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5" windowWidth="18195" windowHeight="11700" firstSheet="18" activeTab="20"/>
  </bookViews>
  <sheets>
    <sheet name="Init" sheetId="11" r:id="rId1"/>
    <sheet name="TOCA_previous" sheetId="10" r:id="rId2"/>
    <sheet name="TOCA_current" sheetId="9" r:id="rId3"/>
    <sheet name="LS_previous" sheetId="8" r:id="rId4"/>
    <sheet name="LS_current" sheetId="7" r:id="rId5"/>
    <sheet name="Demand_previous" sheetId="6" r:id="rId6"/>
    <sheet name="Demand_current" sheetId="4" r:id="rId7"/>
    <sheet name="Rates_previous" sheetId="2" r:id="rId8"/>
    <sheet name="Rates_current" sheetId="3" r:id="rId9"/>
    <sheet name="IRD" sheetId="1" r:id="rId10"/>
    <sheet name="LDD_previous" sheetId="15" r:id="rId11"/>
    <sheet name="LDD_current" sheetId="14" r:id="rId12"/>
    <sheet name="RT1SC" sheetId="16" r:id="rId13"/>
    <sheet name="LS_Demand_Rates_Restatement" sheetId="13" r:id="rId14"/>
    <sheet name="Charges_Including Slice and LS" sheetId="12" r:id="rId15"/>
    <sheet name="Charges_NonSlice" sheetId="18" r:id="rId16"/>
    <sheet name="Charges_NonSlice with Prev LS" sheetId="22" r:id="rId17"/>
    <sheet name="Charges_NonSlice &amp; Excl LS" sheetId="19" r:id="rId18"/>
    <sheet name="Outputs" sheetId="20" r:id="rId19"/>
    <sheet name="Restatement" sheetId="23" r:id="rId20"/>
    <sheet name="NonSlice Chart" sheetId="24" r:id="rId21"/>
    <sheet name="NonSlice Chart Effective" sheetId="26" r:id="rId22"/>
    <sheet name="NonSlice - Ordered Chart" sheetId="25" r:id="rId23"/>
  </sheets>
  <externalReferences>
    <externalReference r:id="rId24"/>
  </externalReferences>
  <definedNames>
    <definedName name="DemandRateSelect" localSheetId="16">[1]Rates_TRM_12!#REF!</definedName>
    <definedName name="DemandRateSelect">[1]Rates_TRM_12!#REF!</definedName>
    <definedName name="No" localSheetId="16">[1]Rates_TRM_12!#REF!</definedName>
    <definedName name="No">[1]Rates_TRM_12!#REF!</definedName>
  </definedNames>
  <calcPr calcId="145621"/>
</workbook>
</file>

<file path=xl/calcChain.xml><?xml version="1.0" encoding="utf-8"?>
<calcChain xmlns="http://schemas.openxmlformats.org/spreadsheetml/2006/main">
  <c r="AA14" i="20" l="1"/>
  <c r="AB14" i="20"/>
  <c r="AC14" i="20"/>
  <c r="AB15" i="20"/>
  <c r="AA15" i="20" s="1"/>
  <c r="AC15" i="20"/>
  <c r="AB16" i="20"/>
  <c r="AA16" i="20" s="1"/>
  <c r="AC16" i="20"/>
  <c r="AB17" i="20"/>
  <c r="AA17" i="20" s="1"/>
  <c r="AC17" i="20"/>
  <c r="AA18" i="20"/>
  <c r="AB18" i="20"/>
  <c r="AC18" i="20"/>
  <c r="AB19" i="20"/>
  <c r="AA19" i="20" s="1"/>
  <c r="AC19" i="20"/>
  <c r="AB20" i="20"/>
  <c r="AA20" i="20" s="1"/>
  <c r="AC20" i="20"/>
  <c r="AB21" i="20"/>
  <c r="AA21" i="20" s="1"/>
  <c r="AC21" i="20"/>
  <c r="AA22" i="20"/>
  <c r="AB22" i="20"/>
  <c r="AC22" i="20"/>
  <c r="AB23" i="20"/>
  <c r="AA23" i="20" s="1"/>
  <c r="AC23" i="20"/>
  <c r="AB24" i="20"/>
  <c r="AA24" i="20" s="1"/>
  <c r="AC24" i="20"/>
  <c r="AB25" i="20"/>
  <c r="AA25" i="20" s="1"/>
  <c r="AC25" i="20"/>
  <c r="AA26" i="20"/>
  <c r="AB26" i="20"/>
  <c r="AC26" i="20"/>
  <c r="AB27" i="20"/>
  <c r="AA27" i="20" s="1"/>
  <c r="AC27" i="20"/>
  <c r="AB28" i="20"/>
  <c r="AA28" i="20" s="1"/>
  <c r="AC28" i="20"/>
  <c r="AB29" i="20"/>
  <c r="AA29" i="20" s="1"/>
  <c r="AC29" i="20"/>
  <c r="AA30" i="20"/>
  <c r="AB30" i="20"/>
  <c r="AC30" i="20"/>
  <c r="AB31" i="20"/>
  <c r="AA31" i="20" s="1"/>
  <c r="AC31" i="20"/>
  <c r="AB32" i="20"/>
  <c r="AA32" i="20" s="1"/>
  <c r="AC32" i="20"/>
  <c r="AB33" i="20"/>
  <c r="AA33" i="20" s="1"/>
  <c r="AC33" i="20"/>
  <c r="AA34" i="20"/>
  <c r="AB34" i="20"/>
  <c r="AC34" i="20"/>
  <c r="AB35" i="20"/>
  <c r="AA35" i="20" s="1"/>
  <c r="AC35" i="20"/>
  <c r="AB36" i="20"/>
  <c r="AA36" i="20" s="1"/>
  <c r="AC36" i="20"/>
  <c r="AB37" i="20"/>
  <c r="AA37" i="20" s="1"/>
  <c r="AC37" i="20"/>
  <c r="AA38" i="20"/>
  <c r="AB38" i="20"/>
  <c r="AC38" i="20"/>
  <c r="AB39" i="20"/>
  <c r="AA39" i="20" s="1"/>
  <c r="AC39" i="20"/>
  <c r="AB40" i="20"/>
  <c r="AA40" i="20" s="1"/>
  <c r="AC40" i="20"/>
  <c r="AB41" i="20"/>
  <c r="AA41" i="20" s="1"/>
  <c r="AC41" i="20"/>
  <c r="AA42" i="20"/>
  <c r="AB42" i="20"/>
  <c r="AC42" i="20"/>
  <c r="AB43" i="20"/>
  <c r="AA43" i="20" s="1"/>
  <c r="AC43" i="20"/>
  <c r="AB44" i="20"/>
  <c r="AA44" i="20" s="1"/>
  <c r="AC44" i="20"/>
  <c r="AB45" i="20"/>
  <c r="AA45" i="20" s="1"/>
  <c r="AC45" i="20"/>
  <c r="AA46" i="20"/>
  <c r="AB46" i="20"/>
  <c r="AC46" i="20"/>
  <c r="AB47" i="20"/>
  <c r="AA47" i="20" s="1"/>
  <c r="AC47" i="20"/>
  <c r="AB48" i="20"/>
  <c r="AA48" i="20" s="1"/>
  <c r="AC48" i="20"/>
  <c r="AB49" i="20"/>
  <c r="AA49" i="20" s="1"/>
  <c r="AC49" i="20"/>
  <c r="AA50" i="20"/>
  <c r="AB50" i="20"/>
  <c r="AC50" i="20"/>
  <c r="AB51" i="20"/>
  <c r="AA51" i="20" s="1"/>
  <c r="AC51" i="20"/>
  <c r="AB52" i="20"/>
  <c r="AA52" i="20" s="1"/>
  <c r="AC52" i="20"/>
  <c r="AB53" i="20"/>
  <c r="AA53" i="20" s="1"/>
  <c r="AC53" i="20"/>
  <c r="AA54" i="20"/>
  <c r="AB54" i="20"/>
  <c r="AC54" i="20"/>
  <c r="AB55" i="20"/>
  <c r="AA55" i="20" s="1"/>
  <c r="AC55" i="20"/>
  <c r="AB56" i="20"/>
  <c r="AA56" i="20" s="1"/>
  <c r="AC56" i="20"/>
  <c r="AB57" i="20"/>
  <c r="AA57" i="20" s="1"/>
  <c r="AC57" i="20"/>
  <c r="AA58" i="20"/>
  <c r="AB58" i="20"/>
  <c r="AC58" i="20"/>
  <c r="AB59" i="20"/>
  <c r="AA59" i="20" s="1"/>
  <c r="AC59" i="20"/>
  <c r="AB60" i="20"/>
  <c r="AA60" i="20" s="1"/>
  <c r="AC60" i="20"/>
  <c r="AB61" i="20"/>
  <c r="AA61" i="20" s="1"/>
  <c r="AC61" i="20"/>
  <c r="AA62" i="20"/>
  <c r="AB62" i="20"/>
  <c r="AC62" i="20"/>
  <c r="AB63" i="20"/>
  <c r="AA63" i="20" s="1"/>
  <c r="AC63" i="20"/>
  <c r="AB64" i="20"/>
  <c r="AA64" i="20" s="1"/>
  <c r="AC64" i="20"/>
  <c r="AB65" i="20"/>
  <c r="AA65" i="20" s="1"/>
  <c r="AC65" i="20"/>
  <c r="AA66" i="20"/>
  <c r="AB66" i="20"/>
  <c r="AC66" i="20"/>
  <c r="AB67" i="20"/>
  <c r="AA67" i="20" s="1"/>
  <c r="AC67" i="20"/>
  <c r="AB68" i="20"/>
  <c r="AA68" i="20" s="1"/>
  <c r="AC68" i="20"/>
  <c r="AB69" i="20"/>
  <c r="AC69" i="20"/>
  <c r="AA69" i="20" s="1"/>
  <c r="AA70" i="20"/>
  <c r="AB70" i="20"/>
  <c r="AC70" i="20"/>
  <c r="AB71" i="20"/>
  <c r="AA71" i="20" s="1"/>
  <c r="AC71" i="20"/>
  <c r="AB72" i="20"/>
  <c r="AA72" i="20" s="1"/>
  <c r="AC72" i="20"/>
  <c r="AB73" i="20"/>
  <c r="AA73" i="20" s="1"/>
  <c r="AC73" i="20"/>
  <c r="AA74" i="20"/>
  <c r="AB74" i="20"/>
  <c r="AC74" i="20"/>
  <c r="AB75" i="20"/>
  <c r="AA75" i="20" s="1"/>
  <c r="AC75" i="20"/>
  <c r="AB76" i="20"/>
  <c r="AA76" i="20" s="1"/>
  <c r="AC76" i="20"/>
  <c r="AB77" i="20"/>
  <c r="AA77" i="20" s="1"/>
  <c r="AC77" i="20"/>
  <c r="AA78" i="20"/>
  <c r="AB78" i="20"/>
  <c r="AC78" i="20"/>
  <c r="AB79" i="20"/>
  <c r="AA79" i="20" s="1"/>
  <c r="AC79" i="20"/>
  <c r="AB80" i="20"/>
  <c r="AA80" i="20" s="1"/>
  <c r="AC80" i="20"/>
  <c r="AB81" i="20"/>
  <c r="AA81" i="20" s="1"/>
  <c r="AC81" i="20"/>
  <c r="AA82" i="20"/>
  <c r="AB82" i="20"/>
  <c r="AC82" i="20"/>
  <c r="AB83" i="20"/>
  <c r="AA83" i="20" s="1"/>
  <c r="AC83" i="20"/>
  <c r="AB84" i="20"/>
  <c r="AA84" i="20" s="1"/>
  <c r="AC84" i="20"/>
  <c r="AB85" i="20"/>
  <c r="AA85" i="20" s="1"/>
  <c r="AC85" i="20"/>
  <c r="AA86" i="20"/>
  <c r="AB86" i="20"/>
  <c r="AC86" i="20"/>
  <c r="AB87" i="20"/>
  <c r="AA87" i="20" s="1"/>
  <c r="AC87" i="20"/>
  <c r="AB88" i="20"/>
  <c r="AA88" i="20" s="1"/>
  <c r="AC88" i="20"/>
  <c r="AB89" i="20"/>
  <c r="AA89" i="20" s="1"/>
  <c r="AC89" i="20"/>
  <c r="AA90" i="20"/>
  <c r="AB90" i="20"/>
  <c r="AC90" i="20"/>
  <c r="AB91" i="20"/>
  <c r="AA91" i="20" s="1"/>
  <c r="AC91" i="20"/>
  <c r="AB92" i="20"/>
  <c r="AA92" i="20" s="1"/>
  <c r="AC92" i="20"/>
  <c r="AA94" i="20"/>
  <c r="AB94" i="20"/>
  <c r="AC94" i="20"/>
  <c r="AB95" i="20"/>
  <c r="AA95" i="20" s="1"/>
  <c r="AC95" i="20"/>
  <c r="AB96" i="20"/>
  <c r="AA96" i="20" s="1"/>
  <c r="AC96" i="20"/>
  <c r="AB97" i="20"/>
  <c r="AA97" i="20" s="1"/>
  <c r="AC97" i="20"/>
  <c r="AA98" i="20"/>
  <c r="AB98" i="20"/>
  <c r="AC98" i="20"/>
  <c r="AB99" i="20"/>
  <c r="AA99" i="20" s="1"/>
  <c r="AC99" i="20"/>
  <c r="AB100" i="20"/>
  <c r="AA100" i="20" s="1"/>
  <c r="AC100" i="20"/>
  <c r="AB101" i="20"/>
  <c r="AA101" i="20" s="1"/>
  <c r="AC101" i="20"/>
  <c r="AA102" i="20"/>
  <c r="AB102" i="20"/>
  <c r="AC102" i="20"/>
  <c r="AB103" i="20"/>
  <c r="AA103" i="20" s="1"/>
  <c r="AC103" i="20"/>
  <c r="AB104" i="20"/>
  <c r="AA104" i="20" s="1"/>
  <c r="AC104" i="20"/>
  <c r="AB105" i="20"/>
  <c r="AA105" i="20" s="1"/>
  <c r="AC105" i="20"/>
  <c r="AA106" i="20"/>
  <c r="AB106" i="20"/>
  <c r="AC106" i="20"/>
  <c r="AB107" i="20"/>
  <c r="AA107" i="20" s="1"/>
  <c r="AC107" i="20"/>
  <c r="AB108" i="20"/>
  <c r="AA108" i="20" s="1"/>
  <c r="AC108" i="20"/>
  <c r="AB109" i="20"/>
  <c r="AA109" i="20" s="1"/>
  <c r="AC109" i="20"/>
  <c r="AA110" i="20"/>
  <c r="AB110" i="20"/>
  <c r="AC110" i="20"/>
  <c r="AB111" i="20"/>
  <c r="AA111" i="20" s="1"/>
  <c r="AC111" i="20"/>
  <c r="AB112" i="20"/>
  <c r="AA112" i="20" s="1"/>
  <c r="AC112" i="20"/>
  <c r="AB113" i="20"/>
  <c r="AA113" i="20" s="1"/>
  <c r="AC113" i="20"/>
  <c r="AA114" i="20"/>
  <c r="AB114" i="20"/>
  <c r="AC114" i="20"/>
  <c r="AB115" i="20"/>
  <c r="AA115" i="20" s="1"/>
  <c r="AC115" i="20"/>
  <c r="AB116" i="20"/>
  <c r="AA116" i="20" s="1"/>
  <c r="AC116" i="20"/>
  <c r="AB117" i="20"/>
  <c r="AA117" i="20" s="1"/>
  <c r="AC117" i="20"/>
  <c r="AA118" i="20"/>
  <c r="AB118" i="20"/>
  <c r="AC118" i="20"/>
  <c r="AB119" i="20"/>
  <c r="AA119" i="20" s="1"/>
  <c r="AC119" i="20"/>
  <c r="AB120" i="20"/>
  <c r="AA120" i="20" s="1"/>
  <c r="AC120" i="20"/>
  <c r="AB121" i="20"/>
  <c r="AA121" i="20" s="1"/>
  <c r="AC121" i="20"/>
  <c r="AA122" i="20"/>
  <c r="AB122" i="20"/>
  <c r="AC122" i="20"/>
  <c r="AB123" i="20"/>
  <c r="AA123" i="20" s="1"/>
  <c r="AC123" i="20"/>
  <c r="AB124" i="20"/>
  <c r="AA124" i="20" s="1"/>
  <c r="AC124" i="20"/>
  <c r="R5" i="18"/>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4" i="18"/>
  <c r="W5" i="19" l="1"/>
  <c r="W6" i="19"/>
  <c r="W7" i="19"/>
  <c r="W8" i="19"/>
  <c r="W9" i="19"/>
  <c r="W10" i="19"/>
  <c r="W11" i="19"/>
  <c r="W12" i="19"/>
  <c r="W13" i="19"/>
  <c r="W14" i="19"/>
  <c r="W15" i="19"/>
  <c r="W16" i="19"/>
  <c r="W17" i="19"/>
  <c r="W18" i="19"/>
  <c r="W19" i="19"/>
  <c r="W20" i="19"/>
  <c r="W21" i="19"/>
  <c r="W22" i="19"/>
  <c r="W23" i="19"/>
  <c r="W24" i="19"/>
  <c r="W25" i="19"/>
  <c r="W26" i="19"/>
  <c r="W27" i="19"/>
  <c r="W28" i="19"/>
  <c r="W29" i="19"/>
  <c r="W30" i="19"/>
  <c r="W31" i="19"/>
  <c r="W32" i="19"/>
  <c r="W33" i="19"/>
  <c r="W34" i="19"/>
  <c r="W35" i="19"/>
  <c r="W36" i="19"/>
  <c r="W37" i="19"/>
  <c r="W38" i="19"/>
  <c r="W39" i="19"/>
  <c r="W40" i="19"/>
  <c r="W41" i="19"/>
  <c r="W42" i="19"/>
  <c r="W43" i="19"/>
  <c r="W44" i="19"/>
  <c r="W45" i="19"/>
  <c r="W46" i="19"/>
  <c r="W47" i="19"/>
  <c r="W48" i="19"/>
  <c r="W49" i="19"/>
  <c r="W50" i="19"/>
  <c r="W51" i="19"/>
  <c r="W52" i="19"/>
  <c r="W53" i="19"/>
  <c r="W54" i="19"/>
  <c r="W55" i="19"/>
  <c r="W56" i="19"/>
  <c r="W57" i="19"/>
  <c r="W58" i="19"/>
  <c r="W59" i="19"/>
  <c r="W60" i="19"/>
  <c r="W61" i="19"/>
  <c r="W62" i="19"/>
  <c r="W63" i="19"/>
  <c r="W64" i="19"/>
  <c r="W65" i="19"/>
  <c r="W66" i="19"/>
  <c r="W67" i="19"/>
  <c r="W68" i="19"/>
  <c r="W69" i="19"/>
  <c r="W70" i="19"/>
  <c r="W71" i="19"/>
  <c r="W72" i="19"/>
  <c r="W73" i="19"/>
  <c r="W74" i="19"/>
  <c r="W75" i="19"/>
  <c r="W76" i="19"/>
  <c r="W77" i="19"/>
  <c r="W78" i="19"/>
  <c r="W79" i="19"/>
  <c r="W80" i="19"/>
  <c r="W81" i="19"/>
  <c r="W82" i="19"/>
  <c r="W83" i="19"/>
  <c r="W84" i="19"/>
  <c r="W85" i="19"/>
  <c r="W86" i="19"/>
  <c r="W87" i="19"/>
  <c r="W88" i="19"/>
  <c r="W89" i="19"/>
  <c r="W90" i="19"/>
  <c r="W91" i="19"/>
  <c r="W92" i="19"/>
  <c r="W93" i="19"/>
  <c r="W94" i="19"/>
  <c r="W95" i="19"/>
  <c r="W96" i="19"/>
  <c r="W97" i="19"/>
  <c r="W98" i="19"/>
  <c r="W99" i="19"/>
  <c r="W100" i="19"/>
  <c r="W101" i="19"/>
  <c r="W102" i="19"/>
  <c r="W103" i="19"/>
  <c r="W104" i="19"/>
  <c r="W105" i="19"/>
  <c r="W106" i="19"/>
  <c r="W107" i="19"/>
  <c r="W108" i="19"/>
  <c r="W109" i="19"/>
  <c r="W110" i="19"/>
  <c r="W111" i="19"/>
  <c r="W112" i="19"/>
  <c r="W113" i="19"/>
  <c r="W114" i="19"/>
  <c r="W115" i="19"/>
  <c r="W116" i="19"/>
  <c r="W117" i="19"/>
  <c r="W118" i="19"/>
  <c r="W119" i="19"/>
  <c r="W120" i="19"/>
  <c r="W121" i="19"/>
  <c r="W122" i="19"/>
  <c r="W123" i="19"/>
  <c r="W124" i="19"/>
  <c r="W125" i="19"/>
  <c r="W126" i="19"/>
  <c r="W127" i="19"/>
  <c r="W128" i="19"/>
  <c r="W129" i="19"/>
  <c r="W130" i="19"/>
  <c r="W131" i="19"/>
  <c r="W132" i="19"/>
  <c r="W133" i="19"/>
  <c r="W134" i="19"/>
  <c r="W135" i="19"/>
  <c r="W136" i="19"/>
  <c r="W137" i="19"/>
  <c r="W4" i="19"/>
  <c r="K5" i="19"/>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4" i="19"/>
  <c r="K5" i="22"/>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4" i="22"/>
  <c r="W5" i="22"/>
  <c r="W6" i="22"/>
  <c r="U6" i="22" s="1"/>
  <c r="W7" i="22"/>
  <c r="W8" i="22"/>
  <c r="W9" i="22"/>
  <c r="W10" i="22"/>
  <c r="U10" i="22" s="1"/>
  <c r="W11" i="22"/>
  <c r="U11" i="22" s="1"/>
  <c r="W12" i="22"/>
  <c r="W13" i="22"/>
  <c r="W14" i="22"/>
  <c r="U14" i="22" s="1"/>
  <c r="W15" i="22"/>
  <c r="U15" i="22" s="1"/>
  <c r="W16" i="22"/>
  <c r="W17" i="22"/>
  <c r="W18" i="22"/>
  <c r="U18" i="22" s="1"/>
  <c r="W19" i="22"/>
  <c r="W20" i="22"/>
  <c r="W21" i="22"/>
  <c r="W22" i="22"/>
  <c r="W23" i="22"/>
  <c r="W24" i="22"/>
  <c r="W25" i="22"/>
  <c r="W26" i="22"/>
  <c r="W27" i="22"/>
  <c r="U27" i="22" s="1"/>
  <c r="W28" i="22"/>
  <c r="W29" i="22"/>
  <c r="W30" i="22"/>
  <c r="U30" i="22" s="1"/>
  <c r="W31" i="22"/>
  <c r="W32" i="22"/>
  <c r="W33" i="22"/>
  <c r="W34" i="22"/>
  <c r="U34" i="22" s="1"/>
  <c r="W35" i="22"/>
  <c r="U35" i="22" s="1"/>
  <c r="W36" i="22"/>
  <c r="W37" i="22"/>
  <c r="W38" i="22"/>
  <c r="W39" i="22"/>
  <c r="W40" i="22"/>
  <c r="W41" i="22"/>
  <c r="W42" i="22"/>
  <c r="U42" i="22" s="1"/>
  <c r="W43" i="22"/>
  <c r="U43" i="22" s="1"/>
  <c r="W44" i="22"/>
  <c r="W45" i="22"/>
  <c r="W46" i="22"/>
  <c r="U46" i="22" s="1"/>
  <c r="W47" i="22"/>
  <c r="U47" i="22" s="1"/>
  <c r="W48" i="22"/>
  <c r="W49" i="22"/>
  <c r="W50" i="22"/>
  <c r="U50" i="22" s="1"/>
  <c r="W51" i="22"/>
  <c r="U51" i="22" s="1"/>
  <c r="W52" i="22"/>
  <c r="W53" i="22"/>
  <c r="W54" i="22"/>
  <c r="U54" i="22" s="1"/>
  <c r="W55" i="22"/>
  <c r="U55" i="22" s="1"/>
  <c r="W56" i="22"/>
  <c r="W57" i="22"/>
  <c r="W58" i="22"/>
  <c r="U58" i="22" s="1"/>
  <c r="W59" i="22"/>
  <c r="U59" i="22" s="1"/>
  <c r="W60" i="22"/>
  <c r="W61" i="22"/>
  <c r="W62" i="22"/>
  <c r="U62" i="22" s="1"/>
  <c r="W63" i="22"/>
  <c r="U63" i="22" s="1"/>
  <c r="W64" i="22"/>
  <c r="W65" i="22"/>
  <c r="W66" i="22"/>
  <c r="U66" i="22" s="1"/>
  <c r="W67" i="22"/>
  <c r="W68" i="22"/>
  <c r="W69" i="22"/>
  <c r="W70" i="22"/>
  <c r="U70" i="22" s="1"/>
  <c r="W71" i="22"/>
  <c r="W72" i="22"/>
  <c r="W73" i="22"/>
  <c r="W74" i="22"/>
  <c r="U74" i="22" s="1"/>
  <c r="W75" i="22"/>
  <c r="U75" i="22" s="1"/>
  <c r="W76" i="22"/>
  <c r="W77" i="22"/>
  <c r="W78" i="22"/>
  <c r="U78" i="22" s="1"/>
  <c r="W79" i="22"/>
  <c r="U79" i="22" s="1"/>
  <c r="W80" i="22"/>
  <c r="W81" i="22"/>
  <c r="W82" i="22"/>
  <c r="U82" i="22" s="1"/>
  <c r="W83" i="22"/>
  <c r="U83" i="22" s="1"/>
  <c r="W84" i="22"/>
  <c r="W85" i="22"/>
  <c r="W86" i="22"/>
  <c r="U86" i="22" s="1"/>
  <c r="W87" i="22"/>
  <c r="W88" i="22"/>
  <c r="W89" i="22"/>
  <c r="W90" i="22"/>
  <c r="U90" i="22" s="1"/>
  <c r="W91" i="22"/>
  <c r="U91" i="22" s="1"/>
  <c r="W92" i="22"/>
  <c r="W93" i="22"/>
  <c r="W94" i="22"/>
  <c r="U94" i="22" s="1"/>
  <c r="W95" i="22"/>
  <c r="U95" i="22" s="1"/>
  <c r="W96" i="22"/>
  <c r="W97" i="22"/>
  <c r="W98" i="22"/>
  <c r="W99" i="22"/>
  <c r="W100" i="22"/>
  <c r="W101" i="22"/>
  <c r="W102" i="22"/>
  <c r="U102" i="22" s="1"/>
  <c r="W103" i="22"/>
  <c r="U103" i="22" s="1"/>
  <c r="W104" i="22"/>
  <c r="W105" i="22"/>
  <c r="W106" i="22"/>
  <c r="U106" i="22" s="1"/>
  <c r="W107" i="22"/>
  <c r="U107" i="22" s="1"/>
  <c r="W108" i="22"/>
  <c r="W109" i="22"/>
  <c r="W110" i="22"/>
  <c r="W111" i="22"/>
  <c r="U111" i="22" s="1"/>
  <c r="W112" i="22"/>
  <c r="W113" i="22"/>
  <c r="W114" i="22"/>
  <c r="U114" i="22" s="1"/>
  <c r="W115" i="22"/>
  <c r="U115" i="22" s="1"/>
  <c r="W116" i="22"/>
  <c r="W117" i="22"/>
  <c r="W118" i="22"/>
  <c r="U118" i="22" s="1"/>
  <c r="W119" i="22"/>
  <c r="W120" i="22"/>
  <c r="W121" i="22"/>
  <c r="W122" i="22"/>
  <c r="U122" i="22" s="1"/>
  <c r="W123" i="22"/>
  <c r="U123" i="22" s="1"/>
  <c r="W124" i="22"/>
  <c r="W125" i="22"/>
  <c r="W126" i="22"/>
  <c r="U126" i="22" s="1"/>
  <c r="W127" i="22"/>
  <c r="W128" i="22"/>
  <c r="W129" i="22"/>
  <c r="W130" i="22"/>
  <c r="W131" i="22"/>
  <c r="U131" i="22" s="1"/>
  <c r="W132" i="22"/>
  <c r="W133" i="22"/>
  <c r="W134" i="22"/>
  <c r="U134" i="22" s="1"/>
  <c r="W135" i="22"/>
  <c r="U135" i="22" s="1"/>
  <c r="W136" i="22"/>
  <c r="W137" i="22"/>
  <c r="W4" i="22"/>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4" i="18"/>
  <c r="W5" i="18"/>
  <c r="W6" i="18"/>
  <c r="U6" i="18" s="1"/>
  <c r="W7" i="18"/>
  <c r="W8" i="18"/>
  <c r="W9" i="18"/>
  <c r="W10" i="18"/>
  <c r="U10" i="18" s="1"/>
  <c r="W11" i="18"/>
  <c r="U11" i="18" s="1"/>
  <c r="W12" i="18"/>
  <c r="W13" i="18"/>
  <c r="W14" i="18"/>
  <c r="U14" i="18" s="1"/>
  <c r="W15" i="18"/>
  <c r="U15" i="18" s="1"/>
  <c r="W16" i="18"/>
  <c r="W17" i="18"/>
  <c r="W18" i="18"/>
  <c r="U18" i="18" s="1"/>
  <c r="W19" i="18"/>
  <c r="W20" i="18"/>
  <c r="W21" i="18"/>
  <c r="W22" i="18"/>
  <c r="W23" i="18"/>
  <c r="W24" i="18"/>
  <c r="W25" i="18"/>
  <c r="W26" i="18"/>
  <c r="W27" i="18"/>
  <c r="U27" i="18" s="1"/>
  <c r="W28" i="18"/>
  <c r="W29" i="18"/>
  <c r="W30" i="18"/>
  <c r="U30" i="18" s="1"/>
  <c r="W31" i="18"/>
  <c r="W32" i="18"/>
  <c r="W33" i="18"/>
  <c r="W34" i="18"/>
  <c r="U34" i="18" s="1"/>
  <c r="W35" i="18"/>
  <c r="U35" i="18" s="1"/>
  <c r="W36" i="18"/>
  <c r="W37" i="18"/>
  <c r="W38" i="18"/>
  <c r="W39" i="18"/>
  <c r="W40" i="18"/>
  <c r="W41" i="18"/>
  <c r="W42" i="18"/>
  <c r="U42" i="18" s="1"/>
  <c r="W43" i="18"/>
  <c r="U43" i="18" s="1"/>
  <c r="W44" i="18"/>
  <c r="W45" i="18"/>
  <c r="W46" i="18"/>
  <c r="U46" i="18" s="1"/>
  <c r="W47" i="18"/>
  <c r="U47" i="18" s="1"/>
  <c r="W48" i="18"/>
  <c r="W49" i="18"/>
  <c r="W50" i="18"/>
  <c r="U50" i="18" s="1"/>
  <c r="W51" i="18"/>
  <c r="U51" i="18" s="1"/>
  <c r="W52" i="18"/>
  <c r="W53" i="18"/>
  <c r="W54" i="18"/>
  <c r="U54" i="18" s="1"/>
  <c r="W55" i="18"/>
  <c r="U55" i="18" s="1"/>
  <c r="W56" i="18"/>
  <c r="W57" i="18"/>
  <c r="W58" i="18"/>
  <c r="U58" i="18" s="1"/>
  <c r="W59" i="18"/>
  <c r="U59" i="18" s="1"/>
  <c r="W60" i="18"/>
  <c r="W61" i="18"/>
  <c r="W62" i="18"/>
  <c r="U62" i="18" s="1"/>
  <c r="W63" i="18"/>
  <c r="U63" i="18" s="1"/>
  <c r="W64" i="18"/>
  <c r="W65" i="18"/>
  <c r="W66" i="18"/>
  <c r="U66" i="18" s="1"/>
  <c r="W67" i="18"/>
  <c r="W68" i="18"/>
  <c r="W69" i="18"/>
  <c r="W70" i="18"/>
  <c r="U70" i="18" s="1"/>
  <c r="W71" i="18"/>
  <c r="W72" i="18"/>
  <c r="W73" i="18"/>
  <c r="W74" i="18"/>
  <c r="U74" i="18" s="1"/>
  <c r="W75" i="18"/>
  <c r="U75" i="18" s="1"/>
  <c r="W76" i="18"/>
  <c r="W77" i="18"/>
  <c r="W78" i="18"/>
  <c r="U78" i="18" s="1"/>
  <c r="W79" i="18"/>
  <c r="U79" i="18" s="1"/>
  <c r="W80" i="18"/>
  <c r="W81" i="18"/>
  <c r="W82" i="18"/>
  <c r="U82" i="18" s="1"/>
  <c r="W83" i="18"/>
  <c r="U83" i="18" s="1"/>
  <c r="W84" i="18"/>
  <c r="W85" i="18"/>
  <c r="W86" i="18"/>
  <c r="U86" i="18" s="1"/>
  <c r="W87" i="18"/>
  <c r="W88" i="18"/>
  <c r="W89" i="18"/>
  <c r="W90" i="18"/>
  <c r="U90" i="18" s="1"/>
  <c r="W91" i="18"/>
  <c r="U91" i="18" s="1"/>
  <c r="W92" i="18"/>
  <c r="W93" i="18"/>
  <c r="W94" i="18"/>
  <c r="U94" i="18" s="1"/>
  <c r="W95" i="18"/>
  <c r="U95" i="18" s="1"/>
  <c r="W96" i="18"/>
  <c r="W97" i="18"/>
  <c r="W98" i="18"/>
  <c r="W99" i="18"/>
  <c r="W100" i="18"/>
  <c r="W101" i="18"/>
  <c r="W102" i="18"/>
  <c r="U102" i="18" s="1"/>
  <c r="W103" i="18"/>
  <c r="U103" i="18" s="1"/>
  <c r="W104" i="18"/>
  <c r="W105" i="18"/>
  <c r="W106" i="18"/>
  <c r="U106" i="18" s="1"/>
  <c r="W107" i="18"/>
  <c r="U107" i="18" s="1"/>
  <c r="W108" i="18"/>
  <c r="W109" i="18"/>
  <c r="W110" i="18"/>
  <c r="W111" i="18"/>
  <c r="U111" i="18" s="1"/>
  <c r="W112" i="18"/>
  <c r="W113" i="18"/>
  <c r="W114" i="18"/>
  <c r="U114" i="18" s="1"/>
  <c r="W115" i="18"/>
  <c r="U115" i="18" s="1"/>
  <c r="W116" i="18"/>
  <c r="W117" i="18"/>
  <c r="W118" i="18"/>
  <c r="U118" i="18" s="1"/>
  <c r="W119" i="18"/>
  <c r="W120" i="18"/>
  <c r="W121" i="18"/>
  <c r="W122" i="18"/>
  <c r="U122" i="18" s="1"/>
  <c r="W123" i="18"/>
  <c r="U123" i="18" s="1"/>
  <c r="W124" i="18"/>
  <c r="W125" i="18"/>
  <c r="W126" i="18"/>
  <c r="U126" i="18" s="1"/>
  <c r="W127" i="18"/>
  <c r="W128" i="18"/>
  <c r="W129" i="18"/>
  <c r="W130" i="18"/>
  <c r="W131" i="18"/>
  <c r="U131" i="18" s="1"/>
  <c r="W132" i="18"/>
  <c r="W133" i="18"/>
  <c r="W134" i="18"/>
  <c r="U134" i="18" s="1"/>
  <c r="W135" i="18"/>
  <c r="U135" i="18" s="1"/>
  <c r="W136" i="18"/>
  <c r="W137" i="18"/>
  <c r="W4" i="18"/>
  <c r="W5" i="12"/>
  <c r="W6" i="12"/>
  <c r="W7" i="12"/>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71" i="12"/>
  <c r="W72" i="12"/>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W100" i="12"/>
  <c r="W101" i="12"/>
  <c r="W102" i="12"/>
  <c r="W103" i="12"/>
  <c r="W104" i="12"/>
  <c r="W105" i="12"/>
  <c r="W106" i="12"/>
  <c r="W107" i="12"/>
  <c r="W108" i="12"/>
  <c r="W109" i="12"/>
  <c r="W110" i="12"/>
  <c r="W111" i="12"/>
  <c r="W112" i="12"/>
  <c r="W113" i="12"/>
  <c r="W114" i="12"/>
  <c r="W115" i="12"/>
  <c r="W116" i="12"/>
  <c r="W117" i="12"/>
  <c r="W118" i="12"/>
  <c r="W119" i="12"/>
  <c r="W120" i="12"/>
  <c r="W121" i="12"/>
  <c r="W122" i="12"/>
  <c r="W123" i="12"/>
  <c r="W124" i="12"/>
  <c r="W125" i="12"/>
  <c r="W126" i="12"/>
  <c r="W127" i="12"/>
  <c r="W128" i="12"/>
  <c r="W129" i="12"/>
  <c r="W130" i="12"/>
  <c r="W131" i="12"/>
  <c r="W132" i="12"/>
  <c r="W133" i="12"/>
  <c r="W134" i="12"/>
  <c r="W135" i="12"/>
  <c r="W136" i="12"/>
  <c r="W137" i="12"/>
  <c r="W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4" i="12"/>
  <c r="U5" i="22"/>
  <c r="U7" i="22"/>
  <c r="U8" i="22"/>
  <c r="U9" i="22"/>
  <c r="U12" i="22"/>
  <c r="U13" i="22"/>
  <c r="U16" i="22"/>
  <c r="U17" i="22"/>
  <c r="U19" i="22"/>
  <c r="U20" i="22"/>
  <c r="U21" i="22"/>
  <c r="U22" i="22"/>
  <c r="U23" i="22"/>
  <c r="U24" i="22"/>
  <c r="U25" i="22"/>
  <c r="U26" i="22"/>
  <c r="U28" i="22"/>
  <c r="U29" i="22"/>
  <c r="U31" i="22"/>
  <c r="U32" i="22"/>
  <c r="U33" i="22"/>
  <c r="U36" i="22"/>
  <c r="U37" i="22"/>
  <c r="U38" i="22"/>
  <c r="U39" i="22"/>
  <c r="U40" i="22"/>
  <c r="U41" i="22"/>
  <c r="U44" i="22"/>
  <c r="U45" i="22"/>
  <c r="U48" i="22"/>
  <c r="U49" i="22"/>
  <c r="U52" i="22"/>
  <c r="U53" i="22"/>
  <c r="U56" i="22"/>
  <c r="U57" i="22"/>
  <c r="U60" i="22"/>
  <c r="U61" i="22"/>
  <c r="U64" i="22"/>
  <c r="U65" i="22"/>
  <c r="U67" i="22"/>
  <c r="U68" i="22"/>
  <c r="U69" i="22"/>
  <c r="U71" i="22"/>
  <c r="U72" i="22"/>
  <c r="U73" i="22"/>
  <c r="U76" i="22"/>
  <c r="U77" i="22"/>
  <c r="U80" i="22"/>
  <c r="U81" i="22"/>
  <c r="U84" i="22"/>
  <c r="U85" i="22"/>
  <c r="U87" i="22"/>
  <c r="U88" i="22"/>
  <c r="U89" i="22"/>
  <c r="U92" i="22"/>
  <c r="U93" i="22"/>
  <c r="U96" i="22"/>
  <c r="U97" i="22"/>
  <c r="U98" i="22"/>
  <c r="U99" i="22"/>
  <c r="U100" i="22"/>
  <c r="U101" i="22"/>
  <c r="U104" i="22"/>
  <c r="U105" i="22"/>
  <c r="U108" i="22"/>
  <c r="U109" i="22"/>
  <c r="U110" i="22"/>
  <c r="U112" i="22"/>
  <c r="U113" i="22"/>
  <c r="U116" i="22"/>
  <c r="U117" i="22"/>
  <c r="U119" i="22"/>
  <c r="U120" i="22"/>
  <c r="U121" i="22"/>
  <c r="U124" i="22"/>
  <c r="U125" i="22"/>
  <c r="U127" i="22"/>
  <c r="U128" i="22"/>
  <c r="U129" i="22"/>
  <c r="U130" i="22"/>
  <c r="U132" i="22"/>
  <c r="U133" i="22"/>
  <c r="U136" i="22"/>
  <c r="U137" i="22"/>
  <c r="U4" i="22"/>
  <c r="I7" i="22"/>
  <c r="I10" i="22"/>
  <c r="I12" i="22"/>
  <c r="I17" i="22"/>
  <c r="I19" i="22"/>
  <c r="I26" i="22"/>
  <c r="I28" i="22"/>
  <c r="I29" i="22"/>
  <c r="I37" i="22"/>
  <c r="I40" i="22"/>
  <c r="I45" i="22"/>
  <c r="I64" i="22"/>
  <c r="I66" i="22"/>
  <c r="I69" i="22"/>
  <c r="I70" i="22"/>
  <c r="I81" i="22"/>
  <c r="I82" i="22"/>
  <c r="I91" i="22"/>
  <c r="I96" i="22"/>
  <c r="I104" i="22"/>
  <c r="I110" i="22"/>
  <c r="I112" i="22"/>
  <c r="I114" i="22"/>
  <c r="I120" i="22"/>
  <c r="I125" i="22"/>
  <c r="I132" i="22"/>
  <c r="I137" i="22"/>
  <c r="U5" i="18"/>
  <c r="U7" i="18"/>
  <c r="U8" i="18"/>
  <c r="U9" i="18"/>
  <c r="U12" i="18"/>
  <c r="U13" i="18"/>
  <c r="U16" i="18"/>
  <c r="U17" i="18"/>
  <c r="U19" i="18"/>
  <c r="U20" i="18"/>
  <c r="U21" i="18"/>
  <c r="U22" i="18"/>
  <c r="U23" i="18"/>
  <c r="U24" i="18"/>
  <c r="U25" i="18"/>
  <c r="U26" i="18"/>
  <c r="U28" i="18"/>
  <c r="U29" i="18"/>
  <c r="U31" i="18"/>
  <c r="U32" i="18"/>
  <c r="U33" i="18"/>
  <c r="U36" i="18"/>
  <c r="U37" i="18"/>
  <c r="U38" i="18"/>
  <c r="U39" i="18"/>
  <c r="U40" i="18"/>
  <c r="U41" i="18"/>
  <c r="U44" i="18"/>
  <c r="U45" i="18"/>
  <c r="U48" i="18"/>
  <c r="U49" i="18"/>
  <c r="U52" i="18"/>
  <c r="U53" i="18"/>
  <c r="U56" i="18"/>
  <c r="U57" i="18"/>
  <c r="U60" i="18"/>
  <c r="U61" i="18"/>
  <c r="U64" i="18"/>
  <c r="U65" i="18"/>
  <c r="U67" i="18"/>
  <c r="U68" i="18"/>
  <c r="U69" i="18"/>
  <c r="U71" i="18"/>
  <c r="U72" i="18"/>
  <c r="U73" i="18"/>
  <c r="U76" i="18"/>
  <c r="U77" i="18"/>
  <c r="U80" i="18"/>
  <c r="U81" i="18"/>
  <c r="U84" i="18"/>
  <c r="U85" i="18"/>
  <c r="U87" i="18"/>
  <c r="U88" i="18"/>
  <c r="U89" i="18"/>
  <c r="U92" i="18"/>
  <c r="U93" i="18"/>
  <c r="U96" i="18"/>
  <c r="U97" i="18"/>
  <c r="U98" i="18"/>
  <c r="U99" i="18"/>
  <c r="U100" i="18"/>
  <c r="U101" i="18"/>
  <c r="U104" i="18"/>
  <c r="U105" i="18"/>
  <c r="U108" i="18"/>
  <c r="U109" i="18"/>
  <c r="U110" i="18"/>
  <c r="U112" i="18"/>
  <c r="U113" i="18"/>
  <c r="U116" i="18"/>
  <c r="U117" i="18"/>
  <c r="U119" i="18"/>
  <c r="U120" i="18"/>
  <c r="U121" i="18"/>
  <c r="U124" i="18"/>
  <c r="U125" i="18"/>
  <c r="U127" i="18"/>
  <c r="U128" i="18"/>
  <c r="U129" i="18"/>
  <c r="U130" i="18"/>
  <c r="U132" i="18"/>
  <c r="U133" i="18"/>
  <c r="U136" i="18"/>
  <c r="U137" i="18"/>
  <c r="U4" i="18"/>
  <c r="I7" i="18"/>
  <c r="I10" i="18"/>
  <c r="I12" i="18"/>
  <c r="I17" i="18"/>
  <c r="I19" i="18"/>
  <c r="I26" i="18"/>
  <c r="I28" i="18"/>
  <c r="I29" i="18"/>
  <c r="I37" i="18"/>
  <c r="I40" i="18"/>
  <c r="I45" i="18"/>
  <c r="I64" i="18"/>
  <c r="I66" i="18"/>
  <c r="I69" i="18"/>
  <c r="I70" i="18"/>
  <c r="I81" i="18"/>
  <c r="I82" i="18"/>
  <c r="I91" i="18"/>
  <c r="I96" i="18"/>
  <c r="I104" i="18"/>
  <c r="I110" i="18"/>
  <c r="I112" i="18"/>
  <c r="I114" i="18"/>
  <c r="I120" i="18"/>
  <c r="I125" i="18"/>
  <c r="I132" i="18"/>
  <c r="I137" i="18"/>
  <c r="U5" i="12"/>
  <c r="U6"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4" i="12"/>
  <c r="AB129" i="19" l="1"/>
  <c r="J4" i="12" l="1"/>
  <c r="Z137" i="22"/>
  <c r="Z136" i="22"/>
  <c r="Z135" i="22"/>
  <c r="Z134" i="22"/>
  <c r="Z133" i="22"/>
  <c r="Z132" i="22"/>
  <c r="Z131" i="22"/>
  <c r="Z130" i="22"/>
  <c r="Z129" i="22"/>
  <c r="Z128" i="22"/>
  <c r="Z127" i="22"/>
  <c r="Z126" i="22"/>
  <c r="Z125" i="22"/>
  <c r="Z124" i="22"/>
  <c r="Z123" i="22"/>
  <c r="Z122" i="22"/>
  <c r="Z121" i="22"/>
  <c r="Z120" i="22"/>
  <c r="Z119" i="22"/>
  <c r="Z118" i="22"/>
  <c r="Z117" i="22"/>
  <c r="Z116" i="22"/>
  <c r="Z115" i="22"/>
  <c r="Z114" i="22"/>
  <c r="Z113" i="22"/>
  <c r="Z112" i="22"/>
  <c r="Z111" i="22"/>
  <c r="Z110" i="22"/>
  <c r="Z109" i="22"/>
  <c r="Z108" i="22"/>
  <c r="Z107" i="22"/>
  <c r="Z106" i="22"/>
  <c r="Z105" i="22"/>
  <c r="Z104" i="22"/>
  <c r="Z103" i="22"/>
  <c r="Z102" i="22"/>
  <c r="Z101" i="22"/>
  <c r="Z100" i="22"/>
  <c r="Z99" i="22"/>
  <c r="Z98" i="22"/>
  <c r="Z97" i="22"/>
  <c r="Z96" i="22"/>
  <c r="Z95" i="22"/>
  <c r="Z94" i="22"/>
  <c r="Z93" i="22"/>
  <c r="Z92" i="22"/>
  <c r="Z91" i="22"/>
  <c r="Z90" i="22"/>
  <c r="Z89" i="22"/>
  <c r="Z88" i="22"/>
  <c r="Z87" i="22"/>
  <c r="Z86" i="22"/>
  <c r="Z85" i="22"/>
  <c r="Z84" i="22"/>
  <c r="Z83" i="22"/>
  <c r="Z82" i="22"/>
  <c r="Z81" i="22"/>
  <c r="Z80" i="22"/>
  <c r="Z79" i="22"/>
  <c r="Z78" i="22"/>
  <c r="Z77" i="22"/>
  <c r="Z76" i="22"/>
  <c r="Z75" i="22"/>
  <c r="Z74" i="22"/>
  <c r="Z73" i="22"/>
  <c r="Z72" i="22"/>
  <c r="Z71" i="22"/>
  <c r="Z70" i="22"/>
  <c r="Z69" i="22"/>
  <c r="Z68" i="22"/>
  <c r="Z67" i="22"/>
  <c r="Z66" i="22"/>
  <c r="Z65" i="22"/>
  <c r="Z64" i="22"/>
  <c r="Z63" i="22"/>
  <c r="Z62" i="22"/>
  <c r="Z61" i="22"/>
  <c r="Z60" i="22"/>
  <c r="Z59" i="22"/>
  <c r="Z58" i="22"/>
  <c r="Z57" i="22"/>
  <c r="Z56" i="22"/>
  <c r="Z55" i="22"/>
  <c r="Z54" i="22"/>
  <c r="Z53" i="22"/>
  <c r="Z52" i="22"/>
  <c r="Z51" i="22"/>
  <c r="Z50" i="22"/>
  <c r="Z49" i="22"/>
  <c r="Z48" i="22"/>
  <c r="Z47" i="22"/>
  <c r="Z46" i="22"/>
  <c r="Z45" i="22"/>
  <c r="Z44" i="22"/>
  <c r="Z43" i="22"/>
  <c r="Z42" i="22"/>
  <c r="Z41" i="22"/>
  <c r="Z40" i="22"/>
  <c r="Z39" i="22"/>
  <c r="Z38" i="22"/>
  <c r="Z37" i="22"/>
  <c r="Z36" i="22"/>
  <c r="Z35" i="22"/>
  <c r="Z34" i="22"/>
  <c r="Z33" i="22"/>
  <c r="Z32" i="22"/>
  <c r="Z31" i="22"/>
  <c r="Z30" i="22"/>
  <c r="Z29" i="22"/>
  <c r="Z28" i="22"/>
  <c r="Z27" i="22"/>
  <c r="Z26" i="22"/>
  <c r="Z25" i="22"/>
  <c r="Z24" i="22"/>
  <c r="Z23" i="22"/>
  <c r="Z22" i="22"/>
  <c r="Z21" i="22"/>
  <c r="Z20" i="22"/>
  <c r="Z19" i="22"/>
  <c r="Z18" i="22"/>
  <c r="Z17" i="22"/>
  <c r="Z16" i="22"/>
  <c r="Z15" i="22"/>
  <c r="Z14" i="22"/>
  <c r="Z13" i="22"/>
  <c r="Z12" i="22"/>
  <c r="Z11" i="22"/>
  <c r="Z10" i="22"/>
  <c r="Z9" i="22"/>
  <c r="Z8" i="22"/>
  <c r="Z7" i="22"/>
  <c r="Z6" i="22"/>
  <c r="Z5" i="22"/>
  <c r="Z4" i="22"/>
  <c r="N137" i="22"/>
  <c r="N136" i="22"/>
  <c r="N135" i="22"/>
  <c r="N134" i="22"/>
  <c r="N133" i="22"/>
  <c r="N132" i="22"/>
  <c r="N131" i="22"/>
  <c r="N130" i="22"/>
  <c r="N129" i="22"/>
  <c r="N128" i="22"/>
  <c r="N127" i="22"/>
  <c r="N126" i="22"/>
  <c r="N125" i="22"/>
  <c r="N124" i="22"/>
  <c r="N123" i="22"/>
  <c r="N122" i="22"/>
  <c r="N121" i="22"/>
  <c r="N120" i="22"/>
  <c r="N119" i="22"/>
  <c r="N118" i="22"/>
  <c r="N117" i="22"/>
  <c r="N116" i="22"/>
  <c r="N115" i="22"/>
  <c r="N114" i="22"/>
  <c r="N113" i="22"/>
  <c r="N112" i="22"/>
  <c r="N111" i="22"/>
  <c r="N110" i="22"/>
  <c r="N109" i="22"/>
  <c r="N108" i="22"/>
  <c r="N107" i="22"/>
  <c r="N106" i="22"/>
  <c r="N105" i="22"/>
  <c r="N104" i="22"/>
  <c r="N103" i="22"/>
  <c r="N102" i="22"/>
  <c r="N101" i="22"/>
  <c r="N100" i="22"/>
  <c r="N99" i="22"/>
  <c r="N98" i="22"/>
  <c r="N97" i="22"/>
  <c r="N96" i="22"/>
  <c r="N95" i="22"/>
  <c r="N94" i="22"/>
  <c r="N93" i="22"/>
  <c r="N92" i="22"/>
  <c r="N91" i="22"/>
  <c r="N90" i="22"/>
  <c r="N89" i="22"/>
  <c r="N88" i="22"/>
  <c r="N87" i="22"/>
  <c r="N86" i="22"/>
  <c r="N85" i="22"/>
  <c r="N84" i="22"/>
  <c r="N83" i="22"/>
  <c r="N82" i="22"/>
  <c r="N81" i="22"/>
  <c r="N80"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6" i="22"/>
  <c r="N5" i="22"/>
  <c r="N4" i="2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5" i="12"/>
  <c r="N4" i="12"/>
  <c r="Z137" i="12"/>
  <c r="Z136" i="12"/>
  <c r="Z135" i="12"/>
  <c r="Z134" i="12"/>
  <c r="Z133" i="12"/>
  <c r="Z132" i="12"/>
  <c r="Z131" i="12"/>
  <c r="Z130" i="12"/>
  <c r="Z129" i="12"/>
  <c r="Z128" i="12"/>
  <c r="Z127" i="12"/>
  <c r="Z126" i="12"/>
  <c r="Z125" i="12"/>
  <c r="Z124" i="12"/>
  <c r="Z123" i="12"/>
  <c r="Z122" i="12"/>
  <c r="Z121" i="12"/>
  <c r="Z120" i="12"/>
  <c r="Z119" i="12"/>
  <c r="Z118" i="12"/>
  <c r="Z117" i="12"/>
  <c r="Z116" i="12"/>
  <c r="Z115" i="12"/>
  <c r="Z114" i="12"/>
  <c r="Z113" i="12"/>
  <c r="Z112" i="12"/>
  <c r="Z111" i="12"/>
  <c r="Z110" i="12"/>
  <c r="Z109" i="12"/>
  <c r="Z108" i="12"/>
  <c r="Z107" i="12"/>
  <c r="Z106" i="12"/>
  <c r="Z105" i="12"/>
  <c r="Z104" i="12"/>
  <c r="Z103" i="12"/>
  <c r="Z102" i="12"/>
  <c r="Z101" i="12"/>
  <c r="Z100" i="12"/>
  <c r="Z99" i="12"/>
  <c r="Z98" i="12"/>
  <c r="Z97" i="12"/>
  <c r="Z96" i="12"/>
  <c r="Z95" i="12"/>
  <c r="Z94" i="12"/>
  <c r="Z93" i="12"/>
  <c r="Z92" i="12"/>
  <c r="Z91" i="12"/>
  <c r="Z90" i="12"/>
  <c r="Z89" i="12"/>
  <c r="Z88" i="12"/>
  <c r="Z87" i="12"/>
  <c r="Z86" i="12"/>
  <c r="Z85" i="12"/>
  <c r="Z84" i="12"/>
  <c r="Z83" i="12"/>
  <c r="Z82" i="12"/>
  <c r="Z81" i="12"/>
  <c r="Z80" i="12"/>
  <c r="Z79" i="12"/>
  <c r="Z78" i="12"/>
  <c r="Z77" i="12"/>
  <c r="Z76" i="12"/>
  <c r="Z75" i="12"/>
  <c r="Z74" i="12"/>
  <c r="Z73" i="12"/>
  <c r="Z72" i="12"/>
  <c r="Z71" i="12"/>
  <c r="Z70" i="12"/>
  <c r="Z69" i="12"/>
  <c r="Z68" i="12"/>
  <c r="Z67" i="12"/>
  <c r="Z66" i="12"/>
  <c r="Z65" i="12"/>
  <c r="Z64" i="12"/>
  <c r="Z63" i="12"/>
  <c r="Z62" i="12"/>
  <c r="Z61" i="12"/>
  <c r="Z60" i="12"/>
  <c r="Z59" i="12"/>
  <c r="Z58" i="12"/>
  <c r="Z57" i="12"/>
  <c r="Z56" i="12"/>
  <c r="Z55" i="12"/>
  <c r="Z54" i="12"/>
  <c r="Z53" i="12"/>
  <c r="Z52" i="12"/>
  <c r="Z51" i="12"/>
  <c r="Z50" i="12"/>
  <c r="Z49" i="12"/>
  <c r="Z48" i="12"/>
  <c r="Z47" i="12"/>
  <c r="Z46" i="12"/>
  <c r="Z45" i="12"/>
  <c r="Z44" i="12"/>
  <c r="Z43" i="12"/>
  <c r="Z42" i="12"/>
  <c r="Z41" i="12"/>
  <c r="Z40" i="12"/>
  <c r="Z39" i="12"/>
  <c r="Z38" i="12"/>
  <c r="Z37" i="12"/>
  <c r="Z36" i="12"/>
  <c r="Z35" i="12"/>
  <c r="Z34" i="12"/>
  <c r="Z33" i="12"/>
  <c r="Z32" i="12"/>
  <c r="Z31" i="12"/>
  <c r="Z30" i="12"/>
  <c r="Z29" i="12"/>
  <c r="Z28" i="12"/>
  <c r="Z27" i="12"/>
  <c r="Z26" i="12"/>
  <c r="Z25" i="12"/>
  <c r="Z24" i="12"/>
  <c r="Z23" i="12"/>
  <c r="Z22" i="12"/>
  <c r="Z21" i="12"/>
  <c r="Z20" i="12"/>
  <c r="Z19" i="12"/>
  <c r="Z18" i="12"/>
  <c r="Z17" i="12"/>
  <c r="Z16" i="12"/>
  <c r="Z15" i="12"/>
  <c r="Z14" i="12"/>
  <c r="Z13" i="12"/>
  <c r="Z12" i="12"/>
  <c r="Z11" i="12"/>
  <c r="Z10" i="12"/>
  <c r="Z9" i="12"/>
  <c r="Z8" i="12"/>
  <c r="Z7" i="12"/>
  <c r="Z6" i="12"/>
  <c r="Z5" i="12"/>
  <c r="Z4" i="12"/>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Z112" i="18"/>
  <c r="Z111" i="18"/>
  <c r="Z110" i="18"/>
  <c r="Z109" i="18"/>
  <c r="Z108" i="18"/>
  <c r="Z107" i="18"/>
  <c r="Z106" i="18"/>
  <c r="Z105" i="18"/>
  <c r="Z104" i="18"/>
  <c r="Z103" i="18"/>
  <c r="Z102" i="18"/>
  <c r="Z101" i="18"/>
  <c r="Z100" i="18"/>
  <c r="Z99" i="18"/>
  <c r="Z98" i="18"/>
  <c r="Z97" i="18"/>
  <c r="Z96" i="18"/>
  <c r="Z95" i="18"/>
  <c r="Z94" i="18"/>
  <c r="Z93" i="18"/>
  <c r="Z92" i="18"/>
  <c r="Z91" i="18"/>
  <c r="Z90" i="18"/>
  <c r="Z89" i="18"/>
  <c r="Z88" i="18"/>
  <c r="Z87" i="18"/>
  <c r="Z86" i="18"/>
  <c r="Z85" i="18"/>
  <c r="Z84" i="18"/>
  <c r="Z83" i="18"/>
  <c r="Z82" i="18"/>
  <c r="Z81" i="18"/>
  <c r="Z80" i="18"/>
  <c r="Z79" i="18"/>
  <c r="Z78" i="18"/>
  <c r="Z77" i="18"/>
  <c r="Z76" i="18"/>
  <c r="Z75" i="18"/>
  <c r="Z74" i="18"/>
  <c r="Z73" i="18"/>
  <c r="Z72" i="18"/>
  <c r="Z71" i="18"/>
  <c r="Z70" i="18"/>
  <c r="Z69" i="18"/>
  <c r="Z68" i="18"/>
  <c r="Z67" i="18"/>
  <c r="Z66" i="18"/>
  <c r="Z65" i="18"/>
  <c r="Z64" i="18"/>
  <c r="Z63" i="18"/>
  <c r="Z62" i="18"/>
  <c r="Z61" i="18"/>
  <c r="Z60" i="18"/>
  <c r="Z59" i="18"/>
  <c r="Z58" i="18"/>
  <c r="Z57" i="18"/>
  <c r="Z56" i="18"/>
  <c r="Z55" i="18"/>
  <c r="Z54" i="18"/>
  <c r="Z53" i="18"/>
  <c r="Z52" i="18"/>
  <c r="Z51" i="18"/>
  <c r="Z50" i="18"/>
  <c r="Z49" i="18"/>
  <c r="Z48" i="18"/>
  <c r="Z47" i="18"/>
  <c r="Z46" i="18"/>
  <c r="Z45" i="18"/>
  <c r="Z44" i="18"/>
  <c r="Z43" i="18"/>
  <c r="Z42" i="18"/>
  <c r="Z41" i="18"/>
  <c r="Z40" i="18"/>
  <c r="Z39" i="18"/>
  <c r="Z38" i="18"/>
  <c r="Z37" i="18"/>
  <c r="Z36" i="18"/>
  <c r="Z35" i="18"/>
  <c r="Z34" i="18"/>
  <c r="Z33" i="18"/>
  <c r="Z32" i="18"/>
  <c r="Z31" i="18"/>
  <c r="Z30" i="18"/>
  <c r="Z29" i="18"/>
  <c r="Z28" i="18"/>
  <c r="Z27" i="18"/>
  <c r="Z26" i="18"/>
  <c r="Z25" i="18"/>
  <c r="Z24" i="18"/>
  <c r="Z23" i="18"/>
  <c r="Z22" i="18"/>
  <c r="Z21" i="18"/>
  <c r="Z20" i="18"/>
  <c r="Z19" i="18"/>
  <c r="Z18" i="18"/>
  <c r="Z17" i="18"/>
  <c r="Z16" i="18"/>
  <c r="Z15" i="18"/>
  <c r="Z14" i="18"/>
  <c r="Z13" i="18"/>
  <c r="Z12" i="18"/>
  <c r="Z11" i="18"/>
  <c r="Z10" i="18"/>
  <c r="Z9" i="18"/>
  <c r="Z8" i="18"/>
  <c r="Z7" i="18"/>
  <c r="Z6" i="18"/>
  <c r="Z5" i="18"/>
  <c r="Z4" i="18"/>
  <c r="A122" i="23" l="1"/>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9" i="23"/>
  <c r="A8" i="23"/>
  <c r="A7" i="23"/>
  <c r="A6" i="23"/>
  <c r="A5" i="23"/>
  <c r="A4" i="23"/>
  <c r="A10" i="23"/>
  <c r="V137" i="22" l="1"/>
  <c r="V136" i="22"/>
  <c r="V135" i="22"/>
  <c r="V134" i="22"/>
  <c r="V133" i="22"/>
  <c r="V132" i="22"/>
  <c r="J132" i="22" s="1"/>
  <c r="V131" i="22"/>
  <c r="V130" i="22"/>
  <c r="V129" i="22"/>
  <c r="V128" i="22"/>
  <c r="V127" i="22"/>
  <c r="V126" i="22"/>
  <c r="V125" i="22"/>
  <c r="V124" i="22"/>
  <c r="J124" i="22" s="1"/>
  <c r="V123" i="22"/>
  <c r="V122" i="22"/>
  <c r="V121" i="22"/>
  <c r="V120" i="22"/>
  <c r="V119" i="22"/>
  <c r="V118" i="22"/>
  <c r="V117" i="22"/>
  <c r="V116" i="22"/>
  <c r="J116" i="22" s="1"/>
  <c r="V115" i="22"/>
  <c r="V114" i="22"/>
  <c r="V113" i="22"/>
  <c r="V112" i="22"/>
  <c r="V111" i="22"/>
  <c r="V110" i="22"/>
  <c r="V109" i="22"/>
  <c r="V108" i="22"/>
  <c r="J108" i="22" s="1"/>
  <c r="V107" i="22"/>
  <c r="V106" i="22"/>
  <c r="V105" i="22"/>
  <c r="V104" i="22"/>
  <c r="V103" i="22"/>
  <c r="V102" i="22"/>
  <c r="V101" i="22"/>
  <c r="V100" i="22"/>
  <c r="J100" i="22" s="1"/>
  <c r="V99" i="22"/>
  <c r="V98" i="22"/>
  <c r="V97" i="22"/>
  <c r="V96" i="22"/>
  <c r="J96" i="22" s="1"/>
  <c r="V95" i="22"/>
  <c r="V94" i="22"/>
  <c r="V93" i="22"/>
  <c r="V92" i="22"/>
  <c r="J92" i="22" s="1"/>
  <c r="V91" i="22"/>
  <c r="V90" i="22"/>
  <c r="V89" i="22"/>
  <c r="V88" i="22"/>
  <c r="J88" i="22" s="1"/>
  <c r="V87" i="22"/>
  <c r="V86" i="22"/>
  <c r="V85" i="22"/>
  <c r="V84" i="22"/>
  <c r="J84" i="22" s="1"/>
  <c r="V83" i="22"/>
  <c r="V82" i="22"/>
  <c r="V81" i="22"/>
  <c r="V80" i="22"/>
  <c r="V79" i="22"/>
  <c r="V78" i="22"/>
  <c r="V77" i="22"/>
  <c r="V76" i="22"/>
  <c r="V75" i="22"/>
  <c r="V74" i="22"/>
  <c r="V73" i="22"/>
  <c r="V72" i="22"/>
  <c r="J72" i="22" s="1"/>
  <c r="V71" i="22"/>
  <c r="V70" i="22"/>
  <c r="V69" i="22"/>
  <c r="V68" i="22"/>
  <c r="J68" i="22" s="1"/>
  <c r="V67" i="22"/>
  <c r="V66" i="22"/>
  <c r="V65" i="22"/>
  <c r="V64" i="22"/>
  <c r="J64" i="22" s="1"/>
  <c r="V63" i="22"/>
  <c r="V62" i="22"/>
  <c r="V61" i="22"/>
  <c r="V60" i="22"/>
  <c r="J60" i="22" s="1"/>
  <c r="V59" i="22"/>
  <c r="V58" i="22"/>
  <c r="V57" i="22"/>
  <c r="V56" i="22"/>
  <c r="V55" i="22"/>
  <c r="V54" i="22"/>
  <c r="V53" i="22"/>
  <c r="V52" i="22"/>
  <c r="J52" i="22" s="1"/>
  <c r="V51" i="22"/>
  <c r="V50" i="22"/>
  <c r="V49" i="22"/>
  <c r="V48" i="22"/>
  <c r="J48" i="22" s="1"/>
  <c r="V47" i="22"/>
  <c r="V46" i="22"/>
  <c r="V45" i="22"/>
  <c r="V44" i="22"/>
  <c r="J44" i="22" s="1"/>
  <c r="V43" i="22"/>
  <c r="V42" i="22"/>
  <c r="V41" i="22"/>
  <c r="V40" i="22"/>
  <c r="V39" i="22"/>
  <c r="V38" i="22"/>
  <c r="V37" i="22"/>
  <c r="V36" i="22"/>
  <c r="V35" i="22"/>
  <c r="V34" i="22"/>
  <c r="V33" i="22"/>
  <c r="V32" i="22"/>
  <c r="V31" i="22"/>
  <c r="V30" i="22"/>
  <c r="V29" i="22"/>
  <c r="V28" i="22"/>
  <c r="V27" i="22"/>
  <c r="V26" i="22"/>
  <c r="V25" i="22"/>
  <c r="V24" i="22"/>
  <c r="V23" i="22"/>
  <c r="V22" i="22"/>
  <c r="V21" i="22"/>
  <c r="V20" i="22"/>
  <c r="V19" i="22"/>
  <c r="V18" i="22"/>
  <c r="V17" i="22"/>
  <c r="V16" i="22"/>
  <c r="V15" i="22"/>
  <c r="V14" i="22"/>
  <c r="J14" i="22" s="1"/>
  <c r="V13" i="22"/>
  <c r="J13" i="22" s="1"/>
  <c r="V12" i="22"/>
  <c r="V11" i="22"/>
  <c r="V10" i="22"/>
  <c r="V9" i="22"/>
  <c r="V8" i="22"/>
  <c r="V7" i="22"/>
  <c r="V6" i="22"/>
  <c r="V5" i="22"/>
  <c r="J5" i="22" s="1"/>
  <c r="V4" i="22"/>
  <c r="J137" i="22"/>
  <c r="J133" i="22"/>
  <c r="J129" i="22"/>
  <c r="J125" i="22"/>
  <c r="J121" i="22"/>
  <c r="J117" i="22"/>
  <c r="J113" i="22"/>
  <c r="J109" i="22"/>
  <c r="J105" i="22"/>
  <c r="J101" i="22"/>
  <c r="J97" i="22"/>
  <c r="J93" i="22"/>
  <c r="J89" i="22"/>
  <c r="J85" i="22"/>
  <c r="J81" i="22"/>
  <c r="J77" i="22"/>
  <c r="J76" i="22"/>
  <c r="J73" i="22"/>
  <c r="J69" i="22"/>
  <c r="J65" i="22"/>
  <c r="J61" i="22"/>
  <c r="J57" i="22"/>
  <c r="J53" i="22"/>
  <c r="J49" i="22"/>
  <c r="J45" i="22"/>
  <c r="J41" i="22"/>
  <c r="J37" i="22"/>
  <c r="J33" i="22"/>
  <c r="J29" i="22"/>
  <c r="J25" i="22"/>
  <c r="J21" i="22"/>
  <c r="J17" i="22"/>
  <c r="J9" i="22"/>
  <c r="V137" i="18"/>
  <c r="V136" i="18"/>
  <c r="J136" i="18" s="1"/>
  <c r="V135" i="18"/>
  <c r="J135" i="18" s="1"/>
  <c r="V134" i="18"/>
  <c r="V133" i="18"/>
  <c r="V132" i="18"/>
  <c r="J132" i="18" s="1"/>
  <c r="V131" i="18"/>
  <c r="J131" i="18" s="1"/>
  <c r="V130" i="18"/>
  <c r="V129" i="18"/>
  <c r="V128" i="18"/>
  <c r="V127" i="18"/>
  <c r="J127" i="18" s="1"/>
  <c r="V126" i="18"/>
  <c r="J126" i="18" s="1"/>
  <c r="V125" i="18"/>
  <c r="V124" i="18"/>
  <c r="V123" i="18"/>
  <c r="J123" i="18" s="1"/>
  <c r="V122" i="18"/>
  <c r="V121" i="18"/>
  <c r="V120" i="18"/>
  <c r="V119" i="18"/>
  <c r="J119" i="18" s="1"/>
  <c r="V118" i="18"/>
  <c r="V117" i="18"/>
  <c r="V116" i="18"/>
  <c r="V115" i="18"/>
  <c r="V114" i="18"/>
  <c r="V113" i="18"/>
  <c r="V112" i="18"/>
  <c r="V111" i="18"/>
  <c r="J111" i="18" s="1"/>
  <c r="V110" i="18"/>
  <c r="V109" i="18"/>
  <c r="V108" i="18"/>
  <c r="V107" i="18"/>
  <c r="J107" i="18" s="1"/>
  <c r="V106" i="18"/>
  <c r="V105" i="18"/>
  <c r="V104" i="18"/>
  <c r="V103" i="18"/>
  <c r="V102" i="18"/>
  <c r="V101" i="18"/>
  <c r="V100" i="18"/>
  <c r="V99" i="18"/>
  <c r="J99" i="18" s="1"/>
  <c r="V98" i="18"/>
  <c r="V97" i="18"/>
  <c r="V96" i="18"/>
  <c r="V95" i="18"/>
  <c r="J95" i="18" s="1"/>
  <c r="V94" i="18"/>
  <c r="J94" i="18" s="1"/>
  <c r="V93" i="18"/>
  <c r="V92" i="18"/>
  <c r="V91" i="18"/>
  <c r="J91" i="18" s="1"/>
  <c r="V90" i="18"/>
  <c r="V89" i="18"/>
  <c r="V88" i="18"/>
  <c r="V87" i="18"/>
  <c r="J87" i="18" s="1"/>
  <c r="V86" i="18"/>
  <c r="V85" i="18"/>
  <c r="V84" i="18"/>
  <c r="V83" i="18"/>
  <c r="V82" i="18"/>
  <c r="V81" i="18"/>
  <c r="V80" i="18"/>
  <c r="V79" i="18"/>
  <c r="J79" i="18" s="1"/>
  <c r="V78" i="18"/>
  <c r="V77" i="18"/>
  <c r="V76" i="18"/>
  <c r="V75" i="18"/>
  <c r="J75" i="18" s="1"/>
  <c r="V74" i="18"/>
  <c r="V73" i="18"/>
  <c r="V72" i="18"/>
  <c r="V71" i="18"/>
  <c r="J71" i="18" s="1"/>
  <c r="V70" i="18"/>
  <c r="V69" i="18"/>
  <c r="V68" i="18"/>
  <c r="V67" i="18"/>
  <c r="J67" i="18" s="1"/>
  <c r="V66" i="18"/>
  <c r="V65" i="18"/>
  <c r="V64" i="18"/>
  <c r="V63" i="18"/>
  <c r="J63" i="18" s="1"/>
  <c r="V62" i="18"/>
  <c r="J62" i="18" s="1"/>
  <c r="V61" i="18"/>
  <c r="V60" i="18"/>
  <c r="V59" i="18"/>
  <c r="J59" i="18" s="1"/>
  <c r="V58" i="18"/>
  <c r="V57" i="18"/>
  <c r="V56" i="18"/>
  <c r="V55" i="18"/>
  <c r="V54" i="18"/>
  <c r="V53" i="18"/>
  <c r="V52" i="18"/>
  <c r="V51" i="18"/>
  <c r="J51" i="18" s="1"/>
  <c r="V50" i="18"/>
  <c r="V49" i="18"/>
  <c r="V48" i="18"/>
  <c r="V47" i="18"/>
  <c r="J47" i="18" s="1"/>
  <c r="V46" i="18"/>
  <c r="V45" i="18"/>
  <c r="V44" i="18"/>
  <c r="V43" i="18"/>
  <c r="J43" i="18" s="1"/>
  <c r="V42" i="18"/>
  <c r="V41" i="18"/>
  <c r="V40" i="18"/>
  <c r="V39" i="18"/>
  <c r="J39" i="18" s="1"/>
  <c r="V38" i="18"/>
  <c r="V37" i="18"/>
  <c r="J37" i="18" s="1"/>
  <c r="V36" i="18"/>
  <c r="V35" i="18"/>
  <c r="J35" i="18" s="1"/>
  <c r="V34" i="18"/>
  <c r="V33" i="18"/>
  <c r="V32" i="18"/>
  <c r="V31" i="18"/>
  <c r="J31" i="18" s="1"/>
  <c r="V30" i="18"/>
  <c r="V29" i="18"/>
  <c r="V28" i="18"/>
  <c r="V27" i="18"/>
  <c r="V26" i="18"/>
  <c r="V25" i="18"/>
  <c r="V24" i="18"/>
  <c r="V23" i="18"/>
  <c r="V22" i="18"/>
  <c r="V21" i="18"/>
  <c r="V20" i="18"/>
  <c r="V19" i="18"/>
  <c r="V18" i="18"/>
  <c r="V17" i="18"/>
  <c r="V16" i="18"/>
  <c r="V15" i="18"/>
  <c r="J15" i="18" s="1"/>
  <c r="V14" i="18"/>
  <c r="V13" i="18"/>
  <c r="V12" i="18"/>
  <c r="V11" i="18"/>
  <c r="J11" i="18" s="1"/>
  <c r="V10" i="18"/>
  <c r="V9" i="18"/>
  <c r="V8" i="18"/>
  <c r="V7" i="18"/>
  <c r="J7" i="18" s="1"/>
  <c r="V6" i="18"/>
  <c r="V5" i="18"/>
  <c r="V4" i="18"/>
  <c r="J115" i="18"/>
  <c r="J74" i="18"/>
  <c r="J19" i="18"/>
  <c r="V137" i="12"/>
  <c r="V136" i="12"/>
  <c r="V135" i="12"/>
  <c r="V134" i="12"/>
  <c r="V133" i="12"/>
  <c r="V132" i="12"/>
  <c r="V131" i="12"/>
  <c r="V130" i="12"/>
  <c r="V129" i="12"/>
  <c r="V128" i="12"/>
  <c r="V127" i="12"/>
  <c r="J127" i="12" s="1"/>
  <c r="V126" i="12"/>
  <c r="V125" i="12"/>
  <c r="V124" i="12"/>
  <c r="V123" i="12"/>
  <c r="V122" i="12"/>
  <c r="V121" i="12"/>
  <c r="V120" i="12"/>
  <c r="V119" i="12"/>
  <c r="J119" i="12" s="1"/>
  <c r="V118" i="12"/>
  <c r="J118" i="12" s="1"/>
  <c r="V117" i="12"/>
  <c r="V116" i="12"/>
  <c r="V115" i="12"/>
  <c r="V114" i="12"/>
  <c r="V113" i="12"/>
  <c r="V112" i="12"/>
  <c r="V111" i="12"/>
  <c r="J111" i="12" s="1"/>
  <c r="V110" i="12"/>
  <c r="V109" i="12"/>
  <c r="V108" i="12"/>
  <c r="V107" i="12"/>
  <c r="V106" i="12"/>
  <c r="V105" i="12"/>
  <c r="V104" i="12"/>
  <c r="V103" i="12"/>
  <c r="J103" i="12" s="1"/>
  <c r="V102" i="12"/>
  <c r="J102" i="12" s="1"/>
  <c r="V101" i="12"/>
  <c r="V100" i="12"/>
  <c r="V99" i="12"/>
  <c r="V98" i="12"/>
  <c r="V97" i="12"/>
  <c r="V96" i="12"/>
  <c r="V95" i="12"/>
  <c r="J95" i="12" s="1"/>
  <c r="V94" i="12"/>
  <c r="J94" i="12" s="1"/>
  <c r="V93" i="12"/>
  <c r="V92" i="12"/>
  <c r="V91" i="12"/>
  <c r="V90" i="12"/>
  <c r="V89" i="12"/>
  <c r="V88" i="12"/>
  <c r="V87" i="12"/>
  <c r="J87" i="12" s="1"/>
  <c r="V86" i="12"/>
  <c r="J86" i="12" s="1"/>
  <c r="V85" i="12"/>
  <c r="V84" i="12"/>
  <c r="V83" i="12"/>
  <c r="V82" i="12"/>
  <c r="V81" i="12"/>
  <c r="V80" i="12"/>
  <c r="V79" i="12"/>
  <c r="J79" i="12" s="1"/>
  <c r="V78" i="12"/>
  <c r="J78" i="12" s="1"/>
  <c r="V77" i="12"/>
  <c r="V76" i="12"/>
  <c r="V75" i="12"/>
  <c r="V74" i="12"/>
  <c r="V73" i="12"/>
  <c r="V72" i="12"/>
  <c r="V71" i="12"/>
  <c r="J71" i="12" s="1"/>
  <c r="V70" i="12"/>
  <c r="J70" i="12" s="1"/>
  <c r="V69" i="12"/>
  <c r="V68" i="12"/>
  <c r="V67" i="12"/>
  <c r="V66" i="12"/>
  <c r="V65" i="12"/>
  <c r="V64" i="12"/>
  <c r="V63" i="12"/>
  <c r="J63" i="12" s="1"/>
  <c r="V62" i="12"/>
  <c r="V61" i="12"/>
  <c r="V60" i="12"/>
  <c r="V59" i="12"/>
  <c r="V58" i="12"/>
  <c r="V57" i="12"/>
  <c r="V56" i="12"/>
  <c r="V55" i="12"/>
  <c r="J55" i="12" s="1"/>
  <c r="V54" i="12"/>
  <c r="J54" i="12" s="1"/>
  <c r="V53" i="12"/>
  <c r="V52" i="12"/>
  <c r="V51" i="12"/>
  <c r="V50" i="12"/>
  <c r="V49" i="12"/>
  <c r="V48" i="12"/>
  <c r="V47" i="12"/>
  <c r="J47" i="12" s="1"/>
  <c r="V46" i="12"/>
  <c r="V45" i="12"/>
  <c r="V44" i="12"/>
  <c r="V43" i="12"/>
  <c r="V42" i="12"/>
  <c r="V41" i="12"/>
  <c r="V40" i="12"/>
  <c r="V39" i="12"/>
  <c r="J39" i="12" s="1"/>
  <c r="V38" i="12"/>
  <c r="J38" i="12" s="1"/>
  <c r="V37" i="12"/>
  <c r="V36" i="12"/>
  <c r="V35" i="12"/>
  <c r="V34" i="12"/>
  <c r="V33" i="12"/>
  <c r="V32" i="12"/>
  <c r="V31" i="12"/>
  <c r="J31" i="12" s="1"/>
  <c r="V30" i="12"/>
  <c r="V29" i="12"/>
  <c r="V28" i="12"/>
  <c r="V27" i="12"/>
  <c r="V26" i="12"/>
  <c r="V25" i="12"/>
  <c r="V24" i="12"/>
  <c r="V23" i="12"/>
  <c r="J23" i="12" s="1"/>
  <c r="V22" i="12"/>
  <c r="J22" i="12" s="1"/>
  <c r="V21" i="12"/>
  <c r="V20" i="12"/>
  <c r="V19" i="12"/>
  <c r="V18" i="12"/>
  <c r="V17" i="12"/>
  <c r="V16" i="12"/>
  <c r="V15" i="12"/>
  <c r="J15" i="12" s="1"/>
  <c r="V14" i="12"/>
  <c r="J14" i="12" s="1"/>
  <c r="V13" i="12"/>
  <c r="V12" i="12"/>
  <c r="V11" i="12"/>
  <c r="V10" i="12"/>
  <c r="V9" i="12"/>
  <c r="V8" i="12"/>
  <c r="V7" i="12"/>
  <c r="J7" i="12" s="1"/>
  <c r="V6" i="12"/>
  <c r="J6" i="12" s="1"/>
  <c r="V5" i="12"/>
  <c r="V4" i="12"/>
  <c r="J135" i="12"/>
  <c r="J134" i="12"/>
  <c r="J27" i="18" l="1"/>
  <c r="J53" i="18"/>
  <c r="J103" i="18"/>
  <c r="J55" i="18"/>
  <c r="J106" i="18"/>
  <c r="J30" i="12"/>
  <c r="J46" i="12"/>
  <c r="J62" i="12"/>
  <c r="J110" i="12"/>
  <c r="J126" i="12"/>
  <c r="J83" i="18"/>
  <c r="J18" i="18"/>
  <c r="J34" i="18"/>
  <c r="J54" i="18"/>
  <c r="J70" i="18"/>
  <c r="J78" i="18"/>
  <c r="J7" i="22"/>
  <c r="J15" i="22"/>
  <c r="J19" i="22"/>
  <c r="J23" i="22"/>
  <c r="J27" i="22"/>
  <c r="J31" i="22"/>
  <c r="J35" i="22"/>
  <c r="J39" i="22"/>
  <c r="J43" i="22"/>
  <c r="J47" i="22"/>
  <c r="J51" i="22"/>
  <c r="J55" i="22"/>
  <c r="J59" i="22"/>
  <c r="J63" i="22"/>
  <c r="J67" i="22"/>
  <c r="J71" i="22"/>
  <c r="J75" i="22"/>
  <c r="J79" i="22"/>
  <c r="J83" i="22"/>
  <c r="J87" i="22"/>
  <c r="J91" i="22"/>
  <c r="J95" i="22"/>
  <c r="J99" i="22"/>
  <c r="J103" i="22"/>
  <c r="J107" i="22"/>
  <c r="J111" i="22"/>
  <c r="J115" i="22"/>
  <c r="J119" i="22"/>
  <c r="J123" i="22"/>
  <c r="J127" i="22"/>
  <c r="J131" i="22"/>
  <c r="J135" i="22"/>
  <c r="J10" i="12"/>
  <c r="J18" i="12"/>
  <c r="J26" i="12"/>
  <c r="J34" i="12"/>
  <c r="J42" i="12"/>
  <c r="J50" i="12"/>
  <c r="J58" i="12"/>
  <c r="J66" i="12"/>
  <c r="J74" i="12"/>
  <c r="J82" i="12"/>
  <c r="J90" i="12"/>
  <c r="J98" i="12"/>
  <c r="J106" i="12"/>
  <c r="J114" i="12"/>
  <c r="J122" i="12"/>
  <c r="J130" i="12"/>
  <c r="J46" i="18"/>
  <c r="J6" i="18"/>
  <c r="J14" i="18"/>
  <c r="J22" i="18"/>
  <c r="J30" i="18"/>
  <c r="J38" i="18"/>
  <c r="J42" i="18"/>
  <c r="J50" i="18"/>
  <c r="J58" i="18"/>
  <c r="J66" i="18"/>
  <c r="J11" i="22"/>
  <c r="J11" i="12"/>
  <c r="J19" i="12"/>
  <c r="J27" i="12"/>
  <c r="J35" i="12"/>
  <c r="J43" i="12"/>
  <c r="J51" i="12"/>
  <c r="J59" i="12"/>
  <c r="J67" i="12"/>
  <c r="J75" i="12"/>
  <c r="J83" i="12"/>
  <c r="J91" i="12"/>
  <c r="J99" i="12"/>
  <c r="J107" i="12"/>
  <c r="J115" i="12"/>
  <c r="J123" i="12"/>
  <c r="J131" i="12"/>
  <c r="J10" i="18"/>
  <c r="J26" i="18"/>
  <c r="J5" i="18"/>
  <c r="J9" i="18"/>
  <c r="J13" i="18"/>
  <c r="J17" i="18"/>
  <c r="J21" i="18"/>
  <c r="J25" i="18"/>
  <c r="J29" i="18"/>
  <c r="J33" i="18"/>
  <c r="J41" i="18"/>
  <c r="J45" i="18"/>
  <c r="J49" i="18"/>
  <c r="J57" i="18"/>
  <c r="J61" i="18"/>
  <c r="J65" i="18"/>
  <c r="J69" i="18"/>
  <c r="J73" i="18"/>
  <c r="J77" i="18"/>
  <c r="J81" i="18"/>
  <c r="J85" i="18"/>
  <c r="J89" i="18"/>
  <c r="J93" i="18"/>
  <c r="J97" i="18"/>
  <c r="J101" i="18"/>
  <c r="J105" i="18"/>
  <c r="J109" i="18"/>
  <c r="J113" i="18"/>
  <c r="J117" i="18"/>
  <c r="J121" i="18"/>
  <c r="J125" i="18"/>
  <c r="J129" i="18"/>
  <c r="J133" i="18"/>
  <c r="J137" i="18"/>
  <c r="J86" i="18"/>
  <c r="J102" i="18"/>
  <c r="J118" i="18"/>
  <c r="J134" i="18"/>
  <c r="J4" i="22"/>
  <c r="J12" i="22"/>
  <c r="J20" i="22"/>
  <c r="J28" i="22"/>
  <c r="J36" i="22"/>
  <c r="J5" i="12"/>
  <c r="J9" i="12"/>
  <c r="J13" i="12"/>
  <c r="J17" i="12"/>
  <c r="J21" i="12"/>
  <c r="J25" i="12"/>
  <c r="J29" i="12"/>
  <c r="J33" i="12"/>
  <c r="J37" i="12"/>
  <c r="J41" i="12"/>
  <c r="J45" i="12"/>
  <c r="J49" i="12"/>
  <c r="J53" i="12"/>
  <c r="J57" i="12"/>
  <c r="J61" i="12"/>
  <c r="J65" i="12"/>
  <c r="J69" i="12"/>
  <c r="J73" i="12"/>
  <c r="J77" i="12"/>
  <c r="J81" i="12"/>
  <c r="J85" i="12"/>
  <c r="J89" i="12"/>
  <c r="J93" i="12"/>
  <c r="J97" i="12"/>
  <c r="J101" i="12"/>
  <c r="J105" i="12"/>
  <c r="J109" i="12"/>
  <c r="J113" i="12"/>
  <c r="J117" i="12"/>
  <c r="J121" i="12"/>
  <c r="J125" i="12"/>
  <c r="J129" i="12"/>
  <c r="J133" i="12"/>
  <c r="J137" i="12"/>
  <c r="J23" i="18"/>
  <c r="J90" i="18"/>
  <c r="J110" i="18"/>
  <c r="J122" i="18"/>
  <c r="J4" i="18"/>
  <c r="J8" i="18"/>
  <c r="J12" i="18"/>
  <c r="J16" i="18"/>
  <c r="J20" i="18"/>
  <c r="J24" i="18"/>
  <c r="J28" i="18"/>
  <c r="J32" i="18"/>
  <c r="J36" i="18"/>
  <c r="J40" i="18"/>
  <c r="J44" i="18"/>
  <c r="J48" i="18"/>
  <c r="J52" i="18"/>
  <c r="J56" i="18"/>
  <c r="J60" i="18"/>
  <c r="J64" i="18"/>
  <c r="J68" i="18"/>
  <c r="J72" i="18"/>
  <c r="J76" i="18"/>
  <c r="J80" i="18"/>
  <c r="J84" i="18"/>
  <c r="J88" i="18"/>
  <c r="J92" i="18"/>
  <c r="J96" i="18"/>
  <c r="J100" i="18"/>
  <c r="J104" i="18"/>
  <c r="J108" i="18"/>
  <c r="J112" i="18"/>
  <c r="J116" i="18"/>
  <c r="J120" i="18"/>
  <c r="J124" i="18"/>
  <c r="J128" i="18"/>
  <c r="J40" i="22"/>
  <c r="J56" i="22"/>
  <c r="J80" i="22"/>
  <c r="J104" i="22"/>
  <c r="J112" i="22"/>
  <c r="J120" i="22"/>
  <c r="J128" i="22"/>
  <c r="J136" i="22"/>
  <c r="J6" i="22"/>
  <c r="J10" i="22"/>
  <c r="J18" i="22"/>
  <c r="J22" i="22"/>
  <c r="J26" i="22"/>
  <c r="J30" i="22"/>
  <c r="J34" i="22"/>
  <c r="J38" i="22"/>
  <c r="J42" i="22"/>
  <c r="J46" i="22"/>
  <c r="J50" i="22"/>
  <c r="J54" i="22"/>
  <c r="J58" i="22"/>
  <c r="J62" i="22"/>
  <c r="J66" i="22"/>
  <c r="J70" i="22"/>
  <c r="J74" i="22"/>
  <c r="J78" i="22"/>
  <c r="J82" i="22"/>
  <c r="J86" i="22"/>
  <c r="J90" i="22"/>
  <c r="J94" i="22"/>
  <c r="J98" i="22"/>
  <c r="J102" i="22"/>
  <c r="J106" i="22"/>
  <c r="J110" i="22"/>
  <c r="J114" i="22"/>
  <c r="J118" i="22"/>
  <c r="J122" i="22"/>
  <c r="J126" i="22"/>
  <c r="J130" i="22"/>
  <c r="J134" i="22"/>
  <c r="J82" i="18"/>
  <c r="J98" i="18"/>
  <c r="J114" i="18"/>
  <c r="J130" i="18"/>
  <c r="J8" i="22"/>
  <c r="J16" i="22"/>
  <c r="J24" i="22"/>
  <c r="J32" i="22"/>
  <c r="J8" i="12"/>
  <c r="J12" i="12"/>
  <c r="J16" i="12"/>
  <c r="J20" i="12"/>
  <c r="J24" i="12"/>
  <c r="J28" i="12"/>
  <c r="J32" i="12"/>
  <c r="J36" i="12"/>
  <c r="J40" i="12"/>
  <c r="J44" i="12"/>
  <c r="J48" i="12"/>
  <c r="J52" i="12"/>
  <c r="J56" i="12"/>
  <c r="J60" i="12"/>
  <c r="J64" i="12"/>
  <c r="J68" i="12"/>
  <c r="J72" i="12"/>
  <c r="J76" i="12"/>
  <c r="J80" i="12"/>
  <c r="J84" i="12"/>
  <c r="J88" i="12"/>
  <c r="J92" i="12"/>
  <c r="J96" i="12"/>
  <c r="J100" i="12"/>
  <c r="J104" i="12"/>
  <c r="J108" i="12"/>
  <c r="J112" i="12"/>
  <c r="J116" i="12"/>
  <c r="J120" i="12"/>
  <c r="J124" i="12"/>
  <c r="J128" i="12"/>
  <c r="J132" i="12"/>
  <c r="J136" i="12"/>
  <c r="D84" i="23"/>
  <c r="D90" i="23"/>
  <c r="I92" i="23"/>
  <c r="D105" i="23"/>
  <c r="G110" i="23"/>
  <c r="G116" i="23"/>
  <c r="G118" i="23"/>
  <c r="D121" i="23"/>
  <c r="O122" i="23"/>
  <c r="D122" i="23" l="1"/>
  <c r="M122" i="23"/>
  <c r="D117" i="23"/>
  <c r="D118" i="23"/>
  <c r="Q120" i="23"/>
  <c r="S120" i="23"/>
  <c r="O120" i="23"/>
  <c r="M120" i="23"/>
  <c r="S112" i="23"/>
  <c r="O112" i="23"/>
  <c r="I112" i="23"/>
  <c r="S111" i="23"/>
  <c r="Q111" i="23"/>
  <c r="M111" i="23"/>
  <c r="G111" i="23"/>
  <c r="O111" i="23"/>
  <c r="I111" i="23"/>
  <c r="D111" i="23"/>
  <c r="S83" i="23"/>
  <c r="Q83" i="23"/>
  <c r="O83" i="23"/>
  <c r="M83" i="23"/>
  <c r="D83" i="23"/>
  <c r="I105" i="23"/>
  <c r="Q122" i="23"/>
  <c r="S122" i="23"/>
  <c r="I122" i="23"/>
  <c r="S118" i="23"/>
  <c r="Q118" i="23"/>
  <c r="O118" i="23"/>
  <c r="I118" i="23"/>
  <c r="Q110" i="23"/>
  <c r="O110" i="23"/>
  <c r="S110" i="23"/>
  <c r="M110" i="23"/>
  <c r="I110" i="23"/>
  <c r="Q90" i="23"/>
  <c r="S90" i="23"/>
  <c r="I90" i="23"/>
  <c r="O90" i="23"/>
  <c r="D116" i="23"/>
  <c r="D110" i="23"/>
  <c r="D100" i="23"/>
  <c r="G100" i="23"/>
  <c r="G92" i="23"/>
  <c r="G83" i="23"/>
  <c r="I120" i="23"/>
  <c r="M118" i="23"/>
  <c r="M90" i="23"/>
  <c r="O117" i="23"/>
  <c r="Q112" i="23"/>
  <c r="Q116" i="23"/>
  <c r="O116" i="23"/>
  <c r="M116" i="23"/>
  <c r="I116" i="23"/>
  <c r="S116" i="23"/>
  <c r="S100" i="23"/>
  <c r="Q100" i="23"/>
  <c r="O100" i="23"/>
  <c r="M100" i="23"/>
  <c r="I100" i="23"/>
  <c r="S92" i="23"/>
  <c r="O92" i="23"/>
  <c r="Q92" i="23"/>
  <c r="M92" i="23"/>
  <c r="Q84" i="23"/>
  <c r="S84" i="23"/>
  <c r="O84" i="23"/>
  <c r="M84" i="23"/>
  <c r="G84" i="23"/>
  <c r="I84" i="23"/>
  <c r="D92" i="23"/>
  <c r="G120" i="23"/>
  <c r="G112" i="23"/>
  <c r="M112" i="23"/>
  <c r="Q115" i="23"/>
  <c r="S115" i="23"/>
  <c r="O115" i="23"/>
  <c r="M115" i="23"/>
  <c r="I115" i="23"/>
  <c r="G115" i="23"/>
  <c r="D115" i="23"/>
  <c r="D112" i="23"/>
  <c r="Q121" i="23"/>
  <c r="S121" i="23"/>
  <c r="O121" i="23"/>
  <c r="M121" i="23"/>
  <c r="I121" i="23"/>
  <c r="G121" i="23"/>
  <c r="S117" i="23"/>
  <c r="Q117" i="23"/>
  <c r="M117" i="23"/>
  <c r="G117" i="23"/>
  <c r="Q105" i="23"/>
  <c r="S105" i="23"/>
  <c r="O105" i="23"/>
  <c r="M105" i="23"/>
  <c r="G105" i="23"/>
  <c r="D120" i="23"/>
  <c r="G122" i="23"/>
  <c r="G90" i="23"/>
  <c r="I117" i="23"/>
  <c r="I83" i="23"/>
  <c r="X137" i="22"/>
  <c r="Q137" i="22"/>
  <c r="P137" i="22"/>
  <c r="E137" i="22"/>
  <c r="D137" i="22"/>
  <c r="X136" i="22"/>
  <c r="I136" i="22"/>
  <c r="T136" i="22"/>
  <c r="Q136" i="22"/>
  <c r="P136" i="22"/>
  <c r="H136" i="22"/>
  <c r="E136" i="22"/>
  <c r="D136" i="22"/>
  <c r="X135" i="22"/>
  <c r="T135" i="22"/>
  <c r="Q135" i="22"/>
  <c r="P135" i="22"/>
  <c r="H135" i="22"/>
  <c r="E135" i="22"/>
  <c r="D135" i="22"/>
  <c r="X134" i="22"/>
  <c r="T134" i="22"/>
  <c r="Q134" i="22"/>
  <c r="P134" i="22"/>
  <c r="H134" i="22"/>
  <c r="E134" i="22"/>
  <c r="D134" i="22"/>
  <c r="X133" i="22"/>
  <c r="T133" i="22"/>
  <c r="Q133" i="22"/>
  <c r="P133" i="22"/>
  <c r="H133" i="22"/>
  <c r="E133" i="22"/>
  <c r="D133" i="22"/>
  <c r="X132" i="22"/>
  <c r="T132" i="22"/>
  <c r="Q132" i="22"/>
  <c r="P132" i="22"/>
  <c r="H132" i="22"/>
  <c r="E132" i="22"/>
  <c r="D132" i="22"/>
  <c r="X131" i="22"/>
  <c r="T131" i="22"/>
  <c r="Q131" i="22"/>
  <c r="P131" i="22"/>
  <c r="H131" i="22"/>
  <c r="E131" i="22"/>
  <c r="D131" i="22"/>
  <c r="X130" i="22"/>
  <c r="T130" i="22"/>
  <c r="Q130" i="22"/>
  <c r="P130" i="22"/>
  <c r="H130" i="22"/>
  <c r="E130" i="22"/>
  <c r="D130" i="22"/>
  <c r="AB129" i="22"/>
  <c r="AC129" i="22" s="1"/>
  <c r="X129" i="22"/>
  <c r="T129" i="22"/>
  <c r="Q129" i="22"/>
  <c r="P129" i="22"/>
  <c r="H129" i="22"/>
  <c r="E129" i="22"/>
  <c r="D129" i="22"/>
  <c r="X128" i="22"/>
  <c r="T128" i="22"/>
  <c r="Q128" i="22"/>
  <c r="P128" i="22"/>
  <c r="H128" i="22"/>
  <c r="E128" i="22"/>
  <c r="D128" i="22"/>
  <c r="X127" i="22"/>
  <c r="T127" i="22"/>
  <c r="Q127" i="22"/>
  <c r="P127" i="22"/>
  <c r="H127" i="22"/>
  <c r="E127" i="22"/>
  <c r="D127" i="22"/>
  <c r="X126" i="22"/>
  <c r="I126" i="22"/>
  <c r="T126" i="22"/>
  <c r="Q126" i="22"/>
  <c r="P126" i="22"/>
  <c r="H126" i="22"/>
  <c r="E126" i="22"/>
  <c r="D126" i="22"/>
  <c r="X125" i="22"/>
  <c r="T125" i="22"/>
  <c r="Q125" i="22"/>
  <c r="P125" i="22"/>
  <c r="H125" i="22"/>
  <c r="E125" i="22"/>
  <c r="D125" i="22"/>
  <c r="X124" i="22"/>
  <c r="T124" i="22"/>
  <c r="Q124" i="22"/>
  <c r="P124" i="22"/>
  <c r="H124" i="22"/>
  <c r="E124" i="22"/>
  <c r="D124" i="22"/>
  <c r="X123" i="22"/>
  <c r="T123" i="22"/>
  <c r="Q123" i="22"/>
  <c r="P123" i="22"/>
  <c r="H123" i="22"/>
  <c r="E123" i="22"/>
  <c r="D123" i="22"/>
  <c r="X122" i="22"/>
  <c r="I122" i="22"/>
  <c r="T122" i="22"/>
  <c r="Q122" i="22"/>
  <c r="P122" i="22"/>
  <c r="H122" i="22"/>
  <c r="E122" i="22"/>
  <c r="D122" i="22"/>
  <c r="X121" i="22"/>
  <c r="I121" i="22"/>
  <c r="T121" i="22"/>
  <c r="Q121" i="22"/>
  <c r="P121" i="22"/>
  <c r="H121" i="22"/>
  <c r="E121" i="22"/>
  <c r="D121" i="22"/>
  <c r="X120" i="22"/>
  <c r="T120" i="22"/>
  <c r="Q120" i="22"/>
  <c r="P120" i="22"/>
  <c r="H120" i="22"/>
  <c r="E120" i="22"/>
  <c r="D120" i="22"/>
  <c r="X119" i="22"/>
  <c r="T119" i="22"/>
  <c r="Q119" i="22"/>
  <c r="P119" i="22"/>
  <c r="H119" i="22"/>
  <c r="E119" i="22"/>
  <c r="D119" i="22"/>
  <c r="AB118" i="22"/>
  <c r="AC118" i="22" s="1"/>
  <c r="X118" i="22"/>
  <c r="T118" i="22"/>
  <c r="Q118" i="22"/>
  <c r="P118" i="22"/>
  <c r="H118" i="22"/>
  <c r="E118" i="22"/>
  <c r="D118" i="22"/>
  <c r="X117" i="22"/>
  <c r="I117" i="22"/>
  <c r="T117" i="22"/>
  <c r="Q117" i="22"/>
  <c r="P117" i="22"/>
  <c r="H117" i="22"/>
  <c r="E117" i="22"/>
  <c r="D117" i="22"/>
  <c r="X116" i="22"/>
  <c r="T116" i="22"/>
  <c r="Q116" i="22"/>
  <c r="P116" i="22"/>
  <c r="H116" i="22"/>
  <c r="E116" i="22"/>
  <c r="D116" i="22"/>
  <c r="X115" i="22"/>
  <c r="I115" i="22"/>
  <c r="T115" i="22"/>
  <c r="Q115" i="22"/>
  <c r="P115" i="22"/>
  <c r="H115" i="22"/>
  <c r="E115" i="22"/>
  <c r="D115" i="22"/>
  <c r="X114" i="22"/>
  <c r="T114" i="22"/>
  <c r="Q114" i="22"/>
  <c r="P114" i="22"/>
  <c r="H114" i="22"/>
  <c r="E114" i="22"/>
  <c r="D114" i="22"/>
  <c r="X113" i="22"/>
  <c r="T113" i="22"/>
  <c r="Q113" i="22"/>
  <c r="P113" i="22"/>
  <c r="H113" i="22"/>
  <c r="E113" i="22"/>
  <c r="D113" i="22"/>
  <c r="X112" i="22"/>
  <c r="T112" i="22"/>
  <c r="Q112" i="22"/>
  <c r="P112" i="22"/>
  <c r="H112" i="22"/>
  <c r="E112" i="22"/>
  <c r="D112" i="22"/>
  <c r="X111" i="22"/>
  <c r="I111" i="22"/>
  <c r="T111" i="22"/>
  <c r="Q111" i="22"/>
  <c r="P111" i="22"/>
  <c r="H111" i="22"/>
  <c r="E111" i="22"/>
  <c r="D111" i="22"/>
  <c r="X110" i="22"/>
  <c r="T110" i="22"/>
  <c r="Q110" i="22"/>
  <c r="P110" i="22"/>
  <c r="H110" i="22"/>
  <c r="E110" i="22"/>
  <c r="D110" i="22"/>
  <c r="X109" i="22"/>
  <c r="T109" i="22"/>
  <c r="Q109" i="22"/>
  <c r="P109" i="22"/>
  <c r="H109" i="22"/>
  <c r="E109" i="22"/>
  <c r="D109" i="22"/>
  <c r="X108" i="22"/>
  <c r="I108" i="22"/>
  <c r="T108" i="22"/>
  <c r="Q108" i="22"/>
  <c r="P108" i="22"/>
  <c r="H108" i="22"/>
  <c r="E108" i="22"/>
  <c r="D108" i="22"/>
  <c r="X107" i="22"/>
  <c r="T107" i="22"/>
  <c r="Q107" i="22"/>
  <c r="P107" i="22"/>
  <c r="H107" i="22"/>
  <c r="E107" i="22"/>
  <c r="D107" i="22"/>
  <c r="X106" i="22"/>
  <c r="I106" i="22"/>
  <c r="T106" i="22"/>
  <c r="Q106" i="22"/>
  <c r="P106" i="22"/>
  <c r="H106" i="22"/>
  <c r="E106" i="22"/>
  <c r="D106" i="22"/>
  <c r="X105" i="22"/>
  <c r="T105" i="22"/>
  <c r="Q105" i="22"/>
  <c r="P105" i="22"/>
  <c r="L105" i="22"/>
  <c r="H105" i="22"/>
  <c r="E105" i="22"/>
  <c r="D105" i="22"/>
  <c r="X104" i="22"/>
  <c r="T104" i="22"/>
  <c r="Q104" i="22"/>
  <c r="P104" i="22"/>
  <c r="H104" i="22"/>
  <c r="E104" i="22"/>
  <c r="D104" i="22"/>
  <c r="X103" i="22"/>
  <c r="I103" i="22"/>
  <c r="T103" i="22"/>
  <c r="Q103" i="22"/>
  <c r="P103" i="22"/>
  <c r="H103" i="22"/>
  <c r="E103" i="22"/>
  <c r="D103" i="22"/>
  <c r="AB102" i="22"/>
  <c r="AC102" i="22" s="1"/>
  <c r="X102" i="22"/>
  <c r="T102" i="22"/>
  <c r="Q102" i="22"/>
  <c r="P102" i="22"/>
  <c r="L102" i="22"/>
  <c r="H102" i="22"/>
  <c r="E102" i="22"/>
  <c r="D102" i="22"/>
  <c r="X101" i="22"/>
  <c r="T101" i="22"/>
  <c r="Q101" i="22"/>
  <c r="P101" i="22"/>
  <c r="H101" i="22"/>
  <c r="E101" i="22"/>
  <c r="D101" i="22"/>
  <c r="X100" i="22"/>
  <c r="T100" i="22"/>
  <c r="Q100" i="22"/>
  <c r="P100" i="22"/>
  <c r="H100" i="22"/>
  <c r="E100" i="22"/>
  <c r="D100" i="22"/>
  <c r="X99" i="22"/>
  <c r="T99" i="22"/>
  <c r="Q99" i="22"/>
  <c r="P99" i="22"/>
  <c r="H99" i="22"/>
  <c r="E99" i="22"/>
  <c r="D99" i="22"/>
  <c r="X98" i="22"/>
  <c r="T98" i="22"/>
  <c r="Q98" i="22"/>
  <c r="P98" i="22"/>
  <c r="H98" i="22"/>
  <c r="E98" i="22"/>
  <c r="D98" i="22"/>
  <c r="X97" i="22"/>
  <c r="T97" i="22"/>
  <c r="Q97" i="22"/>
  <c r="P97" i="22"/>
  <c r="H97" i="22"/>
  <c r="E97" i="22"/>
  <c r="D97" i="22"/>
  <c r="X96" i="22"/>
  <c r="T96" i="22"/>
  <c r="Q96" i="22"/>
  <c r="P96" i="22"/>
  <c r="H96" i="22"/>
  <c r="E96" i="22"/>
  <c r="D96" i="22"/>
  <c r="X95" i="22"/>
  <c r="T95" i="22"/>
  <c r="Q95" i="22"/>
  <c r="P95" i="22"/>
  <c r="H95" i="22"/>
  <c r="E95" i="22"/>
  <c r="D95" i="22"/>
  <c r="X94" i="22"/>
  <c r="T94" i="22"/>
  <c r="Q94" i="22"/>
  <c r="P94" i="22"/>
  <c r="H94" i="22"/>
  <c r="E94" i="22"/>
  <c r="D94" i="22"/>
  <c r="AB93" i="22"/>
  <c r="AC93" i="22" s="1"/>
  <c r="X93" i="22"/>
  <c r="I93" i="22"/>
  <c r="T93" i="22"/>
  <c r="Q93" i="22"/>
  <c r="P93" i="22"/>
  <c r="H93" i="22"/>
  <c r="E93" i="22"/>
  <c r="D93" i="22"/>
  <c r="X92" i="22"/>
  <c r="T92" i="22"/>
  <c r="Q92" i="22"/>
  <c r="P92" i="22"/>
  <c r="H92" i="22"/>
  <c r="E92" i="22"/>
  <c r="D92" i="22"/>
  <c r="X91" i="22"/>
  <c r="T91" i="22"/>
  <c r="Q91" i="22"/>
  <c r="P91" i="22"/>
  <c r="H91" i="22"/>
  <c r="E91" i="22"/>
  <c r="D91" i="22"/>
  <c r="AB90" i="22"/>
  <c r="AC90" i="22" s="1"/>
  <c r="X90" i="22"/>
  <c r="T90" i="22"/>
  <c r="Q90" i="22"/>
  <c r="P90" i="22"/>
  <c r="H90" i="22"/>
  <c r="E90" i="22"/>
  <c r="D90" i="22"/>
  <c r="X89" i="22"/>
  <c r="T89" i="22"/>
  <c r="Q89" i="22"/>
  <c r="P89" i="22"/>
  <c r="H89" i="22"/>
  <c r="E89" i="22"/>
  <c r="D89" i="22"/>
  <c r="X88" i="22"/>
  <c r="T88" i="22"/>
  <c r="Q88" i="22"/>
  <c r="P88" i="22"/>
  <c r="H88" i="22"/>
  <c r="E88" i="22"/>
  <c r="D88" i="22"/>
  <c r="X87" i="22"/>
  <c r="T87" i="22"/>
  <c r="Q87" i="22"/>
  <c r="P87" i="22"/>
  <c r="H87" i="22"/>
  <c r="E87" i="22"/>
  <c r="D87" i="22"/>
  <c r="X86" i="22"/>
  <c r="T86" i="22"/>
  <c r="Q86" i="22"/>
  <c r="P86" i="22"/>
  <c r="H86" i="22"/>
  <c r="E86" i="22"/>
  <c r="D86" i="22"/>
  <c r="X85" i="22"/>
  <c r="T85" i="22"/>
  <c r="Q85" i="22"/>
  <c r="P85" i="22"/>
  <c r="H85" i="22"/>
  <c r="E85" i="22"/>
  <c r="D85" i="22"/>
  <c r="X84" i="22"/>
  <c r="T84" i="22"/>
  <c r="Q84" i="22"/>
  <c r="P84" i="22"/>
  <c r="H84" i="22"/>
  <c r="E84" i="22"/>
  <c r="D84" i="22"/>
  <c r="X83" i="22"/>
  <c r="T83" i="22"/>
  <c r="Q83" i="22"/>
  <c r="P83" i="22"/>
  <c r="H83" i="22"/>
  <c r="E83" i="22"/>
  <c r="D83" i="22"/>
  <c r="X82" i="22"/>
  <c r="T82" i="22"/>
  <c r="Q82" i="22"/>
  <c r="P82" i="22"/>
  <c r="H82" i="22"/>
  <c r="E82" i="22"/>
  <c r="D82" i="22"/>
  <c r="X81" i="22"/>
  <c r="T81" i="22"/>
  <c r="Q81" i="22"/>
  <c r="P81" i="22"/>
  <c r="H81" i="22"/>
  <c r="E81" i="22"/>
  <c r="D81" i="22"/>
  <c r="AB80" i="22"/>
  <c r="AC80" i="22" s="1"/>
  <c r="X80" i="22"/>
  <c r="I80" i="22"/>
  <c r="T80" i="22"/>
  <c r="Q80" i="22"/>
  <c r="P80" i="22"/>
  <c r="H80" i="22"/>
  <c r="E80" i="22"/>
  <c r="D80" i="22"/>
  <c r="X79" i="22"/>
  <c r="T79" i="22"/>
  <c r="Q79" i="22"/>
  <c r="P79" i="22"/>
  <c r="H79" i="22"/>
  <c r="E79" i="22"/>
  <c r="D79" i="22"/>
  <c r="AB78" i="22"/>
  <c r="AC78" i="22" s="1"/>
  <c r="X78" i="22"/>
  <c r="T78" i="22"/>
  <c r="Q78" i="22"/>
  <c r="P78" i="22"/>
  <c r="H78" i="22"/>
  <c r="E78" i="22"/>
  <c r="D78" i="22"/>
  <c r="X77" i="22"/>
  <c r="T77" i="22"/>
  <c r="Q77" i="22"/>
  <c r="P77" i="22"/>
  <c r="H77" i="22"/>
  <c r="E77" i="22"/>
  <c r="D77" i="22"/>
  <c r="X76" i="22"/>
  <c r="T76" i="22"/>
  <c r="Q76" i="22"/>
  <c r="P76" i="22"/>
  <c r="H76" i="22"/>
  <c r="E76" i="22"/>
  <c r="D76" i="22"/>
  <c r="X75" i="22"/>
  <c r="I75" i="22"/>
  <c r="T75" i="22"/>
  <c r="Q75" i="22"/>
  <c r="P75" i="22"/>
  <c r="H75" i="22"/>
  <c r="E75" i="22"/>
  <c r="D75" i="22"/>
  <c r="X74" i="22"/>
  <c r="T74" i="22"/>
  <c r="Q74" i="22"/>
  <c r="P74" i="22"/>
  <c r="H74" i="22"/>
  <c r="E74" i="22"/>
  <c r="D74" i="22"/>
  <c r="X73" i="22"/>
  <c r="T73" i="22"/>
  <c r="Q73" i="22"/>
  <c r="P73" i="22"/>
  <c r="H73" i="22"/>
  <c r="E73" i="22"/>
  <c r="D73" i="22"/>
  <c r="X72" i="22"/>
  <c r="T72" i="22"/>
  <c r="Q72" i="22"/>
  <c r="P72" i="22"/>
  <c r="H72" i="22"/>
  <c r="E72" i="22"/>
  <c r="D72" i="22"/>
  <c r="X71" i="22"/>
  <c r="T71" i="22"/>
  <c r="Q71" i="22"/>
  <c r="P71" i="22"/>
  <c r="H71" i="22"/>
  <c r="E71" i="22"/>
  <c r="D71" i="22"/>
  <c r="X70" i="22"/>
  <c r="T70" i="22"/>
  <c r="Q70" i="22"/>
  <c r="P70" i="22"/>
  <c r="H70" i="22"/>
  <c r="E70" i="22"/>
  <c r="D70" i="22"/>
  <c r="X69" i="22"/>
  <c r="T69" i="22"/>
  <c r="Q69" i="22"/>
  <c r="P69" i="22"/>
  <c r="H69" i="22"/>
  <c r="E69" i="22"/>
  <c r="D69" i="22"/>
  <c r="X68" i="22"/>
  <c r="T68" i="22"/>
  <c r="Q68" i="22"/>
  <c r="P68" i="22"/>
  <c r="H68" i="22"/>
  <c r="E68" i="22"/>
  <c r="D68" i="22"/>
  <c r="X67" i="22"/>
  <c r="T67" i="22"/>
  <c r="Q67" i="22"/>
  <c r="P67" i="22"/>
  <c r="H67" i="22"/>
  <c r="E67" i="22"/>
  <c r="D67" i="22"/>
  <c r="X66" i="22"/>
  <c r="T66" i="22"/>
  <c r="Q66" i="22"/>
  <c r="P66" i="22"/>
  <c r="H66" i="22"/>
  <c r="E66" i="22"/>
  <c r="D66" i="22"/>
  <c r="X65" i="22"/>
  <c r="T65" i="22"/>
  <c r="Q65" i="22"/>
  <c r="P65" i="22"/>
  <c r="H65" i="22"/>
  <c r="E65" i="22"/>
  <c r="D65" i="22"/>
  <c r="X64" i="22"/>
  <c r="T64" i="22"/>
  <c r="Q64" i="22"/>
  <c r="P64" i="22"/>
  <c r="H64" i="22"/>
  <c r="E64" i="22"/>
  <c r="D64" i="22"/>
  <c r="X63" i="22"/>
  <c r="T63" i="22"/>
  <c r="Q63" i="22"/>
  <c r="P63" i="22"/>
  <c r="H63" i="22"/>
  <c r="E63" i="22"/>
  <c r="D63" i="22"/>
  <c r="X62" i="22"/>
  <c r="T62" i="22"/>
  <c r="Q62" i="22"/>
  <c r="P62" i="22"/>
  <c r="H62" i="22"/>
  <c r="E62" i="22"/>
  <c r="D62" i="22"/>
  <c r="AB61" i="22"/>
  <c r="AC61" i="22" s="1"/>
  <c r="X61" i="22"/>
  <c r="T61" i="22"/>
  <c r="Q61" i="22"/>
  <c r="P61" i="22"/>
  <c r="H61" i="22"/>
  <c r="E61" i="22"/>
  <c r="D61" i="22"/>
  <c r="X60" i="22"/>
  <c r="T60" i="22"/>
  <c r="Q60" i="22"/>
  <c r="P60" i="22"/>
  <c r="H60" i="22"/>
  <c r="E60" i="22"/>
  <c r="D60" i="22"/>
  <c r="X59" i="22"/>
  <c r="T59" i="22"/>
  <c r="Q59" i="22"/>
  <c r="P59" i="22"/>
  <c r="H59" i="22"/>
  <c r="E59" i="22"/>
  <c r="D59" i="22"/>
  <c r="X58" i="22"/>
  <c r="T58" i="22"/>
  <c r="Q58" i="22"/>
  <c r="P58" i="22"/>
  <c r="H58" i="22"/>
  <c r="E58" i="22"/>
  <c r="D58" i="22"/>
  <c r="X57" i="22"/>
  <c r="T57" i="22"/>
  <c r="Q57" i="22"/>
  <c r="P57" i="22"/>
  <c r="H57" i="22"/>
  <c r="E57" i="22"/>
  <c r="D57" i="22"/>
  <c r="X56" i="22"/>
  <c r="I56" i="22"/>
  <c r="T56" i="22"/>
  <c r="Q56" i="22"/>
  <c r="P56" i="22"/>
  <c r="H56" i="22"/>
  <c r="E56" i="22"/>
  <c r="D56" i="22"/>
  <c r="X55" i="22"/>
  <c r="T55" i="22"/>
  <c r="Q55" i="22"/>
  <c r="P55" i="22"/>
  <c r="H55" i="22"/>
  <c r="E55" i="22"/>
  <c r="D55" i="22"/>
  <c r="X54" i="22"/>
  <c r="T54" i="22"/>
  <c r="Q54" i="22"/>
  <c r="P54" i="22"/>
  <c r="H54" i="22"/>
  <c r="E54" i="22"/>
  <c r="D54" i="22"/>
  <c r="AB53" i="22"/>
  <c r="AC53" i="22" s="1"/>
  <c r="X53" i="22"/>
  <c r="I53" i="22"/>
  <c r="T53" i="22"/>
  <c r="Q53" i="22"/>
  <c r="P53" i="22"/>
  <c r="H53" i="22"/>
  <c r="E53" i="22"/>
  <c r="D53" i="22"/>
  <c r="X52" i="22"/>
  <c r="T52" i="22"/>
  <c r="Q52" i="22"/>
  <c r="P52" i="22"/>
  <c r="H52" i="22"/>
  <c r="E52" i="22"/>
  <c r="D52" i="22"/>
  <c r="AB51" i="22"/>
  <c r="AC51" i="22" s="1"/>
  <c r="X51" i="22"/>
  <c r="T51" i="22"/>
  <c r="Q51" i="22"/>
  <c r="P51" i="22"/>
  <c r="H51" i="22"/>
  <c r="E51" i="22"/>
  <c r="D51" i="22"/>
  <c r="AB50" i="22"/>
  <c r="AC50" i="22" s="1"/>
  <c r="X50" i="22"/>
  <c r="I50" i="22"/>
  <c r="T50" i="22"/>
  <c r="Q50" i="22"/>
  <c r="P50" i="22"/>
  <c r="H50" i="22"/>
  <c r="E50" i="22"/>
  <c r="D50" i="22"/>
  <c r="X49" i="22"/>
  <c r="T49" i="22"/>
  <c r="Q49" i="22"/>
  <c r="P49" i="22"/>
  <c r="H49" i="22"/>
  <c r="E49" i="22"/>
  <c r="D49" i="22"/>
  <c r="X48" i="22"/>
  <c r="T48" i="22"/>
  <c r="Q48" i="22"/>
  <c r="P48" i="22"/>
  <c r="H48" i="22"/>
  <c r="E48" i="22"/>
  <c r="D48" i="22"/>
  <c r="X47" i="22"/>
  <c r="T47" i="22"/>
  <c r="Q47" i="22"/>
  <c r="P47" i="22"/>
  <c r="H47" i="22"/>
  <c r="E47" i="22"/>
  <c r="D47" i="22"/>
  <c r="X46" i="22"/>
  <c r="I46" i="22"/>
  <c r="T46" i="22"/>
  <c r="Q46" i="22"/>
  <c r="P46" i="22"/>
  <c r="H46" i="22"/>
  <c r="E46" i="22"/>
  <c r="D46" i="22"/>
  <c r="X45" i="22"/>
  <c r="T45" i="22"/>
  <c r="Q45" i="22"/>
  <c r="P45" i="22"/>
  <c r="H45" i="22"/>
  <c r="E45" i="22"/>
  <c r="D45" i="22"/>
  <c r="AB44" i="22"/>
  <c r="AC44" i="22" s="1"/>
  <c r="X44" i="22"/>
  <c r="I44" i="22"/>
  <c r="T44" i="22"/>
  <c r="Q44" i="22"/>
  <c r="P44" i="22"/>
  <c r="H44" i="22"/>
  <c r="E44" i="22"/>
  <c r="D44" i="22"/>
  <c r="X43" i="22"/>
  <c r="T43" i="22"/>
  <c r="Q43" i="22"/>
  <c r="P43" i="22"/>
  <c r="H43" i="22"/>
  <c r="E43" i="22"/>
  <c r="D43" i="22"/>
  <c r="X42" i="22"/>
  <c r="T42" i="22"/>
  <c r="Q42" i="22"/>
  <c r="P42" i="22"/>
  <c r="H42" i="22"/>
  <c r="E42" i="22"/>
  <c r="D42" i="22"/>
  <c r="X41" i="22"/>
  <c r="T41" i="22"/>
  <c r="Q41" i="22"/>
  <c r="P41" i="22"/>
  <c r="H41" i="22"/>
  <c r="E41" i="22"/>
  <c r="D41" i="22"/>
  <c r="X40" i="22"/>
  <c r="T40" i="22"/>
  <c r="Q40" i="22"/>
  <c r="P40" i="22"/>
  <c r="H40" i="22"/>
  <c r="E40" i="22"/>
  <c r="D40" i="22"/>
  <c r="X39" i="22"/>
  <c r="T39" i="22"/>
  <c r="Q39" i="22"/>
  <c r="P39" i="22"/>
  <c r="H39" i="22"/>
  <c r="E39" i="22"/>
  <c r="D39" i="22"/>
  <c r="X38" i="22"/>
  <c r="T38" i="22"/>
  <c r="Q38" i="22"/>
  <c r="P38" i="22"/>
  <c r="H38" i="22"/>
  <c r="E38" i="22"/>
  <c r="D38" i="22"/>
  <c r="X37" i="22"/>
  <c r="T37" i="22"/>
  <c r="Q37" i="22"/>
  <c r="P37" i="22"/>
  <c r="H37" i="22"/>
  <c r="E37" i="22"/>
  <c r="D37" i="22"/>
  <c r="X36" i="22"/>
  <c r="T36" i="22"/>
  <c r="Q36" i="22"/>
  <c r="P36" i="22"/>
  <c r="H36" i="22"/>
  <c r="E36" i="22"/>
  <c r="D36" i="22"/>
  <c r="X35" i="22"/>
  <c r="T35" i="22"/>
  <c r="Q35" i="22"/>
  <c r="P35" i="22"/>
  <c r="H35" i="22"/>
  <c r="E35" i="22"/>
  <c r="D35" i="22"/>
  <c r="X34" i="22"/>
  <c r="T34" i="22"/>
  <c r="Q34" i="22"/>
  <c r="P34" i="22"/>
  <c r="H34" i="22"/>
  <c r="E34" i="22"/>
  <c r="D34" i="22"/>
  <c r="X33" i="22"/>
  <c r="T33" i="22"/>
  <c r="Q33" i="22"/>
  <c r="P33" i="22"/>
  <c r="H33" i="22"/>
  <c r="E33" i="22"/>
  <c r="D33" i="22"/>
  <c r="X32" i="22"/>
  <c r="I32" i="22"/>
  <c r="T32" i="22"/>
  <c r="Q32" i="22"/>
  <c r="P32" i="22"/>
  <c r="H32" i="22"/>
  <c r="E32" i="22"/>
  <c r="D32" i="22"/>
  <c r="X31" i="22"/>
  <c r="T31" i="22"/>
  <c r="Q31" i="22"/>
  <c r="P31" i="22"/>
  <c r="H31" i="22"/>
  <c r="E31" i="22"/>
  <c r="D31" i="22"/>
  <c r="X30" i="22"/>
  <c r="I30" i="22"/>
  <c r="T30" i="22"/>
  <c r="Q30" i="22"/>
  <c r="P30" i="22"/>
  <c r="H30" i="22"/>
  <c r="E30" i="22"/>
  <c r="D30" i="22"/>
  <c r="X29" i="22"/>
  <c r="T29" i="22"/>
  <c r="Q29" i="22"/>
  <c r="P29" i="22"/>
  <c r="H29" i="22"/>
  <c r="E29" i="22"/>
  <c r="D29" i="22"/>
  <c r="X28" i="22"/>
  <c r="T28" i="22"/>
  <c r="Q28" i="22"/>
  <c r="P28" i="22"/>
  <c r="H28" i="22"/>
  <c r="E28" i="22"/>
  <c r="D28" i="22"/>
  <c r="X27" i="22"/>
  <c r="I27" i="22"/>
  <c r="T27" i="22"/>
  <c r="Q27" i="22"/>
  <c r="P27" i="22"/>
  <c r="H27" i="22"/>
  <c r="E27" i="22"/>
  <c r="D27" i="22"/>
  <c r="X26" i="22"/>
  <c r="T26" i="22"/>
  <c r="Q26" i="22"/>
  <c r="P26" i="22"/>
  <c r="H26" i="22"/>
  <c r="E26" i="22"/>
  <c r="D26" i="22"/>
  <c r="X25" i="22"/>
  <c r="I25" i="22"/>
  <c r="T25" i="22"/>
  <c r="Q25" i="22"/>
  <c r="P25" i="22"/>
  <c r="H25" i="22"/>
  <c r="E25" i="22"/>
  <c r="D25" i="22"/>
  <c r="X24" i="22"/>
  <c r="T24" i="22"/>
  <c r="Q24" i="22"/>
  <c r="P24" i="22"/>
  <c r="H24" i="22"/>
  <c r="E24" i="22"/>
  <c r="D24" i="22"/>
  <c r="X23" i="22"/>
  <c r="T23" i="22"/>
  <c r="Q23" i="22"/>
  <c r="P23" i="22"/>
  <c r="H23" i="22"/>
  <c r="E23" i="22"/>
  <c r="D23" i="22"/>
  <c r="X22" i="22"/>
  <c r="T22" i="22"/>
  <c r="Q22" i="22"/>
  <c r="P22" i="22"/>
  <c r="H22" i="22"/>
  <c r="E22" i="22"/>
  <c r="D22" i="22"/>
  <c r="X21" i="22"/>
  <c r="T21" i="22"/>
  <c r="Q21" i="22"/>
  <c r="P21" i="22"/>
  <c r="H21" i="22"/>
  <c r="E21" i="22"/>
  <c r="D21" i="22"/>
  <c r="X20" i="22"/>
  <c r="T20" i="22"/>
  <c r="Q20" i="22"/>
  <c r="P20" i="22"/>
  <c r="H20" i="22"/>
  <c r="E20" i="22"/>
  <c r="D20" i="22"/>
  <c r="X19" i="22"/>
  <c r="T19" i="22"/>
  <c r="Q19" i="22"/>
  <c r="P19" i="22"/>
  <c r="H19" i="22"/>
  <c r="E19" i="22"/>
  <c r="D19" i="22"/>
  <c r="X18" i="22"/>
  <c r="T18" i="22"/>
  <c r="Q18" i="22"/>
  <c r="P18" i="22"/>
  <c r="H18" i="22"/>
  <c r="E18" i="22"/>
  <c r="D18" i="22"/>
  <c r="X17" i="22"/>
  <c r="T17" i="22"/>
  <c r="Q17" i="22"/>
  <c r="P17" i="22"/>
  <c r="H17" i="22"/>
  <c r="E17" i="22"/>
  <c r="D17" i="22"/>
  <c r="X16" i="22"/>
  <c r="T16" i="22"/>
  <c r="Q16" i="22"/>
  <c r="P16" i="22"/>
  <c r="H16" i="22"/>
  <c r="E16" i="22"/>
  <c r="D16" i="22"/>
  <c r="X15" i="22"/>
  <c r="T15" i="22"/>
  <c r="Q15" i="22"/>
  <c r="P15" i="22"/>
  <c r="H15" i="22"/>
  <c r="E15" i="22"/>
  <c r="D15" i="22"/>
  <c r="X14" i="22"/>
  <c r="T14" i="22"/>
  <c r="Q14" i="22"/>
  <c r="P14" i="22"/>
  <c r="H14" i="22"/>
  <c r="E14" i="22"/>
  <c r="D14" i="22"/>
  <c r="X13" i="22"/>
  <c r="T13" i="22"/>
  <c r="Q13" i="22"/>
  <c r="P13" i="22"/>
  <c r="H13" i="22"/>
  <c r="E13" i="22"/>
  <c r="D13" i="22"/>
  <c r="X12" i="22"/>
  <c r="T12" i="22"/>
  <c r="Q12" i="22"/>
  <c r="P12" i="22"/>
  <c r="H12" i="22"/>
  <c r="E12" i="22"/>
  <c r="D12" i="22"/>
  <c r="AB11" i="22"/>
  <c r="AC11" i="22" s="1"/>
  <c r="X11" i="22"/>
  <c r="T11" i="22"/>
  <c r="Q11" i="22"/>
  <c r="P11" i="22"/>
  <c r="H11" i="22"/>
  <c r="E11" i="22"/>
  <c r="D11" i="22"/>
  <c r="X10" i="22"/>
  <c r="T10" i="22"/>
  <c r="Q10" i="22"/>
  <c r="P10" i="22"/>
  <c r="H10" i="22"/>
  <c r="E10" i="22"/>
  <c r="D10" i="22"/>
  <c r="AB9" i="22"/>
  <c r="AC9" i="22" s="1"/>
  <c r="X9" i="22"/>
  <c r="T9" i="22"/>
  <c r="Q9" i="22"/>
  <c r="P9" i="22"/>
  <c r="L9" i="22"/>
  <c r="H9" i="22"/>
  <c r="E9" i="22"/>
  <c r="D9" i="22"/>
  <c r="X8" i="22"/>
  <c r="T8" i="22"/>
  <c r="Q8" i="22"/>
  <c r="P8" i="22"/>
  <c r="H8" i="22"/>
  <c r="E8" i="22"/>
  <c r="D8" i="22"/>
  <c r="X7" i="22"/>
  <c r="T7" i="22"/>
  <c r="Q7" i="22"/>
  <c r="P7" i="22"/>
  <c r="H7" i="22"/>
  <c r="E7" i="22"/>
  <c r="D7" i="22"/>
  <c r="X6" i="22"/>
  <c r="T6" i="22"/>
  <c r="Q6" i="22"/>
  <c r="P6" i="22"/>
  <c r="H6" i="22"/>
  <c r="E6" i="22"/>
  <c r="D6" i="22"/>
  <c r="X5" i="22"/>
  <c r="T5" i="22"/>
  <c r="Q5" i="22"/>
  <c r="P5" i="22"/>
  <c r="L5" i="22"/>
  <c r="H5" i="22"/>
  <c r="E5" i="22"/>
  <c r="D5" i="22"/>
  <c r="X4" i="22"/>
  <c r="T4" i="22"/>
  <c r="Q4" i="22"/>
  <c r="P4" i="22"/>
  <c r="H4" i="22"/>
  <c r="E4" i="22"/>
  <c r="D4" i="22"/>
  <c r="E137" i="19"/>
  <c r="E136" i="19"/>
  <c r="E135" i="19"/>
  <c r="E134" i="19"/>
  <c r="E133" i="19"/>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137" i="18"/>
  <c r="E136"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L20" i="22" l="1"/>
  <c r="L130" i="22"/>
  <c r="L135" i="22"/>
  <c r="L14" i="22"/>
  <c r="L18" i="22"/>
  <c r="L86" i="22"/>
  <c r="L89" i="22"/>
  <c r="L58" i="22"/>
  <c r="L92" i="22"/>
  <c r="L24" i="22"/>
  <c r="L28" i="22"/>
  <c r="L34" i="22"/>
  <c r="L49" i="22"/>
  <c r="L64" i="22"/>
  <c r="L72" i="22"/>
  <c r="L75" i="22"/>
  <c r="L94" i="22"/>
  <c r="L96" i="22"/>
  <c r="L98" i="22"/>
  <c r="L119" i="22"/>
  <c r="L124" i="22"/>
  <c r="T137" i="22"/>
  <c r="L45" i="22"/>
  <c r="L108" i="22"/>
  <c r="L136" i="22"/>
  <c r="I41" i="22"/>
  <c r="I55" i="22"/>
  <c r="I36" i="22"/>
  <c r="I52" i="22"/>
  <c r="I59" i="22"/>
  <c r="L50" i="22"/>
  <c r="I76" i="22"/>
  <c r="I4" i="22"/>
  <c r="I54" i="22"/>
  <c r="I57" i="22"/>
  <c r="I60" i="22"/>
  <c r="I63" i="22"/>
  <c r="I74" i="22"/>
  <c r="I83" i="22"/>
  <c r="I90" i="22"/>
  <c r="I99" i="22"/>
  <c r="I118" i="22"/>
  <c r="I67" i="22"/>
  <c r="I16" i="22"/>
  <c r="I23" i="22"/>
  <c r="I62" i="22"/>
  <c r="I89" i="22"/>
  <c r="I98" i="22"/>
  <c r="I128" i="22"/>
  <c r="I9" i="22"/>
  <c r="I22" i="22"/>
  <c r="I61" i="22"/>
  <c r="I100" i="22"/>
  <c r="I116" i="22"/>
  <c r="I135" i="22"/>
  <c r="I5" i="22"/>
  <c r="I71" i="22"/>
  <c r="I20" i="22"/>
  <c r="I31" i="22"/>
  <c r="I51" i="22"/>
  <c r="I73" i="22"/>
  <c r="I79" i="22"/>
  <c r="I119" i="22"/>
  <c r="I6" i="22"/>
  <c r="I13" i="22"/>
  <c r="I18" i="22"/>
  <c r="I35" i="22"/>
  <c r="I39" i="22"/>
  <c r="I49" i="22"/>
  <c r="I68" i="22"/>
  <c r="I78" i="22"/>
  <c r="I84" i="22"/>
  <c r="I102" i="22"/>
  <c r="I105" i="22"/>
  <c r="I107" i="22"/>
  <c r="I134" i="22"/>
  <c r="I11" i="22"/>
  <c r="I34" i="22"/>
  <c r="I77" i="22"/>
  <c r="I85" i="22"/>
  <c r="I133" i="22"/>
  <c r="I14" i="22"/>
  <c r="I33" i="22"/>
  <c r="I43" i="22"/>
  <c r="I47" i="22"/>
  <c r="I87" i="22"/>
  <c r="I95" i="22"/>
  <c r="I129" i="22"/>
  <c r="I130" i="22"/>
  <c r="I8" i="22"/>
  <c r="I15" i="22"/>
  <c r="I21" i="22"/>
  <c r="I24" i="22"/>
  <c r="I38" i="22"/>
  <c r="I42" i="22"/>
  <c r="I48" i="22"/>
  <c r="I58" i="22"/>
  <c r="I65" i="22"/>
  <c r="I72" i="22"/>
  <c r="I86" i="22"/>
  <c r="I88" i="22"/>
  <c r="I92" i="22"/>
  <c r="I94" i="22"/>
  <c r="I97" i="22"/>
  <c r="I101" i="22"/>
  <c r="I109" i="22"/>
  <c r="I113" i="22"/>
  <c r="I123" i="22"/>
  <c r="I124" i="22"/>
  <c r="I127" i="22"/>
  <c r="I131" i="22"/>
  <c r="L26" i="22"/>
  <c r="L100" i="22"/>
  <c r="H137" i="22"/>
  <c r="L16" i="22"/>
  <c r="L83" i="22"/>
  <c r="L12" i="22"/>
  <c r="L46" i="22"/>
  <c r="L76" i="22"/>
  <c r="L114" i="22"/>
  <c r="L127" i="22"/>
  <c r="L90" i="22"/>
  <c r="L22" i="22"/>
  <c r="L7" i="22"/>
  <c r="L38" i="22"/>
  <c r="L54" i="22"/>
  <c r="L65" i="22"/>
  <c r="L113" i="22"/>
  <c r="L10" i="22"/>
  <c r="L42" i="22"/>
  <c r="L30" i="22"/>
  <c r="L63" i="22"/>
  <c r="L103" i="22"/>
  <c r="L132" i="22"/>
  <c r="L4" i="22"/>
  <c r="L44" i="22"/>
  <c r="L56" i="22"/>
  <c r="L57" i="22"/>
  <c r="L116" i="22"/>
  <c r="L107" i="22"/>
  <c r="L134" i="22"/>
  <c r="L137" i="22"/>
  <c r="L8" i="22"/>
  <c r="L11" i="22"/>
  <c r="L17" i="22"/>
  <c r="L25" i="22"/>
  <c r="L32" i="22"/>
  <c r="L33" i="22"/>
  <c r="L40" i="22"/>
  <c r="L41" i="22"/>
  <c r="L60" i="22"/>
  <c r="L61" i="22"/>
  <c r="L62" i="22"/>
  <c r="L68" i="22"/>
  <c r="L70" i="22"/>
  <c r="L73" i="22"/>
  <c r="L81" i="22"/>
  <c r="L101" i="22"/>
  <c r="L13" i="22"/>
  <c r="L21" i="22"/>
  <c r="L29" i="22"/>
  <c r="L36" i="22"/>
  <c r="L37" i="22"/>
  <c r="L48" i="22"/>
  <c r="L97" i="22"/>
  <c r="L129" i="22"/>
  <c r="L19" i="22"/>
  <c r="L27" i="22"/>
  <c r="L53" i="22"/>
  <c r="L84" i="22"/>
  <c r="L95" i="22"/>
  <c r="L126" i="22"/>
  <c r="L6" i="22"/>
  <c r="L15" i="22"/>
  <c r="L23" i="22"/>
  <c r="L78" i="22"/>
  <c r="L91" i="22"/>
  <c r="L93" i="22"/>
  <c r="L99" i="22"/>
  <c r="L110" i="22"/>
  <c r="L111" i="22"/>
  <c r="L121" i="22"/>
  <c r="L131" i="22"/>
  <c r="L133" i="22"/>
  <c r="L52" i="22"/>
  <c r="L80" i="22"/>
  <c r="L88" i="22"/>
  <c r="L123" i="22"/>
  <c r="L67" i="22"/>
  <c r="L77" i="22"/>
  <c r="L115" i="22"/>
  <c r="L112" i="22"/>
  <c r="L31" i="22"/>
  <c r="L35" i="22"/>
  <c r="L39" i="22"/>
  <c r="L43" i="22"/>
  <c r="L47" i="22"/>
  <c r="L51" i="22"/>
  <c r="L55" i="22"/>
  <c r="L59" i="22"/>
  <c r="L66" i="22"/>
  <c r="L71" i="22"/>
  <c r="L85" i="22"/>
  <c r="L120" i="22"/>
  <c r="L74" i="22"/>
  <c r="L79" i="22"/>
  <c r="L87" i="22"/>
  <c r="L117" i="22"/>
  <c r="L69" i="22"/>
  <c r="L82" i="22"/>
  <c r="L109" i="22"/>
  <c r="L122" i="22"/>
  <c r="L104" i="22"/>
  <c r="L118" i="22"/>
  <c r="L106" i="22"/>
  <c r="L125" i="22"/>
  <c r="L128" i="22"/>
  <c r="AC129" i="19"/>
  <c r="AB118" i="19"/>
  <c r="AC118" i="19" s="1"/>
  <c r="AB102" i="19"/>
  <c r="AC102" i="19" s="1"/>
  <c r="AB93" i="19"/>
  <c r="AC93" i="19" s="1"/>
  <c r="AB90" i="19"/>
  <c r="AC90" i="19" s="1"/>
  <c r="AB80" i="19"/>
  <c r="AC80" i="19" s="1"/>
  <c r="AB78" i="19"/>
  <c r="AC78" i="19" s="1"/>
  <c r="AB61" i="19"/>
  <c r="AC61" i="19" s="1"/>
  <c r="AB53" i="19"/>
  <c r="AC53" i="19" s="1"/>
  <c r="AB51" i="19"/>
  <c r="AC51" i="19" s="1"/>
  <c r="AB50" i="19"/>
  <c r="AC50" i="19" s="1"/>
  <c r="AB44" i="19"/>
  <c r="AC44" i="19" s="1"/>
  <c r="AB11" i="19"/>
  <c r="AC11" i="19" s="1"/>
  <c r="AB9" i="19"/>
  <c r="AC9" i="19" s="1"/>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A6" i="20"/>
  <c r="A7" i="20" s="1"/>
  <c r="Z137" i="19"/>
  <c r="N137" i="19" s="1"/>
  <c r="Z136" i="19"/>
  <c r="N136" i="19" s="1"/>
  <c r="Z135" i="19"/>
  <c r="Z134" i="19"/>
  <c r="Z133" i="19"/>
  <c r="N133" i="19" s="1"/>
  <c r="Z132" i="19"/>
  <c r="N132" i="19" s="1"/>
  <c r="Z131" i="19"/>
  <c r="N131" i="19" s="1"/>
  <c r="Z130" i="19"/>
  <c r="Z129" i="19"/>
  <c r="N129" i="19" s="1"/>
  <c r="Z128" i="19"/>
  <c r="N128" i="19" s="1"/>
  <c r="Z127" i="19"/>
  <c r="N127" i="19" s="1"/>
  <c r="Z126" i="19"/>
  <c r="N126" i="19" s="1"/>
  <c r="Z125" i="19"/>
  <c r="N125" i="19" s="1"/>
  <c r="Z124" i="19"/>
  <c r="N124" i="19" s="1"/>
  <c r="Z123" i="19"/>
  <c r="N123" i="19" s="1"/>
  <c r="Z122" i="19"/>
  <c r="Z121" i="19"/>
  <c r="N121" i="19" s="1"/>
  <c r="Z120" i="19"/>
  <c r="N120" i="19" s="1"/>
  <c r="Z119" i="19"/>
  <c r="Z118" i="19"/>
  <c r="N118" i="19" s="1"/>
  <c r="Z117" i="19"/>
  <c r="N117" i="19" s="1"/>
  <c r="Z116" i="19"/>
  <c r="N116" i="19" s="1"/>
  <c r="Z115" i="19"/>
  <c r="N115" i="19" s="1"/>
  <c r="Z114" i="19"/>
  <c r="N114" i="19" s="1"/>
  <c r="Z113" i="19"/>
  <c r="N113" i="19" s="1"/>
  <c r="Z112" i="19"/>
  <c r="N112" i="19" s="1"/>
  <c r="Z111" i="19"/>
  <c r="Z110" i="19"/>
  <c r="Z109" i="19"/>
  <c r="N109" i="19" s="1"/>
  <c r="Z108" i="19"/>
  <c r="N108" i="19" s="1"/>
  <c r="Z107" i="19"/>
  <c r="N107" i="19" s="1"/>
  <c r="Z106" i="19"/>
  <c r="N106" i="19" s="1"/>
  <c r="Z105" i="19"/>
  <c r="N105" i="19" s="1"/>
  <c r="Z104" i="19"/>
  <c r="N104" i="19" s="1"/>
  <c r="Z103" i="19"/>
  <c r="Z102" i="19"/>
  <c r="Z101" i="19"/>
  <c r="N101" i="19" s="1"/>
  <c r="Z100" i="19"/>
  <c r="N100" i="19" s="1"/>
  <c r="Z99" i="19"/>
  <c r="N99" i="19" s="1"/>
  <c r="Z98" i="19"/>
  <c r="Z97" i="19"/>
  <c r="N97" i="19" s="1"/>
  <c r="Z96" i="19"/>
  <c r="N96" i="19" s="1"/>
  <c r="Z95" i="19"/>
  <c r="N95" i="19" s="1"/>
  <c r="Z94" i="19"/>
  <c r="N94" i="19" s="1"/>
  <c r="Z93" i="19"/>
  <c r="N93" i="19" s="1"/>
  <c r="Z92" i="19"/>
  <c r="N92" i="19" s="1"/>
  <c r="Z91" i="19"/>
  <c r="N91" i="19" s="1"/>
  <c r="Z90" i="19"/>
  <c r="Z89" i="19"/>
  <c r="N89" i="19" s="1"/>
  <c r="Z88" i="19"/>
  <c r="N88" i="19" s="1"/>
  <c r="Z87" i="19"/>
  <c r="Z86" i="19"/>
  <c r="N86" i="19" s="1"/>
  <c r="Z85" i="19"/>
  <c r="N85" i="19" s="1"/>
  <c r="Z84" i="19"/>
  <c r="N84" i="19" s="1"/>
  <c r="Z83" i="19"/>
  <c r="N83" i="19" s="1"/>
  <c r="Z82" i="19"/>
  <c r="N82" i="19" s="1"/>
  <c r="Z81" i="19"/>
  <c r="N81" i="19" s="1"/>
  <c r="Z80" i="19"/>
  <c r="N80" i="19" s="1"/>
  <c r="Z79" i="19"/>
  <c r="Z78" i="19"/>
  <c r="Z77" i="19"/>
  <c r="N77" i="19" s="1"/>
  <c r="Z76" i="19"/>
  <c r="N76" i="19" s="1"/>
  <c r="Z75" i="19"/>
  <c r="N75" i="19" s="1"/>
  <c r="Z74" i="19"/>
  <c r="N74" i="19" s="1"/>
  <c r="Z73" i="19"/>
  <c r="N73" i="19" s="1"/>
  <c r="Z72" i="19"/>
  <c r="N72" i="19" s="1"/>
  <c r="Z71" i="19"/>
  <c r="Z70" i="19"/>
  <c r="Z69" i="19"/>
  <c r="N69" i="19" s="1"/>
  <c r="Z68" i="19"/>
  <c r="N68" i="19" s="1"/>
  <c r="Z67" i="19"/>
  <c r="N67" i="19" s="1"/>
  <c r="Z66" i="19"/>
  <c r="Z65" i="19"/>
  <c r="N65" i="19" s="1"/>
  <c r="Z64" i="19"/>
  <c r="N64" i="19" s="1"/>
  <c r="Z63" i="19"/>
  <c r="N63" i="19" s="1"/>
  <c r="Z62" i="19"/>
  <c r="N62" i="19" s="1"/>
  <c r="Z61" i="19"/>
  <c r="N61" i="19" s="1"/>
  <c r="Z60" i="19"/>
  <c r="N60" i="19" s="1"/>
  <c r="Z59" i="19"/>
  <c r="N59" i="19" s="1"/>
  <c r="Z58" i="19"/>
  <c r="Z57" i="19"/>
  <c r="N57" i="19" s="1"/>
  <c r="Z56" i="19"/>
  <c r="N56" i="19" s="1"/>
  <c r="Z55" i="19"/>
  <c r="Z54" i="19"/>
  <c r="N54" i="19" s="1"/>
  <c r="Z53" i="19"/>
  <c r="N53" i="19" s="1"/>
  <c r="Z52" i="19"/>
  <c r="N52" i="19" s="1"/>
  <c r="Z51" i="19"/>
  <c r="N51" i="19" s="1"/>
  <c r="Z50" i="19"/>
  <c r="N50" i="19" s="1"/>
  <c r="Z49" i="19"/>
  <c r="N49" i="19" s="1"/>
  <c r="Z48" i="19"/>
  <c r="N48" i="19" s="1"/>
  <c r="Z47" i="19"/>
  <c r="Z46" i="19"/>
  <c r="N46" i="19" s="1"/>
  <c r="Z45" i="19"/>
  <c r="N45" i="19" s="1"/>
  <c r="Z44" i="19"/>
  <c r="N44" i="19" s="1"/>
  <c r="Z43" i="19"/>
  <c r="N43" i="19" s="1"/>
  <c r="Z42" i="19"/>
  <c r="N42" i="19" s="1"/>
  <c r="Z41" i="19"/>
  <c r="N41" i="19" s="1"/>
  <c r="Z40" i="19"/>
  <c r="N40" i="19" s="1"/>
  <c r="Z39" i="19"/>
  <c r="Z38" i="19"/>
  <c r="Z37" i="19"/>
  <c r="N37" i="19" s="1"/>
  <c r="Z36" i="19"/>
  <c r="N36" i="19" s="1"/>
  <c r="Z35" i="19"/>
  <c r="N35" i="19" s="1"/>
  <c r="Z34" i="19"/>
  <c r="Z33" i="19"/>
  <c r="N33" i="19" s="1"/>
  <c r="Z32" i="19"/>
  <c r="N32" i="19" s="1"/>
  <c r="Z31" i="19"/>
  <c r="N31" i="19" s="1"/>
  <c r="Z30" i="19"/>
  <c r="N30" i="19" s="1"/>
  <c r="Z29" i="19"/>
  <c r="N29" i="19" s="1"/>
  <c r="Z28" i="19"/>
  <c r="N28" i="19" s="1"/>
  <c r="Z27" i="19"/>
  <c r="N27" i="19" s="1"/>
  <c r="Z26" i="19"/>
  <c r="N26" i="19" s="1"/>
  <c r="Z25" i="19"/>
  <c r="N25" i="19" s="1"/>
  <c r="Z24" i="19"/>
  <c r="N24" i="19" s="1"/>
  <c r="Z23" i="19"/>
  <c r="Z22" i="19"/>
  <c r="N22" i="19" s="1"/>
  <c r="Z21" i="19"/>
  <c r="N21" i="19" s="1"/>
  <c r="Z20" i="19"/>
  <c r="N20" i="19" s="1"/>
  <c r="Z19" i="19"/>
  <c r="N19" i="19" s="1"/>
  <c r="Z18" i="19"/>
  <c r="N18" i="19" s="1"/>
  <c r="Z17" i="19"/>
  <c r="N17" i="19" s="1"/>
  <c r="Z16" i="19"/>
  <c r="N16" i="19" s="1"/>
  <c r="Z15" i="19"/>
  <c r="Z14" i="19"/>
  <c r="Z13" i="19"/>
  <c r="N13" i="19" s="1"/>
  <c r="Z12" i="19"/>
  <c r="N12" i="19" s="1"/>
  <c r="Z11" i="19"/>
  <c r="N11" i="19" s="1"/>
  <c r="Z10" i="19"/>
  <c r="N10" i="19" s="1"/>
  <c r="Z9" i="19"/>
  <c r="N9" i="19" s="1"/>
  <c r="Z8" i="19"/>
  <c r="N8" i="19" s="1"/>
  <c r="Z7" i="19"/>
  <c r="Z6" i="19"/>
  <c r="Z5" i="19"/>
  <c r="N5" i="19" s="1"/>
  <c r="Z4" i="19"/>
  <c r="N4" i="19" s="1"/>
  <c r="N135" i="19"/>
  <c r="N134" i="19"/>
  <c r="N130" i="19"/>
  <c r="N122" i="19"/>
  <c r="N119" i="19"/>
  <c r="N111" i="19"/>
  <c r="N110" i="19"/>
  <c r="N103" i="19"/>
  <c r="N102" i="19"/>
  <c r="N98" i="19"/>
  <c r="N90" i="19"/>
  <c r="N87" i="19"/>
  <c r="N79" i="19"/>
  <c r="N78" i="19"/>
  <c r="N71" i="19"/>
  <c r="N70" i="19"/>
  <c r="N66" i="19"/>
  <c r="N58" i="19"/>
  <c r="N55" i="19"/>
  <c r="N47" i="19"/>
  <c r="N39" i="19"/>
  <c r="N38" i="19"/>
  <c r="N34" i="19"/>
  <c r="N23" i="19"/>
  <c r="N15" i="19"/>
  <c r="N14" i="19"/>
  <c r="N7" i="19"/>
  <c r="N6" i="19"/>
  <c r="X137" i="19"/>
  <c r="L137" i="19" s="1"/>
  <c r="V137" i="19"/>
  <c r="J137" i="19" s="1"/>
  <c r="Q137" i="19"/>
  <c r="P137" i="19"/>
  <c r="D137" i="19"/>
  <c r="X136" i="19"/>
  <c r="L136" i="19" s="1"/>
  <c r="V136" i="19"/>
  <c r="J136" i="19" s="1"/>
  <c r="T136" i="19"/>
  <c r="Q136" i="19"/>
  <c r="P136" i="19"/>
  <c r="H136" i="19"/>
  <c r="D136" i="19"/>
  <c r="X135" i="19"/>
  <c r="L135" i="19" s="1"/>
  <c r="V135" i="19"/>
  <c r="J135" i="19" s="1"/>
  <c r="T135" i="19"/>
  <c r="Q135" i="19"/>
  <c r="P135" i="19"/>
  <c r="H135" i="19"/>
  <c r="D135" i="19"/>
  <c r="X134" i="19"/>
  <c r="L134" i="19" s="1"/>
  <c r="V134" i="19"/>
  <c r="J134" i="19" s="1"/>
  <c r="T134" i="19"/>
  <c r="Q134" i="19"/>
  <c r="P134" i="19"/>
  <c r="H134" i="19"/>
  <c r="D134" i="19"/>
  <c r="X133" i="19"/>
  <c r="L133" i="19" s="1"/>
  <c r="V133" i="19"/>
  <c r="J133" i="19" s="1"/>
  <c r="T133" i="19"/>
  <c r="Q133" i="19"/>
  <c r="P133" i="19"/>
  <c r="H133" i="19"/>
  <c r="D133" i="19"/>
  <c r="X132" i="19"/>
  <c r="L132" i="19" s="1"/>
  <c r="V132" i="19"/>
  <c r="J132" i="19" s="1"/>
  <c r="T132" i="19"/>
  <c r="Q132" i="19"/>
  <c r="P132" i="19"/>
  <c r="H132" i="19"/>
  <c r="D132" i="19"/>
  <c r="X131" i="19"/>
  <c r="L131" i="19" s="1"/>
  <c r="V131" i="19"/>
  <c r="J131" i="19" s="1"/>
  <c r="T131" i="19"/>
  <c r="Q131" i="19"/>
  <c r="P131" i="19"/>
  <c r="H131" i="19"/>
  <c r="D131" i="19"/>
  <c r="X130" i="19"/>
  <c r="L130" i="19" s="1"/>
  <c r="V130" i="19"/>
  <c r="J130" i="19" s="1"/>
  <c r="T130" i="19"/>
  <c r="Q130" i="19"/>
  <c r="P130" i="19"/>
  <c r="H130" i="19"/>
  <c r="D130" i="19"/>
  <c r="X129" i="19"/>
  <c r="L129" i="19" s="1"/>
  <c r="V129" i="19"/>
  <c r="J129" i="19" s="1"/>
  <c r="T129" i="19"/>
  <c r="Q129" i="19"/>
  <c r="P129" i="19"/>
  <c r="H129" i="19"/>
  <c r="D129" i="19"/>
  <c r="X128" i="19"/>
  <c r="L128" i="19" s="1"/>
  <c r="V128" i="19"/>
  <c r="J128" i="19" s="1"/>
  <c r="T128" i="19"/>
  <c r="Q128" i="19"/>
  <c r="P128" i="19"/>
  <c r="H128" i="19"/>
  <c r="D128" i="19"/>
  <c r="X127" i="19"/>
  <c r="L127" i="19" s="1"/>
  <c r="V127" i="19"/>
  <c r="J127" i="19" s="1"/>
  <c r="T127" i="19"/>
  <c r="Q127" i="19"/>
  <c r="P127" i="19"/>
  <c r="H127" i="19"/>
  <c r="D127" i="19"/>
  <c r="X126" i="19"/>
  <c r="L126" i="19" s="1"/>
  <c r="V126" i="19"/>
  <c r="J126" i="19" s="1"/>
  <c r="T126" i="19"/>
  <c r="Q126" i="19"/>
  <c r="P126" i="19"/>
  <c r="H126" i="19"/>
  <c r="D126" i="19"/>
  <c r="X125" i="19"/>
  <c r="L125" i="19" s="1"/>
  <c r="V125" i="19"/>
  <c r="J125" i="19" s="1"/>
  <c r="T125" i="19"/>
  <c r="Q125" i="19"/>
  <c r="P125" i="19"/>
  <c r="H125" i="19"/>
  <c r="D125" i="19"/>
  <c r="X124" i="19"/>
  <c r="L124" i="19" s="1"/>
  <c r="V124" i="19"/>
  <c r="J124" i="19" s="1"/>
  <c r="T124" i="19"/>
  <c r="Q124" i="19"/>
  <c r="P124" i="19"/>
  <c r="H124" i="19"/>
  <c r="D124" i="19"/>
  <c r="X123" i="19"/>
  <c r="L123" i="19" s="1"/>
  <c r="V123" i="19"/>
  <c r="J123" i="19" s="1"/>
  <c r="T123" i="19"/>
  <c r="Q123" i="19"/>
  <c r="P123" i="19"/>
  <c r="H123" i="19"/>
  <c r="D123" i="19"/>
  <c r="X122" i="19"/>
  <c r="L122" i="19" s="1"/>
  <c r="V122" i="19"/>
  <c r="J122" i="19" s="1"/>
  <c r="T122" i="19"/>
  <c r="Q122" i="19"/>
  <c r="P122" i="19"/>
  <c r="H122" i="19"/>
  <c r="D122" i="19"/>
  <c r="X121" i="19"/>
  <c r="L121" i="19" s="1"/>
  <c r="V121" i="19"/>
  <c r="J121" i="19" s="1"/>
  <c r="T121" i="19"/>
  <c r="Q121" i="19"/>
  <c r="P121" i="19"/>
  <c r="H121" i="19"/>
  <c r="D121" i="19"/>
  <c r="X120" i="19"/>
  <c r="L120" i="19" s="1"/>
  <c r="V120" i="19"/>
  <c r="J120" i="19" s="1"/>
  <c r="T120" i="19"/>
  <c r="Q120" i="19"/>
  <c r="P120" i="19"/>
  <c r="H120" i="19"/>
  <c r="D120" i="19"/>
  <c r="X119" i="19"/>
  <c r="L119" i="19" s="1"/>
  <c r="V119" i="19"/>
  <c r="J119" i="19" s="1"/>
  <c r="T119" i="19"/>
  <c r="Q119" i="19"/>
  <c r="P119" i="19"/>
  <c r="H119" i="19"/>
  <c r="D119" i="19"/>
  <c r="X118" i="19"/>
  <c r="L118" i="19" s="1"/>
  <c r="V118" i="19"/>
  <c r="J118" i="19" s="1"/>
  <c r="T118" i="19"/>
  <c r="Q118" i="19"/>
  <c r="P118" i="19"/>
  <c r="H118" i="19"/>
  <c r="D118" i="19"/>
  <c r="X117" i="19"/>
  <c r="L117" i="19" s="1"/>
  <c r="V117" i="19"/>
  <c r="J117" i="19" s="1"/>
  <c r="T117" i="19"/>
  <c r="Q117" i="19"/>
  <c r="P117" i="19"/>
  <c r="H117" i="19"/>
  <c r="D117" i="19"/>
  <c r="X116" i="19"/>
  <c r="L116" i="19" s="1"/>
  <c r="V116" i="19"/>
  <c r="J116" i="19" s="1"/>
  <c r="T116" i="19"/>
  <c r="Q116" i="19"/>
  <c r="P116" i="19"/>
  <c r="H116" i="19"/>
  <c r="D116" i="19"/>
  <c r="X115" i="19"/>
  <c r="L115" i="19" s="1"/>
  <c r="V115" i="19"/>
  <c r="J115" i="19" s="1"/>
  <c r="T115" i="19"/>
  <c r="Q115" i="19"/>
  <c r="P115" i="19"/>
  <c r="H115" i="19"/>
  <c r="D115" i="19"/>
  <c r="X114" i="19"/>
  <c r="L114" i="19" s="1"/>
  <c r="V114" i="19"/>
  <c r="J114" i="19" s="1"/>
  <c r="T114" i="19"/>
  <c r="Q114" i="19"/>
  <c r="P114" i="19"/>
  <c r="H114" i="19"/>
  <c r="D114" i="19"/>
  <c r="X113" i="19"/>
  <c r="L113" i="19" s="1"/>
  <c r="V113" i="19"/>
  <c r="J113" i="19" s="1"/>
  <c r="T113" i="19"/>
  <c r="Q113" i="19"/>
  <c r="P113" i="19"/>
  <c r="H113" i="19"/>
  <c r="D113" i="19"/>
  <c r="X112" i="19"/>
  <c r="L112" i="19" s="1"/>
  <c r="V112" i="19"/>
  <c r="J112" i="19" s="1"/>
  <c r="T112" i="19"/>
  <c r="Q112" i="19"/>
  <c r="P112" i="19"/>
  <c r="H112" i="19"/>
  <c r="D112" i="19"/>
  <c r="X111" i="19"/>
  <c r="L111" i="19" s="1"/>
  <c r="V111" i="19"/>
  <c r="J111" i="19" s="1"/>
  <c r="T111" i="19"/>
  <c r="Q111" i="19"/>
  <c r="P111" i="19"/>
  <c r="H111" i="19"/>
  <c r="D111" i="19"/>
  <c r="X110" i="19"/>
  <c r="L110" i="19" s="1"/>
  <c r="V110" i="19"/>
  <c r="J110" i="19" s="1"/>
  <c r="T110" i="19"/>
  <c r="Q110" i="19"/>
  <c r="P110" i="19"/>
  <c r="H110" i="19"/>
  <c r="D110" i="19"/>
  <c r="X109" i="19"/>
  <c r="L109" i="19" s="1"/>
  <c r="V109" i="19"/>
  <c r="J109" i="19" s="1"/>
  <c r="T109" i="19"/>
  <c r="Q109" i="19"/>
  <c r="P109" i="19"/>
  <c r="H109" i="19"/>
  <c r="D109" i="19"/>
  <c r="X108" i="19"/>
  <c r="L108" i="19" s="1"/>
  <c r="V108" i="19"/>
  <c r="J108" i="19" s="1"/>
  <c r="T108" i="19"/>
  <c r="Q108" i="19"/>
  <c r="P108" i="19"/>
  <c r="H108" i="19"/>
  <c r="D108" i="19"/>
  <c r="X107" i="19"/>
  <c r="L107" i="19" s="1"/>
  <c r="V107" i="19"/>
  <c r="J107" i="19" s="1"/>
  <c r="T107" i="19"/>
  <c r="Q107" i="19"/>
  <c r="P107" i="19"/>
  <c r="H107" i="19"/>
  <c r="D107" i="19"/>
  <c r="X106" i="19"/>
  <c r="L106" i="19" s="1"/>
  <c r="V106" i="19"/>
  <c r="J106" i="19" s="1"/>
  <c r="T106" i="19"/>
  <c r="Q106" i="19"/>
  <c r="P106" i="19"/>
  <c r="H106" i="19"/>
  <c r="D106" i="19"/>
  <c r="X105" i="19"/>
  <c r="L105" i="19" s="1"/>
  <c r="V105" i="19"/>
  <c r="J105" i="19" s="1"/>
  <c r="T105" i="19"/>
  <c r="Q105" i="19"/>
  <c r="P105" i="19"/>
  <c r="H105" i="19"/>
  <c r="D105" i="19"/>
  <c r="X104" i="19"/>
  <c r="L104" i="19" s="1"/>
  <c r="V104" i="19"/>
  <c r="J104" i="19" s="1"/>
  <c r="T104" i="19"/>
  <c r="Q104" i="19"/>
  <c r="P104" i="19"/>
  <c r="H104" i="19"/>
  <c r="D104" i="19"/>
  <c r="X103" i="19"/>
  <c r="L103" i="19" s="1"/>
  <c r="V103" i="19"/>
  <c r="T103" i="19"/>
  <c r="Q103" i="19"/>
  <c r="P103" i="19"/>
  <c r="J103" i="19"/>
  <c r="H103" i="19"/>
  <c r="D103" i="19"/>
  <c r="X102" i="19"/>
  <c r="L102" i="19" s="1"/>
  <c r="V102" i="19"/>
  <c r="J102" i="19" s="1"/>
  <c r="T102" i="19"/>
  <c r="Q102" i="19"/>
  <c r="P102" i="19"/>
  <c r="H102" i="19"/>
  <c r="D102" i="19"/>
  <c r="X101" i="19"/>
  <c r="L101" i="19" s="1"/>
  <c r="V101" i="19"/>
  <c r="J101" i="19" s="1"/>
  <c r="T101" i="19"/>
  <c r="Q101" i="19"/>
  <c r="P101" i="19"/>
  <c r="H101" i="19"/>
  <c r="D101" i="19"/>
  <c r="X100" i="19"/>
  <c r="L100" i="19" s="1"/>
  <c r="V100" i="19"/>
  <c r="J100" i="19" s="1"/>
  <c r="T100" i="19"/>
  <c r="Q100" i="19"/>
  <c r="P100" i="19"/>
  <c r="H100" i="19"/>
  <c r="D100" i="19"/>
  <c r="X99" i="19"/>
  <c r="L99" i="19" s="1"/>
  <c r="V99" i="19"/>
  <c r="J99" i="19" s="1"/>
  <c r="T99" i="19"/>
  <c r="Q99" i="19"/>
  <c r="P99" i="19"/>
  <c r="H99" i="19"/>
  <c r="D99" i="19"/>
  <c r="X98" i="19"/>
  <c r="L98" i="19" s="1"/>
  <c r="V98" i="19"/>
  <c r="J98" i="19" s="1"/>
  <c r="T98" i="19"/>
  <c r="Q98" i="19"/>
  <c r="P98" i="19"/>
  <c r="H98" i="19"/>
  <c r="D98" i="19"/>
  <c r="X97" i="19"/>
  <c r="L97" i="19" s="1"/>
  <c r="V97" i="19"/>
  <c r="J97" i="19" s="1"/>
  <c r="T97" i="19"/>
  <c r="Q97" i="19"/>
  <c r="P97" i="19"/>
  <c r="H97" i="19"/>
  <c r="D97" i="19"/>
  <c r="X96" i="19"/>
  <c r="L96" i="19" s="1"/>
  <c r="V96" i="19"/>
  <c r="J96" i="19" s="1"/>
  <c r="T96" i="19"/>
  <c r="Q96" i="19"/>
  <c r="P96" i="19"/>
  <c r="H96" i="19"/>
  <c r="D96" i="19"/>
  <c r="X95" i="19"/>
  <c r="L95" i="19" s="1"/>
  <c r="V95" i="19"/>
  <c r="J95" i="19" s="1"/>
  <c r="T95" i="19"/>
  <c r="Q95" i="19"/>
  <c r="P95" i="19"/>
  <c r="H95" i="19"/>
  <c r="D95" i="19"/>
  <c r="X94" i="19"/>
  <c r="L94" i="19" s="1"/>
  <c r="V94" i="19"/>
  <c r="J94" i="19" s="1"/>
  <c r="T94" i="19"/>
  <c r="Q94" i="19"/>
  <c r="P94" i="19"/>
  <c r="H94" i="19"/>
  <c r="D94" i="19"/>
  <c r="X93" i="19"/>
  <c r="L93" i="19" s="1"/>
  <c r="V93" i="19"/>
  <c r="J93" i="19" s="1"/>
  <c r="T93" i="19"/>
  <c r="Q93" i="19"/>
  <c r="P93" i="19"/>
  <c r="H93" i="19"/>
  <c r="D93" i="19"/>
  <c r="X92" i="19"/>
  <c r="L92" i="19" s="1"/>
  <c r="V92" i="19"/>
  <c r="J92" i="19" s="1"/>
  <c r="T92" i="19"/>
  <c r="Q92" i="19"/>
  <c r="P92" i="19"/>
  <c r="H92" i="19"/>
  <c r="D92" i="19"/>
  <c r="X91" i="19"/>
  <c r="L91" i="19" s="1"/>
  <c r="V91" i="19"/>
  <c r="J91" i="19" s="1"/>
  <c r="T91" i="19"/>
  <c r="Q91" i="19"/>
  <c r="P91" i="19"/>
  <c r="H91" i="19"/>
  <c r="D91" i="19"/>
  <c r="X90" i="19"/>
  <c r="L90" i="19" s="1"/>
  <c r="V90" i="19"/>
  <c r="J90" i="19" s="1"/>
  <c r="T90" i="19"/>
  <c r="Q90" i="19"/>
  <c r="P90" i="19"/>
  <c r="H90" i="19"/>
  <c r="D90" i="19"/>
  <c r="X89" i="19"/>
  <c r="L89" i="19" s="1"/>
  <c r="V89" i="19"/>
  <c r="J89" i="19" s="1"/>
  <c r="T89" i="19"/>
  <c r="Q89" i="19"/>
  <c r="P89" i="19"/>
  <c r="H89" i="19"/>
  <c r="D89" i="19"/>
  <c r="X88" i="19"/>
  <c r="L88" i="19" s="1"/>
  <c r="V88" i="19"/>
  <c r="J88" i="19" s="1"/>
  <c r="T88" i="19"/>
  <c r="Q88" i="19"/>
  <c r="P88" i="19"/>
  <c r="H88" i="19"/>
  <c r="D88" i="19"/>
  <c r="X87" i="19"/>
  <c r="L87" i="19" s="1"/>
  <c r="V87" i="19"/>
  <c r="J87" i="19" s="1"/>
  <c r="T87" i="19"/>
  <c r="Q87" i="19"/>
  <c r="P87" i="19"/>
  <c r="H87" i="19"/>
  <c r="D87" i="19"/>
  <c r="X86" i="19"/>
  <c r="L86" i="19" s="1"/>
  <c r="V86" i="19"/>
  <c r="J86" i="19" s="1"/>
  <c r="T86" i="19"/>
  <c r="Q86" i="19"/>
  <c r="P86" i="19"/>
  <c r="H86" i="19"/>
  <c r="D86" i="19"/>
  <c r="X85" i="19"/>
  <c r="L85" i="19" s="1"/>
  <c r="V85" i="19"/>
  <c r="J85" i="19" s="1"/>
  <c r="T85" i="19"/>
  <c r="Q85" i="19"/>
  <c r="P85" i="19"/>
  <c r="H85" i="19"/>
  <c r="D85" i="19"/>
  <c r="X84" i="19"/>
  <c r="L84" i="19" s="1"/>
  <c r="V84" i="19"/>
  <c r="J84" i="19" s="1"/>
  <c r="T84" i="19"/>
  <c r="Q84" i="19"/>
  <c r="P84" i="19"/>
  <c r="H84" i="19"/>
  <c r="D84" i="19"/>
  <c r="X83" i="19"/>
  <c r="L83" i="19" s="1"/>
  <c r="V83" i="19"/>
  <c r="J83" i="19" s="1"/>
  <c r="T83" i="19"/>
  <c r="Q83" i="19"/>
  <c r="P83" i="19"/>
  <c r="H83" i="19"/>
  <c r="D83" i="19"/>
  <c r="X82" i="19"/>
  <c r="L82" i="19" s="1"/>
  <c r="V82" i="19"/>
  <c r="J82" i="19" s="1"/>
  <c r="T82" i="19"/>
  <c r="Q82" i="19"/>
  <c r="P82" i="19"/>
  <c r="H82" i="19"/>
  <c r="D82" i="19"/>
  <c r="X81" i="19"/>
  <c r="L81" i="19" s="1"/>
  <c r="V81" i="19"/>
  <c r="J81" i="19" s="1"/>
  <c r="T81" i="19"/>
  <c r="Q81" i="19"/>
  <c r="P81" i="19"/>
  <c r="H81" i="19"/>
  <c r="D81" i="19"/>
  <c r="X80" i="19"/>
  <c r="V80" i="19"/>
  <c r="J80" i="19" s="1"/>
  <c r="T80" i="19"/>
  <c r="Q80" i="19"/>
  <c r="P80" i="19"/>
  <c r="L80" i="19"/>
  <c r="H80" i="19"/>
  <c r="D80" i="19"/>
  <c r="X79" i="19"/>
  <c r="L79" i="19" s="1"/>
  <c r="V79" i="19"/>
  <c r="J79" i="19" s="1"/>
  <c r="T79" i="19"/>
  <c r="Q79" i="19"/>
  <c r="P79" i="19"/>
  <c r="H79" i="19"/>
  <c r="D79" i="19"/>
  <c r="X78" i="19"/>
  <c r="L78" i="19" s="1"/>
  <c r="V78" i="19"/>
  <c r="J78" i="19" s="1"/>
  <c r="T78" i="19"/>
  <c r="Q78" i="19"/>
  <c r="P78" i="19"/>
  <c r="H78" i="19"/>
  <c r="D78" i="19"/>
  <c r="X77" i="19"/>
  <c r="L77" i="19" s="1"/>
  <c r="V77" i="19"/>
  <c r="J77" i="19" s="1"/>
  <c r="T77" i="19"/>
  <c r="Q77" i="19"/>
  <c r="P77" i="19"/>
  <c r="H77" i="19"/>
  <c r="D77" i="19"/>
  <c r="X76" i="19"/>
  <c r="L76" i="19" s="1"/>
  <c r="V76" i="19"/>
  <c r="J76" i="19" s="1"/>
  <c r="T76" i="19"/>
  <c r="Q76" i="19"/>
  <c r="P76" i="19"/>
  <c r="H76" i="19"/>
  <c r="D76" i="19"/>
  <c r="X75" i="19"/>
  <c r="L75" i="19" s="1"/>
  <c r="V75" i="19"/>
  <c r="J75" i="19" s="1"/>
  <c r="T75" i="19"/>
  <c r="Q75" i="19"/>
  <c r="P75" i="19"/>
  <c r="H75" i="19"/>
  <c r="D75" i="19"/>
  <c r="X74" i="19"/>
  <c r="L74" i="19" s="1"/>
  <c r="V74" i="19"/>
  <c r="J74" i="19" s="1"/>
  <c r="T74" i="19"/>
  <c r="Q74" i="19"/>
  <c r="P74" i="19"/>
  <c r="H74" i="19"/>
  <c r="D74" i="19"/>
  <c r="X73" i="19"/>
  <c r="L73" i="19" s="1"/>
  <c r="V73" i="19"/>
  <c r="J73" i="19" s="1"/>
  <c r="T73" i="19"/>
  <c r="Q73" i="19"/>
  <c r="P73" i="19"/>
  <c r="H73" i="19"/>
  <c r="D73" i="19"/>
  <c r="X72" i="19"/>
  <c r="L72" i="19" s="1"/>
  <c r="V72" i="19"/>
  <c r="J72" i="19" s="1"/>
  <c r="T72" i="19"/>
  <c r="Q72" i="19"/>
  <c r="P72" i="19"/>
  <c r="H72" i="19"/>
  <c r="D72" i="19"/>
  <c r="X71" i="19"/>
  <c r="L71" i="19" s="1"/>
  <c r="V71" i="19"/>
  <c r="J71" i="19" s="1"/>
  <c r="T71" i="19"/>
  <c r="Q71" i="19"/>
  <c r="P71" i="19"/>
  <c r="H71" i="19"/>
  <c r="D71" i="19"/>
  <c r="X70" i="19"/>
  <c r="L70" i="19" s="1"/>
  <c r="V70" i="19"/>
  <c r="J70" i="19" s="1"/>
  <c r="T70" i="19"/>
  <c r="Q70" i="19"/>
  <c r="P70" i="19"/>
  <c r="H70" i="19"/>
  <c r="D70" i="19"/>
  <c r="X69" i="19"/>
  <c r="L69" i="19" s="1"/>
  <c r="V69" i="19"/>
  <c r="J69" i="19" s="1"/>
  <c r="T69" i="19"/>
  <c r="Q69" i="19"/>
  <c r="P69" i="19"/>
  <c r="H69" i="19"/>
  <c r="D69" i="19"/>
  <c r="X68" i="19"/>
  <c r="L68" i="19" s="1"/>
  <c r="V68" i="19"/>
  <c r="J68" i="19" s="1"/>
  <c r="T68" i="19"/>
  <c r="Q68" i="19"/>
  <c r="P68" i="19"/>
  <c r="H68" i="19"/>
  <c r="D68" i="19"/>
  <c r="X67" i="19"/>
  <c r="L67" i="19" s="1"/>
  <c r="V67" i="19"/>
  <c r="J67" i="19" s="1"/>
  <c r="T67" i="19"/>
  <c r="Q67" i="19"/>
  <c r="P67" i="19"/>
  <c r="H67" i="19"/>
  <c r="D67" i="19"/>
  <c r="X66" i="19"/>
  <c r="L66" i="19" s="1"/>
  <c r="V66" i="19"/>
  <c r="J66" i="19" s="1"/>
  <c r="T66" i="19"/>
  <c r="Q66" i="19"/>
  <c r="P66" i="19"/>
  <c r="H66" i="19"/>
  <c r="D66" i="19"/>
  <c r="X65" i="19"/>
  <c r="L65" i="19" s="1"/>
  <c r="V65" i="19"/>
  <c r="J65" i="19" s="1"/>
  <c r="T65" i="19"/>
  <c r="Q65" i="19"/>
  <c r="P65" i="19"/>
  <c r="H65" i="19"/>
  <c r="D65" i="19"/>
  <c r="X64" i="19"/>
  <c r="L64" i="19" s="1"/>
  <c r="V64" i="19"/>
  <c r="J64" i="19" s="1"/>
  <c r="T64" i="19"/>
  <c r="Q64" i="19"/>
  <c r="P64" i="19"/>
  <c r="H64" i="19"/>
  <c r="D64" i="19"/>
  <c r="X63" i="19"/>
  <c r="L63" i="19" s="1"/>
  <c r="V63" i="19"/>
  <c r="J63" i="19" s="1"/>
  <c r="T63" i="19"/>
  <c r="Q63" i="19"/>
  <c r="P63" i="19"/>
  <c r="H63" i="19"/>
  <c r="D63" i="19"/>
  <c r="X62" i="19"/>
  <c r="L62" i="19" s="1"/>
  <c r="V62" i="19"/>
  <c r="J62" i="19" s="1"/>
  <c r="T62" i="19"/>
  <c r="Q62" i="19"/>
  <c r="P62" i="19"/>
  <c r="H62" i="19"/>
  <c r="D62" i="19"/>
  <c r="X61" i="19"/>
  <c r="L61" i="19" s="1"/>
  <c r="V61" i="19"/>
  <c r="J61" i="19" s="1"/>
  <c r="T61" i="19"/>
  <c r="Q61" i="19"/>
  <c r="P61" i="19"/>
  <c r="H61" i="19"/>
  <c r="D61" i="19"/>
  <c r="X60" i="19"/>
  <c r="L60" i="19" s="1"/>
  <c r="V60" i="19"/>
  <c r="J60" i="19" s="1"/>
  <c r="T60" i="19"/>
  <c r="Q60" i="19"/>
  <c r="P60" i="19"/>
  <c r="H60" i="19"/>
  <c r="D60" i="19"/>
  <c r="X59" i="19"/>
  <c r="L59" i="19" s="1"/>
  <c r="V59" i="19"/>
  <c r="J59" i="19" s="1"/>
  <c r="T59" i="19"/>
  <c r="Q59" i="19"/>
  <c r="P59" i="19"/>
  <c r="H59" i="19"/>
  <c r="D59" i="19"/>
  <c r="X58" i="19"/>
  <c r="L58" i="19" s="1"/>
  <c r="V58" i="19"/>
  <c r="J58" i="19" s="1"/>
  <c r="T58" i="19"/>
  <c r="Q58" i="19"/>
  <c r="P58" i="19"/>
  <c r="H58" i="19"/>
  <c r="D58" i="19"/>
  <c r="X57" i="19"/>
  <c r="L57" i="19" s="1"/>
  <c r="V57" i="19"/>
  <c r="J57" i="19" s="1"/>
  <c r="T57" i="19"/>
  <c r="Q57" i="19"/>
  <c r="P57" i="19"/>
  <c r="H57" i="19"/>
  <c r="D57" i="19"/>
  <c r="X56" i="19"/>
  <c r="L56" i="19" s="1"/>
  <c r="V56" i="19"/>
  <c r="J56" i="19" s="1"/>
  <c r="T56" i="19"/>
  <c r="Q56" i="19"/>
  <c r="P56" i="19"/>
  <c r="H56" i="19"/>
  <c r="D56" i="19"/>
  <c r="X55" i="19"/>
  <c r="L55" i="19" s="1"/>
  <c r="V55" i="19"/>
  <c r="J55" i="19" s="1"/>
  <c r="T55" i="19"/>
  <c r="Q55" i="19"/>
  <c r="P55" i="19"/>
  <c r="H55" i="19"/>
  <c r="D55" i="19"/>
  <c r="X54" i="19"/>
  <c r="L54" i="19" s="1"/>
  <c r="V54" i="19"/>
  <c r="J54" i="19" s="1"/>
  <c r="T54" i="19"/>
  <c r="Q54" i="19"/>
  <c r="P54" i="19"/>
  <c r="H54" i="19"/>
  <c r="D54" i="19"/>
  <c r="X53" i="19"/>
  <c r="L53" i="19" s="1"/>
  <c r="V53" i="19"/>
  <c r="J53" i="19" s="1"/>
  <c r="T53" i="19"/>
  <c r="Q53" i="19"/>
  <c r="P53" i="19"/>
  <c r="H53" i="19"/>
  <c r="D53" i="19"/>
  <c r="X52" i="19"/>
  <c r="L52" i="19" s="1"/>
  <c r="V52" i="19"/>
  <c r="J52" i="19" s="1"/>
  <c r="T52" i="19"/>
  <c r="Q52" i="19"/>
  <c r="P52" i="19"/>
  <c r="H52" i="19"/>
  <c r="D52" i="19"/>
  <c r="X51" i="19"/>
  <c r="L51" i="19" s="1"/>
  <c r="V51" i="19"/>
  <c r="J51" i="19" s="1"/>
  <c r="T51" i="19"/>
  <c r="Q51" i="19"/>
  <c r="P51" i="19"/>
  <c r="H51" i="19"/>
  <c r="D51" i="19"/>
  <c r="X50" i="19"/>
  <c r="L50" i="19" s="1"/>
  <c r="V50" i="19"/>
  <c r="J50" i="19" s="1"/>
  <c r="T50" i="19"/>
  <c r="Q50" i="19"/>
  <c r="P50" i="19"/>
  <c r="H50" i="19"/>
  <c r="D50" i="19"/>
  <c r="X49" i="19"/>
  <c r="L49" i="19" s="1"/>
  <c r="V49" i="19"/>
  <c r="J49" i="19" s="1"/>
  <c r="T49" i="19"/>
  <c r="Q49" i="19"/>
  <c r="P49" i="19"/>
  <c r="H49" i="19"/>
  <c r="D49" i="19"/>
  <c r="X48" i="19"/>
  <c r="L48" i="19" s="1"/>
  <c r="V48" i="19"/>
  <c r="J48" i="19" s="1"/>
  <c r="T48" i="19"/>
  <c r="Q48" i="19"/>
  <c r="P48" i="19"/>
  <c r="H48" i="19"/>
  <c r="D48" i="19"/>
  <c r="X47" i="19"/>
  <c r="L47" i="19" s="1"/>
  <c r="V47" i="19"/>
  <c r="J47" i="19" s="1"/>
  <c r="T47" i="19"/>
  <c r="Q47" i="19"/>
  <c r="P47" i="19"/>
  <c r="H47" i="19"/>
  <c r="D47" i="19"/>
  <c r="X46" i="19"/>
  <c r="L46" i="19" s="1"/>
  <c r="V46" i="19"/>
  <c r="J46" i="19" s="1"/>
  <c r="T46" i="19"/>
  <c r="Q46" i="19"/>
  <c r="P46" i="19"/>
  <c r="H46" i="19"/>
  <c r="D46" i="19"/>
  <c r="X45" i="19"/>
  <c r="L45" i="19" s="1"/>
  <c r="V45" i="19"/>
  <c r="J45" i="19" s="1"/>
  <c r="T45" i="19"/>
  <c r="Q45" i="19"/>
  <c r="P45" i="19"/>
  <c r="H45" i="19"/>
  <c r="D45" i="19"/>
  <c r="X44" i="19"/>
  <c r="L44" i="19" s="1"/>
  <c r="V44" i="19"/>
  <c r="J44" i="19" s="1"/>
  <c r="T44" i="19"/>
  <c r="Q44" i="19"/>
  <c r="P44" i="19"/>
  <c r="H44" i="19"/>
  <c r="D44" i="19"/>
  <c r="X43" i="19"/>
  <c r="L43" i="19" s="1"/>
  <c r="V43" i="19"/>
  <c r="J43" i="19" s="1"/>
  <c r="T43" i="19"/>
  <c r="Q43" i="19"/>
  <c r="P43" i="19"/>
  <c r="H43" i="19"/>
  <c r="D43" i="19"/>
  <c r="X42" i="19"/>
  <c r="L42" i="19" s="1"/>
  <c r="V42" i="19"/>
  <c r="J42" i="19" s="1"/>
  <c r="T42" i="19"/>
  <c r="Q42" i="19"/>
  <c r="P42" i="19"/>
  <c r="H42" i="19"/>
  <c r="D42" i="19"/>
  <c r="X41" i="19"/>
  <c r="L41" i="19" s="1"/>
  <c r="V41" i="19"/>
  <c r="J41" i="19" s="1"/>
  <c r="T41" i="19"/>
  <c r="Q41" i="19"/>
  <c r="P41" i="19"/>
  <c r="H41" i="19"/>
  <c r="D41" i="19"/>
  <c r="X40" i="19"/>
  <c r="L40" i="19" s="1"/>
  <c r="V40" i="19"/>
  <c r="J40" i="19" s="1"/>
  <c r="T40" i="19"/>
  <c r="Q40" i="19"/>
  <c r="P40" i="19"/>
  <c r="H40" i="19"/>
  <c r="D40" i="19"/>
  <c r="X39" i="19"/>
  <c r="L39" i="19" s="1"/>
  <c r="V39" i="19"/>
  <c r="J39" i="19" s="1"/>
  <c r="T39" i="19"/>
  <c r="Q39" i="19"/>
  <c r="P39" i="19"/>
  <c r="H39" i="19"/>
  <c r="D39" i="19"/>
  <c r="X38" i="19"/>
  <c r="L38" i="19" s="1"/>
  <c r="V38" i="19"/>
  <c r="J38" i="19" s="1"/>
  <c r="T38" i="19"/>
  <c r="Q38" i="19"/>
  <c r="P38" i="19"/>
  <c r="H38" i="19"/>
  <c r="D38" i="19"/>
  <c r="X37" i="19"/>
  <c r="V37" i="19"/>
  <c r="J37" i="19" s="1"/>
  <c r="T37" i="19"/>
  <c r="Q37" i="19"/>
  <c r="P37" i="19"/>
  <c r="L37" i="19"/>
  <c r="H37" i="19"/>
  <c r="D37" i="19"/>
  <c r="X36" i="19"/>
  <c r="L36" i="19" s="1"/>
  <c r="V36" i="19"/>
  <c r="J36" i="19" s="1"/>
  <c r="T36" i="19"/>
  <c r="Q36" i="19"/>
  <c r="P36" i="19"/>
  <c r="H36" i="19"/>
  <c r="D36" i="19"/>
  <c r="X35" i="19"/>
  <c r="L35" i="19" s="1"/>
  <c r="V35" i="19"/>
  <c r="J35" i="19" s="1"/>
  <c r="T35" i="19"/>
  <c r="Q35" i="19"/>
  <c r="P35" i="19"/>
  <c r="H35" i="19"/>
  <c r="D35" i="19"/>
  <c r="X34" i="19"/>
  <c r="L34" i="19" s="1"/>
  <c r="V34" i="19"/>
  <c r="J34" i="19" s="1"/>
  <c r="T34" i="19"/>
  <c r="Q34" i="19"/>
  <c r="P34" i="19"/>
  <c r="H34" i="19"/>
  <c r="D34" i="19"/>
  <c r="X33" i="19"/>
  <c r="V33" i="19"/>
  <c r="J33" i="19" s="1"/>
  <c r="T33" i="19"/>
  <c r="Q33" i="19"/>
  <c r="P33" i="19"/>
  <c r="L33" i="19"/>
  <c r="H33" i="19"/>
  <c r="D33" i="19"/>
  <c r="X32" i="19"/>
  <c r="L32" i="19" s="1"/>
  <c r="V32" i="19"/>
  <c r="J32" i="19" s="1"/>
  <c r="T32" i="19"/>
  <c r="Q32" i="19"/>
  <c r="P32" i="19"/>
  <c r="H32" i="19"/>
  <c r="D32" i="19"/>
  <c r="X31" i="19"/>
  <c r="L31" i="19" s="1"/>
  <c r="V31" i="19"/>
  <c r="J31" i="19" s="1"/>
  <c r="T31" i="19"/>
  <c r="Q31" i="19"/>
  <c r="P31" i="19"/>
  <c r="H31" i="19"/>
  <c r="D31" i="19"/>
  <c r="X30" i="19"/>
  <c r="L30" i="19" s="1"/>
  <c r="V30" i="19"/>
  <c r="J30" i="19" s="1"/>
  <c r="T30" i="19"/>
  <c r="Q30" i="19"/>
  <c r="P30" i="19"/>
  <c r="H30" i="19"/>
  <c r="D30" i="19"/>
  <c r="X29" i="19"/>
  <c r="L29" i="19" s="1"/>
  <c r="V29" i="19"/>
  <c r="J29" i="19" s="1"/>
  <c r="T29" i="19"/>
  <c r="Q29" i="19"/>
  <c r="P29" i="19"/>
  <c r="H29" i="19"/>
  <c r="D29" i="19"/>
  <c r="X28" i="19"/>
  <c r="L28" i="19" s="1"/>
  <c r="V28" i="19"/>
  <c r="J28" i="19" s="1"/>
  <c r="T28" i="19"/>
  <c r="Q28" i="19"/>
  <c r="P28" i="19"/>
  <c r="H28" i="19"/>
  <c r="D28" i="19"/>
  <c r="X27" i="19"/>
  <c r="L27" i="19" s="1"/>
  <c r="V27" i="19"/>
  <c r="J27" i="19" s="1"/>
  <c r="T27" i="19"/>
  <c r="Q27" i="19"/>
  <c r="P27" i="19"/>
  <c r="H27" i="19"/>
  <c r="D27" i="19"/>
  <c r="X26" i="19"/>
  <c r="L26" i="19" s="1"/>
  <c r="V26" i="19"/>
  <c r="J26" i="19" s="1"/>
  <c r="T26" i="19"/>
  <c r="Q26" i="19"/>
  <c r="P26" i="19"/>
  <c r="H26" i="19"/>
  <c r="D26" i="19"/>
  <c r="X25" i="19"/>
  <c r="L25" i="19" s="1"/>
  <c r="V25" i="19"/>
  <c r="J25" i="19" s="1"/>
  <c r="T25" i="19"/>
  <c r="Q25" i="19"/>
  <c r="P25" i="19"/>
  <c r="H25" i="19"/>
  <c r="D25" i="19"/>
  <c r="X24" i="19"/>
  <c r="L24" i="19" s="1"/>
  <c r="V24" i="19"/>
  <c r="J24" i="19" s="1"/>
  <c r="T24" i="19"/>
  <c r="Q24" i="19"/>
  <c r="P24" i="19"/>
  <c r="H24" i="19"/>
  <c r="D24" i="19"/>
  <c r="X23" i="19"/>
  <c r="L23" i="19" s="1"/>
  <c r="V23" i="19"/>
  <c r="J23" i="19" s="1"/>
  <c r="T23" i="19"/>
  <c r="Q23" i="19"/>
  <c r="P23" i="19"/>
  <c r="H23" i="19"/>
  <c r="D23" i="19"/>
  <c r="X22" i="19"/>
  <c r="L22" i="19" s="1"/>
  <c r="V22" i="19"/>
  <c r="J22" i="19" s="1"/>
  <c r="T22" i="19"/>
  <c r="Q22" i="19"/>
  <c r="P22" i="19"/>
  <c r="H22" i="19"/>
  <c r="D22" i="19"/>
  <c r="X21" i="19"/>
  <c r="L21" i="19" s="1"/>
  <c r="V21" i="19"/>
  <c r="J21" i="19" s="1"/>
  <c r="T21" i="19"/>
  <c r="Q21" i="19"/>
  <c r="P21" i="19"/>
  <c r="H21" i="19"/>
  <c r="D21" i="19"/>
  <c r="X20" i="19"/>
  <c r="L20" i="19" s="1"/>
  <c r="V20" i="19"/>
  <c r="J20" i="19" s="1"/>
  <c r="T20" i="19"/>
  <c r="Q20" i="19"/>
  <c r="P20" i="19"/>
  <c r="H20" i="19"/>
  <c r="D20" i="19"/>
  <c r="X19" i="19"/>
  <c r="L19" i="19" s="1"/>
  <c r="V19" i="19"/>
  <c r="J19" i="19" s="1"/>
  <c r="T19" i="19"/>
  <c r="Q19" i="19"/>
  <c r="P19" i="19"/>
  <c r="H19" i="19"/>
  <c r="D19" i="19"/>
  <c r="X18" i="19"/>
  <c r="L18" i="19" s="1"/>
  <c r="V18" i="19"/>
  <c r="J18" i="19" s="1"/>
  <c r="T18" i="19"/>
  <c r="Q18" i="19"/>
  <c r="P18" i="19"/>
  <c r="H18" i="19"/>
  <c r="D18" i="19"/>
  <c r="X17" i="19"/>
  <c r="L17" i="19" s="1"/>
  <c r="V17" i="19"/>
  <c r="J17" i="19" s="1"/>
  <c r="T17" i="19"/>
  <c r="Q17" i="19"/>
  <c r="P17" i="19"/>
  <c r="H17" i="19"/>
  <c r="D17" i="19"/>
  <c r="X16" i="19"/>
  <c r="L16" i="19" s="1"/>
  <c r="V16" i="19"/>
  <c r="J16" i="19" s="1"/>
  <c r="T16" i="19"/>
  <c r="Q16" i="19"/>
  <c r="P16" i="19"/>
  <c r="H16" i="19"/>
  <c r="D16" i="19"/>
  <c r="X15" i="19"/>
  <c r="L15" i="19" s="1"/>
  <c r="V15" i="19"/>
  <c r="J15" i="19" s="1"/>
  <c r="T15" i="19"/>
  <c r="Q15" i="19"/>
  <c r="P15" i="19"/>
  <c r="H15" i="19"/>
  <c r="D15" i="19"/>
  <c r="X14" i="19"/>
  <c r="L14" i="19" s="1"/>
  <c r="V14" i="19"/>
  <c r="J14" i="19" s="1"/>
  <c r="T14" i="19"/>
  <c r="Q14" i="19"/>
  <c r="P14" i="19"/>
  <c r="H14" i="19"/>
  <c r="D14" i="19"/>
  <c r="X13" i="19"/>
  <c r="L13" i="19" s="1"/>
  <c r="V13" i="19"/>
  <c r="J13" i="19" s="1"/>
  <c r="T13" i="19"/>
  <c r="Q13" i="19"/>
  <c r="P13" i="19"/>
  <c r="H13" i="19"/>
  <c r="D13" i="19"/>
  <c r="X12" i="19"/>
  <c r="L12" i="19" s="1"/>
  <c r="V12" i="19"/>
  <c r="J12" i="19" s="1"/>
  <c r="T12" i="19"/>
  <c r="Q12" i="19"/>
  <c r="P12" i="19"/>
  <c r="H12" i="19"/>
  <c r="D12" i="19"/>
  <c r="X11" i="19"/>
  <c r="L11" i="19" s="1"/>
  <c r="V11" i="19"/>
  <c r="J11" i="19" s="1"/>
  <c r="T11" i="19"/>
  <c r="Q11" i="19"/>
  <c r="P11" i="19"/>
  <c r="H11" i="19"/>
  <c r="D11" i="19"/>
  <c r="X10" i="19"/>
  <c r="L10" i="19" s="1"/>
  <c r="V10" i="19"/>
  <c r="J10" i="19" s="1"/>
  <c r="T10" i="19"/>
  <c r="Q10" i="19"/>
  <c r="P10" i="19"/>
  <c r="H10" i="19"/>
  <c r="D10" i="19"/>
  <c r="X9" i="19"/>
  <c r="L9" i="19" s="1"/>
  <c r="V9" i="19"/>
  <c r="J9" i="19" s="1"/>
  <c r="T9" i="19"/>
  <c r="Q9" i="19"/>
  <c r="P9" i="19"/>
  <c r="H9" i="19"/>
  <c r="D9" i="19"/>
  <c r="X8" i="19"/>
  <c r="L8" i="19" s="1"/>
  <c r="V8" i="19"/>
  <c r="J8" i="19" s="1"/>
  <c r="T8" i="19"/>
  <c r="Q8" i="19"/>
  <c r="P8" i="19"/>
  <c r="H8" i="19"/>
  <c r="D8" i="19"/>
  <c r="X7" i="19"/>
  <c r="L7" i="19" s="1"/>
  <c r="V7" i="19"/>
  <c r="J7" i="19" s="1"/>
  <c r="T7" i="19"/>
  <c r="Q7" i="19"/>
  <c r="P7" i="19"/>
  <c r="H7" i="19"/>
  <c r="D7" i="19"/>
  <c r="X6" i="19"/>
  <c r="L6" i="19" s="1"/>
  <c r="V6" i="19"/>
  <c r="J6" i="19" s="1"/>
  <c r="T6" i="19"/>
  <c r="Q6" i="19"/>
  <c r="P6" i="19"/>
  <c r="H6" i="19"/>
  <c r="D6" i="19"/>
  <c r="X5" i="19"/>
  <c r="L5" i="19" s="1"/>
  <c r="V5" i="19"/>
  <c r="J5" i="19" s="1"/>
  <c r="T5" i="19"/>
  <c r="Q5" i="19"/>
  <c r="P5" i="19"/>
  <c r="H5" i="19"/>
  <c r="D5" i="19"/>
  <c r="X4" i="19"/>
  <c r="L4" i="19" s="1"/>
  <c r="V4" i="19"/>
  <c r="J4" i="19" s="1"/>
  <c r="T4" i="19"/>
  <c r="Q4" i="19"/>
  <c r="P4" i="19"/>
  <c r="H4" i="19"/>
  <c r="D4" i="19"/>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2"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X137" i="18"/>
  <c r="Q137" i="18"/>
  <c r="L137" i="18"/>
  <c r="X136" i="18"/>
  <c r="T136" i="18"/>
  <c r="Q136" i="18"/>
  <c r="I136" i="18"/>
  <c r="H136" i="18"/>
  <c r="X135" i="18"/>
  <c r="I135" i="18"/>
  <c r="T135" i="18"/>
  <c r="Q135" i="18"/>
  <c r="H135" i="18"/>
  <c r="X134" i="18"/>
  <c r="T134" i="18"/>
  <c r="Q134" i="18"/>
  <c r="I134" i="18"/>
  <c r="H134" i="18"/>
  <c r="X133" i="18"/>
  <c r="I133" i="18"/>
  <c r="T133" i="18"/>
  <c r="Q133" i="18"/>
  <c r="H133" i="18"/>
  <c r="X132" i="18"/>
  <c r="T132" i="18"/>
  <c r="Q132" i="18"/>
  <c r="H132" i="18"/>
  <c r="X131" i="18"/>
  <c r="T131" i="18"/>
  <c r="Q131" i="18"/>
  <c r="I131" i="18"/>
  <c r="H131" i="18"/>
  <c r="X130" i="18"/>
  <c r="I130" i="18"/>
  <c r="T130" i="18"/>
  <c r="Q130" i="18"/>
  <c r="H130" i="18"/>
  <c r="AB129" i="18"/>
  <c r="AC129" i="18" s="1"/>
  <c r="X129" i="18"/>
  <c r="I129" i="18"/>
  <c r="T129" i="18"/>
  <c r="Q129" i="18"/>
  <c r="H129" i="18"/>
  <c r="X128" i="18"/>
  <c r="I128" i="18"/>
  <c r="T128" i="18"/>
  <c r="Q128" i="18"/>
  <c r="H128" i="18"/>
  <c r="X127" i="18"/>
  <c r="T127" i="18"/>
  <c r="Q127" i="18"/>
  <c r="I127" i="18"/>
  <c r="H127" i="18"/>
  <c r="X126" i="18"/>
  <c r="I126" i="18"/>
  <c r="T126" i="18"/>
  <c r="Q126" i="18"/>
  <c r="H126" i="18"/>
  <c r="X125" i="18"/>
  <c r="T125" i="18"/>
  <c r="Q125" i="18"/>
  <c r="H125" i="18"/>
  <c r="X124" i="18"/>
  <c r="T124" i="18"/>
  <c r="Q124" i="18"/>
  <c r="I124" i="18"/>
  <c r="H124" i="18"/>
  <c r="X123" i="18"/>
  <c r="T123" i="18"/>
  <c r="Q123" i="18"/>
  <c r="H123" i="18"/>
  <c r="X122" i="18"/>
  <c r="I122" i="18"/>
  <c r="T122" i="18"/>
  <c r="Q122" i="18"/>
  <c r="H122" i="18"/>
  <c r="X121" i="18"/>
  <c r="I121" i="18"/>
  <c r="T121" i="18"/>
  <c r="Q121" i="18"/>
  <c r="H121" i="18"/>
  <c r="X120" i="18"/>
  <c r="T120" i="18"/>
  <c r="Q120" i="18"/>
  <c r="H120" i="18"/>
  <c r="X119" i="18"/>
  <c r="T119" i="18"/>
  <c r="Q119" i="18"/>
  <c r="I119" i="18"/>
  <c r="H119" i="18"/>
  <c r="AB118" i="18"/>
  <c r="AC118" i="18" s="1"/>
  <c r="X118" i="18"/>
  <c r="I118" i="18"/>
  <c r="T118" i="18"/>
  <c r="Q118" i="18"/>
  <c r="H118" i="18"/>
  <c r="X117" i="18"/>
  <c r="T117" i="18"/>
  <c r="Q117" i="18"/>
  <c r="H117" i="18"/>
  <c r="X116" i="18"/>
  <c r="T116" i="18"/>
  <c r="Q116" i="18"/>
  <c r="H116" i="18"/>
  <c r="X115" i="18"/>
  <c r="I115" i="18"/>
  <c r="T115" i="18"/>
  <c r="Q115" i="18"/>
  <c r="H115" i="18"/>
  <c r="X114" i="18"/>
  <c r="T114" i="18"/>
  <c r="Q114" i="18"/>
  <c r="H114" i="18"/>
  <c r="X113" i="18"/>
  <c r="T113" i="18"/>
  <c r="Q113" i="18"/>
  <c r="H113" i="18"/>
  <c r="X112" i="18"/>
  <c r="T112" i="18"/>
  <c r="Q112" i="18"/>
  <c r="H112" i="18"/>
  <c r="X111" i="18"/>
  <c r="T111" i="18"/>
  <c r="Q111" i="18"/>
  <c r="I111" i="18"/>
  <c r="H111" i="18"/>
  <c r="X110" i="18"/>
  <c r="T110" i="18"/>
  <c r="Q110" i="18"/>
  <c r="H110" i="18"/>
  <c r="X109" i="18"/>
  <c r="T109" i="18"/>
  <c r="Q109" i="18"/>
  <c r="I109" i="18"/>
  <c r="H109" i="18"/>
  <c r="X108" i="18"/>
  <c r="I108" i="18"/>
  <c r="T108" i="18"/>
  <c r="Q108" i="18"/>
  <c r="H108" i="18"/>
  <c r="X107" i="18"/>
  <c r="T107" i="18"/>
  <c r="Q107" i="18"/>
  <c r="H107" i="18"/>
  <c r="X106" i="18"/>
  <c r="I106" i="18"/>
  <c r="T106" i="18"/>
  <c r="Q106" i="18"/>
  <c r="H106" i="18"/>
  <c r="X105" i="18"/>
  <c r="T105" i="18"/>
  <c r="Q105" i="18"/>
  <c r="H105" i="18"/>
  <c r="X104" i="18"/>
  <c r="T104" i="18"/>
  <c r="Q104" i="18"/>
  <c r="H104" i="18"/>
  <c r="X103" i="18"/>
  <c r="T103" i="18"/>
  <c r="Q103" i="18"/>
  <c r="I103" i="18"/>
  <c r="H103" i="18"/>
  <c r="AB102" i="18"/>
  <c r="AC102" i="18" s="1"/>
  <c r="X102" i="18"/>
  <c r="T102" i="18"/>
  <c r="Q102" i="18"/>
  <c r="I102" i="18"/>
  <c r="H102" i="18"/>
  <c r="X101" i="18"/>
  <c r="T101" i="18"/>
  <c r="Q101" i="18"/>
  <c r="H101" i="18"/>
  <c r="X100" i="18"/>
  <c r="I100" i="18"/>
  <c r="T100" i="18"/>
  <c r="Q100" i="18"/>
  <c r="H100" i="18"/>
  <c r="X99" i="18"/>
  <c r="T99" i="18"/>
  <c r="Q99" i="18"/>
  <c r="I99" i="18"/>
  <c r="H99" i="18"/>
  <c r="X98" i="18"/>
  <c r="I98" i="18"/>
  <c r="T98" i="18"/>
  <c r="Q98" i="18"/>
  <c r="H98" i="18"/>
  <c r="X97" i="18"/>
  <c r="T97" i="18"/>
  <c r="Q97" i="18"/>
  <c r="H97" i="18"/>
  <c r="X96" i="18"/>
  <c r="T96" i="18"/>
  <c r="Q96" i="18"/>
  <c r="H96" i="18"/>
  <c r="X95" i="18"/>
  <c r="I95" i="18"/>
  <c r="T95" i="18"/>
  <c r="Q95" i="18"/>
  <c r="H95" i="18"/>
  <c r="X94" i="18"/>
  <c r="T94" i="18"/>
  <c r="Q94" i="18"/>
  <c r="I94" i="18"/>
  <c r="H94" i="18"/>
  <c r="AB93" i="18"/>
  <c r="AC93" i="18" s="1"/>
  <c r="X93" i="18"/>
  <c r="I93" i="18"/>
  <c r="T93" i="18"/>
  <c r="Q93" i="18"/>
  <c r="H93" i="18"/>
  <c r="X92" i="18"/>
  <c r="T92" i="18"/>
  <c r="Q92" i="18"/>
  <c r="H92" i="18"/>
  <c r="X91" i="18"/>
  <c r="T91" i="18"/>
  <c r="Q91" i="18"/>
  <c r="H91" i="18"/>
  <c r="AB90" i="18"/>
  <c r="AC90" i="18" s="1"/>
  <c r="X90" i="18"/>
  <c r="T90" i="18"/>
  <c r="Q90" i="18"/>
  <c r="H90" i="18"/>
  <c r="X89" i="18"/>
  <c r="T89" i="18"/>
  <c r="Q89" i="18"/>
  <c r="I89" i="18"/>
  <c r="H89" i="18"/>
  <c r="X88" i="18"/>
  <c r="I88" i="18"/>
  <c r="T88" i="18"/>
  <c r="Q88" i="18"/>
  <c r="H88" i="18"/>
  <c r="X87" i="18"/>
  <c r="T87" i="18"/>
  <c r="Q87" i="18"/>
  <c r="I87" i="18"/>
  <c r="H87" i="18"/>
  <c r="X86" i="18"/>
  <c r="I86" i="18"/>
  <c r="T86" i="18"/>
  <c r="Q86" i="18"/>
  <c r="H86" i="18"/>
  <c r="X85" i="18"/>
  <c r="T85" i="18"/>
  <c r="Q85" i="18"/>
  <c r="H85" i="18"/>
  <c r="X84" i="18"/>
  <c r="T84" i="18"/>
  <c r="Q84" i="18"/>
  <c r="I84" i="18"/>
  <c r="H84" i="18"/>
  <c r="X83" i="18"/>
  <c r="I83" i="18"/>
  <c r="T83" i="18"/>
  <c r="Q83" i="18"/>
  <c r="H83" i="18"/>
  <c r="X82" i="18"/>
  <c r="T82" i="18"/>
  <c r="Q82" i="18"/>
  <c r="H82" i="18"/>
  <c r="X81" i="18"/>
  <c r="T81" i="18"/>
  <c r="Q81" i="18"/>
  <c r="H81" i="18"/>
  <c r="AB80" i="18"/>
  <c r="AC80" i="18" s="1"/>
  <c r="X80" i="18"/>
  <c r="I80" i="18"/>
  <c r="T80" i="18"/>
  <c r="Q80" i="18"/>
  <c r="H80" i="18"/>
  <c r="X79" i="18"/>
  <c r="T79" i="18"/>
  <c r="Q79" i="18"/>
  <c r="H79" i="18"/>
  <c r="AB78" i="18"/>
  <c r="AC78" i="18" s="1"/>
  <c r="X78" i="18"/>
  <c r="I78" i="18"/>
  <c r="T78" i="18"/>
  <c r="Q78" i="18"/>
  <c r="H78" i="18"/>
  <c r="X77" i="18"/>
  <c r="T77" i="18"/>
  <c r="Q77" i="18"/>
  <c r="I77" i="18"/>
  <c r="H77" i="18"/>
  <c r="X76" i="18"/>
  <c r="I76" i="18"/>
  <c r="T76" i="18"/>
  <c r="Q76" i="18"/>
  <c r="H76" i="18"/>
  <c r="X75" i="18"/>
  <c r="T75" i="18"/>
  <c r="Q75" i="18"/>
  <c r="I75" i="18"/>
  <c r="H75" i="18"/>
  <c r="X74" i="18"/>
  <c r="T74" i="18"/>
  <c r="Q74" i="18"/>
  <c r="H74" i="18"/>
  <c r="X73" i="18"/>
  <c r="T73" i="18"/>
  <c r="Q73" i="18"/>
  <c r="I73" i="18"/>
  <c r="H73" i="18"/>
  <c r="X72" i="18"/>
  <c r="T72" i="18"/>
  <c r="Q72" i="18"/>
  <c r="H72" i="18"/>
  <c r="X71" i="18"/>
  <c r="I71" i="18"/>
  <c r="T71" i="18"/>
  <c r="Q71" i="18"/>
  <c r="H71" i="18"/>
  <c r="X70" i="18"/>
  <c r="T70" i="18"/>
  <c r="Q70" i="18"/>
  <c r="H70" i="18"/>
  <c r="X69" i="18"/>
  <c r="T69" i="18"/>
  <c r="Q69" i="18"/>
  <c r="H69" i="18"/>
  <c r="X68" i="18"/>
  <c r="T68" i="18"/>
  <c r="Q68" i="18"/>
  <c r="I68" i="18"/>
  <c r="H68" i="18"/>
  <c r="X67" i="18"/>
  <c r="I67" i="18"/>
  <c r="T67" i="18"/>
  <c r="Q67" i="18"/>
  <c r="H67" i="18"/>
  <c r="X66" i="18"/>
  <c r="T66" i="18"/>
  <c r="Q66" i="18"/>
  <c r="H66" i="18"/>
  <c r="X65" i="18"/>
  <c r="T65" i="18"/>
  <c r="Q65" i="18"/>
  <c r="I65" i="18"/>
  <c r="H65" i="18"/>
  <c r="X64" i="18"/>
  <c r="T64" i="18"/>
  <c r="Q64" i="18"/>
  <c r="H64" i="18"/>
  <c r="X63" i="18"/>
  <c r="T63" i="18"/>
  <c r="Q63" i="18"/>
  <c r="H63" i="18"/>
  <c r="X62" i="18"/>
  <c r="T62" i="18"/>
  <c r="Q62" i="18"/>
  <c r="H62" i="18"/>
  <c r="AB61" i="18"/>
  <c r="AC61" i="18" s="1"/>
  <c r="X61" i="18"/>
  <c r="I61" i="18"/>
  <c r="T61" i="18"/>
  <c r="Q61" i="18"/>
  <c r="H61" i="18"/>
  <c r="X60" i="18"/>
  <c r="T60" i="18"/>
  <c r="Q60" i="18"/>
  <c r="I60" i="18"/>
  <c r="H60" i="18"/>
  <c r="X59" i="18"/>
  <c r="I59" i="18"/>
  <c r="T59" i="18"/>
  <c r="Q59" i="18"/>
  <c r="H59" i="18"/>
  <c r="X58" i="18"/>
  <c r="I58" i="18"/>
  <c r="T58" i="18"/>
  <c r="Q58" i="18"/>
  <c r="H58" i="18"/>
  <c r="X57" i="18"/>
  <c r="I57" i="18"/>
  <c r="T57" i="18"/>
  <c r="Q57" i="18"/>
  <c r="H57" i="18"/>
  <c r="X56" i="18"/>
  <c r="I56" i="18"/>
  <c r="T56" i="18"/>
  <c r="Q56" i="18"/>
  <c r="H56" i="18"/>
  <c r="X55" i="18"/>
  <c r="T55" i="18"/>
  <c r="Q55" i="18"/>
  <c r="I55" i="18"/>
  <c r="H55" i="18"/>
  <c r="X54" i="18"/>
  <c r="I54" i="18"/>
  <c r="T54" i="18"/>
  <c r="Q54" i="18"/>
  <c r="H54" i="18"/>
  <c r="AB53" i="18"/>
  <c r="AC53" i="18" s="1"/>
  <c r="X53" i="18"/>
  <c r="I53" i="18"/>
  <c r="T53" i="18"/>
  <c r="Q53" i="18"/>
  <c r="H53" i="18"/>
  <c r="X52" i="18"/>
  <c r="T52" i="18"/>
  <c r="Q52" i="18"/>
  <c r="H52" i="18"/>
  <c r="AB51" i="18"/>
  <c r="AC51" i="18" s="1"/>
  <c r="X51" i="18"/>
  <c r="T51" i="18"/>
  <c r="Q51" i="18"/>
  <c r="H51" i="18"/>
  <c r="AB50" i="18"/>
  <c r="AC50" i="18" s="1"/>
  <c r="X50" i="18"/>
  <c r="I50" i="18"/>
  <c r="T50" i="18"/>
  <c r="Q50" i="18"/>
  <c r="H50" i="18"/>
  <c r="X49" i="18"/>
  <c r="T49" i="18"/>
  <c r="Q49" i="18"/>
  <c r="I49" i="18"/>
  <c r="H49" i="18"/>
  <c r="X48" i="18"/>
  <c r="I48" i="18"/>
  <c r="T48" i="18"/>
  <c r="Q48" i="18"/>
  <c r="H48" i="18"/>
  <c r="X47" i="18"/>
  <c r="I47" i="18"/>
  <c r="T47" i="18"/>
  <c r="Q47" i="18"/>
  <c r="H47" i="18"/>
  <c r="X46" i="18"/>
  <c r="I46" i="18"/>
  <c r="T46" i="18"/>
  <c r="Q46" i="18"/>
  <c r="H46" i="18"/>
  <c r="X45" i="18"/>
  <c r="T45" i="18"/>
  <c r="Q45" i="18"/>
  <c r="H45" i="18"/>
  <c r="AB44" i="18"/>
  <c r="AC44" i="18" s="1"/>
  <c r="X44" i="18"/>
  <c r="I44" i="18"/>
  <c r="T44" i="18"/>
  <c r="Q44" i="18"/>
  <c r="L44" i="18"/>
  <c r="H44" i="18"/>
  <c r="X43" i="18"/>
  <c r="T43" i="18"/>
  <c r="Q43" i="18"/>
  <c r="H43" i="18"/>
  <c r="X42" i="18"/>
  <c r="T42" i="18"/>
  <c r="Q42" i="18"/>
  <c r="H42" i="18"/>
  <c r="X41" i="18"/>
  <c r="T41" i="18"/>
  <c r="Q41" i="18"/>
  <c r="H41" i="18"/>
  <c r="X40" i="18"/>
  <c r="T40" i="18"/>
  <c r="Q40" i="18"/>
  <c r="H40" i="18"/>
  <c r="X39" i="18"/>
  <c r="T39" i="18"/>
  <c r="Q39" i="18"/>
  <c r="L39" i="18"/>
  <c r="H39" i="18"/>
  <c r="X38" i="18"/>
  <c r="T38" i="18"/>
  <c r="Q38" i="18"/>
  <c r="H38" i="18"/>
  <c r="X37" i="18"/>
  <c r="T37" i="18"/>
  <c r="Q37" i="18"/>
  <c r="H37" i="18"/>
  <c r="X36" i="18"/>
  <c r="T36" i="18"/>
  <c r="Q36" i="18"/>
  <c r="H36" i="18"/>
  <c r="X35" i="18"/>
  <c r="T35" i="18"/>
  <c r="Q35" i="18"/>
  <c r="H35" i="18"/>
  <c r="X34" i="18"/>
  <c r="T34" i="18"/>
  <c r="Q34" i="18"/>
  <c r="L34" i="18"/>
  <c r="H34" i="18"/>
  <c r="X33" i="18"/>
  <c r="T33" i="18"/>
  <c r="Q33" i="18"/>
  <c r="H33" i="18"/>
  <c r="X32" i="18"/>
  <c r="I32" i="18"/>
  <c r="T32" i="18"/>
  <c r="Q32" i="18"/>
  <c r="H32" i="18"/>
  <c r="X31" i="18"/>
  <c r="T31" i="18"/>
  <c r="Q31" i="18"/>
  <c r="H31" i="18"/>
  <c r="X30" i="18"/>
  <c r="I30" i="18"/>
  <c r="T30" i="18"/>
  <c r="Q30" i="18"/>
  <c r="H30" i="18"/>
  <c r="X29" i="18"/>
  <c r="T29" i="18"/>
  <c r="Q29" i="18"/>
  <c r="H29" i="18"/>
  <c r="X28" i="18"/>
  <c r="T28" i="18"/>
  <c r="Q28" i="18"/>
  <c r="H28" i="18"/>
  <c r="X27" i="18"/>
  <c r="I27" i="18"/>
  <c r="T27" i="18"/>
  <c r="Q27" i="18"/>
  <c r="H27" i="18"/>
  <c r="X26" i="18"/>
  <c r="T26" i="18"/>
  <c r="Q26" i="18"/>
  <c r="H26" i="18"/>
  <c r="X25" i="18"/>
  <c r="T25" i="18"/>
  <c r="Q25" i="18"/>
  <c r="H25" i="18"/>
  <c r="X24" i="18"/>
  <c r="T24" i="18"/>
  <c r="Q24" i="18"/>
  <c r="H24" i="18"/>
  <c r="X23" i="18"/>
  <c r="T23" i="18"/>
  <c r="Q23" i="18"/>
  <c r="H23" i="18"/>
  <c r="X22" i="18"/>
  <c r="T22" i="18"/>
  <c r="Q22" i="18"/>
  <c r="H22" i="18"/>
  <c r="X21" i="18"/>
  <c r="T21" i="18"/>
  <c r="Q21" i="18"/>
  <c r="H21" i="18"/>
  <c r="X20" i="18"/>
  <c r="T20" i="18"/>
  <c r="Q20" i="18"/>
  <c r="H20" i="18"/>
  <c r="X19" i="18"/>
  <c r="T19" i="18"/>
  <c r="Q19" i="18"/>
  <c r="L19" i="18"/>
  <c r="H19" i="18"/>
  <c r="X18" i="18"/>
  <c r="T18" i="18"/>
  <c r="Q18" i="18"/>
  <c r="H18" i="18"/>
  <c r="X17" i="18"/>
  <c r="T17" i="18"/>
  <c r="Q17" i="18"/>
  <c r="L17" i="18"/>
  <c r="H17" i="18"/>
  <c r="X16" i="18"/>
  <c r="T16" i="18"/>
  <c r="Q16" i="18"/>
  <c r="H16" i="18"/>
  <c r="X15" i="18"/>
  <c r="T15" i="18"/>
  <c r="Q15" i="18"/>
  <c r="H15" i="18"/>
  <c r="X14" i="18"/>
  <c r="T14" i="18"/>
  <c r="Q14" i="18"/>
  <c r="H14" i="18"/>
  <c r="X13" i="18"/>
  <c r="T13" i="18"/>
  <c r="Q13" i="18"/>
  <c r="H13" i="18"/>
  <c r="X12" i="18"/>
  <c r="T12" i="18"/>
  <c r="Q12" i="18"/>
  <c r="H12" i="18"/>
  <c r="AB11" i="18"/>
  <c r="AC11" i="18" s="1"/>
  <c r="X11" i="18"/>
  <c r="T11" i="18"/>
  <c r="Q11" i="18"/>
  <c r="H11" i="18"/>
  <c r="X10" i="18"/>
  <c r="T10" i="18"/>
  <c r="Q10" i="18"/>
  <c r="H10" i="18"/>
  <c r="AB9" i="18"/>
  <c r="AC9" i="18" s="1"/>
  <c r="X9" i="18"/>
  <c r="T9" i="18"/>
  <c r="Q9" i="18"/>
  <c r="H9" i="18"/>
  <c r="X8" i="18"/>
  <c r="T8" i="18"/>
  <c r="Q8" i="18"/>
  <c r="H8" i="18"/>
  <c r="X7" i="18"/>
  <c r="T7" i="18"/>
  <c r="Q7" i="18"/>
  <c r="H7" i="18"/>
  <c r="X6" i="18"/>
  <c r="T6" i="18"/>
  <c r="Q6" i="18"/>
  <c r="H6" i="18"/>
  <c r="X5" i="18"/>
  <c r="T5" i="18"/>
  <c r="Q5" i="18"/>
  <c r="H5" i="18"/>
  <c r="X4" i="18"/>
  <c r="T4" i="18"/>
  <c r="Q4" i="18"/>
  <c r="H4" i="18"/>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X137" i="12"/>
  <c r="X136" i="12"/>
  <c r="X135" i="12"/>
  <c r="X134" i="12"/>
  <c r="X133" i="12"/>
  <c r="X132" i="12"/>
  <c r="X131" i="12"/>
  <c r="X130" i="12"/>
  <c r="X129" i="12"/>
  <c r="X128" i="12"/>
  <c r="X127" i="12"/>
  <c r="X126" i="12"/>
  <c r="X125" i="12"/>
  <c r="X124" i="12"/>
  <c r="X123" i="12"/>
  <c r="X122" i="12"/>
  <c r="X121" i="12"/>
  <c r="X120" i="12"/>
  <c r="X119" i="12"/>
  <c r="X118" i="12"/>
  <c r="X117" i="12"/>
  <c r="X116" i="12"/>
  <c r="X115" i="12"/>
  <c r="X114" i="12"/>
  <c r="X113" i="12"/>
  <c r="X112" i="12"/>
  <c r="X111" i="12"/>
  <c r="X110" i="12"/>
  <c r="X109" i="12"/>
  <c r="X108" i="12"/>
  <c r="X107" i="12"/>
  <c r="X106" i="12"/>
  <c r="X105" i="12"/>
  <c r="X104" i="12"/>
  <c r="X103" i="12"/>
  <c r="X102" i="12"/>
  <c r="X101" i="12"/>
  <c r="X100" i="12"/>
  <c r="X99" i="12"/>
  <c r="X98" i="12"/>
  <c r="X97" i="12"/>
  <c r="X96" i="12"/>
  <c r="X95" i="12"/>
  <c r="X94" i="12"/>
  <c r="X93" i="12"/>
  <c r="X92" i="12"/>
  <c r="X91" i="12"/>
  <c r="X90" i="12"/>
  <c r="X89" i="12"/>
  <c r="X88" i="12"/>
  <c r="X87" i="12"/>
  <c r="X86" i="12"/>
  <c r="X85" i="12"/>
  <c r="X84" i="12"/>
  <c r="X83" i="12"/>
  <c r="X82" i="12"/>
  <c r="X81" i="12"/>
  <c r="X80" i="12"/>
  <c r="X79" i="12"/>
  <c r="X78" i="12"/>
  <c r="X77" i="12"/>
  <c r="X76" i="12"/>
  <c r="X75" i="12"/>
  <c r="X74" i="12"/>
  <c r="X73" i="12"/>
  <c r="X72" i="12"/>
  <c r="X71" i="12"/>
  <c r="X70" i="12"/>
  <c r="X69" i="12"/>
  <c r="X68" i="12"/>
  <c r="X67" i="12"/>
  <c r="X66" i="12"/>
  <c r="X65" i="12"/>
  <c r="X64" i="12"/>
  <c r="X63" i="12"/>
  <c r="X62" i="12"/>
  <c r="X61" i="12"/>
  <c r="X60" i="12"/>
  <c r="X59" i="12"/>
  <c r="X58" i="12"/>
  <c r="X57" i="12"/>
  <c r="X56" i="12"/>
  <c r="X55" i="12"/>
  <c r="X54" i="12"/>
  <c r="X53" i="12"/>
  <c r="X52" i="12"/>
  <c r="X51" i="12"/>
  <c r="X50" i="12"/>
  <c r="X49" i="12"/>
  <c r="X48" i="12"/>
  <c r="X47" i="12"/>
  <c r="X46" i="12"/>
  <c r="X45" i="12"/>
  <c r="X44" i="12"/>
  <c r="X43" i="12"/>
  <c r="X42" i="12"/>
  <c r="X41" i="12"/>
  <c r="X40" i="12"/>
  <c r="X39" i="12"/>
  <c r="X38" i="12"/>
  <c r="X37" i="12"/>
  <c r="X36" i="12"/>
  <c r="X35" i="12"/>
  <c r="X34" i="12"/>
  <c r="X33" i="12"/>
  <c r="X32" i="12"/>
  <c r="X31" i="12"/>
  <c r="X30" i="12"/>
  <c r="X29" i="12"/>
  <c r="X28" i="12"/>
  <c r="X27" i="12"/>
  <c r="X26" i="12"/>
  <c r="X25" i="12"/>
  <c r="X24" i="12"/>
  <c r="X23" i="12"/>
  <c r="X22" i="12"/>
  <c r="X21" i="12"/>
  <c r="X20" i="12"/>
  <c r="X19" i="12"/>
  <c r="X18" i="12"/>
  <c r="X17" i="12"/>
  <c r="X16" i="12"/>
  <c r="X15" i="12"/>
  <c r="X14" i="12"/>
  <c r="X13" i="12"/>
  <c r="X12" i="12"/>
  <c r="X11" i="12"/>
  <c r="X10" i="12"/>
  <c r="X9" i="12"/>
  <c r="X8" i="12"/>
  <c r="X7" i="12"/>
  <c r="X6" i="12"/>
  <c r="X5" i="12"/>
  <c r="X4" i="12"/>
  <c r="AB9" i="12"/>
  <c r="AC9" i="12" s="1"/>
  <c r="AB11" i="12"/>
  <c r="AC11" i="12" s="1"/>
  <c r="AB44" i="12"/>
  <c r="AC44" i="12" s="1"/>
  <c r="AB50" i="12"/>
  <c r="AC50" i="12" s="1"/>
  <c r="AB51" i="12"/>
  <c r="AC51" i="12" s="1"/>
  <c r="AB53" i="12"/>
  <c r="AC53" i="12" s="1"/>
  <c r="AB61" i="12"/>
  <c r="AC61" i="12" s="1"/>
  <c r="AB78" i="12"/>
  <c r="AC78" i="12" s="1"/>
  <c r="AB80" i="12"/>
  <c r="AC80" i="12" s="1"/>
  <c r="AB90" i="12"/>
  <c r="AC90" i="12" s="1"/>
  <c r="AB93" i="12"/>
  <c r="AC93" i="12" s="1"/>
  <c r="AB102" i="12"/>
  <c r="AC102" i="12" s="1"/>
  <c r="AB118" i="12"/>
  <c r="AC118" i="12" s="1"/>
  <c r="AB129" i="12"/>
  <c r="AC129" i="12" s="1"/>
  <c r="P5" i="12"/>
  <c r="Q5" i="12"/>
  <c r="T5" i="12"/>
  <c r="P6" i="12"/>
  <c r="Q6" i="12"/>
  <c r="T6" i="12"/>
  <c r="P7" i="12"/>
  <c r="Q7" i="12"/>
  <c r="T7" i="12"/>
  <c r="P8" i="12"/>
  <c r="Q8" i="12"/>
  <c r="T8" i="12"/>
  <c r="P9" i="12"/>
  <c r="Q9" i="12"/>
  <c r="T9" i="12"/>
  <c r="P10" i="12"/>
  <c r="Q10" i="12"/>
  <c r="T10" i="12"/>
  <c r="P11" i="12"/>
  <c r="Q11" i="12"/>
  <c r="T11" i="12"/>
  <c r="P12" i="12"/>
  <c r="Q12" i="12"/>
  <c r="T12" i="12"/>
  <c r="P13" i="12"/>
  <c r="Q13" i="12"/>
  <c r="T13" i="12"/>
  <c r="P14" i="12"/>
  <c r="Q14" i="12"/>
  <c r="T14" i="12"/>
  <c r="P15" i="12"/>
  <c r="Q15" i="12"/>
  <c r="T15" i="12"/>
  <c r="P16" i="12"/>
  <c r="Q16" i="12"/>
  <c r="T16" i="12"/>
  <c r="P17" i="12"/>
  <c r="Q17" i="12"/>
  <c r="T17" i="12"/>
  <c r="P18" i="12"/>
  <c r="Q18" i="12"/>
  <c r="T18" i="12"/>
  <c r="P19" i="12"/>
  <c r="Q19" i="12"/>
  <c r="T19" i="12"/>
  <c r="P20" i="12"/>
  <c r="Q20" i="12"/>
  <c r="T20" i="12"/>
  <c r="P21" i="12"/>
  <c r="Q21" i="12"/>
  <c r="T21" i="12"/>
  <c r="P22" i="12"/>
  <c r="Q22" i="12"/>
  <c r="T22" i="12"/>
  <c r="P23" i="12"/>
  <c r="Q23" i="12"/>
  <c r="T23" i="12"/>
  <c r="P24" i="12"/>
  <c r="Q24" i="12"/>
  <c r="T24" i="12"/>
  <c r="P25" i="12"/>
  <c r="Q25" i="12"/>
  <c r="T25" i="12"/>
  <c r="P26" i="12"/>
  <c r="Q26" i="12"/>
  <c r="T26" i="12"/>
  <c r="P27" i="12"/>
  <c r="Q27" i="12"/>
  <c r="T27" i="12"/>
  <c r="P28" i="12"/>
  <c r="Q28" i="12"/>
  <c r="T28" i="12"/>
  <c r="P29" i="12"/>
  <c r="Q29" i="12"/>
  <c r="T29" i="12"/>
  <c r="P30" i="12"/>
  <c r="Q30" i="12"/>
  <c r="T30" i="12"/>
  <c r="P31" i="12"/>
  <c r="Q31" i="12"/>
  <c r="T31" i="12"/>
  <c r="P32" i="12"/>
  <c r="Q32" i="12"/>
  <c r="T32" i="12"/>
  <c r="P33" i="12"/>
  <c r="Q33" i="12"/>
  <c r="T33" i="12"/>
  <c r="P34" i="12"/>
  <c r="Q34" i="12"/>
  <c r="T34" i="12"/>
  <c r="P35" i="12"/>
  <c r="Q35" i="12"/>
  <c r="T35" i="12"/>
  <c r="P36" i="12"/>
  <c r="Q36" i="12"/>
  <c r="T36" i="12"/>
  <c r="P37" i="12"/>
  <c r="Q37" i="12"/>
  <c r="T37" i="12"/>
  <c r="P38" i="12"/>
  <c r="Q38" i="12"/>
  <c r="T38" i="12"/>
  <c r="P39" i="12"/>
  <c r="Q39" i="12"/>
  <c r="T39" i="12"/>
  <c r="P40" i="12"/>
  <c r="Q40" i="12"/>
  <c r="T40" i="12"/>
  <c r="P41" i="12"/>
  <c r="Q41" i="12"/>
  <c r="T41" i="12"/>
  <c r="P42" i="12"/>
  <c r="Q42" i="12"/>
  <c r="T42" i="12"/>
  <c r="P43" i="12"/>
  <c r="Q43" i="12"/>
  <c r="T43" i="12"/>
  <c r="P44" i="12"/>
  <c r="Q44" i="12"/>
  <c r="T44" i="12"/>
  <c r="P45" i="12"/>
  <c r="Q45" i="12"/>
  <c r="T45" i="12"/>
  <c r="P46" i="12"/>
  <c r="Q46" i="12"/>
  <c r="T46" i="12"/>
  <c r="P47" i="12"/>
  <c r="Q47" i="12"/>
  <c r="T47" i="12"/>
  <c r="P48" i="12"/>
  <c r="Q48" i="12"/>
  <c r="T48" i="12"/>
  <c r="P49" i="12"/>
  <c r="Q49" i="12"/>
  <c r="T49" i="12"/>
  <c r="P50" i="12"/>
  <c r="Q50" i="12"/>
  <c r="T50" i="12"/>
  <c r="P51" i="12"/>
  <c r="Q51" i="12"/>
  <c r="T51" i="12"/>
  <c r="P52" i="12"/>
  <c r="Q52" i="12"/>
  <c r="T52" i="12"/>
  <c r="P53" i="12"/>
  <c r="Q53" i="12"/>
  <c r="T53" i="12"/>
  <c r="P54" i="12"/>
  <c r="Q54" i="12"/>
  <c r="T54" i="12"/>
  <c r="P55" i="12"/>
  <c r="Q55" i="12"/>
  <c r="T55" i="12"/>
  <c r="P56" i="12"/>
  <c r="Q56" i="12"/>
  <c r="T56" i="12"/>
  <c r="P57" i="12"/>
  <c r="Q57" i="12"/>
  <c r="T57" i="12"/>
  <c r="P58" i="12"/>
  <c r="Q58" i="12"/>
  <c r="T58" i="12"/>
  <c r="P59" i="12"/>
  <c r="Q59" i="12"/>
  <c r="T59" i="12"/>
  <c r="P60" i="12"/>
  <c r="Q60" i="12"/>
  <c r="T60" i="12"/>
  <c r="P61" i="12"/>
  <c r="Q61" i="12"/>
  <c r="T61" i="12"/>
  <c r="P62" i="12"/>
  <c r="Q62" i="12"/>
  <c r="T62" i="12"/>
  <c r="P63" i="12"/>
  <c r="Q63" i="12"/>
  <c r="T63" i="12"/>
  <c r="P64" i="12"/>
  <c r="Q64" i="12"/>
  <c r="T64" i="12"/>
  <c r="P65" i="12"/>
  <c r="Q65" i="12"/>
  <c r="T65" i="12"/>
  <c r="P66" i="12"/>
  <c r="Q66" i="12"/>
  <c r="T66" i="12"/>
  <c r="P67" i="12"/>
  <c r="Q67" i="12"/>
  <c r="T67" i="12"/>
  <c r="P68" i="12"/>
  <c r="Q68" i="12"/>
  <c r="T68" i="12"/>
  <c r="P69" i="12"/>
  <c r="Q69" i="12"/>
  <c r="T69" i="12"/>
  <c r="P70" i="12"/>
  <c r="Q70" i="12"/>
  <c r="T70" i="12"/>
  <c r="P71" i="12"/>
  <c r="Q71" i="12"/>
  <c r="T71" i="12"/>
  <c r="P72" i="12"/>
  <c r="Q72" i="12"/>
  <c r="T72" i="12"/>
  <c r="P73" i="12"/>
  <c r="Q73" i="12"/>
  <c r="T73" i="12"/>
  <c r="P74" i="12"/>
  <c r="Q74" i="12"/>
  <c r="T74" i="12"/>
  <c r="P75" i="12"/>
  <c r="Q75" i="12"/>
  <c r="T75" i="12"/>
  <c r="P76" i="12"/>
  <c r="Q76" i="12"/>
  <c r="T76" i="12"/>
  <c r="P77" i="12"/>
  <c r="Q77" i="12"/>
  <c r="T77" i="12"/>
  <c r="P78" i="12"/>
  <c r="Q78" i="12"/>
  <c r="T78" i="12"/>
  <c r="P79" i="12"/>
  <c r="Q79" i="12"/>
  <c r="T79" i="12"/>
  <c r="P80" i="12"/>
  <c r="Q80" i="12"/>
  <c r="T80" i="12"/>
  <c r="P81" i="12"/>
  <c r="Q81" i="12"/>
  <c r="T81" i="12"/>
  <c r="P82" i="12"/>
  <c r="Q82" i="12"/>
  <c r="T82" i="12"/>
  <c r="P83" i="12"/>
  <c r="Q83" i="12"/>
  <c r="T83" i="12"/>
  <c r="P84" i="12"/>
  <c r="Q84" i="12"/>
  <c r="T84" i="12"/>
  <c r="P85" i="12"/>
  <c r="Q85" i="12"/>
  <c r="T85" i="12"/>
  <c r="P86" i="12"/>
  <c r="Q86" i="12"/>
  <c r="T86" i="12"/>
  <c r="P87" i="12"/>
  <c r="Q87" i="12"/>
  <c r="T87" i="12"/>
  <c r="P88" i="12"/>
  <c r="Q88" i="12"/>
  <c r="T88" i="12"/>
  <c r="P89" i="12"/>
  <c r="Q89" i="12"/>
  <c r="T89" i="12"/>
  <c r="P90" i="12"/>
  <c r="Q90" i="12"/>
  <c r="T90" i="12"/>
  <c r="P91" i="12"/>
  <c r="Q91" i="12"/>
  <c r="T91" i="12"/>
  <c r="P92" i="12"/>
  <c r="Q92" i="12"/>
  <c r="T92" i="12"/>
  <c r="P93" i="12"/>
  <c r="Q93" i="12"/>
  <c r="T93" i="12"/>
  <c r="P94" i="12"/>
  <c r="Q94" i="12"/>
  <c r="T94" i="12"/>
  <c r="P95" i="12"/>
  <c r="Q95" i="12"/>
  <c r="T95" i="12"/>
  <c r="P96" i="12"/>
  <c r="Q96" i="12"/>
  <c r="T96" i="12"/>
  <c r="P97" i="12"/>
  <c r="Q97" i="12"/>
  <c r="T97" i="12"/>
  <c r="P98" i="12"/>
  <c r="Q98" i="12"/>
  <c r="T98" i="12"/>
  <c r="P99" i="12"/>
  <c r="Q99" i="12"/>
  <c r="T99" i="12"/>
  <c r="P100" i="12"/>
  <c r="Q100" i="12"/>
  <c r="T100" i="12"/>
  <c r="P101" i="12"/>
  <c r="Q101" i="12"/>
  <c r="T101" i="12"/>
  <c r="P102" i="12"/>
  <c r="Q102" i="12"/>
  <c r="T102" i="12"/>
  <c r="P103" i="12"/>
  <c r="Q103" i="12"/>
  <c r="T103" i="12"/>
  <c r="P104" i="12"/>
  <c r="Q104" i="12"/>
  <c r="T104" i="12"/>
  <c r="P105" i="12"/>
  <c r="Q105" i="12"/>
  <c r="T105" i="12"/>
  <c r="P106" i="12"/>
  <c r="Q106" i="12"/>
  <c r="T106" i="12"/>
  <c r="P107" i="12"/>
  <c r="Q107" i="12"/>
  <c r="T107" i="12"/>
  <c r="P108" i="12"/>
  <c r="Q108" i="12"/>
  <c r="T108" i="12"/>
  <c r="P109" i="12"/>
  <c r="Q109" i="12"/>
  <c r="T109" i="12"/>
  <c r="P110" i="12"/>
  <c r="Q110" i="12"/>
  <c r="T110" i="12"/>
  <c r="P111" i="12"/>
  <c r="Q111" i="12"/>
  <c r="T111" i="12"/>
  <c r="P112" i="12"/>
  <c r="Q112" i="12"/>
  <c r="T112" i="12"/>
  <c r="P113" i="12"/>
  <c r="Q113" i="12"/>
  <c r="T113" i="12"/>
  <c r="P114" i="12"/>
  <c r="Q114" i="12"/>
  <c r="T114" i="12"/>
  <c r="P115" i="12"/>
  <c r="Q115" i="12"/>
  <c r="T115" i="12"/>
  <c r="P116" i="12"/>
  <c r="Q116" i="12"/>
  <c r="T116" i="12"/>
  <c r="P117" i="12"/>
  <c r="Q117" i="12"/>
  <c r="T117" i="12"/>
  <c r="P118" i="12"/>
  <c r="Q118" i="12"/>
  <c r="T118" i="12"/>
  <c r="P119" i="12"/>
  <c r="Q119" i="12"/>
  <c r="T119" i="12"/>
  <c r="P120" i="12"/>
  <c r="Q120" i="12"/>
  <c r="T120" i="12"/>
  <c r="P121" i="12"/>
  <c r="Q121" i="12"/>
  <c r="T121" i="12"/>
  <c r="P122" i="12"/>
  <c r="Q122" i="12"/>
  <c r="T122" i="12"/>
  <c r="P123" i="12"/>
  <c r="Q123" i="12"/>
  <c r="T123" i="12"/>
  <c r="P124" i="12"/>
  <c r="Q124" i="12"/>
  <c r="T124" i="12"/>
  <c r="P125" i="12"/>
  <c r="Q125" i="12"/>
  <c r="T125" i="12"/>
  <c r="P126" i="12"/>
  <c r="Q126" i="12"/>
  <c r="T126" i="12"/>
  <c r="P127" i="12"/>
  <c r="Q127" i="12"/>
  <c r="T127" i="12"/>
  <c r="P128" i="12"/>
  <c r="Q128" i="12"/>
  <c r="T128" i="12"/>
  <c r="P129" i="12"/>
  <c r="Q129" i="12"/>
  <c r="T129" i="12"/>
  <c r="P130" i="12"/>
  <c r="Q130" i="12"/>
  <c r="T130" i="12"/>
  <c r="P131" i="12"/>
  <c r="Q131" i="12"/>
  <c r="T131" i="12"/>
  <c r="P132" i="12"/>
  <c r="Q132" i="12"/>
  <c r="T132" i="12"/>
  <c r="P133" i="12"/>
  <c r="Q133" i="12"/>
  <c r="T133" i="12"/>
  <c r="P134" i="12"/>
  <c r="Q134" i="12"/>
  <c r="T134" i="12"/>
  <c r="P135" i="12"/>
  <c r="Q135" i="12"/>
  <c r="T135" i="12"/>
  <c r="P136" i="12"/>
  <c r="Q136" i="12"/>
  <c r="T136" i="12"/>
  <c r="P137" i="12"/>
  <c r="Q137" i="12"/>
  <c r="T4" i="12"/>
  <c r="Q4" i="12"/>
  <c r="P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4" i="12"/>
  <c r="D4" i="13"/>
  <c r="E4" i="13"/>
  <c r="F4" i="13"/>
  <c r="G4" i="13"/>
  <c r="H4" i="13"/>
  <c r="I4" i="13"/>
  <c r="J4" i="13"/>
  <c r="K4" i="13"/>
  <c r="L4" i="13"/>
  <c r="M4" i="13"/>
  <c r="N4" i="13"/>
  <c r="O4" i="13"/>
  <c r="P4" i="13"/>
  <c r="Q4" i="13"/>
  <c r="R4" i="13"/>
  <c r="S4" i="13"/>
  <c r="T4" i="13"/>
  <c r="U4" i="13"/>
  <c r="V4" i="13"/>
  <c r="W4" i="13"/>
  <c r="X4" i="13"/>
  <c r="Y4" i="13"/>
  <c r="Z4" i="13"/>
  <c r="AA4" i="13"/>
  <c r="AB4" i="13"/>
  <c r="AC4" i="13"/>
  <c r="AD4" i="13"/>
  <c r="AE4" i="13"/>
  <c r="AF4" i="13"/>
  <c r="AG4" i="13"/>
  <c r="AH4" i="13"/>
  <c r="AI4" i="13"/>
  <c r="AJ4" i="13"/>
  <c r="AK4" i="13"/>
  <c r="AL4" i="13"/>
  <c r="AM4" i="13"/>
  <c r="AN4" i="13"/>
  <c r="AO4" i="13"/>
  <c r="AP4" i="13"/>
  <c r="AQ4" i="13"/>
  <c r="AR4" i="13"/>
  <c r="AS4" i="13"/>
  <c r="AT4" i="13"/>
  <c r="AU4" i="13"/>
  <c r="AV4" i="13"/>
  <c r="AW4" i="13"/>
  <c r="AX4" i="13"/>
  <c r="D5" i="13"/>
  <c r="E5" i="13"/>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D6" i="13"/>
  <c r="E6" i="13"/>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AI6" i="13"/>
  <c r="AJ6" i="13"/>
  <c r="AK6" i="13"/>
  <c r="AL6" i="13"/>
  <c r="AM6" i="13"/>
  <c r="AN6" i="13"/>
  <c r="AO6" i="13"/>
  <c r="AP6" i="13"/>
  <c r="AQ6" i="13"/>
  <c r="AR6" i="13"/>
  <c r="AS6" i="13"/>
  <c r="AT6" i="13"/>
  <c r="AU6" i="13"/>
  <c r="AV6" i="13"/>
  <c r="AW6" i="13"/>
  <c r="AX6" i="13"/>
  <c r="D7" i="13"/>
  <c r="E7" i="13"/>
  <c r="F7" i="13"/>
  <c r="G7" i="13"/>
  <c r="H7" i="13"/>
  <c r="I7" i="13"/>
  <c r="J7" i="13"/>
  <c r="K7" i="13"/>
  <c r="L7" i="13"/>
  <c r="M7" i="13"/>
  <c r="N7" i="13"/>
  <c r="O7" i="13"/>
  <c r="P7" i="13"/>
  <c r="Q7" i="13"/>
  <c r="R7" i="13"/>
  <c r="S7" i="13"/>
  <c r="T7" i="13"/>
  <c r="U7" i="13"/>
  <c r="V7" i="13"/>
  <c r="W7" i="13"/>
  <c r="X7" i="13"/>
  <c r="Y7" i="13"/>
  <c r="Z7" i="13"/>
  <c r="AA7" i="13"/>
  <c r="AB7" i="13"/>
  <c r="AC7" i="13"/>
  <c r="AD7" i="13"/>
  <c r="AE7" i="13"/>
  <c r="AF7" i="13"/>
  <c r="AG7" i="13"/>
  <c r="AH7" i="13"/>
  <c r="AI7" i="13"/>
  <c r="AJ7" i="13"/>
  <c r="AK7" i="13"/>
  <c r="AL7" i="13"/>
  <c r="AM7" i="13"/>
  <c r="AN7" i="13"/>
  <c r="AO7" i="13"/>
  <c r="AP7" i="13"/>
  <c r="AQ7" i="13"/>
  <c r="AR7" i="13"/>
  <c r="AS7" i="13"/>
  <c r="AT7" i="13"/>
  <c r="AU7" i="13"/>
  <c r="AV7" i="13"/>
  <c r="AW7" i="13"/>
  <c r="AX7" i="13"/>
  <c r="C7" i="13"/>
  <c r="C6" i="13"/>
  <c r="C5" i="13"/>
  <c r="C4" i="13"/>
  <c r="B137" i="10"/>
  <c r="B138" i="8"/>
  <c r="B138" i="6"/>
  <c r="A138" i="1"/>
  <c r="R135" i="22" l="1"/>
  <c r="R131" i="22"/>
  <c r="R127" i="22"/>
  <c r="R123" i="22"/>
  <c r="R119" i="22"/>
  <c r="R115" i="22"/>
  <c r="R111" i="22"/>
  <c r="R107" i="22"/>
  <c r="R103" i="22"/>
  <c r="R99" i="22"/>
  <c r="R95" i="22"/>
  <c r="R91" i="22"/>
  <c r="R87" i="22"/>
  <c r="R83" i="22"/>
  <c r="R79" i="22"/>
  <c r="R75" i="22"/>
  <c r="R71" i="22"/>
  <c r="R67" i="22"/>
  <c r="R63" i="22"/>
  <c r="R59" i="22"/>
  <c r="R55" i="22"/>
  <c r="R51" i="22"/>
  <c r="R47" i="22"/>
  <c r="R43" i="22"/>
  <c r="R39" i="22"/>
  <c r="R35" i="22"/>
  <c r="R31" i="22"/>
  <c r="R27" i="22"/>
  <c r="R23" i="22"/>
  <c r="R19" i="22"/>
  <c r="R15" i="22"/>
  <c r="R11" i="22"/>
  <c r="R7" i="22"/>
  <c r="F137" i="22"/>
  <c r="F133" i="22"/>
  <c r="F129" i="22"/>
  <c r="F125" i="22"/>
  <c r="F121" i="22"/>
  <c r="F117" i="22"/>
  <c r="F113" i="22"/>
  <c r="F109" i="22"/>
  <c r="F105" i="22"/>
  <c r="F101" i="22"/>
  <c r="F97" i="22"/>
  <c r="F93" i="22"/>
  <c r="F89" i="22"/>
  <c r="F85" i="22"/>
  <c r="F81" i="22"/>
  <c r="F77" i="22"/>
  <c r="F73" i="22"/>
  <c r="F69" i="22"/>
  <c r="F65" i="22"/>
  <c r="F61" i="22"/>
  <c r="F57" i="22"/>
  <c r="F53" i="22"/>
  <c r="F49" i="22"/>
  <c r="F45" i="22"/>
  <c r="F41" i="22"/>
  <c r="F37" i="22"/>
  <c r="F33" i="22"/>
  <c r="F29" i="22"/>
  <c r="F25" i="22"/>
  <c r="F21" i="22"/>
  <c r="F17" i="22"/>
  <c r="F13" i="22"/>
  <c r="F9" i="22"/>
  <c r="F5" i="22"/>
  <c r="F136" i="18"/>
  <c r="F132" i="18"/>
  <c r="F128" i="18"/>
  <c r="F124" i="18"/>
  <c r="F120" i="18"/>
  <c r="F116" i="18"/>
  <c r="F112" i="18"/>
  <c r="F108" i="18"/>
  <c r="F104" i="18"/>
  <c r="F100" i="18"/>
  <c r="F96" i="18"/>
  <c r="F92" i="18"/>
  <c r="F88" i="18"/>
  <c r="F84" i="18"/>
  <c r="F80" i="18"/>
  <c r="F76" i="18"/>
  <c r="F72" i="18"/>
  <c r="F68" i="18"/>
  <c r="F64" i="18"/>
  <c r="F60" i="18"/>
  <c r="F56" i="18"/>
  <c r="F52" i="18"/>
  <c r="F48" i="18"/>
  <c r="F44" i="18"/>
  <c r="F40" i="18"/>
  <c r="F36" i="18"/>
  <c r="F32" i="18"/>
  <c r="F28" i="18"/>
  <c r="F24" i="18"/>
  <c r="F20" i="18"/>
  <c r="F16" i="18"/>
  <c r="F12" i="18"/>
  <c r="F8" i="18"/>
  <c r="F4" i="18"/>
  <c r="F134" i="12"/>
  <c r="F130" i="12"/>
  <c r="F126" i="12"/>
  <c r="F122" i="12"/>
  <c r="F118" i="12"/>
  <c r="F114" i="12"/>
  <c r="F110" i="12"/>
  <c r="F106" i="12"/>
  <c r="F102" i="12"/>
  <c r="F98" i="12"/>
  <c r="F94" i="12"/>
  <c r="F90" i="12"/>
  <c r="F86" i="12"/>
  <c r="F82" i="12"/>
  <c r="F78" i="12"/>
  <c r="F74" i="12"/>
  <c r="F70" i="12"/>
  <c r="F66" i="12"/>
  <c r="F62" i="12"/>
  <c r="F58" i="12"/>
  <c r="F54" i="12"/>
  <c r="F50" i="12"/>
  <c r="F46" i="12"/>
  <c r="F42" i="12"/>
  <c r="F38" i="12"/>
  <c r="F34" i="12"/>
  <c r="F30" i="12"/>
  <c r="F26" i="12"/>
  <c r="F22" i="12"/>
  <c r="F18" i="12"/>
  <c r="F14" i="12"/>
  <c r="F10" i="12"/>
  <c r="F6" i="12"/>
  <c r="R134" i="22"/>
  <c r="R130" i="22"/>
  <c r="R126" i="22"/>
  <c r="R122" i="22"/>
  <c r="R118" i="22"/>
  <c r="R114" i="22"/>
  <c r="R110" i="22"/>
  <c r="R106" i="22"/>
  <c r="R102" i="22"/>
  <c r="R98" i="22"/>
  <c r="R94" i="22"/>
  <c r="R90" i="22"/>
  <c r="R86" i="22"/>
  <c r="R82" i="22"/>
  <c r="R78" i="22"/>
  <c r="R74" i="22"/>
  <c r="R70" i="22"/>
  <c r="R66" i="22"/>
  <c r="R62" i="22"/>
  <c r="R58" i="22"/>
  <c r="R54" i="22"/>
  <c r="R50" i="22"/>
  <c r="R46" i="22"/>
  <c r="R42" i="22"/>
  <c r="R38" i="22"/>
  <c r="R34" i="22"/>
  <c r="R30" i="22"/>
  <c r="R26" i="22"/>
  <c r="R22" i="22"/>
  <c r="R18" i="22"/>
  <c r="R14" i="22"/>
  <c r="R10" i="22"/>
  <c r="R6" i="22"/>
  <c r="F136" i="22"/>
  <c r="F132" i="22"/>
  <c r="F128" i="22"/>
  <c r="F124" i="22"/>
  <c r="F120" i="22"/>
  <c r="F116" i="22"/>
  <c r="F112" i="22"/>
  <c r="F108" i="22"/>
  <c r="F104" i="22"/>
  <c r="F100" i="22"/>
  <c r="F96" i="22"/>
  <c r="F92" i="22"/>
  <c r="F88" i="22"/>
  <c r="F84" i="22"/>
  <c r="F80" i="22"/>
  <c r="F76" i="22"/>
  <c r="F72" i="22"/>
  <c r="F68" i="22"/>
  <c r="F64" i="22"/>
  <c r="F60" i="22"/>
  <c r="F56" i="22"/>
  <c r="F52" i="22"/>
  <c r="F48" i="22"/>
  <c r="F44" i="22"/>
  <c r="F40" i="22"/>
  <c r="F36" i="22"/>
  <c r="F32" i="22"/>
  <c r="F28" i="22"/>
  <c r="F24" i="22"/>
  <c r="F20" i="22"/>
  <c r="F16" i="22"/>
  <c r="F12" i="22"/>
  <c r="F8" i="22"/>
  <c r="F4" i="22"/>
  <c r="F135" i="18"/>
  <c r="F131" i="18"/>
  <c r="F127" i="18"/>
  <c r="F123" i="18"/>
  <c r="F119" i="18"/>
  <c r="F115" i="18"/>
  <c r="F111" i="18"/>
  <c r="F107" i="18"/>
  <c r="F103" i="18"/>
  <c r="F99" i="18"/>
  <c r="F95" i="18"/>
  <c r="F91" i="18"/>
  <c r="F87" i="18"/>
  <c r="F83" i="18"/>
  <c r="F79" i="18"/>
  <c r="F75" i="18"/>
  <c r="F71" i="18"/>
  <c r="F67" i="18"/>
  <c r="F63" i="18"/>
  <c r="F59" i="18"/>
  <c r="F55" i="18"/>
  <c r="F51" i="18"/>
  <c r="F47" i="18"/>
  <c r="F43" i="18"/>
  <c r="F39" i="18"/>
  <c r="F35" i="18"/>
  <c r="F31" i="18"/>
  <c r="F27" i="18"/>
  <c r="F23" i="18"/>
  <c r="F19" i="18"/>
  <c r="F15" i="18"/>
  <c r="F11" i="18"/>
  <c r="F7" i="18"/>
  <c r="F137" i="12"/>
  <c r="F133" i="12"/>
  <c r="F129" i="12"/>
  <c r="F125" i="12"/>
  <c r="F121" i="12"/>
  <c r="F117" i="12"/>
  <c r="F113" i="12"/>
  <c r="F109" i="12"/>
  <c r="F105" i="12"/>
  <c r="F101" i="12"/>
  <c r="F97" i="12"/>
  <c r="F93" i="12"/>
  <c r="F89" i="12"/>
  <c r="F85" i="12"/>
  <c r="F81" i="12"/>
  <c r="F77" i="12"/>
  <c r="F73" i="12"/>
  <c r="F69" i="12"/>
  <c r="F65" i="12"/>
  <c r="F61" i="12"/>
  <c r="F57" i="12"/>
  <c r="F53" i="12"/>
  <c r="F49" i="12"/>
  <c r="F45" i="12"/>
  <c r="F41" i="12"/>
  <c r="F37" i="12"/>
  <c r="F33" i="12"/>
  <c r="F29" i="12"/>
  <c r="F25" i="12"/>
  <c r="F21" i="12"/>
  <c r="F17" i="12"/>
  <c r="F13" i="12"/>
  <c r="F9" i="12"/>
  <c r="F5" i="12"/>
  <c r="R137" i="22"/>
  <c r="R133" i="22"/>
  <c r="R129" i="22"/>
  <c r="R125" i="22"/>
  <c r="R121" i="22"/>
  <c r="R117" i="22"/>
  <c r="R113" i="22"/>
  <c r="R109" i="22"/>
  <c r="R105" i="22"/>
  <c r="R101" i="22"/>
  <c r="R97" i="22"/>
  <c r="R93" i="22"/>
  <c r="R89" i="22"/>
  <c r="R85" i="22"/>
  <c r="R81" i="22"/>
  <c r="R77" i="22"/>
  <c r="R73" i="22"/>
  <c r="R69" i="22"/>
  <c r="R65" i="22"/>
  <c r="R61" i="22"/>
  <c r="R57" i="22"/>
  <c r="R53" i="22"/>
  <c r="R49" i="22"/>
  <c r="R45" i="22"/>
  <c r="R41" i="22"/>
  <c r="R37" i="22"/>
  <c r="R33" i="22"/>
  <c r="R29" i="22"/>
  <c r="R25" i="22"/>
  <c r="R21" i="22"/>
  <c r="R17" i="22"/>
  <c r="R13" i="22"/>
  <c r="R9" i="22"/>
  <c r="R5" i="22"/>
  <c r="F135" i="22"/>
  <c r="F131" i="22"/>
  <c r="F127" i="22"/>
  <c r="F123" i="22"/>
  <c r="F119" i="22"/>
  <c r="F115" i="22"/>
  <c r="F111" i="22"/>
  <c r="F107" i="22"/>
  <c r="F103" i="22"/>
  <c r="F99" i="22"/>
  <c r="F95" i="22"/>
  <c r="F91" i="22"/>
  <c r="F87" i="22"/>
  <c r="F83" i="22"/>
  <c r="F79" i="22"/>
  <c r="F75" i="22"/>
  <c r="F71" i="22"/>
  <c r="F67" i="22"/>
  <c r="F63" i="22"/>
  <c r="F59" i="22"/>
  <c r="F55" i="22"/>
  <c r="F51" i="22"/>
  <c r="F47" i="22"/>
  <c r="F43" i="22"/>
  <c r="F39" i="22"/>
  <c r="F35" i="22"/>
  <c r="F31" i="22"/>
  <c r="F27" i="22"/>
  <c r="F23" i="22"/>
  <c r="F19" i="22"/>
  <c r="F15" i="22"/>
  <c r="F11" i="22"/>
  <c r="F7" i="22"/>
  <c r="F134" i="18"/>
  <c r="F130" i="18"/>
  <c r="F126" i="18"/>
  <c r="F122" i="18"/>
  <c r="F118" i="18"/>
  <c r="F114" i="18"/>
  <c r="F110" i="18"/>
  <c r="F106" i="18"/>
  <c r="F102" i="18"/>
  <c r="F98" i="18"/>
  <c r="F94" i="18"/>
  <c r="F90" i="18"/>
  <c r="F86" i="18"/>
  <c r="F82" i="18"/>
  <c r="F78" i="18"/>
  <c r="F74" i="18"/>
  <c r="F70" i="18"/>
  <c r="F66" i="18"/>
  <c r="F62" i="18"/>
  <c r="F58" i="18"/>
  <c r="F54" i="18"/>
  <c r="F50" i="18"/>
  <c r="F46" i="18"/>
  <c r="F42" i="18"/>
  <c r="F38" i="18"/>
  <c r="F34" i="18"/>
  <c r="F30" i="18"/>
  <c r="F26" i="18"/>
  <c r="F22" i="18"/>
  <c r="F18" i="18"/>
  <c r="F14" i="18"/>
  <c r="F10" i="18"/>
  <c r="F6" i="18"/>
  <c r="F136" i="12"/>
  <c r="F132" i="12"/>
  <c r="F128" i="12"/>
  <c r="F124" i="12"/>
  <c r="F120" i="12"/>
  <c r="F116" i="12"/>
  <c r="F112" i="12"/>
  <c r="F108" i="12"/>
  <c r="F104" i="12"/>
  <c r="F100" i="12"/>
  <c r="F96" i="12"/>
  <c r="F92" i="12"/>
  <c r="F88" i="12"/>
  <c r="F84" i="12"/>
  <c r="F80" i="12"/>
  <c r="F76" i="12"/>
  <c r="F72" i="12"/>
  <c r="F68" i="12"/>
  <c r="F64" i="12"/>
  <c r="F60" i="12"/>
  <c r="F56" i="12"/>
  <c r="F52" i="12"/>
  <c r="F48" i="12"/>
  <c r="F44" i="12"/>
  <c r="F40" i="12"/>
  <c r="F36" i="12"/>
  <c r="F32" i="12"/>
  <c r="F28" i="12"/>
  <c r="F24" i="12"/>
  <c r="F20" i="12"/>
  <c r="F16" i="12"/>
  <c r="F12" i="12"/>
  <c r="F8" i="12"/>
  <c r="F4" i="12"/>
  <c r="R136" i="22"/>
  <c r="R132" i="22"/>
  <c r="R128" i="22"/>
  <c r="R124" i="22"/>
  <c r="R120" i="22"/>
  <c r="R116" i="22"/>
  <c r="R112" i="22"/>
  <c r="R108" i="22"/>
  <c r="R104" i="22"/>
  <c r="R100" i="22"/>
  <c r="R96" i="22"/>
  <c r="R92" i="22"/>
  <c r="R88" i="22"/>
  <c r="R84" i="22"/>
  <c r="R80" i="22"/>
  <c r="R76" i="22"/>
  <c r="R72" i="22"/>
  <c r="R68" i="22"/>
  <c r="R64" i="22"/>
  <c r="R60" i="22"/>
  <c r="R56" i="22"/>
  <c r="R52" i="22"/>
  <c r="R48" i="22"/>
  <c r="R44" i="22"/>
  <c r="R40" i="22"/>
  <c r="R36" i="22"/>
  <c r="R32" i="22"/>
  <c r="R28" i="22"/>
  <c r="R24" i="22"/>
  <c r="R20" i="22"/>
  <c r="R16" i="22"/>
  <c r="R12" i="22"/>
  <c r="R8" i="22"/>
  <c r="R4" i="22"/>
  <c r="F134" i="22"/>
  <c r="F130" i="22"/>
  <c r="F126" i="22"/>
  <c r="F122" i="22"/>
  <c r="F118" i="22"/>
  <c r="F114" i="22"/>
  <c r="F110" i="22"/>
  <c r="F106" i="22"/>
  <c r="F102" i="22"/>
  <c r="F98" i="22"/>
  <c r="F94" i="22"/>
  <c r="F90" i="22"/>
  <c r="F86" i="22"/>
  <c r="F82" i="22"/>
  <c r="F78" i="22"/>
  <c r="F74" i="22"/>
  <c r="F70" i="22"/>
  <c r="F66" i="22"/>
  <c r="F62" i="22"/>
  <c r="F58" i="22"/>
  <c r="F54" i="22"/>
  <c r="F50" i="22"/>
  <c r="F46" i="22"/>
  <c r="F42" i="22"/>
  <c r="F38" i="22"/>
  <c r="F34" i="22"/>
  <c r="F30" i="22"/>
  <c r="F26" i="22"/>
  <c r="F22" i="22"/>
  <c r="F18" i="22"/>
  <c r="F14" i="22"/>
  <c r="F10" i="22"/>
  <c r="F6" i="22"/>
  <c r="F137" i="18"/>
  <c r="F133" i="18"/>
  <c r="F129" i="18"/>
  <c r="F125" i="18"/>
  <c r="F121" i="18"/>
  <c r="F117" i="18"/>
  <c r="F113" i="18"/>
  <c r="F109" i="18"/>
  <c r="F105" i="18"/>
  <c r="F101" i="18"/>
  <c r="F97" i="18"/>
  <c r="F93" i="18"/>
  <c r="F89" i="18"/>
  <c r="F85" i="18"/>
  <c r="F81" i="18"/>
  <c r="F77" i="18"/>
  <c r="F73" i="18"/>
  <c r="F69" i="18"/>
  <c r="F65" i="18"/>
  <c r="F61" i="18"/>
  <c r="F57" i="18"/>
  <c r="F53" i="18"/>
  <c r="F49" i="18"/>
  <c r="F45" i="18"/>
  <c r="F41" i="18"/>
  <c r="F37" i="18"/>
  <c r="F33" i="18"/>
  <c r="F29" i="18"/>
  <c r="F25" i="18"/>
  <c r="F21" i="18"/>
  <c r="F17" i="18"/>
  <c r="F13" i="18"/>
  <c r="F9" i="18"/>
  <c r="F5" i="18"/>
  <c r="F135" i="12"/>
  <c r="F131" i="12"/>
  <c r="F127" i="12"/>
  <c r="F123" i="12"/>
  <c r="F119" i="12"/>
  <c r="F115" i="12"/>
  <c r="F111" i="12"/>
  <c r="F107" i="12"/>
  <c r="F103" i="12"/>
  <c r="F99" i="12"/>
  <c r="F95" i="12"/>
  <c r="F91" i="12"/>
  <c r="F87" i="12"/>
  <c r="F83" i="12"/>
  <c r="F79" i="12"/>
  <c r="F75" i="12"/>
  <c r="F71" i="12"/>
  <c r="F67" i="12"/>
  <c r="F63" i="12"/>
  <c r="F59" i="12"/>
  <c r="F55" i="12"/>
  <c r="F51" i="12"/>
  <c r="F47" i="12"/>
  <c r="F43" i="12"/>
  <c r="F39" i="12"/>
  <c r="F35" i="12"/>
  <c r="F31" i="12"/>
  <c r="F27" i="12"/>
  <c r="F23" i="12"/>
  <c r="F19" i="12"/>
  <c r="F15" i="12"/>
  <c r="F11" i="12"/>
  <c r="F7" i="12"/>
  <c r="L6" i="12"/>
  <c r="L14" i="12"/>
  <c r="L18" i="12"/>
  <c r="L22" i="12"/>
  <c r="L34" i="12"/>
  <c r="L38" i="12"/>
  <c r="L42" i="12"/>
  <c r="L54" i="12"/>
  <c r="L58" i="12"/>
  <c r="L62" i="12"/>
  <c r="L74" i="12"/>
  <c r="L78" i="12"/>
  <c r="L82" i="12"/>
  <c r="L86" i="12"/>
  <c r="L90" i="12"/>
  <c r="L94" i="12"/>
  <c r="L98" i="12"/>
  <c r="L102" i="12"/>
  <c r="L118" i="12"/>
  <c r="L130" i="12"/>
  <c r="L134" i="12"/>
  <c r="L6" i="18"/>
  <c r="L15" i="18"/>
  <c r="L18" i="18"/>
  <c r="L21" i="18"/>
  <c r="L36" i="18"/>
  <c r="L43" i="18"/>
  <c r="L51" i="18"/>
  <c r="L56" i="18"/>
  <c r="L7" i="18"/>
  <c r="L12" i="18"/>
  <c r="L54" i="18"/>
  <c r="L60" i="18"/>
  <c r="R7" i="12"/>
  <c r="R11" i="12"/>
  <c r="R15" i="12"/>
  <c r="R19" i="12"/>
  <c r="R23" i="12"/>
  <c r="R27" i="12"/>
  <c r="R31" i="12"/>
  <c r="R35" i="12"/>
  <c r="R39" i="12"/>
  <c r="R43" i="12"/>
  <c r="R47" i="12"/>
  <c r="R51" i="12"/>
  <c r="R55" i="12"/>
  <c r="R59" i="12"/>
  <c r="R63" i="12"/>
  <c r="R67" i="12"/>
  <c r="R71" i="12"/>
  <c r="R75" i="12"/>
  <c r="R79" i="12"/>
  <c r="R83" i="12"/>
  <c r="R87" i="12"/>
  <c r="R91" i="12"/>
  <c r="R95" i="12"/>
  <c r="R99" i="12"/>
  <c r="R103" i="12"/>
  <c r="R107" i="12"/>
  <c r="R111" i="12"/>
  <c r="R115" i="12"/>
  <c r="R119" i="12"/>
  <c r="R123" i="12"/>
  <c r="R127" i="12"/>
  <c r="R131" i="12"/>
  <c r="R135" i="12"/>
  <c r="R112" i="12"/>
  <c r="R128" i="12"/>
  <c r="R109" i="12"/>
  <c r="R125" i="12"/>
  <c r="R8" i="12"/>
  <c r="R12" i="12"/>
  <c r="R16" i="12"/>
  <c r="R20" i="12"/>
  <c r="R24" i="12"/>
  <c r="R28" i="12"/>
  <c r="R32" i="12"/>
  <c r="R36" i="12"/>
  <c r="R40" i="12"/>
  <c r="R44" i="12"/>
  <c r="R48" i="12"/>
  <c r="R52" i="12"/>
  <c r="R56" i="12"/>
  <c r="R60" i="12"/>
  <c r="R64" i="12"/>
  <c r="R68" i="12"/>
  <c r="R72" i="12"/>
  <c r="R76" i="12"/>
  <c r="R80" i="12"/>
  <c r="R84" i="12"/>
  <c r="R88" i="12"/>
  <c r="R92" i="12"/>
  <c r="R96" i="12"/>
  <c r="R100" i="12"/>
  <c r="R104" i="12"/>
  <c r="R108" i="12"/>
  <c r="R116" i="12"/>
  <c r="R124" i="12"/>
  <c r="R136" i="12"/>
  <c r="R121" i="12"/>
  <c r="R133" i="12"/>
  <c r="R5" i="12"/>
  <c r="R9" i="12"/>
  <c r="R13" i="12"/>
  <c r="R17" i="12"/>
  <c r="R21" i="12"/>
  <c r="R25" i="12"/>
  <c r="R29" i="12"/>
  <c r="R33" i="12"/>
  <c r="R37" i="12"/>
  <c r="R41" i="12"/>
  <c r="R45" i="12"/>
  <c r="R49" i="12"/>
  <c r="R53" i="12"/>
  <c r="R57" i="12"/>
  <c r="R61" i="12"/>
  <c r="R65" i="12"/>
  <c r="R69" i="12"/>
  <c r="R73" i="12"/>
  <c r="R77" i="12"/>
  <c r="R81" i="12"/>
  <c r="R85" i="12"/>
  <c r="R89" i="12"/>
  <c r="R93" i="12"/>
  <c r="R97" i="12"/>
  <c r="R101" i="12"/>
  <c r="R105" i="12"/>
  <c r="R117" i="12"/>
  <c r="R129" i="12"/>
  <c r="R6" i="12"/>
  <c r="R10" i="12"/>
  <c r="R14" i="12"/>
  <c r="R18" i="12"/>
  <c r="R22" i="12"/>
  <c r="R26" i="12"/>
  <c r="R30" i="12"/>
  <c r="R34" i="12"/>
  <c r="R38" i="12"/>
  <c r="R42" i="12"/>
  <c r="R46" i="12"/>
  <c r="R50" i="12"/>
  <c r="R54" i="12"/>
  <c r="R58" i="12"/>
  <c r="R62" i="12"/>
  <c r="R66" i="12"/>
  <c r="R70" i="12"/>
  <c r="R74" i="12"/>
  <c r="R78" i="12"/>
  <c r="R82" i="12"/>
  <c r="R86" i="12"/>
  <c r="R90" i="12"/>
  <c r="R94" i="12"/>
  <c r="R98" i="12"/>
  <c r="R102" i="12"/>
  <c r="R106" i="12"/>
  <c r="R110" i="12"/>
  <c r="R114" i="12"/>
  <c r="R118" i="12"/>
  <c r="R122" i="12"/>
  <c r="R126" i="12"/>
  <c r="R130" i="12"/>
  <c r="R134" i="12"/>
  <c r="R4" i="12"/>
  <c r="R120" i="12"/>
  <c r="R132" i="12"/>
  <c r="R113" i="12"/>
  <c r="R137" i="12"/>
  <c r="L16" i="18"/>
  <c r="L22" i="18"/>
  <c r="L49" i="18"/>
  <c r="L57" i="18"/>
  <c r="L16" i="12"/>
  <c r="L64" i="12"/>
  <c r="L96" i="12"/>
  <c r="L128" i="12"/>
  <c r="L4" i="18"/>
  <c r="L8" i="18"/>
  <c r="L13" i="18"/>
  <c r="L23" i="18"/>
  <c r="L31" i="18"/>
  <c r="L38" i="18"/>
  <c r="L47" i="18"/>
  <c r="L58" i="18"/>
  <c r="L61" i="18"/>
  <c r="L5" i="18"/>
  <c r="L9" i="18"/>
  <c r="L14" i="18"/>
  <c r="L20" i="18"/>
  <c r="L24" i="18"/>
  <c r="L28" i="18"/>
  <c r="L35" i="18"/>
  <c r="L42" i="18"/>
  <c r="L48" i="18"/>
  <c r="L55" i="18"/>
  <c r="L59" i="18"/>
  <c r="L92" i="18"/>
  <c r="I123" i="18"/>
  <c r="I72" i="18"/>
  <c r="S33" i="19"/>
  <c r="Y33" i="19" s="1"/>
  <c r="AA33" i="19" s="1"/>
  <c r="S34" i="18"/>
  <c r="S7" i="18"/>
  <c r="S56" i="19"/>
  <c r="Y56" i="19" s="1"/>
  <c r="AA56" i="19" s="1"/>
  <c r="S96" i="18"/>
  <c r="S115" i="18"/>
  <c r="S136" i="18"/>
  <c r="S133" i="22"/>
  <c r="S126" i="22"/>
  <c r="S122" i="22"/>
  <c r="S115" i="22"/>
  <c r="S111" i="22"/>
  <c r="S107" i="22"/>
  <c r="Y107" i="22" s="1"/>
  <c r="AA107" i="22" s="1"/>
  <c r="S104" i="22"/>
  <c r="Y104" i="22" s="1"/>
  <c r="AA104" i="22" s="1"/>
  <c r="S98" i="22"/>
  <c r="S94" i="22"/>
  <c r="S91" i="22"/>
  <c r="S88" i="22"/>
  <c r="S84" i="22"/>
  <c r="S78" i="22"/>
  <c r="S74" i="22"/>
  <c r="S70" i="22"/>
  <c r="S66" i="22"/>
  <c r="S62" i="22"/>
  <c r="S59" i="22"/>
  <c r="Y59" i="22" s="1"/>
  <c r="AA59" i="22" s="1"/>
  <c r="S55" i="22"/>
  <c r="S52" i="22"/>
  <c r="S50" i="22"/>
  <c r="S46" i="22"/>
  <c r="S43" i="22"/>
  <c r="S39" i="22"/>
  <c r="S35" i="22"/>
  <c r="S31" i="22"/>
  <c r="S27" i="22"/>
  <c r="S23" i="22"/>
  <c r="S19" i="22"/>
  <c r="S15" i="22"/>
  <c r="S9" i="22"/>
  <c r="S6" i="22"/>
  <c r="S137" i="22"/>
  <c r="S136" i="22"/>
  <c r="S132" i="22"/>
  <c r="S129" i="22"/>
  <c r="S125" i="22"/>
  <c r="Y125" i="22" s="1"/>
  <c r="AA125" i="22" s="1"/>
  <c r="S121" i="22"/>
  <c r="S118" i="22"/>
  <c r="S114" i="22"/>
  <c r="Y114" i="22" s="1"/>
  <c r="AA114" i="22" s="1"/>
  <c r="S110" i="22"/>
  <c r="S106" i="22"/>
  <c r="S103" i="22"/>
  <c r="S101" i="22"/>
  <c r="S97" i="22"/>
  <c r="S87" i="22"/>
  <c r="S83" i="22"/>
  <c r="S80" i="22"/>
  <c r="S77" i="22"/>
  <c r="S73" i="22"/>
  <c r="S69" i="22"/>
  <c r="S65" i="22"/>
  <c r="S58" i="22"/>
  <c r="S54" i="22"/>
  <c r="S49" i="22"/>
  <c r="S45" i="22"/>
  <c r="S42" i="22"/>
  <c r="Y42" i="22" s="1"/>
  <c r="AA42" i="22" s="1"/>
  <c r="S38" i="22"/>
  <c r="S34" i="22"/>
  <c r="S30" i="22"/>
  <c r="S26" i="22"/>
  <c r="S22" i="22"/>
  <c r="S18" i="22"/>
  <c r="Y18" i="22" s="1"/>
  <c r="AA18" i="22" s="1"/>
  <c r="S14" i="22"/>
  <c r="S5" i="22"/>
  <c r="S135" i="22"/>
  <c r="S131" i="22"/>
  <c r="Y131" i="22" s="1"/>
  <c r="AA131" i="22" s="1"/>
  <c r="S128" i="22"/>
  <c r="S124" i="22"/>
  <c r="S120" i="22"/>
  <c r="S117" i="22"/>
  <c r="S113" i="22"/>
  <c r="S109" i="22"/>
  <c r="S105" i="22"/>
  <c r="S100" i="22"/>
  <c r="S96" i="22"/>
  <c r="S93" i="22"/>
  <c r="S90" i="22"/>
  <c r="S86" i="22"/>
  <c r="S82" i="22"/>
  <c r="S79" i="22"/>
  <c r="S76" i="22"/>
  <c r="S72" i="22"/>
  <c r="S68" i="22"/>
  <c r="S64" i="22"/>
  <c r="S61" i="22"/>
  <c r="S57" i="22"/>
  <c r="S51" i="22"/>
  <c r="S48" i="22"/>
  <c r="S41" i="22"/>
  <c r="S37" i="22"/>
  <c r="S33" i="22"/>
  <c r="S29" i="22"/>
  <c r="Y29" i="22" s="1"/>
  <c r="AA29" i="22" s="1"/>
  <c r="S25" i="22"/>
  <c r="S21" i="22"/>
  <c r="S17" i="22"/>
  <c r="S13" i="22"/>
  <c r="S10" i="22"/>
  <c r="S8" i="22"/>
  <c r="S134" i="22"/>
  <c r="S130" i="22"/>
  <c r="S127" i="22"/>
  <c r="S123" i="22"/>
  <c r="S119" i="22"/>
  <c r="S116" i="22"/>
  <c r="S112" i="22"/>
  <c r="S108" i="22"/>
  <c r="S102" i="22"/>
  <c r="S99" i="22"/>
  <c r="S95" i="22"/>
  <c r="S92" i="22"/>
  <c r="S89" i="22"/>
  <c r="S85" i="22"/>
  <c r="S81" i="22"/>
  <c r="S75" i="22"/>
  <c r="S71" i="22"/>
  <c r="S67" i="22"/>
  <c r="S63" i="22"/>
  <c r="S60" i="22"/>
  <c r="S56" i="22"/>
  <c r="Y56" i="22" s="1"/>
  <c r="AA56" i="22" s="1"/>
  <c r="S53" i="22"/>
  <c r="S47" i="22"/>
  <c r="S44" i="22"/>
  <c r="S40" i="22"/>
  <c r="S36" i="22"/>
  <c r="S32" i="22"/>
  <c r="S28" i="22"/>
  <c r="S24" i="22"/>
  <c r="Y24" i="22" s="1"/>
  <c r="AA24" i="22" s="1"/>
  <c r="S20" i="22"/>
  <c r="S16" i="22"/>
  <c r="S12" i="22"/>
  <c r="S7" i="22"/>
  <c r="S4" i="22"/>
  <c r="S11" i="22"/>
  <c r="Y11" i="22" s="1"/>
  <c r="AA11" i="22" s="1"/>
  <c r="S133" i="19"/>
  <c r="Y133" i="19" s="1"/>
  <c r="AA133" i="19" s="1"/>
  <c r="S129" i="19"/>
  <c r="Y129" i="19" s="1"/>
  <c r="AA129" i="19" s="1"/>
  <c r="S125" i="19"/>
  <c r="Y125" i="19" s="1"/>
  <c r="AA125" i="19" s="1"/>
  <c r="S121" i="19"/>
  <c r="Y121" i="19" s="1"/>
  <c r="AA121" i="19" s="1"/>
  <c r="S117" i="19"/>
  <c r="Y117" i="19" s="1"/>
  <c r="AA117" i="19" s="1"/>
  <c r="S113" i="19"/>
  <c r="Y113" i="19" s="1"/>
  <c r="AA113" i="19" s="1"/>
  <c r="S109" i="19"/>
  <c r="Y109" i="19" s="1"/>
  <c r="AA109" i="19" s="1"/>
  <c r="S105" i="19"/>
  <c r="Y105" i="19" s="1"/>
  <c r="AA105" i="19" s="1"/>
  <c r="S102" i="19"/>
  <c r="Y102" i="19" s="1"/>
  <c r="AA102" i="19" s="1"/>
  <c r="S98" i="19"/>
  <c r="S94" i="19"/>
  <c r="Y94" i="19" s="1"/>
  <c r="AA94" i="19" s="1"/>
  <c r="S90" i="19"/>
  <c r="Y90" i="19" s="1"/>
  <c r="AA90" i="19" s="1"/>
  <c r="S86" i="19"/>
  <c r="Y86" i="19" s="1"/>
  <c r="AA86" i="19" s="1"/>
  <c r="S82" i="19"/>
  <c r="Y82" i="19" s="1"/>
  <c r="AA82" i="19" s="1"/>
  <c r="S79" i="19"/>
  <c r="Y79" i="19" s="1"/>
  <c r="AA79" i="19" s="1"/>
  <c r="S75" i="19"/>
  <c r="Y75" i="19" s="1"/>
  <c r="AA75" i="19" s="1"/>
  <c r="S71" i="19"/>
  <c r="Y71" i="19" s="1"/>
  <c r="AA71" i="19" s="1"/>
  <c r="S67" i="19"/>
  <c r="Y67" i="19" s="1"/>
  <c r="AA67" i="19" s="1"/>
  <c r="S63" i="19"/>
  <c r="Y63" i="19" s="1"/>
  <c r="AA63" i="19" s="1"/>
  <c r="S59" i="19"/>
  <c r="Y59" i="19" s="1"/>
  <c r="AA59" i="19" s="1"/>
  <c r="S55" i="19"/>
  <c r="Y55" i="19" s="1"/>
  <c r="AA55" i="19" s="1"/>
  <c r="S51" i="19"/>
  <c r="Y51" i="19" s="1"/>
  <c r="AA51" i="19" s="1"/>
  <c r="S47" i="19"/>
  <c r="Y47" i="19" s="1"/>
  <c r="AA47" i="19" s="1"/>
  <c r="S43" i="19"/>
  <c r="Y43" i="19" s="1"/>
  <c r="AA43" i="19" s="1"/>
  <c r="S39" i="19"/>
  <c r="Y39" i="19" s="1"/>
  <c r="AA39" i="19" s="1"/>
  <c r="S36" i="19"/>
  <c r="Y36" i="19" s="1"/>
  <c r="AA36" i="19" s="1"/>
  <c r="S29" i="19"/>
  <c r="Y29" i="19" s="1"/>
  <c r="AA29" i="19" s="1"/>
  <c r="S25" i="19"/>
  <c r="Y25" i="19" s="1"/>
  <c r="AA25" i="19" s="1"/>
  <c r="S21" i="19"/>
  <c r="Y21" i="19" s="1"/>
  <c r="AA21" i="19" s="1"/>
  <c r="S18" i="19"/>
  <c r="Y18" i="19" s="1"/>
  <c r="AA18" i="19" s="1"/>
  <c r="S14" i="19"/>
  <c r="Y14" i="19" s="1"/>
  <c r="AA14" i="19" s="1"/>
  <c r="S10" i="19"/>
  <c r="Y10" i="19" s="1"/>
  <c r="AA10" i="19" s="1"/>
  <c r="S6" i="19"/>
  <c r="Y6" i="19" s="1"/>
  <c r="AA6" i="19" s="1"/>
  <c r="S135" i="18"/>
  <c r="S132" i="18"/>
  <c r="S122" i="18"/>
  <c r="S114" i="18"/>
  <c r="S108" i="18"/>
  <c r="S106" i="18"/>
  <c r="S104" i="18"/>
  <c r="S100" i="18"/>
  <c r="S89" i="18"/>
  <c r="S85" i="18"/>
  <c r="S82" i="18"/>
  <c r="S79" i="18"/>
  <c r="S76" i="18"/>
  <c r="S73" i="18"/>
  <c r="S70" i="18"/>
  <c r="S64" i="18"/>
  <c r="S62" i="18"/>
  <c r="S59" i="18"/>
  <c r="S49" i="18"/>
  <c r="S46" i="18"/>
  <c r="S43" i="18"/>
  <c r="S41" i="18"/>
  <c r="S39" i="18"/>
  <c r="S32" i="18"/>
  <c r="S30" i="18"/>
  <c r="S28" i="18"/>
  <c r="S26" i="18"/>
  <c r="S24" i="18"/>
  <c r="S22" i="18"/>
  <c r="S20" i="18"/>
  <c r="S15" i="18"/>
  <c r="S13" i="18"/>
  <c r="S4" i="12"/>
  <c r="S137" i="19"/>
  <c r="S136" i="19"/>
  <c r="Y136" i="19" s="1"/>
  <c r="AA136" i="19" s="1"/>
  <c r="S132" i="19"/>
  <c r="Y132" i="19" s="1"/>
  <c r="AA132" i="19" s="1"/>
  <c r="S128" i="19"/>
  <c r="Y128" i="19" s="1"/>
  <c r="AA128" i="19" s="1"/>
  <c r="S124" i="19"/>
  <c r="Y124" i="19" s="1"/>
  <c r="AA124" i="19" s="1"/>
  <c r="S120" i="19"/>
  <c r="Y120" i="19" s="1"/>
  <c r="AA120" i="19" s="1"/>
  <c r="S116" i="19"/>
  <c r="Y116" i="19" s="1"/>
  <c r="AA116" i="19" s="1"/>
  <c r="S112" i="19"/>
  <c r="S108" i="19"/>
  <c r="Y108" i="19" s="1"/>
  <c r="AA108" i="19" s="1"/>
  <c r="S104" i="19"/>
  <c r="Y104" i="19" s="1"/>
  <c r="AA104" i="19" s="1"/>
  <c r="S101" i="19"/>
  <c r="Y101" i="19" s="1"/>
  <c r="AA101" i="19" s="1"/>
  <c r="S97" i="19"/>
  <c r="Y97" i="19" s="1"/>
  <c r="AA97" i="19" s="1"/>
  <c r="S93" i="19"/>
  <c r="Y93" i="19" s="1"/>
  <c r="AA93" i="19" s="1"/>
  <c r="S89" i="19"/>
  <c r="Y89" i="19" s="1"/>
  <c r="AA89" i="19" s="1"/>
  <c r="S85" i="19"/>
  <c r="S81" i="19"/>
  <c r="Y81" i="19" s="1"/>
  <c r="AA81" i="19" s="1"/>
  <c r="S78" i="19"/>
  <c r="Y78" i="19" s="1"/>
  <c r="AA78" i="19" s="1"/>
  <c r="S74" i="19"/>
  <c r="Y74" i="19" s="1"/>
  <c r="AA74" i="19" s="1"/>
  <c r="S135" i="19"/>
  <c r="Y135" i="19" s="1"/>
  <c r="AA135" i="19" s="1"/>
  <c r="S131" i="19"/>
  <c r="Y131" i="19" s="1"/>
  <c r="AA131" i="19" s="1"/>
  <c r="S127" i="19"/>
  <c r="Y127" i="19" s="1"/>
  <c r="AA127" i="19" s="1"/>
  <c r="S123" i="19"/>
  <c r="Y123" i="19" s="1"/>
  <c r="AA123" i="19" s="1"/>
  <c r="S119" i="19"/>
  <c r="Y119" i="19" s="1"/>
  <c r="AA119" i="19" s="1"/>
  <c r="S115" i="19"/>
  <c r="Y115" i="19" s="1"/>
  <c r="AA115" i="19" s="1"/>
  <c r="S111" i="19"/>
  <c r="Y111" i="19" s="1"/>
  <c r="AA111" i="19" s="1"/>
  <c r="S107" i="19"/>
  <c r="Y107" i="19" s="1"/>
  <c r="AA107" i="19" s="1"/>
  <c r="S103" i="19"/>
  <c r="Y103" i="19" s="1"/>
  <c r="AA103" i="19" s="1"/>
  <c r="S100" i="19"/>
  <c r="Y100" i="19" s="1"/>
  <c r="AA100" i="19" s="1"/>
  <c r="S96" i="19"/>
  <c r="Y96" i="19" s="1"/>
  <c r="AA96" i="19" s="1"/>
  <c r="S92" i="19"/>
  <c r="Y92" i="19" s="1"/>
  <c r="AA92" i="19" s="1"/>
  <c r="S88" i="19"/>
  <c r="Y88" i="19" s="1"/>
  <c r="AA88" i="19" s="1"/>
  <c r="S84" i="19"/>
  <c r="Y84" i="19" s="1"/>
  <c r="AA84" i="19" s="1"/>
  <c r="S80" i="19"/>
  <c r="Y80" i="19" s="1"/>
  <c r="AA80" i="19" s="1"/>
  <c r="S77" i="19"/>
  <c r="Y77" i="19" s="1"/>
  <c r="AA77" i="19" s="1"/>
  <c r="S73" i="19"/>
  <c r="Y73" i="19" s="1"/>
  <c r="AA73" i="19" s="1"/>
  <c r="S69" i="19"/>
  <c r="Y69" i="19" s="1"/>
  <c r="AA69" i="19" s="1"/>
  <c r="S65" i="19"/>
  <c r="Y65" i="19" s="1"/>
  <c r="AA65" i="19" s="1"/>
  <c r="S61" i="19"/>
  <c r="Y61" i="19" s="1"/>
  <c r="AA61" i="19" s="1"/>
  <c r="S57" i="19"/>
  <c r="Y57" i="19" s="1"/>
  <c r="AA57" i="19" s="1"/>
  <c r="S53" i="19"/>
  <c r="Y53" i="19" s="1"/>
  <c r="AA53" i="19" s="1"/>
  <c r="S49" i="19"/>
  <c r="Y49" i="19" s="1"/>
  <c r="AA49" i="19" s="1"/>
  <c r="S45" i="19"/>
  <c r="Y45" i="19" s="1"/>
  <c r="AA45" i="19" s="1"/>
  <c r="S41" i="19"/>
  <c r="Y41" i="19" s="1"/>
  <c r="AA41" i="19" s="1"/>
  <c r="S37" i="19"/>
  <c r="Y37" i="19" s="1"/>
  <c r="AA37" i="19" s="1"/>
  <c r="S34" i="19"/>
  <c r="Y34" i="19" s="1"/>
  <c r="AA34" i="19" s="1"/>
  <c r="S31" i="19"/>
  <c r="Y31" i="19" s="1"/>
  <c r="AA31" i="19" s="1"/>
  <c r="S27" i="19"/>
  <c r="Y27" i="19" s="1"/>
  <c r="AA27" i="19" s="1"/>
  <c r="S23" i="19"/>
  <c r="Y23" i="19" s="1"/>
  <c r="AA23" i="19" s="1"/>
  <c r="S16" i="19"/>
  <c r="Y16" i="19" s="1"/>
  <c r="AA16" i="19" s="1"/>
  <c r="S12" i="19"/>
  <c r="Y12" i="19" s="1"/>
  <c r="AA12" i="19" s="1"/>
  <c r="S8" i="19"/>
  <c r="Y8" i="19" s="1"/>
  <c r="AA8" i="19" s="1"/>
  <c r="S4" i="19"/>
  <c r="Y4" i="19" s="1"/>
  <c r="AA4" i="19" s="1"/>
  <c r="S133" i="18"/>
  <c r="S131" i="18"/>
  <c r="S127" i="18"/>
  <c r="S124" i="18"/>
  <c r="S121" i="18"/>
  <c r="S110" i="18"/>
  <c r="S107" i="18"/>
  <c r="S105" i="18"/>
  <c r="S101" i="18"/>
  <c r="S98" i="18"/>
  <c r="S90" i="18"/>
  <c r="S87" i="18"/>
  <c r="S84" i="18"/>
  <c r="S80" i="18"/>
  <c r="S74" i="18"/>
  <c r="S71" i="18"/>
  <c r="S68" i="18"/>
  <c r="S63" i="18"/>
  <c r="S55" i="18"/>
  <c r="S51" i="18"/>
  <c r="S45" i="18"/>
  <c r="S42" i="18"/>
  <c r="S40" i="18"/>
  <c r="S33" i="18"/>
  <c r="S31" i="18"/>
  <c r="S29" i="18"/>
  <c r="S27" i="18"/>
  <c r="S25" i="18"/>
  <c r="S23" i="18"/>
  <c r="S21" i="18"/>
  <c r="S19" i="18"/>
  <c r="S16" i="18"/>
  <c r="S14" i="18"/>
  <c r="S12" i="18"/>
  <c r="S137" i="12"/>
  <c r="S134" i="19"/>
  <c r="Y134" i="19" s="1"/>
  <c r="AA134" i="19" s="1"/>
  <c r="S130" i="19"/>
  <c r="Y130" i="19" s="1"/>
  <c r="AA130" i="19" s="1"/>
  <c r="S126" i="19"/>
  <c r="Y126" i="19" s="1"/>
  <c r="AA126" i="19" s="1"/>
  <c r="S122" i="19"/>
  <c r="Y122" i="19" s="1"/>
  <c r="AA122" i="19" s="1"/>
  <c r="S118" i="19"/>
  <c r="Y118" i="19" s="1"/>
  <c r="AA118" i="19" s="1"/>
  <c r="S114" i="19"/>
  <c r="Y114" i="19" s="1"/>
  <c r="AA114" i="19" s="1"/>
  <c r="S110" i="19"/>
  <c r="Y110" i="19" s="1"/>
  <c r="AA110" i="19" s="1"/>
  <c r="S106" i="19"/>
  <c r="Y106" i="19" s="1"/>
  <c r="AA106" i="19" s="1"/>
  <c r="S99" i="19"/>
  <c r="Y99" i="19" s="1"/>
  <c r="AA99" i="19" s="1"/>
  <c r="S95" i="19"/>
  <c r="Y95" i="19" s="1"/>
  <c r="AA95" i="19" s="1"/>
  <c r="S91" i="19"/>
  <c r="Y91" i="19" s="1"/>
  <c r="AA91" i="19" s="1"/>
  <c r="S87" i="19"/>
  <c r="Y87" i="19" s="1"/>
  <c r="AA87" i="19" s="1"/>
  <c r="S83" i="19"/>
  <c r="Y83" i="19" s="1"/>
  <c r="AA83" i="19" s="1"/>
  <c r="S76" i="19"/>
  <c r="Y76" i="19" s="1"/>
  <c r="AA76" i="19" s="1"/>
  <c r="S72" i="19"/>
  <c r="Y72" i="19" s="1"/>
  <c r="AA72" i="19" s="1"/>
  <c r="S68" i="19"/>
  <c r="Y68" i="19" s="1"/>
  <c r="AA68" i="19" s="1"/>
  <c r="S64" i="19"/>
  <c r="Y64" i="19" s="1"/>
  <c r="AA64" i="19" s="1"/>
  <c r="S62" i="19"/>
  <c r="Y62" i="19" s="1"/>
  <c r="AA62" i="19" s="1"/>
  <c r="S54" i="19"/>
  <c r="Y54" i="19" s="1"/>
  <c r="AA54" i="19" s="1"/>
  <c r="S46" i="19"/>
  <c r="Y46" i="19" s="1"/>
  <c r="AA46" i="19" s="1"/>
  <c r="S38" i="19"/>
  <c r="Y38" i="19" s="1"/>
  <c r="AA38" i="19" s="1"/>
  <c r="S26" i="19"/>
  <c r="Y26" i="19" s="1"/>
  <c r="AA26" i="19" s="1"/>
  <c r="S13" i="19"/>
  <c r="Y13" i="19" s="1"/>
  <c r="AA13" i="19" s="1"/>
  <c r="S5" i="19"/>
  <c r="Y5" i="19" s="1"/>
  <c r="AA5" i="19" s="1"/>
  <c r="S134" i="18"/>
  <c r="S125" i="18"/>
  <c r="S113" i="18"/>
  <c r="S111" i="18"/>
  <c r="S99" i="18"/>
  <c r="S83" i="18"/>
  <c r="S72" i="18"/>
  <c r="S60" i="18"/>
  <c r="S52" i="18"/>
  <c r="S47" i="18"/>
  <c r="S17" i="18"/>
  <c r="S8" i="18"/>
  <c r="S58" i="19"/>
  <c r="Y58" i="19" s="1"/>
  <c r="AA58" i="19" s="1"/>
  <c r="S42" i="19"/>
  <c r="Y42" i="19" s="1"/>
  <c r="AA42" i="19" s="1"/>
  <c r="S30" i="19"/>
  <c r="Y30" i="19" s="1"/>
  <c r="AA30" i="19" s="1"/>
  <c r="S17" i="19"/>
  <c r="Y17" i="19" s="1"/>
  <c r="AA17" i="19" s="1"/>
  <c r="S112" i="18"/>
  <c r="S75" i="18"/>
  <c r="S61" i="18"/>
  <c r="S53" i="18"/>
  <c r="S18" i="18"/>
  <c r="S6" i="12"/>
  <c r="S7" i="12"/>
  <c r="S9" i="12"/>
  <c r="S11" i="12"/>
  <c r="S13" i="12"/>
  <c r="S15" i="12"/>
  <c r="S17" i="12"/>
  <c r="S19" i="12"/>
  <c r="S21" i="12"/>
  <c r="S23" i="12"/>
  <c r="S25" i="12"/>
  <c r="S27" i="12"/>
  <c r="S29" i="12"/>
  <c r="S31" i="12"/>
  <c r="S33" i="12"/>
  <c r="S35" i="12"/>
  <c r="S37" i="12"/>
  <c r="S39" i="12"/>
  <c r="S41" i="12"/>
  <c r="S43" i="12"/>
  <c r="S45" i="12"/>
  <c r="S47" i="12"/>
  <c r="S49" i="12"/>
  <c r="S51" i="12"/>
  <c r="S53" i="12"/>
  <c r="S55" i="12"/>
  <c r="S57" i="12"/>
  <c r="S59" i="12"/>
  <c r="S61" i="12"/>
  <c r="S62" i="12"/>
  <c r="S64" i="12"/>
  <c r="S66" i="12"/>
  <c r="S69" i="12"/>
  <c r="S71" i="12"/>
  <c r="S73" i="12"/>
  <c r="S75" i="12"/>
  <c r="S77" i="12"/>
  <c r="S79" i="12"/>
  <c r="S81" i="12"/>
  <c r="S83" i="12"/>
  <c r="S85" i="12"/>
  <c r="S87" i="12"/>
  <c r="S89" i="12"/>
  <c r="S91" i="12"/>
  <c r="S60" i="19"/>
  <c r="Y60" i="19" s="1"/>
  <c r="AA60" i="19" s="1"/>
  <c r="S52" i="19"/>
  <c r="Y52" i="19" s="1"/>
  <c r="AA52" i="19" s="1"/>
  <c r="S44" i="19"/>
  <c r="Y44" i="19" s="1"/>
  <c r="AA44" i="19" s="1"/>
  <c r="S32" i="19"/>
  <c r="Y32" i="19" s="1"/>
  <c r="AA32" i="19" s="1"/>
  <c r="S24" i="19"/>
  <c r="Y24" i="19" s="1"/>
  <c r="AA24" i="19" s="1"/>
  <c r="S19" i="19"/>
  <c r="Y19" i="19" s="1"/>
  <c r="AA19" i="19" s="1"/>
  <c r="S11" i="19"/>
  <c r="Y11" i="19" s="1"/>
  <c r="AA11" i="19" s="1"/>
  <c r="S137" i="18"/>
  <c r="S128" i="18"/>
  <c r="S123" i="18"/>
  <c r="S119" i="18"/>
  <c r="S118" i="18"/>
  <c r="S116" i="18"/>
  <c r="S109" i="18"/>
  <c r="S97" i="18"/>
  <c r="S95" i="18"/>
  <c r="S92" i="18"/>
  <c r="S88" i="18"/>
  <c r="S81" i="18"/>
  <c r="S77" i="18"/>
  <c r="S66" i="18"/>
  <c r="S58" i="18"/>
  <c r="S56" i="18"/>
  <c r="S50" i="18"/>
  <c r="S37" i="18"/>
  <c r="S35" i="18"/>
  <c r="S11" i="18"/>
  <c r="S6" i="18"/>
  <c r="S4" i="18"/>
  <c r="S70" i="19"/>
  <c r="Y70" i="19" s="1"/>
  <c r="AA70" i="19" s="1"/>
  <c r="S50" i="19"/>
  <c r="Y50" i="19" s="1"/>
  <c r="AA50" i="19" s="1"/>
  <c r="S35" i="19"/>
  <c r="Y35" i="19" s="1"/>
  <c r="AA35" i="19" s="1"/>
  <c r="S22" i="19"/>
  <c r="Y22" i="19" s="1"/>
  <c r="AA22" i="19" s="1"/>
  <c r="S9" i="19"/>
  <c r="Y9" i="19" s="1"/>
  <c r="AA9" i="19" s="1"/>
  <c r="S126" i="18"/>
  <c r="S103" i="18"/>
  <c r="S102" i="18"/>
  <c r="S86" i="18"/>
  <c r="S69" i="18"/>
  <c r="S54" i="18"/>
  <c r="S48" i="18"/>
  <c r="S44" i="18"/>
  <c r="S5" i="12"/>
  <c r="S8" i="12"/>
  <c r="S10" i="12"/>
  <c r="S12" i="12"/>
  <c r="S14" i="12"/>
  <c r="S16" i="12"/>
  <c r="S18" i="12"/>
  <c r="S20" i="12"/>
  <c r="S22" i="12"/>
  <c r="S24" i="12"/>
  <c r="S26" i="12"/>
  <c r="S28" i="12"/>
  <c r="S30" i="12"/>
  <c r="S32" i="12"/>
  <c r="S34" i="12"/>
  <c r="S36" i="12"/>
  <c r="S38" i="12"/>
  <c r="S40" i="12"/>
  <c r="S42" i="12"/>
  <c r="S44" i="12"/>
  <c r="S46" i="12"/>
  <c r="S48" i="12"/>
  <c r="S50" i="12"/>
  <c r="S52" i="12"/>
  <c r="S54" i="12"/>
  <c r="S56" i="12"/>
  <c r="S58" i="12"/>
  <c r="S60" i="12"/>
  <c r="S63" i="12"/>
  <c r="S65" i="12"/>
  <c r="S67" i="12"/>
  <c r="S68" i="12"/>
  <c r="S70" i="12"/>
  <c r="S72" i="12"/>
  <c r="S74" i="12"/>
  <c r="S76" i="12"/>
  <c r="S78" i="12"/>
  <c r="S80" i="12"/>
  <c r="S82" i="12"/>
  <c r="S84" i="12"/>
  <c r="S86" i="12"/>
  <c r="S88" i="12"/>
  <c r="S90" i="12"/>
  <c r="S5" i="18"/>
  <c r="S120" i="18"/>
  <c r="S129" i="18"/>
  <c r="S130" i="18"/>
  <c r="S66" i="19"/>
  <c r="Y66" i="19" s="1"/>
  <c r="AA66" i="19" s="1"/>
  <c r="S135" i="12"/>
  <c r="S133" i="12"/>
  <c r="S131" i="12"/>
  <c r="S129" i="12"/>
  <c r="S127" i="12"/>
  <c r="S125" i="12"/>
  <c r="S123" i="12"/>
  <c r="S121" i="12"/>
  <c r="S119" i="12"/>
  <c r="S117" i="12"/>
  <c r="S115" i="12"/>
  <c r="S113" i="12"/>
  <c r="S111" i="12"/>
  <c r="S109" i="12"/>
  <c r="S107" i="12"/>
  <c r="S105" i="12"/>
  <c r="S103" i="12"/>
  <c r="S100" i="12"/>
  <c r="S98" i="12"/>
  <c r="S96" i="12"/>
  <c r="S93" i="12"/>
  <c r="S38" i="18"/>
  <c r="S57" i="18"/>
  <c r="S67" i="18"/>
  <c r="S78" i="18"/>
  <c r="S91" i="18"/>
  <c r="S7" i="19"/>
  <c r="Y7" i="19" s="1"/>
  <c r="AA7" i="19" s="1"/>
  <c r="S28" i="19"/>
  <c r="Y28" i="19" s="1"/>
  <c r="AA28" i="19" s="1"/>
  <c r="S40" i="19"/>
  <c r="Y40" i="19" s="1"/>
  <c r="AA40" i="19" s="1"/>
  <c r="S93" i="18"/>
  <c r="S94" i="18"/>
  <c r="S20" i="19"/>
  <c r="Y20" i="19" s="1"/>
  <c r="AA20" i="19" s="1"/>
  <c r="S136" i="12"/>
  <c r="S134" i="12"/>
  <c r="S132" i="12"/>
  <c r="S130" i="12"/>
  <c r="S128" i="12"/>
  <c r="S126" i="12"/>
  <c r="Y126" i="12" s="1"/>
  <c r="AA126" i="12" s="1"/>
  <c r="S124" i="12"/>
  <c r="S122" i="12"/>
  <c r="S120" i="12"/>
  <c r="S118" i="12"/>
  <c r="S116" i="12"/>
  <c r="S114" i="12"/>
  <c r="S112" i="12"/>
  <c r="S110" i="12"/>
  <c r="S108" i="12"/>
  <c r="S106" i="12"/>
  <c r="S104" i="12"/>
  <c r="S102" i="12"/>
  <c r="S101" i="12"/>
  <c r="S99" i="12"/>
  <c r="S97" i="12"/>
  <c r="S95" i="12"/>
  <c r="S94" i="12"/>
  <c r="S92" i="12"/>
  <c r="S9" i="18"/>
  <c r="S10" i="18"/>
  <c r="S36" i="18"/>
  <c r="S65" i="18"/>
  <c r="S117" i="18"/>
  <c r="S15" i="19"/>
  <c r="Y15" i="19" s="1"/>
  <c r="AA15" i="19" s="1"/>
  <c r="S48" i="19"/>
  <c r="Y48" i="19" s="1"/>
  <c r="AA48" i="19" s="1"/>
  <c r="Y53" i="18"/>
  <c r="AA53" i="18" s="1"/>
  <c r="G137" i="22"/>
  <c r="G135" i="22"/>
  <c r="G133" i="22"/>
  <c r="G131" i="22"/>
  <c r="G118" i="22"/>
  <c r="G116" i="22"/>
  <c r="G114" i="22"/>
  <c r="G112" i="22"/>
  <c r="G110" i="22"/>
  <c r="G108" i="22"/>
  <c r="G106" i="22"/>
  <c r="G92" i="22"/>
  <c r="G79" i="22"/>
  <c r="G60" i="22"/>
  <c r="G58" i="22"/>
  <c r="G56" i="22"/>
  <c r="G54" i="22"/>
  <c r="G51" i="22"/>
  <c r="G44" i="22"/>
  <c r="G42" i="22"/>
  <c r="G40" i="22"/>
  <c r="G38" i="22"/>
  <c r="G36" i="22"/>
  <c r="G34" i="22"/>
  <c r="G32" i="22"/>
  <c r="M32" i="22" s="1"/>
  <c r="O32" i="22" s="1"/>
  <c r="G30" i="22"/>
  <c r="G28" i="22"/>
  <c r="G26" i="22"/>
  <c r="G24" i="22"/>
  <c r="G22" i="22"/>
  <c r="G20" i="22"/>
  <c r="G18" i="22"/>
  <c r="G16" i="22"/>
  <c r="G14" i="22"/>
  <c r="G12" i="22"/>
  <c r="G4" i="22"/>
  <c r="G129" i="22"/>
  <c r="G127" i="22"/>
  <c r="G125" i="22"/>
  <c r="G123" i="22"/>
  <c r="G121" i="22"/>
  <c r="G119" i="22"/>
  <c r="G104" i="22"/>
  <c r="G101" i="22"/>
  <c r="G99" i="22"/>
  <c r="G97" i="22"/>
  <c r="G95" i="22"/>
  <c r="G90" i="22"/>
  <c r="G88" i="22"/>
  <c r="G86" i="22"/>
  <c r="G84" i="22"/>
  <c r="G82" i="22"/>
  <c r="G77" i="22"/>
  <c r="G75" i="22"/>
  <c r="G73" i="22"/>
  <c r="G71" i="22"/>
  <c r="G69" i="22"/>
  <c r="G67" i="22"/>
  <c r="G65" i="22"/>
  <c r="G63" i="22"/>
  <c r="G52" i="22"/>
  <c r="G49" i="22"/>
  <c r="G47" i="22"/>
  <c r="G45" i="22"/>
  <c r="G10" i="22"/>
  <c r="G9" i="22"/>
  <c r="G7" i="22"/>
  <c r="G136" i="22"/>
  <c r="G134" i="22"/>
  <c r="G132" i="22"/>
  <c r="G130" i="22"/>
  <c r="G117" i="22"/>
  <c r="G115" i="22"/>
  <c r="G113" i="22"/>
  <c r="G111" i="22"/>
  <c r="G109" i="22"/>
  <c r="G107" i="22"/>
  <c r="G93" i="22"/>
  <c r="G91" i="22"/>
  <c r="G80" i="22"/>
  <c r="G61" i="22"/>
  <c r="G59" i="22"/>
  <c r="G57" i="22"/>
  <c r="G55" i="22"/>
  <c r="G43" i="22"/>
  <c r="G41" i="22"/>
  <c r="G39" i="22"/>
  <c r="M39" i="22" s="1"/>
  <c r="O39" i="22" s="1"/>
  <c r="G37" i="22"/>
  <c r="G35" i="22"/>
  <c r="G33" i="22"/>
  <c r="G31" i="22"/>
  <c r="G29" i="22"/>
  <c r="G27" i="22"/>
  <c r="G25" i="22"/>
  <c r="G23" i="22"/>
  <c r="G21" i="22"/>
  <c r="G19" i="22"/>
  <c r="G17" i="22"/>
  <c r="G15" i="22"/>
  <c r="G13" i="22"/>
  <c r="G5" i="22"/>
  <c r="G128" i="22"/>
  <c r="G126" i="22"/>
  <c r="G124" i="22"/>
  <c r="G122" i="22"/>
  <c r="G120" i="22"/>
  <c r="G105" i="22"/>
  <c r="G103" i="22"/>
  <c r="G102" i="22"/>
  <c r="G100" i="22"/>
  <c r="G98" i="22"/>
  <c r="G96" i="22"/>
  <c r="G94" i="22"/>
  <c r="G89" i="22"/>
  <c r="G87" i="22"/>
  <c r="G85" i="22"/>
  <c r="G83" i="22"/>
  <c r="G81" i="22"/>
  <c r="G78" i="22"/>
  <c r="G76" i="22"/>
  <c r="G74" i="22"/>
  <c r="G72" i="22"/>
  <c r="G70" i="22"/>
  <c r="G68" i="22"/>
  <c r="G66" i="22"/>
  <c r="G64" i="22"/>
  <c r="G62" i="22"/>
  <c r="G53" i="22"/>
  <c r="G50" i="22"/>
  <c r="G48" i="22"/>
  <c r="G46" i="22"/>
  <c r="G11" i="22"/>
  <c r="G8" i="22"/>
  <c r="G6" i="22"/>
  <c r="G137" i="18"/>
  <c r="G135" i="18"/>
  <c r="G133" i="18"/>
  <c r="G131" i="18"/>
  <c r="G129" i="18"/>
  <c r="G127" i="18"/>
  <c r="G125" i="18"/>
  <c r="G123" i="18"/>
  <c r="G121" i="18"/>
  <c r="G119" i="18"/>
  <c r="G117" i="18"/>
  <c r="G115" i="18"/>
  <c r="G113" i="18"/>
  <c r="G111" i="18"/>
  <c r="G109" i="18"/>
  <c r="G107" i="18"/>
  <c r="G105" i="18"/>
  <c r="G103" i="18"/>
  <c r="G101" i="18"/>
  <c r="G99" i="18"/>
  <c r="G97" i="18"/>
  <c r="G95" i="18"/>
  <c r="G93" i="18"/>
  <c r="G91" i="18"/>
  <c r="G89" i="18"/>
  <c r="G87" i="18"/>
  <c r="G85" i="18"/>
  <c r="G83" i="18"/>
  <c r="G81" i="18"/>
  <c r="G79" i="18"/>
  <c r="G77" i="18"/>
  <c r="G75" i="18"/>
  <c r="G73" i="18"/>
  <c r="G71" i="18"/>
  <c r="G69" i="18"/>
  <c r="G67" i="18"/>
  <c r="G65" i="18"/>
  <c r="G63" i="18"/>
  <c r="G61" i="18"/>
  <c r="G59" i="18"/>
  <c r="G57" i="18"/>
  <c r="G55" i="18"/>
  <c r="G53" i="18"/>
  <c r="G51" i="18"/>
  <c r="G49" i="18"/>
  <c r="G47" i="18"/>
  <c r="G45" i="18"/>
  <c r="G43" i="18"/>
  <c r="G41" i="18"/>
  <c r="G39" i="18"/>
  <c r="G37" i="18"/>
  <c r="G35" i="18"/>
  <c r="G33" i="18"/>
  <c r="G31" i="18"/>
  <c r="G29" i="18"/>
  <c r="G27" i="18"/>
  <c r="G25" i="18"/>
  <c r="G23" i="18"/>
  <c r="G21" i="18"/>
  <c r="G19" i="18"/>
  <c r="G17" i="18"/>
  <c r="G15" i="18"/>
  <c r="G13" i="18"/>
  <c r="G11" i="18"/>
  <c r="G9" i="18"/>
  <c r="G7" i="18"/>
  <c r="G5" i="18"/>
  <c r="G136" i="19"/>
  <c r="M136" i="19" s="1"/>
  <c r="O136" i="19" s="1"/>
  <c r="G134" i="19"/>
  <c r="M134" i="19" s="1"/>
  <c r="O134" i="19" s="1"/>
  <c r="G132" i="19"/>
  <c r="M132" i="19" s="1"/>
  <c r="O132" i="19" s="1"/>
  <c r="G130" i="19"/>
  <c r="M130" i="19" s="1"/>
  <c r="O130" i="19" s="1"/>
  <c r="G128" i="19"/>
  <c r="M128" i="19" s="1"/>
  <c r="O128" i="19" s="1"/>
  <c r="G126" i="19"/>
  <c r="M126" i="19" s="1"/>
  <c r="O126" i="19" s="1"/>
  <c r="G124" i="19"/>
  <c r="M124" i="19" s="1"/>
  <c r="O124" i="19" s="1"/>
  <c r="G122" i="19"/>
  <c r="M122" i="19" s="1"/>
  <c r="O122" i="19" s="1"/>
  <c r="G120" i="19"/>
  <c r="M120" i="19" s="1"/>
  <c r="O120" i="19" s="1"/>
  <c r="G118" i="19"/>
  <c r="M118" i="19" s="1"/>
  <c r="O118" i="19" s="1"/>
  <c r="G116" i="19"/>
  <c r="M116" i="19" s="1"/>
  <c r="O116" i="19" s="1"/>
  <c r="G114" i="19"/>
  <c r="M114" i="19" s="1"/>
  <c r="O114" i="19" s="1"/>
  <c r="G112" i="19"/>
  <c r="M112" i="19" s="1"/>
  <c r="O112" i="19" s="1"/>
  <c r="G110" i="19"/>
  <c r="M110" i="19" s="1"/>
  <c r="O110" i="19" s="1"/>
  <c r="G108" i="19"/>
  <c r="M108" i="19" s="1"/>
  <c r="O108" i="19" s="1"/>
  <c r="G106" i="19"/>
  <c r="M106" i="19" s="1"/>
  <c r="O106" i="19" s="1"/>
  <c r="G104" i="19"/>
  <c r="M104" i="19" s="1"/>
  <c r="O104" i="19" s="1"/>
  <c r="G79" i="19"/>
  <c r="M79" i="19" s="1"/>
  <c r="O79" i="19" s="1"/>
  <c r="G77" i="19"/>
  <c r="M77" i="19" s="1"/>
  <c r="O77" i="19" s="1"/>
  <c r="G75" i="19"/>
  <c r="M75" i="19" s="1"/>
  <c r="O75" i="19" s="1"/>
  <c r="G73" i="19"/>
  <c r="M73" i="19" s="1"/>
  <c r="O73" i="19" s="1"/>
  <c r="G71" i="19"/>
  <c r="M71" i="19" s="1"/>
  <c r="O71" i="19" s="1"/>
  <c r="G69" i="19"/>
  <c r="M69" i="19" s="1"/>
  <c r="O69" i="19" s="1"/>
  <c r="G67" i="19"/>
  <c r="M67" i="19" s="1"/>
  <c r="O67" i="19" s="1"/>
  <c r="G65" i="19"/>
  <c r="M65" i="19" s="1"/>
  <c r="O65" i="19" s="1"/>
  <c r="G63" i="19"/>
  <c r="M63" i="19" s="1"/>
  <c r="O63" i="19" s="1"/>
  <c r="G61" i="19"/>
  <c r="M61" i="19" s="1"/>
  <c r="O61" i="19" s="1"/>
  <c r="G59" i="19"/>
  <c r="M59" i="19" s="1"/>
  <c r="O59" i="19" s="1"/>
  <c r="G57" i="19"/>
  <c r="M57" i="19" s="1"/>
  <c r="O57" i="19" s="1"/>
  <c r="G55" i="19"/>
  <c r="M55" i="19" s="1"/>
  <c r="O55" i="19" s="1"/>
  <c r="G53" i="19"/>
  <c r="M53" i="19" s="1"/>
  <c r="O53" i="19" s="1"/>
  <c r="G51" i="19"/>
  <c r="M51" i="19" s="1"/>
  <c r="O51" i="19" s="1"/>
  <c r="G49" i="19"/>
  <c r="M49" i="19" s="1"/>
  <c r="O49" i="19" s="1"/>
  <c r="G47" i="19"/>
  <c r="M47" i="19" s="1"/>
  <c r="O47" i="19" s="1"/>
  <c r="G45" i="19"/>
  <c r="M45" i="19" s="1"/>
  <c r="O45" i="19" s="1"/>
  <c r="G43" i="19"/>
  <c r="M43" i="19" s="1"/>
  <c r="O43" i="19" s="1"/>
  <c r="G41" i="19"/>
  <c r="M41" i="19" s="1"/>
  <c r="O41" i="19" s="1"/>
  <c r="G39" i="19"/>
  <c r="M39" i="19" s="1"/>
  <c r="O39" i="19" s="1"/>
  <c r="G32" i="19"/>
  <c r="M32" i="19" s="1"/>
  <c r="O32" i="19" s="1"/>
  <c r="G30" i="19"/>
  <c r="M30" i="19" s="1"/>
  <c r="O30" i="19" s="1"/>
  <c r="G28" i="19"/>
  <c r="M28" i="19" s="1"/>
  <c r="O28" i="19" s="1"/>
  <c r="G26" i="19"/>
  <c r="M26" i="19" s="1"/>
  <c r="O26" i="19" s="1"/>
  <c r="G24" i="19"/>
  <c r="M24" i="19" s="1"/>
  <c r="O24" i="19" s="1"/>
  <c r="G22" i="19"/>
  <c r="M22" i="19" s="1"/>
  <c r="O22" i="19" s="1"/>
  <c r="G4" i="18"/>
  <c r="G136" i="18"/>
  <c r="G134" i="18"/>
  <c r="G132" i="18"/>
  <c r="G130" i="18"/>
  <c r="G128" i="18"/>
  <c r="G126" i="18"/>
  <c r="G124" i="18"/>
  <c r="G122" i="18"/>
  <c r="G120" i="18"/>
  <c r="G118" i="18"/>
  <c r="G116" i="18"/>
  <c r="G114" i="18"/>
  <c r="G112" i="18"/>
  <c r="G110" i="18"/>
  <c r="G108" i="18"/>
  <c r="G106" i="18"/>
  <c r="G104" i="18"/>
  <c r="G102" i="18"/>
  <c r="G100" i="18"/>
  <c r="G98" i="18"/>
  <c r="G96" i="18"/>
  <c r="G94" i="18"/>
  <c r="G92" i="18"/>
  <c r="G90" i="18"/>
  <c r="G88" i="18"/>
  <c r="G86" i="18"/>
  <c r="G84" i="18"/>
  <c r="G82" i="18"/>
  <c r="G80" i="18"/>
  <c r="G78" i="18"/>
  <c r="G76" i="18"/>
  <c r="G74" i="18"/>
  <c r="G72" i="18"/>
  <c r="G70" i="18"/>
  <c r="G68" i="18"/>
  <c r="G66" i="18"/>
  <c r="G64" i="18"/>
  <c r="G62" i="18"/>
  <c r="G60" i="18"/>
  <c r="G58" i="18"/>
  <c r="G56" i="18"/>
  <c r="G54" i="18"/>
  <c r="G52" i="18"/>
  <c r="G50" i="18"/>
  <c r="G48" i="18"/>
  <c r="G46" i="18"/>
  <c r="G44" i="18"/>
  <c r="G42" i="18"/>
  <c r="G40" i="18"/>
  <c r="G38" i="18"/>
  <c r="G36" i="18"/>
  <c r="G34" i="18"/>
  <c r="G32" i="18"/>
  <c r="G30" i="18"/>
  <c r="G28" i="18"/>
  <c r="G26" i="18"/>
  <c r="G24" i="18"/>
  <c r="G22" i="18"/>
  <c r="G20" i="18"/>
  <c r="G18" i="18"/>
  <c r="G16" i="18"/>
  <c r="G14" i="18"/>
  <c r="G12" i="18"/>
  <c r="G10" i="18"/>
  <c r="G8" i="18"/>
  <c r="G6" i="18"/>
  <c r="G137" i="19"/>
  <c r="G135" i="19"/>
  <c r="M135" i="19" s="1"/>
  <c r="O135" i="19" s="1"/>
  <c r="G133" i="19"/>
  <c r="M133" i="19" s="1"/>
  <c r="O133" i="19" s="1"/>
  <c r="G131" i="19"/>
  <c r="M131" i="19" s="1"/>
  <c r="O131" i="19" s="1"/>
  <c r="G129" i="19"/>
  <c r="M129" i="19" s="1"/>
  <c r="O129" i="19" s="1"/>
  <c r="G127" i="19"/>
  <c r="M127" i="19" s="1"/>
  <c r="O127" i="19" s="1"/>
  <c r="G125" i="19"/>
  <c r="M125" i="19" s="1"/>
  <c r="O125" i="19" s="1"/>
  <c r="G123" i="19"/>
  <c r="M123" i="19" s="1"/>
  <c r="O123" i="19" s="1"/>
  <c r="G121" i="19"/>
  <c r="M121" i="19" s="1"/>
  <c r="O121" i="19" s="1"/>
  <c r="G119" i="19"/>
  <c r="M119" i="19" s="1"/>
  <c r="O119" i="19" s="1"/>
  <c r="G117" i="19"/>
  <c r="M117" i="19" s="1"/>
  <c r="O117" i="19" s="1"/>
  <c r="G115" i="19"/>
  <c r="M115" i="19" s="1"/>
  <c r="O115" i="19" s="1"/>
  <c r="G113" i="19"/>
  <c r="M113" i="19" s="1"/>
  <c r="O113" i="19" s="1"/>
  <c r="G111" i="19"/>
  <c r="M111" i="19" s="1"/>
  <c r="O111" i="19" s="1"/>
  <c r="G109" i="19"/>
  <c r="M109" i="19" s="1"/>
  <c r="O109" i="19" s="1"/>
  <c r="G107" i="19"/>
  <c r="M107" i="19" s="1"/>
  <c r="O107" i="19" s="1"/>
  <c r="G105" i="19"/>
  <c r="M105" i="19" s="1"/>
  <c r="O105" i="19" s="1"/>
  <c r="G80" i="19"/>
  <c r="M80" i="19" s="1"/>
  <c r="O80" i="19" s="1"/>
  <c r="G78" i="19"/>
  <c r="M78" i="19" s="1"/>
  <c r="O78" i="19" s="1"/>
  <c r="G76" i="19"/>
  <c r="M76" i="19" s="1"/>
  <c r="O76" i="19" s="1"/>
  <c r="G74" i="19"/>
  <c r="M74" i="19" s="1"/>
  <c r="O74" i="19" s="1"/>
  <c r="G72" i="19"/>
  <c r="M72" i="19" s="1"/>
  <c r="O72" i="19" s="1"/>
  <c r="G70" i="19"/>
  <c r="M70" i="19" s="1"/>
  <c r="O70" i="19" s="1"/>
  <c r="G68" i="19"/>
  <c r="M68" i="19" s="1"/>
  <c r="O68" i="19" s="1"/>
  <c r="G66" i="19"/>
  <c r="M66" i="19" s="1"/>
  <c r="O66" i="19" s="1"/>
  <c r="G64" i="19"/>
  <c r="M64" i="19" s="1"/>
  <c r="O64" i="19" s="1"/>
  <c r="G62" i="19"/>
  <c r="M62" i="19" s="1"/>
  <c r="O62" i="19" s="1"/>
  <c r="G60" i="19"/>
  <c r="M60" i="19" s="1"/>
  <c r="O60" i="19" s="1"/>
  <c r="G58" i="19"/>
  <c r="M58" i="19" s="1"/>
  <c r="O58" i="19" s="1"/>
  <c r="G56" i="19"/>
  <c r="M56" i="19" s="1"/>
  <c r="O56" i="19" s="1"/>
  <c r="G54" i="19"/>
  <c r="M54" i="19" s="1"/>
  <c r="O54" i="19" s="1"/>
  <c r="G52" i="19"/>
  <c r="M52" i="19" s="1"/>
  <c r="O52" i="19" s="1"/>
  <c r="G50" i="19"/>
  <c r="M50" i="19" s="1"/>
  <c r="O50" i="19" s="1"/>
  <c r="G48" i="19"/>
  <c r="M48" i="19" s="1"/>
  <c r="O48" i="19" s="1"/>
  <c r="G46" i="19"/>
  <c r="M46" i="19" s="1"/>
  <c r="O46" i="19" s="1"/>
  <c r="G44" i="19"/>
  <c r="M44" i="19" s="1"/>
  <c r="O44" i="19" s="1"/>
  <c r="G42" i="19"/>
  <c r="M42" i="19" s="1"/>
  <c r="O42" i="19" s="1"/>
  <c r="G40" i="19"/>
  <c r="M40" i="19" s="1"/>
  <c r="O40" i="19" s="1"/>
  <c r="G38" i="19"/>
  <c r="M38" i="19" s="1"/>
  <c r="O38" i="19" s="1"/>
  <c r="G33" i="19"/>
  <c r="M33" i="19" s="1"/>
  <c r="O33" i="19" s="1"/>
  <c r="G31" i="19"/>
  <c r="M31" i="19" s="1"/>
  <c r="O31" i="19" s="1"/>
  <c r="G29" i="19"/>
  <c r="M29" i="19" s="1"/>
  <c r="O29" i="19" s="1"/>
  <c r="G27" i="19"/>
  <c r="M27" i="19" s="1"/>
  <c r="O27" i="19" s="1"/>
  <c r="G25" i="19"/>
  <c r="M25" i="19" s="1"/>
  <c r="O25" i="19" s="1"/>
  <c r="G23" i="19"/>
  <c r="M23" i="19" s="1"/>
  <c r="O23" i="19" s="1"/>
  <c r="G21" i="19"/>
  <c r="M21" i="19" s="1"/>
  <c r="O21" i="19" s="1"/>
  <c r="G102" i="19"/>
  <c r="M102" i="19" s="1"/>
  <c r="O102" i="19" s="1"/>
  <c r="G100" i="19"/>
  <c r="M100" i="19" s="1"/>
  <c r="O100" i="19" s="1"/>
  <c r="G98" i="19"/>
  <c r="M98" i="19" s="1"/>
  <c r="O98" i="19" s="1"/>
  <c r="G96" i="19"/>
  <c r="M96" i="19" s="1"/>
  <c r="O96" i="19" s="1"/>
  <c r="G94" i="19"/>
  <c r="M94" i="19" s="1"/>
  <c r="O94" i="19" s="1"/>
  <c r="G92" i="19"/>
  <c r="M92" i="19" s="1"/>
  <c r="O92" i="19" s="1"/>
  <c r="G90" i="19"/>
  <c r="M90" i="19" s="1"/>
  <c r="O90" i="19" s="1"/>
  <c r="G88" i="19"/>
  <c r="M88" i="19" s="1"/>
  <c r="O88" i="19" s="1"/>
  <c r="G86" i="19"/>
  <c r="M86" i="19" s="1"/>
  <c r="O86" i="19" s="1"/>
  <c r="G84" i="19"/>
  <c r="M84" i="19" s="1"/>
  <c r="O84" i="19" s="1"/>
  <c r="G82" i="19"/>
  <c r="M82" i="19" s="1"/>
  <c r="O82" i="19" s="1"/>
  <c r="G20" i="19"/>
  <c r="M20" i="19" s="1"/>
  <c r="O20" i="19" s="1"/>
  <c r="G18" i="19"/>
  <c r="M18" i="19" s="1"/>
  <c r="O18" i="19" s="1"/>
  <c r="G16" i="19"/>
  <c r="M16" i="19" s="1"/>
  <c r="O16" i="19" s="1"/>
  <c r="G14" i="19"/>
  <c r="M14" i="19" s="1"/>
  <c r="O14" i="19" s="1"/>
  <c r="G12" i="19"/>
  <c r="M12" i="19" s="1"/>
  <c r="O12" i="19" s="1"/>
  <c r="G10" i="19"/>
  <c r="M10" i="19" s="1"/>
  <c r="O10" i="19" s="1"/>
  <c r="G8" i="19"/>
  <c r="M8" i="19" s="1"/>
  <c r="O8" i="19" s="1"/>
  <c r="G6" i="19"/>
  <c r="M6" i="19" s="1"/>
  <c r="O6" i="19" s="1"/>
  <c r="G4" i="19"/>
  <c r="M4" i="19" s="1"/>
  <c r="O4" i="19" s="1"/>
  <c r="G106" i="12"/>
  <c r="G98" i="12"/>
  <c r="G94" i="12"/>
  <c r="G90" i="12"/>
  <c r="G86" i="12"/>
  <c r="G82" i="12"/>
  <c r="G78" i="12"/>
  <c r="G74" i="12"/>
  <c r="G70" i="12"/>
  <c r="G66" i="12"/>
  <c r="G62" i="12"/>
  <c r="G58" i="12"/>
  <c r="G54" i="12"/>
  <c r="G50" i="12"/>
  <c r="G46" i="12"/>
  <c r="G42" i="12"/>
  <c r="G38" i="12"/>
  <c r="G34" i="12"/>
  <c r="G30" i="12"/>
  <c r="G26" i="12"/>
  <c r="G22" i="12"/>
  <c r="G18" i="12"/>
  <c r="G14" i="12"/>
  <c r="G10" i="12"/>
  <c r="G6" i="12"/>
  <c r="G103" i="19"/>
  <c r="M103" i="19" s="1"/>
  <c r="O103" i="19" s="1"/>
  <c r="G37" i="19"/>
  <c r="M37" i="19" s="1"/>
  <c r="O37" i="19" s="1"/>
  <c r="G35" i="19"/>
  <c r="M35" i="19" s="1"/>
  <c r="O35" i="19" s="1"/>
  <c r="G136" i="12"/>
  <c r="G134" i="12"/>
  <c r="G132" i="12"/>
  <c r="G130" i="12"/>
  <c r="G128" i="12"/>
  <c r="G126" i="12"/>
  <c r="G124" i="12"/>
  <c r="G122" i="12"/>
  <c r="G120" i="12"/>
  <c r="G118" i="12"/>
  <c r="G116" i="12"/>
  <c r="G114" i="12"/>
  <c r="G112" i="12"/>
  <c r="G110" i="12"/>
  <c r="G108" i="12"/>
  <c r="G104" i="12"/>
  <c r="G102" i="12"/>
  <c r="G100" i="12"/>
  <c r="G96" i="12"/>
  <c r="G92" i="12"/>
  <c r="G88" i="12"/>
  <c r="G84" i="12"/>
  <c r="G80" i="12"/>
  <c r="G76" i="12"/>
  <c r="G72" i="12"/>
  <c r="G68" i="12"/>
  <c r="G64" i="12"/>
  <c r="G60" i="12"/>
  <c r="G56" i="12"/>
  <c r="G52" i="12"/>
  <c r="G48" i="12"/>
  <c r="G44" i="12"/>
  <c r="G40" i="12"/>
  <c r="G36" i="12"/>
  <c r="G32" i="12"/>
  <c r="G28" i="12"/>
  <c r="G24" i="12"/>
  <c r="G20" i="12"/>
  <c r="G16" i="12"/>
  <c r="G12" i="12"/>
  <c r="G8" i="12"/>
  <c r="G4" i="12"/>
  <c r="G101" i="19"/>
  <c r="M101" i="19" s="1"/>
  <c r="O101" i="19" s="1"/>
  <c r="G19" i="12"/>
  <c r="G35" i="12"/>
  <c r="G51" i="12"/>
  <c r="G67" i="12"/>
  <c r="G83" i="12"/>
  <c r="G99" i="12"/>
  <c r="G115" i="12"/>
  <c r="G131" i="12"/>
  <c r="G7" i="19"/>
  <c r="M7" i="19" s="1"/>
  <c r="O7" i="19" s="1"/>
  <c r="G34" i="19"/>
  <c r="M34" i="19" s="1"/>
  <c r="O34" i="19" s="1"/>
  <c r="G95" i="19"/>
  <c r="M95" i="19" s="1"/>
  <c r="O95" i="19" s="1"/>
  <c r="G9" i="12"/>
  <c r="G17" i="12"/>
  <c r="G33" i="12"/>
  <c r="G49" i="12"/>
  <c r="G73" i="12"/>
  <c r="G81" i="12"/>
  <c r="G97" i="12"/>
  <c r="G113" i="12"/>
  <c r="G137" i="12"/>
  <c r="G13" i="19"/>
  <c r="M13" i="19" s="1"/>
  <c r="O13" i="19" s="1"/>
  <c r="G85" i="19"/>
  <c r="M85" i="19" s="1"/>
  <c r="O85" i="19" s="1"/>
  <c r="G7" i="12"/>
  <c r="G15" i="12"/>
  <c r="G23" i="12"/>
  <c r="G31" i="12"/>
  <c r="G39" i="12"/>
  <c r="G47" i="12"/>
  <c r="G55" i="12"/>
  <c r="G63" i="12"/>
  <c r="G71" i="12"/>
  <c r="G79" i="12"/>
  <c r="G87" i="12"/>
  <c r="G95" i="12"/>
  <c r="G103" i="12"/>
  <c r="G111" i="12"/>
  <c r="G119" i="12"/>
  <c r="G127" i="12"/>
  <c r="G135" i="12"/>
  <c r="G11" i="19"/>
  <c r="M11" i="19" s="1"/>
  <c r="O11" i="19" s="1"/>
  <c r="G19" i="19"/>
  <c r="M19" i="19" s="1"/>
  <c r="O19" i="19" s="1"/>
  <c r="G83" i="19"/>
  <c r="M83" i="19" s="1"/>
  <c r="O83" i="19" s="1"/>
  <c r="G91" i="19"/>
  <c r="M91" i="19" s="1"/>
  <c r="O91" i="19" s="1"/>
  <c r="G99" i="19"/>
  <c r="M99" i="19" s="1"/>
  <c r="O99" i="19" s="1"/>
  <c r="G11" i="12"/>
  <c r="G27" i="12"/>
  <c r="G43" i="12"/>
  <c r="G59" i="12"/>
  <c r="G75" i="12"/>
  <c r="G91" i="12"/>
  <c r="G107" i="12"/>
  <c r="G123" i="12"/>
  <c r="G15" i="19"/>
  <c r="M15" i="19" s="1"/>
  <c r="O15" i="19" s="1"/>
  <c r="G87" i="19"/>
  <c r="M87" i="19" s="1"/>
  <c r="O87" i="19" s="1"/>
  <c r="G25" i="12"/>
  <c r="G41" i="12"/>
  <c r="G57" i="12"/>
  <c r="G65" i="12"/>
  <c r="G89" i="12"/>
  <c r="G105" i="12"/>
  <c r="G121" i="12"/>
  <c r="G129" i="12"/>
  <c r="G5" i="19"/>
  <c r="M5" i="19" s="1"/>
  <c r="O5" i="19" s="1"/>
  <c r="G93" i="19"/>
  <c r="M93" i="19" s="1"/>
  <c r="O93" i="19" s="1"/>
  <c r="G5" i="12"/>
  <c r="G13" i="12"/>
  <c r="G21" i="12"/>
  <c r="G29" i="12"/>
  <c r="G37" i="12"/>
  <c r="G45" i="12"/>
  <c r="G53" i="12"/>
  <c r="G61" i="12"/>
  <c r="G69" i="12"/>
  <c r="G77" i="12"/>
  <c r="G85" i="12"/>
  <c r="G93" i="12"/>
  <c r="G101" i="12"/>
  <c r="G109" i="12"/>
  <c r="G117" i="12"/>
  <c r="G125" i="12"/>
  <c r="G133" i="12"/>
  <c r="G9" i="19"/>
  <c r="M9" i="19" s="1"/>
  <c r="O9" i="19" s="1"/>
  <c r="G17" i="19"/>
  <c r="M17" i="19" s="1"/>
  <c r="O17" i="19" s="1"/>
  <c r="G36" i="19"/>
  <c r="M36" i="19" s="1"/>
  <c r="O36" i="19" s="1"/>
  <c r="G81" i="19"/>
  <c r="M81" i="19" s="1"/>
  <c r="O81" i="19" s="1"/>
  <c r="G89" i="19"/>
  <c r="M89" i="19" s="1"/>
  <c r="O89" i="19" s="1"/>
  <c r="G97" i="19"/>
  <c r="M97" i="19" s="1"/>
  <c r="O97" i="19" s="1"/>
  <c r="Y77" i="22"/>
  <c r="AA77" i="22" s="1"/>
  <c r="Y41" i="22"/>
  <c r="AA41" i="22" s="1"/>
  <c r="Y108" i="22"/>
  <c r="AA108" i="22" s="1"/>
  <c r="Y60" i="22"/>
  <c r="AA60" i="22" s="1"/>
  <c r="Y91" i="22"/>
  <c r="AA91" i="22" s="1"/>
  <c r="Y83" i="22"/>
  <c r="AA83" i="22" s="1"/>
  <c r="Y26" i="22"/>
  <c r="AA26" i="22" s="1"/>
  <c r="L26" i="18"/>
  <c r="L91" i="18"/>
  <c r="I107" i="18"/>
  <c r="I116" i="18"/>
  <c r="L93" i="18"/>
  <c r="I52" i="18"/>
  <c r="I97" i="18"/>
  <c r="L10" i="12"/>
  <c r="L50" i="12"/>
  <c r="L114" i="12"/>
  <c r="L26" i="12"/>
  <c r="L27" i="18"/>
  <c r="L30" i="18"/>
  <c r="L40" i="18"/>
  <c r="L45" i="18"/>
  <c r="L46" i="18"/>
  <c r="L50" i="18"/>
  <c r="I51" i="18"/>
  <c r="L30" i="12"/>
  <c r="L66" i="12"/>
  <c r="L106" i="12"/>
  <c r="L122" i="12"/>
  <c r="L46" i="12"/>
  <c r="L70" i="12"/>
  <c r="L110" i="12"/>
  <c r="L126" i="12"/>
  <c r="L32" i="18"/>
  <c r="I25" i="18"/>
  <c r="I90" i="18"/>
  <c r="I4" i="18"/>
  <c r="I5" i="18"/>
  <c r="I6" i="18"/>
  <c r="I8" i="18"/>
  <c r="I9" i="18"/>
  <c r="I23" i="18"/>
  <c r="I63" i="18"/>
  <c r="I117" i="18"/>
  <c r="I62" i="18"/>
  <c r="I16" i="18"/>
  <c r="I74" i="18"/>
  <c r="I85" i="18"/>
  <c r="I101" i="18"/>
  <c r="I24" i="18"/>
  <c r="I105" i="18"/>
  <c r="I113" i="18"/>
  <c r="I35" i="18"/>
  <c r="I38" i="18"/>
  <c r="I41" i="18"/>
  <c r="I31" i="18"/>
  <c r="I34" i="18"/>
  <c r="I33" i="18"/>
  <c r="I43" i="18"/>
  <c r="I79" i="18"/>
  <c r="I11" i="18"/>
  <c r="I13" i="18"/>
  <c r="I14" i="18"/>
  <c r="I15" i="18"/>
  <c r="I18" i="18"/>
  <c r="I20" i="18"/>
  <c r="I21" i="18"/>
  <c r="I22" i="18"/>
  <c r="I36" i="18"/>
  <c r="I39" i="18"/>
  <c r="I42" i="18"/>
  <c r="I92" i="18"/>
  <c r="L69" i="18"/>
  <c r="L73" i="18"/>
  <c r="L100" i="18"/>
  <c r="L131" i="18"/>
  <c r="L135" i="18"/>
  <c r="L32" i="12"/>
  <c r="L48" i="12"/>
  <c r="L80" i="12"/>
  <c r="L112" i="12"/>
  <c r="L68" i="18"/>
  <c r="L72" i="18"/>
  <c r="L63" i="18"/>
  <c r="L67" i="18"/>
  <c r="L71" i="18"/>
  <c r="L75" i="18"/>
  <c r="L94" i="18"/>
  <c r="L98" i="18"/>
  <c r="L102" i="18"/>
  <c r="L133" i="18"/>
  <c r="L65" i="18"/>
  <c r="L77" i="18"/>
  <c r="L96" i="18"/>
  <c r="L8" i="12"/>
  <c r="L24" i="12"/>
  <c r="L40" i="12"/>
  <c r="L56" i="12"/>
  <c r="L72" i="12"/>
  <c r="L88" i="12"/>
  <c r="L104" i="12"/>
  <c r="L120" i="12"/>
  <c r="L136" i="12"/>
  <c r="L64" i="18"/>
  <c r="L76" i="18"/>
  <c r="L95" i="18"/>
  <c r="L99" i="18"/>
  <c r="L130" i="18"/>
  <c r="L134" i="18"/>
  <c r="L12" i="12"/>
  <c r="L20" i="12"/>
  <c r="L28" i="12"/>
  <c r="L36" i="12"/>
  <c r="L44" i="12"/>
  <c r="L52" i="12"/>
  <c r="L60" i="12"/>
  <c r="L68" i="12"/>
  <c r="L76" i="12"/>
  <c r="L84" i="12"/>
  <c r="L92" i="12"/>
  <c r="L100" i="12"/>
  <c r="L108" i="12"/>
  <c r="L116" i="12"/>
  <c r="L124" i="12"/>
  <c r="L132" i="12"/>
  <c r="L25" i="18"/>
  <c r="L29" i="18"/>
  <c r="L33" i="18"/>
  <c r="L37" i="18"/>
  <c r="L41" i="18"/>
  <c r="L62" i="18"/>
  <c r="L66" i="18"/>
  <c r="L70" i="18"/>
  <c r="L74" i="18"/>
  <c r="L78" i="18"/>
  <c r="L97" i="18"/>
  <c r="L101" i="18"/>
  <c r="L132" i="18"/>
  <c r="L136" i="18"/>
  <c r="L4" i="12"/>
  <c r="L5" i="12"/>
  <c r="L7" i="12"/>
  <c r="L9" i="12"/>
  <c r="L11" i="12"/>
  <c r="L13" i="12"/>
  <c r="L15" i="12"/>
  <c r="L17" i="12"/>
  <c r="L19" i="12"/>
  <c r="L21" i="12"/>
  <c r="L23" i="12"/>
  <c r="L25" i="12"/>
  <c r="L27" i="12"/>
  <c r="L29" i="12"/>
  <c r="L31" i="12"/>
  <c r="L33" i="12"/>
  <c r="L35" i="12"/>
  <c r="L37" i="12"/>
  <c r="L39" i="12"/>
  <c r="L41" i="12"/>
  <c r="L43" i="12"/>
  <c r="L45" i="12"/>
  <c r="L47" i="12"/>
  <c r="L49" i="12"/>
  <c r="L51" i="12"/>
  <c r="L53" i="12"/>
  <c r="L55" i="12"/>
  <c r="L57" i="12"/>
  <c r="L59" i="12"/>
  <c r="L61" i="12"/>
  <c r="L63" i="12"/>
  <c r="L65" i="12"/>
  <c r="L67" i="12"/>
  <c r="L69" i="12"/>
  <c r="L71" i="12"/>
  <c r="L73" i="12"/>
  <c r="L75" i="12"/>
  <c r="L77" i="12"/>
  <c r="L79" i="12"/>
  <c r="L81" i="12"/>
  <c r="L83" i="12"/>
  <c r="L85" i="12"/>
  <c r="L87" i="12"/>
  <c r="L89" i="12"/>
  <c r="L91" i="12"/>
  <c r="L93" i="12"/>
  <c r="L95" i="12"/>
  <c r="L97" i="12"/>
  <c r="L99" i="12"/>
  <c r="L101" i="12"/>
  <c r="L103" i="12"/>
  <c r="L105" i="12"/>
  <c r="L107" i="12"/>
  <c r="L109" i="12"/>
  <c r="L111" i="12"/>
  <c r="L113" i="12"/>
  <c r="L115" i="12"/>
  <c r="L117" i="12"/>
  <c r="L119" i="12"/>
  <c r="L121" i="12"/>
  <c r="L123" i="12"/>
  <c r="L125" i="12"/>
  <c r="L127" i="12"/>
  <c r="L129" i="12"/>
  <c r="L131" i="12"/>
  <c r="L133" i="12"/>
  <c r="L135" i="12"/>
  <c r="L137" i="12"/>
  <c r="L79" i="18"/>
  <c r="L80" i="18"/>
  <c r="L103" i="18"/>
  <c r="L104" i="18"/>
  <c r="L105" i="18"/>
  <c r="L106" i="18"/>
  <c r="L107" i="18"/>
  <c r="L108" i="18"/>
  <c r="L109" i="18"/>
  <c r="L110" i="18"/>
  <c r="L111" i="18"/>
  <c r="L112" i="18"/>
  <c r="L113" i="18"/>
  <c r="L114" i="18"/>
  <c r="L115" i="18"/>
  <c r="L116" i="18"/>
  <c r="L117" i="18"/>
  <c r="L118" i="18"/>
  <c r="L10" i="18"/>
  <c r="L11" i="18"/>
  <c r="L52" i="18"/>
  <c r="L53" i="18"/>
  <c r="L81" i="18"/>
  <c r="L82" i="18"/>
  <c r="L83" i="18"/>
  <c r="L84" i="18"/>
  <c r="L85" i="18"/>
  <c r="L86" i="18"/>
  <c r="L87" i="18"/>
  <c r="L88" i="18"/>
  <c r="L89" i="18"/>
  <c r="L90" i="18"/>
  <c r="L119" i="18"/>
  <c r="L120" i="18"/>
  <c r="L121" i="18"/>
  <c r="L122" i="18"/>
  <c r="L123" i="18"/>
  <c r="L124" i="18"/>
  <c r="L125" i="18"/>
  <c r="L126" i="18"/>
  <c r="L127" i="18"/>
  <c r="L128" i="18"/>
  <c r="L129" i="18"/>
  <c r="Y112" i="19"/>
  <c r="AA112" i="19" s="1"/>
  <c r="A8" i="20"/>
  <c r="H137" i="19"/>
  <c r="T137" i="19"/>
  <c r="Y85" i="19"/>
  <c r="AA85" i="19" s="1"/>
  <c r="Y98" i="19"/>
  <c r="AA98" i="19" s="1"/>
  <c r="H137" i="18"/>
  <c r="T137" i="18"/>
  <c r="T137" i="12"/>
  <c r="H137" i="12"/>
  <c r="Y137" i="19" l="1"/>
  <c r="AA137" i="19" s="1"/>
  <c r="Y8" i="22"/>
  <c r="AA8" i="22" s="1"/>
  <c r="Y14" i="12"/>
  <c r="AA14" i="12" s="1"/>
  <c r="Y29" i="12"/>
  <c r="AA29" i="12" s="1"/>
  <c r="Y63" i="12"/>
  <c r="AA63" i="12" s="1"/>
  <c r="Y134" i="18"/>
  <c r="AA134" i="18" s="1"/>
  <c r="Y16" i="22"/>
  <c r="AA16" i="22" s="1"/>
  <c r="Y40" i="22"/>
  <c r="AA40" i="22" s="1"/>
  <c r="Y88" i="22"/>
  <c r="AA88" i="22" s="1"/>
  <c r="Y112" i="22"/>
  <c r="AA112" i="22" s="1"/>
  <c r="Y136" i="22"/>
  <c r="AA136" i="22" s="1"/>
  <c r="Y9" i="22"/>
  <c r="AA9" i="22" s="1"/>
  <c r="Y57" i="22"/>
  <c r="AA57" i="22" s="1"/>
  <c r="Y81" i="22"/>
  <c r="AA81" i="22" s="1"/>
  <c r="Y129" i="22"/>
  <c r="AA129" i="22" s="1"/>
  <c r="Y46" i="22"/>
  <c r="AA46" i="22" s="1"/>
  <c r="Y70" i="22"/>
  <c r="AA70" i="22" s="1"/>
  <c r="Y118" i="22"/>
  <c r="AA118" i="22" s="1"/>
  <c r="M92" i="22"/>
  <c r="O92" i="22" s="1"/>
  <c r="Y12" i="22"/>
  <c r="AA12" i="22" s="1"/>
  <c r="Y36" i="22"/>
  <c r="AA36" i="22" s="1"/>
  <c r="Y132" i="22"/>
  <c r="AA132" i="22" s="1"/>
  <c r="Y43" i="22"/>
  <c r="AA43" i="22" s="1"/>
  <c r="Y30" i="18"/>
  <c r="AA30" i="18" s="1"/>
  <c r="Y32" i="22"/>
  <c r="AA32" i="22" s="1"/>
  <c r="Y49" i="22"/>
  <c r="AA49" i="22" s="1"/>
  <c r="Y86" i="22"/>
  <c r="AA86" i="22" s="1"/>
  <c r="Y55" i="22"/>
  <c r="AA55" i="22" s="1"/>
  <c r="Y103" i="22"/>
  <c r="AA103" i="22" s="1"/>
  <c r="Y4" i="12"/>
  <c r="AA4" i="12" s="1"/>
  <c r="M50" i="22"/>
  <c r="O50" i="22" s="1"/>
  <c r="M122" i="22"/>
  <c r="O122" i="22" s="1"/>
  <c r="Y20" i="22"/>
  <c r="AA20" i="22" s="1"/>
  <c r="Y44" i="22"/>
  <c r="AA44" i="22" s="1"/>
  <c r="Y92" i="22"/>
  <c r="AA92" i="22" s="1"/>
  <c r="Y116" i="22"/>
  <c r="AA116" i="22" s="1"/>
  <c r="Y13" i="22"/>
  <c r="AA13" i="22" s="1"/>
  <c r="Y37" i="22"/>
  <c r="AA37" i="22" s="1"/>
  <c r="Y109" i="22"/>
  <c r="AA109" i="22" s="1"/>
  <c r="Y122" i="22"/>
  <c r="AA122" i="22" s="1"/>
  <c r="Y33" i="22"/>
  <c r="AA33" i="22" s="1"/>
  <c r="Y105" i="22"/>
  <c r="AA105" i="22" s="1"/>
  <c r="Y22" i="22"/>
  <c r="AA22" i="22" s="1"/>
  <c r="Y26" i="18"/>
  <c r="AA26" i="18" s="1"/>
  <c r="Y30" i="12"/>
  <c r="AA30" i="12" s="1"/>
  <c r="Y45" i="12"/>
  <c r="AA45" i="12" s="1"/>
  <c r="Y72" i="22"/>
  <c r="AA72" i="22" s="1"/>
  <c r="Y120" i="22"/>
  <c r="AA120" i="22" s="1"/>
  <c r="Y17" i="22"/>
  <c r="AA17" i="22" s="1"/>
  <c r="Y65" i="22"/>
  <c r="AA65" i="22" s="1"/>
  <c r="Y113" i="22"/>
  <c r="AA113" i="22" s="1"/>
  <c r="Y30" i="22"/>
  <c r="AA30" i="22" s="1"/>
  <c r="Y54" i="22"/>
  <c r="AA54" i="22" s="1"/>
  <c r="Y126" i="22"/>
  <c r="AA126" i="22" s="1"/>
  <c r="Y110" i="12"/>
  <c r="AA110" i="12" s="1"/>
  <c r="Y26" i="12"/>
  <c r="AA26" i="12" s="1"/>
  <c r="Y24" i="12"/>
  <c r="AA24" i="12" s="1"/>
  <c r="Y28" i="22"/>
  <c r="AA28" i="22" s="1"/>
  <c r="Y100" i="22"/>
  <c r="AA100" i="22" s="1"/>
  <c r="Y21" i="22"/>
  <c r="AA21" i="22" s="1"/>
  <c r="Y69" i="22"/>
  <c r="AA69" i="22" s="1"/>
  <c r="Y93" i="22"/>
  <c r="AA93" i="22" s="1"/>
  <c r="Y117" i="22"/>
  <c r="AA117" i="22" s="1"/>
  <c r="Y34" i="22"/>
  <c r="AA34" i="22" s="1"/>
  <c r="Y58" i="22"/>
  <c r="AA58" i="22" s="1"/>
  <c r="Y27" i="22"/>
  <c r="AA27" i="22" s="1"/>
  <c r="Y75" i="22"/>
  <c r="AA75" i="22" s="1"/>
  <c r="Y123" i="22"/>
  <c r="AA123" i="22" s="1"/>
  <c r="Y89" i="18"/>
  <c r="AA89" i="18" s="1"/>
  <c r="Y108" i="18"/>
  <c r="AA108" i="18" s="1"/>
  <c r="Y25" i="22"/>
  <c r="AA25" i="22" s="1"/>
  <c r="Y73" i="22"/>
  <c r="AA73" i="22" s="1"/>
  <c r="Y121" i="22"/>
  <c r="AA121" i="22" s="1"/>
  <c r="Y14" i="22"/>
  <c r="AA14" i="22" s="1"/>
  <c r="Y38" i="22"/>
  <c r="AA38" i="22" s="1"/>
  <c r="M108" i="22"/>
  <c r="O108" i="22" s="1"/>
  <c r="AB108" i="22" s="1"/>
  <c r="M5" i="22"/>
  <c r="O5" i="22" s="1"/>
  <c r="M66" i="22"/>
  <c r="O66" i="22" s="1"/>
  <c r="M123" i="18"/>
  <c r="O123" i="18" s="1"/>
  <c r="M117" i="18"/>
  <c r="O117" i="18" s="1"/>
  <c r="M51" i="12"/>
  <c r="O51" i="12" s="1"/>
  <c r="M15" i="12"/>
  <c r="O15" i="12" s="1"/>
  <c r="M56" i="12"/>
  <c r="O56" i="12" s="1"/>
  <c r="M84" i="12"/>
  <c r="O84" i="12" s="1"/>
  <c r="AB136" i="19"/>
  <c r="Y66" i="18"/>
  <c r="AA66" i="18" s="1"/>
  <c r="Y136" i="18"/>
  <c r="AA136" i="18" s="1"/>
  <c r="Y103" i="18"/>
  <c r="AA103" i="18" s="1"/>
  <c r="M136" i="22"/>
  <c r="O136" i="22" s="1"/>
  <c r="Y32" i="12"/>
  <c r="AA32" i="12" s="1"/>
  <c r="Y121" i="12"/>
  <c r="AA121" i="12" s="1"/>
  <c r="Y103" i="12"/>
  <c r="AA103" i="12" s="1"/>
  <c r="Y58" i="12"/>
  <c r="AA58" i="12" s="1"/>
  <c r="Y78" i="18"/>
  <c r="AA78" i="18" s="1"/>
  <c r="M9" i="22"/>
  <c r="O9" i="22" s="1"/>
  <c r="M58" i="22"/>
  <c r="O58" i="22" s="1"/>
  <c r="Y116" i="18"/>
  <c r="AA116" i="18" s="1"/>
  <c r="M75" i="22"/>
  <c r="O75" i="22" s="1"/>
  <c r="Y94" i="22"/>
  <c r="AA94" i="22" s="1"/>
  <c r="Y114" i="18"/>
  <c r="AA114" i="18" s="1"/>
  <c r="M33" i="18"/>
  <c r="O33" i="18" s="1"/>
  <c r="M129" i="12"/>
  <c r="O129" i="12" s="1"/>
  <c r="M8" i="12"/>
  <c r="O8" i="12" s="1"/>
  <c r="M72" i="18"/>
  <c r="O72" i="18" s="1"/>
  <c r="M113" i="18"/>
  <c r="O113" i="18" s="1"/>
  <c r="M107" i="18"/>
  <c r="O107" i="18" s="1"/>
  <c r="M79" i="18"/>
  <c r="O79" i="18" s="1"/>
  <c r="M79" i="12"/>
  <c r="O79" i="12" s="1"/>
  <c r="M67" i="12"/>
  <c r="O67" i="12" s="1"/>
  <c r="M43" i="12"/>
  <c r="O43" i="12" s="1"/>
  <c r="M97" i="18"/>
  <c r="O97" i="18" s="1"/>
  <c r="M111" i="12"/>
  <c r="O111" i="12" s="1"/>
  <c r="M63" i="12"/>
  <c r="O63" i="12" s="1"/>
  <c r="M74" i="18"/>
  <c r="O74" i="18" s="1"/>
  <c r="M85" i="12"/>
  <c r="O85" i="12" s="1"/>
  <c r="M25" i="12"/>
  <c r="O25" i="12" s="1"/>
  <c r="M100" i="12"/>
  <c r="O100" i="12" s="1"/>
  <c r="M52" i="12"/>
  <c r="O52" i="12" s="1"/>
  <c r="M48" i="12"/>
  <c r="O48" i="12" s="1"/>
  <c r="M14" i="22"/>
  <c r="O14" i="22" s="1"/>
  <c r="AB14" i="22" s="1"/>
  <c r="M52" i="18"/>
  <c r="O52" i="18" s="1"/>
  <c r="M131" i="12"/>
  <c r="O131" i="12" s="1"/>
  <c r="M119" i="12"/>
  <c r="O119" i="12" s="1"/>
  <c r="M107" i="12"/>
  <c r="O107" i="12" s="1"/>
  <c r="M95" i="12"/>
  <c r="O95" i="12" s="1"/>
  <c r="M35" i="12"/>
  <c r="O35" i="12" s="1"/>
  <c r="M23" i="12"/>
  <c r="O23" i="12" s="1"/>
  <c r="M11" i="12"/>
  <c r="O11" i="12" s="1"/>
  <c r="M24" i="12"/>
  <c r="O24" i="12" s="1"/>
  <c r="Y85" i="18"/>
  <c r="AA85" i="18" s="1"/>
  <c r="Y90" i="12"/>
  <c r="AA90" i="12" s="1"/>
  <c r="M90" i="18"/>
  <c r="O90" i="18" s="1"/>
  <c r="M33" i="12"/>
  <c r="O33" i="12" s="1"/>
  <c r="M124" i="22"/>
  <c r="O124" i="22" s="1"/>
  <c r="Y46" i="12"/>
  <c r="AA46" i="12" s="1"/>
  <c r="Y128" i="12"/>
  <c r="AA128" i="12" s="1"/>
  <c r="Y61" i="18"/>
  <c r="AA61" i="18" s="1"/>
  <c r="Y36" i="18"/>
  <c r="AA36" i="18" s="1"/>
  <c r="AB32" i="22"/>
  <c r="M45" i="22"/>
  <c r="O45" i="22" s="1"/>
  <c r="Y46" i="18"/>
  <c r="AA46" i="18" s="1"/>
  <c r="Y10" i="18"/>
  <c r="AA10" i="18" s="1"/>
  <c r="Y65" i="18"/>
  <c r="AA65" i="18" s="1"/>
  <c r="M61" i="12"/>
  <c r="O61" i="12" s="1"/>
  <c r="M101" i="18"/>
  <c r="O101" i="18" s="1"/>
  <c r="M92" i="18"/>
  <c r="O92" i="18" s="1"/>
  <c r="M42" i="18"/>
  <c r="O42" i="18" s="1"/>
  <c r="M20" i="18"/>
  <c r="O20" i="18" s="1"/>
  <c r="M9" i="18"/>
  <c r="O9" i="18" s="1"/>
  <c r="M8" i="18"/>
  <c r="O8" i="18" s="1"/>
  <c r="M16" i="18"/>
  <c r="O16" i="18" s="1"/>
  <c r="M43" i="18"/>
  <c r="O43" i="18" s="1"/>
  <c r="M18" i="18"/>
  <c r="O18" i="18" s="1"/>
  <c r="M6" i="18"/>
  <c r="O6" i="18" s="1"/>
  <c r="M130" i="12"/>
  <c r="O130" i="12" s="1"/>
  <c r="M124" i="12"/>
  <c r="O124" i="12" s="1"/>
  <c r="M60" i="12"/>
  <c r="O60" i="12" s="1"/>
  <c r="M128" i="12"/>
  <c r="O128" i="12" s="1"/>
  <c r="M98" i="12"/>
  <c r="O98" i="12" s="1"/>
  <c r="M90" i="12"/>
  <c r="O90" i="12" s="1"/>
  <c r="M74" i="12"/>
  <c r="O74" i="12" s="1"/>
  <c r="M62" i="12"/>
  <c r="O62" i="12" s="1"/>
  <c r="M54" i="12"/>
  <c r="O54" i="12" s="1"/>
  <c r="M42" i="12"/>
  <c r="O42" i="12" s="1"/>
  <c r="M34" i="12"/>
  <c r="O34" i="12" s="1"/>
  <c r="M18" i="12"/>
  <c r="O18" i="12" s="1"/>
  <c r="M35" i="18"/>
  <c r="O35" i="18" s="1"/>
  <c r="M24" i="18"/>
  <c r="O24" i="18" s="1"/>
  <c r="M14" i="18"/>
  <c r="O14" i="18" s="1"/>
  <c r="M5" i="18"/>
  <c r="O5" i="18" s="1"/>
  <c r="M23" i="18"/>
  <c r="O23" i="18" s="1"/>
  <c r="M4" i="18"/>
  <c r="O4" i="18" s="1"/>
  <c r="M22" i="18"/>
  <c r="O22" i="18" s="1"/>
  <c r="M51" i="18"/>
  <c r="O51" i="18" s="1"/>
  <c r="M21" i="18"/>
  <c r="O21" i="18" s="1"/>
  <c r="M15" i="18"/>
  <c r="O15" i="18" s="1"/>
  <c r="M134" i="12"/>
  <c r="O134" i="12" s="1"/>
  <c r="M6" i="12"/>
  <c r="O6" i="12" s="1"/>
  <c r="M38" i="18"/>
  <c r="O38" i="18" s="1"/>
  <c r="M31" i="18"/>
  <c r="O31" i="18" s="1"/>
  <c r="M16" i="12"/>
  <c r="O16" i="12" s="1"/>
  <c r="M36" i="18"/>
  <c r="O36" i="18" s="1"/>
  <c r="M118" i="12"/>
  <c r="O118" i="12" s="1"/>
  <c r="M102" i="12"/>
  <c r="O102" i="12" s="1"/>
  <c r="M94" i="12"/>
  <c r="O94" i="12" s="1"/>
  <c r="M86" i="12"/>
  <c r="O86" i="12" s="1"/>
  <c r="M78" i="12"/>
  <c r="O78" i="12" s="1"/>
  <c r="M58" i="12"/>
  <c r="O58" i="12" s="1"/>
  <c r="M38" i="12"/>
  <c r="O38" i="12" s="1"/>
  <c r="M22" i="12"/>
  <c r="O22" i="12" s="1"/>
  <c r="M14" i="12"/>
  <c r="O14" i="12" s="1"/>
  <c r="Y112" i="12"/>
  <c r="AA112" i="12" s="1"/>
  <c r="M23" i="22"/>
  <c r="O23" i="22" s="1"/>
  <c r="M59" i="22"/>
  <c r="O59" i="22" s="1"/>
  <c r="AB59" i="22" s="1"/>
  <c r="M62" i="18"/>
  <c r="O62" i="18" s="1"/>
  <c r="M48" i="18"/>
  <c r="O48" i="18" s="1"/>
  <c r="Y137" i="22"/>
  <c r="AA137" i="22" s="1"/>
  <c r="M99" i="18"/>
  <c r="O99" i="18" s="1"/>
  <c r="M93" i="22"/>
  <c r="O93" i="22" s="1"/>
  <c r="M49" i="22"/>
  <c r="O49" i="22" s="1"/>
  <c r="AB49" i="22" s="1"/>
  <c r="M72" i="22"/>
  <c r="O72" i="22" s="1"/>
  <c r="M89" i="22"/>
  <c r="O89" i="22" s="1"/>
  <c r="M86" i="22"/>
  <c r="O86" i="22" s="1"/>
  <c r="M41" i="22"/>
  <c r="O41" i="22" s="1"/>
  <c r="AB41" i="22" s="1"/>
  <c r="M36" i="12"/>
  <c r="O36" i="12" s="1"/>
  <c r="M76" i="12"/>
  <c r="O76" i="12" s="1"/>
  <c r="M21" i="22"/>
  <c r="O21" i="22" s="1"/>
  <c r="M117" i="22"/>
  <c r="O117" i="22" s="1"/>
  <c r="M34" i="22"/>
  <c r="O34" i="22" s="1"/>
  <c r="M82" i="22"/>
  <c r="O82" i="22" s="1"/>
  <c r="M24" i="22"/>
  <c r="O24" i="22" s="1"/>
  <c r="AB24" i="22" s="1"/>
  <c r="Y56" i="18"/>
  <c r="AA56" i="18" s="1"/>
  <c r="Y133" i="18"/>
  <c r="AA133" i="18" s="1"/>
  <c r="Y13" i="12"/>
  <c r="AA13" i="12" s="1"/>
  <c r="Y77" i="12"/>
  <c r="AA77" i="12" s="1"/>
  <c r="Y79" i="12"/>
  <c r="AA79" i="12" s="1"/>
  <c r="Y99" i="18"/>
  <c r="AA99" i="18" s="1"/>
  <c r="Y62" i="22"/>
  <c r="AA62" i="22" s="1"/>
  <c r="Y110" i="22"/>
  <c r="AA110" i="22" s="1"/>
  <c r="Y97" i="22"/>
  <c r="AA97" i="22" s="1"/>
  <c r="Y4" i="22"/>
  <c r="AA4" i="22" s="1"/>
  <c r="Y50" i="22"/>
  <c r="AA50" i="22" s="1"/>
  <c r="Y130" i="22"/>
  <c r="AA130" i="22" s="1"/>
  <c r="Y79" i="22"/>
  <c r="AA79" i="22" s="1"/>
  <c r="Y111" i="22"/>
  <c r="AA111" i="22" s="1"/>
  <c r="Y124" i="22"/>
  <c r="AA124" i="22" s="1"/>
  <c r="Y5" i="22"/>
  <c r="AA5" i="22" s="1"/>
  <c r="AB5" i="22" s="1"/>
  <c r="Y53" i="22"/>
  <c r="AA53" i="22" s="1"/>
  <c r="Y85" i="22"/>
  <c r="AA85" i="22" s="1"/>
  <c r="Y133" i="22"/>
  <c r="AA133" i="22" s="1"/>
  <c r="Y10" i="12"/>
  <c r="AA10" i="12" s="1"/>
  <c r="Y84" i="18"/>
  <c r="AA84" i="18" s="1"/>
  <c r="Y14" i="18"/>
  <c r="AA14" i="18" s="1"/>
  <c r="Y45" i="18"/>
  <c r="AA45" i="18" s="1"/>
  <c r="Y125" i="18"/>
  <c r="AA125" i="18" s="1"/>
  <c r="Y75" i="18"/>
  <c r="AA75" i="18" s="1"/>
  <c r="Y53" i="12"/>
  <c r="AA53" i="12" s="1"/>
  <c r="Y69" i="12"/>
  <c r="AA69" i="12" s="1"/>
  <c r="Y34" i="18"/>
  <c r="AA34" i="18" s="1"/>
  <c r="Y47" i="12"/>
  <c r="AA47" i="12" s="1"/>
  <c r="Y37" i="18"/>
  <c r="AA37" i="18" s="1"/>
  <c r="Y78" i="22"/>
  <c r="AA78" i="22" s="1"/>
  <c r="Y106" i="18"/>
  <c r="AA106" i="18" s="1"/>
  <c r="Y121" i="18"/>
  <c r="AA121" i="18" s="1"/>
  <c r="Y115" i="12"/>
  <c r="AA115" i="12" s="1"/>
  <c r="Y131" i="12"/>
  <c r="AA131" i="12" s="1"/>
  <c r="Y66" i="12"/>
  <c r="AA66" i="12" s="1"/>
  <c r="Y6" i="22"/>
  <c r="AA6" i="22" s="1"/>
  <c r="Y102" i="22"/>
  <c r="AA102" i="22" s="1"/>
  <c r="Y134" i="22"/>
  <c r="AA134" i="22" s="1"/>
  <c r="Y19" i="22"/>
  <c r="AA19" i="22" s="1"/>
  <c r="Y35" i="22"/>
  <c r="AA35" i="22" s="1"/>
  <c r="Y51" i="22"/>
  <c r="AA51" i="22" s="1"/>
  <c r="Y67" i="22"/>
  <c r="AA67" i="22" s="1"/>
  <c r="Y99" i="22"/>
  <c r="AA99" i="22" s="1"/>
  <c r="Y115" i="22"/>
  <c r="AA115" i="22" s="1"/>
  <c r="Y48" i="22"/>
  <c r="AA48" i="22" s="1"/>
  <c r="Y64" i="22"/>
  <c r="AA64" i="22" s="1"/>
  <c r="Y80" i="22"/>
  <c r="AA80" i="22" s="1"/>
  <c r="Y96" i="22"/>
  <c r="AA96" i="22" s="1"/>
  <c r="Y128" i="22"/>
  <c r="AA128" i="22" s="1"/>
  <c r="Y89" i="22"/>
  <c r="AA89" i="22" s="1"/>
  <c r="Y48" i="12"/>
  <c r="AA48" i="12" s="1"/>
  <c r="Y102" i="12"/>
  <c r="AA102" i="12" s="1"/>
  <c r="Y118" i="12"/>
  <c r="AA118" i="12" s="1"/>
  <c r="Y134" i="12"/>
  <c r="AA134" i="12" s="1"/>
  <c r="Y27" i="12"/>
  <c r="AA27" i="12" s="1"/>
  <c r="Y43" i="12"/>
  <c r="AA43" i="12" s="1"/>
  <c r="Y91" i="12"/>
  <c r="AA91" i="12" s="1"/>
  <c r="Y106" i="12"/>
  <c r="AA106" i="12" s="1"/>
  <c r="Y28" i="12"/>
  <c r="AA28" i="12" s="1"/>
  <c r="Y29" i="18"/>
  <c r="AA29" i="18" s="1"/>
  <c r="Y131" i="18"/>
  <c r="AA131" i="18" s="1"/>
  <c r="M80" i="22"/>
  <c r="O80" i="22" s="1"/>
  <c r="M118" i="18"/>
  <c r="O118" i="18" s="1"/>
  <c r="M68" i="18"/>
  <c r="O68" i="18" s="1"/>
  <c r="M137" i="22"/>
  <c r="O137" i="22" s="1"/>
  <c r="M91" i="22"/>
  <c r="O91" i="22" s="1"/>
  <c r="AB91" i="22" s="1"/>
  <c r="M40" i="22"/>
  <c r="O40" i="22" s="1"/>
  <c r="M28" i="22"/>
  <c r="O28" i="22" s="1"/>
  <c r="AB28" i="22" s="1"/>
  <c r="M44" i="18"/>
  <c r="O44" i="18" s="1"/>
  <c r="M70" i="22"/>
  <c r="O70" i="22" s="1"/>
  <c r="AB70" i="22" s="1"/>
  <c r="M102" i="22"/>
  <c r="O102" i="22" s="1"/>
  <c r="M115" i="22"/>
  <c r="O115" i="22" s="1"/>
  <c r="Y10" i="22"/>
  <c r="AA10" i="22" s="1"/>
  <c r="Y74" i="22"/>
  <c r="AA74" i="22" s="1"/>
  <c r="Y90" i="22"/>
  <c r="AA90" i="22" s="1"/>
  <c r="Y106" i="22"/>
  <c r="AA106" i="22" s="1"/>
  <c r="Y7" i="22"/>
  <c r="AA7" i="22" s="1"/>
  <c r="Y23" i="22"/>
  <c r="AA23" i="22" s="1"/>
  <c r="Y39" i="22"/>
  <c r="AA39" i="22" s="1"/>
  <c r="AB39" i="22" s="1"/>
  <c r="Y71" i="22"/>
  <c r="AA71" i="22" s="1"/>
  <c r="Y87" i="22"/>
  <c r="AA87" i="22" s="1"/>
  <c r="Y119" i="22"/>
  <c r="AA119" i="22" s="1"/>
  <c r="Y135" i="22"/>
  <c r="AA135" i="22" s="1"/>
  <c r="Y52" i="22"/>
  <c r="AA52" i="22" s="1"/>
  <c r="Y68" i="22"/>
  <c r="AA68" i="22" s="1"/>
  <c r="Y84" i="22"/>
  <c r="AA84" i="22" s="1"/>
  <c r="Y45" i="22"/>
  <c r="AA45" i="22" s="1"/>
  <c r="Y61" i="22"/>
  <c r="AA61" i="22" s="1"/>
  <c r="Y21" i="18"/>
  <c r="AA21" i="18" s="1"/>
  <c r="Y72" i="12"/>
  <c r="AA72" i="12" s="1"/>
  <c r="Y88" i="12"/>
  <c r="AA88" i="12" s="1"/>
  <c r="Y125" i="12"/>
  <c r="AA125" i="12" s="1"/>
  <c r="M27" i="22"/>
  <c r="O27" i="22" s="1"/>
  <c r="Y7" i="12"/>
  <c r="AA7" i="12" s="1"/>
  <c r="Y31" i="12"/>
  <c r="AA31" i="12" s="1"/>
  <c r="Y95" i="12"/>
  <c r="AA95" i="12" s="1"/>
  <c r="Y16" i="18"/>
  <c r="AA16" i="18" s="1"/>
  <c r="Y56" i="12"/>
  <c r="AA56" i="12" s="1"/>
  <c r="Y62" i="12"/>
  <c r="AA62" i="12" s="1"/>
  <c r="Y98" i="18"/>
  <c r="AA98" i="18" s="1"/>
  <c r="Y18" i="18"/>
  <c r="AA18" i="18" s="1"/>
  <c r="Y96" i="18"/>
  <c r="AA96" i="18" s="1"/>
  <c r="Y51" i="18"/>
  <c r="AA51" i="18" s="1"/>
  <c r="M94" i="22"/>
  <c r="O94" i="22" s="1"/>
  <c r="Y66" i="22"/>
  <c r="AA66" i="22" s="1"/>
  <c r="Y82" i="22"/>
  <c r="AA82" i="22" s="1"/>
  <c r="Y98" i="22"/>
  <c r="AA98" i="22" s="1"/>
  <c r="Y15" i="22"/>
  <c r="AA15" i="22" s="1"/>
  <c r="Y31" i="22"/>
  <c r="AA31" i="22" s="1"/>
  <c r="Y47" i="22"/>
  <c r="AA47" i="22" s="1"/>
  <c r="Y63" i="22"/>
  <c r="AA63" i="22" s="1"/>
  <c r="Y95" i="22"/>
  <c r="AA95" i="22" s="1"/>
  <c r="Y127" i="22"/>
  <c r="AA127" i="22" s="1"/>
  <c r="Y76" i="22"/>
  <c r="AA76" i="22" s="1"/>
  <c r="Y101" i="22"/>
  <c r="AA101" i="22" s="1"/>
  <c r="Y80" i="18"/>
  <c r="AA80" i="18" s="1"/>
  <c r="Y112" i="18"/>
  <c r="AA112" i="18" s="1"/>
  <c r="Y50" i="18"/>
  <c r="AA50" i="18" s="1"/>
  <c r="Y82" i="18"/>
  <c r="AA82" i="18" s="1"/>
  <c r="Y44" i="12"/>
  <c r="AA44" i="12" s="1"/>
  <c r="Y110" i="18"/>
  <c r="AA110" i="18" s="1"/>
  <c r="Y8" i="12"/>
  <c r="AA8" i="12" s="1"/>
  <c r="Y40" i="12"/>
  <c r="AA40" i="12" s="1"/>
  <c r="Y93" i="18"/>
  <c r="AA93" i="18" s="1"/>
  <c r="Y80" i="12"/>
  <c r="AA80" i="12" s="1"/>
  <c r="Y96" i="12"/>
  <c r="AA96" i="12" s="1"/>
  <c r="Y91" i="18"/>
  <c r="AA91" i="18" s="1"/>
  <c r="Y123" i="18"/>
  <c r="AA123" i="18" s="1"/>
  <c r="Y62" i="18"/>
  <c r="AA62" i="18" s="1"/>
  <c r="Y61" i="12"/>
  <c r="AA61" i="12" s="1"/>
  <c r="Y74" i="12"/>
  <c r="AA74" i="12" s="1"/>
  <c r="Y130" i="18"/>
  <c r="AA130" i="18" s="1"/>
  <c r="Y94" i="18"/>
  <c r="AA94" i="18" s="1"/>
  <c r="Y132" i="18"/>
  <c r="AA132" i="18" s="1"/>
  <c r="M120" i="18"/>
  <c r="O120" i="18" s="1"/>
  <c r="M69" i="18"/>
  <c r="O69" i="18" s="1"/>
  <c r="Y109" i="12"/>
  <c r="AA109" i="12" s="1"/>
  <c r="Y101" i="18"/>
  <c r="AA101" i="18" s="1"/>
  <c r="Y83" i="18"/>
  <c r="AA83" i="18" s="1"/>
  <c r="Y128" i="18"/>
  <c r="AA128" i="18" s="1"/>
  <c r="Y68" i="18"/>
  <c r="AA68" i="18" s="1"/>
  <c r="M137" i="19"/>
  <c r="O137" i="19" s="1"/>
  <c r="AB137" i="19" s="1"/>
  <c r="M133" i="18"/>
  <c r="O133" i="18" s="1"/>
  <c r="M52" i="22"/>
  <c r="O52" i="22" s="1"/>
  <c r="M37" i="22"/>
  <c r="O37" i="22" s="1"/>
  <c r="M15" i="22"/>
  <c r="O15" i="22" s="1"/>
  <c r="M37" i="18"/>
  <c r="O37" i="18" s="1"/>
  <c r="M32" i="12"/>
  <c r="O32" i="12" s="1"/>
  <c r="Y70" i="18"/>
  <c r="AA70" i="18" s="1"/>
  <c r="Y105" i="12"/>
  <c r="AA105" i="12" s="1"/>
  <c r="Y113" i="12"/>
  <c r="AA113" i="12" s="1"/>
  <c r="Y28" i="18"/>
  <c r="AA28" i="18" s="1"/>
  <c r="Y68" i="12"/>
  <c r="AA68" i="12" s="1"/>
  <c r="Y41" i="18"/>
  <c r="AA41" i="18" s="1"/>
  <c r="Y83" i="12"/>
  <c r="AA83" i="12" s="1"/>
  <c r="Y6" i="18"/>
  <c r="AA6" i="18" s="1"/>
  <c r="Y4" i="18"/>
  <c r="AA4" i="18" s="1"/>
  <c r="Y104" i="12"/>
  <c r="AA104" i="12" s="1"/>
  <c r="Y120" i="12"/>
  <c r="AA120" i="12" s="1"/>
  <c r="Y136" i="12"/>
  <c r="AA136" i="12" s="1"/>
  <c r="Y93" i="12"/>
  <c r="AA93" i="12" s="1"/>
  <c r="Y111" i="12"/>
  <c r="AA111" i="12" s="1"/>
  <c r="Y69" i="18"/>
  <c r="AA69" i="18" s="1"/>
  <c r="Y126" i="18"/>
  <c r="AA126" i="18" s="1"/>
  <c r="Y19" i="18"/>
  <c r="AA19" i="18" s="1"/>
  <c r="Y32" i="18"/>
  <c r="AA32" i="18" s="1"/>
  <c r="Y100" i="18"/>
  <c r="AA100" i="18" s="1"/>
  <c r="Y115" i="18"/>
  <c r="AA115" i="18" s="1"/>
  <c r="Y23" i="12"/>
  <c r="AA23" i="12" s="1"/>
  <c r="Y135" i="12"/>
  <c r="AA135" i="12" s="1"/>
  <c r="Y133" i="12"/>
  <c r="AA133" i="12" s="1"/>
  <c r="Y127" i="18"/>
  <c r="AA127" i="18" s="1"/>
  <c r="Y120" i="18"/>
  <c r="AA120" i="18" s="1"/>
  <c r="Y50" i="12"/>
  <c r="AA50" i="12" s="1"/>
  <c r="Y122" i="18"/>
  <c r="AA122" i="18" s="1"/>
  <c r="Y54" i="12"/>
  <c r="AA54" i="12" s="1"/>
  <c r="Y118" i="18"/>
  <c r="AA118" i="18" s="1"/>
  <c r="Y86" i="12"/>
  <c r="AA86" i="12" s="1"/>
  <c r="Y97" i="18"/>
  <c r="AA97" i="18" s="1"/>
  <c r="Y59" i="12"/>
  <c r="AA59" i="12" s="1"/>
  <c r="Y79" i="18"/>
  <c r="AA79" i="18" s="1"/>
  <c r="Y111" i="18"/>
  <c r="AA111" i="18" s="1"/>
  <c r="Y37" i="12"/>
  <c r="AA37" i="12" s="1"/>
  <c r="AB133" i="19"/>
  <c r="Y127" i="12"/>
  <c r="AA127" i="12" s="1"/>
  <c r="Y60" i="18"/>
  <c r="AA60" i="18" s="1"/>
  <c r="Y22" i="12"/>
  <c r="AA22" i="12" s="1"/>
  <c r="Y81" i="18"/>
  <c r="AA81" i="18" s="1"/>
  <c r="Y95" i="18"/>
  <c r="AA95" i="18" s="1"/>
  <c r="AB117" i="19"/>
  <c r="Y43" i="18"/>
  <c r="AA43" i="18" s="1"/>
  <c r="Y12" i="12"/>
  <c r="AA12" i="12" s="1"/>
  <c r="Y42" i="12"/>
  <c r="AA42" i="12" s="1"/>
  <c r="Y130" i="12"/>
  <c r="AA130" i="12" s="1"/>
  <c r="Y15" i="12"/>
  <c r="AA15" i="12" s="1"/>
  <c r="Y39" i="12"/>
  <c r="AA39" i="12" s="1"/>
  <c r="Y55" i="12"/>
  <c r="AA55" i="12" s="1"/>
  <c r="Y117" i="18"/>
  <c r="AA117" i="18" s="1"/>
  <c r="Y98" i="12"/>
  <c r="AA98" i="12" s="1"/>
  <c r="Y117" i="12"/>
  <c r="AA117" i="12" s="1"/>
  <c r="Y67" i="18"/>
  <c r="AA67" i="18" s="1"/>
  <c r="Y59" i="18"/>
  <c r="AA59" i="18" s="1"/>
  <c r="Y20" i="18"/>
  <c r="AA20" i="18" s="1"/>
  <c r="Y122" i="12"/>
  <c r="AA122" i="12" s="1"/>
  <c r="Y109" i="18"/>
  <c r="AA109" i="18" s="1"/>
  <c r="Y77" i="18"/>
  <c r="AA77" i="18" s="1"/>
  <c r="Y13" i="18"/>
  <c r="AA13" i="18" s="1"/>
  <c r="Y11" i="18"/>
  <c r="AA11" i="18" s="1"/>
  <c r="Y5" i="12"/>
  <c r="AA5" i="12" s="1"/>
  <c r="Y21" i="12"/>
  <c r="AA21" i="12" s="1"/>
  <c r="Y41" i="12"/>
  <c r="AA41" i="12" s="1"/>
  <c r="Y57" i="12"/>
  <c r="AA57" i="12" s="1"/>
  <c r="Y73" i="12"/>
  <c r="AA73" i="12" s="1"/>
  <c r="Y85" i="12"/>
  <c r="AA85" i="12" s="1"/>
  <c r="Y101" i="12"/>
  <c r="AA101" i="12" s="1"/>
  <c r="Y129" i="12"/>
  <c r="AA129" i="12" s="1"/>
  <c r="Y82" i="12"/>
  <c r="AA82" i="12" s="1"/>
  <c r="Y31" i="18"/>
  <c r="AA31" i="18" s="1"/>
  <c r="Y71" i="12"/>
  <c r="AA71" i="12" s="1"/>
  <c r="Y87" i="12"/>
  <c r="AA87" i="12" s="1"/>
  <c r="Y119" i="12"/>
  <c r="AA119" i="12" s="1"/>
  <c r="Y35" i="18"/>
  <c r="AA35" i="18" s="1"/>
  <c r="Y20" i="12"/>
  <c r="AA20" i="12" s="1"/>
  <c r="Y60" i="12"/>
  <c r="AA60" i="12" s="1"/>
  <c r="Y84" i="12"/>
  <c r="AA84" i="12" s="1"/>
  <c r="Y16" i="12"/>
  <c r="AA16" i="12" s="1"/>
  <c r="Y129" i="18"/>
  <c r="AA129" i="18" s="1"/>
  <c r="Y22" i="18"/>
  <c r="AA22" i="18" s="1"/>
  <c r="Y5" i="18"/>
  <c r="AA5" i="18" s="1"/>
  <c r="Y113" i="18"/>
  <c r="AA113" i="18" s="1"/>
  <c r="Y88" i="18"/>
  <c r="AA88" i="18" s="1"/>
  <c r="Y64" i="18"/>
  <c r="AA64" i="18" s="1"/>
  <c r="Y58" i="18"/>
  <c r="AA58" i="18" s="1"/>
  <c r="Y54" i="18"/>
  <c r="AA54" i="18" s="1"/>
  <c r="Y48" i="18"/>
  <c r="AA48" i="18" s="1"/>
  <c r="Y12" i="18"/>
  <c r="AA12" i="18" s="1"/>
  <c r="Y123" i="12"/>
  <c r="AA123" i="12" s="1"/>
  <c r="Y17" i="18"/>
  <c r="AA17" i="18" s="1"/>
  <c r="Y114" i="12"/>
  <c r="AA114" i="12" s="1"/>
  <c r="Y52" i="18"/>
  <c r="AA52" i="18" s="1"/>
  <c r="Y27" i="18"/>
  <c r="AA27" i="18" s="1"/>
  <c r="Y107" i="18"/>
  <c r="AA107" i="18" s="1"/>
  <c r="Y8" i="18"/>
  <c r="AA8" i="18" s="1"/>
  <c r="Y40" i="18"/>
  <c r="AA40" i="18" s="1"/>
  <c r="Y72" i="18"/>
  <c r="AA72" i="18" s="1"/>
  <c r="Y104" i="18"/>
  <c r="AA104" i="18" s="1"/>
  <c r="Y44" i="18"/>
  <c r="AA44" i="18" s="1"/>
  <c r="Y6" i="12"/>
  <c r="AA6" i="12" s="1"/>
  <c r="Y38" i="12"/>
  <c r="AA38" i="12" s="1"/>
  <c r="Y102" i="18"/>
  <c r="AA102" i="18" s="1"/>
  <c r="Y64" i="12"/>
  <c r="AA64" i="12" s="1"/>
  <c r="Y78" i="12"/>
  <c r="AA78" i="12" s="1"/>
  <c r="Y94" i="12"/>
  <c r="AA94" i="12" s="1"/>
  <c r="Y19" i="12"/>
  <c r="AA19" i="12" s="1"/>
  <c r="Y99" i="12"/>
  <c r="AA99" i="12" s="1"/>
  <c r="Y92" i="12"/>
  <c r="AA92" i="12" s="1"/>
  <c r="Y108" i="12"/>
  <c r="AA108" i="12" s="1"/>
  <c r="Y71" i="18"/>
  <c r="AA71" i="18" s="1"/>
  <c r="Y17" i="12"/>
  <c r="AA17" i="12" s="1"/>
  <c r="Y81" i="12"/>
  <c r="AA81" i="12" s="1"/>
  <c r="Y42" i="18"/>
  <c r="AA42" i="18" s="1"/>
  <c r="Y33" i="18"/>
  <c r="AA33" i="18" s="1"/>
  <c r="Y36" i="12"/>
  <c r="AA36" i="12" s="1"/>
  <c r="Y124" i="12"/>
  <c r="AA124" i="12" s="1"/>
  <c r="Y24" i="18"/>
  <c r="AA24" i="18" s="1"/>
  <c r="Y34" i="12"/>
  <c r="AA34" i="12" s="1"/>
  <c r="Y100" i="12"/>
  <c r="AA100" i="12" s="1"/>
  <c r="Y9" i="12"/>
  <c r="AA9" i="12" s="1"/>
  <c r="Y63" i="18"/>
  <c r="AA63" i="18" s="1"/>
  <c r="Y90" i="18"/>
  <c r="AA90" i="18" s="1"/>
  <c r="Y25" i="18"/>
  <c r="AA25" i="18" s="1"/>
  <c r="Y89" i="12"/>
  <c r="AA89" i="12" s="1"/>
  <c r="Y119" i="18"/>
  <c r="AA119" i="18" s="1"/>
  <c r="Y76" i="18"/>
  <c r="AA76" i="18" s="1"/>
  <c r="Y135" i="18"/>
  <c r="AA135" i="18" s="1"/>
  <c r="Y57" i="18"/>
  <c r="AA57" i="18" s="1"/>
  <c r="Y47" i="18"/>
  <c r="AA47" i="18" s="1"/>
  <c r="Y7" i="18"/>
  <c r="AA7" i="18" s="1"/>
  <c r="Y11" i="12"/>
  <c r="AA11" i="12" s="1"/>
  <c r="Y51" i="12"/>
  <c r="AA51" i="12" s="1"/>
  <c r="Y70" i="12"/>
  <c r="AA70" i="12" s="1"/>
  <c r="Y87" i="18"/>
  <c r="AA87" i="18" s="1"/>
  <c r="Y33" i="12"/>
  <c r="AA33" i="12" s="1"/>
  <c r="Y49" i="12"/>
  <c r="AA49" i="12" s="1"/>
  <c r="Y65" i="12"/>
  <c r="AA65" i="12" s="1"/>
  <c r="Y97" i="12"/>
  <c r="AA97" i="12" s="1"/>
  <c r="Y38" i="18"/>
  <c r="AA38" i="18" s="1"/>
  <c r="Y73" i="18"/>
  <c r="AA73" i="18" s="1"/>
  <c r="AB92" i="19"/>
  <c r="Y137" i="18"/>
  <c r="AA137" i="18" s="1"/>
  <c r="Y39" i="18"/>
  <c r="AA39" i="18" s="1"/>
  <c r="Y52" i="12"/>
  <c r="AA52" i="12" s="1"/>
  <c r="Y132" i="12"/>
  <c r="AA132" i="12" s="1"/>
  <c r="Y18" i="12"/>
  <c r="AA18" i="12" s="1"/>
  <c r="Y74" i="18"/>
  <c r="AA74" i="18" s="1"/>
  <c r="Y67" i="12"/>
  <c r="AA67" i="12" s="1"/>
  <c r="Y76" i="12"/>
  <c r="AA76" i="12" s="1"/>
  <c r="Y116" i="12"/>
  <c r="AA116" i="12" s="1"/>
  <c r="Y23" i="18"/>
  <c r="AA23" i="18" s="1"/>
  <c r="Y25" i="12"/>
  <c r="AA25" i="12" s="1"/>
  <c r="Y105" i="18"/>
  <c r="AA105" i="18" s="1"/>
  <c r="Y86" i="18"/>
  <c r="AA86" i="18" s="1"/>
  <c r="Y9" i="18"/>
  <c r="AA9" i="18" s="1"/>
  <c r="Y124" i="18"/>
  <c r="AA124" i="18" s="1"/>
  <c r="Y92" i="18"/>
  <c r="AA92" i="18" s="1"/>
  <c r="Y55" i="18"/>
  <c r="AA55" i="18" s="1"/>
  <c r="Y49" i="18"/>
  <c r="AA49" i="18" s="1"/>
  <c r="Y35" i="12"/>
  <c r="AA35" i="12" s="1"/>
  <c r="Y75" i="12"/>
  <c r="AA75" i="12" s="1"/>
  <c r="Y15" i="18"/>
  <c r="AA15" i="18" s="1"/>
  <c r="Y107" i="12"/>
  <c r="AA107" i="12" s="1"/>
  <c r="AB77" i="19"/>
  <c r="AB94" i="19"/>
  <c r="AB63" i="19"/>
  <c r="M76" i="22"/>
  <c r="O76" i="22" s="1"/>
  <c r="M84" i="18"/>
  <c r="O84" i="18" s="1"/>
  <c r="M114" i="18"/>
  <c r="O114" i="18" s="1"/>
  <c r="M19" i="22"/>
  <c r="O19" i="22" s="1"/>
  <c r="M77" i="22"/>
  <c r="O77" i="22" s="1"/>
  <c r="AB77" i="22" s="1"/>
  <c r="M134" i="22"/>
  <c r="O134" i="22" s="1"/>
  <c r="M38" i="22"/>
  <c r="O38" i="22" s="1"/>
  <c r="M104" i="22"/>
  <c r="O104" i="22" s="1"/>
  <c r="AB104" i="22" s="1"/>
  <c r="M30" i="12"/>
  <c r="O30" i="12" s="1"/>
  <c r="M12" i="18"/>
  <c r="O12" i="18" s="1"/>
  <c r="M34" i="18"/>
  <c r="O34" i="18" s="1"/>
  <c r="M60" i="22"/>
  <c r="O60" i="22" s="1"/>
  <c r="AB60" i="22" s="1"/>
  <c r="M125" i="22"/>
  <c r="O125" i="22" s="1"/>
  <c r="AB125" i="22" s="1"/>
  <c r="M17" i="18"/>
  <c r="O17" i="18" s="1"/>
  <c r="M123" i="22"/>
  <c r="O123" i="22" s="1"/>
  <c r="M47" i="18"/>
  <c r="O47" i="18" s="1"/>
  <c r="M29" i="22"/>
  <c r="O29" i="22" s="1"/>
  <c r="AB29" i="22" s="1"/>
  <c r="M28" i="18"/>
  <c r="O28" i="18" s="1"/>
  <c r="M51" i="22"/>
  <c r="O51" i="22" s="1"/>
  <c r="M84" i="22"/>
  <c r="O84" i="22" s="1"/>
  <c r="M10" i="22"/>
  <c r="O10" i="22" s="1"/>
  <c r="M129" i="22"/>
  <c r="O129" i="22" s="1"/>
  <c r="M111" i="22"/>
  <c r="O111" i="22" s="1"/>
  <c r="M106" i="22"/>
  <c r="O106" i="22" s="1"/>
  <c r="M56" i="22"/>
  <c r="O56" i="22" s="1"/>
  <c r="AB56" i="22" s="1"/>
  <c r="M105" i="22"/>
  <c r="O105" i="22" s="1"/>
  <c r="M78" i="18"/>
  <c r="O78" i="18" s="1"/>
  <c r="M121" i="22"/>
  <c r="O121" i="22" s="1"/>
  <c r="AB121" i="22" s="1"/>
  <c r="M120" i="22"/>
  <c r="O120" i="22" s="1"/>
  <c r="M49" i="18"/>
  <c r="O49" i="18" s="1"/>
  <c r="M8" i="22"/>
  <c r="O8" i="22" s="1"/>
  <c r="M126" i="22"/>
  <c r="O126" i="22" s="1"/>
  <c r="M118" i="22"/>
  <c r="O118" i="22" s="1"/>
  <c r="M44" i="22"/>
  <c r="O44" i="22" s="1"/>
  <c r="M25" i="22"/>
  <c r="O25" i="22" s="1"/>
  <c r="M131" i="22"/>
  <c r="O131" i="22" s="1"/>
  <c r="AB131" i="22" s="1"/>
  <c r="M83" i="22"/>
  <c r="O83" i="22" s="1"/>
  <c r="AB83" i="22" s="1"/>
  <c r="M99" i="22"/>
  <c r="O99" i="22" s="1"/>
  <c r="M54" i="22"/>
  <c r="O54" i="22" s="1"/>
  <c r="M126" i="12"/>
  <c r="O126" i="12" s="1"/>
  <c r="AB126" i="12" s="1"/>
  <c r="M20" i="22"/>
  <c r="O20" i="22" s="1"/>
  <c r="M98" i="22"/>
  <c r="O98" i="22" s="1"/>
  <c r="M130" i="22"/>
  <c r="O130" i="22" s="1"/>
  <c r="M31" i="22"/>
  <c r="O31" i="22" s="1"/>
  <c r="M63" i="22"/>
  <c r="O63" i="22" s="1"/>
  <c r="M110" i="12"/>
  <c r="O110" i="12" s="1"/>
  <c r="M26" i="22"/>
  <c r="O26" i="22" s="1"/>
  <c r="AB26" i="22" s="1"/>
  <c r="M132" i="22"/>
  <c r="O132" i="22" s="1"/>
  <c r="M64" i="12"/>
  <c r="O64" i="12" s="1"/>
  <c r="M7" i="18"/>
  <c r="O7" i="18" s="1"/>
  <c r="M32" i="18"/>
  <c r="O32" i="18" s="1"/>
  <c r="M87" i="22"/>
  <c r="O87" i="22" s="1"/>
  <c r="M45" i="18"/>
  <c r="O45" i="18" s="1"/>
  <c r="M42" i="22"/>
  <c r="O42" i="22" s="1"/>
  <c r="AB42" i="22" s="1"/>
  <c r="M36" i="22"/>
  <c r="O36" i="22" s="1"/>
  <c r="M50" i="18"/>
  <c r="O50" i="18" s="1"/>
  <c r="M56" i="18"/>
  <c r="O56" i="18" s="1"/>
  <c r="M82" i="12"/>
  <c r="O82" i="12" s="1"/>
  <c r="M127" i="22"/>
  <c r="O127" i="22" s="1"/>
  <c r="M47" i="22"/>
  <c r="O47" i="22" s="1"/>
  <c r="M48" i="22"/>
  <c r="O48" i="22" s="1"/>
  <c r="M30" i="18"/>
  <c r="O30" i="18" s="1"/>
  <c r="M10" i="12"/>
  <c r="O10" i="12" s="1"/>
  <c r="M74" i="22"/>
  <c r="O74" i="22" s="1"/>
  <c r="M93" i="18"/>
  <c r="O93" i="18" s="1"/>
  <c r="M26" i="18"/>
  <c r="O26" i="18" s="1"/>
  <c r="M126" i="18"/>
  <c r="O126" i="18" s="1"/>
  <c r="M94" i="18"/>
  <c r="O94" i="18" s="1"/>
  <c r="M112" i="12"/>
  <c r="O112" i="12" s="1"/>
  <c r="M88" i="22"/>
  <c r="O88" i="22" s="1"/>
  <c r="AB88" i="22" s="1"/>
  <c r="M70" i="12"/>
  <c r="O70" i="12" s="1"/>
  <c r="M106" i="12"/>
  <c r="O106" i="12" s="1"/>
  <c r="M10" i="18"/>
  <c r="O10" i="18" s="1"/>
  <c r="M55" i="12"/>
  <c r="O55" i="12" s="1"/>
  <c r="M95" i="18"/>
  <c r="O95" i="18" s="1"/>
  <c r="M136" i="12"/>
  <c r="O136" i="12" s="1"/>
  <c r="M75" i="18"/>
  <c r="O75" i="18" s="1"/>
  <c r="M80" i="12"/>
  <c r="O80" i="12" s="1"/>
  <c r="M135" i="18"/>
  <c r="O135" i="18" s="1"/>
  <c r="M68" i="22"/>
  <c r="O68" i="22" s="1"/>
  <c r="M78" i="22"/>
  <c r="O78" i="22" s="1"/>
  <c r="M67" i="22"/>
  <c r="O67" i="22" s="1"/>
  <c r="M60" i="18"/>
  <c r="O60" i="18" s="1"/>
  <c r="M54" i="18"/>
  <c r="O54" i="18" s="1"/>
  <c r="M107" i="22"/>
  <c r="O107" i="22" s="1"/>
  <c r="AB107" i="22" s="1"/>
  <c r="M61" i="22"/>
  <c r="O61" i="22" s="1"/>
  <c r="M71" i="22"/>
  <c r="O71" i="22" s="1"/>
  <c r="M11" i="22"/>
  <c r="O11" i="22" s="1"/>
  <c r="M110" i="22"/>
  <c r="O110" i="22" s="1"/>
  <c r="M85" i="22"/>
  <c r="O85" i="22" s="1"/>
  <c r="M30" i="22"/>
  <c r="O30" i="22" s="1"/>
  <c r="M58" i="18"/>
  <c r="O58" i="18" s="1"/>
  <c r="M35" i="22"/>
  <c r="O35" i="22" s="1"/>
  <c r="M62" i="22"/>
  <c r="O62" i="22" s="1"/>
  <c r="M26" i="12"/>
  <c r="O26" i="12" s="1"/>
  <c r="M50" i="12"/>
  <c r="O50" i="12" s="1"/>
  <c r="M43" i="22"/>
  <c r="O43" i="22" s="1"/>
  <c r="M53" i="22"/>
  <c r="O53" i="22" s="1"/>
  <c r="M55" i="22"/>
  <c r="O55" i="22" s="1"/>
  <c r="M103" i="22"/>
  <c r="O103" i="22" s="1"/>
  <c r="M119" i="22"/>
  <c r="O119" i="22" s="1"/>
  <c r="M135" i="22"/>
  <c r="O135" i="22" s="1"/>
  <c r="M116" i="12"/>
  <c r="O116" i="12" s="1"/>
  <c r="M130" i="18"/>
  <c r="O130" i="18" s="1"/>
  <c r="M76" i="18"/>
  <c r="O76" i="18" s="1"/>
  <c r="M104" i="12"/>
  <c r="O104" i="12" s="1"/>
  <c r="M65" i="18"/>
  <c r="O65" i="18" s="1"/>
  <c r="M98" i="18"/>
  <c r="O98" i="18" s="1"/>
  <c r="M67" i="18"/>
  <c r="O67" i="18" s="1"/>
  <c r="M100" i="18"/>
  <c r="O100" i="18" s="1"/>
  <c r="M113" i="22"/>
  <c r="O113" i="22" s="1"/>
  <c r="M57" i="18"/>
  <c r="O57" i="18" s="1"/>
  <c r="M12" i="22"/>
  <c r="O12" i="22" s="1"/>
  <c r="M33" i="22"/>
  <c r="O33" i="22" s="1"/>
  <c r="M46" i="22"/>
  <c r="O46" i="22" s="1"/>
  <c r="M57" i="22"/>
  <c r="O57" i="22" s="1"/>
  <c r="AB57" i="22" s="1"/>
  <c r="M73" i="22"/>
  <c r="O73" i="22" s="1"/>
  <c r="M22" i="22"/>
  <c r="O22" i="22" s="1"/>
  <c r="M13" i="22"/>
  <c r="O13" i="22" s="1"/>
  <c r="AB13" i="22" s="1"/>
  <c r="M109" i="22"/>
  <c r="O109" i="22" s="1"/>
  <c r="M19" i="18"/>
  <c r="O19" i="18" s="1"/>
  <c r="M96" i="12"/>
  <c r="O96" i="12" s="1"/>
  <c r="M6" i="22"/>
  <c r="O6" i="22" s="1"/>
  <c r="M122" i="12"/>
  <c r="O122" i="12" s="1"/>
  <c r="M46" i="18"/>
  <c r="O46" i="18" s="1"/>
  <c r="M64" i="22"/>
  <c r="O64" i="22" s="1"/>
  <c r="M96" i="22"/>
  <c r="O96" i="22" s="1"/>
  <c r="M128" i="22"/>
  <c r="O128" i="22" s="1"/>
  <c r="M17" i="22"/>
  <c r="O17" i="22" s="1"/>
  <c r="AB17" i="22" s="1"/>
  <c r="M18" i="22"/>
  <c r="O18" i="22" s="1"/>
  <c r="AB18" i="22" s="1"/>
  <c r="M79" i="22"/>
  <c r="O79" i="22" s="1"/>
  <c r="M119" i="18"/>
  <c r="O119" i="18" s="1"/>
  <c r="M66" i="18"/>
  <c r="O66" i="18" s="1"/>
  <c r="M120" i="12"/>
  <c r="O120" i="12" s="1"/>
  <c r="M102" i="18"/>
  <c r="O102" i="18" s="1"/>
  <c r="M71" i="18"/>
  <c r="O71" i="18" s="1"/>
  <c r="M114" i="22"/>
  <c r="O114" i="22" s="1"/>
  <c r="AB114" i="22" s="1"/>
  <c r="M81" i="22"/>
  <c r="O81" i="22" s="1"/>
  <c r="M59" i="18"/>
  <c r="O59" i="18" s="1"/>
  <c r="M16" i="22"/>
  <c r="O16" i="22" s="1"/>
  <c r="M101" i="22"/>
  <c r="O101" i="22" s="1"/>
  <c r="M69" i="22"/>
  <c r="O69" i="22" s="1"/>
  <c r="AB69" i="22" s="1"/>
  <c r="M116" i="22"/>
  <c r="O116" i="22" s="1"/>
  <c r="M133" i="22"/>
  <c r="O133" i="22" s="1"/>
  <c r="M39" i="18"/>
  <c r="O39" i="18" s="1"/>
  <c r="M100" i="22"/>
  <c r="O100" i="22" s="1"/>
  <c r="M46" i="12"/>
  <c r="O46" i="12" s="1"/>
  <c r="M66" i="12"/>
  <c r="O66" i="12" s="1"/>
  <c r="M40" i="18"/>
  <c r="O40" i="18" s="1"/>
  <c r="M91" i="18"/>
  <c r="O91" i="18" s="1"/>
  <c r="M108" i="12"/>
  <c r="O108" i="12" s="1"/>
  <c r="M61" i="18"/>
  <c r="O61" i="18" s="1"/>
  <c r="M55" i="18"/>
  <c r="O55" i="18" s="1"/>
  <c r="M4" i="22"/>
  <c r="O4" i="22" s="1"/>
  <c r="M97" i="22"/>
  <c r="O97" i="22" s="1"/>
  <c r="M90" i="22"/>
  <c r="O90" i="22" s="1"/>
  <c r="M112" i="22"/>
  <c r="O112" i="22" s="1"/>
  <c r="M13" i="18"/>
  <c r="O13" i="18" s="1"/>
  <c r="M95" i="22"/>
  <c r="O95" i="22" s="1"/>
  <c r="M7" i="22"/>
  <c r="O7" i="22" s="1"/>
  <c r="M27" i="18"/>
  <c r="O27" i="18" s="1"/>
  <c r="M114" i="12"/>
  <c r="O114" i="12" s="1"/>
  <c r="M65" i="22"/>
  <c r="O65" i="22" s="1"/>
  <c r="AB59" i="19"/>
  <c r="AB103" i="19"/>
  <c r="AB64" i="19"/>
  <c r="AB134" i="19"/>
  <c r="AB131" i="19"/>
  <c r="AB58" i="19"/>
  <c r="M132" i="18"/>
  <c r="O132" i="18" s="1"/>
  <c r="M7" i="12"/>
  <c r="O7" i="12" s="1"/>
  <c r="M72" i="12"/>
  <c r="O72" i="12" s="1"/>
  <c r="AB83" i="19"/>
  <c r="AB4" i="19"/>
  <c r="AB111" i="19"/>
  <c r="AB43" i="19"/>
  <c r="M68" i="12"/>
  <c r="O68" i="12" s="1"/>
  <c r="M92" i="12"/>
  <c r="O92" i="12" s="1"/>
  <c r="M28" i="12"/>
  <c r="O28" i="12" s="1"/>
  <c r="M25" i="18"/>
  <c r="O25" i="18" s="1"/>
  <c r="M57" i="12"/>
  <c r="O57" i="12" s="1"/>
  <c r="M132" i="12"/>
  <c r="O132" i="12" s="1"/>
  <c r="M96" i="18"/>
  <c r="O96" i="18" s="1"/>
  <c r="M87" i="12"/>
  <c r="O87" i="12" s="1"/>
  <c r="M71" i="12"/>
  <c r="O71" i="12" s="1"/>
  <c r="M39" i="12"/>
  <c r="O39" i="12" s="1"/>
  <c r="M41" i="18"/>
  <c r="O41" i="18" s="1"/>
  <c r="M88" i="12"/>
  <c r="O88" i="12" s="1"/>
  <c r="M128" i="18"/>
  <c r="O128" i="18" s="1"/>
  <c r="M124" i="18"/>
  <c r="O124" i="18" s="1"/>
  <c r="M89" i="18"/>
  <c r="O89" i="18" s="1"/>
  <c r="M85" i="18"/>
  <c r="O85" i="18" s="1"/>
  <c r="M81" i="18"/>
  <c r="O81" i="18" s="1"/>
  <c r="M115" i="18"/>
  <c r="O115" i="18" s="1"/>
  <c r="M111" i="18"/>
  <c r="O111" i="18" s="1"/>
  <c r="M103" i="18"/>
  <c r="O103" i="18" s="1"/>
  <c r="M135" i="12"/>
  <c r="O135" i="12" s="1"/>
  <c r="M127" i="12"/>
  <c r="O127" i="12" s="1"/>
  <c r="M103" i="12"/>
  <c r="O103" i="12" s="1"/>
  <c r="M47" i="12"/>
  <c r="O47" i="12" s="1"/>
  <c r="M31" i="12"/>
  <c r="O31" i="12" s="1"/>
  <c r="M136" i="18"/>
  <c r="O136" i="18" s="1"/>
  <c r="M44" i="12"/>
  <c r="O44" i="12" s="1"/>
  <c r="M12" i="12"/>
  <c r="O12" i="12" s="1"/>
  <c r="M73" i="18"/>
  <c r="O73" i="18" s="1"/>
  <c r="M127" i="18"/>
  <c r="O127" i="18" s="1"/>
  <c r="M88" i="18"/>
  <c r="O88" i="18" s="1"/>
  <c r="M53" i="18"/>
  <c r="O53" i="18" s="1"/>
  <c r="M110" i="18"/>
  <c r="O110" i="18" s="1"/>
  <c r="M106" i="18"/>
  <c r="O106" i="18" s="1"/>
  <c r="M80" i="18"/>
  <c r="O80" i="18" s="1"/>
  <c r="M133" i="12"/>
  <c r="O133" i="12" s="1"/>
  <c r="M125" i="12"/>
  <c r="O125" i="12" s="1"/>
  <c r="M117" i="12"/>
  <c r="O117" i="12" s="1"/>
  <c r="M109" i="12"/>
  <c r="O109" i="12" s="1"/>
  <c r="M101" i="12"/>
  <c r="O101" i="12" s="1"/>
  <c r="M93" i="12"/>
  <c r="O93" i="12" s="1"/>
  <c r="M77" i="12"/>
  <c r="O77" i="12" s="1"/>
  <c r="M69" i="12"/>
  <c r="O69" i="12" s="1"/>
  <c r="M53" i="12"/>
  <c r="O53" i="12" s="1"/>
  <c r="M45" i="12"/>
  <c r="O45" i="12" s="1"/>
  <c r="M37" i="12"/>
  <c r="O37" i="12" s="1"/>
  <c r="M29" i="12"/>
  <c r="O29" i="12" s="1"/>
  <c r="M21" i="12"/>
  <c r="O21" i="12" s="1"/>
  <c r="M13" i="12"/>
  <c r="O13" i="12" s="1"/>
  <c r="M5" i="12"/>
  <c r="O5" i="12" s="1"/>
  <c r="M70" i="18"/>
  <c r="O70" i="18" s="1"/>
  <c r="M134" i="18"/>
  <c r="O134" i="18" s="1"/>
  <c r="M64" i="18"/>
  <c r="O64" i="18" s="1"/>
  <c r="M77" i="18"/>
  <c r="O77" i="18" s="1"/>
  <c r="M122" i="18"/>
  <c r="O122" i="18" s="1"/>
  <c r="M87" i="18"/>
  <c r="O87" i="18" s="1"/>
  <c r="M83" i="18"/>
  <c r="O83" i="18" s="1"/>
  <c r="M109" i="18"/>
  <c r="O109" i="18" s="1"/>
  <c r="M105" i="18"/>
  <c r="O105" i="18" s="1"/>
  <c r="M123" i="12"/>
  <c r="O123" i="12" s="1"/>
  <c r="M115" i="12"/>
  <c r="O115" i="12" s="1"/>
  <c r="M99" i="12"/>
  <c r="O99" i="12" s="1"/>
  <c r="M91" i="12"/>
  <c r="O91" i="12" s="1"/>
  <c r="M83" i="12"/>
  <c r="O83" i="12" s="1"/>
  <c r="M75" i="12"/>
  <c r="O75" i="12" s="1"/>
  <c r="M59" i="12"/>
  <c r="O59" i="12" s="1"/>
  <c r="M27" i="12"/>
  <c r="O27" i="12" s="1"/>
  <c r="M19" i="12"/>
  <c r="O19" i="12" s="1"/>
  <c r="M4" i="12"/>
  <c r="O4" i="12" s="1"/>
  <c r="M29" i="18"/>
  <c r="O29" i="18" s="1"/>
  <c r="M63" i="18"/>
  <c r="O63" i="18" s="1"/>
  <c r="M131" i="18"/>
  <c r="O131" i="18" s="1"/>
  <c r="M129" i="18"/>
  <c r="O129" i="18" s="1"/>
  <c r="M125" i="18"/>
  <c r="O125" i="18" s="1"/>
  <c r="M121" i="18"/>
  <c r="O121" i="18" s="1"/>
  <c r="M86" i="18"/>
  <c r="O86" i="18" s="1"/>
  <c r="M82" i="18"/>
  <c r="O82" i="18" s="1"/>
  <c r="M11" i="18"/>
  <c r="O11" i="18" s="1"/>
  <c r="M116" i="18"/>
  <c r="O116" i="18" s="1"/>
  <c r="M112" i="18"/>
  <c r="O112" i="18" s="1"/>
  <c r="M108" i="18"/>
  <c r="O108" i="18" s="1"/>
  <c r="M104" i="18"/>
  <c r="O104" i="18" s="1"/>
  <c r="M121" i="12"/>
  <c r="O121" i="12" s="1"/>
  <c r="M113" i="12"/>
  <c r="O113" i="12" s="1"/>
  <c r="M105" i="12"/>
  <c r="O105" i="12" s="1"/>
  <c r="M97" i="12"/>
  <c r="O97" i="12" s="1"/>
  <c r="M89" i="12"/>
  <c r="O89" i="12" s="1"/>
  <c r="M81" i="12"/>
  <c r="O81" i="12" s="1"/>
  <c r="M73" i="12"/>
  <c r="O73" i="12" s="1"/>
  <c r="M65" i="12"/>
  <c r="O65" i="12" s="1"/>
  <c r="M49" i="12"/>
  <c r="O49" i="12" s="1"/>
  <c r="M41" i="12"/>
  <c r="O41" i="12" s="1"/>
  <c r="M17" i="12"/>
  <c r="O17" i="12" s="1"/>
  <c r="M9" i="12"/>
  <c r="O9" i="12" s="1"/>
  <c r="M20" i="12"/>
  <c r="O20" i="12" s="1"/>
  <c r="M40" i="12"/>
  <c r="O40" i="12" s="1"/>
  <c r="Y137" i="12"/>
  <c r="AA137" i="12" s="1"/>
  <c r="M137" i="12"/>
  <c r="O137" i="12" s="1"/>
  <c r="AB104" i="19"/>
  <c r="AB84" i="19"/>
  <c r="AB31" i="19"/>
  <c r="AB40" i="19"/>
  <c r="AB107" i="19"/>
  <c r="AB26" i="19"/>
  <c r="AB115" i="19"/>
  <c r="AB65" i="19"/>
  <c r="AB41" i="19"/>
  <c r="AB57" i="19"/>
  <c r="AB113" i="19"/>
  <c r="AB36" i="19"/>
  <c r="AB127" i="19"/>
  <c r="AB98" i="19"/>
  <c r="AB100" i="19"/>
  <c r="AB86" i="19"/>
  <c r="AB81" i="19"/>
  <c r="AB33" i="19"/>
  <c r="AB29" i="19"/>
  <c r="AB108" i="19"/>
  <c r="AB87" i="19"/>
  <c r="AB22" i="19"/>
  <c r="AB125" i="19"/>
  <c r="AB99" i="19"/>
  <c r="AB85" i="19"/>
  <c r="AB76" i="19"/>
  <c r="AB30" i="19"/>
  <c r="AB21" i="19"/>
  <c r="AB116" i="19"/>
  <c r="AB105" i="19"/>
  <c r="AB37" i="19"/>
  <c r="AB24" i="19"/>
  <c r="AB25" i="19"/>
  <c r="AB23" i="19"/>
  <c r="AB114" i="19"/>
  <c r="AB66" i="19"/>
  <c r="AB52" i="19"/>
  <c r="AB49" i="19"/>
  <c r="AB16" i="19"/>
  <c r="AB101" i="19"/>
  <c r="AB8" i="19"/>
  <c r="AB82" i="19"/>
  <c r="AB32" i="19"/>
  <c r="AB6" i="19"/>
  <c r="AB135" i="19"/>
  <c r="AB7" i="19"/>
  <c r="AB47" i="19"/>
  <c r="AB110" i="19"/>
  <c r="AB120" i="19"/>
  <c r="AB124" i="19"/>
  <c r="AB12" i="19"/>
  <c r="AB35" i="19"/>
  <c r="AB122" i="19"/>
  <c r="AB60" i="19"/>
  <c r="AB109" i="19"/>
  <c r="AB28" i="19"/>
  <c r="AB130" i="19"/>
  <c r="AB119" i="19"/>
  <c r="AB95" i="19"/>
  <c r="AB75" i="19"/>
  <c r="AB73" i="19"/>
  <c r="AB39" i="19"/>
  <c r="AB27" i="19"/>
  <c r="AB18" i="19"/>
  <c r="AB97" i="19"/>
  <c r="AB89" i="19"/>
  <c r="AB79" i="19"/>
  <c r="AB45" i="19"/>
  <c r="AB70" i="19"/>
  <c r="AB68" i="19"/>
  <c r="AB55" i="19"/>
  <c r="AB15" i="19"/>
  <c r="AB13" i="19"/>
  <c r="AB106" i="19"/>
  <c r="AB132" i="19"/>
  <c r="AB67" i="19"/>
  <c r="AB34" i="19"/>
  <c r="AB123" i="19"/>
  <c r="AB48" i="19"/>
  <c r="AB62" i="19"/>
  <c r="AB5" i="19"/>
  <c r="AB128" i="19"/>
  <c r="AB96" i="19"/>
  <c r="AB74" i="19"/>
  <c r="AB72" i="19"/>
  <c r="AB38" i="19"/>
  <c r="AB19" i="19"/>
  <c r="AB17" i="19"/>
  <c r="AB88" i="19"/>
  <c r="AB46" i="19"/>
  <c r="AB10" i="19"/>
  <c r="AB71" i="19"/>
  <c r="AB69" i="19"/>
  <c r="AB56" i="19"/>
  <c r="AB54" i="19"/>
  <c r="AB42" i="19"/>
  <c r="AB20" i="19"/>
  <c r="AB14" i="19"/>
  <c r="AB112" i="19"/>
  <c r="AB91" i="19"/>
  <c r="AB121" i="19"/>
  <c r="AB126" i="19"/>
  <c r="M137" i="18"/>
  <c r="O137" i="18" s="1"/>
  <c r="A9" i="20"/>
  <c r="AB136" i="22" l="1"/>
  <c r="AB16" i="22"/>
  <c r="AB132" i="22"/>
  <c r="AB22" i="22"/>
  <c r="AB110" i="12"/>
  <c r="AB14" i="12"/>
  <c r="AB29" i="12"/>
  <c r="AB26" i="12"/>
  <c r="AB30" i="22"/>
  <c r="AB123" i="22"/>
  <c r="AB37" i="22"/>
  <c r="AB45" i="12"/>
  <c r="AB112" i="22"/>
  <c r="AB92" i="22"/>
  <c r="AB122" i="22"/>
  <c r="AB116" i="22"/>
  <c r="AB63" i="12"/>
  <c r="AB55" i="22"/>
  <c r="AB75" i="22"/>
  <c r="AB4" i="12"/>
  <c r="AB46" i="22"/>
  <c r="AB81" i="22"/>
  <c r="AB86" i="22"/>
  <c r="AB8" i="22"/>
  <c r="AB20" i="22"/>
  <c r="AB117" i="22"/>
  <c r="AB36" i="22"/>
  <c r="AB40" i="22"/>
  <c r="AB24" i="12"/>
  <c r="AB109" i="22"/>
  <c r="AB38" i="22"/>
  <c r="AB113" i="22"/>
  <c r="AB30" i="12"/>
  <c r="AB12" i="22"/>
  <c r="AB65" i="22"/>
  <c r="AB43" i="22"/>
  <c r="AB58" i="22"/>
  <c r="AB103" i="22"/>
  <c r="AB34" i="22"/>
  <c r="AB27" i="22"/>
  <c r="AB73" i="22"/>
  <c r="AB25" i="22"/>
  <c r="AB120" i="22"/>
  <c r="AB66" i="22"/>
  <c r="AB72" i="22"/>
  <c r="AB100" i="22"/>
  <c r="AB21" i="22"/>
  <c r="AB54" i="22"/>
  <c r="AB33" i="22"/>
  <c r="AB126" i="22"/>
  <c r="AB105" i="22"/>
  <c r="AB121" i="12"/>
  <c r="AB128" i="12"/>
  <c r="AB112" i="12"/>
  <c r="AB32" i="12"/>
  <c r="AB58" i="12"/>
  <c r="AB94" i="22"/>
  <c r="AB46" i="12"/>
  <c r="AB124" i="22"/>
  <c r="AB103" i="12"/>
  <c r="AB97" i="22"/>
  <c r="AB45" i="22"/>
  <c r="AB79" i="22"/>
  <c r="AB62" i="12"/>
  <c r="AB47" i="12"/>
  <c r="AB115" i="22"/>
  <c r="AB74" i="12"/>
  <c r="AB20" i="18"/>
  <c r="AB120" i="18"/>
  <c r="AB6" i="22"/>
  <c r="AB48" i="18"/>
  <c r="AB23" i="22"/>
  <c r="AB35" i="18"/>
  <c r="AB101" i="22"/>
  <c r="AC136" i="19"/>
  <c r="AB38" i="12"/>
  <c r="AB131" i="12"/>
  <c r="AB69" i="12"/>
  <c r="AB116" i="18"/>
  <c r="AB85" i="18"/>
  <c r="AB36" i="18"/>
  <c r="AB121" i="18"/>
  <c r="AB89" i="18"/>
  <c r="AB91" i="18"/>
  <c r="AB98" i="18"/>
  <c r="AB130" i="18"/>
  <c r="AB58" i="18"/>
  <c r="AB75" i="18"/>
  <c r="AB10" i="18"/>
  <c r="AB32" i="18"/>
  <c r="AB108" i="18"/>
  <c r="AB82" i="18"/>
  <c r="AB29" i="18"/>
  <c r="AB136" i="18"/>
  <c r="AB65" i="18"/>
  <c r="AB26" i="18"/>
  <c r="AB30" i="18"/>
  <c r="AB114" i="18"/>
  <c r="AB134" i="18"/>
  <c r="AB18" i="18"/>
  <c r="AB56" i="18"/>
  <c r="AB37" i="18"/>
  <c r="AB133" i="18"/>
  <c r="AB112" i="18"/>
  <c r="AB103" i="18"/>
  <c r="AB16" i="18"/>
  <c r="AB66" i="18"/>
  <c r="AB46" i="18"/>
  <c r="AB19" i="18"/>
  <c r="AB45" i="18"/>
  <c r="AB84" i="18"/>
  <c r="AB4" i="18"/>
  <c r="AB134" i="12"/>
  <c r="AB13" i="12"/>
  <c r="AB109" i="12"/>
  <c r="AB38" i="18"/>
  <c r="AB106" i="12"/>
  <c r="AB47" i="22"/>
  <c r="AB31" i="22"/>
  <c r="AB48" i="12"/>
  <c r="AB33" i="12"/>
  <c r="AB83" i="12"/>
  <c r="AB106" i="18"/>
  <c r="AB71" i="12"/>
  <c r="AB72" i="12"/>
  <c r="AB97" i="18"/>
  <c r="AB114" i="12"/>
  <c r="AB98" i="12"/>
  <c r="AB135" i="18"/>
  <c r="AB94" i="18"/>
  <c r="AB127" i="22"/>
  <c r="AB130" i="22"/>
  <c r="AB137" i="22"/>
  <c r="AB12" i="18"/>
  <c r="AB68" i="18"/>
  <c r="AB89" i="22"/>
  <c r="AB62" i="18"/>
  <c r="AB67" i="22"/>
  <c r="AB74" i="22"/>
  <c r="AB84" i="22"/>
  <c r="AB134" i="22"/>
  <c r="AB133" i="22"/>
  <c r="AB64" i="22"/>
  <c r="AB119" i="22"/>
  <c r="AB62" i="22"/>
  <c r="AB71" i="22"/>
  <c r="AB63" i="22"/>
  <c r="AB110" i="18"/>
  <c r="AB99" i="18"/>
  <c r="AB82" i="22"/>
  <c r="AB125" i="18"/>
  <c r="AB7" i="12"/>
  <c r="AB28" i="12"/>
  <c r="AB66" i="12"/>
  <c r="AB99" i="22"/>
  <c r="AB69" i="18"/>
  <c r="AB27" i="12"/>
  <c r="AB77" i="12"/>
  <c r="AB88" i="12"/>
  <c r="AB96" i="18"/>
  <c r="AB110" i="22"/>
  <c r="AB10" i="12"/>
  <c r="AB34" i="18"/>
  <c r="AB19" i="22"/>
  <c r="AB5" i="18"/>
  <c r="AB98" i="22"/>
  <c r="AB115" i="12"/>
  <c r="AB40" i="12"/>
  <c r="AB125" i="12"/>
  <c r="AB91" i="12"/>
  <c r="AB95" i="12"/>
  <c r="AB21" i="18"/>
  <c r="AB68" i="22"/>
  <c r="AB14" i="18"/>
  <c r="AB48" i="22"/>
  <c r="AB5" i="12"/>
  <c r="AB23" i="12"/>
  <c r="AB119" i="12"/>
  <c r="AB4" i="22"/>
  <c r="AB108" i="12"/>
  <c r="AB42" i="12"/>
  <c r="AB119" i="18"/>
  <c r="AB96" i="22"/>
  <c r="AB85" i="22"/>
  <c r="AB95" i="18"/>
  <c r="AB82" i="12"/>
  <c r="AB106" i="22"/>
  <c r="AB128" i="22"/>
  <c r="AB65" i="12"/>
  <c r="AB131" i="18"/>
  <c r="AB43" i="12"/>
  <c r="AB75" i="12"/>
  <c r="AB79" i="18"/>
  <c r="AB31" i="12"/>
  <c r="AB68" i="12"/>
  <c r="AB79" i="12"/>
  <c r="AB7" i="22"/>
  <c r="AB94" i="12"/>
  <c r="AB123" i="18"/>
  <c r="AB35" i="22"/>
  <c r="AB92" i="18"/>
  <c r="AB70" i="12"/>
  <c r="AB111" i="22"/>
  <c r="AB52" i="22"/>
  <c r="AB56" i="12"/>
  <c r="AB96" i="12"/>
  <c r="AB60" i="18"/>
  <c r="AB10" i="22"/>
  <c r="AB42" i="18"/>
  <c r="AB15" i="22"/>
  <c r="AB128" i="18"/>
  <c r="AB8" i="12"/>
  <c r="AB132" i="18"/>
  <c r="AB95" i="22"/>
  <c r="AB135" i="22"/>
  <c r="AB54" i="12"/>
  <c r="AB87" i="22"/>
  <c r="AB76" i="22"/>
  <c r="AB84" i="12"/>
  <c r="AB73" i="12"/>
  <c r="AB63" i="18"/>
  <c r="AB105" i="18"/>
  <c r="AB72" i="18"/>
  <c r="AB70" i="18"/>
  <c r="AB127" i="12"/>
  <c r="AB132" i="12"/>
  <c r="AB104" i="12"/>
  <c r="AB55" i="12"/>
  <c r="AB76" i="12"/>
  <c r="AB123" i="12"/>
  <c r="AB109" i="18"/>
  <c r="AB83" i="18"/>
  <c r="AB27" i="18"/>
  <c r="AB24" i="18"/>
  <c r="AB67" i="18"/>
  <c r="AB77" i="18"/>
  <c r="AB101" i="18"/>
  <c r="AB135" i="12"/>
  <c r="AB41" i="18"/>
  <c r="AB7" i="18"/>
  <c r="AB28" i="18"/>
  <c r="AB52" i="12"/>
  <c r="AB25" i="12"/>
  <c r="AB12" i="12"/>
  <c r="AB39" i="12"/>
  <c r="AB92" i="12"/>
  <c r="AB15" i="18"/>
  <c r="AB55" i="18"/>
  <c r="AB18" i="12"/>
  <c r="AB33" i="18"/>
  <c r="AB71" i="18"/>
  <c r="AB17" i="18"/>
  <c r="AB31" i="18"/>
  <c r="AB59" i="18"/>
  <c r="AB40" i="18"/>
  <c r="AB6" i="18"/>
  <c r="AB47" i="18"/>
  <c r="AB115" i="18"/>
  <c r="AB126" i="18"/>
  <c r="AB120" i="12"/>
  <c r="AB97" i="12"/>
  <c r="AB107" i="12"/>
  <c r="AB117" i="18"/>
  <c r="AB122" i="18"/>
  <c r="AB88" i="18"/>
  <c r="AB111" i="12"/>
  <c r="AB107" i="18"/>
  <c r="AB25" i="18"/>
  <c r="AB13" i="18"/>
  <c r="AB43" i="18"/>
  <c r="AB22" i="12"/>
  <c r="AB16" i="12"/>
  <c r="AB64" i="12"/>
  <c r="AB49" i="18"/>
  <c r="AB113" i="12"/>
  <c r="AB100" i="18"/>
  <c r="AB105" i="12"/>
  <c r="AB104" i="18"/>
  <c r="AB19" i="12"/>
  <c r="AB21" i="12"/>
  <c r="AB85" i="12"/>
  <c r="AB111" i="18"/>
  <c r="AB34" i="12"/>
  <c r="AB130" i="12"/>
  <c r="AB116" i="12"/>
  <c r="AB54" i="18"/>
  <c r="AB136" i="12"/>
  <c r="AB86" i="12"/>
  <c r="AB113" i="18"/>
  <c r="AB52" i="18"/>
  <c r="AB117" i="12"/>
  <c r="AB127" i="18"/>
  <c r="AB6" i="12"/>
  <c r="AB22" i="18"/>
  <c r="AB41" i="12"/>
  <c r="AB81" i="12"/>
  <c r="AB59" i="12"/>
  <c r="AB87" i="12"/>
  <c r="AB57" i="12"/>
  <c r="AB100" i="12"/>
  <c r="AB23" i="18"/>
  <c r="AB39" i="18"/>
  <c r="AB60" i="12"/>
  <c r="AB20" i="12"/>
  <c r="AB17" i="12"/>
  <c r="AB99" i="12"/>
  <c r="AB64" i="18"/>
  <c r="AB37" i="12"/>
  <c r="AB101" i="12"/>
  <c r="AB133" i="12"/>
  <c r="AB81" i="18"/>
  <c r="AB15" i="12"/>
  <c r="AB8" i="18"/>
  <c r="AB122" i="12"/>
  <c r="AB124" i="12"/>
  <c r="AB73" i="18"/>
  <c r="AB124" i="18"/>
  <c r="AB57" i="18"/>
  <c r="AB137" i="18"/>
  <c r="AB49" i="12"/>
  <c r="AB89" i="12"/>
  <c r="AB86" i="18"/>
  <c r="AB35" i="12"/>
  <c r="AB67" i="12"/>
  <c r="AB87" i="18"/>
  <c r="AB76" i="18"/>
  <c r="AB74" i="18"/>
  <c r="AB36" i="12"/>
  <c r="AB137" i="12"/>
  <c r="A10" i="20"/>
  <c r="AC54" i="19"/>
  <c r="AC70" i="19"/>
  <c r="AC30" i="19"/>
  <c r="AC73" i="19"/>
  <c r="AC31" i="19"/>
  <c r="AC34" i="19"/>
  <c r="AC89" i="19"/>
  <c r="AC5" i="19"/>
  <c r="AC7" i="19"/>
  <c r="AC99" i="19"/>
  <c r="AC42" i="19"/>
  <c r="AC14" i="19"/>
  <c r="AC79" i="19"/>
  <c r="AC21" i="19"/>
  <c r="AC39" i="19"/>
  <c r="AC49" i="19"/>
  <c r="AC110" i="19"/>
  <c r="AC120" i="19"/>
  <c r="AC114" i="19"/>
  <c r="AC38" i="19"/>
  <c r="AC10" i="19"/>
  <c r="AC57" i="19"/>
  <c r="AC125" i="19"/>
  <c r="AC106" i="19"/>
  <c r="AC22" i="19"/>
  <c r="AC46" i="19"/>
  <c r="AC92" i="19"/>
  <c r="AC65" i="19"/>
  <c r="AC111" i="19"/>
  <c r="AC45" i="19"/>
  <c r="AC115" i="19"/>
  <c r="AC121" i="19"/>
  <c r="AC13" i="19"/>
  <c r="AC72" i="19"/>
  <c r="AC32" i="19"/>
  <c r="AC63" i="19"/>
  <c r="AC4" i="19"/>
  <c r="AC95" i="19"/>
  <c r="AC74" i="19"/>
  <c r="AC66" i="19"/>
  <c r="AC128" i="19"/>
  <c r="AC104" i="19"/>
  <c r="AC20" i="19"/>
  <c r="AC8" i="19"/>
  <c r="AC15" i="19"/>
  <c r="AC88" i="19"/>
  <c r="AC132" i="19"/>
  <c r="AC67" i="19"/>
  <c r="AC56" i="19"/>
  <c r="AC123" i="19"/>
  <c r="AC27" i="19"/>
  <c r="AC71" i="19"/>
  <c r="AC68" i="19"/>
  <c r="AC59" i="19"/>
  <c r="AC36" i="19"/>
  <c r="AC127" i="19"/>
  <c r="AC24" i="19"/>
  <c r="AC52" i="19"/>
  <c r="AC64" i="19"/>
  <c r="AC86" i="19"/>
  <c r="AC119" i="19"/>
  <c r="AC26" i="19"/>
  <c r="AC134" i="19"/>
  <c r="AC55" i="19"/>
  <c r="AC37" i="19"/>
  <c r="AC75" i="19"/>
  <c r="AC82" i="19"/>
  <c r="AC137" i="19"/>
  <c r="AC48" i="19"/>
  <c r="AC60" i="19"/>
  <c r="AC126" i="19"/>
  <c r="AC107" i="19"/>
  <c r="AC58" i="19"/>
  <c r="AC33" i="19"/>
  <c r="AC85" i="19"/>
  <c r="AC62" i="19"/>
  <c r="AC116" i="19"/>
  <c r="AC41" i="19"/>
  <c r="AC76" i="19"/>
  <c r="AC103" i="19"/>
  <c r="AC135" i="19"/>
  <c r="AC29" i="19"/>
  <c r="AC94" i="19"/>
  <c r="AC87" i="19"/>
  <c r="AC17" i="19"/>
  <c r="AC25" i="19"/>
  <c r="AC124" i="19"/>
  <c r="AC77" i="19"/>
  <c r="AC6" i="19"/>
  <c r="AC131" i="19"/>
  <c r="AC130" i="19"/>
  <c r="AC122" i="19"/>
  <c r="AC35" i="19"/>
  <c r="AC98" i="19"/>
  <c r="AC16" i="19"/>
  <c r="AC40" i="19"/>
  <c r="AC83" i="19"/>
  <c r="AC43" i="19"/>
  <c r="AC108" i="19"/>
  <c r="AC12" i="19"/>
  <c r="AC91" i="19"/>
  <c r="AC96" i="19"/>
  <c r="AC81" i="19"/>
  <c r="AC100" i="19"/>
  <c r="AC117" i="19"/>
  <c r="AC19" i="19"/>
  <c r="AC84" i="19"/>
  <c r="AC28" i="19"/>
  <c r="AC112" i="19"/>
  <c r="AC23" i="19"/>
  <c r="AC113" i="19"/>
  <c r="AC18" i="19"/>
  <c r="AC47" i="19"/>
  <c r="AC69" i="19"/>
  <c r="AC97" i="19"/>
  <c r="AC109" i="19"/>
  <c r="AC101" i="19"/>
  <c r="AC105" i="19"/>
  <c r="AC133" i="19"/>
  <c r="AF138" i="20" l="1"/>
  <c r="AF137" i="20"/>
  <c r="AC103" i="18"/>
  <c r="AC69" i="22"/>
  <c r="AC14" i="22"/>
  <c r="AC120" i="22"/>
  <c r="AC110" i="22"/>
  <c r="AC62" i="22"/>
  <c r="AC131" i="18"/>
  <c r="AC89" i="18"/>
  <c r="AC127" i="22"/>
  <c r="AC7" i="18"/>
  <c r="AC39" i="22"/>
  <c r="AC95" i="18"/>
  <c r="AC116" i="22"/>
  <c r="AC104" i="12"/>
  <c r="AC36" i="18"/>
  <c r="AC69" i="18"/>
  <c r="AC137" i="22"/>
  <c r="AC105" i="22"/>
  <c r="AC6" i="22"/>
  <c r="AC96" i="22"/>
  <c r="AC16" i="18"/>
  <c r="AC28" i="18"/>
  <c r="AC92" i="18"/>
  <c r="AC72" i="22"/>
  <c r="AC79" i="18"/>
  <c r="AC133" i="18"/>
  <c r="AC55" i="18"/>
  <c r="AC77" i="18"/>
  <c r="AC83" i="18"/>
  <c r="AC70" i="18"/>
  <c r="AC128" i="22"/>
  <c r="AC30" i="18"/>
  <c r="AC48" i="18"/>
  <c r="AC28" i="22"/>
  <c r="AC63" i="22"/>
  <c r="AC16" i="22"/>
  <c r="AC12" i="12"/>
  <c r="AC29" i="12"/>
  <c r="AC106" i="18"/>
  <c r="AC25" i="18"/>
  <c r="AC121" i="18"/>
  <c r="AC5" i="18"/>
  <c r="AC7" i="22"/>
  <c r="AC97" i="22"/>
  <c r="AC65" i="22"/>
  <c r="AC104" i="22"/>
  <c r="AC57" i="22"/>
  <c r="AC98" i="22"/>
  <c r="AC99" i="22"/>
  <c r="AC109" i="22"/>
  <c r="AC121" i="22"/>
  <c r="AC126" i="18"/>
  <c r="AC98" i="18"/>
  <c r="AC58" i="18"/>
  <c r="AC45" i="18"/>
  <c r="AC14" i="18"/>
  <c r="AC94" i="18"/>
  <c r="AC119" i="18"/>
  <c r="AC62" i="12"/>
  <c r="AC10" i="22"/>
  <c r="AC67" i="22"/>
  <c r="AC124" i="22"/>
  <c r="AC66" i="22"/>
  <c r="AC43" i="22"/>
  <c r="AC23" i="22"/>
  <c r="AC119" i="22"/>
  <c r="AC64" i="22"/>
  <c r="AC71" i="22"/>
  <c r="AC77" i="22"/>
  <c r="AC40" i="22"/>
  <c r="AC115" i="22"/>
  <c r="AC21" i="22"/>
  <c r="AC33" i="22"/>
  <c r="AC12" i="18"/>
  <c r="AC26" i="18"/>
  <c r="AC37" i="18"/>
  <c r="AC131" i="22"/>
  <c r="AC12" i="22"/>
  <c r="AC45" i="22"/>
  <c r="AC26" i="22"/>
  <c r="AC48" i="22"/>
  <c r="AC25" i="22"/>
  <c r="AC134" i="22"/>
  <c r="AC31" i="12"/>
  <c r="AC32" i="18"/>
  <c r="AC66" i="18"/>
  <c r="AC60" i="18"/>
  <c r="AC96" i="18"/>
  <c r="AC112" i="18"/>
  <c r="AC116" i="18"/>
  <c r="AC125" i="18"/>
  <c r="AC75" i="22"/>
  <c r="AC46" i="22"/>
  <c r="AC113" i="22"/>
  <c r="AC123" i="22"/>
  <c r="AC60" i="22"/>
  <c r="AC74" i="22"/>
  <c r="AC30" i="22"/>
  <c r="AC133" i="22"/>
  <c r="AC107" i="22"/>
  <c r="AC135" i="22"/>
  <c r="AC112" i="22"/>
  <c r="AC56" i="22"/>
  <c r="AC106" i="22"/>
  <c r="AC34" i="22"/>
  <c r="AC76" i="18"/>
  <c r="AC49" i="18"/>
  <c r="AC76" i="22"/>
  <c r="AC95" i="22"/>
  <c r="AC15" i="22"/>
  <c r="AC73" i="18"/>
  <c r="AC127" i="18"/>
  <c r="AC86" i="12"/>
  <c r="AC100" i="18"/>
  <c r="AC122" i="18"/>
  <c r="AC6" i="18"/>
  <c r="AC17" i="18"/>
  <c r="AC123" i="18"/>
  <c r="AC91" i="18"/>
  <c r="AC134" i="18"/>
  <c r="AC56" i="18"/>
  <c r="AC67" i="18"/>
  <c r="AC84" i="18"/>
  <c r="AC46" i="18"/>
  <c r="AC35" i="18"/>
  <c r="AC68" i="18"/>
  <c r="AC20" i="18"/>
  <c r="AC18" i="18"/>
  <c r="AC42" i="18"/>
  <c r="AC108" i="18"/>
  <c r="AC38" i="18"/>
  <c r="AC72" i="18"/>
  <c r="AC114" i="18"/>
  <c r="AC85" i="18"/>
  <c r="AC65" i="18"/>
  <c r="AC40" i="18"/>
  <c r="AC84" i="12"/>
  <c r="AC125" i="12"/>
  <c r="AC24" i="22"/>
  <c r="AC101" i="22"/>
  <c r="AC5" i="22"/>
  <c r="AC36" i="22"/>
  <c r="AC100" i="22"/>
  <c r="AC91" i="22"/>
  <c r="AC132" i="22"/>
  <c r="AC55" i="22"/>
  <c r="AC87" i="22"/>
  <c r="AC83" i="22"/>
  <c r="AC31" i="22"/>
  <c r="AC54" i="22"/>
  <c r="AC94" i="22"/>
  <c r="AC41" i="22"/>
  <c r="AC13" i="22"/>
  <c r="AC81" i="22"/>
  <c r="AC88" i="22"/>
  <c r="AC136" i="22"/>
  <c r="AC42" i="22"/>
  <c r="AC79" i="22"/>
  <c r="AC130" i="22"/>
  <c r="AC35" i="22"/>
  <c r="AC49" i="22"/>
  <c r="AC89" i="22"/>
  <c r="AC17" i="22"/>
  <c r="AC68" i="22"/>
  <c r="AC70" i="22"/>
  <c r="AC37" i="22"/>
  <c r="AC74" i="18"/>
  <c r="AC137" i="18"/>
  <c r="AC81" i="18"/>
  <c r="AC64" i="18"/>
  <c r="AC107" i="18"/>
  <c r="AC117" i="18"/>
  <c r="AC71" i="18"/>
  <c r="AC15" i="18"/>
  <c r="AC41" i="18"/>
  <c r="AC86" i="18"/>
  <c r="AC57" i="18"/>
  <c r="AC39" i="18"/>
  <c r="AC22" i="18"/>
  <c r="AC52" i="18"/>
  <c r="AC54" i="18"/>
  <c r="AC111" i="18"/>
  <c r="AC104" i="18"/>
  <c r="AC43" i="18"/>
  <c r="AC115" i="18"/>
  <c r="AC59" i="18"/>
  <c r="AC33" i="18"/>
  <c r="AC24" i="18"/>
  <c r="AC123" i="12"/>
  <c r="AC105" i="18"/>
  <c r="AC128" i="18"/>
  <c r="AC4" i="18"/>
  <c r="AC29" i="18"/>
  <c r="AC136" i="18"/>
  <c r="AC19" i="18"/>
  <c r="AC135" i="18"/>
  <c r="AC130" i="18"/>
  <c r="AC21" i="18"/>
  <c r="AC10" i="18"/>
  <c r="AC75" i="18"/>
  <c r="AC99" i="18"/>
  <c r="AC120" i="18"/>
  <c r="AC82" i="18"/>
  <c r="AC110" i="18"/>
  <c r="AC109" i="18"/>
  <c r="AC62" i="18"/>
  <c r="AC132" i="18"/>
  <c r="AC63" i="18"/>
  <c r="AC97" i="18"/>
  <c r="AC34" i="18"/>
  <c r="AC5" i="12"/>
  <c r="AC22" i="22"/>
  <c r="AC4" i="22"/>
  <c r="AC108" i="22"/>
  <c r="AC32" i="22"/>
  <c r="AC117" i="22"/>
  <c r="AC114" i="22"/>
  <c r="AC8" i="22"/>
  <c r="AC38" i="22"/>
  <c r="AC20" i="22"/>
  <c r="AC92" i="22"/>
  <c r="AC59" i="22"/>
  <c r="AC125" i="22"/>
  <c r="AC47" i="22"/>
  <c r="AC27" i="22"/>
  <c r="AC52" i="22"/>
  <c r="AC18" i="22"/>
  <c r="AC73" i="22"/>
  <c r="AC85" i="22"/>
  <c r="AC126" i="22"/>
  <c r="AC111" i="22"/>
  <c r="AC29" i="22"/>
  <c r="AC58" i="22"/>
  <c r="AC103" i="22"/>
  <c r="AC86" i="22"/>
  <c r="AC82" i="22"/>
  <c r="AC19" i="22"/>
  <c r="AC122" i="22"/>
  <c r="AC84" i="22"/>
  <c r="AC87" i="18"/>
  <c r="AC124" i="18"/>
  <c r="AC8" i="18"/>
  <c r="AC23" i="18"/>
  <c r="AC59" i="12"/>
  <c r="AC113" i="18"/>
  <c r="AC105" i="12"/>
  <c r="AC13" i="18"/>
  <c r="AC88" i="18"/>
  <c r="AC47" i="18"/>
  <c r="AC31" i="18"/>
  <c r="AC101" i="18"/>
  <c r="AC27" i="18"/>
  <c r="AC60" i="12"/>
  <c r="AC99" i="12"/>
  <c r="AC7" i="12"/>
  <c r="AC38" i="12"/>
  <c r="AC77" i="12"/>
  <c r="AC128" i="12"/>
  <c r="AC32" i="12"/>
  <c r="AC79" i="12"/>
  <c r="AC122" i="12"/>
  <c r="AC14" i="12"/>
  <c r="AC49" i="12"/>
  <c r="AC120" i="12"/>
  <c r="AC76" i="12"/>
  <c r="AC28" i="12"/>
  <c r="AC115" i="12"/>
  <c r="AC75" i="12"/>
  <c r="AC27" i="12"/>
  <c r="AC110" i="12"/>
  <c r="AC58" i="12"/>
  <c r="AC10" i="12"/>
  <c r="AC97" i="12"/>
  <c r="AC45" i="12"/>
  <c r="AC136" i="12"/>
  <c r="AC116" i="12"/>
  <c r="AC96" i="12"/>
  <c r="AC68" i="12"/>
  <c r="AC48" i="12"/>
  <c r="AC24" i="12"/>
  <c r="AC131" i="12"/>
  <c r="AC111" i="12"/>
  <c r="AC91" i="12"/>
  <c r="AC67" i="12"/>
  <c r="AC43" i="12"/>
  <c r="AC23" i="12"/>
  <c r="AC130" i="12"/>
  <c r="AC106" i="12"/>
  <c r="AC74" i="12"/>
  <c r="AC46" i="12"/>
  <c r="AC26" i="12"/>
  <c r="AC6" i="12"/>
  <c r="AC113" i="12"/>
  <c r="AC89" i="12"/>
  <c r="AC69" i="12"/>
  <c r="AC37" i="12"/>
  <c r="AC17" i="12"/>
  <c r="AC100" i="12"/>
  <c r="AC52" i="12"/>
  <c r="AC8" i="12"/>
  <c r="AC95" i="12"/>
  <c r="AC47" i="12"/>
  <c r="AC4" i="12"/>
  <c r="AC82" i="12"/>
  <c r="AC30" i="12"/>
  <c r="AC121" i="12"/>
  <c r="AC73" i="12"/>
  <c r="AC21" i="12"/>
  <c r="AC132" i="12"/>
  <c r="AC112" i="12"/>
  <c r="AC88" i="12"/>
  <c r="AC64" i="12"/>
  <c r="AC40" i="12"/>
  <c r="AC16" i="12"/>
  <c r="AC127" i="12"/>
  <c r="AC107" i="12"/>
  <c r="AC83" i="12"/>
  <c r="AC63" i="12"/>
  <c r="AC39" i="12"/>
  <c r="AC15" i="12"/>
  <c r="AC126" i="12"/>
  <c r="AC98" i="12"/>
  <c r="AC66" i="12"/>
  <c r="AC42" i="12"/>
  <c r="AC22" i="12"/>
  <c r="AC133" i="12"/>
  <c r="AC109" i="12"/>
  <c r="AC85" i="12"/>
  <c r="AC57" i="12"/>
  <c r="AC33" i="12"/>
  <c r="AC13" i="12"/>
  <c r="AC124" i="12"/>
  <c r="AC108" i="12"/>
  <c r="AC92" i="12"/>
  <c r="AC72" i="12"/>
  <c r="AC56" i="12"/>
  <c r="AC36" i="12"/>
  <c r="AC20" i="12"/>
  <c r="AC135" i="12"/>
  <c r="AC119" i="12"/>
  <c r="AC103" i="12"/>
  <c r="AC87" i="12"/>
  <c r="AC71" i="12"/>
  <c r="AC55" i="12"/>
  <c r="AC35" i="12"/>
  <c r="AC19" i="12"/>
  <c r="AC134" i="12"/>
  <c r="AC114" i="12"/>
  <c r="AC94" i="12"/>
  <c r="AC70" i="12"/>
  <c r="AC54" i="12"/>
  <c r="AC34" i="12"/>
  <c r="AC18" i="12"/>
  <c r="AC137" i="12"/>
  <c r="AC117" i="12"/>
  <c r="AC101" i="12"/>
  <c r="AC81" i="12"/>
  <c r="AC65" i="12"/>
  <c r="AC41" i="12"/>
  <c r="AC25" i="12"/>
  <c r="W6" i="20"/>
  <c r="W10" i="20"/>
  <c r="W7" i="20"/>
  <c r="W11" i="20"/>
  <c r="W8" i="20"/>
  <c r="W9" i="20"/>
  <c r="W5" i="20"/>
  <c r="N11" i="20"/>
  <c r="N7" i="20"/>
  <c r="N9" i="20"/>
  <c r="N5" i="20"/>
  <c r="N8" i="20"/>
  <c r="N10" i="20"/>
  <c r="N6" i="20"/>
  <c r="A11" i="20"/>
  <c r="V11" i="20" s="1"/>
  <c r="V6" i="20"/>
  <c r="V10" i="20"/>
  <c r="V7" i="20"/>
  <c r="V8" i="20"/>
  <c r="V9" i="20"/>
  <c r="V5" i="20"/>
  <c r="U6" i="20"/>
  <c r="T9" i="20"/>
  <c r="U10" i="20"/>
  <c r="U7" i="20"/>
  <c r="U9" i="20"/>
  <c r="T11" i="20"/>
  <c r="T6" i="20"/>
  <c r="T8" i="20"/>
  <c r="T7" i="20"/>
  <c r="U8" i="20"/>
  <c r="T10" i="20"/>
  <c r="U5" i="20"/>
  <c r="T5" i="20"/>
  <c r="AB10" i="20" l="1"/>
  <c r="AB12" i="20"/>
  <c r="AB7" i="20"/>
  <c r="AB9" i="20"/>
  <c r="AB11" i="20"/>
  <c r="AB6" i="20"/>
  <c r="AB8" i="20"/>
  <c r="Z16" i="20"/>
  <c r="P8" i="20"/>
  <c r="H5" i="20"/>
  <c r="I7" i="20"/>
  <c r="I10" i="20"/>
  <c r="K9" i="20"/>
  <c r="O8" i="20"/>
  <c r="J10" i="20"/>
  <c r="H11" i="20"/>
  <c r="J7" i="20"/>
  <c r="K11" i="20"/>
  <c r="Z8" i="20"/>
  <c r="AC8" i="20" s="1"/>
  <c r="Q8" i="20"/>
  <c r="K7" i="20"/>
  <c r="I5" i="20"/>
  <c r="J9" i="20"/>
  <c r="J5" i="20"/>
  <c r="Z10" i="20"/>
  <c r="AC10" i="20" s="1"/>
  <c r="AB5" i="20"/>
  <c r="Z11" i="20"/>
  <c r="AC11" i="20" s="1"/>
  <c r="AA11" i="20" s="1"/>
  <c r="Z6" i="20"/>
  <c r="AC6" i="20" s="1"/>
  <c r="Z9" i="20"/>
  <c r="AC9" i="20" s="1"/>
  <c r="K6" i="20"/>
  <c r="K8" i="20"/>
  <c r="K5" i="20"/>
  <c r="L5" i="20" s="1"/>
  <c r="Z7" i="20"/>
  <c r="AC7" i="20" s="1"/>
  <c r="AA7" i="20" s="1"/>
  <c r="Z5" i="20"/>
  <c r="AC5" i="20" s="1"/>
  <c r="K10" i="20"/>
  <c r="P9" i="20"/>
  <c r="O6" i="20"/>
  <c r="O5" i="20"/>
  <c r="O11" i="20"/>
  <c r="P7" i="20"/>
  <c r="Q10" i="20"/>
  <c r="Q11" i="20"/>
  <c r="O10" i="20"/>
  <c r="P6" i="20"/>
  <c r="Q7" i="20"/>
  <c r="P10" i="20"/>
  <c r="Q5" i="20"/>
  <c r="O9" i="20"/>
  <c r="P5" i="20"/>
  <c r="P31" i="23" s="1"/>
  <c r="Q6" i="20"/>
  <c r="Q9" i="20"/>
  <c r="P11" i="20"/>
  <c r="H10" i="20"/>
  <c r="H7" i="20"/>
  <c r="I6" i="20"/>
  <c r="J6" i="20"/>
  <c r="H9" i="20"/>
  <c r="I11" i="20"/>
  <c r="H8" i="20"/>
  <c r="H6" i="20"/>
  <c r="I8" i="20"/>
  <c r="I9" i="20"/>
  <c r="J8" i="20"/>
  <c r="O7" i="20"/>
  <c r="H11" i="23"/>
  <c r="H22" i="23"/>
  <c r="P80" i="23"/>
  <c r="P40" i="23"/>
  <c r="H59" i="23"/>
  <c r="P94" i="23"/>
  <c r="P46" i="23"/>
  <c r="H42" i="23"/>
  <c r="H48" i="23"/>
  <c r="H103" i="23"/>
  <c r="P78" i="23"/>
  <c r="H14" i="23"/>
  <c r="H6" i="23"/>
  <c r="P103" i="23"/>
  <c r="H104" i="23"/>
  <c r="H56" i="23"/>
  <c r="P95" i="23"/>
  <c r="P74" i="23"/>
  <c r="H99" i="23"/>
  <c r="P45" i="23"/>
  <c r="H88" i="23"/>
  <c r="H58" i="23"/>
  <c r="P47" i="23"/>
  <c r="H46" i="23"/>
  <c r="H36" i="23"/>
  <c r="P16" i="23"/>
  <c r="P93" i="23"/>
  <c r="H53" i="23"/>
  <c r="P49" i="23"/>
  <c r="H21" i="23"/>
  <c r="H9" i="23"/>
  <c r="P98" i="23"/>
  <c r="P27" i="23"/>
  <c r="H94" i="23"/>
  <c r="P48" i="23"/>
  <c r="P36" i="23"/>
  <c r="P85" i="23"/>
  <c r="P77" i="23"/>
  <c r="H75" i="23"/>
  <c r="P21" i="23"/>
  <c r="H54" i="23"/>
  <c r="P35" i="23"/>
  <c r="H61" i="23"/>
  <c r="H17" i="23"/>
  <c r="C9" i="20"/>
  <c r="E10" i="20"/>
  <c r="D5" i="20"/>
  <c r="B6" i="20"/>
  <c r="B9" i="20"/>
  <c r="D10" i="20"/>
  <c r="D9" i="20"/>
  <c r="E6" i="20"/>
  <c r="C10" i="20"/>
  <c r="E9" i="20"/>
  <c r="B10" i="20"/>
  <c r="C8" i="20"/>
  <c r="D8" i="20"/>
  <c r="E11" i="20"/>
  <c r="C11" i="20"/>
  <c r="C6" i="20"/>
  <c r="D7" i="20"/>
  <c r="E7" i="20"/>
  <c r="C5" i="20"/>
  <c r="B8" i="20"/>
  <c r="C7" i="20"/>
  <c r="B5" i="20"/>
  <c r="B7" i="20"/>
  <c r="D6" i="20"/>
  <c r="E5" i="20"/>
  <c r="E8" i="20"/>
  <c r="B11" i="20"/>
  <c r="U11" i="20"/>
  <c r="X11" i="20"/>
  <c r="A12" i="20"/>
  <c r="Z12" i="20" s="1"/>
  <c r="AC12" i="20" s="1"/>
  <c r="J11" i="20"/>
  <c r="D11" i="20"/>
  <c r="X7" i="20"/>
  <c r="X6" i="20"/>
  <c r="X9" i="20"/>
  <c r="X10" i="20"/>
  <c r="X5" i="20"/>
  <c r="X8" i="20"/>
  <c r="AA6" i="20" l="1"/>
  <c r="AA12" i="20"/>
  <c r="AA8" i="20"/>
  <c r="AA9" i="20"/>
  <c r="AA10" i="20"/>
  <c r="W12" i="20"/>
  <c r="N12" i="20"/>
  <c r="E12" i="20"/>
  <c r="O12" i="20"/>
  <c r="Q12" i="20"/>
  <c r="R12" i="20" s="1"/>
  <c r="K12" i="20"/>
  <c r="P12" i="20"/>
  <c r="L6" i="20"/>
  <c r="P61" i="23"/>
  <c r="H44" i="23"/>
  <c r="H79" i="23"/>
  <c r="L8" i="20"/>
  <c r="P5" i="23"/>
  <c r="P57" i="23"/>
  <c r="P102" i="23"/>
  <c r="H93" i="23"/>
  <c r="P68" i="23"/>
  <c r="H16" i="23"/>
  <c r="H87" i="23"/>
  <c r="H113" i="23"/>
  <c r="H15" i="23"/>
  <c r="H31" i="23"/>
  <c r="H50" i="23"/>
  <c r="H96" i="23"/>
  <c r="H108" i="23"/>
  <c r="P53" i="23"/>
  <c r="H66" i="23"/>
  <c r="H8" i="23"/>
  <c r="P97" i="23"/>
  <c r="P62" i="23"/>
  <c r="H102" i="23"/>
  <c r="H98" i="23"/>
  <c r="P39" i="23"/>
  <c r="P87" i="23"/>
  <c r="P14" i="23"/>
  <c r="P108" i="23"/>
  <c r="H77" i="23"/>
  <c r="P41" i="23"/>
  <c r="P119" i="23"/>
  <c r="P42" i="23"/>
  <c r="H47" i="23"/>
  <c r="P69" i="23"/>
  <c r="P58" i="23"/>
  <c r="P33" i="23"/>
  <c r="H10" i="23"/>
  <c r="P72" i="23"/>
  <c r="H72" i="23"/>
  <c r="H68" i="23"/>
  <c r="R6" i="20"/>
  <c r="R5" i="20"/>
  <c r="H69" i="23"/>
  <c r="P50" i="23"/>
  <c r="H27" i="23"/>
  <c r="P52" i="23"/>
  <c r="H30" i="23"/>
  <c r="P4" i="23"/>
  <c r="H101" i="23"/>
  <c r="P24" i="23"/>
  <c r="P106" i="23"/>
  <c r="P79" i="23"/>
  <c r="P15" i="23"/>
  <c r="L10" i="20"/>
  <c r="AA5" i="20"/>
  <c r="H19" i="23"/>
  <c r="P8" i="23"/>
  <c r="P9" i="23"/>
  <c r="P28" i="23"/>
  <c r="P107" i="23"/>
  <c r="P23" i="23"/>
  <c r="P55" i="23"/>
  <c r="P73" i="23"/>
  <c r="P30" i="23"/>
  <c r="H82" i="23"/>
  <c r="H35" i="23"/>
  <c r="H43" i="23"/>
  <c r="H95" i="23"/>
  <c r="H4" i="23"/>
  <c r="H52" i="23"/>
  <c r="H28" i="23"/>
  <c r="R11" i="20"/>
  <c r="H71" i="23"/>
  <c r="P99" i="23"/>
  <c r="R8" i="20"/>
  <c r="H23" i="23"/>
  <c r="H81" i="23"/>
  <c r="H67" i="23"/>
  <c r="P70" i="23"/>
  <c r="H106" i="23"/>
  <c r="F6" i="20"/>
  <c r="P51" i="23"/>
  <c r="P60" i="23"/>
  <c r="H25" i="23"/>
  <c r="P91" i="23"/>
  <c r="H29" i="23"/>
  <c r="H70" i="23"/>
  <c r="H45" i="23"/>
  <c r="P114" i="23"/>
  <c r="P38" i="23"/>
  <c r="H80" i="23"/>
  <c r="H32" i="23"/>
  <c r="H33" i="23"/>
  <c r="P64" i="23"/>
  <c r="P18" i="23"/>
  <c r="H78" i="23"/>
  <c r="P82" i="23"/>
  <c r="H63" i="23"/>
  <c r="H5" i="23"/>
  <c r="P19" i="23"/>
  <c r="P59" i="23"/>
  <c r="L11" i="20"/>
  <c r="L9" i="20"/>
  <c r="R9" i="20"/>
  <c r="R7" i="20"/>
  <c r="L7" i="20"/>
  <c r="R10" i="20"/>
  <c r="F5" i="20"/>
  <c r="F7" i="20"/>
  <c r="F11" i="20"/>
  <c r="F10" i="20"/>
  <c r="F9" i="20"/>
  <c r="F8" i="20"/>
  <c r="A13" i="20"/>
  <c r="J12" i="20"/>
  <c r="D12" i="20"/>
  <c r="U12" i="20"/>
  <c r="I12" i="20"/>
  <c r="V12" i="20"/>
  <c r="H12" i="20"/>
  <c r="T12" i="20"/>
  <c r="C12" i="20"/>
  <c r="B12" i="20"/>
  <c r="W13" i="20" l="1"/>
  <c r="N13" i="20"/>
  <c r="P13" i="20"/>
  <c r="Z13" i="20"/>
  <c r="K13" i="20"/>
  <c r="O13" i="20"/>
  <c r="Q13" i="20"/>
  <c r="E13" i="20"/>
  <c r="F12" i="20"/>
  <c r="X12" i="20"/>
  <c r="L12" i="20"/>
  <c r="A14" i="20"/>
  <c r="J13" i="20"/>
  <c r="D13" i="20"/>
  <c r="T13" i="20"/>
  <c r="V13" i="20"/>
  <c r="U13" i="20"/>
  <c r="H13" i="20"/>
  <c r="B13" i="20"/>
  <c r="I13" i="20"/>
  <c r="C13" i="20"/>
  <c r="N14" i="20" l="1"/>
  <c r="W14" i="20"/>
  <c r="X14" i="20" s="1"/>
  <c r="O14" i="20"/>
  <c r="Q14" i="20"/>
  <c r="R14" i="20" s="1"/>
  <c r="P14" i="20"/>
  <c r="K14" i="20"/>
  <c r="L14" i="20" s="1"/>
  <c r="Z14" i="20"/>
  <c r="E14" i="20"/>
  <c r="F14" i="20" s="1"/>
  <c r="R13" i="20"/>
  <c r="L13" i="20"/>
  <c r="A15" i="20"/>
  <c r="J14" i="20"/>
  <c r="D14" i="20"/>
  <c r="U14" i="20"/>
  <c r="T14" i="20"/>
  <c r="I14" i="20"/>
  <c r="H14" i="20"/>
  <c r="V14" i="20"/>
  <c r="C14" i="20"/>
  <c r="B14" i="20"/>
  <c r="X13" i="20"/>
  <c r="F13" i="20"/>
  <c r="W15" i="20" l="1"/>
  <c r="N15" i="20"/>
  <c r="Z15" i="20"/>
  <c r="K15" i="20"/>
  <c r="O15" i="20"/>
  <c r="Q15" i="20"/>
  <c r="P15" i="20"/>
  <c r="E15" i="20"/>
  <c r="A16" i="20"/>
  <c r="J15" i="20"/>
  <c r="D15" i="20"/>
  <c r="V15" i="20"/>
  <c r="T15" i="20"/>
  <c r="I15" i="20"/>
  <c r="H15" i="20"/>
  <c r="C15" i="20"/>
  <c r="U15" i="20"/>
  <c r="B15" i="20"/>
  <c r="N16" i="20" l="1"/>
  <c r="Q5" i="23" s="1"/>
  <c r="W16" i="20"/>
  <c r="O16" i="20"/>
  <c r="P16" i="20"/>
  <c r="K16" i="20"/>
  <c r="L16" i="20" s="1"/>
  <c r="Q16" i="20"/>
  <c r="R16" i="20" s="1"/>
  <c r="E16" i="20"/>
  <c r="R15" i="20"/>
  <c r="F15" i="20"/>
  <c r="X15" i="20"/>
  <c r="A17" i="20"/>
  <c r="J16" i="20"/>
  <c r="D16" i="20"/>
  <c r="U16" i="20"/>
  <c r="H16" i="20"/>
  <c r="C16" i="20"/>
  <c r="T16" i="20"/>
  <c r="I16" i="20"/>
  <c r="V16" i="20"/>
  <c r="B16" i="20"/>
  <c r="L15" i="20"/>
  <c r="W17" i="20" l="1"/>
  <c r="X17" i="20" s="1"/>
  <c r="N17" i="20"/>
  <c r="O17" i="20"/>
  <c r="H49" i="23" s="1"/>
  <c r="Q17" i="20"/>
  <c r="P17" i="20"/>
  <c r="Z17" i="20"/>
  <c r="K17" i="20"/>
  <c r="E17" i="20"/>
  <c r="F17" i="20" s="1"/>
  <c r="A18" i="20"/>
  <c r="J17" i="20"/>
  <c r="D17" i="20"/>
  <c r="V17" i="20"/>
  <c r="U17" i="20"/>
  <c r="H17" i="20"/>
  <c r="T17" i="20"/>
  <c r="I17" i="20"/>
  <c r="B17" i="20"/>
  <c r="C17" i="20"/>
  <c r="X16" i="20"/>
  <c r="F16" i="20"/>
  <c r="W18" i="20" l="1"/>
  <c r="N18" i="20"/>
  <c r="Z18" i="20"/>
  <c r="O18" i="20"/>
  <c r="E18" i="20"/>
  <c r="K18" i="20"/>
  <c r="L18" i="20" s="1"/>
  <c r="Q18" i="20"/>
  <c r="R18" i="20" s="1"/>
  <c r="P18" i="20"/>
  <c r="P11" i="23" s="1"/>
  <c r="R17" i="20"/>
  <c r="L17" i="20"/>
  <c r="A19" i="20"/>
  <c r="J18" i="20"/>
  <c r="D18" i="20"/>
  <c r="U18" i="20"/>
  <c r="V18" i="20"/>
  <c r="T18" i="20"/>
  <c r="C18" i="20"/>
  <c r="I18" i="20"/>
  <c r="H18" i="20"/>
  <c r="B18" i="20"/>
  <c r="W19" i="20" l="1"/>
  <c r="N19" i="20"/>
  <c r="K19" i="20"/>
  <c r="P19" i="20"/>
  <c r="O19" i="20"/>
  <c r="Q19" i="20"/>
  <c r="Z19" i="20"/>
  <c r="E19" i="20"/>
  <c r="F19" i="20" s="1"/>
  <c r="F18" i="20"/>
  <c r="A20" i="20"/>
  <c r="J19" i="20"/>
  <c r="D19" i="20"/>
  <c r="U19" i="20"/>
  <c r="I19" i="20"/>
  <c r="V19" i="20"/>
  <c r="H19" i="20"/>
  <c r="C19" i="20"/>
  <c r="T19" i="20"/>
  <c r="B19" i="20"/>
  <c r="X18" i="20"/>
  <c r="N20" i="20" l="1"/>
  <c r="W20" i="20"/>
  <c r="Z20" i="20"/>
  <c r="K20" i="20"/>
  <c r="L20" i="20" s="1"/>
  <c r="O20" i="20"/>
  <c r="E20" i="20"/>
  <c r="F20" i="20" s="1"/>
  <c r="P20" i="20"/>
  <c r="Q20" i="20"/>
  <c r="R20" i="20" s="1"/>
  <c r="R19" i="20"/>
  <c r="A21" i="20"/>
  <c r="J20" i="20"/>
  <c r="D20" i="20"/>
  <c r="V20" i="20"/>
  <c r="U20" i="20"/>
  <c r="H20" i="20"/>
  <c r="I20" i="20"/>
  <c r="T20" i="20"/>
  <c r="C20" i="20"/>
  <c r="B20" i="20"/>
  <c r="L19" i="20"/>
  <c r="X19" i="20"/>
  <c r="W21" i="20" l="1"/>
  <c r="X21" i="20" s="1"/>
  <c r="N21" i="20"/>
  <c r="P21" i="20"/>
  <c r="O21" i="20"/>
  <c r="E21" i="20"/>
  <c r="F21" i="20" s="1"/>
  <c r="Z21" i="20"/>
  <c r="Q21" i="20"/>
  <c r="K21" i="20"/>
  <c r="L21" i="20" s="1"/>
  <c r="X20" i="20"/>
  <c r="A22" i="20"/>
  <c r="J21" i="20"/>
  <c r="D21" i="20"/>
  <c r="T21" i="20"/>
  <c r="V21" i="20"/>
  <c r="U21" i="20"/>
  <c r="C21" i="20"/>
  <c r="I21" i="20"/>
  <c r="H21" i="20"/>
  <c r="B21" i="20"/>
  <c r="R21" i="20" l="1"/>
  <c r="W22" i="20"/>
  <c r="X22" i="20" s="1"/>
  <c r="N22" i="20"/>
  <c r="Q22" i="20"/>
  <c r="R22" i="20" s="1"/>
  <c r="K22" i="20"/>
  <c r="L22" i="20" s="1"/>
  <c r="P22" i="20"/>
  <c r="E22" i="20"/>
  <c r="F22" i="20" s="1"/>
  <c r="Z22" i="20"/>
  <c r="O22" i="20"/>
  <c r="A23" i="20"/>
  <c r="J22" i="20"/>
  <c r="D22" i="20"/>
  <c r="I22" i="20"/>
  <c r="V22" i="20"/>
  <c r="C22" i="20"/>
  <c r="U22" i="20"/>
  <c r="B22" i="20"/>
  <c r="H22" i="20"/>
  <c r="T22" i="20"/>
  <c r="W23" i="20" l="1"/>
  <c r="X23" i="20" s="1"/>
  <c r="N23" i="20"/>
  <c r="Z23" i="20"/>
  <c r="Q23" i="20"/>
  <c r="R23" i="20" s="1"/>
  <c r="O23" i="20"/>
  <c r="H74" i="23" s="1"/>
  <c r="E23" i="20"/>
  <c r="F23" i="20" s="1"/>
  <c r="P23" i="20"/>
  <c r="K23" i="20"/>
  <c r="L23" i="20" s="1"/>
  <c r="A24" i="20"/>
  <c r="J23" i="20"/>
  <c r="D23" i="20"/>
  <c r="V23" i="20"/>
  <c r="T23" i="20"/>
  <c r="H23" i="20"/>
  <c r="U23" i="20"/>
  <c r="I23" i="20"/>
  <c r="B23" i="20"/>
  <c r="C23" i="20"/>
  <c r="N24" i="20" l="1"/>
  <c r="W24" i="20"/>
  <c r="X24" i="20" s="1"/>
  <c r="K24" i="20"/>
  <c r="L24" i="20" s="1"/>
  <c r="P24" i="20"/>
  <c r="O24" i="20"/>
  <c r="E24" i="20"/>
  <c r="F24" i="20" s="1"/>
  <c r="Q24" i="20"/>
  <c r="R24" i="20" s="1"/>
  <c r="Z24" i="20"/>
  <c r="A25" i="20"/>
  <c r="J24" i="20"/>
  <c r="D24" i="20"/>
  <c r="T24" i="20"/>
  <c r="V24" i="20"/>
  <c r="U24" i="20"/>
  <c r="H24" i="20"/>
  <c r="B24" i="20"/>
  <c r="C24" i="20"/>
  <c r="I24" i="20"/>
  <c r="W25" i="20" l="1"/>
  <c r="X25" i="20" s="1"/>
  <c r="N25" i="20"/>
  <c r="Z25" i="20"/>
  <c r="E25" i="20"/>
  <c r="F25" i="20" s="1"/>
  <c r="P25" i="20"/>
  <c r="O25" i="20"/>
  <c r="Q25" i="20"/>
  <c r="R25" i="20" s="1"/>
  <c r="K25" i="20"/>
  <c r="L25" i="20" s="1"/>
  <c r="A26" i="20"/>
  <c r="J25" i="20"/>
  <c r="D25" i="20"/>
  <c r="V25" i="20"/>
  <c r="U25" i="20"/>
  <c r="T25" i="20"/>
  <c r="H25" i="20"/>
  <c r="B25" i="20"/>
  <c r="I25" i="20"/>
  <c r="C25" i="20"/>
  <c r="W26" i="20" l="1"/>
  <c r="X26" i="20" s="1"/>
  <c r="N26" i="20"/>
  <c r="P26" i="20"/>
  <c r="O26" i="20"/>
  <c r="K26" i="20"/>
  <c r="L26" i="20" s="1"/>
  <c r="Z26" i="20"/>
  <c r="Q26" i="20"/>
  <c r="R26" i="20" s="1"/>
  <c r="E26" i="20"/>
  <c r="F26" i="20" s="1"/>
  <c r="A27" i="20"/>
  <c r="J26" i="20"/>
  <c r="D26" i="20"/>
  <c r="V26" i="20"/>
  <c r="U26" i="20"/>
  <c r="H26" i="20"/>
  <c r="T26" i="20"/>
  <c r="I26" i="20"/>
  <c r="C26" i="20"/>
  <c r="B26" i="20"/>
  <c r="N27" i="20" l="1"/>
  <c r="W27" i="20"/>
  <c r="X27" i="20" s="1"/>
  <c r="Z27" i="20"/>
  <c r="P27" i="20"/>
  <c r="Q27" i="20"/>
  <c r="R27" i="20" s="1"/>
  <c r="O27" i="20"/>
  <c r="H40" i="23" s="1"/>
  <c r="K27" i="20"/>
  <c r="L27" i="20" s="1"/>
  <c r="E27" i="20"/>
  <c r="F27" i="20" s="1"/>
  <c r="A28" i="20"/>
  <c r="J27" i="20"/>
  <c r="D27" i="20"/>
  <c r="I27" i="20"/>
  <c r="U27" i="20"/>
  <c r="T27" i="20"/>
  <c r="B27" i="20"/>
  <c r="H27" i="20"/>
  <c r="V27" i="20"/>
  <c r="C27" i="20"/>
  <c r="W28" i="20" l="1"/>
  <c r="X28" i="20" s="1"/>
  <c r="N28" i="20"/>
  <c r="Z28" i="20"/>
  <c r="Q28" i="20"/>
  <c r="R28" i="20" s="1"/>
  <c r="E28" i="20"/>
  <c r="F28" i="20" s="1"/>
  <c r="O28" i="20"/>
  <c r="P28" i="20"/>
  <c r="P29" i="23" s="1"/>
  <c r="K28" i="20"/>
  <c r="L28" i="20" s="1"/>
  <c r="A29" i="20"/>
  <c r="J28" i="20"/>
  <c r="D28" i="20"/>
  <c r="V28" i="20"/>
  <c r="T28" i="20"/>
  <c r="I28" i="20"/>
  <c r="U28" i="20"/>
  <c r="H28" i="20"/>
  <c r="C28" i="20"/>
  <c r="B28" i="20"/>
  <c r="N29" i="20" l="1"/>
  <c r="W29" i="20"/>
  <c r="X29" i="20" s="1"/>
  <c r="Z29" i="20"/>
  <c r="K29" i="20"/>
  <c r="L29" i="20" s="1"/>
  <c r="E29" i="20"/>
  <c r="F29" i="20" s="1"/>
  <c r="P29" i="20"/>
  <c r="Q29" i="20"/>
  <c r="R29" i="20" s="1"/>
  <c r="O29" i="20"/>
  <c r="H60" i="23" s="1"/>
  <c r="A30" i="20"/>
  <c r="J29" i="20"/>
  <c r="D29" i="20"/>
  <c r="T29" i="20"/>
  <c r="U29" i="20"/>
  <c r="B29" i="20"/>
  <c r="V29" i="20"/>
  <c r="I29" i="20"/>
  <c r="H29" i="20"/>
  <c r="C29" i="20"/>
  <c r="N30" i="20" l="1"/>
  <c r="W30" i="20"/>
  <c r="X30" i="20" s="1"/>
  <c r="Q30" i="20"/>
  <c r="R30" i="20" s="1"/>
  <c r="K30" i="20"/>
  <c r="L30" i="20" s="1"/>
  <c r="E30" i="20"/>
  <c r="F30" i="20" s="1"/>
  <c r="O30" i="20"/>
  <c r="P30" i="20"/>
  <c r="Z30" i="20"/>
  <c r="A31" i="20"/>
  <c r="J30" i="20"/>
  <c r="D30" i="20"/>
  <c r="T30" i="20"/>
  <c r="H30" i="20"/>
  <c r="U30" i="20"/>
  <c r="I30" i="20"/>
  <c r="V30" i="20"/>
  <c r="C30" i="20"/>
  <c r="B30" i="20"/>
  <c r="W31" i="20" l="1"/>
  <c r="X31" i="20" s="1"/>
  <c r="N31" i="20"/>
  <c r="Q31" i="20"/>
  <c r="R31" i="20" s="1"/>
  <c r="O31" i="20"/>
  <c r="E31" i="20"/>
  <c r="F31" i="20" s="1"/>
  <c r="P31" i="20"/>
  <c r="K31" i="20"/>
  <c r="L31" i="20" s="1"/>
  <c r="Z31" i="20"/>
  <c r="A32" i="20"/>
  <c r="J31" i="20"/>
  <c r="D31" i="20"/>
  <c r="V31" i="20"/>
  <c r="T31" i="20"/>
  <c r="U31" i="20"/>
  <c r="I31" i="20"/>
  <c r="H31" i="20"/>
  <c r="C31" i="20"/>
  <c r="B31" i="20"/>
  <c r="W32" i="20" l="1"/>
  <c r="X32" i="20" s="1"/>
  <c r="N32" i="20"/>
  <c r="Q32" i="20"/>
  <c r="R32" i="20" s="1"/>
  <c r="O32" i="20"/>
  <c r="H37" i="23" s="1"/>
  <c r="E32" i="20"/>
  <c r="F32" i="20" s="1"/>
  <c r="P32" i="20"/>
  <c r="P63" i="23" s="1"/>
  <c r="K32" i="20"/>
  <c r="L32" i="20" s="1"/>
  <c r="Z32" i="20"/>
  <c r="A33" i="20"/>
  <c r="J32" i="20"/>
  <c r="D32" i="20"/>
  <c r="U32" i="20"/>
  <c r="V32" i="20"/>
  <c r="I32" i="20"/>
  <c r="T32" i="20"/>
  <c r="C32" i="20"/>
  <c r="H32" i="20"/>
  <c r="B32" i="20"/>
  <c r="W33" i="20" l="1"/>
  <c r="X33" i="20" s="1"/>
  <c r="N33" i="20"/>
  <c r="Q33" i="20"/>
  <c r="R33" i="20" s="1"/>
  <c r="K33" i="20"/>
  <c r="L33" i="20" s="1"/>
  <c r="O33" i="20"/>
  <c r="E33" i="20"/>
  <c r="F33" i="20" s="1"/>
  <c r="Z33" i="20"/>
  <c r="P33" i="20"/>
  <c r="P12" i="23" s="1"/>
  <c r="A34" i="20"/>
  <c r="J33" i="20"/>
  <c r="D33" i="20"/>
  <c r="V33" i="20"/>
  <c r="H33" i="20"/>
  <c r="I33" i="20"/>
  <c r="B33" i="20"/>
  <c r="C33" i="20"/>
  <c r="T33" i="20"/>
  <c r="U33" i="20"/>
  <c r="W34" i="20" l="1"/>
  <c r="X34" i="20" s="1"/>
  <c r="N34" i="20"/>
  <c r="K34" i="20"/>
  <c r="L34" i="20" s="1"/>
  <c r="P34" i="20"/>
  <c r="Z34" i="20"/>
  <c r="O34" i="20"/>
  <c r="Q34" i="20"/>
  <c r="R34" i="20" s="1"/>
  <c r="E34" i="20"/>
  <c r="F34" i="20" s="1"/>
  <c r="A35" i="20"/>
  <c r="J34" i="20"/>
  <c r="D34" i="20"/>
  <c r="U34" i="20"/>
  <c r="V34" i="20"/>
  <c r="H34" i="20"/>
  <c r="B34" i="20"/>
  <c r="T34" i="20"/>
  <c r="I34" i="20"/>
  <c r="C34" i="20"/>
  <c r="W35" i="20" l="1"/>
  <c r="X35" i="20" s="1"/>
  <c r="N35" i="20"/>
  <c r="P35" i="20"/>
  <c r="P20" i="23" s="1"/>
  <c r="K35" i="20"/>
  <c r="L35" i="20" s="1"/>
  <c r="Q35" i="20"/>
  <c r="R35" i="20" s="1"/>
  <c r="E35" i="20"/>
  <c r="F35" i="20" s="1"/>
  <c r="Z35" i="20"/>
  <c r="O35" i="20"/>
  <c r="H20" i="23" s="1"/>
  <c r="A36" i="20"/>
  <c r="J35" i="20"/>
  <c r="D35" i="20"/>
  <c r="V35" i="20"/>
  <c r="T35" i="20"/>
  <c r="I35" i="20"/>
  <c r="U35" i="20"/>
  <c r="C35" i="20"/>
  <c r="H35" i="20"/>
  <c r="B35" i="20"/>
  <c r="N36" i="20" l="1"/>
  <c r="W36" i="20"/>
  <c r="X36" i="20" s="1"/>
  <c r="O36" i="20"/>
  <c r="P36" i="20"/>
  <c r="Z36" i="20"/>
  <c r="K36" i="20"/>
  <c r="L36" i="20" s="1"/>
  <c r="E36" i="20"/>
  <c r="F36" i="20" s="1"/>
  <c r="Q36" i="20"/>
  <c r="R36" i="20" s="1"/>
  <c r="A37" i="20"/>
  <c r="J36" i="20"/>
  <c r="D36" i="20"/>
  <c r="T36" i="20"/>
  <c r="V36" i="20"/>
  <c r="I36" i="20"/>
  <c r="C36" i="20"/>
  <c r="U36" i="20"/>
  <c r="H36" i="20"/>
  <c r="B36" i="20"/>
  <c r="W37" i="20" l="1"/>
  <c r="X37" i="20" s="1"/>
  <c r="N37" i="20"/>
  <c r="Z37" i="20"/>
  <c r="Q37" i="20"/>
  <c r="R37" i="20" s="1"/>
  <c r="P37" i="20"/>
  <c r="E37" i="20"/>
  <c r="F37" i="20" s="1"/>
  <c r="O37" i="20"/>
  <c r="K37" i="20"/>
  <c r="L37" i="20" s="1"/>
  <c r="A38" i="20"/>
  <c r="J37" i="20"/>
  <c r="D37" i="20"/>
  <c r="T37" i="20"/>
  <c r="U37" i="20"/>
  <c r="V37" i="20"/>
  <c r="H37" i="20"/>
  <c r="I37" i="20"/>
  <c r="C37" i="20"/>
  <c r="B37" i="20"/>
  <c r="N38" i="20" l="1"/>
  <c r="W38" i="20"/>
  <c r="X38" i="20" s="1"/>
  <c r="Z38" i="20"/>
  <c r="O38" i="20"/>
  <c r="Q38" i="20"/>
  <c r="R38" i="20" s="1"/>
  <c r="P38" i="20"/>
  <c r="P65" i="23" s="1"/>
  <c r="K38" i="20"/>
  <c r="L38" i="20" s="1"/>
  <c r="E38" i="20"/>
  <c r="F38" i="20" s="1"/>
  <c r="A39" i="20"/>
  <c r="J38" i="20"/>
  <c r="D38" i="20"/>
  <c r="T38" i="20"/>
  <c r="V38" i="20"/>
  <c r="I38" i="20"/>
  <c r="U38" i="20"/>
  <c r="H38" i="20"/>
  <c r="C38" i="20"/>
  <c r="B38" i="20"/>
  <c r="N39" i="20" l="1"/>
  <c r="W39" i="20"/>
  <c r="X39" i="20" s="1"/>
  <c r="P39" i="20"/>
  <c r="O39" i="20"/>
  <c r="Q39" i="20"/>
  <c r="R39" i="20" s="1"/>
  <c r="K39" i="20"/>
  <c r="L39" i="20" s="1"/>
  <c r="E39" i="20"/>
  <c r="F39" i="20" s="1"/>
  <c r="Z39" i="20"/>
  <c r="A40" i="20"/>
  <c r="J39" i="20"/>
  <c r="D39" i="20"/>
  <c r="V39" i="20"/>
  <c r="U39" i="20"/>
  <c r="H39" i="20"/>
  <c r="T39" i="20"/>
  <c r="I39" i="20"/>
  <c r="B39" i="20"/>
  <c r="C39" i="20"/>
  <c r="W40" i="20" l="1"/>
  <c r="X40" i="20" s="1"/>
  <c r="N40" i="20"/>
  <c r="P40" i="20"/>
  <c r="Q40" i="20"/>
  <c r="R40" i="20" s="1"/>
  <c r="O40" i="20"/>
  <c r="H91" i="23" s="1"/>
  <c r="K40" i="20"/>
  <c r="L40" i="20" s="1"/>
  <c r="Z40" i="20"/>
  <c r="E40" i="20"/>
  <c r="F40" i="20" s="1"/>
  <c r="A41" i="20"/>
  <c r="J40" i="20"/>
  <c r="D40" i="20"/>
  <c r="V40" i="20"/>
  <c r="T40" i="20"/>
  <c r="H40" i="20"/>
  <c r="U40" i="20"/>
  <c r="I40" i="20"/>
  <c r="C40" i="20"/>
  <c r="B40" i="20"/>
  <c r="N41" i="20" l="1"/>
  <c r="W41" i="20"/>
  <c r="X41" i="20" s="1"/>
  <c r="O41" i="20"/>
  <c r="E41" i="20"/>
  <c r="F41" i="20" s="1"/>
  <c r="P41" i="20"/>
  <c r="K41" i="20"/>
  <c r="L41" i="20" s="1"/>
  <c r="Q41" i="20"/>
  <c r="R41" i="20" s="1"/>
  <c r="Z41" i="20"/>
  <c r="A42" i="20"/>
  <c r="J41" i="20"/>
  <c r="D41" i="20"/>
  <c r="V41" i="20"/>
  <c r="H41" i="20"/>
  <c r="T41" i="20"/>
  <c r="B41" i="20"/>
  <c r="I41" i="20"/>
  <c r="U41" i="20"/>
  <c r="C41" i="20"/>
  <c r="W42" i="20" l="1"/>
  <c r="X42" i="20" s="1"/>
  <c r="N42" i="20"/>
  <c r="Q42" i="20"/>
  <c r="R42" i="20" s="1"/>
  <c r="Z42" i="20"/>
  <c r="K42" i="20"/>
  <c r="L42" i="20" s="1"/>
  <c r="O42" i="20"/>
  <c r="P42" i="20"/>
  <c r="P104" i="23" s="1"/>
  <c r="E42" i="20"/>
  <c r="F42" i="20" s="1"/>
  <c r="A43" i="20"/>
  <c r="J42" i="20"/>
  <c r="D42" i="20"/>
  <c r="V42" i="20"/>
  <c r="U42" i="20"/>
  <c r="T42" i="20"/>
  <c r="C42" i="20"/>
  <c r="I42" i="20"/>
  <c r="H42" i="20"/>
  <c r="B42" i="20"/>
  <c r="W43" i="20" l="1"/>
  <c r="X43" i="20" s="1"/>
  <c r="N43" i="20"/>
  <c r="Z43" i="20"/>
  <c r="Q43" i="20"/>
  <c r="R43" i="20" s="1"/>
  <c r="K43" i="20"/>
  <c r="L43" i="20" s="1"/>
  <c r="P43" i="20"/>
  <c r="O43" i="20"/>
  <c r="E43" i="20"/>
  <c r="F43" i="20" s="1"/>
  <c r="A44" i="20"/>
  <c r="J43" i="20"/>
  <c r="D43" i="20"/>
  <c r="T43" i="20"/>
  <c r="I43" i="20"/>
  <c r="U43" i="20"/>
  <c r="V43" i="20"/>
  <c r="H43" i="20"/>
  <c r="B43" i="20"/>
  <c r="C43" i="20"/>
  <c r="W44" i="20" l="1"/>
  <c r="X44" i="20" s="1"/>
  <c r="N44" i="20"/>
  <c r="K44" i="20"/>
  <c r="L44" i="20" s="1"/>
  <c r="O44" i="20"/>
  <c r="P44" i="20"/>
  <c r="P25" i="23" s="1"/>
  <c r="E44" i="20"/>
  <c r="F44" i="20" s="1"/>
  <c r="Q44" i="20"/>
  <c r="R44" i="20" s="1"/>
  <c r="Z44" i="20"/>
  <c r="A45" i="20"/>
  <c r="J44" i="20"/>
  <c r="D44" i="20"/>
  <c r="V44" i="20"/>
  <c r="I44" i="20"/>
  <c r="T44" i="20"/>
  <c r="U44" i="20"/>
  <c r="C44" i="20"/>
  <c r="H44" i="20"/>
  <c r="B44" i="20"/>
  <c r="N45" i="20" l="1"/>
  <c r="W45" i="20"/>
  <c r="X45" i="20" s="1"/>
  <c r="Q45" i="20"/>
  <c r="R45" i="20" s="1"/>
  <c r="O45" i="20"/>
  <c r="K45" i="20"/>
  <c r="L45" i="20" s="1"/>
  <c r="E45" i="20"/>
  <c r="F45" i="20" s="1"/>
  <c r="P45" i="20"/>
  <c r="Z45" i="20"/>
  <c r="A46" i="20"/>
  <c r="J45" i="20"/>
  <c r="D45" i="20"/>
  <c r="T45" i="20"/>
  <c r="U45" i="20"/>
  <c r="V45" i="20"/>
  <c r="H45" i="20"/>
  <c r="B45" i="20"/>
  <c r="C45" i="20"/>
  <c r="I45" i="20"/>
  <c r="N46" i="20" l="1"/>
  <c r="W46" i="20"/>
  <c r="X46" i="20" s="1"/>
  <c r="P46" i="20"/>
  <c r="P113" i="23" s="1"/>
  <c r="Z46" i="20"/>
  <c r="O46" i="20"/>
  <c r="Q46" i="20"/>
  <c r="R46" i="20" s="1"/>
  <c r="K46" i="20"/>
  <c r="L46" i="20" s="1"/>
  <c r="E46" i="20"/>
  <c r="F46" i="20" s="1"/>
  <c r="A47" i="20"/>
  <c r="J46" i="20"/>
  <c r="D46" i="20"/>
  <c r="T46" i="20"/>
  <c r="U46" i="20"/>
  <c r="I46" i="20"/>
  <c r="H46" i="20"/>
  <c r="C46" i="20"/>
  <c r="V46" i="20"/>
  <c r="B46" i="20"/>
  <c r="W47" i="20" l="1"/>
  <c r="X47" i="20" s="1"/>
  <c r="N47" i="20"/>
  <c r="Z47" i="20"/>
  <c r="O47" i="20"/>
  <c r="E47" i="20"/>
  <c r="F47" i="20" s="1"/>
  <c r="Q47" i="20"/>
  <c r="R47" i="20" s="1"/>
  <c r="K47" i="20"/>
  <c r="L47" i="20" s="1"/>
  <c r="P47" i="20"/>
  <c r="A48" i="20"/>
  <c r="J47" i="20"/>
  <c r="D47" i="20"/>
  <c r="V47" i="20"/>
  <c r="I47" i="20"/>
  <c r="H47" i="20"/>
  <c r="T47" i="20"/>
  <c r="B47" i="20"/>
  <c r="C47" i="20"/>
  <c r="U47" i="20"/>
  <c r="N48" i="20" l="1"/>
  <c r="W48" i="20"/>
  <c r="X48" i="20" s="1"/>
  <c r="Z48" i="20"/>
  <c r="P48" i="20"/>
  <c r="K48" i="20"/>
  <c r="L48" i="20" s="1"/>
  <c r="O48" i="20"/>
  <c r="H107" i="23" s="1"/>
  <c r="Q48" i="20"/>
  <c r="R48" i="20" s="1"/>
  <c r="E48" i="20"/>
  <c r="F48" i="20" s="1"/>
  <c r="A49" i="20"/>
  <c r="J48" i="20"/>
  <c r="D48" i="20"/>
  <c r="U48" i="20"/>
  <c r="V48" i="20"/>
  <c r="T48" i="20"/>
  <c r="I48" i="20"/>
  <c r="H48" i="20"/>
  <c r="B48" i="20"/>
  <c r="C48" i="20"/>
  <c r="W49" i="20" l="1"/>
  <c r="X49" i="20" s="1"/>
  <c r="N49" i="20"/>
  <c r="Z49" i="20"/>
  <c r="O49" i="20"/>
  <c r="Q49" i="20"/>
  <c r="R49" i="20" s="1"/>
  <c r="E49" i="20"/>
  <c r="F49" i="20" s="1"/>
  <c r="P49" i="20"/>
  <c r="K49" i="20"/>
  <c r="L49" i="20" s="1"/>
  <c r="A50" i="20"/>
  <c r="J49" i="20"/>
  <c r="D49" i="20"/>
  <c r="V49" i="20"/>
  <c r="U49" i="20"/>
  <c r="H49" i="20"/>
  <c r="I49" i="20"/>
  <c r="C49" i="20"/>
  <c r="T49" i="20"/>
  <c r="B49" i="20"/>
  <c r="W50" i="20" l="1"/>
  <c r="X50" i="20" s="1"/>
  <c r="N50" i="20"/>
  <c r="O50" i="20"/>
  <c r="Z50" i="20"/>
  <c r="Q50" i="20"/>
  <c r="R50" i="20" s="1"/>
  <c r="K50" i="20"/>
  <c r="L50" i="20" s="1"/>
  <c r="P50" i="20"/>
  <c r="E50" i="20"/>
  <c r="F50" i="20" s="1"/>
  <c r="A51" i="20"/>
  <c r="J50" i="20"/>
  <c r="D50" i="20"/>
  <c r="U50" i="20"/>
  <c r="T50" i="20"/>
  <c r="V50" i="20"/>
  <c r="I50" i="20"/>
  <c r="H50" i="20"/>
  <c r="B50" i="20"/>
  <c r="C50" i="20"/>
  <c r="W51" i="20" l="1"/>
  <c r="X51" i="20" s="1"/>
  <c r="N51" i="20"/>
  <c r="Q51" i="20"/>
  <c r="R51" i="20" s="1"/>
  <c r="Z51" i="20"/>
  <c r="K51" i="20"/>
  <c r="L51" i="20" s="1"/>
  <c r="P51" i="20"/>
  <c r="O51" i="20"/>
  <c r="E51" i="20"/>
  <c r="F51" i="20" s="1"/>
  <c r="A52" i="20"/>
  <c r="J51" i="20"/>
  <c r="D51" i="20"/>
  <c r="I51" i="20"/>
  <c r="V51" i="20"/>
  <c r="U51" i="20"/>
  <c r="T51" i="20"/>
  <c r="H51" i="20"/>
  <c r="C51" i="20"/>
  <c r="B51" i="20"/>
  <c r="N52" i="20" l="1"/>
  <c r="W52" i="20"/>
  <c r="X52" i="20" s="1"/>
  <c r="K52" i="20"/>
  <c r="L52" i="20" s="1"/>
  <c r="O52" i="20"/>
  <c r="E52" i="20"/>
  <c r="F52" i="20" s="1"/>
  <c r="P52" i="20"/>
  <c r="Q52" i="20"/>
  <c r="R52" i="20" s="1"/>
  <c r="Z52" i="20"/>
  <c r="A53" i="20"/>
  <c r="J52" i="20"/>
  <c r="D52" i="20"/>
  <c r="V52" i="20"/>
  <c r="U52" i="20"/>
  <c r="H52" i="20"/>
  <c r="T52" i="20"/>
  <c r="I52" i="20"/>
  <c r="C52" i="20"/>
  <c r="B52" i="20"/>
  <c r="W53" i="20" l="1"/>
  <c r="X53" i="20" s="1"/>
  <c r="N53" i="20"/>
  <c r="P53" i="20"/>
  <c r="K53" i="20"/>
  <c r="L53" i="20" s="1"/>
  <c r="Q53" i="20"/>
  <c r="R53" i="20" s="1"/>
  <c r="E53" i="20"/>
  <c r="F53" i="20" s="1"/>
  <c r="Z53" i="20"/>
  <c r="O53" i="20"/>
  <c r="H41" i="23" s="1"/>
  <c r="A54" i="20"/>
  <c r="J53" i="20"/>
  <c r="D53" i="20"/>
  <c r="T53" i="20"/>
  <c r="V53" i="20"/>
  <c r="C53" i="20"/>
  <c r="I53" i="20"/>
  <c r="H53" i="20"/>
  <c r="U53" i="20"/>
  <c r="B53" i="20"/>
  <c r="W54" i="20" l="1"/>
  <c r="X54" i="20" s="1"/>
  <c r="N54" i="20"/>
  <c r="K54" i="20"/>
  <c r="L54" i="20" s="1"/>
  <c r="O54" i="20"/>
  <c r="Q54" i="20"/>
  <c r="R54" i="20" s="1"/>
  <c r="E54" i="20"/>
  <c r="F54" i="20" s="1"/>
  <c r="Z54" i="20"/>
  <c r="P54" i="20"/>
  <c r="A55" i="20"/>
  <c r="J54" i="20"/>
  <c r="D54" i="20"/>
  <c r="I54" i="20"/>
  <c r="V54" i="20"/>
  <c r="T54" i="20"/>
  <c r="C54" i="20"/>
  <c r="H54" i="20"/>
  <c r="B54" i="20"/>
  <c r="U54" i="20"/>
  <c r="W55" i="20" l="1"/>
  <c r="X55" i="20" s="1"/>
  <c r="N55" i="20"/>
  <c r="O55" i="20"/>
  <c r="H73" i="23" s="1"/>
  <c r="P55" i="20"/>
  <c r="Z55" i="20"/>
  <c r="Q55" i="20"/>
  <c r="R55" i="20" s="1"/>
  <c r="K55" i="20"/>
  <c r="L55" i="20" s="1"/>
  <c r="E55" i="20"/>
  <c r="F55" i="20" s="1"/>
  <c r="A56" i="20"/>
  <c r="J55" i="20"/>
  <c r="D55" i="20"/>
  <c r="V55" i="20"/>
  <c r="H55" i="20"/>
  <c r="I55" i="20"/>
  <c r="B55" i="20"/>
  <c r="U55" i="20"/>
  <c r="C55" i="20"/>
  <c r="T55" i="20"/>
  <c r="N56" i="20" l="1"/>
  <c r="W56" i="20"/>
  <c r="X56" i="20" s="1"/>
  <c r="K56" i="20"/>
  <c r="L56" i="20" s="1"/>
  <c r="Q56" i="20"/>
  <c r="R56" i="20" s="1"/>
  <c r="O56" i="20"/>
  <c r="H34" i="23" s="1"/>
  <c r="E56" i="20"/>
  <c r="F56" i="20" s="1"/>
  <c r="P56" i="20"/>
  <c r="P34" i="23" s="1"/>
  <c r="Z56" i="20"/>
  <c r="A57" i="20"/>
  <c r="J56" i="20"/>
  <c r="D56" i="20"/>
  <c r="U56" i="20"/>
  <c r="V56" i="20"/>
  <c r="B56" i="20"/>
  <c r="H56" i="20"/>
  <c r="C56" i="20"/>
  <c r="T56" i="20"/>
  <c r="I56" i="20"/>
  <c r="W57" i="20" l="1"/>
  <c r="X57" i="20" s="1"/>
  <c r="N57" i="20"/>
  <c r="K57" i="20"/>
  <c r="L57" i="20" s="1"/>
  <c r="E57" i="20"/>
  <c r="F57" i="20" s="1"/>
  <c r="Z57" i="20"/>
  <c r="P57" i="20"/>
  <c r="Q57" i="20"/>
  <c r="R57" i="20" s="1"/>
  <c r="O57" i="20"/>
  <c r="A58" i="20"/>
  <c r="J57" i="20"/>
  <c r="D57" i="20"/>
  <c r="V57" i="20"/>
  <c r="U57" i="20"/>
  <c r="T57" i="20"/>
  <c r="H57" i="20"/>
  <c r="B57" i="20"/>
  <c r="I57" i="20"/>
  <c r="C57" i="20"/>
  <c r="W58" i="20" l="1"/>
  <c r="X58" i="20" s="1"/>
  <c r="N58" i="20"/>
  <c r="Z58" i="20"/>
  <c r="P58" i="20"/>
  <c r="O58" i="20"/>
  <c r="H12" i="23" s="1"/>
  <c r="Q58" i="20"/>
  <c r="R58" i="20" s="1"/>
  <c r="K58" i="20"/>
  <c r="L58" i="20" s="1"/>
  <c r="E58" i="20"/>
  <c r="F58" i="20" s="1"/>
  <c r="A59" i="20"/>
  <c r="J58" i="20"/>
  <c r="D58" i="20"/>
  <c r="V58" i="20"/>
  <c r="U58" i="20"/>
  <c r="H58" i="20"/>
  <c r="I58" i="20"/>
  <c r="C58" i="20"/>
  <c r="T58" i="20"/>
  <c r="B58" i="20"/>
  <c r="W59" i="20" l="1"/>
  <c r="X59" i="20" s="1"/>
  <c r="N59" i="20"/>
  <c r="Z59" i="20"/>
  <c r="Q59" i="20"/>
  <c r="R59" i="20" s="1"/>
  <c r="O59" i="20"/>
  <c r="H76" i="23" s="1"/>
  <c r="K59" i="20"/>
  <c r="L59" i="20" s="1"/>
  <c r="P59" i="20"/>
  <c r="P76" i="23" s="1"/>
  <c r="E59" i="20"/>
  <c r="F59" i="20" s="1"/>
  <c r="A60" i="20"/>
  <c r="J59" i="20"/>
  <c r="D59" i="20"/>
  <c r="U59" i="20"/>
  <c r="T59" i="20"/>
  <c r="I59" i="20"/>
  <c r="V59" i="20"/>
  <c r="B59" i="20"/>
  <c r="H59" i="20"/>
  <c r="C59" i="20"/>
  <c r="W60" i="20" l="1"/>
  <c r="X60" i="20" s="1"/>
  <c r="N60" i="20"/>
  <c r="Z60" i="20"/>
  <c r="K60" i="20"/>
  <c r="L60" i="20" s="1"/>
  <c r="O60" i="20"/>
  <c r="P60" i="20"/>
  <c r="Q60" i="20"/>
  <c r="R60" i="20" s="1"/>
  <c r="E60" i="20"/>
  <c r="F60" i="20" s="1"/>
  <c r="A61" i="20"/>
  <c r="J60" i="20"/>
  <c r="D60" i="20"/>
  <c r="V60" i="20"/>
  <c r="U60" i="20"/>
  <c r="I60" i="20"/>
  <c r="T60" i="20"/>
  <c r="H60" i="20"/>
  <c r="C60" i="20"/>
  <c r="B60" i="20"/>
  <c r="W61" i="20" l="1"/>
  <c r="X61" i="20" s="1"/>
  <c r="N61" i="20"/>
  <c r="P61" i="20"/>
  <c r="Q61" i="20"/>
  <c r="R61" i="20" s="1"/>
  <c r="Z61" i="20"/>
  <c r="K61" i="20"/>
  <c r="L61" i="20" s="1"/>
  <c r="O61" i="20"/>
  <c r="E61" i="20"/>
  <c r="F61" i="20" s="1"/>
  <c r="A62" i="20"/>
  <c r="J61" i="20"/>
  <c r="D61" i="20"/>
  <c r="T61" i="20"/>
  <c r="V61" i="20"/>
  <c r="B61" i="20"/>
  <c r="I61" i="20"/>
  <c r="H61" i="20"/>
  <c r="C61" i="20"/>
  <c r="U61" i="20"/>
  <c r="W62" i="20" l="1"/>
  <c r="X62" i="20" s="1"/>
  <c r="N62" i="20"/>
  <c r="P62" i="20"/>
  <c r="Q62" i="20"/>
  <c r="R62" i="20" s="1"/>
  <c r="O62" i="20"/>
  <c r="Z62" i="20"/>
  <c r="K62" i="20"/>
  <c r="L62" i="20" s="1"/>
  <c r="E62" i="20"/>
  <c r="F62" i="20" s="1"/>
  <c r="A63" i="20"/>
  <c r="J62" i="20"/>
  <c r="D62" i="20"/>
  <c r="H62" i="20"/>
  <c r="U62" i="20"/>
  <c r="I62" i="20"/>
  <c r="V62" i="20"/>
  <c r="T62" i="20"/>
  <c r="C62" i="20"/>
  <c r="B62" i="20"/>
  <c r="N63" i="20" l="1"/>
  <c r="W63" i="20"/>
  <c r="X63" i="20" s="1"/>
  <c r="K63" i="20"/>
  <c r="L63" i="20" s="1"/>
  <c r="O63" i="20"/>
  <c r="P63" i="20"/>
  <c r="Z63" i="20"/>
  <c r="Q63" i="20"/>
  <c r="R63" i="20" s="1"/>
  <c r="E63" i="20"/>
  <c r="F63" i="20" s="1"/>
  <c r="A64" i="20"/>
  <c r="J63" i="20"/>
  <c r="D63" i="20"/>
  <c r="V63" i="20"/>
  <c r="U63" i="20"/>
  <c r="T63" i="20"/>
  <c r="I63" i="20"/>
  <c r="H63" i="20"/>
  <c r="C63" i="20"/>
  <c r="B63" i="20"/>
  <c r="W64" i="20" l="1"/>
  <c r="X64" i="20" s="1"/>
  <c r="N64" i="20"/>
  <c r="P64" i="20"/>
  <c r="E64" i="20"/>
  <c r="F64" i="20" s="1"/>
  <c r="Z64" i="20"/>
  <c r="O64" i="20"/>
  <c r="K64" i="20"/>
  <c r="L64" i="20" s="1"/>
  <c r="Q64" i="20"/>
  <c r="R64" i="20" s="1"/>
  <c r="A65" i="20"/>
  <c r="J64" i="20"/>
  <c r="D64" i="20"/>
  <c r="U64" i="20"/>
  <c r="H64" i="20"/>
  <c r="T64" i="20"/>
  <c r="I64" i="20"/>
  <c r="V64" i="20"/>
  <c r="B64" i="20"/>
  <c r="C64" i="20"/>
  <c r="N65" i="20" l="1"/>
  <c r="W65" i="20"/>
  <c r="X65" i="20" s="1"/>
  <c r="Z65" i="20"/>
  <c r="K65" i="20"/>
  <c r="L65" i="20" s="1"/>
  <c r="O65" i="20"/>
  <c r="H13" i="23" s="1"/>
  <c r="P65" i="20"/>
  <c r="P13" i="23" s="1"/>
  <c r="Q65" i="20"/>
  <c r="R65" i="20" s="1"/>
  <c r="E65" i="20"/>
  <c r="F65" i="20" s="1"/>
  <c r="A66" i="20"/>
  <c r="J65" i="20"/>
  <c r="D65" i="20"/>
  <c r="V65" i="20"/>
  <c r="H65" i="20"/>
  <c r="U65" i="20"/>
  <c r="I65" i="20"/>
  <c r="T65" i="20"/>
  <c r="B65" i="20"/>
  <c r="C65" i="20"/>
  <c r="W66" i="20" l="1"/>
  <c r="X66" i="20" s="1"/>
  <c r="N66" i="20"/>
  <c r="K66" i="20"/>
  <c r="L66" i="20" s="1"/>
  <c r="Q66" i="20"/>
  <c r="R66" i="20" s="1"/>
  <c r="O66" i="20"/>
  <c r="H89" i="23" s="1"/>
  <c r="Z66" i="20"/>
  <c r="P66" i="20"/>
  <c r="E66" i="20"/>
  <c r="F66" i="20" s="1"/>
  <c r="A67" i="20"/>
  <c r="J66" i="20"/>
  <c r="D66" i="20"/>
  <c r="U66" i="20"/>
  <c r="V66" i="20"/>
  <c r="T66" i="20"/>
  <c r="B66" i="20"/>
  <c r="I66" i="20"/>
  <c r="H66" i="20"/>
  <c r="C66" i="20"/>
  <c r="N67" i="20" l="1"/>
  <c r="W67" i="20"/>
  <c r="X67" i="20" s="1"/>
  <c r="O67" i="20"/>
  <c r="H64" i="23" s="1"/>
  <c r="Z67" i="20"/>
  <c r="E67" i="20"/>
  <c r="F67" i="20" s="1"/>
  <c r="Q67" i="20"/>
  <c r="R67" i="20" s="1"/>
  <c r="P67" i="20"/>
  <c r="K67" i="20"/>
  <c r="L67" i="20" s="1"/>
  <c r="A68" i="20"/>
  <c r="J67" i="20"/>
  <c r="D67" i="20"/>
  <c r="V67" i="20"/>
  <c r="I67" i="20"/>
  <c r="U67" i="20"/>
  <c r="T67" i="20"/>
  <c r="C67" i="20"/>
  <c r="B67" i="20"/>
  <c r="H67" i="20"/>
  <c r="W68" i="20" l="1"/>
  <c r="X68" i="20" s="1"/>
  <c r="N68" i="20"/>
  <c r="O68" i="20"/>
  <c r="Q68" i="20"/>
  <c r="R68" i="20" s="1"/>
  <c r="Z68" i="20"/>
  <c r="P68" i="20"/>
  <c r="P67" i="23" s="1"/>
  <c r="K68" i="20"/>
  <c r="L68" i="20" s="1"/>
  <c r="E68" i="20"/>
  <c r="F68" i="20" s="1"/>
  <c r="A69" i="20"/>
  <c r="J68" i="20"/>
  <c r="D68" i="20"/>
  <c r="V68" i="20"/>
  <c r="T68" i="20"/>
  <c r="U68" i="20"/>
  <c r="I68" i="20"/>
  <c r="C68" i="20"/>
  <c r="H68" i="20"/>
  <c r="B68" i="20"/>
  <c r="W69" i="20" l="1"/>
  <c r="X69" i="20" s="1"/>
  <c r="N69" i="20"/>
  <c r="O69" i="20"/>
  <c r="P69" i="20"/>
  <c r="P43" i="23" s="1"/>
  <c r="Q69" i="20"/>
  <c r="R69" i="20" s="1"/>
  <c r="Z69" i="20"/>
  <c r="E69" i="20"/>
  <c r="F69" i="20" s="1"/>
  <c r="K69" i="20"/>
  <c r="L69" i="20" s="1"/>
  <c r="A70" i="20"/>
  <c r="J69" i="20"/>
  <c r="D69" i="20"/>
  <c r="T69" i="20"/>
  <c r="U69" i="20"/>
  <c r="V69" i="20"/>
  <c r="H69" i="20"/>
  <c r="I69" i="20"/>
  <c r="C69" i="20"/>
  <c r="B69" i="20"/>
  <c r="W70" i="20" l="1"/>
  <c r="X70" i="20" s="1"/>
  <c r="N70" i="20"/>
  <c r="Q70" i="20"/>
  <c r="R70" i="20" s="1"/>
  <c r="Z70" i="20"/>
  <c r="K70" i="20"/>
  <c r="L70" i="20" s="1"/>
  <c r="E70" i="20"/>
  <c r="F70" i="20" s="1"/>
  <c r="O70" i="20"/>
  <c r="P70" i="20"/>
  <c r="Q79" i="23" s="1"/>
  <c r="A71" i="20"/>
  <c r="J70" i="20"/>
  <c r="D70" i="20"/>
  <c r="V70" i="20"/>
  <c r="I70" i="20"/>
  <c r="C70" i="20"/>
  <c r="B70" i="20"/>
  <c r="T70" i="20"/>
  <c r="U70" i="20"/>
  <c r="H70" i="20"/>
  <c r="N71" i="20" l="1"/>
  <c r="W71" i="20"/>
  <c r="X71" i="20" s="1"/>
  <c r="K71" i="20"/>
  <c r="L71" i="20" s="1"/>
  <c r="P71" i="20"/>
  <c r="O71" i="20"/>
  <c r="E71" i="20"/>
  <c r="F71" i="20" s="1"/>
  <c r="Q71" i="20"/>
  <c r="R71" i="20" s="1"/>
  <c r="Z71" i="20"/>
  <c r="A72" i="20"/>
  <c r="J71" i="20"/>
  <c r="D71" i="20"/>
  <c r="U71" i="20"/>
  <c r="V71" i="20"/>
  <c r="H71" i="20"/>
  <c r="I71" i="20"/>
  <c r="T71" i="20"/>
  <c r="B71" i="20"/>
  <c r="C71" i="20"/>
  <c r="N72" i="20" l="1"/>
  <c r="W72" i="20"/>
  <c r="X72" i="20" s="1"/>
  <c r="O72" i="20"/>
  <c r="H65" i="23" s="1"/>
  <c r="E72" i="20"/>
  <c r="F72" i="20" s="1"/>
  <c r="K72" i="20"/>
  <c r="L72" i="20" s="1"/>
  <c r="Z72" i="20"/>
  <c r="P72" i="20"/>
  <c r="P71" i="23" s="1"/>
  <c r="Q72" i="20"/>
  <c r="R72" i="20" s="1"/>
  <c r="A73" i="20"/>
  <c r="J72" i="20"/>
  <c r="D72" i="20"/>
  <c r="V72" i="20"/>
  <c r="T72" i="20"/>
  <c r="I72" i="20"/>
  <c r="H72" i="20"/>
  <c r="C72" i="20"/>
  <c r="U72" i="20"/>
  <c r="B72" i="20"/>
  <c r="N73" i="20" l="1"/>
  <c r="W73" i="20"/>
  <c r="X73" i="20" s="1"/>
  <c r="O73" i="20"/>
  <c r="H57" i="23" s="1"/>
  <c r="Z73" i="20"/>
  <c r="Q73" i="20"/>
  <c r="R73" i="20" s="1"/>
  <c r="P73" i="20"/>
  <c r="K73" i="20"/>
  <c r="L73" i="20" s="1"/>
  <c r="E73" i="20"/>
  <c r="F73" i="20" s="1"/>
  <c r="A74" i="20"/>
  <c r="J73" i="20"/>
  <c r="D73" i="20"/>
  <c r="V73" i="20"/>
  <c r="U73" i="20"/>
  <c r="H73" i="20"/>
  <c r="T73" i="20"/>
  <c r="B73" i="20"/>
  <c r="I73" i="20"/>
  <c r="C73" i="20"/>
  <c r="W74" i="20" l="1"/>
  <c r="X74" i="20" s="1"/>
  <c r="N74" i="20"/>
  <c r="K74" i="20"/>
  <c r="L74" i="20" s="1"/>
  <c r="P74" i="20"/>
  <c r="Z74" i="20"/>
  <c r="Q74" i="20"/>
  <c r="R74" i="20" s="1"/>
  <c r="O74" i="20"/>
  <c r="E74" i="20"/>
  <c r="F74" i="20" s="1"/>
  <c r="A75" i="20"/>
  <c r="J74" i="20"/>
  <c r="D74" i="20"/>
  <c r="V74" i="20"/>
  <c r="U74" i="20"/>
  <c r="T74" i="20"/>
  <c r="H74" i="20"/>
  <c r="I74" i="20"/>
  <c r="B74" i="20"/>
  <c r="C74" i="20"/>
  <c r="W75" i="20" l="1"/>
  <c r="X75" i="20" s="1"/>
  <c r="N75" i="20"/>
  <c r="Z75" i="20"/>
  <c r="K75" i="20"/>
  <c r="L75" i="20" s="1"/>
  <c r="O75" i="20"/>
  <c r="H39" i="23" s="1"/>
  <c r="Q75" i="20"/>
  <c r="R75" i="20" s="1"/>
  <c r="P75" i="20"/>
  <c r="E75" i="20"/>
  <c r="F75" i="20" s="1"/>
  <c r="A76" i="20"/>
  <c r="J75" i="20"/>
  <c r="D75" i="20"/>
  <c r="T75" i="20"/>
  <c r="I75" i="20"/>
  <c r="H75" i="20"/>
  <c r="B75" i="20"/>
  <c r="V75" i="20"/>
  <c r="U75" i="20"/>
  <c r="C75" i="20"/>
  <c r="W76" i="20" l="1"/>
  <c r="X76" i="20" s="1"/>
  <c r="N76" i="20"/>
  <c r="P76" i="20"/>
  <c r="P6" i="23" s="1"/>
  <c r="K76" i="20"/>
  <c r="L76" i="20" s="1"/>
  <c r="E76" i="20"/>
  <c r="F76" i="20" s="1"/>
  <c r="Z76" i="20"/>
  <c r="Q76" i="20"/>
  <c r="R76" i="20" s="1"/>
  <c r="O76" i="20"/>
  <c r="A77" i="20"/>
  <c r="J76" i="20"/>
  <c r="D76" i="20"/>
  <c r="V76" i="20"/>
  <c r="U76" i="20"/>
  <c r="I76" i="20"/>
  <c r="H76" i="20"/>
  <c r="C76" i="20"/>
  <c r="T76" i="20"/>
  <c r="B76" i="20"/>
  <c r="N77" i="20" l="1"/>
  <c r="W77" i="20"/>
  <c r="X77" i="20" s="1"/>
  <c r="Z77" i="20"/>
  <c r="O77" i="20"/>
  <c r="P77" i="20"/>
  <c r="K77" i="20"/>
  <c r="L77" i="20" s="1"/>
  <c r="Q77" i="20"/>
  <c r="R77" i="20" s="1"/>
  <c r="E77" i="20"/>
  <c r="F77" i="20" s="1"/>
  <c r="A78" i="20"/>
  <c r="J77" i="20"/>
  <c r="D77" i="20"/>
  <c r="T77" i="20"/>
  <c r="U77" i="20"/>
  <c r="H77" i="20"/>
  <c r="B77" i="20"/>
  <c r="V77" i="20"/>
  <c r="C77" i="20"/>
  <c r="I77" i="20"/>
  <c r="W78" i="20" l="1"/>
  <c r="X78" i="20" s="1"/>
  <c r="N78" i="20"/>
  <c r="P78" i="20"/>
  <c r="Z78" i="20"/>
  <c r="E78" i="20"/>
  <c r="F78" i="20" s="1"/>
  <c r="O78" i="20"/>
  <c r="Q78" i="20"/>
  <c r="R78" i="20" s="1"/>
  <c r="K78" i="20"/>
  <c r="L78" i="20" s="1"/>
  <c r="A79" i="20"/>
  <c r="J78" i="20"/>
  <c r="D78" i="20"/>
  <c r="U78" i="20"/>
  <c r="T78" i="20"/>
  <c r="I78" i="20"/>
  <c r="H78" i="20"/>
  <c r="C78" i="20"/>
  <c r="V78" i="20"/>
  <c r="B78" i="20"/>
  <c r="W79" i="20" l="1"/>
  <c r="X79" i="20" s="1"/>
  <c r="N79" i="20"/>
  <c r="O79" i="20"/>
  <c r="H38" i="23" s="1"/>
  <c r="K79" i="20"/>
  <c r="L79" i="20" s="1"/>
  <c r="P79" i="20"/>
  <c r="E79" i="20"/>
  <c r="F79" i="20" s="1"/>
  <c r="Z79" i="20"/>
  <c r="Q79" i="20"/>
  <c r="R79" i="20" s="1"/>
  <c r="A80" i="20"/>
  <c r="J79" i="20"/>
  <c r="D79" i="20"/>
  <c r="V79" i="20"/>
  <c r="I79" i="20"/>
  <c r="H79" i="20"/>
  <c r="U79" i="20"/>
  <c r="B79" i="20"/>
  <c r="T79" i="20"/>
  <c r="C79" i="20"/>
  <c r="N80" i="20" l="1"/>
  <c r="W80" i="20"/>
  <c r="X80" i="20" s="1"/>
  <c r="Q80" i="20"/>
  <c r="R80" i="20" s="1"/>
  <c r="P80" i="20"/>
  <c r="P101" i="23" s="1"/>
  <c r="K80" i="20"/>
  <c r="L80" i="20" s="1"/>
  <c r="Z80" i="20"/>
  <c r="O80" i="20"/>
  <c r="I101" i="23" s="1"/>
  <c r="E80" i="20"/>
  <c r="F80" i="20" s="1"/>
  <c r="A81" i="20"/>
  <c r="J80" i="20"/>
  <c r="D80" i="20"/>
  <c r="T80" i="20"/>
  <c r="H80" i="20"/>
  <c r="U80" i="20"/>
  <c r="C80" i="20"/>
  <c r="I80" i="20"/>
  <c r="V80" i="20"/>
  <c r="B80" i="20"/>
  <c r="N81" i="20" l="1"/>
  <c r="W81" i="20"/>
  <c r="X81" i="20" s="1"/>
  <c r="O81" i="20"/>
  <c r="Z81" i="20"/>
  <c r="Q81" i="20"/>
  <c r="R81" i="20" s="1"/>
  <c r="K81" i="20"/>
  <c r="L81" i="20" s="1"/>
  <c r="P81" i="20"/>
  <c r="P75" i="23" s="1"/>
  <c r="E81" i="20"/>
  <c r="F81" i="20" s="1"/>
  <c r="A82" i="20"/>
  <c r="J81" i="20"/>
  <c r="D81" i="20"/>
  <c r="V81" i="20"/>
  <c r="U81" i="20"/>
  <c r="H81" i="20"/>
  <c r="T81" i="20"/>
  <c r="I81" i="20"/>
  <c r="C81" i="20"/>
  <c r="B81" i="20"/>
  <c r="W82" i="20" l="1"/>
  <c r="X82" i="20" s="1"/>
  <c r="N82" i="20"/>
  <c r="Q82" i="20"/>
  <c r="R82" i="20" s="1"/>
  <c r="K82" i="20"/>
  <c r="L82" i="20" s="1"/>
  <c r="Z82" i="20"/>
  <c r="P82" i="20"/>
  <c r="O82" i="20"/>
  <c r="H114" i="23" s="1"/>
  <c r="E82" i="20"/>
  <c r="F82" i="20" s="1"/>
  <c r="A83" i="20"/>
  <c r="J82" i="20"/>
  <c r="D82" i="20"/>
  <c r="U82" i="20"/>
  <c r="V82" i="20"/>
  <c r="T82" i="20"/>
  <c r="I82" i="20"/>
  <c r="B82" i="20"/>
  <c r="H82" i="20"/>
  <c r="C82" i="20"/>
  <c r="N83" i="20" l="1"/>
  <c r="W83" i="20"/>
  <c r="X83" i="20" s="1"/>
  <c r="K83" i="20"/>
  <c r="L83" i="20" s="1"/>
  <c r="P83" i="20"/>
  <c r="Z83" i="20"/>
  <c r="O83" i="20"/>
  <c r="Q83" i="20"/>
  <c r="R83" i="20" s="1"/>
  <c r="E83" i="20"/>
  <c r="F83" i="20" s="1"/>
  <c r="A84" i="20"/>
  <c r="J83" i="20"/>
  <c r="D83" i="20"/>
  <c r="I83" i="20"/>
  <c r="V83" i="20"/>
  <c r="T83" i="20"/>
  <c r="U83" i="20"/>
  <c r="H83" i="20"/>
  <c r="C83" i="20"/>
  <c r="B83" i="20"/>
  <c r="N84" i="20" l="1"/>
  <c r="W84" i="20"/>
  <c r="X84" i="20" s="1"/>
  <c r="K84" i="20"/>
  <c r="L84" i="20" s="1"/>
  <c r="Z84" i="20"/>
  <c r="Q84" i="20"/>
  <c r="R84" i="20" s="1"/>
  <c r="O84" i="20"/>
  <c r="P84" i="20"/>
  <c r="E84" i="20"/>
  <c r="F84" i="20" s="1"/>
  <c r="A85" i="20"/>
  <c r="J84" i="20"/>
  <c r="D84" i="20"/>
  <c r="V84" i="20"/>
  <c r="H84" i="20"/>
  <c r="I84" i="20"/>
  <c r="U84" i="20"/>
  <c r="B84" i="20"/>
  <c r="T84" i="20"/>
  <c r="C84" i="20"/>
  <c r="W85" i="20" l="1"/>
  <c r="X85" i="20" s="1"/>
  <c r="N85" i="20"/>
  <c r="K85" i="20"/>
  <c r="L85" i="20" s="1"/>
  <c r="Z85" i="20"/>
  <c r="O85" i="20"/>
  <c r="Q85" i="20"/>
  <c r="R85" i="20" s="1"/>
  <c r="E85" i="20"/>
  <c r="F85" i="20" s="1"/>
  <c r="P85" i="20"/>
  <c r="P89" i="23" s="1"/>
  <c r="A86" i="20"/>
  <c r="J85" i="20"/>
  <c r="D85" i="20"/>
  <c r="T85" i="20"/>
  <c r="V85" i="20"/>
  <c r="U85" i="20"/>
  <c r="I85" i="20"/>
  <c r="H85" i="20"/>
  <c r="B85" i="20"/>
  <c r="C85" i="20"/>
  <c r="N86" i="20" l="1"/>
  <c r="W86" i="20"/>
  <c r="X86" i="20" s="1"/>
  <c r="E86" i="20"/>
  <c r="F86" i="20" s="1"/>
  <c r="Z86" i="20"/>
  <c r="O86" i="20"/>
  <c r="H97" i="23" s="1"/>
  <c r="K86" i="20"/>
  <c r="L86" i="20" s="1"/>
  <c r="P86" i="20"/>
  <c r="Q86" i="20"/>
  <c r="R86" i="20" s="1"/>
  <c r="A87" i="20"/>
  <c r="J86" i="20"/>
  <c r="D86" i="20"/>
  <c r="T86" i="20"/>
  <c r="I86" i="20"/>
  <c r="V86" i="20"/>
  <c r="U86" i="20"/>
  <c r="B86" i="20"/>
  <c r="C86" i="20"/>
  <c r="H86" i="20"/>
  <c r="N87" i="20" l="1"/>
  <c r="W87" i="20"/>
  <c r="X87" i="20" s="1"/>
  <c r="Z87" i="20"/>
  <c r="K87" i="20"/>
  <c r="L87" i="20" s="1"/>
  <c r="O87" i="20"/>
  <c r="P87" i="20"/>
  <c r="P56" i="23" s="1"/>
  <c r="Q87" i="20"/>
  <c r="R87" i="20" s="1"/>
  <c r="E87" i="20"/>
  <c r="F87" i="20" s="1"/>
  <c r="A88" i="20"/>
  <c r="J87" i="20"/>
  <c r="D87" i="20"/>
  <c r="V87" i="20"/>
  <c r="U87" i="20"/>
  <c r="H87" i="20"/>
  <c r="I87" i="20"/>
  <c r="B87" i="20"/>
  <c r="T87" i="20"/>
  <c r="C87" i="20"/>
  <c r="N88" i="20" l="1"/>
  <c r="W88" i="20"/>
  <c r="X88" i="20" s="1"/>
  <c r="P88" i="20"/>
  <c r="Q88" i="20"/>
  <c r="R88" i="20" s="1"/>
  <c r="K88" i="20"/>
  <c r="L88" i="20" s="1"/>
  <c r="E88" i="20"/>
  <c r="F88" i="20" s="1"/>
  <c r="O88" i="20"/>
  <c r="Z88" i="20"/>
  <c r="A89" i="20"/>
  <c r="J88" i="20"/>
  <c r="D88" i="20"/>
  <c r="T88" i="20"/>
  <c r="V88" i="20"/>
  <c r="U88" i="20"/>
  <c r="B88" i="20"/>
  <c r="H88" i="20"/>
  <c r="C88" i="20"/>
  <c r="I88" i="20"/>
  <c r="W89" i="20" l="1"/>
  <c r="X89" i="20" s="1"/>
  <c r="N89" i="20"/>
  <c r="K89" i="20"/>
  <c r="L89" i="20" s="1"/>
  <c r="P89" i="20"/>
  <c r="Z89" i="20"/>
  <c r="Q89" i="20"/>
  <c r="R89" i="20" s="1"/>
  <c r="O89" i="20"/>
  <c r="E89" i="20"/>
  <c r="F89" i="20" s="1"/>
  <c r="A90" i="20"/>
  <c r="J89" i="20"/>
  <c r="D89" i="20"/>
  <c r="V89" i="20"/>
  <c r="U89" i="20"/>
  <c r="T89" i="20"/>
  <c r="H89" i="20"/>
  <c r="B89" i="20"/>
  <c r="I89" i="20"/>
  <c r="C89" i="20"/>
  <c r="W90" i="20" l="1"/>
  <c r="X90" i="20" s="1"/>
  <c r="N90" i="20"/>
  <c r="Z90" i="20"/>
  <c r="Q90" i="20"/>
  <c r="R90" i="20" s="1"/>
  <c r="K90" i="20"/>
  <c r="L90" i="20" s="1"/>
  <c r="O90" i="20"/>
  <c r="P90" i="20"/>
  <c r="E90" i="20"/>
  <c r="F90" i="20" s="1"/>
  <c r="A91" i="20"/>
  <c r="J90" i="20"/>
  <c r="D90" i="20"/>
  <c r="V90" i="20"/>
  <c r="U90" i="20"/>
  <c r="H90" i="20"/>
  <c r="C90" i="20"/>
  <c r="I90" i="20"/>
  <c r="B90" i="20"/>
  <c r="T90" i="20"/>
  <c r="N91" i="20" l="1"/>
  <c r="W91" i="20"/>
  <c r="X91" i="20" s="1"/>
  <c r="P91" i="20"/>
  <c r="P32" i="23" s="1"/>
  <c r="O91" i="20"/>
  <c r="Q91" i="20"/>
  <c r="R91" i="20" s="1"/>
  <c r="K91" i="20"/>
  <c r="L91" i="20" s="1"/>
  <c r="Z91" i="20"/>
  <c r="E91" i="20"/>
  <c r="F91" i="20" s="1"/>
  <c r="A92" i="20"/>
  <c r="J91" i="20"/>
  <c r="D91" i="20"/>
  <c r="I91" i="20"/>
  <c r="U91" i="20"/>
  <c r="C91" i="20"/>
  <c r="B91" i="20"/>
  <c r="T91" i="20"/>
  <c r="H91" i="20"/>
  <c r="V91" i="20"/>
  <c r="W92" i="20" l="1"/>
  <c r="X92" i="20" s="1"/>
  <c r="N92" i="20"/>
  <c r="Z92" i="20"/>
  <c r="O92" i="20"/>
  <c r="H55" i="23" s="1"/>
  <c r="Q92" i="20"/>
  <c r="R92" i="20" s="1"/>
  <c r="P92" i="20"/>
  <c r="K92" i="20"/>
  <c r="L92" i="20" s="1"/>
  <c r="E92" i="20"/>
  <c r="F92" i="20" s="1"/>
  <c r="A93" i="20"/>
  <c r="J92" i="20"/>
  <c r="D92" i="20"/>
  <c r="V92" i="20"/>
  <c r="T92" i="20"/>
  <c r="I92" i="20"/>
  <c r="U92" i="20"/>
  <c r="C92" i="20"/>
  <c r="H92" i="20"/>
  <c r="B92" i="20"/>
  <c r="N93" i="20" l="1"/>
  <c r="W93" i="20"/>
  <c r="X93" i="20" s="1"/>
  <c r="O93" i="20"/>
  <c r="P93" i="20"/>
  <c r="K93" i="20"/>
  <c r="L93" i="20" s="1"/>
  <c r="Z93" i="20"/>
  <c r="E93" i="20"/>
  <c r="F93" i="20" s="1"/>
  <c r="Q93" i="20"/>
  <c r="R93" i="20" s="1"/>
  <c r="A94" i="20"/>
  <c r="J93" i="20"/>
  <c r="D93" i="20"/>
  <c r="T93" i="20"/>
  <c r="B93" i="20"/>
  <c r="U93" i="20"/>
  <c r="V93" i="20"/>
  <c r="H93" i="20"/>
  <c r="I93" i="20"/>
  <c r="C93" i="20"/>
  <c r="W94" i="20" l="1"/>
  <c r="X94" i="20" s="1"/>
  <c r="N94" i="20"/>
  <c r="P94" i="20"/>
  <c r="Q94" i="20"/>
  <c r="R94" i="20" s="1"/>
  <c r="O94" i="20"/>
  <c r="E94" i="20"/>
  <c r="F94" i="20" s="1"/>
  <c r="K94" i="20"/>
  <c r="L94" i="20" s="1"/>
  <c r="Z94" i="20"/>
  <c r="A95" i="20"/>
  <c r="J94" i="20"/>
  <c r="D94" i="20"/>
  <c r="H94" i="20"/>
  <c r="U94" i="20"/>
  <c r="T94" i="20"/>
  <c r="I94" i="20"/>
  <c r="V94" i="20"/>
  <c r="C94" i="20"/>
  <c r="B94" i="20"/>
  <c r="W95" i="20" l="1"/>
  <c r="X95" i="20" s="1"/>
  <c r="N95" i="20"/>
  <c r="Z95" i="20"/>
  <c r="P95" i="20"/>
  <c r="O95" i="20"/>
  <c r="K95" i="20"/>
  <c r="Q95" i="20"/>
  <c r="R95" i="20" s="1"/>
  <c r="E95" i="20"/>
  <c r="F95" i="20" s="1"/>
  <c r="A96" i="20"/>
  <c r="J95" i="20"/>
  <c r="D95" i="20"/>
  <c r="V95" i="20"/>
  <c r="T95" i="20"/>
  <c r="U95" i="20"/>
  <c r="I95" i="20"/>
  <c r="H95" i="20"/>
  <c r="C95" i="20"/>
  <c r="L95" i="20"/>
  <c r="B95" i="20"/>
  <c r="W96" i="20" l="1"/>
  <c r="X96" i="20" s="1"/>
  <c r="N96" i="20"/>
  <c r="Q96" i="20"/>
  <c r="R96" i="20" s="1"/>
  <c r="K96" i="20"/>
  <c r="L96" i="20" s="1"/>
  <c r="Z96" i="20"/>
  <c r="O96" i="20"/>
  <c r="H85" i="23" s="1"/>
  <c r="P96" i="20"/>
  <c r="E96" i="20"/>
  <c r="F96" i="20" s="1"/>
  <c r="A97" i="20"/>
  <c r="J96" i="20"/>
  <c r="D96" i="20"/>
  <c r="U96" i="20"/>
  <c r="V96" i="20"/>
  <c r="I96" i="20"/>
  <c r="T96" i="20"/>
  <c r="H96" i="20"/>
  <c r="C96" i="20"/>
  <c r="B96" i="20"/>
  <c r="N97" i="20" l="1"/>
  <c r="W97" i="20"/>
  <c r="X97" i="20" s="1"/>
  <c r="K97" i="20"/>
  <c r="L97" i="20" s="1"/>
  <c r="P97" i="20"/>
  <c r="O97" i="20"/>
  <c r="Q97" i="20"/>
  <c r="R97" i="20" s="1"/>
  <c r="E97" i="20"/>
  <c r="F97" i="20" s="1"/>
  <c r="Z97" i="20"/>
  <c r="A98" i="20"/>
  <c r="J97" i="20"/>
  <c r="D97" i="20"/>
  <c r="V97" i="20"/>
  <c r="H97" i="20"/>
  <c r="I97" i="20"/>
  <c r="U97" i="20"/>
  <c r="B97" i="20"/>
  <c r="T97" i="20"/>
  <c r="C97" i="20"/>
  <c r="W98" i="20" l="1"/>
  <c r="X98" i="20" s="1"/>
  <c r="N98" i="20"/>
  <c r="Q98" i="20"/>
  <c r="R98" i="20" s="1"/>
  <c r="K98" i="20"/>
  <c r="L98" i="20" s="1"/>
  <c r="P98" i="20"/>
  <c r="P109" i="23" s="1"/>
  <c r="Z98" i="20"/>
  <c r="O98" i="20"/>
  <c r="H109" i="23" s="1"/>
  <c r="E98" i="20"/>
  <c r="F98" i="20" s="1"/>
  <c r="A99" i="20"/>
  <c r="J98" i="20"/>
  <c r="D98" i="20"/>
  <c r="U98" i="20"/>
  <c r="V98" i="20"/>
  <c r="H98" i="20"/>
  <c r="B98" i="20"/>
  <c r="I98" i="20"/>
  <c r="C98" i="20"/>
  <c r="T98" i="20"/>
  <c r="N99" i="20" l="1"/>
  <c r="W99" i="20"/>
  <c r="X99" i="20" s="1"/>
  <c r="K99" i="20"/>
  <c r="L99" i="20" s="1"/>
  <c r="O99" i="20"/>
  <c r="Z99" i="20"/>
  <c r="P99" i="20"/>
  <c r="Q99" i="20"/>
  <c r="R99" i="20" s="1"/>
  <c r="E99" i="20"/>
  <c r="F99" i="20" s="1"/>
  <c r="A100" i="20"/>
  <c r="J99" i="20"/>
  <c r="D99" i="20"/>
  <c r="V99" i="20"/>
  <c r="T99" i="20"/>
  <c r="I99" i="20"/>
  <c r="U99" i="20"/>
  <c r="B99" i="20"/>
  <c r="H99" i="20"/>
  <c r="C99" i="20"/>
  <c r="N100" i="20" l="1"/>
  <c r="W100" i="20"/>
  <c r="X100" i="20" s="1"/>
  <c r="Q100" i="20"/>
  <c r="R100" i="20" s="1"/>
  <c r="K100" i="20"/>
  <c r="L100" i="20" s="1"/>
  <c r="Z100" i="20"/>
  <c r="P100" i="20"/>
  <c r="P26" i="23" s="1"/>
  <c r="O100" i="20"/>
  <c r="H26" i="23" s="1"/>
  <c r="E100" i="20"/>
  <c r="F100" i="20" s="1"/>
  <c r="A101" i="20"/>
  <c r="J100" i="20"/>
  <c r="D100" i="20"/>
  <c r="T100" i="20"/>
  <c r="V100" i="20"/>
  <c r="U100" i="20"/>
  <c r="I100" i="20"/>
  <c r="H100" i="20"/>
  <c r="B100" i="20"/>
  <c r="C100" i="20"/>
  <c r="W101" i="20" l="1"/>
  <c r="X101" i="20" s="1"/>
  <c r="N101" i="20"/>
  <c r="K101" i="20"/>
  <c r="L101" i="20" s="1"/>
  <c r="P101" i="20"/>
  <c r="P7" i="23" s="1"/>
  <c r="O101" i="20"/>
  <c r="H7" i="23" s="1"/>
  <c r="Z101" i="20"/>
  <c r="Q101" i="20"/>
  <c r="R101" i="20" s="1"/>
  <c r="E101" i="20"/>
  <c r="F101" i="20" s="1"/>
  <c r="A102" i="20"/>
  <c r="J101" i="20"/>
  <c r="D101" i="20"/>
  <c r="T101" i="20"/>
  <c r="V101" i="20"/>
  <c r="H101" i="20"/>
  <c r="I101" i="20"/>
  <c r="U101" i="20"/>
  <c r="C101" i="20"/>
  <c r="B101" i="20"/>
  <c r="N102" i="20" l="1"/>
  <c r="W102" i="20"/>
  <c r="X102" i="20" s="1"/>
  <c r="Z102" i="20"/>
  <c r="O102" i="20"/>
  <c r="Q102" i="20"/>
  <c r="R102" i="20" s="1"/>
  <c r="K102" i="20"/>
  <c r="L102" i="20" s="1"/>
  <c r="P102" i="20"/>
  <c r="P81" i="23" s="1"/>
  <c r="E102" i="20"/>
  <c r="F102" i="20" s="1"/>
  <c r="A103" i="20"/>
  <c r="J102" i="20"/>
  <c r="D102" i="20"/>
  <c r="T102" i="20"/>
  <c r="V102" i="20"/>
  <c r="I102" i="20"/>
  <c r="U102" i="20"/>
  <c r="H102" i="20"/>
  <c r="B102" i="20"/>
  <c r="C102" i="20"/>
  <c r="W103" i="20" l="1"/>
  <c r="X103" i="20" s="1"/>
  <c r="N103" i="20"/>
  <c r="K103" i="20"/>
  <c r="L103" i="20" s="1"/>
  <c r="P103" i="20"/>
  <c r="Q103" i="20"/>
  <c r="R103" i="20" s="1"/>
  <c r="O103" i="20"/>
  <c r="Z103" i="20"/>
  <c r="E103" i="20"/>
  <c r="F103" i="20" s="1"/>
  <c r="A104" i="20"/>
  <c r="J103" i="20"/>
  <c r="D103" i="20"/>
  <c r="V103" i="20"/>
  <c r="U103" i="20"/>
  <c r="H103" i="20"/>
  <c r="T103" i="20"/>
  <c r="I103" i="20"/>
  <c r="B103" i="20"/>
  <c r="C103" i="20"/>
  <c r="N104" i="20" l="1"/>
  <c r="W104" i="20"/>
  <c r="X104" i="20" s="1"/>
  <c r="E104" i="20"/>
  <c r="F104" i="20" s="1"/>
  <c r="O104" i="20"/>
  <c r="P104" i="20"/>
  <c r="K104" i="20"/>
  <c r="L104" i="20" s="1"/>
  <c r="Z104" i="20"/>
  <c r="Q104" i="20"/>
  <c r="R104" i="20" s="1"/>
  <c r="A105" i="20"/>
  <c r="J104" i="20"/>
  <c r="D104" i="20"/>
  <c r="V104" i="20"/>
  <c r="T104" i="20"/>
  <c r="I104" i="20"/>
  <c r="C104" i="20"/>
  <c r="H104" i="20"/>
  <c r="B104" i="20"/>
  <c r="U104" i="20"/>
  <c r="W105" i="20" l="1"/>
  <c r="X105" i="20" s="1"/>
  <c r="N105" i="20"/>
  <c r="Z105" i="20"/>
  <c r="K105" i="20"/>
  <c r="L105" i="20" s="1"/>
  <c r="O105" i="20"/>
  <c r="Q105" i="20"/>
  <c r="R105" i="20" s="1"/>
  <c r="E105" i="20"/>
  <c r="F105" i="20" s="1"/>
  <c r="P105" i="20"/>
  <c r="A106" i="20"/>
  <c r="J105" i="20"/>
  <c r="D105" i="20"/>
  <c r="V105" i="20"/>
  <c r="H105" i="20"/>
  <c r="T105" i="20"/>
  <c r="U105" i="20"/>
  <c r="B105" i="20"/>
  <c r="I105" i="20"/>
  <c r="C105" i="20"/>
  <c r="W106" i="20" l="1"/>
  <c r="X106" i="20" s="1"/>
  <c r="N106" i="20"/>
  <c r="O106" i="20"/>
  <c r="E106" i="20"/>
  <c r="F106" i="20" s="1"/>
  <c r="Z106" i="20"/>
  <c r="K106" i="20"/>
  <c r="L106" i="20" s="1"/>
  <c r="Q106" i="20"/>
  <c r="R106" i="20" s="1"/>
  <c r="P106" i="20"/>
  <c r="Q81" i="23" s="1"/>
  <c r="A107" i="20"/>
  <c r="J106" i="20"/>
  <c r="D106" i="20"/>
  <c r="V106" i="20"/>
  <c r="U106" i="20"/>
  <c r="T106" i="20"/>
  <c r="H106" i="20"/>
  <c r="C106" i="20"/>
  <c r="I106" i="20"/>
  <c r="B106" i="20"/>
  <c r="W107" i="20" l="1"/>
  <c r="X107" i="20" s="1"/>
  <c r="N107" i="20"/>
  <c r="Z107" i="20"/>
  <c r="Q107" i="20"/>
  <c r="R107" i="20" s="1"/>
  <c r="P107" i="20"/>
  <c r="K107" i="20"/>
  <c r="L107" i="20" s="1"/>
  <c r="O107" i="20"/>
  <c r="E107" i="20"/>
  <c r="F107" i="20" s="1"/>
  <c r="A108" i="20"/>
  <c r="J107" i="20"/>
  <c r="D107" i="20"/>
  <c r="T107" i="20"/>
  <c r="I107" i="20"/>
  <c r="V107" i="20"/>
  <c r="H107" i="20"/>
  <c r="U107" i="20"/>
  <c r="B107" i="20"/>
  <c r="C107" i="20"/>
  <c r="W108" i="20" l="1"/>
  <c r="X108" i="20" s="1"/>
  <c r="N108" i="20"/>
  <c r="O108" i="20"/>
  <c r="H24" i="23" s="1"/>
  <c r="P108" i="20"/>
  <c r="P96" i="23" s="1"/>
  <c r="Q108" i="20"/>
  <c r="R108" i="20" s="1"/>
  <c r="Z108" i="20"/>
  <c r="E108" i="20"/>
  <c r="F108" i="20" s="1"/>
  <c r="K108" i="20"/>
  <c r="L108" i="20" s="1"/>
  <c r="A109" i="20"/>
  <c r="J108" i="20"/>
  <c r="D108" i="20"/>
  <c r="V108" i="20"/>
  <c r="U108" i="20"/>
  <c r="I108" i="20"/>
  <c r="T108" i="20"/>
  <c r="C108" i="20"/>
  <c r="H108" i="20"/>
  <c r="B108" i="20"/>
  <c r="N109" i="20" l="1"/>
  <c r="W109" i="20"/>
  <c r="X109" i="20" s="1"/>
  <c r="O109" i="20"/>
  <c r="Q109" i="20"/>
  <c r="R109" i="20" s="1"/>
  <c r="K109" i="20"/>
  <c r="L109" i="20" s="1"/>
  <c r="Z109" i="20"/>
  <c r="P109" i="20"/>
  <c r="P54" i="23" s="1"/>
  <c r="E109" i="20"/>
  <c r="F109" i="20" s="1"/>
  <c r="A110" i="20"/>
  <c r="J109" i="20"/>
  <c r="D109" i="20"/>
  <c r="T109" i="20"/>
  <c r="U109" i="20"/>
  <c r="V109" i="20"/>
  <c r="H109" i="20"/>
  <c r="B109" i="20"/>
  <c r="C109" i="20"/>
  <c r="I109" i="20"/>
  <c r="W110" i="20" l="1"/>
  <c r="X110" i="20" s="1"/>
  <c r="N110" i="20"/>
  <c r="K110" i="20"/>
  <c r="L110" i="20" s="1"/>
  <c r="O110" i="20"/>
  <c r="E110" i="20"/>
  <c r="F110" i="20" s="1"/>
  <c r="Q110" i="20"/>
  <c r="R110" i="20" s="1"/>
  <c r="Z110" i="20"/>
  <c r="P110" i="20"/>
  <c r="P17" i="23" s="1"/>
  <c r="A111" i="20"/>
  <c r="J110" i="20"/>
  <c r="D110" i="20"/>
  <c r="U110" i="20"/>
  <c r="I110" i="20"/>
  <c r="H110" i="20"/>
  <c r="C110" i="20"/>
  <c r="T110" i="20"/>
  <c r="V110" i="20"/>
  <c r="B110" i="20"/>
  <c r="W111" i="20" l="1"/>
  <c r="X111" i="20" s="1"/>
  <c r="N111" i="20"/>
  <c r="P111" i="20"/>
  <c r="Q111" i="20"/>
  <c r="R111" i="20" s="1"/>
  <c r="E111" i="20"/>
  <c r="F111" i="20" s="1"/>
  <c r="Z111" i="20"/>
  <c r="K111" i="20"/>
  <c r="L111" i="20" s="1"/>
  <c r="O111" i="20"/>
  <c r="A112" i="20"/>
  <c r="J111" i="20"/>
  <c r="D111" i="20"/>
  <c r="V111" i="20"/>
  <c r="T111" i="20"/>
  <c r="I111" i="20"/>
  <c r="H111" i="20"/>
  <c r="U111" i="20"/>
  <c r="B111" i="20"/>
  <c r="C111" i="20"/>
  <c r="W112" i="20" l="1"/>
  <c r="X112" i="20" s="1"/>
  <c r="N112" i="20"/>
  <c r="Q112" i="20"/>
  <c r="R112" i="20" s="1"/>
  <c r="K112" i="20"/>
  <c r="L112" i="20" s="1"/>
  <c r="Z112" i="20"/>
  <c r="O112" i="20"/>
  <c r="E112" i="20"/>
  <c r="F112" i="20" s="1"/>
  <c r="P112" i="20"/>
  <c r="P22" i="23" s="1"/>
  <c r="A113" i="20"/>
  <c r="J112" i="20"/>
  <c r="D112" i="20"/>
  <c r="H112" i="20"/>
  <c r="V112" i="20"/>
  <c r="U112" i="20"/>
  <c r="I112" i="20"/>
  <c r="C112" i="20"/>
  <c r="B112" i="20"/>
  <c r="T112" i="20"/>
  <c r="N113" i="20" l="1"/>
  <c r="W113" i="20"/>
  <c r="X113" i="20" s="1"/>
  <c r="Q113" i="20"/>
  <c r="R113" i="20" s="1"/>
  <c r="P113" i="20"/>
  <c r="K113" i="20"/>
  <c r="L113" i="20" s="1"/>
  <c r="Z113" i="20"/>
  <c r="O113" i="20"/>
  <c r="E113" i="20"/>
  <c r="F113" i="20" s="1"/>
  <c r="A114" i="20"/>
  <c r="J113" i="20"/>
  <c r="D113" i="20"/>
  <c r="V113" i="20"/>
  <c r="U113" i="20"/>
  <c r="H113" i="20"/>
  <c r="I113" i="20"/>
  <c r="T113" i="20"/>
  <c r="B113" i="20"/>
  <c r="C113" i="20"/>
  <c r="W114" i="20" l="1"/>
  <c r="X114" i="20" s="1"/>
  <c r="N114" i="20"/>
  <c r="O114" i="20"/>
  <c r="K114" i="20"/>
  <c r="L114" i="20" s="1"/>
  <c r="Z114" i="20"/>
  <c r="Q114" i="20"/>
  <c r="R114" i="20" s="1"/>
  <c r="E114" i="20"/>
  <c r="F114" i="20" s="1"/>
  <c r="P114" i="20"/>
  <c r="P10" i="23" s="1"/>
  <c r="A115" i="20"/>
  <c r="J114" i="20"/>
  <c r="D114" i="20"/>
  <c r="U114" i="20"/>
  <c r="T114" i="20"/>
  <c r="V114" i="20"/>
  <c r="I114" i="20"/>
  <c r="H114" i="20"/>
  <c r="B114" i="20"/>
  <c r="C114" i="20"/>
  <c r="I22" i="23" l="1"/>
  <c r="W115" i="20"/>
  <c r="X115" i="20" s="1"/>
  <c r="N115" i="20"/>
  <c r="K115" i="20"/>
  <c r="L115" i="20" s="1"/>
  <c r="Q115" i="20"/>
  <c r="R115" i="20" s="1"/>
  <c r="Z115" i="20"/>
  <c r="E115" i="20"/>
  <c r="F115" i="20" s="1"/>
  <c r="P115" i="20"/>
  <c r="O115" i="20"/>
  <c r="H51" i="23" s="1"/>
  <c r="A116" i="20"/>
  <c r="J115" i="20"/>
  <c r="D115" i="20"/>
  <c r="I115" i="20"/>
  <c r="V115" i="20"/>
  <c r="H115" i="20"/>
  <c r="T115" i="20"/>
  <c r="U115" i="20"/>
  <c r="C115" i="20"/>
  <c r="B115" i="20"/>
  <c r="W116" i="20" l="1"/>
  <c r="X116" i="20" s="1"/>
  <c r="N116" i="20"/>
  <c r="K116" i="20"/>
  <c r="L116" i="20" s="1"/>
  <c r="O116" i="20"/>
  <c r="H62" i="23" s="1"/>
  <c r="Z116" i="20"/>
  <c r="P116" i="20"/>
  <c r="E116" i="20"/>
  <c r="F116" i="20" s="1"/>
  <c r="Q116" i="20"/>
  <c r="R116" i="20" s="1"/>
  <c r="A117" i="20"/>
  <c r="J116" i="20"/>
  <c r="D116" i="20"/>
  <c r="V116" i="20"/>
  <c r="U116" i="20"/>
  <c r="T116" i="20"/>
  <c r="H116" i="20"/>
  <c r="I116" i="20"/>
  <c r="B116" i="20"/>
  <c r="C116" i="20"/>
  <c r="W117" i="20" l="1"/>
  <c r="X117" i="20" s="1"/>
  <c r="N117" i="20"/>
  <c r="P117" i="20"/>
  <c r="P37" i="23" s="1"/>
  <c r="O117" i="20"/>
  <c r="Q117" i="20"/>
  <c r="R117" i="20" s="1"/>
  <c r="K117" i="20"/>
  <c r="L117" i="20" s="1"/>
  <c r="Z117" i="20"/>
  <c r="E117" i="20"/>
  <c r="F117" i="20" s="1"/>
  <c r="A118" i="20"/>
  <c r="J117" i="20"/>
  <c r="D117" i="20"/>
  <c r="V117" i="20"/>
  <c r="T117" i="20"/>
  <c r="U117" i="20"/>
  <c r="C117" i="20"/>
  <c r="I117" i="20"/>
  <c r="H117" i="20"/>
  <c r="B117" i="20"/>
  <c r="W118" i="20" l="1"/>
  <c r="X118" i="20" s="1"/>
  <c r="N118" i="20"/>
  <c r="K118" i="20"/>
  <c r="L118" i="20" s="1"/>
  <c r="Q118" i="20"/>
  <c r="R118" i="20" s="1"/>
  <c r="O118" i="20"/>
  <c r="P118" i="20"/>
  <c r="E118" i="20"/>
  <c r="F118" i="20" s="1"/>
  <c r="Z118" i="20"/>
  <c r="A119" i="20"/>
  <c r="J118" i="20"/>
  <c r="D118" i="20"/>
  <c r="I118" i="20"/>
  <c r="V118" i="20"/>
  <c r="H118" i="20"/>
  <c r="C118" i="20"/>
  <c r="B118" i="20"/>
  <c r="U118" i="20"/>
  <c r="T118" i="20"/>
  <c r="N119" i="20" l="1"/>
  <c r="W119" i="20"/>
  <c r="X119" i="20" s="1"/>
  <c r="E119" i="20"/>
  <c r="F119" i="20" s="1"/>
  <c r="Z119" i="20"/>
  <c r="Q119" i="20"/>
  <c r="R119" i="20" s="1"/>
  <c r="K119" i="20"/>
  <c r="L119" i="20" s="1"/>
  <c r="O119" i="20"/>
  <c r="H18" i="23" s="1"/>
  <c r="P119" i="20"/>
  <c r="A120" i="20"/>
  <c r="J119" i="20"/>
  <c r="D119" i="20"/>
  <c r="V119" i="20"/>
  <c r="H119" i="20"/>
  <c r="T119" i="20"/>
  <c r="I119" i="20"/>
  <c r="B119" i="20"/>
  <c r="C119" i="20"/>
  <c r="U119" i="20"/>
  <c r="N120" i="20" l="1"/>
  <c r="W120" i="20"/>
  <c r="X120" i="20" s="1"/>
  <c r="K120" i="20"/>
  <c r="L120" i="20" s="1"/>
  <c r="O120" i="20"/>
  <c r="Z120" i="20"/>
  <c r="P120" i="20"/>
  <c r="Q120" i="20"/>
  <c r="R120" i="20" s="1"/>
  <c r="E120" i="20"/>
  <c r="F120" i="20" s="1"/>
  <c r="A121" i="20"/>
  <c r="J120" i="20"/>
  <c r="D120" i="20"/>
  <c r="T120" i="20"/>
  <c r="H120" i="20"/>
  <c r="V120" i="20"/>
  <c r="U120" i="20"/>
  <c r="B120" i="20"/>
  <c r="I120" i="20"/>
  <c r="C120" i="20"/>
  <c r="W121" i="20" l="1"/>
  <c r="X121" i="20" s="1"/>
  <c r="N121" i="20"/>
  <c r="O121" i="20"/>
  <c r="H86" i="23" s="1"/>
  <c r="E121" i="20"/>
  <c r="F121" i="20" s="1"/>
  <c r="K121" i="20"/>
  <c r="L121" i="20" s="1"/>
  <c r="Z121" i="20"/>
  <c r="P121" i="20"/>
  <c r="P86" i="23" s="1"/>
  <c r="Q121" i="20"/>
  <c r="R121" i="20" s="1"/>
  <c r="A122" i="20"/>
  <c r="J121" i="20"/>
  <c r="D121" i="20"/>
  <c r="T121" i="20"/>
  <c r="U121" i="20"/>
  <c r="B121" i="20"/>
  <c r="V121" i="20"/>
  <c r="I121" i="20"/>
  <c r="H121" i="20"/>
  <c r="C121" i="20"/>
  <c r="W122" i="20" l="1"/>
  <c r="X122" i="20" s="1"/>
  <c r="N122" i="20"/>
  <c r="Z122" i="20"/>
  <c r="K122" i="20"/>
  <c r="L122" i="20" s="1"/>
  <c r="O122" i="20"/>
  <c r="P122" i="20"/>
  <c r="P44" i="23" s="1"/>
  <c r="Q122" i="20"/>
  <c r="R122" i="20" s="1"/>
  <c r="E122" i="20"/>
  <c r="F122" i="20" s="1"/>
  <c r="A123" i="20"/>
  <c r="J122" i="20"/>
  <c r="D122" i="20"/>
  <c r="V122" i="20"/>
  <c r="U122" i="20"/>
  <c r="T122" i="20"/>
  <c r="I122" i="20"/>
  <c r="H122" i="20"/>
  <c r="C122" i="20"/>
  <c r="B122" i="20"/>
  <c r="N123" i="20" l="1"/>
  <c r="W123" i="20"/>
  <c r="X123" i="20" s="1"/>
  <c r="E123" i="20"/>
  <c r="F123" i="20" s="1"/>
  <c r="O123" i="20"/>
  <c r="H119" i="23" s="1"/>
  <c r="Z123" i="20"/>
  <c r="Q123" i="20"/>
  <c r="R123" i="20" s="1"/>
  <c r="K123" i="20"/>
  <c r="L123" i="20" s="1"/>
  <c r="P123" i="20"/>
  <c r="P66" i="23" s="1"/>
  <c r="A124" i="20"/>
  <c r="J123" i="20"/>
  <c r="D123" i="20"/>
  <c r="U123" i="20"/>
  <c r="I123" i="20"/>
  <c r="V123" i="20"/>
  <c r="B123" i="20"/>
  <c r="H123" i="20"/>
  <c r="C123" i="20"/>
  <c r="T123" i="20"/>
  <c r="W124" i="20" l="1"/>
  <c r="X124" i="20" s="1"/>
  <c r="N124" i="20"/>
  <c r="Q124" i="20"/>
  <c r="R124" i="20" s="1"/>
  <c r="Z124" i="20"/>
  <c r="O124" i="20"/>
  <c r="K124" i="20"/>
  <c r="L124" i="20" s="1"/>
  <c r="P124" i="20"/>
  <c r="P88" i="23" s="1"/>
  <c r="E124" i="20"/>
  <c r="F124" i="20" s="1"/>
  <c r="J124" i="20"/>
  <c r="D124" i="20"/>
  <c r="V124" i="20"/>
  <c r="I124" i="20"/>
  <c r="U124" i="20"/>
  <c r="C124" i="20"/>
  <c r="T124" i="20"/>
  <c r="H124" i="20"/>
  <c r="B124" i="20"/>
  <c r="Q27" i="23" l="1"/>
  <c r="I5" i="23"/>
  <c r="I27" i="23"/>
  <c r="I35" i="23"/>
  <c r="I70" i="23"/>
  <c r="Q35" i="23"/>
  <c r="Q70" i="23"/>
  <c r="Q107" i="23"/>
  <c r="Q11" i="23"/>
  <c r="I75" i="23"/>
  <c r="I34" i="23"/>
  <c r="Q34" i="23"/>
  <c r="Q75" i="23"/>
  <c r="I13" i="23"/>
  <c r="I11" i="23"/>
  <c r="I107" i="23"/>
  <c r="Q13" i="23"/>
  <c r="Q30" i="23"/>
  <c r="H110" i="23"/>
  <c r="Q106" i="23"/>
  <c r="I106" i="23"/>
  <c r="I30" i="23"/>
  <c r="P110" i="23"/>
  <c r="Q87" i="23"/>
  <c r="Q20" i="23"/>
  <c r="I87" i="23"/>
  <c r="I20" i="23"/>
  <c r="Q60" i="23"/>
  <c r="I60" i="23"/>
  <c r="I95" i="23"/>
  <c r="Q95" i="23"/>
  <c r="I88" i="23"/>
  <c r="I8" i="23"/>
  <c r="Q61" i="23"/>
  <c r="I59" i="23"/>
  <c r="I38" i="23"/>
  <c r="Q71" i="23"/>
  <c r="Q18" i="23"/>
  <c r="I10" i="23"/>
  <c r="P117" i="23"/>
  <c r="I89" i="23"/>
  <c r="Q63" i="23"/>
  <c r="I25" i="23"/>
  <c r="I114" i="23"/>
  <c r="Q28" i="23"/>
  <c r="I26" i="23"/>
  <c r="Q64" i="23"/>
  <c r="H112" i="23"/>
  <c r="Q12" i="23"/>
  <c r="I24" i="23"/>
  <c r="H100" i="23"/>
  <c r="I31" i="23"/>
  <c r="Q72" i="23"/>
  <c r="H115" i="23"/>
  <c r="Q31" i="23"/>
  <c r="Q45" i="23"/>
  <c r="Q59" i="23"/>
  <c r="I6" i="23"/>
  <c r="Q56" i="23"/>
  <c r="Q65" i="23"/>
  <c r="I81" i="23"/>
  <c r="Q7" i="23"/>
  <c r="Q89" i="23"/>
  <c r="I71" i="23"/>
  <c r="P115" i="23"/>
  <c r="Q49" i="23"/>
  <c r="Q57" i="23"/>
  <c r="Q55" i="23"/>
  <c r="I43" i="23"/>
  <c r="Q52" i="23"/>
  <c r="I67" i="23"/>
  <c r="I91" i="23"/>
  <c r="I14" i="23"/>
  <c r="I86" i="23"/>
  <c r="I94" i="23"/>
  <c r="I113" i="23"/>
  <c r="I76" i="23"/>
  <c r="Q6" i="23"/>
  <c r="Q93" i="23"/>
  <c r="I102" i="23"/>
  <c r="I66" i="23"/>
  <c r="Q38" i="23"/>
  <c r="H105" i="23"/>
  <c r="I109" i="23"/>
  <c r="Q42" i="23"/>
  <c r="Q94" i="23"/>
  <c r="I98" i="23"/>
  <c r="I29" i="23"/>
  <c r="I82" i="23"/>
  <c r="Q77" i="23"/>
  <c r="Q103" i="23"/>
  <c r="I28" i="23"/>
  <c r="I119" i="23"/>
  <c r="P100" i="23"/>
  <c r="H121" i="23"/>
  <c r="Q104" i="23"/>
  <c r="I54" i="23"/>
  <c r="H120" i="23"/>
  <c r="I46" i="23"/>
  <c r="I61" i="23"/>
  <c r="I41" i="23"/>
  <c r="Q85" i="23"/>
  <c r="Q40" i="23"/>
  <c r="I52" i="23"/>
  <c r="Q21" i="23"/>
  <c r="Q53" i="23"/>
  <c r="I103" i="23"/>
  <c r="I49" i="23"/>
  <c r="I79" i="23"/>
  <c r="Q36" i="23"/>
  <c r="I7" i="23"/>
  <c r="Q10" i="23"/>
  <c r="I77" i="23"/>
  <c r="H118" i="23"/>
  <c r="Q14" i="23"/>
  <c r="I80" i="23"/>
  <c r="I65" i="23"/>
  <c r="I33" i="23"/>
  <c r="I97" i="23"/>
  <c r="P112" i="23"/>
  <c r="P84" i="23"/>
  <c r="Q68" i="23"/>
  <c r="I53" i="23"/>
  <c r="Q78" i="23"/>
  <c r="H117" i="23"/>
  <c r="Q8" i="23"/>
  <c r="I74" i="23"/>
  <c r="Q4" i="23"/>
  <c r="Q67" i="23"/>
  <c r="Q33" i="23"/>
  <c r="I12" i="23"/>
  <c r="I18" i="23"/>
  <c r="Q86" i="23"/>
  <c r="Q22" i="23"/>
  <c r="Q88" i="23"/>
  <c r="Q91" i="23"/>
  <c r="I39" i="23"/>
  <c r="Q98" i="23"/>
  <c r="Q66" i="23"/>
  <c r="Q46" i="23"/>
  <c r="H122" i="23"/>
  <c r="Q44" i="23"/>
  <c r="I68" i="23"/>
  <c r="P92" i="23"/>
  <c r="Q41" i="23"/>
  <c r="I62" i="23"/>
  <c r="I108" i="23"/>
  <c r="I17" i="23"/>
  <c r="I51" i="23"/>
  <c r="I9" i="23"/>
  <c r="Q113" i="23"/>
  <c r="P120" i="23"/>
  <c r="Q82" i="23"/>
  <c r="Q15" i="23"/>
  <c r="H116" i="23"/>
  <c r="I72" i="23"/>
  <c r="H111" i="23"/>
  <c r="Q58" i="23"/>
  <c r="I21" i="23"/>
  <c r="Q17" i="23"/>
  <c r="I58" i="23"/>
  <c r="P118" i="23"/>
  <c r="Q32" i="23"/>
  <c r="I15" i="23"/>
  <c r="Q108" i="23"/>
  <c r="I48" i="23"/>
  <c r="Q54" i="23"/>
  <c r="Q114" i="23"/>
  <c r="I50" i="23"/>
  <c r="I55" i="23"/>
  <c r="I56" i="23"/>
  <c r="Q48" i="23"/>
  <c r="Q37" i="23"/>
  <c r="Q109" i="23"/>
  <c r="P122" i="23"/>
  <c r="Q62" i="23"/>
  <c r="I93" i="23"/>
  <c r="Q19" i="23"/>
  <c r="I37" i="23"/>
  <c r="I63" i="23"/>
  <c r="Q96" i="23"/>
  <c r="I96" i="23"/>
  <c r="H92" i="23"/>
  <c r="Q102" i="23"/>
  <c r="Q99" i="23"/>
  <c r="Q101" i="23"/>
  <c r="P121" i="23"/>
  <c r="P90" i="23"/>
  <c r="Q39" i="23"/>
  <c r="I44" i="23"/>
  <c r="I78" i="23"/>
  <c r="P116" i="23"/>
  <c r="Q16" i="23"/>
  <c r="I104" i="23"/>
  <c r="I57" i="23"/>
  <c r="I64" i="23"/>
  <c r="Q69" i="23"/>
  <c r="Q43" i="23"/>
  <c r="Q24" i="23"/>
  <c r="Q29" i="23"/>
  <c r="I23" i="23"/>
  <c r="I36" i="23"/>
  <c r="P83" i="23"/>
  <c r="Q119" i="23"/>
  <c r="I99" i="23"/>
  <c r="I40" i="23"/>
  <c r="Q9" i="23"/>
  <c r="Q73" i="23"/>
  <c r="Q25" i="23"/>
  <c r="H83" i="23"/>
  <c r="Q97" i="23"/>
  <c r="I42" i="23"/>
  <c r="Q50" i="23"/>
  <c r="I85" i="23"/>
  <c r="P105" i="23"/>
  <c r="I32" i="23"/>
  <c r="H84" i="23"/>
  <c r="H90" i="23"/>
  <c r="Q26" i="23"/>
  <c r="I47" i="23"/>
  <c r="I4" i="23"/>
  <c r="I69" i="23"/>
  <c r="Q80" i="23"/>
  <c r="Q76" i="23"/>
  <c r="Q23" i="23"/>
  <c r="I16" i="23"/>
  <c r="I19" i="23"/>
  <c r="P111" i="23"/>
  <c r="Q74" i="23"/>
  <c r="Q47" i="23"/>
  <c r="Q51" i="23"/>
  <c r="I73" i="23"/>
  <c r="I45" i="23"/>
  <c r="K52" i="23"/>
  <c r="K85" i="23"/>
  <c r="K104" i="23"/>
  <c r="K82" i="23"/>
  <c r="K48" i="23"/>
  <c r="K35" i="23"/>
  <c r="K51" i="23"/>
  <c r="K87" i="23"/>
  <c r="K75" i="23"/>
  <c r="K62" i="23"/>
  <c r="K84" i="23"/>
  <c r="K79" i="23"/>
  <c r="K80" i="23"/>
  <c r="K76" i="23"/>
  <c r="K99" i="23"/>
  <c r="K120" i="23"/>
  <c r="K118" i="23"/>
  <c r="K122" i="23"/>
  <c r="K25" i="23"/>
  <c r="K47" i="23"/>
  <c r="K41" i="23"/>
  <c r="K108" i="23"/>
  <c r="K102" i="23"/>
  <c r="K105" i="23"/>
  <c r="K24" i="23"/>
  <c r="K97" i="23"/>
  <c r="K61" i="23"/>
  <c r="K110" i="23"/>
  <c r="K119" i="23"/>
  <c r="K15" i="23"/>
  <c r="K83" i="23"/>
  <c r="K34" i="23"/>
  <c r="K54" i="23"/>
  <c r="K26" i="23"/>
  <c r="K38" i="23"/>
  <c r="K112" i="23"/>
  <c r="K69" i="23"/>
  <c r="K55" i="23"/>
  <c r="K43" i="23"/>
  <c r="K88" i="23"/>
  <c r="K116" i="23"/>
  <c r="K60" i="23"/>
  <c r="K42" i="23"/>
  <c r="K101" i="23"/>
  <c r="K73" i="23"/>
  <c r="K96" i="23"/>
  <c r="K56" i="23"/>
  <c r="K30" i="23"/>
  <c r="K115" i="23"/>
  <c r="K9" i="23"/>
  <c r="K21" i="23"/>
  <c r="K5" i="23"/>
  <c r="K92" i="23"/>
  <c r="K8" i="23"/>
  <c r="K71" i="23"/>
  <c r="K90" i="23"/>
  <c r="K70" i="23"/>
  <c r="K111" i="23"/>
  <c r="K20" i="23"/>
  <c r="K107" i="23"/>
  <c r="K58" i="23"/>
  <c r="K103" i="23"/>
  <c r="K16" i="23"/>
  <c r="K36" i="23"/>
  <c r="K53" i="23"/>
  <c r="K23" i="23"/>
  <c r="K59" i="23"/>
  <c r="K18" i="23"/>
  <c r="K19" i="23"/>
  <c r="K17" i="23"/>
  <c r="K121" i="23"/>
  <c r="K117" i="23"/>
  <c r="K39" i="23"/>
  <c r="K100" i="23"/>
  <c r="K28" i="23"/>
  <c r="K31" i="23"/>
  <c r="K81" i="23"/>
  <c r="K93" i="23"/>
  <c r="K37" i="23"/>
  <c r="K68" i="23"/>
  <c r="K45" i="23"/>
  <c r="K114" i="23"/>
  <c r="K65" i="23"/>
  <c r="K113" i="23"/>
  <c r="K27" i="23"/>
  <c r="K32" i="23"/>
  <c r="K109" i="23"/>
  <c r="K77" i="23"/>
  <c r="K6" i="23"/>
  <c r="K12" i="23"/>
  <c r="K91" i="23"/>
  <c r="K72" i="23"/>
  <c r="K13" i="23"/>
  <c r="K74" i="23"/>
  <c r="K4" i="23"/>
  <c r="K22" i="23"/>
  <c r="K7" i="23"/>
  <c r="K67" i="23"/>
  <c r="K63" i="23"/>
  <c r="K40" i="23"/>
  <c r="K14" i="23"/>
  <c r="K50" i="23"/>
  <c r="K89" i="23"/>
  <c r="K10" i="23"/>
  <c r="S94" i="23"/>
  <c r="S37" i="23"/>
  <c r="S57" i="23"/>
  <c r="S44" i="23"/>
  <c r="S86" i="23"/>
  <c r="R78" i="23"/>
  <c r="R66" i="23"/>
  <c r="J115" i="23"/>
  <c r="J94" i="23"/>
  <c r="R90" i="23"/>
  <c r="R115" i="23"/>
  <c r="J90" i="23"/>
  <c r="R94" i="23"/>
  <c r="J37" i="23"/>
  <c r="R111" i="23"/>
  <c r="R44" i="23"/>
  <c r="R57" i="23"/>
  <c r="J111" i="23"/>
  <c r="R37" i="23"/>
  <c r="R86" i="23"/>
  <c r="J44" i="23"/>
  <c r="R80" i="23"/>
  <c r="J57" i="23"/>
  <c r="R51" i="23"/>
  <c r="J86" i="23"/>
  <c r="L85" i="23"/>
  <c r="L72" i="23"/>
  <c r="C48" i="23"/>
  <c r="L104" i="23"/>
  <c r="L48" i="23"/>
  <c r="C104" i="23"/>
  <c r="C85" i="23"/>
  <c r="C72" i="23"/>
  <c r="C7" i="23"/>
  <c r="L7" i="23"/>
  <c r="L103" i="23"/>
  <c r="N104" i="23"/>
  <c r="N120" i="23"/>
  <c r="F120" i="23"/>
  <c r="N72" i="23"/>
  <c r="F72" i="23"/>
  <c r="F104" i="23"/>
  <c r="N90" i="23"/>
  <c r="F48" i="23"/>
  <c r="F90" i="23"/>
  <c r="F85" i="23"/>
  <c r="N48" i="23"/>
  <c r="N85" i="23"/>
  <c r="L77" i="23"/>
  <c r="L47" i="23"/>
  <c r="C77" i="23"/>
  <c r="L89" i="23"/>
  <c r="C47" i="23"/>
  <c r="L40" i="23"/>
  <c r="C89" i="23"/>
  <c r="C103" i="23"/>
  <c r="C40" i="23"/>
  <c r="C119" i="23"/>
  <c r="L31" i="23"/>
  <c r="L20" i="23"/>
  <c r="L119" i="23"/>
  <c r="C31" i="23"/>
  <c r="N77" i="23"/>
  <c r="F77" i="23"/>
  <c r="N7" i="23"/>
  <c r="F7" i="23"/>
  <c r="R101" i="23"/>
  <c r="R59" i="23"/>
  <c r="R65" i="23"/>
  <c r="R81" i="23"/>
  <c r="R77" i="23"/>
  <c r="R119" i="23"/>
  <c r="R52" i="23"/>
  <c r="R72" i="23"/>
  <c r="R56" i="23"/>
  <c r="R97" i="23"/>
  <c r="R30" i="23"/>
  <c r="R75" i="23"/>
  <c r="R7" i="23"/>
  <c r="R69" i="23"/>
  <c r="R43" i="23"/>
  <c r="R20" i="23"/>
  <c r="R15" i="23"/>
  <c r="R19" i="23"/>
  <c r="R109" i="23"/>
  <c r="R9" i="23"/>
  <c r="R93" i="23"/>
  <c r="R62" i="23"/>
  <c r="R108" i="23"/>
  <c r="R103" i="23"/>
  <c r="R67" i="23"/>
  <c r="R26" i="23"/>
  <c r="R48" i="23"/>
  <c r="R41" i="23"/>
  <c r="R36" i="23"/>
  <c r="R54" i="23"/>
  <c r="R53" i="23"/>
  <c r="R49" i="23"/>
  <c r="R12" i="23"/>
  <c r="R25" i="23"/>
  <c r="R96" i="23"/>
  <c r="R8" i="23"/>
  <c r="R6" i="23"/>
  <c r="R14" i="23"/>
  <c r="R28" i="23"/>
  <c r="R40" i="23"/>
  <c r="R76" i="23"/>
  <c r="R22" i="23"/>
  <c r="R16" i="23"/>
  <c r="R46" i="23"/>
  <c r="R95" i="23"/>
  <c r="R85" i="23"/>
  <c r="R18" i="23"/>
  <c r="R71" i="23"/>
  <c r="R23" i="23"/>
  <c r="R61" i="23"/>
  <c r="R68" i="23"/>
  <c r="R29" i="23"/>
  <c r="R82" i="23"/>
  <c r="R104" i="23"/>
  <c r="R64" i="23"/>
  <c r="R107" i="23"/>
  <c r="R87" i="23"/>
  <c r="R79" i="23"/>
  <c r="R70" i="23"/>
  <c r="R88" i="23"/>
  <c r="R73" i="23"/>
  <c r="R21" i="23"/>
  <c r="R5" i="23"/>
  <c r="R91" i="23"/>
  <c r="R10" i="23"/>
  <c r="R24" i="23"/>
  <c r="R114" i="23"/>
  <c r="R17" i="23"/>
  <c r="R31" i="23"/>
  <c r="R50" i="23"/>
  <c r="R32" i="23"/>
  <c r="R13" i="23"/>
  <c r="R35" i="23"/>
  <c r="R58" i="23"/>
  <c r="R42" i="23"/>
  <c r="R45" i="23"/>
  <c r="R102" i="23"/>
  <c r="R99" i="23"/>
  <c r="R113" i="23"/>
  <c r="R89" i="23"/>
  <c r="R98" i="23"/>
  <c r="R27" i="23"/>
  <c r="R34" i="23"/>
  <c r="R60" i="23"/>
  <c r="R4" i="23"/>
  <c r="R74" i="23"/>
  <c r="R33" i="23"/>
  <c r="R106" i="23"/>
  <c r="R38" i="23"/>
  <c r="R63" i="23"/>
  <c r="R55" i="23"/>
  <c r="R11" i="23"/>
  <c r="R39" i="23"/>
  <c r="R47" i="23"/>
  <c r="C86" i="23"/>
  <c r="L50" i="23"/>
  <c r="L108" i="23"/>
  <c r="C19" i="23"/>
  <c r="L32" i="23"/>
  <c r="L21" i="23"/>
  <c r="L102" i="23"/>
  <c r="L62" i="23"/>
  <c r="C78" i="23"/>
  <c r="C76" i="23"/>
  <c r="C15" i="23"/>
  <c r="C14" i="23"/>
  <c r="C54" i="23"/>
  <c r="C57" i="23"/>
  <c r="C81" i="23"/>
  <c r="C29" i="23"/>
  <c r="L34" i="23"/>
  <c r="C4" i="23"/>
  <c r="C46" i="23"/>
  <c r="L76" i="23"/>
  <c r="L54" i="23"/>
  <c r="L88" i="23"/>
  <c r="C42" i="23"/>
  <c r="L98" i="23"/>
  <c r="C102" i="23"/>
  <c r="L25" i="23"/>
  <c r="C62" i="23"/>
  <c r="L10" i="23"/>
  <c r="L91" i="23"/>
  <c r="C88" i="23"/>
  <c r="C16" i="23"/>
  <c r="L11" i="23"/>
  <c r="L41" i="23"/>
  <c r="C45" i="23"/>
  <c r="L53" i="23"/>
  <c r="L12" i="23"/>
  <c r="L35" i="23"/>
  <c r="L109" i="23"/>
  <c r="C6" i="23"/>
  <c r="C56" i="23"/>
  <c r="C12" i="23"/>
  <c r="L26" i="23"/>
  <c r="C107" i="23"/>
  <c r="L82" i="23"/>
  <c r="L106" i="23"/>
  <c r="L93" i="23"/>
  <c r="C106" i="23"/>
  <c r="L52" i="23"/>
  <c r="C55" i="23"/>
  <c r="L95" i="23"/>
  <c r="L78" i="23"/>
  <c r="C80" i="23"/>
  <c r="C58" i="23"/>
  <c r="C41" i="23"/>
  <c r="C67" i="23"/>
  <c r="L43" i="23"/>
  <c r="C108" i="23"/>
  <c r="L71" i="23"/>
  <c r="L56" i="23"/>
  <c r="L22" i="23"/>
  <c r="L73" i="23"/>
  <c r="L18" i="23"/>
  <c r="C113" i="23"/>
  <c r="L64" i="23"/>
  <c r="L36" i="23"/>
  <c r="L49" i="23"/>
  <c r="L107" i="23"/>
  <c r="L99" i="23"/>
  <c r="C59" i="23"/>
  <c r="C5" i="23"/>
  <c r="C96" i="23"/>
  <c r="C82" i="23"/>
  <c r="C79" i="23"/>
  <c r="C21" i="23"/>
  <c r="L5" i="23"/>
  <c r="C18" i="23"/>
  <c r="L101" i="23"/>
  <c r="C17" i="23"/>
  <c r="L81" i="23"/>
  <c r="L19" i="23"/>
  <c r="C39" i="23"/>
  <c r="C70" i="23"/>
  <c r="C87" i="23"/>
  <c r="L44" i="23"/>
  <c r="C43" i="23"/>
  <c r="C20" i="23"/>
  <c r="L75" i="23"/>
  <c r="L39" i="23"/>
  <c r="L15" i="23"/>
  <c r="L63" i="23"/>
  <c r="L46" i="23"/>
  <c r="C75" i="23"/>
  <c r="C93" i="23"/>
  <c r="C61" i="23"/>
  <c r="L8" i="23"/>
  <c r="C26" i="23"/>
  <c r="C91" i="23"/>
  <c r="L14" i="23"/>
  <c r="L16" i="23"/>
  <c r="C33" i="23"/>
  <c r="C53" i="23"/>
  <c r="C28" i="23"/>
  <c r="L13" i="23"/>
  <c r="C51" i="23"/>
  <c r="C25" i="23"/>
  <c r="L58" i="23"/>
  <c r="C99" i="23"/>
  <c r="C10" i="23"/>
  <c r="L51" i="23"/>
  <c r="C35" i="23"/>
  <c r="L57" i="23"/>
  <c r="L61" i="23"/>
  <c r="L45" i="23"/>
  <c r="L60" i="23"/>
  <c r="C97" i="23"/>
  <c r="L74" i="23"/>
  <c r="L66" i="23"/>
  <c r="L42" i="23"/>
  <c r="C114" i="23"/>
  <c r="L65" i="23"/>
  <c r="L97" i="23"/>
  <c r="L23" i="23"/>
  <c r="C9" i="23"/>
  <c r="C65" i="23"/>
  <c r="L30" i="23"/>
  <c r="L87" i="23"/>
  <c r="C74" i="23"/>
  <c r="L33" i="23"/>
  <c r="L67" i="23"/>
  <c r="L113" i="23"/>
  <c r="L28" i="23"/>
  <c r="L96" i="23"/>
  <c r="L59" i="23"/>
  <c r="L80" i="23"/>
  <c r="L9" i="23"/>
  <c r="C13" i="23"/>
  <c r="C52" i="23"/>
  <c r="C94" i="23"/>
  <c r="L70" i="23"/>
  <c r="L24" i="23"/>
  <c r="C27" i="23"/>
  <c r="C98" i="23"/>
  <c r="C30" i="23"/>
  <c r="L6" i="23"/>
  <c r="L86" i="23"/>
  <c r="L94" i="23"/>
  <c r="C23" i="23"/>
  <c r="C34" i="23"/>
  <c r="L69" i="23"/>
  <c r="C68" i="23"/>
  <c r="L68" i="23"/>
  <c r="C8" i="23"/>
  <c r="C95" i="23"/>
  <c r="L27" i="23"/>
  <c r="L17" i="23"/>
  <c r="C22" i="23"/>
  <c r="C32" i="23"/>
  <c r="C44" i="23"/>
  <c r="L55" i="23"/>
  <c r="C36" i="23"/>
  <c r="C71" i="23"/>
  <c r="C37" i="23"/>
  <c r="C11" i="23"/>
  <c r="C66" i="23"/>
  <c r="C24" i="23"/>
  <c r="L114" i="23"/>
  <c r="C60" i="23"/>
  <c r="L37" i="23"/>
  <c r="L29" i="23"/>
  <c r="C49" i="23"/>
  <c r="L4" i="23"/>
  <c r="C64" i="23"/>
  <c r="L38" i="23"/>
  <c r="C101" i="23"/>
  <c r="C38" i="23"/>
  <c r="C109" i="23"/>
  <c r="C63" i="23"/>
  <c r="L79" i="23"/>
  <c r="C73" i="23"/>
  <c r="C50" i="23"/>
  <c r="C69" i="23"/>
  <c r="F71" i="23"/>
  <c r="F17" i="23"/>
  <c r="F39" i="23"/>
  <c r="F79" i="23"/>
  <c r="F49" i="23"/>
  <c r="F47" i="23"/>
  <c r="F103" i="23"/>
  <c r="F87" i="23"/>
  <c r="F23" i="23"/>
  <c r="F4" i="23"/>
  <c r="N35" i="23"/>
  <c r="F31" i="23"/>
  <c r="F97" i="23"/>
  <c r="N19" i="23"/>
  <c r="N30" i="23"/>
  <c r="F16" i="23"/>
  <c r="N53" i="23"/>
  <c r="F19" i="23"/>
  <c r="N22" i="23"/>
  <c r="N102" i="23"/>
  <c r="F46" i="23"/>
  <c r="N87" i="23"/>
  <c r="F56" i="23"/>
  <c r="F75" i="23"/>
  <c r="F53" i="23"/>
  <c r="F81" i="23"/>
  <c r="N52" i="23"/>
  <c r="F43" i="23"/>
  <c r="N80" i="23"/>
  <c r="F69" i="23"/>
  <c r="N44" i="23"/>
  <c r="F27" i="23"/>
  <c r="F55" i="23"/>
  <c r="N114" i="23"/>
  <c r="N27" i="23"/>
  <c r="F11" i="23"/>
  <c r="F34" i="23"/>
  <c r="F25" i="23"/>
  <c r="F37" i="23"/>
  <c r="N99" i="23"/>
  <c r="F6" i="23"/>
  <c r="F109" i="23"/>
  <c r="F32" i="23"/>
  <c r="F65" i="23"/>
  <c r="F10" i="23"/>
  <c r="N88" i="23"/>
  <c r="N40" i="23"/>
  <c r="F41" i="23"/>
  <c r="N75" i="23"/>
  <c r="F35" i="23"/>
  <c r="N109" i="23"/>
  <c r="N36" i="23"/>
  <c r="N76" i="23"/>
  <c r="N103" i="23"/>
  <c r="N73" i="23"/>
  <c r="N68" i="23"/>
  <c r="N66" i="23"/>
  <c r="F106" i="23"/>
  <c r="F36" i="23"/>
  <c r="N47" i="23"/>
  <c r="F15" i="23"/>
  <c r="F59" i="23"/>
  <c r="F70" i="23"/>
  <c r="N64" i="23"/>
  <c r="F95" i="23"/>
  <c r="F76" i="23"/>
  <c r="F57" i="23"/>
  <c r="N51" i="23"/>
  <c r="F5" i="23"/>
  <c r="N95" i="23"/>
  <c r="N96" i="23"/>
  <c r="F45" i="23"/>
  <c r="F28" i="23"/>
  <c r="N107" i="23"/>
  <c r="F89" i="23"/>
  <c r="N14" i="23"/>
  <c r="F38" i="23"/>
  <c r="F80" i="23"/>
  <c r="N60" i="23"/>
  <c r="N12" i="23"/>
  <c r="N21" i="23"/>
  <c r="N31" i="23"/>
  <c r="N61" i="23"/>
  <c r="N38" i="23"/>
  <c r="N16" i="23"/>
  <c r="N113" i="23"/>
  <c r="F42" i="23"/>
  <c r="F82" i="23"/>
  <c r="F61" i="23"/>
  <c r="F67" i="23"/>
  <c r="F99" i="23"/>
  <c r="N67" i="23"/>
  <c r="F98" i="23"/>
  <c r="N42" i="23"/>
  <c r="N69" i="23"/>
  <c r="N24" i="23"/>
  <c r="N13" i="23"/>
  <c r="N4" i="23"/>
  <c r="N6" i="23"/>
  <c r="N29" i="23"/>
  <c r="F101" i="23"/>
  <c r="F21" i="23"/>
  <c r="N39" i="23"/>
  <c r="F22" i="23"/>
  <c r="N5" i="23"/>
  <c r="N56" i="23"/>
  <c r="N32" i="23"/>
  <c r="F9" i="23"/>
  <c r="F33" i="23"/>
  <c r="F73" i="23"/>
  <c r="N41" i="23"/>
  <c r="N50" i="23"/>
  <c r="F86" i="23"/>
  <c r="F12" i="23"/>
  <c r="F58" i="23"/>
  <c r="N74" i="23"/>
  <c r="F30" i="23"/>
  <c r="F14" i="23"/>
  <c r="F113" i="23"/>
  <c r="N71" i="23"/>
  <c r="F114" i="23"/>
  <c r="N23" i="23"/>
  <c r="N9" i="23"/>
  <c r="N26" i="23"/>
  <c r="N70" i="23"/>
  <c r="F108" i="23"/>
  <c r="N54" i="23"/>
  <c r="N98" i="23"/>
  <c r="N34" i="23"/>
  <c r="F50" i="23"/>
  <c r="N79" i="23"/>
  <c r="N65" i="23"/>
  <c r="F24" i="23"/>
  <c r="N45" i="23"/>
  <c r="F93" i="23"/>
  <c r="N18" i="23"/>
  <c r="N55" i="23"/>
  <c r="F88" i="23"/>
  <c r="F20" i="23"/>
  <c r="N63" i="23"/>
  <c r="N94" i="23"/>
  <c r="N108" i="23"/>
  <c r="N17" i="23"/>
  <c r="N101" i="23"/>
  <c r="N82" i="23"/>
  <c r="F60" i="23"/>
  <c r="F8" i="23"/>
  <c r="N119" i="23"/>
  <c r="N97" i="23"/>
  <c r="F18" i="23"/>
  <c r="N20" i="23"/>
  <c r="N15" i="23"/>
  <c r="F74" i="23"/>
  <c r="N93" i="23"/>
  <c r="F51" i="23"/>
  <c r="N49" i="23"/>
  <c r="F107" i="23"/>
  <c r="F26" i="23"/>
  <c r="F29" i="23"/>
  <c r="N43" i="23"/>
  <c r="N89" i="23"/>
  <c r="N25" i="23"/>
  <c r="N11" i="23"/>
  <c r="F119" i="23"/>
  <c r="F91" i="23"/>
  <c r="F52" i="23"/>
  <c r="N10" i="23"/>
  <c r="F13" i="23"/>
  <c r="F66" i="23"/>
  <c r="N57" i="23"/>
  <c r="F102" i="23"/>
  <c r="N8" i="23"/>
  <c r="N91" i="23"/>
  <c r="N81" i="23"/>
  <c r="N58" i="23"/>
  <c r="F40" i="23"/>
  <c r="N62" i="23"/>
  <c r="N28" i="23"/>
  <c r="F62" i="23"/>
  <c r="N78" i="23"/>
  <c r="N59" i="23"/>
  <c r="F63" i="23"/>
  <c r="N46" i="23"/>
  <c r="N37" i="23"/>
  <c r="N86" i="23"/>
  <c r="F44" i="23"/>
  <c r="F78" i="23"/>
  <c r="F54" i="23"/>
  <c r="F94" i="23"/>
  <c r="N33" i="23"/>
  <c r="F68" i="23"/>
  <c r="N106" i="23"/>
  <c r="F64" i="23"/>
  <c r="F96" i="23"/>
  <c r="G48" i="23"/>
  <c r="E72" i="23"/>
  <c r="O72" i="23"/>
  <c r="O48" i="23"/>
  <c r="N84" i="23"/>
  <c r="G104" i="23"/>
  <c r="O104" i="23"/>
  <c r="N117" i="23"/>
  <c r="O85" i="23"/>
  <c r="F84" i="23"/>
  <c r="F117" i="23"/>
  <c r="G7" i="23"/>
  <c r="N83" i="23"/>
  <c r="G85" i="23"/>
  <c r="F83" i="23"/>
  <c r="J66" i="23"/>
  <c r="S66" i="23"/>
  <c r="J78" i="23"/>
  <c r="S51" i="23"/>
  <c r="J51" i="23"/>
  <c r="J83" i="23"/>
  <c r="S78" i="23"/>
  <c r="R83" i="23"/>
  <c r="O7" i="23"/>
  <c r="G77" i="23"/>
  <c r="O77" i="23"/>
  <c r="M77" i="23"/>
  <c r="D77" i="23"/>
  <c r="M48" i="23"/>
  <c r="D48" i="23"/>
  <c r="D72" i="23"/>
  <c r="M72" i="23"/>
  <c r="M104" i="23"/>
  <c r="M7" i="23"/>
  <c r="D7" i="23"/>
  <c r="D104" i="23"/>
  <c r="M85" i="23"/>
  <c r="D31" i="23"/>
  <c r="M31" i="23"/>
  <c r="D85" i="23"/>
  <c r="M40" i="23"/>
  <c r="D40" i="23"/>
  <c r="M119" i="23"/>
  <c r="D119" i="23"/>
  <c r="D47" i="23"/>
  <c r="M103" i="23"/>
  <c r="M47" i="23"/>
  <c r="D103" i="23"/>
  <c r="M20" i="23"/>
  <c r="O53" i="23"/>
  <c r="G35" i="23"/>
  <c r="O10" i="23"/>
  <c r="G22" i="23"/>
  <c r="G78" i="23"/>
  <c r="G57" i="23"/>
  <c r="G51" i="23"/>
  <c r="G73" i="23"/>
  <c r="O101" i="23"/>
  <c r="G86" i="23"/>
  <c r="O95" i="23"/>
  <c r="O71" i="23"/>
  <c r="O8" i="23"/>
  <c r="G49" i="23"/>
  <c r="O65" i="23"/>
  <c r="G10" i="23"/>
  <c r="N110" i="23"/>
  <c r="G68" i="23"/>
  <c r="O107" i="23"/>
  <c r="N115" i="23"/>
  <c r="O55" i="23"/>
  <c r="O28" i="23"/>
  <c r="G24" i="23"/>
  <c r="O70" i="23"/>
  <c r="O113" i="23"/>
  <c r="F100" i="23"/>
  <c r="O93" i="23"/>
  <c r="G66" i="23"/>
  <c r="O64" i="23"/>
  <c r="G31" i="23"/>
  <c r="O19" i="23"/>
  <c r="G17" i="23"/>
  <c r="G53" i="23"/>
  <c r="F112" i="23"/>
  <c r="O42" i="23"/>
  <c r="G55" i="23"/>
  <c r="N105" i="23"/>
  <c r="O74" i="23"/>
  <c r="O37" i="23"/>
  <c r="N111" i="23"/>
  <c r="G52" i="23"/>
  <c r="N92" i="23"/>
  <c r="G11" i="23"/>
  <c r="G42" i="23"/>
  <c r="O109" i="23"/>
  <c r="G8" i="23"/>
  <c r="O91" i="23"/>
  <c r="G27" i="23"/>
  <c r="O49" i="23"/>
  <c r="O58" i="23"/>
  <c r="G6" i="23"/>
  <c r="G79" i="23"/>
  <c r="G114" i="23"/>
  <c r="O108" i="23"/>
  <c r="O78" i="23"/>
  <c r="G119" i="23"/>
  <c r="G9" i="23"/>
  <c r="G28" i="23"/>
  <c r="O82" i="23"/>
  <c r="O76" i="23"/>
  <c r="O119" i="23"/>
  <c r="O13" i="23"/>
  <c r="G47" i="23"/>
  <c r="O50" i="23"/>
  <c r="O5" i="23"/>
  <c r="O11" i="23"/>
  <c r="G109" i="23"/>
  <c r="O99" i="23"/>
  <c r="O14" i="23"/>
  <c r="O45" i="23"/>
  <c r="G94" i="23"/>
  <c r="O60" i="23"/>
  <c r="G106" i="23"/>
  <c r="G89" i="23"/>
  <c r="O25" i="23"/>
  <c r="G93" i="23"/>
  <c r="G32" i="23"/>
  <c r="G46" i="23"/>
  <c r="G39" i="23"/>
  <c r="O57" i="23"/>
  <c r="G56" i="23"/>
  <c r="G71" i="23"/>
  <c r="O17" i="23"/>
  <c r="G30" i="23"/>
  <c r="G74" i="23"/>
  <c r="F111" i="23"/>
  <c r="O97" i="23"/>
  <c r="F116" i="23"/>
  <c r="N122" i="23"/>
  <c r="N121" i="23"/>
  <c r="O30" i="23"/>
  <c r="G59" i="23"/>
  <c r="F110" i="23"/>
  <c r="O86" i="23"/>
  <c r="O43" i="23"/>
  <c r="G103" i="23"/>
  <c r="G54" i="23"/>
  <c r="N116" i="23"/>
  <c r="G12" i="23"/>
  <c r="O63" i="23"/>
  <c r="O80" i="23"/>
  <c r="O102" i="23"/>
  <c r="G43" i="23"/>
  <c r="O38" i="23"/>
  <c r="G58" i="23"/>
  <c r="G91" i="23"/>
  <c r="O29" i="23"/>
  <c r="G88" i="23"/>
  <c r="G19" i="23"/>
  <c r="O36" i="23"/>
  <c r="G13" i="23"/>
  <c r="F105" i="23"/>
  <c r="G67" i="23"/>
  <c r="O103" i="23"/>
  <c r="G15" i="23"/>
  <c r="O32" i="23"/>
  <c r="G18" i="23"/>
  <c r="G113" i="23"/>
  <c r="O89" i="23"/>
  <c r="O12" i="23"/>
  <c r="G26" i="23"/>
  <c r="O52" i="23"/>
  <c r="G102" i="23"/>
  <c r="G82" i="23"/>
  <c r="G99" i="23"/>
  <c r="N100" i="23"/>
  <c r="O98" i="23"/>
  <c r="O69" i="23"/>
  <c r="G62" i="23"/>
  <c r="G44" i="23"/>
  <c r="G87" i="23"/>
  <c r="N118" i="23"/>
  <c r="O87" i="23"/>
  <c r="G108" i="23"/>
  <c r="O23" i="23"/>
  <c r="G61" i="23"/>
  <c r="O39" i="23"/>
  <c r="G50" i="23"/>
  <c r="O44" i="23"/>
  <c r="O34" i="23"/>
  <c r="G81" i="23"/>
  <c r="F115" i="23"/>
  <c r="O106" i="23"/>
  <c r="O75" i="23"/>
  <c r="G14" i="23"/>
  <c r="F92" i="23"/>
  <c r="O21" i="23"/>
  <c r="G37" i="23"/>
  <c r="O62" i="23"/>
  <c r="O68" i="23"/>
  <c r="O16" i="23"/>
  <c r="G16" i="23"/>
  <c r="G98" i="23"/>
  <c r="G36" i="23"/>
  <c r="O79" i="23"/>
  <c r="O35" i="23"/>
  <c r="G96" i="23"/>
  <c r="G23" i="23"/>
  <c r="O94" i="23"/>
  <c r="F118" i="23"/>
  <c r="O4" i="23"/>
  <c r="O22" i="23"/>
  <c r="O67" i="23"/>
  <c r="G45" i="23"/>
  <c r="O61" i="23"/>
  <c r="O81" i="23"/>
  <c r="O96" i="23"/>
  <c r="G63" i="23"/>
  <c r="G80" i="23"/>
  <c r="G40" i="23"/>
  <c r="O59" i="23"/>
  <c r="G20" i="23"/>
  <c r="G38" i="23"/>
  <c r="O9" i="23"/>
  <c r="O6" i="23"/>
  <c r="O40" i="23"/>
  <c r="G65" i="23"/>
  <c r="G64" i="23"/>
  <c r="O114" i="23"/>
  <c r="O20" i="23"/>
  <c r="O33" i="23"/>
  <c r="G101" i="23"/>
  <c r="O56" i="23"/>
  <c r="O31" i="23"/>
  <c r="O66" i="23"/>
  <c r="N112" i="23"/>
  <c r="O88" i="23"/>
  <c r="G29" i="23"/>
  <c r="O47" i="23"/>
  <c r="G70" i="23"/>
  <c r="G5" i="23"/>
  <c r="G75" i="23"/>
  <c r="G107" i="23"/>
  <c r="G69" i="23"/>
  <c r="G95" i="23"/>
  <c r="O51" i="23"/>
  <c r="O24" i="23"/>
  <c r="G60" i="23"/>
  <c r="O27" i="23"/>
  <c r="G76" i="23"/>
  <c r="O15" i="23"/>
  <c r="G34" i="23"/>
  <c r="O26" i="23"/>
  <c r="O41" i="23"/>
  <c r="G21" i="23"/>
  <c r="G41" i="23"/>
  <c r="F122" i="23"/>
  <c r="G33" i="23"/>
  <c r="O46" i="23"/>
  <c r="O73" i="23"/>
  <c r="G97" i="23"/>
  <c r="G4" i="23"/>
  <c r="O18" i="23"/>
  <c r="G25" i="23"/>
  <c r="O54" i="23"/>
  <c r="F121" i="23"/>
  <c r="M22" i="23"/>
  <c r="M33" i="23"/>
  <c r="D32" i="23"/>
  <c r="M82" i="23"/>
  <c r="M76" i="23"/>
  <c r="M15" i="23"/>
  <c r="D52" i="23"/>
  <c r="D24" i="23"/>
  <c r="M98" i="23"/>
  <c r="D98" i="23"/>
  <c r="D89" i="23"/>
  <c r="D62" i="23"/>
  <c r="D102" i="23"/>
  <c r="D94" i="23"/>
  <c r="M8" i="23"/>
  <c r="D109" i="23"/>
  <c r="D60" i="23"/>
  <c r="M66" i="23"/>
  <c r="D36" i="23"/>
  <c r="D20" i="23"/>
  <c r="D11" i="23"/>
  <c r="C110" i="23"/>
  <c r="M26" i="23"/>
  <c r="M114" i="23"/>
  <c r="D9" i="23"/>
  <c r="L115" i="23"/>
  <c r="D10" i="23"/>
  <c r="C100" i="23"/>
  <c r="M61" i="23"/>
  <c r="D42" i="23"/>
  <c r="M93" i="23"/>
  <c r="D56" i="23"/>
  <c r="D58" i="23"/>
  <c r="L117" i="23"/>
  <c r="C83" i="23"/>
  <c r="C120" i="23"/>
  <c r="C115" i="23"/>
  <c r="L122" i="23"/>
  <c r="M34" i="23"/>
  <c r="M107" i="23"/>
  <c r="C111" i="23"/>
  <c r="D12" i="23"/>
  <c r="M14" i="23"/>
  <c r="D76" i="23"/>
  <c r="D114" i="23"/>
  <c r="L90" i="23"/>
  <c r="M21" i="23"/>
  <c r="L105" i="23"/>
  <c r="D66" i="23"/>
  <c r="M11" i="23"/>
  <c r="M67" i="23"/>
  <c r="D65" i="23"/>
  <c r="D93" i="23"/>
  <c r="M109" i="23"/>
  <c r="M68" i="23"/>
  <c r="M49" i="23"/>
  <c r="M5" i="23"/>
  <c r="D57" i="23"/>
  <c r="D79" i="23"/>
  <c r="M37" i="23"/>
  <c r="M78" i="23"/>
  <c r="M17" i="23"/>
  <c r="D50" i="23"/>
  <c r="D82" i="23"/>
  <c r="M81" i="23"/>
  <c r="L100" i="23"/>
  <c r="M79" i="23"/>
  <c r="D38" i="23"/>
  <c r="M32" i="23"/>
  <c r="C90" i="23"/>
  <c r="D23" i="23"/>
  <c r="D45" i="23"/>
  <c r="D35" i="23"/>
  <c r="D67" i="23"/>
  <c r="M57" i="23"/>
  <c r="D37" i="23"/>
  <c r="M42" i="23"/>
  <c r="D106" i="23"/>
  <c r="D14" i="23"/>
  <c r="M35" i="23"/>
  <c r="D27" i="23"/>
  <c r="M86" i="23"/>
  <c r="M88" i="23"/>
  <c r="D69" i="23"/>
  <c r="D39" i="23"/>
  <c r="D34" i="23"/>
  <c r="M55" i="23"/>
  <c r="L84" i="23"/>
  <c r="L111" i="23"/>
  <c r="M50" i="23"/>
  <c r="M46" i="23"/>
  <c r="M29" i="23"/>
  <c r="L118" i="23"/>
  <c r="D46" i="23"/>
  <c r="D80" i="23"/>
  <c r="D74" i="23"/>
  <c r="M95" i="23"/>
  <c r="M13" i="23"/>
  <c r="M101" i="23"/>
  <c r="D96" i="23"/>
  <c r="M10" i="23"/>
  <c r="M43" i="23"/>
  <c r="D75" i="23"/>
  <c r="M87" i="23"/>
  <c r="M91" i="23"/>
  <c r="D33" i="23"/>
  <c r="D78" i="23"/>
  <c r="D16" i="23"/>
  <c r="M51" i="23"/>
  <c r="D25" i="23"/>
  <c r="M56" i="23"/>
  <c r="C105" i="23"/>
  <c r="D107" i="23"/>
  <c r="M71" i="23"/>
  <c r="D68" i="23"/>
  <c r="M9" i="23"/>
  <c r="M58" i="23"/>
  <c r="M94" i="23"/>
  <c r="L121" i="23"/>
  <c r="M30" i="23"/>
  <c r="M75" i="23"/>
  <c r="D29" i="23"/>
  <c r="M16" i="23"/>
  <c r="D51" i="23"/>
  <c r="D91" i="23"/>
  <c r="M97" i="23"/>
  <c r="D81" i="23"/>
  <c r="C112" i="23"/>
  <c r="L92" i="23"/>
  <c r="D30" i="23"/>
  <c r="M19" i="23"/>
  <c r="D13" i="23"/>
  <c r="C118" i="23"/>
  <c r="M25" i="23"/>
  <c r="M44" i="23"/>
  <c r="M69" i="23"/>
  <c r="M108" i="23"/>
  <c r="D21" i="23"/>
  <c r="M4" i="23"/>
  <c r="D88" i="23"/>
  <c r="M28" i="23"/>
  <c r="D101" i="23"/>
  <c r="D19" i="23"/>
  <c r="M73" i="23"/>
  <c r="C116" i="23"/>
  <c r="M62" i="23"/>
  <c r="D43" i="23"/>
  <c r="M12" i="23"/>
  <c r="M96" i="23"/>
  <c r="D18" i="23"/>
  <c r="M18" i="23"/>
  <c r="M41" i="23"/>
  <c r="D70" i="23"/>
  <c r="M80" i="23"/>
  <c r="D53" i="23"/>
  <c r="L83" i="23"/>
  <c r="D15" i="23"/>
  <c r="D44" i="23"/>
  <c r="D95" i="23"/>
  <c r="D55" i="23"/>
  <c r="L112" i="23"/>
  <c r="M27" i="23"/>
  <c r="M53" i="23"/>
  <c r="D64" i="23"/>
  <c r="D87" i="23"/>
  <c r="D108" i="23"/>
  <c r="D54" i="23"/>
  <c r="D41" i="23"/>
  <c r="M99" i="23"/>
  <c r="D6" i="23"/>
  <c r="C121" i="23"/>
  <c r="L110" i="23"/>
  <c r="D59" i="23"/>
  <c r="D8" i="23"/>
  <c r="M54" i="23"/>
  <c r="M60" i="23"/>
  <c r="M64" i="23"/>
  <c r="L120" i="23"/>
  <c r="D49" i="23"/>
  <c r="M36" i="23"/>
  <c r="M70" i="23"/>
  <c r="D97" i="23"/>
  <c r="M113" i="23"/>
  <c r="M59" i="23"/>
  <c r="D22" i="23"/>
  <c r="M63" i="23"/>
  <c r="L116" i="23"/>
  <c r="D113" i="23"/>
  <c r="C117" i="23"/>
  <c r="D61" i="23"/>
  <c r="M39" i="23"/>
  <c r="D63" i="23"/>
  <c r="C122" i="23"/>
  <c r="M52" i="23"/>
  <c r="M38" i="23"/>
  <c r="D26" i="23"/>
  <c r="C84" i="23"/>
  <c r="D5" i="23"/>
  <c r="M89" i="23"/>
  <c r="D99" i="23"/>
  <c r="D28" i="23"/>
  <c r="M65" i="23"/>
  <c r="C92" i="23"/>
  <c r="M74" i="23"/>
  <c r="D73" i="23"/>
  <c r="M102" i="23"/>
  <c r="D4" i="23"/>
  <c r="D86" i="23"/>
  <c r="M23" i="23"/>
  <c r="M24" i="23"/>
  <c r="D17" i="23"/>
  <c r="M45" i="23"/>
  <c r="D71" i="23"/>
  <c r="M6" i="23"/>
  <c r="M106" i="23"/>
  <c r="J4" i="23"/>
  <c r="J79" i="23"/>
  <c r="J5" i="23"/>
  <c r="J41" i="23"/>
  <c r="J45" i="23"/>
  <c r="J81" i="23"/>
  <c r="J76" i="23"/>
  <c r="J116" i="23"/>
  <c r="J11" i="23"/>
  <c r="J62" i="23"/>
  <c r="J82" i="23"/>
  <c r="J64" i="23"/>
  <c r="J40" i="23"/>
  <c r="J63" i="23"/>
  <c r="J25" i="23"/>
  <c r="J29" i="23"/>
  <c r="J59" i="23"/>
  <c r="J8" i="23"/>
  <c r="J7" i="23"/>
  <c r="J27" i="23"/>
  <c r="J15" i="23"/>
  <c r="J46" i="23"/>
  <c r="J72" i="23"/>
  <c r="J112" i="23"/>
  <c r="J55" i="23"/>
  <c r="J19" i="23"/>
  <c r="J74" i="23"/>
  <c r="J47" i="23"/>
  <c r="J17" i="23"/>
  <c r="J6" i="23"/>
  <c r="J93" i="23"/>
  <c r="J117" i="23"/>
  <c r="J14" i="23"/>
  <c r="J80" i="23"/>
  <c r="J12" i="23"/>
  <c r="J110" i="23"/>
  <c r="J77" i="23"/>
  <c r="J60" i="23"/>
  <c r="J54" i="23"/>
  <c r="J58" i="23"/>
  <c r="J85" i="23"/>
  <c r="J101" i="23"/>
  <c r="J26" i="23"/>
  <c r="J61" i="23"/>
  <c r="J13" i="23"/>
  <c r="J9" i="23"/>
  <c r="J73" i="23"/>
  <c r="J48" i="23"/>
  <c r="J18" i="23"/>
  <c r="J65" i="23"/>
  <c r="J36" i="23"/>
  <c r="J97" i="23"/>
  <c r="J96" i="23"/>
  <c r="J91" i="23"/>
  <c r="J106" i="23"/>
  <c r="J35" i="23"/>
  <c r="J52" i="23"/>
  <c r="J95" i="23"/>
  <c r="J42" i="23"/>
  <c r="J120" i="23"/>
  <c r="J67" i="23"/>
  <c r="J109" i="23"/>
  <c r="J50" i="23"/>
  <c r="J30" i="23"/>
  <c r="J104" i="23"/>
  <c r="J118" i="23"/>
  <c r="J114" i="23"/>
  <c r="J100" i="23"/>
  <c r="J10" i="23"/>
  <c r="J23" i="23"/>
  <c r="J70" i="23"/>
  <c r="J92" i="23"/>
  <c r="J34" i="23"/>
  <c r="J105" i="23"/>
  <c r="J122" i="23"/>
  <c r="J87" i="23"/>
  <c r="J75" i="23"/>
  <c r="J108" i="23"/>
  <c r="J39" i="23"/>
  <c r="J24" i="23"/>
  <c r="J16" i="23"/>
  <c r="J38" i="23"/>
  <c r="J107" i="23"/>
  <c r="J99" i="23"/>
  <c r="J119" i="23"/>
  <c r="J32" i="23"/>
  <c r="J102" i="23"/>
  <c r="J21" i="23"/>
  <c r="J69" i="23"/>
  <c r="J88" i="23"/>
  <c r="J20" i="23"/>
  <c r="J49" i="23"/>
  <c r="J84" i="23"/>
  <c r="J89" i="23"/>
  <c r="J33" i="23"/>
  <c r="J121" i="23"/>
  <c r="J56" i="23"/>
  <c r="J71" i="23"/>
  <c r="J31" i="23"/>
  <c r="J43" i="23"/>
  <c r="J22" i="23"/>
  <c r="J53" i="23"/>
  <c r="J28" i="23"/>
  <c r="J103" i="23"/>
  <c r="J113" i="23"/>
  <c r="J68" i="23"/>
  <c r="J98" i="23"/>
  <c r="R105" i="23"/>
  <c r="R112" i="23"/>
  <c r="R120" i="23"/>
  <c r="R84" i="23"/>
  <c r="R122" i="23"/>
  <c r="R121" i="23"/>
  <c r="R100" i="23"/>
  <c r="R110" i="23"/>
  <c r="R92" i="23"/>
  <c r="R116" i="23"/>
  <c r="R118" i="23"/>
  <c r="R117" i="23"/>
  <c r="S4" i="23"/>
  <c r="S79" i="23"/>
  <c r="S5" i="23"/>
  <c r="S24" i="23"/>
  <c r="S31" i="23"/>
  <c r="S15" i="23"/>
  <c r="S58" i="23"/>
  <c r="S34" i="23"/>
  <c r="S29" i="23"/>
  <c r="S28" i="23"/>
  <c r="S63" i="23"/>
  <c r="S82" i="23"/>
  <c r="S73" i="23"/>
  <c r="S17" i="23"/>
  <c r="S76" i="23"/>
  <c r="S64" i="23"/>
  <c r="S25" i="23"/>
  <c r="S81" i="23"/>
  <c r="S16" i="23"/>
  <c r="S119" i="23"/>
  <c r="S114" i="23"/>
  <c r="S109" i="23"/>
  <c r="S75" i="23"/>
  <c r="S22" i="23"/>
  <c r="S14" i="23"/>
  <c r="S40" i="23"/>
  <c r="S20" i="23"/>
  <c r="S80" i="23"/>
  <c r="S27" i="23"/>
  <c r="S56" i="23"/>
  <c r="S36" i="23"/>
  <c r="S46" i="23"/>
  <c r="S71" i="23"/>
  <c r="S10" i="23"/>
  <c r="S50" i="23"/>
  <c r="S32" i="23"/>
  <c r="S104" i="23"/>
  <c r="S49" i="23"/>
  <c r="S107" i="23"/>
  <c r="S67" i="23"/>
  <c r="S96" i="23"/>
  <c r="S23" i="23"/>
  <c r="S103" i="23"/>
  <c r="S53" i="23"/>
  <c r="S113" i="23"/>
  <c r="S26" i="23"/>
  <c r="S47" i="23"/>
  <c r="S21" i="23"/>
  <c r="S85" i="23"/>
  <c r="S12" i="23"/>
  <c r="S41" i="23"/>
  <c r="S54" i="23"/>
  <c r="S68" i="23"/>
  <c r="S98" i="23"/>
  <c r="S89" i="23"/>
  <c r="S61" i="23"/>
  <c r="S62" i="23"/>
  <c r="S39" i="23"/>
  <c r="S18" i="23"/>
  <c r="S102" i="23"/>
  <c r="S93" i="23"/>
  <c r="S30" i="23"/>
  <c r="S9" i="23"/>
  <c r="S11" i="23"/>
  <c r="S108" i="23"/>
  <c r="S65" i="23"/>
  <c r="S91" i="23"/>
  <c r="S52" i="23"/>
  <c r="S13" i="23"/>
  <c r="S59" i="23"/>
  <c r="S99" i="23"/>
  <c r="S106" i="23"/>
  <c r="S88" i="23"/>
  <c r="S6" i="23"/>
  <c r="S45" i="23"/>
  <c r="S43" i="23"/>
  <c r="S87" i="23"/>
  <c r="S33" i="23"/>
  <c r="S19" i="23"/>
  <c r="S77" i="23"/>
  <c r="S95" i="23"/>
  <c r="S8" i="23"/>
  <c r="S101" i="23"/>
  <c r="S42" i="23"/>
  <c r="S72" i="23"/>
  <c r="S70" i="23"/>
  <c r="S7" i="23"/>
  <c r="S48" i="23"/>
  <c r="S74" i="23"/>
  <c r="S38" i="23"/>
  <c r="S35" i="23"/>
  <c r="S60" i="23"/>
  <c r="S55" i="23"/>
  <c r="S97" i="23"/>
  <c r="S69" i="23"/>
  <c r="K46" i="23" l="1"/>
  <c r="K95" i="23"/>
  <c r="K44" i="23"/>
  <c r="K94" i="23"/>
  <c r="K106" i="23"/>
  <c r="K11" i="23"/>
  <c r="K86" i="23"/>
  <c r="K64" i="23"/>
  <c r="K49" i="23"/>
  <c r="K33" i="23"/>
  <c r="K78" i="23"/>
  <c r="K66" i="23"/>
  <c r="K29" i="23"/>
  <c r="K57" i="23"/>
  <c r="K98" i="23"/>
</calcChain>
</file>

<file path=xl/sharedStrings.xml><?xml version="1.0" encoding="utf-8"?>
<sst xmlns="http://schemas.openxmlformats.org/spreadsheetml/2006/main" count="10596" uniqueCount="368">
  <si>
    <t>Tiered Rate Methodology Billing Determinants</t>
  </si>
  <si>
    <t>TOC</t>
  </si>
  <si>
    <t>é</t>
  </si>
  <si>
    <t>BESID</t>
  </si>
  <si>
    <t>Preference Customer</t>
  </si>
  <si>
    <t>NOTJOE</t>
  </si>
  <si>
    <t>JOE</t>
  </si>
  <si>
    <t>Avg Non-Slice
TOCA</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</si>
  <si>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</si>
  <si>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</si>
  <si>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</si>
  <si>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</si>
  <si>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</si>
  <si>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</si>
  <si>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</si>
  <si>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</si>
  <si>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</si>
  <si>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</si>
  <si>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</si>
  <si>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</si>
  <si>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</si>
  <si>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</si>
  <si>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</si>
  <si>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</si>
  <si>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</si>
  <si>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</si>
  <si>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</si>
  <si>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</si>
  <si>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</si>
  <si>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</si>
  <si>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</si>
  <si>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</si>
  <si>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</si>
  <si>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</si>
  <si>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</si>
  <si>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</si>
  <si>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</si>
  <si>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</si>
  <si>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</si>
  <si>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</si>
  <si>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</si>
  <si>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</si>
  <si>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</si>
  <si>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</si>
  <si>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</si>
  <si>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</si>
  <si>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</si>
  <si>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</si>
  <si>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</si>
  <si>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</si>
  <si>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</si>
  <si>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</si>
  <si>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</si>
  <si>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</si>
  <si>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</si>
  <si>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</si>
  <si>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</si>
  <si>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</si>
  <si>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</si>
  <si>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</si>
  <si>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</si>
  <si>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</si>
  <si>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</si>
  <si>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</si>
  <si>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</si>
  <si>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</si>
  <si>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</si>
  <si>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</si>
  <si>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</si>
  <si>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</si>
  <si>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</si>
  <si>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</si>
  <si>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</si>
  <si>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</si>
  <si>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</si>
  <si>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</si>
  <si>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</si>
  <si>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</si>
  <si>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</si>
  <si>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</si>
  <si>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</si>
  <si>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</si>
  <si>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</si>
  <si>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</si>
  <si>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</si>
  <si>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</si>
  <si>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</si>
  <si>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</si>
  <si>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</si>
  <si>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</si>
  <si>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</si>
  <si>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</si>
  <si>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</si>
  <si>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</si>
  <si>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</si>
  <si>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</si>
  <si>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</si>
  <si>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</si>
  <si>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</si>
  <si>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</si>
  <si>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</si>
  <si>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</si>
  <si>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</si>
  <si>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</si>
  <si>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</si>
  <si>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</si>
  <si>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</si>
  <si>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</si>
  <si>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</si>
  <si>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</si>
  <si>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</si>
  <si>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</si>
  <si>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</si>
  <si>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</si>
  <si>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</si>
  <si>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</si>
  <si>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</si>
  <si>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</si>
  <si>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</si>
  <si>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</si>
  <si>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</si>
  <si>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</si>
  <si>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</si>
  <si>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</si>
  <si>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</si>
  <si>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</si>
  <si>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</si>
  <si>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</si>
  <si>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</si>
  <si>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</si>
  <si>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</si>
  <si>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</si>
  <si>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</si>
  <si>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</si>
  <si>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</si>
  <si>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</si>
  <si>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</si>
  <si>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Hermiston, City of</t>
  </si>
  <si>
    <t>Port of Seattle - SETAC In'tl. Airport</t>
  </si>
  <si>
    <t>Weiser, City of</t>
  </si>
  <si>
    <t>Jefferson County PUD #1</t>
  </si>
  <si>
    <t>PNGC Aggregate</t>
  </si>
  <si>
    <t/>
  </si>
  <si>
    <t>TOCA Computations, RHWMs and Net Requirements</t>
  </si>
  <si>
    <t>A*</t>
  </si>
  <si>
    <t>B</t>
  </si>
  <si>
    <t>C</t>
  </si>
  <si>
    <t>D</t>
  </si>
  <si>
    <t>E</t>
  </si>
  <si>
    <t>F**</t>
  </si>
  <si>
    <t>G**</t>
  </si>
  <si>
    <t>H</t>
  </si>
  <si>
    <t>I</t>
  </si>
  <si>
    <t>J</t>
  </si>
  <si>
    <t>K</t>
  </si>
  <si>
    <t>L</t>
  </si>
  <si>
    <t>M</t>
  </si>
  <si>
    <t>N</t>
  </si>
  <si>
    <t>O</t>
  </si>
  <si>
    <t>P</t>
  </si>
  <si>
    <t>Q</t>
  </si>
  <si>
    <t>R</t>
  </si>
  <si>
    <t>S</t>
  </si>
  <si>
    <t>T</t>
  </si>
  <si>
    <t>CHWM 2014</t>
  </si>
  <si>
    <t>TRL 2014</t>
  </si>
  <si>
    <t>TRL 2015</t>
  </si>
  <si>
    <t>NLSL 2014</t>
  </si>
  <si>
    <t>NLSL 2015</t>
  </si>
  <si>
    <t>Existing/Other Resource aMW 2014</t>
  </si>
  <si>
    <t>Existing/Other Resource aMW 2015</t>
  </si>
  <si>
    <t>Existing/Other Resource MWh 2014</t>
  </si>
  <si>
    <t>Existing/Other Resource MWh 2015</t>
  </si>
  <si>
    <t>TRL - NLSL - Exisiting Resource 2014</t>
  </si>
  <si>
    <t>TRL - NLSL - Exisiting Resource 2015</t>
  </si>
  <si>
    <t>TRL - NLSL - Exisiting Resource MWh 2014</t>
  </si>
  <si>
    <t>TRL - NLSL - Exisiting Resource MWh 2015</t>
  </si>
  <si>
    <t>RHWM 2014</t>
  </si>
  <si>
    <t>RHWM MWh 2014</t>
  </si>
  <si>
    <t>Above RHWM 2014</t>
  </si>
  <si>
    <t>Above RHWM 2015</t>
  </si>
  <si>
    <t>TOCA 2014</t>
  </si>
  <si>
    <t>TOCA 2015</t>
  </si>
  <si>
    <t>Slice% 2014</t>
  </si>
  <si>
    <t>Non-slice TOCA 2014</t>
  </si>
  <si>
    <t>Non-slice TOCA 2015</t>
  </si>
  <si>
    <t>T1 Percentage 2014</t>
  </si>
  <si>
    <t>T1 Percentage 2015</t>
  </si>
  <si>
    <t>LDD adjTRL/RHWM 2014</t>
  </si>
  <si>
    <t>LDD adjTRL/RHWM 2015</t>
  </si>
  <si>
    <t>Applicable LDD 2014</t>
  </si>
  <si>
    <t>Applicable LDD 2015</t>
  </si>
  <si>
    <t>Election 2014</t>
  </si>
  <si>
    <t>Election 2015</t>
  </si>
  <si>
    <t>Amount 2014</t>
  </si>
  <si>
    <t>Amount 2015</t>
  </si>
  <si>
    <t>Tier 2 Amounts 2014</t>
  </si>
  <si>
    <t>Tier 2 Amounts 2015</t>
  </si>
  <si>
    <t>Forecast Net Requirement 2014</t>
  </si>
  <si>
    <t>Forecast Net Requirement 2015</t>
  </si>
  <si>
    <t xml:space="preserve">* CHWMs are from the Final CHWMs spreadsheet published on May 19, 2011 with the following exceptions: a) Yakama Power, USBIA Wapato, and Benton REA's CHWMs were revised after Yakama Power annexed all of USBIA Wapato's load and a portion of Benton REA's load, and b) Benton PUD and City of Richland CHWMs were revised after annexation (these annexations did not change the sum of CHWMs, it only redistributed CHWM amongst the three parties); and c) Jefferson PUD's CHWM was finalized and accounts for wheel turning load at Port Townsend Paper.  The final CHWM for Jefferson PUD does change the sum of Additional CHWMs for 2012 and 2013.  </t>
  </si>
  <si>
    <t>Additional CHWM for FY2014 and FY2015 includes load growth for DOE Richland and New Tribal Utilities (Yakama Power and Umpqua).  Load growth is calculated per section 4.6.1.4 of the Tiered Rate Methodology and Exhibit B of the CHWM Contracts.</t>
  </si>
  <si>
    <t>** The Existing/Other Resource FY2014 and FY2015 column includes the following:  a) Existing Resource amounts in Exhibit A;  b) New Resource amounts in Exhibit A that have been added to offset Tier 1 Load (Lane Electric's King Estate Solar, Fall River's Chester Hydro, and Tillamook's Farm Power); and c) forecast generation amounts for any Consumer-Owned Resources serving either i) Onsite Consumer Load (Midstate's Interfor), or (ii) NLSL (Flathead's Sierra Pacific Biomass).</t>
  </si>
  <si>
    <t>Tier1 Shaping Charges Billing Determinant (MWh)</t>
  </si>
  <si>
    <t>HLH</t>
  </si>
  <si>
    <t>LLH</t>
  </si>
  <si>
    <t>Tier 1 Demand Charge Billing Determinant (KW)</t>
  </si>
  <si>
    <t>Preference Customer Parameters</t>
  </si>
  <si>
    <t>AccountName</t>
  </si>
  <si>
    <t>IRD Loads</t>
  </si>
  <si>
    <t>Previous</t>
  </si>
  <si>
    <t>Current</t>
  </si>
  <si>
    <t>Diurnal Hours</t>
  </si>
  <si>
    <t>Annual Hours</t>
  </si>
  <si>
    <t>date</t>
  </si>
  <si>
    <t>days</t>
  </si>
  <si>
    <t>hours</t>
  </si>
  <si>
    <t>#Sun</t>
  </si>
  <si>
    <t>#Hol</t>
  </si>
  <si>
    <t>HLH%</t>
  </si>
  <si>
    <t>year</t>
  </si>
  <si>
    <t>Cost Allocation under Tiered Rates</t>
  </si>
  <si>
    <t>Costs ($000)</t>
  </si>
  <si>
    <t>Rate Period</t>
  </si>
  <si>
    <t>Composite</t>
  </si>
  <si>
    <t>Non-Slice</t>
  </si>
  <si>
    <t>Slice</t>
  </si>
  <si>
    <t>Tier 2</t>
  </si>
  <si>
    <t>Total Costs</t>
  </si>
  <si>
    <t>Adjustments</t>
  </si>
  <si>
    <t>Revenues from Rate Pools to Composite Cost Pool</t>
  </si>
  <si>
    <t>DSI Revenue Credit</t>
  </si>
  <si>
    <t>Exchange Revenues</t>
  </si>
  <si>
    <t>New Resource Revenues</t>
  </si>
  <si>
    <t>FPS Revenues</t>
  </si>
  <si>
    <t>Non-Federal RSS Revenues</t>
  </si>
  <si>
    <t>Other Credits</t>
  </si>
  <si>
    <t>Tiered Rate Elements</t>
  </si>
  <si>
    <t>Unused RHWM Credit Reallocation</t>
  </si>
  <si>
    <t>Balancing Augmentation Adjustment Reallocation</t>
  </si>
  <si>
    <t>Composite Augmentation RSS Revenue Debit/(Credit)</t>
  </si>
  <si>
    <t>Composite Tier 2 RSS Revenue Debit/(Credit)</t>
  </si>
  <si>
    <t>Composite Tier 2 Rate Design Adjustment Debit/(Credit)</t>
  </si>
  <si>
    <t>Transmission Losses Adjustment Reallocation</t>
  </si>
  <si>
    <t>Total</t>
  </si>
  <si>
    <t>Rate Discount Costs Applied to Composite Pool</t>
  </si>
  <si>
    <t>Irigation Rate Discout Costs</t>
  </si>
  <si>
    <t>Low Density Discount Costs</t>
  </si>
  <si>
    <t>Non-Slice Revenues, Credits, and Costs</t>
  </si>
  <si>
    <t>Secondary Revenue</t>
  </si>
  <si>
    <t>FPS Revenues not classified as Obligations in TRM</t>
  </si>
  <si>
    <t>Non-federal RSC Revenues</t>
  </si>
  <si>
    <t>Network Wind Integration</t>
  </si>
  <si>
    <t>Load Shaping Revenue</t>
  </si>
  <si>
    <t>Demand Revenue</t>
  </si>
  <si>
    <t>Non-Slice Augmentation RSC Revenue Debit/(Credit)</t>
  </si>
  <si>
    <t>Non-Slice Tier 2 RSC Revenue Debit/(Credit)</t>
  </si>
  <si>
    <t>Non-Slice Tier 2 Rate Design Debit/(Credit)</t>
  </si>
  <si>
    <t>TRM Costs after Adjustments</t>
  </si>
  <si>
    <t>Billing Determinants</t>
  </si>
  <si>
    <t>TOCA</t>
  </si>
  <si>
    <t>Non-slice TOCA</t>
  </si>
  <si>
    <t>Slice Percentage</t>
  </si>
  <si>
    <t>Annual TRM Rates ($000/percent)</t>
  </si>
  <si>
    <t>Monthly TRM Rates ($/percent)</t>
  </si>
  <si>
    <t>Tier 2 Rates ($/MWh)</t>
  </si>
  <si>
    <t>Tier 2 Short Term</t>
  </si>
  <si>
    <t>Tier 2 Load Growth</t>
  </si>
  <si>
    <t>Tier 2 Vintage 2014</t>
  </si>
  <si>
    <t>Tier 2 Vintage 2</t>
  </si>
  <si>
    <t>Tier 2 Vintage 3</t>
  </si>
  <si>
    <t>Demand (kW)</t>
  </si>
  <si>
    <t>Demand Rate ($/kW/mo.)</t>
  </si>
  <si>
    <t>Demand</t>
  </si>
  <si>
    <t>Load Shaping HLH (MWh)</t>
  </si>
  <si>
    <t>Load Shaping LLH (MWh)</t>
  </si>
  <si>
    <t>Load Shaping HLH Rate ($/MWh)</t>
  </si>
  <si>
    <t>Load Shaping LLH Rate ($/MWh)</t>
  </si>
  <si>
    <t>Load Shaping</t>
  </si>
  <si>
    <t>previous LS</t>
  </si>
  <si>
    <t>current LS</t>
  </si>
  <si>
    <t>previous Demand</t>
  </si>
  <si>
    <t>current Demand</t>
  </si>
  <si>
    <t>Rate Class</t>
  </si>
  <si>
    <t>Charges</t>
  </si>
  <si>
    <t>LDD TRM Billing Determinant Offsets by Customer</t>
  </si>
  <si>
    <t>CustomerImpactModel_new.xlsx</t>
  </si>
  <si>
    <t>(MWh)</t>
  </si>
  <si>
    <t>(KW)</t>
  </si>
  <si>
    <t>Composite (net of LDD)</t>
  </si>
  <si>
    <t>NonSlice (net of LDD)</t>
  </si>
  <si>
    <t>LS (net of LDD)</t>
  </si>
  <si>
    <t>Demand (net of LDD)</t>
  </si>
  <si>
    <t>IRD Discount</t>
  </si>
  <si>
    <t>IRD</t>
  </si>
  <si>
    <t>Tier 1 Energy</t>
  </si>
  <si>
    <t>Tier 1 System Capability</t>
  </si>
  <si>
    <t>previous</t>
  </si>
  <si>
    <t>current</t>
  </si>
  <si>
    <t>Previous Year</t>
  </si>
  <si>
    <t>Current Year</t>
  </si>
  <si>
    <t>Effective Rate</t>
  </si>
  <si>
    <t>Percent Change</t>
  </si>
  <si>
    <t>LSTUR</t>
  </si>
  <si>
    <t>Unused RHWM</t>
  </si>
  <si>
    <t>AHWM Load</t>
  </si>
  <si>
    <t>Annual Deviation</t>
  </si>
  <si>
    <t>Rank</t>
  </si>
  <si>
    <t>Rate Increase Including Slice and LS</t>
  </si>
  <si>
    <t>Increase</t>
  </si>
  <si>
    <t>Customer</t>
  </si>
  <si>
    <t>Energy</t>
  </si>
  <si>
    <t>Cumulative</t>
  </si>
  <si>
    <t>Rate</t>
  </si>
  <si>
    <t>Rate Increase NonSlice and Previous LS Rates</t>
  </si>
  <si>
    <t>Rate Increase NonSlice and Excluding Load Shaping</t>
  </si>
  <si>
    <t>Rate Increase NonSlice</t>
  </si>
  <si>
    <t>Rate Increase NonSlice Effective Rate to Effective Rate</t>
  </si>
  <si>
    <t>BP-14 Rate</t>
  </si>
  <si>
    <t>Effective Rate Increase</t>
  </si>
  <si>
    <t>Don’t forget to manually do the sumproducts for PNGC Aggregate after updating input sheets (Demand and LDD).</t>
  </si>
  <si>
    <t>Average Impact</t>
  </si>
  <si>
    <t>Median Impact</t>
  </si>
  <si>
    <t>Average Load Weighted Impact</t>
  </si>
  <si>
    <t>Tier 1 TRM Effective Rate $/MWh previous</t>
  </si>
  <si>
    <t>CHWM 2016</t>
  </si>
  <si>
    <t>TRL 2016</t>
  </si>
  <si>
    <t>TRL 2017</t>
  </si>
  <si>
    <t>NLSL 2016</t>
  </si>
  <si>
    <t>NLSL 2017</t>
  </si>
  <si>
    <t>Existing/Other Resource aMW 2016</t>
  </si>
  <si>
    <t>Existing/Other Resource aMW 2017</t>
  </si>
  <si>
    <t>Existing/Other Resource MWh 2016</t>
  </si>
  <si>
    <t>Existing/Other Resource MWh 2017</t>
  </si>
  <si>
    <t>TRL - NLSL - Exisiting Resource 2016</t>
  </si>
  <si>
    <t>TRL - NLSL - Exisiting Resource 2017</t>
  </si>
  <si>
    <t>TRL - NLSL - Exisiting Resource MWh 2016</t>
  </si>
  <si>
    <t>TRL - NLSL - Exisiting Resource MWh 2017</t>
  </si>
  <si>
    <t>RHWM 2016</t>
  </si>
  <si>
    <t>RHWM MWh 2016</t>
  </si>
  <si>
    <t>RHWM MWh 2017</t>
  </si>
  <si>
    <t>Above RHWM 2016</t>
  </si>
  <si>
    <t>Above RHWM 2017</t>
  </si>
  <si>
    <t>Above RHWM Load Served at the LS rate 2016</t>
  </si>
  <si>
    <t>Above RHWM Load Served at the LS rate 2017</t>
  </si>
  <si>
    <t>Total Vintage 2016</t>
  </si>
  <si>
    <t>Total Vintage 2017</t>
  </si>
  <si>
    <t>Remaining Above RHWM 2016</t>
  </si>
  <si>
    <t>Remaining Above RHWM 2017</t>
  </si>
  <si>
    <t>TOCA 2016</t>
  </si>
  <si>
    <t>TOCA 2017</t>
  </si>
  <si>
    <t>Slice% 2016</t>
  </si>
  <si>
    <t>Non-slice TOCA 2016</t>
  </si>
  <si>
    <t>Non-slice TOCA 2017</t>
  </si>
  <si>
    <t>T1 Percentage 2016</t>
  </si>
  <si>
    <t>T1 Percentage 2017</t>
  </si>
  <si>
    <t>LDD adjTRL/RHWM 2016</t>
  </si>
  <si>
    <t>LDD adjTRL/RHWM 2017</t>
  </si>
  <si>
    <t>Applicable LDD 2016</t>
  </si>
  <si>
    <t>Applicable LDD 2017</t>
  </si>
  <si>
    <t>RAM2016.xls</t>
  </si>
  <si>
    <t>RAM2014.xls</t>
  </si>
  <si>
    <t>Use Previous at BP-14 Billing Determinants adjusted for 2016 Loads and CSP?</t>
  </si>
  <si>
    <t>BP-16 Rate</t>
  </si>
  <si>
    <t>NR Revenues from ESS services</t>
  </si>
  <si>
    <t>Tier 2 Vintage 2016</t>
  </si>
  <si>
    <t>Yes</t>
  </si>
  <si>
    <t>Reshaping physical format of rates for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</si>
</sst>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0.000000_);_(* \(#,##0.000000\);_(* &quot;-&quot;????_);_(@_)"/>
    <numFmt numFmtId="165" formatCode="_(* #,##0_);_(* \(#,##0\);_(* &quot;-&quot;????_);_(@_)"/>
    <numFmt numFmtId="166" formatCode="0.000"/>
    <numFmt numFmtId="167" formatCode="_(* #,##0.000_);_(* \(#,##0.000\);_(* &quot;-&quot;????_);_(@_)"/>
    <numFmt numFmtId="168" formatCode="_(* #,##0.0000000_);_(* \(#,##0.0000000\);_(* &quot;-&quot;??_);_(@_)"/>
    <numFmt numFmtId="169" formatCode="_(* #,##0_);_(* \(#,##0\);_(* &quot;-&quot;??_);_(@_)"/>
    <numFmt numFmtId="170" formatCode="0.000%"/>
    <numFmt numFmtId="171" formatCode="_(* #,##0.000_);_(* \(#,##0.000\);_(* &quot;-&quot;??_);_(@_)"/>
    <numFmt numFmtId="172" formatCode="mmm"/>
    <numFmt numFmtId="173" formatCode="@*."/>
    <numFmt numFmtId="174" formatCode="_(&quot;$&quot;* #,##0_);_(&quot;$&quot;* \(#,##0\);_(&quot;$&quot;* &quot;-&quot;??_);_(@_)"/>
    <numFmt numFmtId="175" formatCode="0.0000"/>
    <numFmt numFmtId="176" formatCode="[$-409]mmm\-yy;@"/>
    <numFmt numFmtId="177" formatCode="0.0%"/>
  </numFmts>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indexed="48"/>
      <name val="Arial"/>
      <family val="2"/>
    </font>
    <font>
      <sz val="8"/>
      <name val="Calibri"/>
      <family val="2"/>
    </font>
    <font>
      <sz val="10"/>
      <name val="Calibri"/>
      <family val="2"/>
    </font>
    <font>
      <sz val="10"/>
      <color indexed="22"/>
      <name val="Calibri"/>
      <family val="2"/>
    </font>
    <font>
      <u/>
      <sz val="10"/>
      <color indexed="12"/>
      <name val="Arial"/>
      <family val="2"/>
    </font>
    <font>
      <b/>
      <u/>
      <sz val="8"/>
      <color indexed="12"/>
      <name val="Times"/>
      <family val="1"/>
    </font>
    <font>
      <b/>
      <sz val="10"/>
      <name val="Times"/>
      <family val="1"/>
    </font>
    <font>
      <sz val="10"/>
      <name val="Arial"/>
      <family val="2"/>
    </font>
    <font>
      <sz val="10"/>
      <color indexed="10"/>
      <name val="Calibri"/>
      <family val="2"/>
    </font>
    <font>
      <b/>
      <u/>
      <sz val="10"/>
      <color indexed="12"/>
      <name val="Wingdings"/>
      <charset val="2"/>
    </font>
    <font>
      <b/>
      <sz val="10"/>
      <name val="Calibri"/>
      <family val="2"/>
    </font>
    <font>
      <b/>
      <sz val="8"/>
      <name val="Calibri"/>
      <family val="2"/>
    </font>
    <font>
      <b/>
      <sz val="9"/>
      <name val="Calibri"/>
      <family val="2"/>
    </font>
    <font>
      <b/>
      <sz val="9"/>
      <color indexed="22"/>
      <name val="Calibri"/>
      <family val="2"/>
    </font>
    <font>
      <sz val="10"/>
      <name val="Times New Roman"/>
      <family val="1"/>
    </font>
    <font>
      <sz val="10"/>
      <color indexed="22"/>
      <name val="Arial"/>
      <family val="2"/>
    </font>
    <font>
      <u val="singleAccounting"/>
      <sz val="10"/>
      <name val="Calibri"/>
      <family val="2"/>
    </font>
    <font>
      <b/>
      <sz val="10"/>
      <name val="Arial"/>
      <family val="2"/>
    </font>
    <font>
      <b/>
      <sz val="12"/>
      <name val="Calibri"/>
      <family val="2"/>
    </font>
    <font>
      <sz val="10"/>
      <name val="Times"/>
      <family val="1"/>
    </font>
    <font>
      <b/>
      <sz val="12"/>
      <color indexed="48"/>
      <name val="Times New Roman"/>
      <family val="1"/>
    </font>
    <font>
      <sz val="10"/>
      <color indexed="9"/>
      <name val="Times New Roman"/>
      <family val="1"/>
    </font>
    <font>
      <sz val="10"/>
      <color indexed="48"/>
      <name val="Times New Roman"/>
      <family val="1"/>
    </font>
    <font>
      <b/>
      <sz val="10"/>
      <name val="Times"/>
    </font>
    <font>
      <sz val="10"/>
      <color rgb="FFFF0000"/>
      <name val="Times New Roman"/>
      <family val="1"/>
    </font>
    <font>
      <sz val="8"/>
      <color rgb="FFFF0000"/>
      <name val="Calibri"/>
      <family val="2"/>
    </font>
    <font>
      <b/>
      <sz val="10"/>
      <name val="Times New Roman"/>
      <family val="1"/>
    </font>
    <font>
      <b/>
      <u/>
      <sz val="10"/>
      <color indexed="12"/>
      <name val="Times New Roman"/>
      <family val="1"/>
    </font>
    <font>
      <u/>
      <sz val="10"/>
      <color indexed="12"/>
      <name val="Wingdings"/>
      <charset val="2"/>
    </font>
    <font>
      <b/>
      <sz val="12"/>
      <color indexed="8"/>
      <name val="Times New Roman"/>
      <family val="1"/>
    </font>
    <font>
      <b/>
      <sz val="12"/>
      <name val="Times New Roman"/>
      <family val="1"/>
    </font>
    <font>
      <sz val="12"/>
      <name val="Times New Roman"/>
      <family val="1"/>
    </font>
    <font>
      <sz val="12"/>
      <color indexed="8"/>
      <name val="Times New Roman"/>
      <family val="1"/>
    </font>
    <font>
      <b/>
      <sz val="12"/>
      <color indexed="10"/>
      <name val="Times New Roman"/>
      <family val="1"/>
    </font>
    <font>
      <sz val="12"/>
      <color indexed="48"/>
      <name val="Times New Roman"/>
      <family val="1"/>
    </font>
    <font>
      <sz val="12"/>
      <color indexed="10"/>
      <name val="Times New Roman"/>
      <family val="1"/>
    </font>
    <font>
      <b/>
      <sz val="16"/>
      <color indexed="10"/>
      <name val="Times New Roman"/>
      <family val="1"/>
    </font>
    <font>
      <b/>
      <sz val="9"/>
      <color indexed="48"/>
      <name val="Calibri"/>
      <family val="2"/>
    </font>
    <font>
      <sz val="8"/>
      <color indexed="10"/>
      <name val="Calibri"/>
      <family val="2"/>
    </font>
    <font>
      <sz val="11"/>
      <name val="Calibri"/>
      <family val="2"/>
      <scheme val="minor"/>
    </font>
    <font>
      <b/>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b/>
      <sz val="11"/>
      <name val="Calibri"/>
      <family val="2"/>
      <scheme val="minor"/>
    </font>
    <font>
      <sz val="10"/>
      <name val="MS Sans Serif"/>
      <family val="2"/>
    </font>
    <font>
      <b/>
      <sz val="10"/>
      <name val="MS Sans Serif"/>
      <family val="2"/>
    </font>
    <font>
      <b/>
      <sz val="11"/>
      <color theme="4"/>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mediumGray">
        <fgColor indexed="22"/>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50" fillId="0" borderId="23">
      <alignment horizontal="center"/>
    </xf>
    <xf numFmtId="3" fontId="49" fillId="0" borderId="0" applyFont="0" applyFill="0" applyBorder="0" applyAlignment="0" applyProtection="0"/>
    <xf numFmtId="0" fontId="49" fillId="7" borderId="0" applyNumberFormat="0" applyFont="0" applyBorder="0" applyAlignment="0" applyProtection="0"/>
  </cellStyleXfs>
  <cellXfs count="284">
    <xf numFmtId="0" fontId="0" fillId="0" borderId="0" xfId="0"/>
    <xf numFmtId="0" fontId="0" fillId="2" borderId="0" xfId="0" applyFill="1"/>
    <xf numFmtId="0" fontId="5" fillId="2" borderId="0" xfId="0" applyFont="1" applyFill="1"/>
    <xf numFmtId="164" fontId="6" fillId="2" borderId="0" xfId="0" applyNumberFormat="1" applyFont="1" applyFill="1"/>
    <xf numFmtId="164" fontId="7" fillId="2" borderId="0" xfId="0" applyNumberFormat="1" applyFont="1" applyFill="1"/>
    <xf numFmtId="165" fontId="7" fillId="2" borderId="0" xfId="0" applyNumberFormat="1" applyFont="1" applyFill="1"/>
    <xf numFmtId="166" fontId="7" fillId="2" borderId="0" xfId="0" applyNumberFormat="1" applyFont="1" applyFill="1"/>
    <xf numFmtId="167" fontId="7" fillId="2" borderId="0" xfId="0" applyNumberFormat="1" applyFont="1" applyFill="1"/>
    <xf numFmtId="164" fontId="8" fillId="2" borderId="0" xfId="0" applyNumberFormat="1" applyFont="1" applyFill="1"/>
    <xf numFmtId="164" fontId="7" fillId="2" borderId="0" xfId="0" applyNumberFormat="1" applyFont="1" applyFill="1" applyAlignment="1">
      <alignment horizontal="right"/>
    </xf>
    <xf numFmtId="168" fontId="7" fillId="2" borderId="0" xfId="0" applyNumberFormat="1" applyFont="1" applyFill="1" applyAlignment="1">
      <alignment horizontal="right"/>
    </xf>
    <xf numFmtId="168" fontId="7" fillId="2" borderId="0" xfId="0" applyNumberFormat="1" applyFont="1" applyFill="1" applyAlignment="1">
      <alignment horizontal="center"/>
    </xf>
    <xf numFmtId="168" fontId="0" fillId="2" borderId="0" xfId="0" applyNumberFormat="1" applyFill="1"/>
    <xf numFmtId="0" fontId="10" fillId="2" borderId="0" xfId="4" applyFont="1" applyFill="1" applyAlignment="1" applyProtection="1"/>
    <xf numFmtId="0" fontId="11" fillId="2" borderId="0" xfId="0" applyFont="1" applyFill="1" applyAlignment="1"/>
    <xf numFmtId="169" fontId="13" fillId="2" borderId="0" xfId="1" applyNumberFormat="1" applyFont="1" applyFill="1"/>
    <xf numFmtId="0" fontId="14" fillId="2" borderId="0" xfId="4" applyFont="1" applyFill="1" applyBorder="1" applyAlignment="1" applyProtection="1"/>
    <xf numFmtId="0" fontId="15" fillId="2" borderId="0" xfId="0" applyFont="1" applyFill="1" applyAlignment="1"/>
    <xf numFmtId="0" fontId="16" fillId="2" borderId="0" xfId="0" applyFont="1" applyFill="1" applyAlignment="1">
      <alignment horizontal="center"/>
    </xf>
    <xf numFmtId="0" fontId="17" fillId="2" borderId="0" xfId="0" applyFont="1" applyFill="1" applyAlignment="1">
      <alignment horizontal="center"/>
    </xf>
    <xf numFmtId="167" fontId="17" fillId="2" borderId="0" xfId="0" applyNumberFormat="1" applyFont="1" applyFill="1" applyAlignment="1">
      <alignment horizontal="center"/>
    </xf>
    <xf numFmtId="165" fontId="17" fillId="2" borderId="0" xfId="0" applyNumberFormat="1" applyFont="1" applyFill="1" applyAlignment="1">
      <alignment horizontal="center" wrapText="1"/>
    </xf>
    <xf numFmtId="166" fontId="17" fillId="2" borderId="0" xfId="0" applyNumberFormat="1" applyFont="1" applyFill="1" applyAlignment="1">
      <alignment horizontal="center" wrapText="1"/>
    </xf>
    <xf numFmtId="167" fontId="17" fillId="2" borderId="0" xfId="0" applyNumberFormat="1" applyFont="1" applyFill="1" applyAlignment="1">
      <alignment horizontal="center" wrapText="1"/>
    </xf>
    <xf numFmtId="0" fontId="17" fillId="2" borderId="0" xfId="0" applyFont="1" applyFill="1" applyAlignment="1">
      <alignment horizontal="center" wrapText="1"/>
    </xf>
    <xf numFmtId="0" fontId="18" fillId="2" borderId="0" xfId="0" applyFont="1" applyFill="1" applyAlignment="1">
      <alignment horizontal="center" wrapText="1"/>
    </xf>
    <xf numFmtId="0" fontId="0" fillId="0" borderId="0" xfId="0" applyFill="1"/>
    <xf numFmtId="1" fontId="6" fillId="0" borderId="0" xfId="0" applyNumberFormat="1" applyFont="1" applyFill="1" applyAlignment="1">
      <alignment horizontal="center"/>
    </xf>
    <xf numFmtId="1" fontId="6" fillId="0" borderId="0" xfId="0" applyNumberFormat="1" applyFont="1" applyFill="1" applyAlignment="1">
      <alignment horizontal="left"/>
    </xf>
    <xf numFmtId="1" fontId="7" fillId="0" borderId="0" xfId="0" applyNumberFormat="1" applyFont="1" applyFill="1" applyAlignment="1">
      <alignment horizontal="center"/>
    </xf>
    <xf numFmtId="167" fontId="7" fillId="0" borderId="0" xfId="0" applyNumberFormat="1" applyFont="1" applyFill="1"/>
    <xf numFmtId="164" fontId="7" fillId="0" borderId="0" xfId="0" applyNumberFormat="1" applyFont="1" applyFill="1"/>
    <xf numFmtId="165" fontId="7" fillId="0" borderId="0" xfId="0" applyNumberFormat="1" applyFont="1" applyFill="1"/>
    <xf numFmtId="164" fontId="8" fillId="0" borderId="0" xfId="0" applyNumberFormat="1" applyFont="1" applyFill="1"/>
    <xf numFmtId="168" fontId="7" fillId="0" borderId="0" xfId="0" applyNumberFormat="1" applyFont="1" applyFill="1" applyAlignment="1">
      <alignment horizontal="center"/>
    </xf>
    <xf numFmtId="168" fontId="7" fillId="0" borderId="0" xfId="0" applyNumberFormat="1" applyFont="1" applyFill="1"/>
    <xf numFmtId="9" fontId="7" fillId="0" borderId="0" xfId="3" applyFont="1" applyFill="1"/>
    <xf numFmtId="170" fontId="7" fillId="0" borderId="0" xfId="3" applyNumberFormat="1" applyFont="1" applyFill="1"/>
    <xf numFmtId="9" fontId="7" fillId="3" borderId="0" xfId="3" applyFont="1" applyFill="1"/>
    <xf numFmtId="0" fontId="19" fillId="0" borderId="0" xfId="0" applyFont="1" applyFill="1"/>
    <xf numFmtId="167" fontId="0" fillId="0" borderId="0" xfId="0" applyNumberFormat="1" applyFill="1"/>
    <xf numFmtId="165" fontId="0" fillId="0" borderId="0" xfId="0" applyNumberFormat="1" applyFill="1"/>
    <xf numFmtId="0" fontId="20" fillId="0" borderId="0" xfId="0" applyFont="1" applyFill="1"/>
    <xf numFmtId="0" fontId="5" fillId="2" borderId="0" xfId="0" applyFont="1" applyFill="1" applyAlignment="1"/>
    <xf numFmtId="164" fontId="6" fillId="2" borderId="0" xfId="0" applyNumberFormat="1" applyFont="1" applyFill="1" applyAlignment="1"/>
    <xf numFmtId="164" fontId="7" fillId="2" borderId="0" xfId="0" applyNumberFormat="1" applyFont="1" applyFill="1" applyAlignment="1"/>
    <xf numFmtId="43" fontId="0" fillId="2" borderId="0" xfId="0" applyNumberFormat="1" applyFill="1"/>
    <xf numFmtId="168" fontId="0" fillId="2" borderId="0" xfId="0" applyNumberFormat="1" applyFill="1" applyAlignment="1"/>
    <xf numFmtId="0" fontId="0" fillId="2" borderId="0" xfId="0" applyFill="1" applyAlignment="1"/>
    <xf numFmtId="167" fontId="21" fillId="2" borderId="0" xfId="0" applyNumberFormat="1" applyFont="1" applyFill="1" applyAlignment="1">
      <alignment horizontal="center"/>
    </xf>
    <xf numFmtId="164" fontId="21" fillId="2" borderId="0" xfId="0" applyNumberFormat="1" applyFont="1" applyFill="1" applyAlignment="1">
      <alignment horizontal="center"/>
    </xf>
    <xf numFmtId="166" fontId="21" fillId="2" borderId="0" xfId="0" applyNumberFormat="1" applyFont="1" applyFill="1" applyAlignment="1">
      <alignment horizontal="center"/>
    </xf>
    <xf numFmtId="0" fontId="17" fillId="2" borderId="1" xfId="0" applyFont="1" applyFill="1" applyBorder="1" applyAlignment="1">
      <alignment horizontal="center" wrapText="1"/>
    </xf>
    <xf numFmtId="171" fontId="7" fillId="0" borderId="0" xfId="1" applyNumberFormat="1" applyFont="1" applyFill="1"/>
    <xf numFmtId="164" fontId="7" fillId="0" borderId="0" xfId="0" applyNumberFormat="1" applyFont="1" applyFill="1" applyAlignment="1"/>
    <xf numFmtId="168" fontId="7" fillId="0" borderId="0" xfId="0" applyNumberFormat="1" applyFont="1" applyFill="1" applyAlignment="1"/>
    <xf numFmtId="169" fontId="7" fillId="0" borderId="0" xfId="1" applyNumberFormat="1" applyFont="1" applyFill="1"/>
    <xf numFmtId="1" fontId="6" fillId="0" borderId="1" xfId="0" applyNumberFormat="1" applyFont="1" applyFill="1" applyBorder="1" applyAlignment="1">
      <alignment horizontal="center"/>
    </xf>
    <xf numFmtId="1" fontId="6" fillId="0" borderId="1" xfId="0" applyNumberFormat="1" applyFont="1" applyFill="1" applyBorder="1" applyAlignment="1">
      <alignment horizontal="left"/>
    </xf>
    <xf numFmtId="1" fontId="7" fillId="0" borderId="1" xfId="0" applyNumberFormat="1" applyFont="1" applyFill="1" applyBorder="1" applyAlignment="1">
      <alignment horizontal="center"/>
    </xf>
    <xf numFmtId="167" fontId="7" fillId="0" borderId="1" xfId="0" applyNumberFormat="1" applyFont="1" applyFill="1" applyBorder="1"/>
    <xf numFmtId="171" fontId="7" fillId="0" borderId="1" xfId="1" applyNumberFormat="1" applyFont="1" applyFill="1" applyBorder="1"/>
    <xf numFmtId="165" fontId="7" fillId="0" borderId="1" xfId="0" applyNumberFormat="1" applyFont="1" applyFill="1" applyBorder="1"/>
    <xf numFmtId="164" fontId="7" fillId="0" borderId="1" xfId="0" applyNumberFormat="1" applyFont="1" applyFill="1" applyBorder="1"/>
    <xf numFmtId="164" fontId="8" fillId="0" borderId="1" xfId="0" applyNumberFormat="1" applyFont="1" applyFill="1" applyBorder="1"/>
    <xf numFmtId="164" fontId="0" fillId="0" borderId="1" xfId="0" applyNumberFormat="1" applyFill="1" applyBorder="1"/>
    <xf numFmtId="164" fontId="7" fillId="0" borderId="1" xfId="0" applyNumberFormat="1" applyFont="1" applyFill="1" applyBorder="1" applyAlignment="1"/>
    <xf numFmtId="168" fontId="7" fillId="0" borderId="1" xfId="0" applyNumberFormat="1" applyFont="1" applyFill="1" applyBorder="1" applyAlignment="1">
      <alignment horizontal="center"/>
    </xf>
    <xf numFmtId="168" fontId="7" fillId="0" borderId="1" xfId="0" applyNumberFormat="1" applyFont="1" applyFill="1" applyBorder="1" applyAlignment="1"/>
    <xf numFmtId="9" fontId="7" fillId="0" borderId="1" xfId="3" applyFont="1" applyFill="1" applyBorder="1"/>
    <xf numFmtId="170" fontId="7" fillId="0" borderId="1" xfId="3" applyNumberFormat="1" applyFont="1" applyFill="1" applyBorder="1"/>
    <xf numFmtId="0" fontId="0" fillId="0" borderId="1" xfId="0" applyFill="1" applyBorder="1"/>
    <xf numFmtId="49" fontId="7" fillId="0" borderId="0" xfId="0" applyNumberFormat="1" applyFont="1" applyFill="1" applyBorder="1" applyAlignment="1">
      <alignment horizontal="center" vertical="center"/>
    </xf>
    <xf numFmtId="0" fontId="7"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0" fillId="0" borderId="0" xfId="0" applyFill="1" applyAlignment="1">
      <alignment horizontal="left"/>
    </xf>
    <xf numFmtId="171" fontId="7" fillId="0" borderId="0" xfId="1" applyNumberFormat="1" applyFont="1" applyFill="1" applyAlignment="1">
      <alignment horizontal="left"/>
    </xf>
    <xf numFmtId="0" fontId="7" fillId="0" borderId="0" xfId="0" applyFont="1" applyAlignment="1">
      <alignment horizontal="left" vertical="center"/>
    </xf>
    <xf numFmtId="0" fontId="7" fillId="0" borderId="0" xfId="0" applyNumberFormat="1" applyFont="1" applyAlignment="1">
      <alignment horizontal="left" vertical="center"/>
    </xf>
    <xf numFmtId="164" fontId="0" fillId="0" borderId="0" xfId="0" applyNumberFormat="1" applyFill="1"/>
    <xf numFmtId="0" fontId="19" fillId="0" borderId="0" xfId="0" applyFont="1" applyFill="1" applyAlignment="1"/>
    <xf numFmtId="0" fontId="0" fillId="0" borderId="0" xfId="0" applyFill="1" applyAlignment="1"/>
    <xf numFmtId="0" fontId="0" fillId="0" borderId="0" xfId="0" applyAlignment="1"/>
    <xf numFmtId="0" fontId="22" fillId="2" borderId="0" xfId="0" applyFont="1" applyFill="1" applyAlignment="1"/>
    <xf numFmtId="0" fontId="12" fillId="2" borderId="0" xfId="0" applyFont="1" applyFill="1" applyAlignment="1"/>
    <xf numFmtId="0" fontId="23" fillId="2" borderId="0" xfId="0" applyFont="1" applyFill="1" applyAlignment="1">
      <alignment horizontal="center"/>
    </xf>
    <xf numFmtId="17" fontId="15" fillId="2" borderId="2" xfId="0" applyNumberFormat="1" applyFont="1" applyFill="1" applyBorder="1" applyAlignment="1">
      <alignment horizontal="center" wrapText="1"/>
    </xf>
    <xf numFmtId="17" fontId="15" fillId="2" borderId="3" xfId="0" applyNumberFormat="1" applyFont="1" applyFill="1" applyBorder="1" applyAlignment="1">
      <alignment horizontal="center" wrapText="1"/>
    </xf>
    <xf numFmtId="17" fontId="15" fillId="2" borderId="4" xfId="0" applyNumberFormat="1" applyFont="1" applyFill="1" applyBorder="1" applyAlignment="1">
      <alignment horizontal="center" wrapText="1"/>
    </xf>
    <xf numFmtId="0" fontId="15" fillId="2" borderId="0" xfId="0" applyFont="1" applyFill="1" applyAlignment="1">
      <alignment horizontal="center"/>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15" fillId="2" borderId="1" xfId="0" applyFont="1" applyFill="1" applyBorder="1" applyAlignment="1">
      <alignment horizontal="center" wrapText="1"/>
    </xf>
    <xf numFmtId="1" fontId="6" fillId="0" borderId="0" xfId="0" applyNumberFormat="1" applyFont="1" applyAlignment="1">
      <alignment horizontal="center"/>
    </xf>
    <xf numFmtId="1" fontId="6" fillId="0" borderId="0" xfId="0" applyNumberFormat="1" applyFont="1" applyAlignment="1">
      <alignment horizontal="left"/>
    </xf>
    <xf numFmtId="37" fontId="6" fillId="0" borderId="0" xfId="0" applyNumberFormat="1" applyFont="1" applyFill="1" applyBorder="1" applyAlignment="1">
      <alignment horizontal="right" wrapText="1"/>
    </xf>
    <xf numFmtId="37" fontId="6" fillId="0" borderId="7" xfId="0" applyNumberFormat="1" applyFont="1" applyFill="1" applyBorder="1" applyAlignment="1">
      <alignment horizontal="right" wrapText="1"/>
    </xf>
    <xf numFmtId="0" fontId="27" fillId="2" borderId="8" xfId="0" applyFont="1" applyFill="1" applyBorder="1" applyAlignment="1">
      <alignment wrapText="1"/>
    </xf>
    <xf numFmtId="0" fontId="27" fillId="2" borderId="9" xfId="0" applyFont="1" applyFill="1" applyBorder="1" applyAlignment="1">
      <alignment wrapText="1"/>
    </xf>
    <xf numFmtId="0" fontId="19" fillId="0" borderId="2" xfId="0" applyFont="1" applyFill="1" applyBorder="1" applyAlignment="1">
      <alignment horizontal="right"/>
    </xf>
    <xf numFmtId="0" fontId="19" fillId="0" borderId="0" xfId="0" applyFont="1" applyFill="1" applyBorder="1" applyAlignment="1"/>
    <xf numFmtId="0" fontId="19" fillId="0" borderId="10" xfId="0" applyFont="1" applyFill="1" applyBorder="1" applyAlignment="1">
      <alignment horizontal="right"/>
    </xf>
    <xf numFmtId="0" fontId="19" fillId="0" borderId="0" xfId="0" applyFont="1" applyFill="1" applyBorder="1" applyAlignment="1">
      <alignment horizontal="left"/>
    </xf>
    <xf numFmtId="0" fontId="19" fillId="0" borderId="0" xfId="0" applyFont="1" applyFill="1" applyBorder="1" applyAlignment="1">
      <alignment horizontal="center"/>
    </xf>
    <xf numFmtId="0" fontId="19" fillId="4" borderId="11" xfId="0" applyFont="1" applyFill="1" applyBorder="1" applyAlignment="1">
      <alignment horizontal="center"/>
    </xf>
    <xf numFmtId="0" fontId="27" fillId="2" borderId="12" xfId="0" applyFont="1" applyFill="1" applyBorder="1" applyAlignment="1">
      <alignment horizontal="center" wrapText="1"/>
    </xf>
    <xf numFmtId="0" fontId="24" fillId="0" borderId="0" xfId="0" applyFont="1" applyFill="1" applyAlignment="1"/>
    <xf numFmtId="0" fontId="24" fillId="0" borderId="0" xfId="0" applyFont="1" applyFill="1" applyBorder="1" applyAlignment="1">
      <alignment horizontal="center"/>
    </xf>
    <xf numFmtId="0" fontId="28" fillId="0" borderId="0" xfId="0" applyFont="1" applyFill="1" applyAlignment="1"/>
    <xf numFmtId="0" fontId="25" fillId="0" borderId="0" xfId="0" applyFont="1" applyFill="1" applyAlignment="1">
      <alignment horizontal="left"/>
    </xf>
    <xf numFmtId="0" fontId="26" fillId="0" borderId="0" xfId="0" applyFont="1" applyFill="1" applyBorder="1" applyAlignment="1"/>
    <xf numFmtId="0" fontId="26" fillId="0" borderId="0" xfId="0" applyFont="1" applyFill="1" applyBorder="1" applyAlignment="1">
      <alignment horizontal="center"/>
    </xf>
    <xf numFmtId="0" fontId="29" fillId="0" borderId="10" xfId="0" applyFont="1" applyFill="1" applyBorder="1" applyAlignment="1">
      <alignment horizontal="right"/>
    </xf>
    <xf numFmtId="1" fontId="30" fillId="0" borderId="0" xfId="0" applyNumberFormat="1" applyFont="1" applyAlignment="1">
      <alignment horizontal="center"/>
    </xf>
    <xf numFmtId="1" fontId="30" fillId="0" borderId="0" xfId="0" applyNumberFormat="1" applyFont="1" applyFill="1" applyAlignment="1">
      <alignment horizontal="center"/>
    </xf>
    <xf numFmtId="0" fontId="31" fillId="0" borderId="0" xfId="0" applyFont="1" applyFill="1" applyBorder="1" applyAlignment="1">
      <alignment horizontal="center"/>
    </xf>
    <xf numFmtId="172" fontId="19" fillId="0" borderId="2" xfId="0" applyNumberFormat="1" applyFont="1" applyFill="1" applyBorder="1" applyAlignment="1"/>
    <xf numFmtId="0" fontId="19" fillId="0" borderId="4" xfId="0" applyFont="1" applyFill="1" applyBorder="1" applyAlignment="1"/>
    <xf numFmtId="1" fontId="19" fillId="0" borderId="3" xfId="0" applyNumberFormat="1" applyFont="1" applyFill="1" applyBorder="1" applyAlignment="1"/>
    <xf numFmtId="2" fontId="19" fillId="0" borderId="13" xfId="0" applyNumberFormat="1" applyFont="1" applyFill="1" applyBorder="1" applyAlignment="1"/>
    <xf numFmtId="0" fontId="19" fillId="0" borderId="2" xfId="0" applyFont="1" applyFill="1" applyBorder="1" applyAlignment="1">
      <alignment horizontal="center"/>
    </xf>
    <xf numFmtId="0" fontId="19" fillId="0" borderId="4" xfId="0" applyFont="1" applyFill="1" applyBorder="1" applyAlignment="1">
      <alignment horizontal="center"/>
    </xf>
    <xf numFmtId="0" fontId="19" fillId="0" borderId="3" xfId="0" applyFont="1" applyFill="1" applyBorder="1" applyAlignment="1">
      <alignment horizontal="center"/>
    </xf>
    <xf numFmtId="172" fontId="19" fillId="0" borderId="10" xfId="0" applyNumberFormat="1" applyFont="1" applyFill="1" applyBorder="1" applyAlignment="1"/>
    <xf numFmtId="1" fontId="19" fillId="0" borderId="7" xfId="0" applyNumberFormat="1" applyFont="1" applyFill="1" applyBorder="1" applyAlignment="1"/>
    <xf numFmtId="2" fontId="19" fillId="0" borderId="14" xfId="0" applyNumberFormat="1" applyFont="1" applyFill="1" applyBorder="1" applyAlignment="1"/>
    <xf numFmtId="0" fontId="19" fillId="0" borderId="10" xfId="0" applyFont="1" applyFill="1" applyBorder="1" applyAlignment="1">
      <alignment horizontal="center"/>
    </xf>
    <xf numFmtId="0" fontId="19" fillId="0" borderId="7" xfId="0" applyFont="1" applyFill="1" applyBorder="1" applyAlignment="1">
      <alignment horizontal="center"/>
    </xf>
    <xf numFmtId="0" fontId="19" fillId="0" borderId="5" xfId="0" applyFont="1" applyFill="1" applyBorder="1" applyAlignment="1">
      <alignment horizontal="center"/>
    </xf>
    <xf numFmtId="0" fontId="19" fillId="0" borderId="1" xfId="0" applyFont="1" applyFill="1" applyBorder="1" applyAlignment="1">
      <alignment horizontal="center"/>
    </xf>
    <xf numFmtId="0" fontId="19" fillId="0" borderId="6" xfId="0" applyFont="1" applyFill="1" applyBorder="1" applyAlignment="1">
      <alignment horizontal="center"/>
    </xf>
    <xf numFmtId="172" fontId="19" fillId="0" borderId="5" xfId="0" applyNumberFormat="1" applyFont="1" applyFill="1" applyBorder="1" applyAlignment="1"/>
    <xf numFmtId="0" fontId="19" fillId="0" borderId="1" xfId="0" applyFont="1" applyFill="1" applyBorder="1" applyAlignment="1"/>
    <xf numFmtId="1" fontId="19" fillId="0" borderId="6" xfId="0" applyNumberFormat="1" applyFont="1" applyFill="1" applyBorder="1" applyAlignment="1"/>
    <xf numFmtId="2" fontId="19" fillId="0" borderId="15" xfId="0" applyNumberFormat="1" applyFont="1" applyFill="1" applyBorder="1" applyAlignment="1"/>
    <xf numFmtId="0" fontId="32" fillId="2" borderId="0" xfId="4" applyFont="1" applyFill="1" applyAlignment="1" applyProtection="1"/>
    <xf numFmtId="0" fontId="19" fillId="5" borderId="0" xfId="0" applyFont="1" applyFill="1" applyAlignment="1"/>
    <xf numFmtId="0" fontId="33" fillId="2" borderId="0" xfId="4" applyFont="1" applyFill="1" applyAlignment="1" applyProtection="1"/>
    <xf numFmtId="0" fontId="34" fillId="0" borderId="16" xfId="5" applyFont="1" applyBorder="1" applyAlignment="1">
      <alignment horizontal="left"/>
    </xf>
    <xf numFmtId="0" fontId="35" fillId="0" borderId="16" xfId="0" applyFont="1" applyBorder="1" applyAlignment="1">
      <alignment horizontal="center"/>
    </xf>
    <xf numFmtId="0" fontId="35" fillId="0" borderId="16" xfId="0" applyFont="1" applyBorder="1" applyAlignment="1">
      <alignment horizontal="left"/>
    </xf>
    <xf numFmtId="173" fontId="34" fillId="0" borderId="0" xfId="5" applyNumberFormat="1" applyFont="1" applyBorder="1"/>
    <xf numFmtId="174" fontId="36" fillId="0" borderId="0" xfId="0" applyNumberFormat="1" applyFont="1" applyBorder="1"/>
    <xf numFmtId="173" fontId="34" fillId="0" borderId="1" xfId="5" applyNumberFormat="1" applyFont="1" applyBorder="1"/>
    <xf numFmtId="174" fontId="36" fillId="0" borderId="1" xfId="0" applyNumberFormat="1" applyFont="1" applyBorder="1"/>
    <xf numFmtId="0" fontId="35" fillId="0" borderId="0" xfId="0" applyFont="1" applyAlignment="1">
      <alignment horizontal="right"/>
    </xf>
    <xf numFmtId="174" fontId="0" fillId="0" borderId="0" xfId="0" applyNumberFormat="1"/>
    <xf numFmtId="0" fontId="0" fillId="0" borderId="16" xfId="0" applyBorder="1" applyAlignment="1">
      <alignment horizontal="center"/>
    </xf>
    <xf numFmtId="174" fontId="0" fillId="0" borderId="16" xfId="0" applyNumberFormat="1" applyBorder="1" applyAlignment="1">
      <alignment horizontal="center"/>
    </xf>
    <xf numFmtId="0" fontId="34" fillId="0" borderId="1" xfId="5" applyFont="1" applyBorder="1" applyAlignment="1">
      <alignment horizontal="left"/>
    </xf>
    <xf numFmtId="173" fontId="37" fillId="0" borderId="0" xfId="5" applyNumberFormat="1" applyFont="1" applyBorder="1"/>
    <xf numFmtId="174" fontId="38" fillId="0" borderId="0" xfId="0" applyNumberFormat="1" applyFont="1"/>
    <xf numFmtId="44" fontId="38" fillId="0" borderId="0" xfId="0" applyNumberFormat="1" applyFont="1"/>
    <xf numFmtId="174" fontId="0" fillId="0" borderId="0" xfId="0" applyNumberFormat="1" applyBorder="1"/>
    <xf numFmtId="174" fontId="0" fillId="0" borderId="0" xfId="0" applyNumberFormat="1" applyFill="1" applyBorder="1"/>
    <xf numFmtId="173" fontId="37" fillId="0" borderId="0" xfId="5" applyNumberFormat="1" applyFont="1" applyBorder="1" applyAlignment="1">
      <alignment horizontal="left" indent="1"/>
    </xf>
    <xf numFmtId="173" fontId="37" fillId="0" borderId="1" xfId="5" applyNumberFormat="1" applyFont="1" applyBorder="1" applyAlignment="1">
      <alignment horizontal="left" indent="1"/>
    </xf>
    <xf numFmtId="174" fontId="0" fillId="0" borderId="1" xfId="0" applyNumberFormat="1" applyBorder="1"/>
    <xf numFmtId="173" fontId="37" fillId="0" borderId="0" xfId="5" applyNumberFormat="1" applyFont="1" applyFill="1" applyBorder="1"/>
    <xf numFmtId="174" fontId="0" fillId="0" borderId="0" xfId="0" applyNumberFormat="1" applyFill="1"/>
    <xf numFmtId="173" fontId="37" fillId="0" borderId="1" xfId="5" applyNumberFormat="1" applyFont="1" applyFill="1" applyBorder="1"/>
    <xf numFmtId="174" fontId="0" fillId="0" borderId="1" xfId="0" applyNumberFormat="1" applyFill="1" applyBorder="1"/>
    <xf numFmtId="173" fontId="37" fillId="0" borderId="0" xfId="5" applyNumberFormat="1" applyFont="1" applyBorder="1" applyAlignment="1">
      <alignment horizontal="left"/>
    </xf>
    <xf numFmtId="173" fontId="37" fillId="0" borderId="1" xfId="5" applyNumberFormat="1" applyFont="1" applyBorder="1"/>
    <xf numFmtId="175" fontId="36" fillId="0" borderId="0" xfId="0" applyNumberFormat="1" applyFont="1" applyBorder="1"/>
    <xf numFmtId="169" fontId="0" fillId="0" borderId="0" xfId="0" applyNumberFormat="1"/>
    <xf numFmtId="44" fontId="36" fillId="0" borderId="0" xfId="0" applyNumberFormat="1" applyFont="1" applyBorder="1"/>
    <xf numFmtId="173" fontId="34" fillId="0" borderId="0" xfId="5" applyNumberFormat="1" applyFont="1" applyFill="1" applyBorder="1"/>
    <xf numFmtId="0" fontId="35" fillId="0" borderId="16" xfId="0" applyFont="1" applyFill="1" applyBorder="1" applyAlignment="1">
      <alignment horizontal="left" wrapText="1"/>
    </xf>
    <xf numFmtId="0" fontId="39" fillId="0" borderId="16" xfId="0" applyFont="1" applyBorder="1" applyAlignment="1">
      <alignment wrapText="1"/>
    </xf>
    <xf numFmtId="176" fontId="39" fillId="0" borderId="0" xfId="0" applyNumberFormat="1" applyFont="1"/>
    <xf numFmtId="169" fontId="0" fillId="0" borderId="0" xfId="1" applyNumberFormat="1" applyFont="1"/>
    <xf numFmtId="44" fontId="0" fillId="0" borderId="0" xfId="2" applyNumberFormat="1" applyFont="1"/>
    <xf numFmtId="174" fontId="0" fillId="0" borderId="0" xfId="2" applyNumberFormat="1" applyFont="1"/>
    <xf numFmtId="176" fontId="39" fillId="0" borderId="1" xfId="0" applyNumberFormat="1" applyFont="1" applyBorder="1"/>
    <xf numFmtId="169" fontId="0" fillId="0" borderId="1" xfId="1" applyNumberFormat="1" applyFont="1" applyBorder="1"/>
    <xf numFmtId="44" fontId="0" fillId="0" borderId="1" xfId="2" applyNumberFormat="1" applyFont="1" applyBorder="1"/>
    <xf numFmtId="174" fontId="0" fillId="0" borderId="1" xfId="2" applyNumberFormat="1" applyFont="1" applyBorder="1"/>
    <xf numFmtId="44" fontId="40" fillId="0" borderId="0" xfId="2" applyNumberFormat="1" applyFont="1"/>
    <xf numFmtId="44" fontId="40" fillId="0" borderId="1" xfId="2" applyNumberFormat="1" applyFont="1" applyBorder="1"/>
    <xf numFmtId="0" fontId="41" fillId="2" borderId="0" xfId="0" applyFont="1" applyFill="1"/>
    <xf numFmtId="2" fontId="36" fillId="0" borderId="0" xfId="0" applyNumberFormat="1" applyFont="1" applyBorder="1"/>
    <xf numFmtId="1" fontId="36" fillId="0" borderId="0" xfId="0" applyNumberFormat="1" applyFont="1" applyBorder="1"/>
    <xf numFmtId="0" fontId="3" fillId="0" borderId="0" xfId="0" applyFont="1"/>
    <xf numFmtId="0" fontId="42" fillId="2" borderId="1" xfId="0" applyFont="1" applyFill="1" applyBorder="1" applyAlignment="1">
      <alignment horizontal="left"/>
    </xf>
    <xf numFmtId="0" fontId="42" fillId="2" borderId="17" xfId="0" applyFont="1" applyFill="1" applyBorder="1" applyAlignment="1">
      <alignment horizontal="center"/>
    </xf>
    <xf numFmtId="0" fontId="42" fillId="2" borderId="0" xfId="0" applyFont="1" applyFill="1" applyAlignment="1">
      <alignment horizontal="left"/>
    </xf>
    <xf numFmtId="0" fontId="42" fillId="2" borderId="18" xfId="0" applyFont="1" applyFill="1" applyBorder="1" applyAlignment="1">
      <alignment horizontal="left"/>
    </xf>
    <xf numFmtId="0" fontId="15" fillId="2" borderId="4" xfId="0" applyFont="1" applyFill="1" applyBorder="1" applyAlignment="1">
      <alignment horizontal="center" wrapText="1"/>
    </xf>
    <xf numFmtId="0" fontId="15" fillId="2" borderId="19" xfId="0" applyFont="1" applyFill="1" applyBorder="1" applyAlignment="1">
      <alignment horizontal="center" wrapText="1"/>
    </xf>
    <xf numFmtId="17" fontId="15" fillId="2" borderId="20" xfId="0" applyNumberFormat="1" applyFont="1" applyFill="1" applyBorder="1" applyAlignment="1">
      <alignment horizontal="center" wrapText="1"/>
    </xf>
    <xf numFmtId="0" fontId="0" fillId="2" borderId="0" xfId="0" applyFill="1" applyBorder="1"/>
    <xf numFmtId="0" fontId="0" fillId="2" borderId="21" xfId="0" applyFill="1" applyBorder="1"/>
    <xf numFmtId="0" fontId="15" fillId="2" borderId="22" xfId="0" applyFont="1" applyFill="1" applyBorder="1" applyAlignment="1">
      <alignment horizontal="center" wrapText="1"/>
    </xf>
    <xf numFmtId="175" fontId="7" fillId="0" borderId="0" xfId="0" applyNumberFormat="1" applyFont="1" applyFill="1" applyBorder="1" applyAlignment="1">
      <alignment horizontal="center"/>
    </xf>
    <xf numFmtId="175" fontId="7" fillId="0" borderId="21" xfId="0" applyNumberFormat="1" applyFont="1" applyFill="1" applyBorder="1" applyAlignment="1">
      <alignment horizontal="center"/>
    </xf>
    <xf numFmtId="39" fontId="6" fillId="0" borderId="0" xfId="0" applyNumberFormat="1" applyFont="1" applyFill="1" applyBorder="1" applyAlignment="1">
      <alignment horizontal="right" wrapText="1"/>
    </xf>
    <xf numFmtId="39" fontId="6" fillId="0" borderId="7" xfId="0" applyNumberFormat="1" applyFont="1" applyFill="1" applyBorder="1" applyAlignment="1">
      <alignment horizontal="right" wrapText="1"/>
    </xf>
    <xf numFmtId="39" fontId="43" fillId="0" borderId="18" xfId="0" applyNumberFormat="1" applyFont="1" applyFill="1" applyBorder="1" applyAlignment="1">
      <alignment horizontal="right" wrapText="1"/>
    </xf>
    <xf numFmtId="39" fontId="43" fillId="0" borderId="7" xfId="0" applyNumberFormat="1" applyFont="1" applyFill="1" applyBorder="1" applyAlignment="1">
      <alignment horizontal="right" wrapText="1"/>
    </xf>
    <xf numFmtId="39" fontId="43" fillId="0" borderId="0" xfId="0" applyNumberFormat="1" applyFont="1" applyFill="1" applyBorder="1" applyAlignment="1">
      <alignment horizontal="right" wrapText="1"/>
    </xf>
    <xf numFmtId="0" fontId="5" fillId="0" borderId="0" xfId="0" applyFont="1" applyFill="1" applyAlignment="1"/>
    <xf numFmtId="164" fontId="6" fillId="0" borderId="0" xfId="0" applyNumberFormat="1" applyFont="1" applyFill="1" applyAlignment="1"/>
    <xf numFmtId="0" fontId="10" fillId="0" borderId="0" xfId="4" applyFont="1" applyFill="1" applyAlignment="1" applyProtection="1"/>
    <xf numFmtId="0" fontId="11" fillId="0" borderId="0" xfId="0" applyFont="1" applyFill="1" applyAlignment="1"/>
    <xf numFmtId="0" fontId="16" fillId="0" borderId="0" xfId="0" applyFont="1" applyFill="1" applyAlignment="1">
      <alignment horizontal="center"/>
    </xf>
    <xf numFmtId="0" fontId="0" fillId="4" borderId="11" xfId="0" applyFill="1" applyBorder="1"/>
    <xf numFmtId="0" fontId="19" fillId="0" borderId="0" xfId="0" applyFont="1" applyFill="1" applyBorder="1" applyAlignment="1">
      <alignment horizontal="center" wrapText="1"/>
    </xf>
    <xf numFmtId="0" fontId="19" fillId="0" borderId="8" xfId="0" applyFont="1" applyFill="1" applyBorder="1" applyAlignment="1">
      <alignment horizontal="center" wrapText="1"/>
    </xf>
    <xf numFmtId="0" fontId="19" fillId="0" borderId="9" xfId="0" applyFont="1" applyFill="1" applyBorder="1" applyAlignment="1">
      <alignment horizontal="center" wrapText="1"/>
    </xf>
    <xf numFmtId="0" fontId="19" fillId="0" borderId="12"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wrapText="1"/>
    </xf>
    <xf numFmtId="169" fontId="0" fillId="0" borderId="2" xfId="1" applyNumberFormat="1" applyFont="1" applyBorder="1"/>
    <xf numFmtId="169" fontId="0" fillId="0" borderId="4" xfId="1" applyNumberFormat="1" applyFont="1" applyBorder="1"/>
    <xf numFmtId="43" fontId="0" fillId="0" borderId="3" xfId="0" applyNumberFormat="1" applyBorder="1"/>
    <xf numFmtId="169" fontId="0" fillId="0" borderId="10" xfId="1" applyNumberFormat="1" applyFont="1" applyBorder="1"/>
    <xf numFmtId="169" fontId="0" fillId="0" borderId="0" xfId="1" applyNumberFormat="1" applyFont="1" applyBorder="1"/>
    <xf numFmtId="43" fontId="0" fillId="0" borderId="7" xfId="0" applyNumberFormat="1" applyBorder="1"/>
    <xf numFmtId="169" fontId="0" fillId="0" borderId="5" xfId="1" applyNumberFormat="1" applyFont="1" applyBorder="1"/>
    <xf numFmtId="169" fontId="2" fillId="0" borderId="1" xfId="1" applyNumberFormat="1" applyFont="1" applyBorder="1"/>
    <xf numFmtId="43" fontId="0" fillId="0" borderId="6" xfId="0" applyNumberFormat="1" applyBorder="1"/>
    <xf numFmtId="177" fontId="0" fillId="0" borderId="13" xfId="3" applyNumberFormat="1" applyFont="1" applyBorder="1"/>
    <xf numFmtId="177" fontId="0" fillId="0" borderId="14" xfId="3" applyNumberFormat="1" applyFont="1" applyBorder="1"/>
    <xf numFmtId="177" fontId="0" fillId="0" borderId="15" xfId="3" applyNumberFormat="1" applyFont="1" applyBorder="1"/>
    <xf numFmtId="175" fontId="7" fillId="6" borderId="0" xfId="0" applyNumberFormat="1" applyFont="1" applyFill="1" applyBorder="1" applyAlignment="1">
      <alignment horizontal="center"/>
    </xf>
    <xf numFmtId="175" fontId="7" fillId="6" borderId="21" xfId="0" applyNumberFormat="1" applyFont="1" applyFill="1" applyBorder="1" applyAlignment="1">
      <alignment horizontal="center"/>
    </xf>
    <xf numFmtId="39" fontId="6" fillId="6" borderId="0" xfId="0" applyNumberFormat="1" applyFont="1" applyFill="1" applyBorder="1" applyAlignment="1">
      <alignment horizontal="right" wrapText="1"/>
    </xf>
    <xf numFmtId="39" fontId="6" fillId="6" borderId="7" xfId="0" applyNumberFormat="1" applyFont="1" applyFill="1" applyBorder="1" applyAlignment="1">
      <alignment horizontal="right" wrapText="1"/>
    </xf>
    <xf numFmtId="39" fontId="43" fillId="6" borderId="18" xfId="0" applyNumberFormat="1" applyFont="1" applyFill="1" applyBorder="1" applyAlignment="1">
      <alignment horizontal="right" wrapText="1"/>
    </xf>
    <xf numFmtId="39" fontId="43" fillId="6" borderId="7" xfId="0" applyNumberFormat="1" applyFont="1" applyFill="1" applyBorder="1" applyAlignment="1">
      <alignment horizontal="right" wrapText="1"/>
    </xf>
    <xf numFmtId="39" fontId="43" fillId="6" borderId="0" xfId="0" applyNumberFormat="1" applyFont="1" applyFill="1" applyBorder="1" applyAlignment="1">
      <alignment horizontal="right" wrapText="1"/>
    </xf>
    <xf numFmtId="0" fontId="45" fillId="0" borderId="0" xfId="0" applyFont="1"/>
    <xf numFmtId="169" fontId="44" fillId="0" borderId="1" xfId="1" applyNumberFormat="1" applyFont="1" applyBorder="1"/>
    <xf numFmtId="0" fontId="46" fillId="0" borderId="0" xfId="0" applyFont="1"/>
    <xf numFmtId="169" fontId="46" fillId="0" borderId="4" xfId="1" applyNumberFormat="1" applyFont="1" applyBorder="1"/>
    <xf numFmtId="169" fontId="46" fillId="0" borderId="0" xfId="1" applyNumberFormat="1" applyFont="1" applyBorder="1"/>
    <xf numFmtId="169" fontId="46" fillId="0" borderId="1" xfId="1" applyNumberFormat="1" applyFont="1" applyBorder="1"/>
    <xf numFmtId="0" fontId="46" fillId="0" borderId="0" xfId="0" applyFont="1" applyFill="1"/>
    <xf numFmtId="0" fontId="48" fillId="4" borderId="11" xfId="0" applyFont="1" applyFill="1" applyBorder="1" applyAlignment="1">
      <alignment horizontal="center"/>
    </xf>
    <xf numFmtId="0" fontId="4" fillId="6" borderId="0" xfId="0" applyFont="1" applyFill="1" applyAlignment="1">
      <alignment horizontal="center"/>
    </xf>
    <xf numFmtId="0" fontId="0" fillId="4" borderId="11" xfId="0" applyFill="1" applyBorder="1" applyAlignment="1">
      <alignment horizontal="center"/>
    </xf>
    <xf numFmtId="0" fontId="14" fillId="0" borderId="0" xfId="4" applyFont="1" applyFill="1" applyBorder="1" applyAlignment="1" applyProtection="1">
      <alignment horizontal="center"/>
    </xf>
    <xf numFmtId="0" fontId="15" fillId="0" borderId="0" xfId="0" applyFont="1" applyFill="1" applyAlignment="1">
      <alignment horizontal="center"/>
    </xf>
    <xf numFmtId="0" fontId="3" fillId="0" borderId="0" xfId="0" applyFont="1" applyAlignment="1">
      <alignment horizontal="center"/>
    </xf>
    <xf numFmtId="0" fontId="47" fillId="0" borderId="0" xfId="0" applyFont="1" applyAlignment="1">
      <alignment horizontal="center"/>
    </xf>
    <xf numFmtId="0" fontId="0" fillId="0" borderId="0" xfId="0" applyAlignment="1">
      <alignment horizontal="center"/>
    </xf>
    <xf numFmtId="0" fontId="14" fillId="0" borderId="0" xfId="4" applyFont="1" applyFill="1" applyBorder="1" applyAlignment="1" applyProtection="1">
      <alignment horizontal="center" wrapText="1"/>
    </xf>
    <xf numFmtId="0" fontId="15" fillId="0" borderId="0" xfId="0" applyFont="1" applyFill="1" applyAlignment="1">
      <alignment horizontal="center" wrapText="1"/>
    </xf>
    <xf numFmtId="0" fontId="16" fillId="0" borderId="0" xfId="0" applyFont="1" applyFill="1" applyAlignment="1">
      <alignment horizontal="center" wrapText="1"/>
    </xf>
    <xf numFmtId="0" fontId="3" fillId="0" borderId="0" xfId="0" applyFont="1" applyAlignment="1">
      <alignment horizontal="center" wrapText="1"/>
    </xf>
    <xf numFmtId="0" fontId="47" fillId="0" borderId="0" xfId="0" applyFont="1" applyAlignment="1">
      <alignment horizontal="center" wrapText="1"/>
    </xf>
    <xf numFmtId="0" fontId="0" fillId="0" borderId="0" xfId="0" applyAlignment="1">
      <alignment horizontal="center" wrapText="1"/>
    </xf>
    <xf numFmtId="0" fontId="51" fillId="0" borderId="0" xfId="0" applyFont="1"/>
    <xf numFmtId="43" fontId="51" fillId="0" borderId="0" xfId="1" applyFont="1"/>
    <xf numFmtId="43" fontId="0" fillId="0" borderId="0" xfId="1" applyFont="1"/>
    <xf numFmtId="43" fontId="3" fillId="0" borderId="0" xfId="1" applyFont="1" applyAlignment="1">
      <alignment wrapText="1"/>
    </xf>
    <xf numFmtId="43" fontId="0" fillId="6" borderId="29" xfId="1" applyFont="1" applyFill="1" applyBorder="1"/>
    <xf numFmtId="43" fontId="0" fillId="6" borderId="30" xfId="1" applyFont="1" applyFill="1" applyBorder="1"/>
    <xf numFmtId="43" fontId="0" fillId="6" borderId="31" xfId="1" applyFont="1" applyFill="1" applyBorder="1"/>
    <xf numFmtId="9" fontId="0" fillId="6" borderId="24" xfId="3" applyFont="1" applyFill="1" applyBorder="1"/>
    <xf numFmtId="9" fontId="0" fillId="6" borderId="25" xfId="3" applyFont="1" applyFill="1" applyBorder="1"/>
    <xf numFmtId="9" fontId="0" fillId="6" borderId="26" xfId="3" applyFont="1" applyFill="1" applyBorder="1"/>
    <xf numFmtId="9" fontId="0" fillId="6" borderId="18" xfId="3" applyFont="1" applyFill="1" applyBorder="1"/>
    <xf numFmtId="9" fontId="0" fillId="6" borderId="0" xfId="3" applyFont="1" applyFill="1" applyBorder="1"/>
    <xf numFmtId="9" fontId="0" fillId="6" borderId="21" xfId="3" applyFont="1" applyFill="1" applyBorder="1"/>
    <xf numFmtId="9" fontId="0" fillId="6" borderId="27" xfId="3" applyFont="1" applyFill="1" applyBorder="1"/>
    <xf numFmtId="9" fontId="0" fillId="6" borderId="23" xfId="3" applyFont="1" applyFill="1" applyBorder="1"/>
    <xf numFmtId="9" fontId="0" fillId="6" borderId="28" xfId="3" applyFont="1" applyFill="1" applyBorder="1"/>
    <xf numFmtId="9" fontId="0" fillId="0" borderId="0" xfId="3" applyFont="1"/>
    <xf numFmtId="37" fontId="6" fillId="6" borderId="0" xfId="0" applyNumberFormat="1" applyFont="1" applyFill="1" applyBorder="1" applyAlignment="1">
      <alignment horizontal="right" wrapText="1"/>
    </xf>
    <xf numFmtId="37" fontId="6" fillId="6" borderId="7" xfId="0" applyNumberFormat="1" applyFont="1" applyFill="1" applyBorder="1" applyAlignment="1">
      <alignment horizontal="right" wrapText="1"/>
    </xf>
    <xf numFmtId="1" fontId="7" fillId="0" borderId="0" xfId="0" applyNumberFormat="1" applyFont="1" applyFill="1" applyBorder="1" applyAlignment="1">
      <alignment horizontal="right"/>
    </xf>
    <xf numFmtId="0" fontId="7" fillId="0" borderId="0" xfId="0" applyFont="1" applyBorder="1" applyAlignment="1">
      <alignment horizontal="right"/>
    </xf>
    <xf numFmtId="0" fontId="7" fillId="0" borderId="0" xfId="0" applyFont="1" applyBorder="1"/>
    <xf numFmtId="0" fontId="7" fillId="0" borderId="0" xfId="0" applyFont="1"/>
    <xf numFmtId="0" fontId="0" fillId="6" borderId="11" xfId="0" applyFill="1" applyBorder="1"/>
    <xf numFmtId="1" fontId="7" fillId="4" borderId="11" xfId="0" applyNumberFormat="1" applyFont="1" applyFill="1" applyBorder="1" applyAlignment="1">
      <alignment horizontal="left"/>
    </xf>
    <xf numFmtId="44" fontId="7" fillId="4" borderId="11" xfId="2" applyFont="1" applyFill="1" applyBorder="1" applyAlignment="1">
      <alignment horizontal="left"/>
    </xf>
    <xf numFmtId="44" fontId="7" fillId="0" borderId="11" xfId="2" applyFont="1" applyFill="1" applyBorder="1" applyAlignment="1">
      <alignment horizontal="left"/>
    </xf>
    <xf numFmtId="43" fontId="46" fillId="0" borderId="0" xfId="1" applyFont="1" applyBorder="1"/>
    <xf numFmtId="2" fontId="19" fillId="4" borderId="11" xfId="0" applyNumberFormat="1" applyFont="1" applyFill="1" applyBorder="1" applyAlignment="1">
      <alignment horizontal="center"/>
    </xf>
    <xf numFmtId="9" fontId="0" fillId="0" borderId="0" xfId="0" applyNumberFormat="1"/>
  </cellXfs>
  <cellStyles count="12">
    <cellStyle name="Comma" xfId="1" builtinId="3"/>
    <cellStyle name="Currency" xfId="2" builtinId="4"/>
    <cellStyle name="Hyperlink" xfId="4" builtinId="8"/>
    <cellStyle name="Normal" xfId="0" builtinId="0"/>
    <cellStyle name="Normal_RAM_Prog_07" xfId="5"/>
    <cellStyle name="Percent" xfId="3" builtinId="5"/>
    <cellStyle name="PSChar" xfId="6"/>
    <cellStyle name="PSDate" xfId="7"/>
    <cellStyle name="PSDec" xfId="8"/>
    <cellStyle name="PSHeading" xfId="9"/>
    <cellStyle name="PSInt" xfId="10"/>
    <cellStyle name="PSSpacer" xfId="11"/>
  </cellStyles>
  <dxfs count="20">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hartsheet" Target="chartsheets/sheet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sz="1800" b="1" i="0" baseline="0">
                <a:effectLst/>
              </a:rPr>
              <a:t>Non-Slice Customer - Rate Change BP-14 to BP-16 by Customer Type</a:t>
            </a:r>
            <a:endParaRPr lang="en-US">
              <a:effectLst/>
            </a:endParaRPr>
          </a:p>
        </c:rich>
      </c:tx>
      <c:layout/>
      <c:overlay val="0"/>
    </c:title>
    <c:autoTitleDeleted val="0"/>
    <c:plotArea>
      <c:layout/>
      <c:barChart>
        <c:barDir val="col"/>
        <c:grouping val="stacked"/>
        <c:varyColors val="0"/>
        <c:ser>
          <c:idx val="0"/>
          <c:order val="0"/>
          <c:tx>
            <c:v>Load Following</c:v>
          </c:tx>
          <c:spPr>
            <a:ln>
              <a:solidFill>
                <a:schemeClr val="tx1"/>
              </a:solidFill>
            </a:ln>
          </c:spPr>
          <c:invertIfNegative val="0"/>
          <c:dPt>
            <c:idx val="68"/>
            <c:invertIfNegative val="0"/>
            <c:bubble3D val="0"/>
            <c:spPr>
              <a:solidFill>
                <a:schemeClr val="accent3"/>
              </a:solidFill>
              <a:ln>
                <a:solidFill>
                  <a:schemeClr val="tx1"/>
                </a:solidFill>
              </a:ln>
            </c:spPr>
          </c:dPt>
          <c:cat>
            <c:strRef>
              <c:f>Restatement!$B$4:$B$122</c:f>
              <c:strCache>
                <c:ptCount val="119"/>
                <c:pt idx="0">
                  <c:v>Minidoka, City of</c:v>
                </c:pt>
                <c:pt idx="1">
                  <c:v>Consolidated Irrigation District #19</c:v>
                </c:pt>
                <c:pt idx="2">
                  <c:v>Declo, City of</c:v>
                </c:pt>
                <c:pt idx="3">
                  <c:v>Albion, City of</c:v>
                </c:pt>
                <c:pt idx="4">
                  <c:v>U.S. DOE Albany Research Center</c:v>
                </c:pt>
                <c:pt idx="5">
                  <c:v>Farmers Elec Coop</c:v>
                </c:pt>
                <c:pt idx="6">
                  <c:v>Alder Mutual</c:v>
                </c:pt>
                <c:pt idx="7">
                  <c:v>Asotin County PUD #1</c:v>
                </c:pt>
                <c:pt idx="8">
                  <c:v>U.S. Naval Station, Everett (Jim Creek)</c:v>
                </c:pt>
                <c:pt idx="9">
                  <c:v>Drain, City of</c:v>
                </c:pt>
                <c:pt idx="10">
                  <c:v>Coulee Dam, City of</c:v>
                </c:pt>
                <c:pt idx="11">
                  <c:v>Troy, City of</c:v>
                </c:pt>
                <c:pt idx="12">
                  <c:v>Cascade Locks, City of</c:v>
                </c:pt>
                <c:pt idx="13">
                  <c:v>Riverside Elec Coop</c:v>
                </c:pt>
                <c:pt idx="14">
                  <c:v>East End Mutual Electric</c:v>
                </c:pt>
                <c:pt idx="15">
                  <c:v>Energy Northwest</c:v>
                </c:pt>
                <c:pt idx="16">
                  <c:v>Chewelah, City of</c:v>
                </c:pt>
                <c:pt idx="17">
                  <c:v>Soda Springs, City of</c:v>
                </c:pt>
                <c:pt idx="18">
                  <c:v>Columbia Power Coop</c:v>
                </c:pt>
                <c:pt idx="19">
                  <c:v>Eatonville, City of</c:v>
                </c:pt>
                <c:pt idx="20">
                  <c:v>McCleary, City of</c:v>
                </c:pt>
                <c:pt idx="21">
                  <c:v>Sumas, Town of</c:v>
                </c:pt>
                <c:pt idx="22">
                  <c:v>Plummer, City of</c:v>
                </c:pt>
                <c:pt idx="23">
                  <c:v>Umpqua Indian Utility Cooperative</c:v>
                </c:pt>
                <c:pt idx="24">
                  <c:v>Steilacoom, Town of</c:v>
                </c:pt>
                <c:pt idx="25">
                  <c:v>Heyburn, City of</c:v>
                </c:pt>
                <c:pt idx="26">
                  <c:v>Wahkiakum County PUD #1</c:v>
                </c:pt>
                <c:pt idx="27">
                  <c:v>Grant County PUD #2</c:v>
                </c:pt>
                <c:pt idx="28">
                  <c:v>Bonners Ferry, City of</c:v>
                </c:pt>
                <c:pt idx="29">
                  <c:v>Nespelem Valley Elec Coop</c:v>
                </c:pt>
                <c:pt idx="30">
                  <c:v>U.S. Airforce Base, Fairchild</c:v>
                </c:pt>
                <c:pt idx="31">
                  <c:v>Idaho County L &amp; P</c:v>
                </c:pt>
                <c:pt idx="32">
                  <c:v>Weiser, City of</c:v>
                </c:pt>
                <c:pt idx="33">
                  <c:v>Southside Elec Lines</c:v>
                </c:pt>
                <c:pt idx="34">
                  <c:v>Milton, Town of</c:v>
                </c:pt>
                <c:pt idx="35">
                  <c:v>Bandon, City of</c:v>
                </c:pt>
                <c:pt idx="36">
                  <c:v>Monmouth, City of</c:v>
                </c:pt>
                <c:pt idx="37">
                  <c:v>Blaine, City of</c:v>
                </c:pt>
                <c:pt idx="38">
                  <c:v>Mason County PUD #1</c:v>
                </c:pt>
                <c:pt idx="39">
                  <c:v>Rupert, City of</c:v>
                </c:pt>
                <c:pt idx="40">
                  <c:v>Lost River Elec Coop</c:v>
                </c:pt>
                <c:pt idx="41">
                  <c:v>Kittitas County PUD #1</c:v>
                </c:pt>
                <c:pt idx="42">
                  <c:v>Yakama Power</c:v>
                </c:pt>
                <c:pt idx="43">
                  <c:v>Milton-Freewater, City of</c:v>
                </c:pt>
                <c:pt idx="44">
                  <c:v>Ohop Mutual Light Company</c:v>
                </c:pt>
                <c:pt idx="45">
                  <c:v>Tanner Elec Coop</c:v>
                </c:pt>
                <c:pt idx="46">
                  <c:v>Ferry County PUD #1</c:v>
                </c:pt>
                <c:pt idx="47">
                  <c:v>Columbia Basin Elec Coop</c:v>
                </c:pt>
                <c:pt idx="48">
                  <c:v>Hermiston, City of</c:v>
                </c:pt>
                <c:pt idx="49">
                  <c:v>Hood River Elec Coop</c:v>
                </c:pt>
                <c:pt idx="50">
                  <c:v>Wasco Elec Coop</c:v>
                </c:pt>
                <c:pt idx="51">
                  <c:v>Burley, City of</c:v>
                </c:pt>
                <c:pt idx="52">
                  <c:v>Parkland L &amp; W</c:v>
                </c:pt>
                <c:pt idx="53">
                  <c:v>Surprise Valley Elec Coop</c:v>
                </c:pt>
                <c:pt idx="54">
                  <c:v>Skamania County PUD #1</c:v>
                </c:pt>
                <c:pt idx="55">
                  <c:v>Cheney, City of</c:v>
                </c:pt>
                <c:pt idx="56">
                  <c:v>Port of Seattle - SETAC In'tl. Airport</c:v>
                </c:pt>
                <c:pt idx="57">
                  <c:v>Ravalli County Elec Coop</c:v>
                </c:pt>
                <c:pt idx="58">
                  <c:v>Vigilante Elec Coop</c:v>
                </c:pt>
                <c:pt idx="59">
                  <c:v>U.S. Naval Submarine Base, Bangor</c:v>
                </c:pt>
                <c:pt idx="60">
                  <c:v>Canby, City of</c:v>
                </c:pt>
                <c:pt idx="61">
                  <c:v>Ashland, City of</c:v>
                </c:pt>
                <c:pt idx="62">
                  <c:v>Harney Elec Coop</c:v>
                </c:pt>
                <c:pt idx="63">
                  <c:v>Glacier Elec  Coop</c:v>
                </c:pt>
                <c:pt idx="64">
                  <c:v>Ellensburg, City of</c:v>
                </c:pt>
                <c:pt idx="65">
                  <c:v>Centralia, City of</c:v>
                </c:pt>
                <c:pt idx="66">
                  <c:v>Orcas P &amp; L</c:v>
                </c:pt>
                <c:pt idx="67">
                  <c:v>Forest Grove, City of</c:v>
                </c:pt>
                <c:pt idx="68">
                  <c:v>Pend Oreille County PUD  #1</c:v>
                </c:pt>
                <c:pt idx="69">
                  <c:v>Modern Elec Coop</c:v>
                </c:pt>
                <c:pt idx="70">
                  <c:v>Whatcom County PUD #1</c:v>
                </c:pt>
                <c:pt idx="71">
                  <c:v>Missoula Elec Coop</c:v>
                </c:pt>
                <c:pt idx="72">
                  <c:v>Vera Irrigation District</c:v>
                </c:pt>
                <c:pt idx="73">
                  <c:v>U.S. DOE Richland Operations Office</c:v>
                </c:pt>
                <c:pt idx="74">
                  <c:v>United Electric Coop</c:v>
                </c:pt>
                <c:pt idx="75">
                  <c:v>U.S. Naval Base,  Bremerton</c:v>
                </c:pt>
                <c:pt idx="76">
                  <c:v>Salmon River Elec Coop</c:v>
                </c:pt>
                <c:pt idx="77">
                  <c:v>Elmhurst Mutual P &amp; L</c:v>
                </c:pt>
                <c:pt idx="78">
                  <c:v>Lakeview L &amp; P (WA)</c:v>
                </c:pt>
                <c:pt idx="79">
                  <c:v>Klickitat County PUD #1</c:v>
                </c:pt>
                <c:pt idx="80">
                  <c:v>Pacific County PUD #2</c:v>
                </c:pt>
                <c:pt idx="81">
                  <c:v>Mission Valley</c:v>
                </c:pt>
                <c:pt idx="82">
                  <c:v>Columbia REA</c:v>
                </c:pt>
                <c:pt idx="83">
                  <c:v>Salem Elec Coop</c:v>
                </c:pt>
                <c:pt idx="84">
                  <c:v>Jefferson County PUD #1</c:v>
                </c:pt>
                <c:pt idx="85">
                  <c:v>Midstate Elec Coop</c:v>
                </c:pt>
                <c:pt idx="86">
                  <c:v>Okanogan County PUD #1</c:v>
                </c:pt>
                <c:pt idx="87">
                  <c:v>Kootenai Electric Coop</c:v>
                </c:pt>
                <c:pt idx="88">
                  <c:v>Emerald PUD</c:v>
                </c:pt>
                <c:pt idx="89">
                  <c:v>Columbia River PUD</c:v>
                </c:pt>
                <c:pt idx="90">
                  <c:v>Big Bend Elec Coop</c:v>
                </c:pt>
                <c:pt idx="91">
                  <c:v>Northern Wasco County PUD</c:v>
                </c:pt>
                <c:pt idx="92">
                  <c:v>Benton REA</c:v>
                </c:pt>
                <c:pt idx="93">
                  <c:v>Peninsula Light Company</c:v>
                </c:pt>
                <c:pt idx="94">
                  <c:v>Oregon Trail Coop</c:v>
                </c:pt>
                <c:pt idx="95">
                  <c:v>Clallam County PUD #1</c:v>
                </c:pt>
                <c:pt idx="96">
                  <c:v>Idaho Falls Power</c:v>
                </c:pt>
                <c:pt idx="97">
                  <c:v>Mason County PUD #3</c:v>
                </c:pt>
                <c:pt idx="98">
                  <c:v>McMinnville, City of</c:v>
                </c:pt>
                <c:pt idx="99">
                  <c:v>Port Angeles, City of</c:v>
                </c:pt>
                <c:pt idx="100">
                  <c:v>Lower Valley Energy</c:v>
                </c:pt>
                <c:pt idx="101">
                  <c:v>Clatskanie PUD</c:v>
                </c:pt>
                <c:pt idx="102">
                  <c:v>Wells Rural Elec Coop</c:v>
                </c:pt>
                <c:pt idx="103">
                  <c:v>Springfield Utility Board</c:v>
                </c:pt>
                <c:pt idx="104">
                  <c:v>Richland, City of</c:v>
                </c:pt>
                <c:pt idx="105">
                  <c:v>Inland P &amp; L</c:v>
                </c:pt>
                <c:pt idx="106">
                  <c:v>Lewis County PUD #1</c:v>
                </c:pt>
                <c:pt idx="107">
                  <c:v>Franklin County PUD #1</c:v>
                </c:pt>
                <c:pt idx="108">
                  <c:v>Grays Harbor PUD #1</c:v>
                </c:pt>
                <c:pt idx="109">
                  <c:v>Central Lincoln PUD</c:v>
                </c:pt>
                <c:pt idx="110">
                  <c:v>Flathead Elec Coop</c:v>
                </c:pt>
                <c:pt idx="111">
                  <c:v>Benton County PUD #1</c:v>
                </c:pt>
                <c:pt idx="112">
                  <c:v>Eugene Water &amp; Electric Board</c:v>
                </c:pt>
                <c:pt idx="113">
                  <c:v>Clark County PUD #1</c:v>
                </c:pt>
                <c:pt idx="114">
                  <c:v>Tacoma Public Utilities</c:v>
                </c:pt>
                <c:pt idx="115">
                  <c:v>PNGC Aggregate</c:v>
                </c:pt>
                <c:pt idx="116">
                  <c:v>Seattle City Light</c:v>
                </c:pt>
                <c:pt idx="117">
                  <c:v>Cowlitz County PUD #1</c:v>
                </c:pt>
                <c:pt idx="118">
                  <c:v>Snohomish County PUD #1</c:v>
                </c:pt>
              </c:strCache>
            </c:strRef>
          </c:cat>
          <c:val>
            <c:numRef>
              <c:f>Restatement!$G$4:$G$122</c:f>
              <c:numCache>
                <c:formatCode>0%</c:formatCode>
                <c:ptCount val="119"/>
                <c:pt idx="0">
                  <c:v>5.2027015327410275E-2</c:v>
                </c:pt>
                <c:pt idx="1">
                  <c:v>8.3277848184875269E-2</c:v>
                </c:pt>
                <c:pt idx="2">
                  <c:v>5.0874701205111394E-2</c:v>
                </c:pt>
                <c:pt idx="3">
                  <c:v>5.0885859138593004E-2</c:v>
                </c:pt>
                <c:pt idx="4">
                  <c:v>1.8676565796312605E-2</c:v>
                </c:pt>
                <c:pt idx="5">
                  <c:v>5.7481298444735707E-2</c:v>
                </c:pt>
                <c:pt idx="6">
                  <c:v>5.8600150399464868E-2</c:v>
                </c:pt>
                <c:pt idx="7">
                  <c:v>0.10866845710512374</c:v>
                </c:pt>
                <c:pt idx="8">
                  <c:v>7.5043395919450306E-2</c:v>
                </c:pt>
                <c:pt idx="9">
                  <c:v>6.2223083518788025E-2</c:v>
                </c:pt>
                <c:pt idx="10">
                  <c:v>4.710212908295186E-2</c:v>
                </c:pt>
                <c:pt idx="11">
                  <c:v>4.4192817139325768E-2</c:v>
                </c:pt>
                <c:pt idx="12">
                  <c:v>4.2652469811723881E-2</c:v>
                </c:pt>
                <c:pt idx="13">
                  <c:v>7.1536459039883482E-2</c:v>
                </c:pt>
                <c:pt idx="14">
                  <c:v>5.9538569796122376E-2</c:v>
                </c:pt>
                <c:pt idx="15">
                  <c:v>6.2894131538540288E-2</c:v>
                </c:pt>
                <c:pt idx="16">
                  <c:v>5.8521442583853389E-2</c:v>
                </c:pt>
                <c:pt idx="17">
                  <c:v>6.6537706453367873E-2</c:v>
                </c:pt>
                <c:pt idx="18">
                  <c:v>6.9347399958795686E-2</c:v>
                </c:pt>
                <c:pt idx="19">
                  <c:v>5.2505770614358571E-2</c:v>
                </c:pt>
                <c:pt idx="20">
                  <c:v>5.8345993004496721E-2</c:v>
                </c:pt>
                <c:pt idx="21">
                  <c:v>7.1873631336719868E-2</c:v>
                </c:pt>
                <c:pt idx="22">
                  <c:v>6.1561858543054182E-2</c:v>
                </c:pt>
                <c:pt idx="23">
                  <c:v>7.7327076102129189E-2</c:v>
                </c:pt>
                <c:pt idx="24">
                  <c:v>5.6881485489318262E-2</c:v>
                </c:pt>
                <c:pt idx="25">
                  <c:v>0.17762649609434122</c:v>
                </c:pt>
                <c:pt idx="26">
                  <c:v>5.6678282204305708E-2</c:v>
                </c:pt>
                <c:pt idx="27">
                  <c:v>3.2413570889175736E-2</c:v>
                </c:pt>
                <c:pt idx="28">
                  <c:v>1.5203286466744403E-2</c:v>
                </c:pt>
                <c:pt idx="29">
                  <c:v>7.0888262409546599E-2</c:v>
                </c:pt>
                <c:pt idx="30">
                  <c:v>7.3858042244226541E-2</c:v>
                </c:pt>
                <c:pt idx="31">
                  <c:v>4.14799920631439E-2</c:v>
                </c:pt>
                <c:pt idx="32">
                  <c:v>5.7171565571981775E-2</c:v>
                </c:pt>
                <c:pt idx="33">
                  <c:v>7.4586320487486368E-2</c:v>
                </c:pt>
                <c:pt idx="34">
                  <c:v>6.1973277315500619E-2</c:v>
                </c:pt>
                <c:pt idx="35">
                  <c:v>6.1116544249505189E-2</c:v>
                </c:pt>
                <c:pt idx="36">
                  <c:v>5.6101050491901949E-2</c:v>
                </c:pt>
                <c:pt idx="37">
                  <c:v>5.9432134360211109E-2</c:v>
                </c:pt>
                <c:pt idx="38">
                  <c:v>5.5922447284741494E-2</c:v>
                </c:pt>
                <c:pt idx="39">
                  <c:v>5.2323422338827141E-2</c:v>
                </c:pt>
                <c:pt idx="40">
                  <c:v>0.10033225750751185</c:v>
                </c:pt>
                <c:pt idx="41">
                  <c:v>4.0747155329319273E-2</c:v>
                </c:pt>
                <c:pt idx="42">
                  <c:v>2.0341417355674407E-2</c:v>
                </c:pt>
                <c:pt idx="43">
                  <c:v>5.6397908568638799E-2</c:v>
                </c:pt>
                <c:pt idx="44">
                  <c:v>5.0256574750101146E-2</c:v>
                </c:pt>
                <c:pt idx="45">
                  <c:v>7.7536746586396754E-2</c:v>
                </c:pt>
                <c:pt idx="46">
                  <c:v>5.8098893495780013E-2</c:v>
                </c:pt>
                <c:pt idx="47">
                  <c:v>6.321945507112714E-2</c:v>
                </c:pt>
                <c:pt idx="48">
                  <c:v>6.8295726137093782E-2</c:v>
                </c:pt>
                <c:pt idx="49">
                  <c:v>4.4968355183652386E-2</c:v>
                </c:pt>
                <c:pt idx="50">
                  <c:v>6.8958760174121947E-2</c:v>
                </c:pt>
                <c:pt idx="51">
                  <c:v>6.6411719350644161E-2</c:v>
                </c:pt>
                <c:pt idx="52">
                  <c:v>5.8301789854976915E-2</c:v>
                </c:pt>
                <c:pt idx="53">
                  <c:v>7.2302714298994708E-2</c:v>
                </c:pt>
                <c:pt idx="54">
                  <c:v>5.8604000800171363E-2</c:v>
                </c:pt>
                <c:pt idx="55">
                  <c:v>4.0780777553323322E-2</c:v>
                </c:pt>
                <c:pt idx="56">
                  <c:v>8.146776259539279E-2</c:v>
                </c:pt>
                <c:pt idx="57">
                  <c:v>5.93792857014801E-2</c:v>
                </c:pt>
                <c:pt idx="58">
                  <c:v>6.7171132753429896E-2</c:v>
                </c:pt>
                <c:pt idx="59">
                  <c:v>7.113862570469176E-2</c:v>
                </c:pt>
                <c:pt idx="60">
                  <c:v>8.2766289308843E-2</c:v>
                </c:pt>
                <c:pt idx="61">
                  <c:v>6.569936709540225E-2</c:v>
                </c:pt>
                <c:pt idx="62">
                  <c:v>8.3287397942110042E-2</c:v>
                </c:pt>
                <c:pt idx="63">
                  <c:v>6.5560187564262629E-2</c:v>
                </c:pt>
                <c:pt idx="64">
                  <c:v>7.0025465856663249E-2</c:v>
                </c:pt>
                <c:pt idx="65">
                  <c:v>4.3540146653846312E-2</c:v>
                </c:pt>
                <c:pt idx="66">
                  <c:v>5.049791575406215E-2</c:v>
                </c:pt>
                <c:pt idx="67">
                  <c:v>6.0289748685627309E-2</c:v>
                </c:pt>
                <c:pt idx="69">
                  <c:v>6.6117877320707397E-2</c:v>
                </c:pt>
                <c:pt idx="70">
                  <c:v>7.8613889903939915E-2</c:v>
                </c:pt>
                <c:pt idx="71">
                  <c:v>6.9664422842900642E-2</c:v>
                </c:pt>
                <c:pt idx="72">
                  <c:v>5.1291010136329751E-2</c:v>
                </c:pt>
                <c:pt idx="73">
                  <c:v>6.1379260791201373E-2</c:v>
                </c:pt>
                <c:pt idx="74">
                  <c:v>8.2003708981930989E-2</c:v>
                </c:pt>
                <c:pt idx="75">
                  <c:v>7.5813144525132437E-2</c:v>
                </c:pt>
                <c:pt idx="76">
                  <c:v>6.4578145158200595E-2</c:v>
                </c:pt>
                <c:pt idx="77">
                  <c:v>5.3113644855076636E-2</c:v>
                </c:pt>
                <c:pt idx="78">
                  <c:v>6.2961300207799331E-2</c:v>
                </c:pt>
                <c:pt idx="79">
                  <c:v>0</c:v>
                </c:pt>
                <c:pt idx="80">
                  <c:v>0</c:v>
                </c:pt>
                <c:pt idx="81">
                  <c:v>5.0899192514464842E-2</c:v>
                </c:pt>
                <c:pt idx="82">
                  <c:v>9.9523295359511099E-2</c:v>
                </c:pt>
                <c:pt idx="83">
                  <c:v>6.4732409714750139E-2</c:v>
                </c:pt>
                <c:pt idx="84">
                  <c:v>5.6082488910493611E-2</c:v>
                </c:pt>
                <c:pt idx="85">
                  <c:v>6.2748145306958936E-2</c:v>
                </c:pt>
                <c:pt idx="86">
                  <c:v>0</c:v>
                </c:pt>
                <c:pt idx="87">
                  <c:v>6.2701559456000089E-2</c:v>
                </c:pt>
                <c:pt idx="88">
                  <c:v>0</c:v>
                </c:pt>
                <c:pt idx="89">
                  <c:v>6.8124265976029941E-2</c:v>
                </c:pt>
                <c:pt idx="90">
                  <c:v>0.10428127315584224</c:v>
                </c:pt>
                <c:pt idx="91">
                  <c:v>9.9777531033749867E-2</c:v>
                </c:pt>
                <c:pt idx="92">
                  <c:v>7.4856376041880113E-2</c:v>
                </c:pt>
                <c:pt idx="93">
                  <c:v>5.8254986061996306E-2</c:v>
                </c:pt>
                <c:pt idx="94">
                  <c:v>6.7042771743593077E-2</c:v>
                </c:pt>
                <c:pt idx="95">
                  <c:v>5.1590765039805753E-2</c:v>
                </c:pt>
                <c:pt idx="96">
                  <c:v>0</c:v>
                </c:pt>
                <c:pt idx="97">
                  <c:v>5.2047546245550524E-2</c:v>
                </c:pt>
                <c:pt idx="98">
                  <c:v>7.4843548004598581E-2</c:v>
                </c:pt>
                <c:pt idx="99">
                  <c:v>6.7611391183840519E-2</c:v>
                </c:pt>
                <c:pt idx="100">
                  <c:v>4.4677721554177152E-2</c:v>
                </c:pt>
                <c:pt idx="101">
                  <c:v>0</c:v>
                </c:pt>
                <c:pt idx="102">
                  <c:v>8.5345559599381282E-2</c:v>
                </c:pt>
                <c:pt idx="103">
                  <c:v>6.3732466102901064E-2</c:v>
                </c:pt>
                <c:pt idx="104">
                  <c:v>5.2443342340957599E-2</c:v>
                </c:pt>
                <c:pt idx="105">
                  <c:v>5.4713466753601114E-2</c:v>
                </c:pt>
                <c:pt idx="106">
                  <c:v>0</c:v>
                </c:pt>
                <c:pt idx="107">
                  <c:v>0</c:v>
                </c:pt>
                <c:pt idx="108">
                  <c:v>0</c:v>
                </c:pt>
                <c:pt idx="109">
                  <c:v>6.9349354277997044E-2</c:v>
                </c:pt>
                <c:pt idx="110">
                  <c:v>6.4549588548963754E-2</c:v>
                </c:pt>
                <c:pt idx="111">
                  <c:v>0</c:v>
                </c:pt>
                <c:pt idx="112">
                  <c:v>0</c:v>
                </c:pt>
                <c:pt idx="113">
                  <c:v>0</c:v>
                </c:pt>
                <c:pt idx="114">
                  <c:v>0</c:v>
                </c:pt>
                <c:pt idx="115">
                  <c:v>7.5466584422608118E-2</c:v>
                </c:pt>
                <c:pt idx="116">
                  <c:v>0</c:v>
                </c:pt>
                <c:pt idx="117">
                  <c:v>0</c:v>
                </c:pt>
                <c:pt idx="118">
                  <c:v>0</c:v>
                </c:pt>
              </c:numCache>
            </c:numRef>
          </c:val>
        </c:ser>
        <c:ser>
          <c:idx val="1"/>
          <c:order val="1"/>
          <c:tx>
            <c:v>Block of Slice Block</c:v>
          </c:tx>
          <c:invertIfNegative val="0"/>
          <c:val>
            <c:numRef>
              <c:f>Restatement!$F$4:$F$122</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6.4255359223364783E-2</c:v>
                </c:pt>
                <c:pt idx="80">
                  <c:v>6.0138201403221458E-2</c:v>
                </c:pt>
                <c:pt idx="81">
                  <c:v>0</c:v>
                </c:pt>
                <c:pt idx="82">
                  <c:v>0</c:v>
                </c:pt>
                <c:pt idx="83">
                  <c:v>0</c:v>
                </c:pt>
                <c:pt idx="84">
                  <c:v>0</c:v>
                </c:pt>
                <c:pt idx="85">
                  <c:v>0</c:v>
                </c:pt>
                <c:pt idx="86">
                  <c:v>2.2021866578882054E-2</c:v>
                </c:pt>
                <c:pt idx="87">
                  <c:v>0</c:v>
                </c:pt>
                <c:pt idx="88">
                  <c:v>6.2395530510001018E-2</c:v>
                </c:pt>
                <c:pt idx="89">
                  <c:v>0</c:v>
                </c:pt>
                <c:pt idx="90">
                  <c:v>0</c:v>
                </c:pt>
                <c:pt idx="91">
                  <c:v>0</c:v>
                </c:pt>
                <c:pt idx="92">
                  <c:v>0</c:v>
                </c:pt>
                <c:pt idx="93">
                  <c:v>0</c:v>
                </c:pt>
                <c:pt idx="94">
                  <c:v>0</c:v>
                </c:pt>
                <c:pt idx="95">
                  <c:v>0</c:v>
                </c:pt>
                <c:pt idx="96">
                  <c:v>6.8737280663551115E-2</c:v>
                </c:pt>
                <c:pt idx="97">
                  <c:v>0</c:v>
                </c:pt>
                <c:pt idx="98">
                  <c:v>0</c:v>
                </c:pt>
                <c:pt idx="99">
                  <c:v>0</c:v>
                </c:pt>
                <c:pt idx="100">
                  <c:v>0</c:v>
                </c:pt>
                <c:pt idx="101">
                  <c:v>7.5232180153626205E-2</c:v>
                </c:pt>
                <c:pt idx="102">
                  <c:v>0</c:v>
                </c:pt>
                <c:pt idx="103">
                  <c:v>0</c:v>
                </c:pt>
                <c:pt idx="104">
                  <c:v>0</c:v>
                </c:pt>
                <c:pt idx="105">
                  <c:v>0</c:v>
                </c:pt>
                <c:pt idx="106">
                  <c:v>6.7750386178015543E-2</c:v>
                </c:pt>
                <c:pt idx="107">
                  <c:v>7.738324952420883E-2</c:v>
                </c:pt>
                <c:pt idx="108">
                  <c:v>6.6419103297101323E-2</c:v>
                </c:pt>
                <c:pt idx="109">
                  <c:v>0</c:v>
                </c:pt>
                <c:pt idx="110">
                  <c:v>0</c:v>
                </c:pt>
                <c:pt idx="111">
                  <c:v>7.6970408518193478E-2</c:v>
                </c:pt>
                <c:pt idx="112">
                  <c:v>6.7676122368955038E-2</c:v>
                </c:pt>
                <c:pt idx="113">
                  <c:v>6.4548463656181054E-2</c:v>
                </c:pt>
                <c:pt idx="114">
                  <c:v>6.7840515549923541E-2</c:v>
                </c:pt>
                <c:pt idx="115">
                  <c:v>0</c:v>
                </c:pt>
                <c:pt idx="116">
                  <c:v>2.8025160860587039E-2</c:v>
                </c:pt>
                <c:pt idx="117">
                  <c:v>7.6904479744595688E-2</c:v>
                </c:pt>
                <c:pt idx="118">
                  <c:v>6.6790083151402335E-2</c:v>
                </c:pt>
              </c:numCache>
            </c:numRef>
          </c:val>
        </c:ser>
        <c:ser>
          <c:idx val="2"/>
          <c:order val="2"/>
          <c:tx>
            <c:v>Block</c:v>
          </c:tx>
          <c:invertIfNegative val="0"/>
          <c:val>
            <c:numRef>
              <c:f>Restatement!$E$4:$E$122</c:f>
              <c:numCache>
                <c:formatCode>0%</c:formatCode>
                <c:ptCount val="119"/>
                <c:pt idx="68">
                  <c:v>5.8466920262030264E-3</c:v>
                </c:pt>
              </c:numCache>
            </c:numRef>
          </c:val>
        </c:ser>
        <c:dLbls>
          <c:showLegendKey val="0"/>
          <c:showVal val="0"/>
          <c:showCatName val="0"/>
          <c:showSerName val="0"/>
          <c:showPercent val="0"/>
          <c:showBubbleSize val="0"/>
        </c:dLbls>
        <c:gapWidth val="70"/>
        <c:overlap val="100"/>
        <c:axId val="129958656"/>
        <c:axId val="129960576"/>
      </c:barChart>
      <c:lineChart>
        <c:grouping val="standard"/>
        <c:varyColors val="0"/>
        <c:ser>
          <c:idx val="3"/>
          <c:order val="3"/>
          <c:tx>
            <c:v>w/o Load Shaping Charges</c:v>
          </c:tx>
          <c:spPr>
            <a:ln w="44450">
              <a:noFill/>
            </a:ln>
          </c:spPr>
          <c:marker>
            <c:symbol val="dash"/>
            <c:size val="3"/>
            <c:spPr>
              <a:ln>
                <a:solidFill>
                  <a:schemeClr val="tx1"/>
                </a:solidFill>
              </a:ln>
            </c:spPr>
          </c:marker>
          <c:val>
            <c:numRef>
              <c:f>Restatement!$J$4:$J$122</c:f>
              <c:numCache>
                <c:formatCode>_(* #,##0.00_);_(* \(#,##0.00\);_(* "-"??_);_(@_)</c:formatCode>
                <c:ptCount val="119"/>
                <c:pt idx="0">
                  <c:v>7.5590676480468688E-2</c:v>
                </c:pt>
                <c:pt idx="1">
                  <c:v>0.11423553104604055</c:v>
                </c:pt>
                <c:pt idx="2">
                  <c:v>7.5706614666831443E-2</c:v>
                </c:pt>
                <c:pt idx="3">
                  <c:v>7.2795668113226547E-2</c:v>
                </c:pt>
                <c:pt idx="4">
                  <c:v>7.5163042973076605E-2</c:v>
                </c:pt>
                <c:pt idx="5">
                  <c:v>7.4488573672054997E-2</c:v>
                </c:pt>
                <c:pt idx="6">
                  <c:v>7.6722288604150549E-2</c:v>
                </c:pt>
                <c:pt idx="7">
                  <c:v>8.2809393614978924E-2</c:v>
                </c:pt>
                <c:pt idx="8">
                  <c:v>7.7039324884058444E-2</c:v>
                </c:pt>
                <c:pt idx="9">
                  <c:v>7.9345492124070549E-2</c:v>
                </c:pt>
                <c:pt idx="10">
                  <c:v>7.3771459031796757E-2</c:v>
                </c:pt>
                <c:pt idx="11">
                  <c:v>7.5700039779577885E-2</c:v>
                </c:pt>
                <c:pt idx="12">
                  <c:v>7.7489462769681383E-2</c:v>
                </c:pt>
                <c:pt idx="13">
                  <c:v>7.329804109896243E-2</c:v>
                </c:pt>
                <c:pt idx="14">
                  <c:v>5.7646195469239367E-2</c:v>
                </c:pt>
                <c:pt idx="15">
                  <c:v>7.582906727171547E-2</c:v>
                </c:pt>
                <c:pt idx="16">
                  <c:v>7.7106527642331363E-2</c:v>
                </c:pt>
                <c:pt idx="17">
                  <c:v>7.7187736870816565E-2</c:v>
                </c:pt>
                <c:pt idx="18">
                  <c:v>6.5005749653997136E-2</c:v>
                </c:pt>
                <c:pt idx="19">
                  <c:v>7.296466461007127E-2</c:v>
                </c:pt>
                <c:pt idx="20">
                  <c:v>7.310408414747871E-2</c:v>
                </c:pt>
                <c:pt idx="21">
                  <c:v>7.6730891557420008E-2</c:v>
                </c:pt>
                <c:pt idx="22">
                  <c:v>7.5695386566662748E-2</c:v>
                </c:pt>
                <c:pt idx="23">
                  <c:v>9.0082208891731561E-2</c:v>
                </c:pt>
                <c:pt idx="24">
                  <c:v>7.4338962340535039E-2</c:v>
                </c:pt>
                <c:pt idx="25">
                  <c:v>7.7312674250975821E-2</c:v>
                </c:pt>
                <c:pt idx="26">
                  <c:v>7.8459179356722392E-2</c:v>
                </c:pt>
                <c:pt idx="27">
                  <c:v>7.312953441507182E-2</c:v>
                </c:pt>
                <c:pt idx="28">
                  <c:v>7.6796282169473859E-2</c:v>
                </c:pt>
                <c:pt idx="29">
                  <c:v>6.6010605272889156E-2</c:v>
                </c:pt>
                <c:pt idx="30">
                  <c:v>8.1306524998281879E-2</c:v>
                </c:pt>
                <c:pt idx="31">
                  <c:v>8.2389297240265114E-2</c:v>
                </c:pt>
                <c:pt idx="32">
                  <c:v>7.6090037075986452E-2</c:v>
                </c:pt>
                <c:pt idx="33">
                  <c:v>4.8753558035986494E-2</c:v>
                </c:pt>
                <c:pt idx="34">
                  <c:v>7.7405811727466259E-2</c:v>
                </c:pt>
                <c:pt idx="35">
                  <c:v>7.4346740256938423E-2</c:v>
                </c:pt>
                <c:pt idx="36">
                  <c:v>7.6018439550791919E-2</c:v>
                </c:pt>
                <c:pt idx="37">
                  <c:v>7.5869245230518578E-2</c:v>
                </c:pt>
                <c:pt idx="38">
                  <c:v>7.6502140577958511E-2</c:v>
                </c:pt>
                <c:pt idx="39">
                  <c:v>7.4491882891884964E-2</c:v>
                </c:pt>
                <c:pt idx="40">
                  <c:v>6.3901435912111088E-2</c:v>
                </c:pt>
                <c:pt idx="41">
                  <c:v>7.1073231845501933E-2</c:v>
                </c:pt>
                <c:pt idx="42">
                  <c:v>-1.0850906859776025E-2</c:v>
                </c:pt>
                <c:pt idx="43">
                  <c:v>7.676313474909445E-2</c:v>
                </c:pt>
                <c:pt idx="44">
                  <c:v>7.2890020673668635E-2</c:v>
                </c:pt>
                <c:pt idx="45">
                  <c:v>7.8122389544898224E-2</c:v>
                </c:pt>
                <c:pt idx="46">
                  <c:v>7.4602485112567535E-2</c:v>
                </c:pt>
                <c:pt idx="47">
                  <c:v>6.8092199763379616E-2</c:v>
                </c:pt>
                <c:pt idx="48">
                  <c:v>7.7202959837608692E-2</c:v>
                </c:pt>
                <c:pt idx="49">
                  <c:v>7.4661446345066426E-2</c:v>
                </c:pt>
                <c:pt idx="50">
                  <c:v>7.9922069964174572E-2</c:v>
                </c:pt>
                <c:pt idx="51">
                  <c:v>7.7161657566414729E-2</c:v>
                </c:pt>
                <c:pt idx="52">
                  <c:v>7.7321936754703169E-2</c:v>
                </c:pt>
                <c:pt idx="53">
                  <c:v>6.658716871308086E-2</c:v>
                </c:pt>
                <c:pt idx="54">
                  <c:v>7.6081107136811515E-2</c:v>
                </c:pt>
                <c:pt idx="55">
                  <c:v>7.6680500252302095E-2</c:v>
                </c:pt>
                <c:pt idx="56">
                  <c:v>7.8391474018626936E-2</c:v>
                </c:pt>
                <c:pt idx="57">
                  <c:v>7.0816312490590907E-2</c:v>
                </c:pt>
                <c:pt idx="58">
                  <c:v>6.4718628645577952E-2</c:v>
                </c:pt>
                <c:pt idx="59">
                  <c:v>7.5623148137433566E-2</c:v>
                </c:pt>
                <c:pt idx="60">
                  <c:v>7.7199170303222805E-2</c:v>
                </c:pt>
                <c:pt idx="61">
                  <c:v>7.6396828951535781E-2</c:v>
                </c:pt>
                <c:pt idx="62">
                  <c:v>6.5243960243891327E-2</c:v>
                </c:pt>
                <c:pt idx="63">
                  <c:v>7.5818708229928047E-2</c:v>
                </c:pt>
                <c:pt idx="64">
                  <c:v>7.6671535123498946E-2</c:v>
                </c:pt>
                <c:pt idx="65">
                  <c:v>7.5132982244635188E-2</c:v>
                </c:pt>
                <c:pt idx="66">
                  <c:v>8.3851919566809305E-2</c:v>
                </c:pt>
                <c:pt idx="67">
                  <c:v>7.295035809628321E-2</c:v>
                </c:pt>
                <c:pt idx="68">
                  <c:v>7.5405181768933502E-2</c:v>
                </c:pt>
                <c:pt idx="69">
                  <c:v>7.6867826358879884E-2</c:v>
                </c:pt>
                <c:pt idx="70">
                  <c:v>7.4854817730406142E-2</c:v>
                </c:pt>
                <c:pt idx="71">
                  <c:v>8.4003694440631591E-2</c:v>
                </c:pt>
                <c:pt idx="72">
                  <c:v>7.6686314607757156E-2</c:v>
                </c:pt>
                <c:pt idx="73">
                  <c:v>7.7585546854324283E-2</c:v>
                </c:pt>
                <c:pt idx="74">
                  <c:v>7.0615811819691413E-2</c:v>
                </c:pt>
                <c:pt idx="75">
                  <c:v>7.7833321781506121E-2</c:v>
                </c:pt>
                <c:pt idx="76">
                  <c:v>4.6398918033203375E-2</c:v>
                </c:pt>
                <c:pt idx="77">
                  <c:v>7.3677475005071019E-2</c:v>
                </c:pt>
                <c:pt idx="78">
                  <c:v>7.6808524738742084E-2</c:v>
                </c:pt>
                <c:pt idx="79">
                  <c:v>7.2846195521879556E-2</c:v>
                </c:pt>
                <c:pt idx="80">
                  <c:v>7.5405181845768623E-2</c:v>
                </c:pt>
                <c:pt idx="81">
                  <c:v>7.4468896265043355E-2</c:v>
                </c:pt>
                <c:pt idx="82">
                  <c:v>6.413825703046272E-2</c:v>
                </c:pt>
                <c:pt idx="83">
                  <c:v>7.887552054782053E-2</c:v>
                </c:pt>
                <c:pt idx="84">
                  <c:v>7.7827584505809289E-2</c:v>
                </c:pt>
                <c:pt idx="85">
                  <c:v>6.9825517946379756E-2</c:v>
                </c:pt>
                <c:pt idx="86">
                  <c:v>4.9160840612123856E-2</c:v>
                </c:pt>
                <c:pt idx="87">
                  <c:v>7.4078401710682154E-2</c:v>
                </c:pt>
                <c:pt idx="88">
                  <c:v>6.9233479521801408E-2</c:v>
                </c:pt>
                <c:pt idx="89">
                  <c:v>7.7302460200250125E-2</c:v>
                </c:pt>
                <c:pt idx="90">
                  <c:v>5.6997426158700099E-2</c:v>
                </c:pt>
                <c:pt idx="91">
                  <c:v>7.6605987891580699E-2</c:v>
                </c:pt>
                <c:pt idx="92">
                  <c:v>6.9262776259279069E-2</c:v>
                </c:pt>
                <c:pt idx="93">
                  <c:v>7.4282083701403046E-2</c:v>
                </c:pt>
                <c:pt idx="94">
                  <c:v>7.6917379663450705E-2</c:v>
                </c:pt>
                <c:pt idx="95">
                  <c:v>6.8319014768933539E-2</c:v>
                </c:pt>
                <c:pt idx="96">
                  <c:v>7.5405181940967986E-2</c:v>
                </c:pt>
                <c:pt idx="97">
                  <c:v>7.5412298157892438E-2</c:v>
                </c:pt>
                <c:pt idx="98">
                  <c:v>7.2288740296315518E-2</c:v>
                </c:pt>
                <c:pt idx="99">
                  <c:v>7.503634666678051E-2</c:v>
                </c:pt>
                <c:pt idx="100">
                  <c:v>6.4512141820717933E-2</c:v>
                </c:pt>
                <c:pt idx="101">
                  <c:v>7.5405181231066362E-2</c:v>
                </c:pt>
                <c:pt idx="102">
                  <c:v>7.9298842832922642E-2</c:v>
                </c:pt>
                <c:pt idx="103">
                  <c:v>8.022190613593469E-2</c:v>
                </c:pt>
                <c:pt idx="104">
                  <c:v>7.4935729077284102E-2</c:v>
                </c:pt>
                <c:pt idx="105">
                  <c:v>7.3066788933792176E-2</c:v>
                </c:pt>
                <c:pt idx="106">
                  <c:v>7.8285932854832069E-2</c:v>
                </c:pt>
                <c:pt idx="107">
                  <c:v>6.914287497053119E-2</c:v>
                </c:pt>
                <c:pt idx="108">
                  <c:v>7.5405181711511088E-2</c:v>
                </c:pt>
                <c:pt idx="109">
                  <c:v>7.5293560622322231E-2</c:v>
                </c:pt>
                <c:pt idx="110">
                  <c:v>7.6438058029519626E-2</c:v>
                </c:pt>
                <c:pt idx="111">
                  <c:v>6.2413783435916338E-2</c:v>
                </c:pt>
                <c:pt idx="112">
                  <c:v>7.5405181755939826E-2</c:v>
                </c:pt>
                <c:pt idx="113">
                  <c:v>7.5405181140033611E-2</c:v>
                </c:pt>
                <c:pt idx="114">
                  <c:v>7.5405181919268927E-2</c:v>
                </c:pt>
                <c:pt idx="115">
                  <c:v>7.5486822869049078E-2</c:v>
                </c:pt>
                <c:pt idx="116">
                  <c:v>7.5405181608097838E-2</c:v>
                </c:pt>
                <c:pt idx="117">
                  <c:v>7.5405181346397593E-2</c:v>
                </c:pt>
                <c:pt idx="118">
                  <c:v>7.5405181240075822E-2</c:v>
                </c:pt>
              </c:numCache>
            </c:numRef>
          </c:val>
          <c:smooth val="0"/>
        </c:ser>
        <c:dLbls>
          <c:showLegendKey val="0"/>
          <c:showVal val="0"/>
          <c:showCatName val="0"/>
          <c:showSerName val="0"/>
          <c:showPercent val="0"/>
          <c:showBubbleSize val="0"/>
        </c:dLbls>
        <c:marker val="1"/>
        <c:smooth val="0"/>
        <c:axId val="129972096"/>
        <c:axId val="129970560"/>
      </c:lineChart>
      <c:catAx>
        <c:axId val="129958656"/>
        <c:scaling>
          <c:orientation val="minMax"/>
        </c:scaling>
        <c:delete val="0"/>
        <c:axPos val="b"/>
        <c:majorTickMark val="none"/>
        <c:minorTickMark val="none"/>
        <c:tickLblPos val="nextTo"/>
        <c:txPr>
          <a:bodyPr rot="-5400000"/>
          <a:lstStyle/>
          <a:p>
            <a:pPr>
              <a:defRPr sz="400"/>
            </a:pPr>
            <a:endParaRPr lang="en-US"/>
          </a:p>
        </c:txPr>
        <c:crossAx val="129960576"/>
        <c:crosses val="autoZero"/>
        <c:auto val="1"/>
        <c:lblAlgn val="ctr"/>
        <c:lblOffset val="100"/>
        <c:noMultiLvlLbl val="0"/>
      </c:catAx>
      <c:valAx>
        <c:axId val="129960576"/>
        <c:scaling>
          <c:orientation val="minMax"/>
        </c:scaling>
        <c:delete val="0"/>
        <c:axPos val="l"/>
        <c:majorGridlines/>
        <c:numFmt formatCode="0%" sourceLinked="1"/>
        <c:majorTickMark val="none"/>
        <c:minorTickMark val="none"/>
        <c:tickLblPos val="nextTo"/>
        <c:spPr>
          <a:ln w="9525">
            <a:noFill/>
          </a:ln>
        </c:spPr>
        <c:txPr>
          <a:bodyPr rot="-5400000"/>
          <a:lstStyle/>
          <a:p>
            <a:pPr>
              <a:defRPr sz="700"/>
            </a:pPr>
            <a:endParaRPr lang="en-US"/>
          </a:p>
        </c:txPr>
        <c:crossAx val="129958656"/>
        <c:crosses val="autoZero"/>
        <c:crossBetween val="between"/>
      </c:valAx>
      <c:valAx>
        <c:axId val="129970560"/>
        <c:scaling>
          <c:orientation val="minMax"/>
          <c:max val="0.16000000000000003"/>
          <c:min val="0"/>
        </c:scaling>
        <c:delete val="1"/>
        <c:axPos val="r"/>
        <c:numFmt formatCode="_(* #,##0.00_);_(* \(#,##0.00\);_(* &quot;-&quot;??_);_(@_)" sourceLinked="1"/>
        <c:majorTickMark val="out"/>
        <c:minorTickMark val="none"/>
        <c:tickLblPos val="nextTo"/>
        <c:crossAx val="129972096"/>
        <c:crosses val="max"/>
        <c:crossBetween val="between"/>
      </c:valAx>
      <c:catAx>
        <c:axId val="129972096"/>
        <c:scaling>
          <c:orientation val="minMax"/>
        </c:scaling>
        <c:delete val="1"/>
        <c:axPos val="b"/>
        <c:majorTickMark val="out"/>
        <c:minorTickMark val="none"/>
        <c:tickLblPos val="nextTo"/>
        <c:crossAx val="129970560"/>
        <c:crosses val="autoZero"/>
        <c:auto val="1"/>
        <c:lblAlgn val="ctr"/>
        <c:lblOffset val="100"/>
        <c:noMultiLvlLbl val="0"/>
      </c:catAx>
      <c:spPr>
        <a:effectLst/>
      </c:spPr>
    </c:plotArea>
    <c:legend>
      <c:legendPos val="b"/>
      <c:layout/>
      <c:overlay val="0"/>
    </c:legend>
    <c:plotVisOnly val="1"/>
    <c:dispBlanksAs val="gap"/>
    <c:showDLblsOverMax val="0"/>
  </c:chart>
  <c:spPr>
    <a:noFill/>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sz="1800" b="1" i="0" baseline="0">
                <a:effectLst/>
              </a:rPr>
              <a:t>Non-Slice Customer - Effective Rate Change BP-14 to BP-16 by Customer Type</a:t>
            </a:r>
            <a:endParaRPr lang="en-US">
              <a:effectLst/>
            </a:endParaRPr>
          </a:p>
        </c:rich>
      </c:tx>
      <c:overlay val="0"/>
    </c:title>
    <c:autoTitleDeleted val="0"/>
    <c:plotArea>
      <c:layout/>
      <c:barChart>
        <c:barDir val="col"/>
        <c:grouping val="stacked"/>
        <c:varyColors val="0"/>
        <c:ser>
          <c:idx val="0"/>
          <c:order val="0"/>
          <c:tx>
            <c:v>Load Following</c:v>
          </c:tx>
          <c:spPr>
            <a:ln>
              <a:solidFill>
                <a:schemeClr val="tx1"/>
              </a:solidFill>
            </a:ln>
          </c:spPr>
          <c:invertIfNegative val="0"/>
          <c:dPt>
            <c:idx val="68"/>
            <c:invertIfNegative val="0"/>
            <c:bubble3D val="0"/>
          </c:dPt>
          <c:cat>
            <c:strRef>
              <c:f>Restatement!$B$4:$B$122</c:f>
              <c:strCache>
                <c:ptCount val="119"/>
                <c:pt idx="0">
                  <c:v>Minidoka, City of</c:v>
                </c:pt>
                <c:pt idx="1">
                  <c:v>Consolidated Irrigation District #19</c:v>
                </c:pt>
                <c:pt idx="2">
                  <c:v>Declo, City of</c:v>
                </c:pt>
                <c:pt idx="3">
                  <c:v>Albion, City of</c:v>
                </c:pt>
                <c:pt idx="4">
                  <c:v>U.S. DOE Albany Research Center</c:v>
                </c:pt>
                <c:pt idx="5">
                  <c:v>Farmers Elec Coop</c:v>
                </c:pt>
                <c:pt idx="6">
                  <c:v>Alder Mutual</c:v>
                </c:pt>
                <c:pt idx="7">
                  <c:v>Asotin County PUD #1</c:v>
                </c:pt>
                <c:pt idx="8">
                  <c:v>U.S. Naval Station, Everett (Jim Creek)</c:v>
                </c:pt>
                <c:pt idx="9">
                  <c:v>Drain, City of</c:v>
                </c:pt>
                <c:pt idx="10">
                  <c:v>Coulee Dam, City of</c:v>
                </c:pt>
                <c:pt idx="11">
                  <c:v>Troy, City of</c:v>
                </c:pt>
                <c:pt idx="12">
                  <c:v>Cascade Locks, City of</c:v>
                </c:pt>
                <c:pt idx="13">
                  <c:v>Riverside Elec Coop</c:v>
                </c:pt>
                <c:pt idx="14">
                  <c:v>East End Mutual Electric</c:v>
                </c:pt>
                <c:pt idx="15">
                  <c:v>Energy Northwest</c:v>
                </c:pt>
                <c:pt idx="16">
                  <c:v>Chewelah, City of</c:v>
                </c:pt>
                <c:pt idx="17">
                  <c:v>Soda Springs, City of</c:v>
                </c:pt>
                <c:pt idx="18">
                  <c:v>Columbia Power Coop</c:v>
                </c:pt>
                <c:pt idx="19">
                  <c:v>Eatonville, City of</c:v>
                </c:pt>
                <c:pt idx="20">
                  <c:v>McCleary, City of</c:v>
                </c:pt>
                <c:pt idx="21">
                  <c:v>Sumas, Town of</c:v>
                </c:pt>
                <c:pt idx="22">
                  <c:v>Plummer, City of</c:v>
                </c:pt>
                <c:pt idx="23">
                  <c:v>Umpqua Indian Utility Cooperative</c:v>
                </c:pt>
                <c:pt idx="24">
                  <c:v>Steilacoom, Town of</c:v>
                </c:pt>
                <c:pt idx="25">
                  <c:v>Heyburn, City of</c:v>
                </c:pt>
                <c:pt idx="26">
                  <c:v>Wahkiakum County PUD #1</c:v>
                </c:pt>
                <c:pt idx="27">
                  <c:v>Grant County PUD #2</c:v>
                </c:pt>
                <c:pt idx="28">
                  <c:v>Bonners Ferry, City of</c:v>
                </c:pt>
                <c:pt idx="29">
                  <c:v>Nespelem Valley Elec Coop</c:v>
                </c:pt>
                <c:pt idx="30">
                  <c:v>U.S. Airforce Base, Fairchild</c:v>
                </c:pt>
                <c:pt idx="31">
                  <c:v>Idaho County L &amp; P</c:v>
                </c:pt>
                <c:pt idx="32">
                  <c:v>Weiser, City of</c:v>
                </c:pt>
                <c:pt idx="33">
                  <c:v>Southside Elec Lines</c:v>
                </c:pt>
                <c:pt idx="34">
                  <c:v>Milton, Town of</c:v>
                </c:pt>
                <c:pt idx="35">
                  <c:v>Bandon, City of</c:v>
                </c:pt>
                <c:pt idx="36">
                  <c:v>Monmouth, City of</c:v>
                </c:pt>
                <c:pt idx="37">
                  <c:v>Blaine, City of</c:v>
                </c:pt>
                <c:pt idx="38">
                  <c:v>Mason County PUD #1</c:v>
                </c:pt>
                <c:pt idx="39">
                  <c:v>Rupert, City of</c:v>
                </c:pt>
                <c:pt idx="40">
                  <c:v>Lost River Elec Coop</c:v>
                </c:pt>
                <c:pt idx="41">
                  <c:v>Kittitas County PUD #1</c:v>
                </c:pt>
                <c:pt idx="42">
                  <c:v>Yakama Power</c:v>
                </c:pt>
                <c:pt idx="43">
                  <c:v>Milton-Freewater, City of</c:v>
                </c:pt>
                <c:pt idx="44">
                  <c:v>Ohop Mutual Light Company</c:v>
                </c:pt>
                <c:pt idx="45">
                  <c:v>Tanner Elec Coop</c:v>
                </c:pt>
                <c:pt idx="46">
                  <c:v>Ferry County PUD #1</c:v>
                </c:pt>
                <c:pt idx="47">
                  <c:v>Columbia Basin Elec Coop</c:v>
                </c:pt>
                <c:pt idx="48">
                  <c:v>Hermiston, City of</c:v>
                </c:pt>
                <c:pt idx="49">
                  <c:v>Hood River Elec Coop</c:v>
                </c:pt>
                <c:pt idx="50">
                  <c:v>Wasco Elec Coop</c:v>
                </c:pt>
                <c:pt idx="51">
                  <c:v>Burley, City of</c:v>
                </c:pt>
                <c:pt idx="52">
                  <c:v>Parkland L &amp; W</c:v>
                </c:pt>
                <c:pt idx="53">
                  <c:v>Surprise Valley Elec Coop</c:v>
                </c:pt>
                <c:pt idx="54">
                  <c:v>Skamania County PUD #1</c:v>
                </c:pt>
                <c:pt idx="55">
                  <c:v>Cheney, City of</c:v>
                </c:pt>
                <c:pt idx="56">
                  <c:v>Port of Seattle - SETAC In'tl. Airport</c:v>
                </c:pt>
                <c:pt idx="57">
                  <c:v>Ravalli County Elec Coop</c:v>
                </c:pt>
                <c:pt idx="58">
                  <c:v>Vigilante Elec Coop</c:v>
                </c:pt>
                <c:pt idx="59">
                  <c:v>U.S. Naval Submarine Base, Bangor</c:v>
                </c:pt>
                <c:pt idx="60">
                  <c:v>Canby, City of</c:v>
                </c:pt>
                <c:pt idx="61">
                  <c:v>Ashland, City of</c:v>
                </c:pt>
                <c:pt idx="62">
                  <c:v>Harney Elec Coop</c:v>
                </c:pt>
                <c:pt idx="63">
                  <c:v>Glacier Elec  Coop</c:v>
                </c:pt>
                <c:pt idx="64">
                  <c:v>Ellensburg, City of</c:v>
                </c:pt>
                <c:pt idx="65">
                  <c:v>Centralia, City of</c:v>
                </c:pt>
                <c:pt idx="66">
                  <c:v>Orcas P &amp; L</c:v>
                </c:pt>
                <c:pt idx="67">
                  <c:v>Forest Grove, City of</c:v>
                </c:pt>
                <c:pt idx="68">
                  <c:v>Pend Oreille County PUD  #1</c:v>
                </c:pt>
                <c:pt idx="69">
                  <c:v>Modern Elec Coop</c:v>
                </c:pt>
                <c:pt idx="70">
                  <c:v>Whatcom County PUD #1</c:v>
                </c:pt>
                <c:pt idx="71">
                  <c:v>Missoula Elec Coop</c:v>
                </c:pt>
                <c:pt idx="72">
                  <c:v>Vera Irrigation District</c:v>
                </c:pt>
                <c:pt idx="73">
                  <c:v>U.S. DOE Richland Operations Office</c:v>
                </c:pt>
                <c:pt idx="74">
                  <c:v>United Electric Coop</c:v>
                </c:pt>
                <c:pt idx="75">
                  <c:v>U.S. Naval Base,  Bremerton</c:v>
                </c:pt>
                <c:pt idx="76">
                  <c:v>Salmon River Elec Coop</c:v>
                </c:pt>
                <c:pt idx="77">
                  <c:v>Elmhurst Mutual P &amp; L</c:v>
                </c:pt>
                <c:pt idx="78">
                  <c:v>Lakeview L &amp; P (WA)</c:v>
                </c:pt>
                <c:pt idx="79">
                  <c:v>Klickitat County PUD #1</c:v>
                </c:pt>
                <c:pt idx="80">
                  <c:v>Pacific County PUD #2</c:v>
                </c:pt>
                <c:pt idx="81">
                  <c:v>Mission Valley</c:v>
                </c:pt>
                <c:pt idx="82">
                  <c:v>Columbia REA</c:v>
                </c:pt>
                <c:pt idx="83">
                  <c:v>Salem Elec Coop</c:v>
                </c:pt>
                <c:pt idx="84">
                  <c:v>Jefferson County PUD #1</c:v>
                </c:pt>
                <c:pt idx="85">
                  <c:v>Midstate Elec Coop</c:v>
                </c:pt>
                <c:pt idx="86">
                  <c:v>Okanogan County PUD #1</c:v>
                </c:pt>
                <c:pt idx="87">
                  <c:v>Kootenai Electric Coop</c:v>
                </c:pt>
                <c:pt idx="88">
                  <c:v>Emerald PUD</c:v>
                </c:pt>
                <c:pt idx="89">
                  <c:v>Columbia River PUD</c:v>
                </c:pt>
                <c:pt idx="90">
                  <c:v>Big Bend Elec Coop</c:v>
                </c:pt>
                <c:pt idx="91">
                  <c:v>Northern Wasco County PUD</c:v>
                </c:pt>
                <c:pt idx="92">
                  <c:v>Benton REA</c:v>
                </c:pt>
                <c:pt idx="93">
                  <c:v>Peninsula Light Company</c:v>
                </c:pt>
                <c:pt idx="94">
                  <c:v>Oregon Trail Coop</c:v>
                </c:pt>
                <c:pt idx="95">
                  <c:v>Clallam County PUD #1</c:v>
                </c:pt>
                <c:pt idx="96">
                  <c:v>Idaho Falls Power</c:v>
                </c:pt>
                <c:pt idx="97">
                  <c:v>Mason County PUD #3</c:v>
                </c:pt>
                <c:pt idx="98">
                  <c:v>McMinnville, City of</c:v>
                </c:pt>
                <c:pt idx="99">
                  <c:v>Port Angeles, City of</c:v>
                </c:pt>
                <c:pt idx="100">
                  <c:v>Lower Valley Energy</c:v>
                </c:pt>
                <c:pt idx="101">
                  <c:v>Clatskanie PUD</c:v>
                </c:pt>
                <c:pt idx="102">
                  <c:v>Wells Rural Elec Coop</c:v>
                </c:pt>
                <c:pt idx="103">
                  <c:v>Springfield Utility Board</c:v>
                </c:pt>
                <c:pt idx="104">
                  <c:v>Richland, City of</c:v>
                </c:pt>
                <c:pt idx="105">
                  <c:v>Inland P &amp; L</c:v>
                </c:pt>
                <c:pt idx="106">
                  <c:v>Lewis County PUD #1</c:v>
                </c:pt>
                <c:pt idx="107">
                  <c:v>Franklin County PUD #1</c:v>
                </c:pt>
                <c:pt idx="108">
                  <c:v>Grays Harbor PUD #1</c:v>
                </c:pt>
                <c:pt idx="109">
                  <c:v>Central Lincoln PUD</c:v>
                </c:pt>
                <c:pt idx="110">
                  <c:v>Flathead Elec Coop</c:v>
                </c:pt>
                <c:pt idx="111">
                  <c:v>Benton County PUD #1</c:v>
                </c:pt>
                <c:pt idx="112">
                  <c:v>Eugene Water &amp; Electric Board</c:v>
                </c:pt>
                <c:pt idx="113">
                  <c:v>Clark County PUD #1</c:v>
                </c:pt>
                <c:pt idx="114">
                  <c:v>Tacoma Public Utilities</c:v>
                </c:pt>
                <c:pt idx="115">
                  <c:v>PNGC Aggregate</c:v>
                </c:pt>
                <c:pt idx="116">
                  <c:v>Seattle City Light</c:v>
                </c:pt>
                <c:pt idx="117">
                  <c:v>Cowlitz County PUD #1</c:v>
                </c:pt>
                <c:pt idx="118">
                  <c:v>Snohomish County PUD #1</c:v>
                </c:pt>
              </c:strCache>
            </c:strRef>
          </c:cat>
          <c:val>
            <c:numRef>
              <c:f>Restatement!$K$4:$K$122</c:f>
              <c:numCache>
                <c:formatCode>_(* #,##0.00_);_(* \(#,##0.00\);_(* "-"??_);_(@_)</c:formatCode>
                <c:ptCount val="119"/>
                <c:pt idx="0">
                  <c:v>4.427919735357233E-2</c:v>
                </c:pt>
                <c:pt idx="1">
                  <c:v>0</c:v>
                </c:pt>
                <c:pt idx="2">
                  <c:v>2.9421717308054207E-2</c:v>
                </c:pt>
                <c:pt idx="3">
                  <c:v>7.5508948263726561E-2</c:v>
                </c:pt>
                <c:pt idx="4">
                  <c:v>4.3380225179085574E-2</c:v>
                </c:pt>
                <c:pt idx="5">
                  <c:v>3.5804173105850268E-2</c:v>
                </c:pt>
                <c:pt idx="6">
                  <c:v>0.12389555944884445</c:v>
                </c:pt>
                <c:pt idx="7">
                  <c:v>0.11799427506747806</c:v>
                </c:pt>
                <c:pt idx="8">
                  <c:v>9.0196846489645655E-2</c:v>
                </c:pt>
                <c:pt idx="9">
                  <c:v>7.6766764499940576E-2</c:v>
                </c:pt>
                <c:pt idx="10">
                  <c:v>-1.1970027151740559E-2</c:v>
                </c:pt>
                <c:pt idx="11">
                  <c:v>4.6382609842405165E-2</c:v>
                </c:pt>
                <c:pt idx="12">
                  <c:v>0.11487208039269969</c:v>
                </c:pt>
                <c:pt idx="13">
                  <c:v>7.2427176849993335E-2</c:v>
                </c:pt>
                <c:pt idx="14">
                  <c:v>-2.471434357675939E-3</c:v>
                </c:pt>
                <c:pt idx="15">
                  <c:v>4.8519076755460411E-2</c:v>
                </c:pt>
                <c:pt idx="16">
                  <c:v>5.7854350644206631E-2</c:v>
                </c:pt>
                <c:pt idx="17">
                  <c:v>6.6039316444768348E-2</c:v>
                </c:pt>
                <c:pt idx="18">
                  <c:v>2.0595757358815581E-2</c:v>
                </c:pt>
                <c:pt idx="19">
                  <c:v>4.8882854984366508E-2</c:v>
                </c:pt>
                <c:pt idx="20">
                  <c:v>3.3452809516609117E-2</c:v>
                </c:pt>
                <c:pt idx="21">
                  <c:v>7.5953356628333912E-2</c:v>
                </c:pt>
                <c:pt idx="22">
                  <c:v>2.1157891371609283E-2</c:v>
                </c:pt>
                <c:pt idx="23">
                  <c:v>5.7772879625462847E-2</c:v>
                </c:pt>
                <c:pt idx="24">
                  <c:v>7.3514646301365838E-2</c:v>
                </c:pt>
                <c:pt idx="25">
                  <c:v>0.193582067991378</c:v>
                </c:pt>
                <c:pt idx="26">
                  <c:v>2.950862586310854E-2</c:v>
                </c:pt>
                <c:pt idx="27">
                  <c:v>8.006353589965709E-2</c:v>
                </c:pt>
                <c:pt idx="28">
                  <c:v>3.3028074033411237E-2</c:v>
                </c:pt>
                <c:pt idx="29">
                  <c:v>8.0838876246188018E-2</c:v>
                </c:pt>
                <c:pt idx="30">
                  <c:v>7.12872388069834E-2</c:v>
                </c:pt>
                <c:pt idx="31">
                  <c:v>4.2498128094497378E-2</c:v>
                </c:pt>
                <c:pt idx="32">
                  <c:v>5.3956895024304563E-2</c:v>
                </c:pt>
                <c:pt idx="33">
                  <c:v>8.399311651134278E-2</c:v>
                </c:pt>
                <c:pt idx="34">
                  <c:v>6.0518004813849169E-2</c:v>
                </c:pt>
                <c:pt idx="35">
                  <c:v>7.5009781279534726E-2</c:v>
                </c:pt>
                <c:pt idx="36">
                  <c:v>7.9154930704678828E-2</c:v>
                </c:pt>
                <c:pt idx="37">
                  <c:v>0.10111178197356629</c:v>
                </c:pt>
                <c:pt idx="38">
                  <c:v>2.8564207813616793E-2</c:v>
                </c:pt>
                <c:pt idx="39">
                  <c:v>4.6421834003909979E-2</c:v>
                </c:pt>
                <c:pt idx="40">
                  <c:v>9.9701388584135131E-2</c:v>
                </c:pt>
                <c:pt idx="41">
                  <c:v>4.7742993993521221E-2</c:v>
                </c:pt>
                <c:pt idx="42">
                  <c:v>7.2426729001727308E-2</c:v>
                </c:pt>
                <c:pt idx="43">
                  <c:v>4.3142524636547774E-2</c:v>
                </c:pt>
                <c:pt idx="44">
                  <c:v>2.8892559353649538E-2</c:v>
                </c:pt>
                <c:pt idx="45">
                  <c:v>6.8383059793196033E-2</c:v>
                </c:pt>
                <c:pt idx="46">
                  <c:v>4.4574054321361301E-2</c:v>
                </c:pt>
                <c:pt idx="47">
                  <c:v>3.9545475547320796E-2</c:v>
                </c:pt>
                <c:pt idx="48">
                  <c:v>6.2910966371235499E-2</c:v>
                </c:pt>
                <c:pt idx="49">
                  <c:v>8.9110645799870269E-3</c:v>
                </c:pt>
                <c:pt idx="50">
                  <c:v>7.7881670995240793E-2</c:v>
                </c:pt>
                <c:pt idx="51">
                  <c:v>6.679721348207579E-2</c:v>
                </c:pt>
                <c:pt idx="52">
                  <c:v>5.0943891914044803E-2</c:v>
                </c:pt>
                <c:pt idx="53">
                  <c:v>8.113716833212492E-2</c:v>
                </c:pt>
                <c:pt idx="54">
                  <c:v>4.8640713671835645E-2</c:v>
                </c:pt>
                <c:pt idx="55">
                  <c:v>6.6849702585236592E-2</c:v>
                </c:pt>
                <c:pt idx="56">
                  <c:v>7.4610568611980677E-2</c:v>
                </c:pt>
                <c:pt idx="57">
                  <c:v>6.3811608183951929E-2</c:v>
                </c:pt>
                <c:pt idx="58">
                  <c:v>6.0478937964024704E-2</c:v>
                </c:pt>
                <c:pt idx="59">
                  <c:v>7.9539689911865885E-2</c:v>
                </c:pt>
                <c:pt idx="60">
                  <c:v>9.1752133896206844E-2</c:v>
                </c:pt>
                <c:pt idx="61">
                  <c:v>6.637497233985612E-2</c:v>
                </c:pt>
                <c:pt idx="62">
                  <c:v>0.10414782603036166</c:v>
                </c:pt>
                <c:pt idx="63">
                  <c:v>7.1080958324649224E-2</c:v>
                </c:pt>
                <c:pt idx="64">
                  <c:v>9.164643625379032E-2</c:v>
                </c:pt>
                <c:pt idx="65">
                  <c:v>9.1222767181427633E-2</c:v>
                </c:pt>
                <c:pt idx="66">
                  <c:v>5.4085613219164275E-2</c:v>
                </c:pt>
                <c:pt idx="67">
                  <c:v>5.2592823259932198E-2</c:v>
                </c:pt>
                <c:pt idx="68">
                  <c:v>5.8466880243095432E-3</c:v>
                </c:pt>
                <c:pt idx="69">
                  <c:v>8.9167153927123488E-2</c:v>
                </c:pt>
                <c:pt idx="70">
                  <c:v>7.6516918273996648E-2</c:v>
                </c:pt>
                <c:pt idx="71">
                  <c:v>8.52095740687E-2</c:v>
                </c:pt>
                <c:pt idx="72">
                  <c:v>3.3161977392304642E-2</c:v>
                </c:pt>
                <c:pt idx="73">
                  <c:v>3.5543934119871112E-2</c:v>
                </c:pt>
                <c:pt idx="74">
                  <c:v>9.1344594650724753E-2</c:v>
                </c:pt>
                <c:pt idx="75">
                  <c:v>7.4630476525582301E-2</c:v>
                </c:pt>
                <c:pt idx="76">
                  <c:v>5.2492893796046936E-2</c:v>
                </c:pt>
                <c:pt idx="77">
                  <c:v>6.902696577298828E-2</c:v>
                </c:pt>
                <c:pt idx="78">
                  <c:v>5.9860888447577976E-2</c:v>
                </c:pt>
                <c:pt idx="79">
                  <c:v>5.9656395017728236E-2</c:v>
                </c:pt>
                <c:pt idx="80">
                  <c:v>5.9898001356358366E-2</c:v>
                </c:pt>
                <c:pt idx="81">
                  <c:v>7.901347808681547E-2</c:v>
                </c:pt>
                <c:pt idx="82">
                  <c:v>0.114738165761058</c:v>
                </c:pt>
                <c:pt idx="83">
                  <c:v>6.0247339691209101E-2</c:v>
                </c:pt>
                <c:pt idx="84">
                  <c:v>0</c:v>
                </c:pt>
                <c:pt idx="85">
                  <c:v>6.5147833218063056E-2</c:v>
                </c:pt>
                <c:pt idx="86">
                  <c:v>2.2017784985481903E-2</c:v>
                </c:pt>
                <c:pt idx="87">
                  <c:v>8.3972887737509216E-2</c:v>
                </c:pt>
                <c:pt idx="88">
                  <c:v>6.1477715008816824E-2</c:v>
                </c:pt>
                <c:pt idx="89">
                  <c:v>5.736519795131656E-2</c:v>
                </c:pt>
                <c:pt idx="90">
                  <c:v>8.8509113429106057E-2</c:v>
                </c:pt>
                <c:pt idx="91">
                  <c:v>7.7070804862879427E-2</c:v>
                </c:pt>
                <c:pt idx="92">
                  <c:v>7.9849195271882722E-2</c:v>
                </c:pt>
                <c:pt idx="93">
                  <c:v>8.249923845371776E-2</c:v>
                </c:pt>
                <c:pt idx="94">
                  <c:v>4.0856254003731163E-2</c:v>
                </c:pt>
                <c:pt idx="95">
                  <c:v>5.3947368593939338E-2</c:v>
                </c:pt>
                <c:pt idx="96">
                  <c:v>6.8545305935977519E-2</c:v>
                </c:pt>
                <c:pt idx="97">
                  <c:v>3.7838917024868524E-2</c:v>
                </c:pt>
                <c:pt idx="98">
                  <c:v>5.0825296463905101E-2</c:v>
                </c:pt>
                <c:pt idx="99">
                  <c:v>5.7472792024970909E-2</c:v>
                </c:pt>
                <c:pt idx="100">
                  <c:v>4.5727233318042737E-2</c:v>
                </c:pt>
                <c:pt idx="101">
                  <c:v>7.4983908751293571E-2</c:v>
                </c:pt>
                <c:pt idx="102">
                  <c:v>7.7322838095361668E-2</c:v>
                </c:pt>
                <c:pt idx="103">
                  <c:v>6.3945553049707504E-2</c:v>
                </c:pt>
                <c:pt idx="104">
                  <c:v>7.4004051051376862E-2</c:v>
                </c:pt>
                <c:pt idx="105">
                  <c:v>6.9310922894517013E-2</c:v>
                </c:pt>
                <c:pt idx="106">
                  <c:v>6.6618024130828735E-2</c:v>
                </c:pt>
                <c:pt idx="107">
                  <c:v>7.7311461536901716E-2</c:v>
                </c:pt>
                <c:pt idx="108">
                  <c:v>6.6200126731221554E-2</c:v>
                </c:pt>
                <c:pt idx="109">
                  <c:v>5.4332357041548596E-2</c:v>
                </c:pt>
                <c:pt idx="110">
                  <c:v>8.7081315084775568E-2</c:v>
                </c:pt>
                <c:pt idx="111">
                  <c:v>8.3804918016860963E-2</c:v>
                </c:pt>
                <c:pt idx="112">
                  <c:v>6.7418485111976345E-2</c:v>
                </c:pt>
                <c:pt idx="113">
                  <c:v>6.4260329876842937E-2</c:v>
                </c:pt>
                <c:pt idx="114">
                  <c:v>6.757027979805641E-2</c:v>
                </c:pt>
                <c:pt idx="115">
                  <c:v>0.10896089590038205</c:v>
                </c:pt>
                <c:pt idx="116">
                  <c:v>2.7851794144490905E-2</c:v>
                </c:pt>
                <c:pt idx="117">
                  <c:v>7.6687908492833134E-2</c:v>
                </c:pt>
                <c:pt idx="118">
                  <c:v>6.6553059194924602E-2</c:v>
                </c:pt>
              </c:numCache>
            </c:numRef>
          </c:val>
        </c:ser>
        <c:dLbls>
          <c:showLegendKey val="0"/>
          <c:showVal val="0"/>
          <c:showCatName val="0"/>
          <c:showSerName val="0"/>
          <c:showPercent val="0"/>
          <c:showBubbleSize val="0"/>
        </c:dLbls>
        <c:gapWidth val="70"/>
        <c:overlap val="100"/>
        <c:axId val="130013440"/>
        <c:axId val="130019328"/>
      </c:barChart>
      <c:catAx>
        <c:axId val="130013440"/>
        <c:scaling>
          <c:orientation val="minMax"/>
        </c:scaling>
        <c:delete val="0"/>
        <c:axPos val="b"/>
        <c:majorTickMark val="none"/>
        <c:minorTickMark val="none"/>
        <c:tickLblPos val="nextTo"/>
        <c:txPr>
          <a:bodyPr rot="-5400000"/>
          <a:lstStyle/>
          <a:p>
            <a:pPr>
              <a:defRPr sz="400"/>
            </a:pPr>
            <a:endParaRPr lang="en-US"/>
          </a:p>
        </c:txPr>
        <c:crossAx val="130019328"/>
        <c:crosses val="autoZero"/>
        <c:auto val="1"/>
        <c:lblAlgn val="ctr"/>
        <c:lblOffset val="100"/>
        <c:noMultiLvlLbl val="0"/>
      </c:catAx>
      <c:valAx>
        <c:axId val="130019328"/>
        <c:scaling>
          <c:orientation val="minMax"/>
        </c:scaling>
        <c:delete val="0"/>
        <c:axPos val="l"/>
        <c:majorGridlines/>
        <c:numFmt formatCode="_(* #,##0.00_);_(* \(#,##0.00\);_(* &quot;-&quot;??_);_(@_)" sourceLinked="1"/>
        <c:majorTickMark val="none"/>
        <c:minorTickMark val="none"/>
        <c:tickLblPos val="nextTo"/>
        <c:spPr>
          <a:ln w="9525">
            <a:noFill/>
          </a:ln>
        </c:spPr>
        <c:txPr>
          <a:bodyPr rot="-5400000"/>
          <a:lstStyle/>
          <a:p>
            <a:pPr>
              <a:defRPr sz="700"/>
            </a:pPr>
            <a:endParaRPr lang="en-US"/>
          </a:p>
        </c:txPr>
        <c:crossAx val="130013440"/>
        <c:crosses val="autoZero"/>
        <c:crossBetween val="between"/>
      </c:valAx>
      <c:spPr>
        <a:effectLst/>
      </c:spPr>
    </c:plotArea>
    <c:plotVisOnly val="1"/>
    <c:dispBlanksAs val="gap"/>
    <c:showDLblsOverMax val="0"/>
  </c:chart>
  <c:spPr>
    <a:noFill/>
  </c:sp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sz="1800" b="1" i="0" baseline="0">
                <a:effectLst/>
              </a:rPr>
              <a:t>Non-Slice Customer Estimated Rate Impacts - Ordered from Highest to Lowest</a:t>
            </a:r>
            <a:endParaRPr lang="en-US">
              <a:effectLst/>
            </a:endParaRPr>
          </a:p>
        </c:rich>
      </c:tx>
      <c:overlay val="0"/>
    </c:title>
    <c:autoTitleDeleted val="0"/>
    <c:plotArea>
      <c:layout/>
      <c:barChart>
        <c:barDir val="col"/>
        <c:grouping val="clustered"/>
        <c:varyColors val="0"/>
        <c:ser>
          <c:idx val="0"/>
          <c:order val="0"/>
          <c:tx>
            <c:v>Rate Increase</c:v>
          </c:tx>
          <c:invertIfNegative val="0"/>
          <c:cat>
            <c:strRef>
              <c:f>Outputs!$H$5:$H$124</c:f>
              <c:strCache>
                <c:ptCount val="120"/>
                <c:pt idx="0">
                  <c:v>Heyburn, City of</c:v>
                </c:pt>
                <c:pt idx="1">
                  <c:v>Asotin County PUD #1</c:v>
                </c:pt>
                <c:pt idx="2">
                  <c:v>Big Bend Elec Coop</c:v>
                </c:pt>
                <c:pt idx="3">
                  <c:v>Lost River Elec Coop</c:v>
                </c:pt>
                <c:pt idx="4">
                  <c:v>Northern Wasco County PUD</c:v>
                </c:pt>
                <c:pt idx="5">
                  <c:v>Columbia REA</c:v>
                </c:pt>
                <c:pt idx="6">
                  <c:v>Wells Rural Elec Coop</c:v>
                </c:pt>
                <c:pt idx="7">
                  <c:v>Harney Elec Coop</c:v>
                </c:pt>
                <c:pt idx="8">
                  <c:v>Consolidated Irrigation District #19</c:v>
                </c:pt>
                <c:pt idx="9">
                  <c:v>Canby, City of</c:v>
                </c:pt>
                <c:pt idx="10">
                  <c:v>United Electric Coop</c:v>
                </c:pt>
                <c:pt idx="11">
                  <c:v>Port of Seattle - SETAC In'tl. Airport</c:v>
                </c:pt>
                <c:pt idx="12">
                  <c:v>Whatcom County PUD #1</c:v>
                </c:pt>
                <c:pt idx="13">
                  <c:v>Tanner Elec Coop</c:v>
                </c:pt>
                <c:pt idx="14">
                  <c:v>Franklin County PUD #1</c:v>
                </c:pt>
                <c:pt idx="15">
                  <c:v>Umpqua Indian Utility Cooperative</c:v>
                </c:pt>
                <c:pt idx="16">
                  <c:v>Benton County PUD #1</c:v>
                </c:pt>
                <c:pt idx="17">
                  <c:v>Cowlitz County PUD #1</c:v>
                </c:pt>
                <c:pt idx="18">
                  <c:v>U.S. Naval Base,  Bremerton</c:v>
                </c:pt>
                <c:pt idx="19">
                  <c:v>PNGC Aggregate</c:v>
                </c:pt>
                <c:pt idx="20">
                  <c:v>Clatskanie PUD</c:v>
                </c:pt>
                <c:pt idx="21">
                  <c:v>U.S. Naval Station, Everett (Jim Creek)</c:v>
                </c:pt>
                <c:pt idx="22">
                  <c:v>Benton REA</c:v>
                </c:pt>
                <c:pt idx="23">
                  <c:v>McMinnville, City of</c:v>
                </c:pt>
                <c:pt idx="24">
                  <c:v>Southside Elec Lines</c:v>
                </c:pt>
                <c:pt idx="25">
                  <c:v>U.S. Airforce Base, Fairchild</c:v>
                </c:pt>
                <c:pt idx="26">
                  <c:v>Surprise Valley Elec Coop</c:v>
                </c:pt>
                <c:pt idx="27">
                  <c:v>Sumas, Town of</c:v>
                </c:pt>
                <c:pt idx="28">
                  <c:v>Riverside Elec Coop</c:v>
                </c:pt>
                <c:pt idx="29">
                  <c:v>U.S. Naval Submarine Base, Bangor</c:v>
                </c:pt>
                <c:pt idx="30">
                  <c:v>Nespelem Valley Elec Coop</c:v>
                </c:pt>
                <c:pt idx="31">
                  <c:v>Ellensburg, City of</c:v>
                </c:pt>
                <c:pt idx="32">
                  <c:v>Missoula Elec Coop</c:v>
                </c:pt>
                <c:pt idx="33">
                  <c:v>Central Lincoln PUD</c:v>
                </c:pt>
                <c:pt idx="34">
                  <c:v>Columbia Power Coop</c:v>
                </c:pt>
                <c:pt idx="35">
                  <c:v>Wasco Elec Coop</c:v>
                </c:pt>
                <c:pt idx="36">
                  <c:v>Idaho Falls Power</c:v>
                </c:pt>
                <c:pt idx="37">
                  <c:v>Hermiston, City of</c:v>
                </c:pt>
                <c:pt idx="38">
                  <c:v>Columbia River PUD</c:v>
                </c:pt>
                <c:pt idx="39">
                  <c:v>Tacoma Public Utilities</c:v>
                </c:pt>
                <c:pt idx="40">
                  <c:v>Lewis County PUD #1</c:v>
                </c:pt>
                <c:pt idx="41">
                  <c:v>Eugene Water &amp; Electric Board</c:v>
                </c:pt>
                <c:pt idx="42">
                  <c:v>Port Angeles, City of</c:v>
                </c:pt>
                <c:pt idx="43">
                  <c:v>Vigilante Elec Coop</c:v>
                </c:pt>
                <c:pt idx="44">
                  <c:v>Oregon Trail Coop</c:v>
                </c:pt>
                <c:pt idx="45">
                  <c:v>Snohomish County PUD #1</c:v>
                </c:pt>
                <c:pt idx="46">
                  <c:v>Soda Springs, City of</c:v>
                </c:pt>
                <c:pt idx="47">
                  <c:v>Grays Harbor PUD #1</c:v>
                </c:pt>
                <c:pt idx="48">
                  <c:v>Burley, City of</c:v>
                </c:pt>
                <c:pt idx="49">
                  <c:v>Modern Elec Coop</c:v>
                </c:pt>
                <c:pt idx="50">
                  <c:v>Ashland, City of</c:v>
                </c:pt>
                <c:pt idx="51">
                  <c:v>Glacier Elec  Coop</c:v>
                </c:pt>
                <c:pt idx="52">
                  <c:v>Salem Elec Coop</c:v>
                </c:pt>
                <c:pt idx="53">
                  <c:v>Salmon River Elec Coop</c:v>
                </c:pt>
                <c:pt idx="54">
                  <c:v>Flathead Elec Coop</c:v>
                </c:pt>
                <c:pt idx="55">
                  <c:v>Clark County PUD #1</c:v>
                </c:pt>
                <c:pt idx="56">
                  <c:v>Klickitat County PUD #1</c:v>
                </c:pt>
                <c:pt idx="57">
                  <c:v>Springfield Utility Board</c:v>
                </c:pt>
                <c:pt idx="58">
                  <c:v>Columbia Basin Elec Coop</c:v>
                </c:pt>
                <c:pt idx="59">
                  <c:v>Lakeview L &amp; P (WA)</c:v>
                </c:pt>
                <c:pt idx="60">
                  <c:v>Energy Northwest</c:v>
                </c:pt>
                <c:pt idx="61">
                  <c:v>Midstate Elec Coop</c:v>
                </c:pt>
                <c:pt idx="62">
                  <c:v>Kootenai Electric Coop</c:v>
                </c:pt>
                <c:pt idx="63">
                  <c:v>Tillamook PUD #1</c:v>
                </c:pt>
                <c:pt idx="64">
                  <c:v>Emerald PUD</c:v>
                </c:pt>
                <c:pt idx="65">
                  <c:v>Drain, City of</c:v>
                </c:pt>
                <c:pt idx="66">
                  <c:v>Milton, Town of</c:v>
                </c:pt>
                <c:pt idx="67">
                  <c:v>Plummer, City of</c:v>
                </c:pt>
                <c:pt idx="68">
                  <c:v>U.S. DOE Richland Operations Office</c:v>
                </c:pt>
                <c:pt idx="69">
                  <c:v>Bandon, City of</c:v>
                </c:pt>
                <c:pt idx="70">
                  <c:v>Forest Grove, City of</c:v>
                </c:pt>
                <c:pt idx="71">
                  <c:v>Pacific County PUD #2</c:v>
                </c:pt>
                <c:pt idx="72">
                  <c:v>East End Mutual Electric</c:v>
                </c:pt>
                <c:pt idx="73">
                  <c:v>Blaine, City of</c:v>
                </c:pt>
                <c:pt idx="74">
                  <c:v>Ravalli County Elec Coop</c:v>
                </c:pt>
                <c:pt idx="75">
                  <c:v>Skamania County PUD #1</c:v>
                </c:pt>
                <c:pt idx="76">
                  <c:v>Alder Mutual</c:v>
                </c:pt>
                <c:pt idx="77">
                  <c:v>Chewelah, City of</c:v>
                </c:pt>
                <c:pt idx="78">
                  <c:v>McCleary, City of</c:v>
                </c:pt>
                <c:pt idx="79">
                  <c:v>Parkland L &amp; W</c:v>
                </c:pt>
                <c:pt idx="80">
                  <c:v>Peninsula Light Company</c:v>
                </c:pt>
                <c:pt idx="81">
                  <c:v>Ferry County PUD #1</c:v>
                </c:pt>
                <c:pt idx="82">
                  <c:v>Farmers Elec Coop</c:v>
                </c:pt>
                <c:pt idx="83">
                  <c:v>Weiser, City of</c:v>
                </c:pt>
                <c:pt idx="84">
                  <c:v>Steilacoom, Town of</c:v>
                </c:pt>
                <c:pt idx="85">
                  <c:v>Wahkiakum County PUD #1</c:v>
                </c:pt>
                <c:pt idx="86">
                  <c:v>Milton-Freewater, City of</c:v>
                </c:pt>
                <c:pt idx="87">
                  <c:v>Monmouth, City of</c:v>
                </c:pt>
                <c:pt idx="88">
                  <c:v>Jefferson County PUD #1</c:v>
                </c:pt>
                <c:pt idx="89">
                  <c:v>Mason County PUD #1</c:v>
                </c:pt>
                <c:pt idx="90">
                  <c:v>Inland P &amp; L</c:v>
                </c:pt>
                <c:pt idx="91">
                  <c:v>Elmhurst Mutual P &amp; L</c:v>
                </c:pt>
                <c:pt idx="92">
                  <c:v>Eatonville, City of</c:v>
                </c:pt>
                <c:pt idx="93">
                  <c:v>Richland, City of</c:v>
                </c:pt>
                <c:pt idx="94">
                  <c:v>Rupert, City of</c:v>
                </c:pt>
                <c:pt idx="95">
                  <c:v>Mason County PUD #3</c:v>
                </c:pt>
                <c:pt idx="96">
                  <c:v>Minidoka, City of</c:v>
                </c:pt>
                <c:pt idx="97">
                  <c:v>Clallam County PUD #1</c:v>
                </c:pt>
                <c:pt idx="98">
                  <c:v>Vera Irrigation District</c:v>
                </c:pt>
                <c:pt idx="99">
                  <c:v>Mission Valley</c:v>
                </c:pt>
                <c:pt idx="100">
                  <c:v>Albion, City of</c:v>
                </c:pt>
                <c:pt idx="101">
                  <c:v>Declo, City of</c:v>
                </c:pt>
                <c:pt idx="102">
                  <c:v>Orcas P &amp; L</c:v>
                </c:pt>
                <c:pt idx="103">
                  <c:v>Ohop Mutual Light Company</c:v>
                </c:pt>
                <c:pt idx="104">
                  <c:v>Coulee Dam, City of</c:v>
                </c:pt>
                <c:pt idx="105">
                  <c:v>Hood River Elec Coop</c:v>
                </c:pt>
                <c:pt idx="106">
                  <c:v>Lower Valley Energy</c:v>
                </c:pt>
                <c:pt idx="107">
                  <c:v>Troy, City of</c:v>
                </c:pt>
                <c:pt idx="108">
                  <c:v>Centralia, City of</c:v>
                </c:pt>
                <c:pt idx="109">
                  <c:v>Cascade Locks, City of</c:v>
                </c:pt>
                <c:pt idx="110">
                  <c:v>Idaho County L &amp; P</c:v>
                </c:pt>
                <c:pt idx="111">
                  <c:v>Cheney, City of</c:v>
                </c:pt>
                <c:pt idx="112">
                  <c:v>Kittitas County PUD #1</c:v>
                </c:pt>
                <c:pt idx="113">
                  <c:v>Grant County PUD #2</c:v>
                </c:pt>
                <c:pt idx="114">
                  <c:v>Seattle City Light</c:v>
                </c:pt>
                <c:pt idx="115">
                  <c:v>Okanogan County PUD #1</c:v>
                </c:pt>
                <c:pt idx="116">
                  <c:v>Yakama Power</c:v>
                </c:pt>
                <c:pt idx="117">
                  <c:v>U.S. DOE Albany Research Center</c:v>
                </c:pt>
                <c:pt idx="118">
                  <c:v>Bonners Ferry, City of</c:v>
                </c:pt>
                <c:pt idx="119">
                  <c:v>Pend Oreille County PUD  #1</c:v>
                </c:pt>
              </c:strCache>
            </c:strRef>
          </c:cat>
          <c:val>
            <c:numRef>
              <c:f>Outputs!$I$5:$I$124</c:f>
              <c:numCache>
                <c:formatCode>0%</c:formatCode>
                <c:ptCount val="120"/>
                <c:pt idx="0">
                  <c:v>0.17762649609434122</c:v>
                </c:pt>
                <c:pt idx="1">
                  <c:v>0.10866845710512374</c:v>
                </c:pt>
                <c:pt idx="2">
                  <c:v>0.10428127315584224</c:v>
                </c:pt>
                <c:pt idx="3">
                  <c:v>0.10033225750751185</c:v>
                </c:pt>
                <c:pt idx="4">
                  <c:v>9.9777531033749867E-2</c:v>
                </c:pt>
                <c:pt idx="5">
                  <c:v>9.9523295359511099E-2</c:v>
                </c:pt>
                <c:pt idx="6">
                  <c:v>8.5345559599381282E-2</c:v>
                </c:pt>
                <c:pt idx="7">
                  <c:v>8.3287397942110042E-2</c:v>
                </c:pt>
                <c:pt idx="8">
                  <c:v>8.3277848184875269E-2</c:v>
                </c:pt>
                <c:pt idx="9">
                  <c:v>8.2766289308843E-2</c:v>
                </c:pt>
                <c:pt idx="10">
                  <c:v>8.2003708981930989E-2</c:v>
                </c:pt>
                <c:pt idx="11">
                  <c:v>8.146776259539279E-2</c:v>
                </c:pt>
                <c:pt idx="12">
                  <c:v>7.8613889903939915E-2</c:v>
                </c:pt>
                <c:pt idx="13">
                  <c:v>7.7536746586396754E-2</c:v>
                </c:pt>
                <c:pt idx="14">
                  <c:v>7.738324952420883E-2</c:v>
                </c:pt>
                <c:pt idx="15">
                  <c:v>7.7327076102129189E-2</c:v>
                </c:pt>
                <c:pt idx="16">
                  <c:v>7.6970408518193478E-2</c:v>
                </c:pt>
                <c:pt idx="17">
                  <c:v>7.6904479744595688E-2</c:v>
                </c:pt>
                <c:pt idx="18">
                  <c:v>7.5813144525132437E-2</c:v>
                </c:pt>
                <c:pt idx="19">
                  <c:v>7.5466584422608118E-2</c:v>
                </c:pt>
                <c:pt idx="20">
                  <c:v>7.5232180153626205E-2</c:v>
                </c:pt>
                <c:pt idx="21">
                  <c:v>7.5043395919450306E-2</c:v>
                </c:pt>
                <c:pt idx="22">
                  <c:v>7.4856376041880113E-2</c:v>
                </c:pt>
                <c:pt idx="23">
                  <c:v>7.4843548004598581E-2</c:v>
                </c:pt>
                <c:pt idx="24">
                  <c:v>7.4586320487486368E-2</c:v>
                </c:pt>
                <c:pt idx="25">
                  <c:v>7.3858042244226541E-2</c:v>
                </c:pt>
                <c:pt idx="26">
                  <c:v>7.2302714298994708E-2</c:v>
                </c:pt>
                <c:pt idx="27">
                  <c:v>7.1873631336719868E-2</c:v>
                </c:pt>
                <c:pt idx="28">
                  <c:v>7.1536459039883482E-2</c:v>
                </c:pt>
                <c:pt idx="29">
                  <c:v>7.113862570469176E-2</c:v>
                </c:pt>
                <c:pt idx="30">
                  <c:v>7.0888262409546599E-2</c:v>
                </c:pt>
                <c:pt idx="31">
                  <c:v>7.0025465856663249E-2</c:v>
                </c:pt>
                <c:pt idx="32">
                  <c:v>6.9664422842900642E-2</c:v>
                </c:pt>
                <c:pt idx="33">
                  <c:v>6.9349354277997044E-2</c:v>
                </c:pt>
                <c:pt idx="34">
                  <c:v>6.9347399958795686E-2</c:v>
                </c:pt>
                <c:pt idx="35">
                  <c:v>6.8958760174121947E-2</c:v>
                </c:pt>
                <c:pt idx="36">
                  <c:v>6.8737280663551115E-2</c:v>
                </c:pt>
                <c:pt idx="37">
                  <c:v>6.8295726137093782E-2</c:v>
                </c:pt>
                <c:pt idx="38">
                  <c:v>6.8124265976029941E-2</c:v>
                </c:pt>
                <c:pt idx="39">
                  <c:v>6.7840515549923541E-2</c:v>
                </c:pt>
                <c:pt idx="40">
                  <c:v>6.7750386178015543E-2</c:v>
                </c:pt>
                <c:pt idx="41">
                  <c:v>6.7676122368955038E-2</c:v>
                </c:pt>
                <c:pt idx="42">
                  <c:v>6.7611391183840519E-2</c:v>
                </c:pt>
                <c:pt idx="43">
                  <c:v>6.7171132753429896E-2</c:v>
                </c:pt>
                <c:pt idx="44">
                  <c:v>6.7042771743593077E-2</c:v>
                </c:pt>
                <c:pt idx="45">
                  <c:v>6.6790083151402335E-2</c:v>
                </c:pt>
                <c:pt idx="46">
                  <c:v>6.6537706453367873E-2</c:v>
                </c:pt>
                <c:pt idx="47">
                  <c:v>6.6419103297101323E-2</c:v>
                </c:pt>
                <c:pt idx="48">
                  <c:v>6.6411719350644161E-2</c:v>
                </c:pt>
                <c:pt idx="49">
                  <c:v>6.6117877320707397E-2</c:v>
                </c:pt>
                <c:pt idx="50">
                  <c:v>6.569936709540225E-2</c:v>
                </c:pt>
                <c:pt idx="51">
                  <c:v>6.5560187564262629E-2</c:v>
                </c:pt>
                <c:pt idx="52">
                  <c:v>6.4732409714750139E-2</c:v>
                </c:pt>
                <c:pt idx="53">
                  <c:v>6.4578145158200595E-2</c:v>
                </c:pt>
                <c:pt idx="54">
                  <c:v>6.4549588548963754E-2</c:v>
                </c:pt>
                <c:pt idx="55">
                  <c:v>6.4548463656181054E-2</c:v>
                </c:pt>
                <c:pt idx="56">
                  <c:v>6.4255359223364783E-2</c:v>
                </c:pt>
                <c:pt idx="57">
                  <c:v>6.3732466102901064E-2</c:v>
                </c:pt>
                <c:pt idx="58">
                  <c:v>6.321945507112714E-2</c:v>
                </c:pt>
                <c:pt idx="59">
                  <c:v>6.2961300207799331E-2</c:v>
                </c:pt>
                <c:pt idx="60">
                  <c:v>6.2894131538540288E-2</c:v>
                </c:pt>
                <c:pt idx="61">
                  <c:v>6.2748145306958936E-2</c:v>
                </c:pt>
                <c:pt idx="62">
                  <c:v>6.2701559456000089E-2</c:v>
                </c:pt>
                <c:pt idx="63">
                  <c:v>6.242773013259284E-2</c:v>
                </c:pt>
                <c:pt idx="64">
                  <c:v>6.2395530510001018E-2</c:v>
                </c:pt>
                <c:pt idx="65">
                  <c:v>6.2223083518788025E-2</c:v>
                </c:pt>
                <c:pt idx="66">
                  <c:v>6.1973277315500619E-2</c:v>
                </c:pt>
                <c:pt idx="67">
                  <c:v>6.1561858543054182E-2</c:v>
                </c:pt>
                <c:pt idx="68">
                  <c:v>6.1379260791201373E-2</c:v>
                </c:pt>
                <c:pt idx="69">
                  <c:v>6.1116544249505189E-2</c:v>
                </c:pt>
                <c:pt idx="70">
                  <c:v>6.0289748685627309E-2</c:v>
                </c:pt>
                <c:pt idx="71">
                  <c:v>6.0138201403221458E-2</c:v>
                </c:pt>
                <c:pt idx="72">
                  <c:v>5.9538569796122376E-2</c:v>
                </c:pt>
                <c:pt idx="73">
                  <c:v>5.9432134360211109E-2</c:v>
                </c:pt>
                <c:pt idx="74">
                  <c:v>5.93792857014801E-2</c:v>
                </c:pt>
                <c:pt idx="75">
                  <c:v>5.8604000800171363E-2</c:v>
                </c:pt>
                <c:pt idx="76">
                  <c:v>5.8600150399464868E-2</c:v>
                </c:pt>
                <c:pt idx="77">
                  <c:v>5.8521442583853389E-2</c:v>
                </c:pt>
                <c:pt idx="78">
                  <c:v>5.8345993004496721E-2</c:v>
                </c:pt>
                <c:pt idx="79">
                  <c:v>5.8301789854976915E-2</c:v>
                </c:pt>
                <c:pt idx="80">
                  <c:v>5.8254986061996306E-2</c:v>
                </c:pt>
                <c:pt idx="81">
                  <c:v>5.8098893495780013E-2</c:v>
                </c:pt>
                <c:pt idx="82">
                  <c:v>5.7481298444735707E-2</c:v>
                </c:pt>
                <c:pt idx="83">
                  <c:v>5.7171565571981775E-2</c:v>
                </c:pt>
                <c:pt idx="84">
                  <c:v>5.6881485489318262E-2</c:v>
                </c:pt>
                <c:pt idx="85">
                  <c:v>5.6678282204305708E-2</c:v>
                </c:pt>
                <c:pt idx="86">
                  <c:v>5.6397908568638799E-2</c:v>
                </c:pt>
                <c:pt idx="87">
                  <c:v>5.6101050491901949E-2</c:v>
                </c:pt>
                <c:pt idx="88">
                  <c:v>5.6082488910493611E-2</c:v>
                </c:pt>
                <c:pt idx="89">
                  <c:v>5.5922447284741494E-2</c:v>
                </c:pt>
                <c:pt idx="90">
                  <c:v>5.4713466753601114E-2</c:v>
                </c:pt>
                <c:pt idx="91">
                  <c:v>5.3113644855076636E-2</c:v>
                </c:pt>
                <c:pt idx="92">
                  <c:v>5.2505770614358571E-2</c:v>
                </c:pt>
                <c:pt idx="93">
                  <c:v>5.2443342340957599E-2</c:v>
                </c:pt>
                <c:pt idx="94">
                  <c:v>5.2323422338827141E-2</c:v>
                </c:pt>
                <c:pt idx="95">
                  <c:v>5.2047546245550524E-2</c:v>
                </c:pt>
                <c:pt idx="96">
                  <c:v>5.2027015327410275E-2</c:v>
                </c:pt>
                <c:pt idx="97">
                  <c:v>5.1590765039805753E-2</c:v>
                </c:pt>
                <c:pt idx="98">
                  <c:v>5.1291010136329751E-2</c:v>
                </c:pt>
                <c:pt idx="99">
                  <c:v>5.0899192514464842E-2</c:v>
                </c:pt>
                <c:pt idx="100">
                  <c:v>5.0885859138593004E-2</c:v>
                </c:pt>
                <c:pt idx="101">
                  <c:v>5.0874701205111394E-2</c:v>
                </c:pt>
                <c:pt idx="102">
                  <c:v>5.049791575406215E-2</c:v>
                </c:pt>
                <c:pt idx="103">
                  <c:v>5.0256574750101146E-2</c:v>
                </c:pt>
                <c:pt idx="104">
                  <c:v>4.710212908295186E-2</c:v>
                </c:pt>
                <c:pt idx="105">
                  <c:v>4.4968355183652386E-2</c:v>
                </c:pt>
                <c:pt idx="106">
                  <c:v>4.4677721554177152E-2</c:v>
                </c:pt>
                <c:pt idx="107">
                  <c:v>4.4192817139325768E-2</c:v>
                </c:pt>
                <c:pt idx="108">
                  <c:v>4.3540146653846312E-2</c:v>
                </c:pt>
                <c:pt idx="109">
                  <c:v>4.2652469811723881E-2</c:v>
                </c:pt>
                <c:pt idx="110">
                  <c:v>4.14799920631439E-2</c:v>
                </c:pt>
                <c:pt idx="111">
                  <c:v>4.0780777553323322E-2</c:v>
                </c:pt>
                <c:pt idx="112">
                  <c:v>4.0747155329319273E-2</c:v>
                </c:pt>
                <c:pt idx="113">
                  <c:v>3.2413570889175736E-2</c:v>
                </c:pt>
                <c:pt idx="114">
                  <c:v>2.8025160860587039E-2</c:v>
                </c:pt>
                <c:pt idx="115">
                  <c:v>2.2021866578882054E-2</c:v>
                </c:pt>
                <c:pt idx="116">
                  <c:v>2.0341417355674407E-2</c:v>
                </c:pt>
                <c:pt idx="117">
                  <c:v>1.8676565796312605E-2</c:v>
                </c:pt>
                <c:pt idx="118">
                  <c:v>1.5203286466744403E-2</c:v>
                </c:pt>
                <c:pt idx="119">
                  <c:v>5.8466920262030264E-3</c:v>
                </c:pt>
              </c:numCache>
            </c:numRef>
          </c:val>
        </c:ser>
        <c:dLbls>
          <c:showLegendKey val="0"/>
          <c:showVal val="0"/>
          <c:showCatName val="0"/>
          <c:showSerName val="0"/>
          <c:showPercent val="0"/>
          <c:showBubbleSize val="0"/>
        </c:dLbls>
        <c:gapWidth val="75"/>
        <c:overlap val="-25"/>
        <c:axId val="130562304"/>
        <c:axId val="130568192"/>
      </c:barChart>
      <c:lineChart>
        <c:grouping val="standard"/>
        <c:varyColors val="0"/>
        <c:ser>
          <c:idx val="1"/>
          <c:order val="1"/>
          <c:tx>
            <c:v>Cumulative GWhs</c:v>
          </c:tx>
          <c:marker>
            <c:symbol val="square"/>
            <c:size val="3"/>
          </c:marker>
          <c:val>
            <c:numRef>
              <c:f>Outputs!$L$5:$L$124</c:f>
              <c:numCache>
                <c:formatCode>_(* #,##0_);_(* \(#,##0\);_(* "-"??_);_(@_)</c:formatCode>
                <c:ptCount val="120"/>
                <c:pt idx="0">
                  <c:v>30.377164098627091</c:v>
                </c:pt>
                <c:pt idx="1">
                  <c:v>35.61263711036532</c:v>
                </c:pt>
                <c:pt idx="2">
                  <c:v>567.90045136326557</c:v>
                </c:pt>
                <c:pt idx="3">
                  <c:v>651.01051255829623</c:v>
                </c:pt>
                <c:pt idx="4">
                  <c:v>1214.3533298843115</c:v>
                </c:pt>
                <c:pt idx="5">
                  <c:v>1548.7751246560456</c:v>
                </c:pt>
                <c:pt idx="6">
                  <c:v>2385.0751386168922</c:v>
                </c:pt>
                <c:pt idx="7">
                  <c:v>2612.5149590827396</c:v>
                </c:pt>
                <c:pt idx="8">
                  <c:v>2614.3900390868398</c:v>
                </c:pt>
                <c:pt idx="9">
                  <c:v>2788.1750365026587</c:v>
                </c:pt>
                <c:pt idx="10">
                  <c:v>3048.9173501163959</c:v>
                </c:pt>
                <c:pt idx="11">
                  <c:v>3189.890684457815</c:v>
                </c:pt>
                <c:pt idx="12">
                  <c:v>3422.3190899952033</c:v>
                </c:pt>
                <c:pt idx="13">
                  <c:v>3517.6647212210883</c:v>
                </c:pt>
                <c:pt idx="14">
                  <c:v>4059.9400951119592</c:v>
                </c:pt>
                <c:pt idx="15">
                  <c:v>4083.6168941706646</c:v>
                </c:pt>
                <c:pt idx="16">
                  <c:v>4996.7946009122043</c:v>
                </c:pt>
                <c:pt idx="17">
                  <c:v>7323.9703882481872</c:v>
                </c:pt>
                <c:pt idx="18">
                  <c:v>7575.6862878406719</c:v>
                </c:pt>
                <c:pt idx="19">
                  <c:v>11901.822318092734</c:v>
                </c:pt>
                <c:pt idx="20">
                  <c:v>12263.801876586451</c:v>
                </c:pt>
                <c:pt idx="21">
                  <c:v>12276.483352617073</c:v>
                </c:pt>
                <c:pt idx="22">
                  <c:v>12880.698309983356</c:v>
                </c:pt>
                <c:pt idx="23">
                  <c:v>13646.727624788733</c:v>
                </c:pt>
                <c:pt idx="24">
                  <c:v>13707.267036927238</c:v>
                </c:pt>
                <c:pt idx="25">
                  <c:v>13756.25891104449</c:v>
                </c:pt>
                <c:pt idx="26">
                  <c:v>13915.356112378877</c:v>
                </c:pt>
                <c:pt idx="27">
                  <c:v>13947.404569453451</c:v>
                </c:pt>
                <c:pt idx="28">
                  <c:v>13968.988216502021</c:v>
                </c:pt>
                <c:pt idx="29">
                  <c:v>14139.487655920135</c:v>
                </c:pt>
                <c:pt idx="30">
                  <c:v>14198.77618604055</c:v>
                </c:pt>
                <c:pt idx="31">
                  <c:v>14404.601627531563</c:v>
                </c:pt>
                <c:pt idx="32">
                  <c:v>14641.939781081455</c:v>
                </c:pt>
                <c:pt idx="33">
                  <c:v>15987.124970247021</c:v>
                </c:pt>
                <c:pt idx="34">
                  <c:v>16012.639556307084</c:v>
                </c:pt>
                <c:pt idx="35">
                  <c:v>16127.259153568471</c:v>
                </c:pt>
                <c:pt idx="36">
                  <c:v>16482.079887014363</c:v>
                </c:pt>
                <c:pt idx="37">
                  <c:v>16590.910246272775</c:v>
                </c:pt>
                <c:pt idx="38">
                  <c:v>17078.300227429692</c:v>
                </c:pt>
                <c:pt idx="39">
                  <c:v>18759.516363575563</c:v>
                </c:pt>
                <c:pt idx="40">
                  <c:v>19122.048543768855</c:v>
                </c:pt>
                <c:pt idx="41">
                  <c:v>20114.108347500656</c:v>
                </c:pt>
                <c:pt idx="42">
                  <c:v>20648.44068722564</c:v>
                </c:pt>
                <c:pt idx="43">
                  <c:v>20822.964290617751</c:v>
                </c:pt>
                <c:pt idx="44">
                  <c:v>21526.733993225629</c:v>
                </c:pt>
                <c:pt idx="45">
                  <c:v>24912.67362253895</c:v>
                </c:pt>
                <c:pt idx="46">
                  <c:v>24938.527296599765</c:v>
                </c:pt>
                <c:pt idx="47">
                  <c:v>25485.119722617532</c:v>
                </c:pt>
                <c:pt idx="48">
                  <c:v>25605.901845901863</c:v>
                </c:pt>
                <c:pt idx="49">
                  <c:v>25831.285647432363</c:v>
                </c:pt>
                <c:pt idx="50">
                  <c:v>26013.384267863719</c:v>
                </c:pt>
                <c:pt idx="51">
                  <c:v>26201.20224430017</c:v>
                </c:pt>
                <c:pt idx="52">
                  <c:v>26534.605869071311</c:v>
                </c:pt>
                <c:pt idx="53">
                  <c:v>26642.048320324226</c:v>
                </c:pt>
                <c:pt idx="54">
                  <c:v>28105.66196573979</c:v>
                </c:pt>
                <c:pt idx="55">
                  <c:v>29368.272670126258</c:v>
                </c:pt>
                <c:pt idx="56">
                  <c:v>29542.097463989434</c:v>
                </c:pt>
                <c:pt idx="57">
                  <c:v>30343.488875876083</c:v>
                </c:pt>
                <c:pt idx="58">
                  <c:v>30464.729647124186</c:v>
                </c:pt>
                <c:pt idx="59">
                  <c:v>30743.754665780503</c:v>
                </c:pt>
                <c:pt idx="60">
                  <c:v>30767.819617837158</c:v>
                </c:pt>
                <c:pt idx="61">
                  <c:v>31167.449012776506</c:v>
                </c:pt>
                <c:pt idx="62">
                  <c:v>31611.057102820672</c:v>
                </c:pt>
                <c:pt idx="63">
                  <c:v>32087.735095954373</c:v>
                </c:pt>
                <c:pt idx="64">
                  <c:v>32270.834028519395</c:v>
                </c:pt>
                <c:pt idx="65">
                  <c:v>32287.417601558594</c:v>
                </c:pt>
                <c:pt idx="66">
                  <c:v>32350.812335710845</c:v>
                </c:pt>
                <c:pt idx="67">
                  <c:v>32385.229223791626</c:v>
                </c:pt>
                <c:pt idx="68">
                  <c:v>32587.75154732529</c:v>
                </c:pt>
                <c:pt idx="69">
                  <c:v>32653.041066481495</c:v>
                </c:pt>
                <c:pt idx="70">
                  <c:v>32887.97404602779</c:v>
                </c:pt>
                <c:pt idx="71">
                  <c:v>33030.989848117446</c:v>
                </c:pt>
                <c:pt idx="72">
                  <c:v>33056.253716172469</c:v>
                </c:pt>
                <c:pt idx="73">
                  <c:v>33135.836580351548</c:v>
                </c:pt>
                <c:pt idx="74">
                  <c:v>33297.43983673062</c:v>
                </c:pt>
                <c:pt idx="75">
                  <c:v>33434.101390048592</c:v>
                </c:pt>
                <c:pt idx="76">
                  <c:v>33438.834057059707</c:v>
                </c:pt>
                <c:pt idx="77">
                  <c:v>33461.884112113592</c:v>
                </c:pt>
                <c:pt idx="78">
                  <c:v>33492.850932186477</c:v>
                </c:pt>
                <c:pt idx="79">
                  <c:v>33615.770285473278</c:v>
                </c:pt>
                <c:pt idx="80">
                  <c:v>34235.736655947127</c:v>
                </c:pt>
                <c:pt idx="81">
                  <c:v>34322.429869185951</c:v>
                </c:pt>
                <c:pt idx="82">
                  <c:v>34326.874716196333</c:v>
                </c:pt>
                <c:pt idx="83">
                  <c:v>34384.218542325914</c:v>
                </c:pt>
                <c:pt idx="84">
                  <c:v>34425.731499424357</c:v>
                </c:pt>
                <c:pt idx="85">
                  <c:v>34468.895291526824</c:v>
                </c:pt>
                <c:pt idx="86">
                  <c:v>34556.20991773234</c:v>
                </c:pt>
                <c:pt idx="87">
                  <c:v>34630.574254903579</c:v>
                </c:pt>
                <c:pt idx="88">
                  <c:v>35014.202839776219</c:v>
                </c:pt>
                <c:pt idx="89">
                  <c:v>35087.822139960219</c:v>
                </c:pt>
                <c:pt idx="90">
                  <c:v>36060.253366166122</c:v>
                </c:pt>
                <c:pt idx="91">
                  <c:v>36341.55742882398</c:v>
                </c:pt>
                <c:pt idx="92">
                  <c:v>36370.682450892564</c:v>
                </c:pt>
                <c:pt idx="93">
                  <c:v>37321.188078012703</c:v>
                </c:pt>
                <c:pt idx="94">
                  <c:v>37407.071701205612</c:v>
                </c:pt>
                <c:pt idx="95">
                  <c:v>38120.12450484209</c:v>
                </c:pt>
                <c:pt idx="96">
                  <c:v>38121.067559844443</c:v>
                </c:pt>
                <c:pt idx="97">
                  <c:v>38778.261853401047</c:v>
                </c:pt>
                <c:pt idx="98">
                  <c:v>39032.625435957059</c:v>
                </c:pt>
                <c:pt idx="99">
                  <c:v>39357.071868720748</c:v>
                </c:pt>
                <c:pt idx="100">
                  <c:v>39360.516944728894</c:v>
                </c:pt>
                <c:pt idx="101">
                  <c:v>39363.843940736231</c:v>
                </c:pt>
                <c:pt idx="102">
                  <c:v>39580.637023242649</c:v>
                </c:pt>
                <c:pt idx="103">
                  <c:v>39668.360440444638</c:v>
                </c:pt>
                <c:pt idx="104">
                  <c:v>39685.418324486003</c:v>
                </c:pt>
                <c:pt idx="105">
                  <c:v>39808.152717754194</c:v>
                </c:pt>
                <c:pt idx="106">
                  <c:v>40556.529137515739</c:v>
                </c:pt>
                <c:pt idx="107">
                  <c:v>40575.593397557466</c:v>
                </c:pt>
                <c:pt idx="108">
                  <c:v>40790.831141056464</c:v>
                </c:pt>
                <c:pt idx="109">
                  <c:v>40813.4288941017</c:v>
                </c:pt>
                <c:pt idx="110">
                  <c:v>40869.068856228914</c:v>
                </c:pt>
                <c:pt idx="111">
                  <c:v>41016.629381552761</c:v>
                </c:pt>
                <c:pt idx="112">
                  <c:v>41109.032869751412</c:v>
                </c:pt>
                <c:pt idx="113">
                  <c:v>41157.797703857708</c:v>
                </c:pt>
                <c:pt idx="114">
                  <c:v>43490.497053862571</c:v>
                </c:pt>
                <c:pt idx="115">
                  <c:v>43668.108178479823</c:v>
                </c:pt>
                <c:pt idx="116">
                  <c:v>43764.226823718011</c:v>
                </c:pt>
                <c:pt idx="117">
                  <c:v>43769.189007727393</c:v>
                </c:pt>
                <c:pt idx="118">
                  <c:v>43822.421353836311</c:v>
                </c:pt>
                <c:pt idx="119">
                  <c:v>43871.198905951125</c:v>
                </c:pt>
              </c:numCache>
            </c:numRef>
          </c:val>
          <c:smooth val="0"/>
        </c:ser>
        <c:dLbls>
          <c:showLegendKey val="0"/>
          <c:showVal val="0"/>
          <c:showCatName val="0"/>
          <c:showSerName val="0"/>
          <c:showPercent val="0"/>
          <c:showBubbleSize val="0"/>
        </c:dLbls>
        <c:marker val="1"/>
        <c:smooth val="0"/>
        <c:axId val="130571264"/>
        <c:axId val="130569728"/>
      </c:lineChart>
      <c:catAx>
        <c:axId val="130562304"/>
        <c:scaling>
          <c:orientation val="minMax"/>
        </c:scaling>
        <c:delete val="0"/>
        <c:axPos val="b"/>
        <c:majorTickMark val="none"/>
        <c:minorTickMark val="none"/>
        <c:tickLblPos val="nextTo"/>
        <c:txPr>
          <a:bodyPr/>
          <a:lstStyle/>
          <a:p>
            <a:pPr>
              <a:defRPr sz="400"/>
            </a:pPr>
            <a:endParaRPr lang="en-US"/>
          </a:p>
        </c:txPr>
        <c:crossAx val="130568192"/>
        <c:crosses val="autoZero"/>
        <c:auto val="1"/>
        <c:lblAlgn val="ctr"/>
        <c:lblOffset val="100"/>
        <c:noMultiLvlLbl val="0"/>
      </c:catAx>
      <c:valAx>
        <c:axId val="130568192"/>
        <c:scaling>
          <c:orientation val="minMax"/>
        </c:scaling>
        <c:delete val="0"/>
        <c:axPos val="l"/>
        <c:majorGridlines/>
        <c:numFmt formatCode="0%" sourceLinked="1"/>
        <c:majorTickMark val="none"/>
        <c:minorTickMark val="none"/>
        <c:tickLblPos val="nextTo"/>
        <c:spPr>
          <a:ln w="9525">
            <a:noFill/>
          </a:ln>
        </c:spPr>
        <c:txPr>
          <a:bodyPr rot="-5400000"/>
          <a:lstStyle/>
          <a:p>
            <a:pPr>
              <a:defRPr sz="800"/>
            </a:pPr>
            <a:endParaRPr lang="en-US"/>
          </a:p>
        </c:txPr>
        <c:crossAx val="130562304"/>
        <c:crosses val="autoZero"/>
        <c:crossBetween val="between"/>
      </c:valAx>
      <c:valAx>
        <c:axId val="130569728"/>
        <c:scaling>
          <c:orientation val="minMax"/>
        </c:scaling>
        <c:delete val="0"/>
        <c:axPos val="r"/>
        <c:numFmt formatCode="_(* #,##0_);_(* \(#,##0\);_(* &quot;-&quot;??_);_(@_)" sourceLinked="1"/>
        <c:majorTickMark val="out"/>
        <c:minorTickMark val="none"/>
        <c:tickLblPos val="nextTo"/>
        <c:txPr>
          <a:bodyPr rot="-5340000" vert="horz" anchor="t" anchorCtr="1"/>
          <a:lstStyle/>
          <a:p>
            <a:pPr>
              <a:defRPr sz="800"/>
            </a:pPr>
            <a:endParaRPr lang="en-US"/>
          </a:p>
        </c:txPr>
        <c:crossAx val="130571264"/>
        <c:crosses val="max"/>
        <c:crossBetween val="between"/>
      </c:valAx>
      <c:catAx>
        <c:axId val="130571264"/>
        <c:scaling>
          <c:orientation val="minMax"/>
        </c:scaling>
        <c:delete val="1"/>
        <c:axPos val="b"/>
        <c:majorTickMark val="out"/>
        <c:minorTickMark val="none"/>
        <c:tickLblPos val="nextTo"/>
        <c:crossAx val="130569728"/>
        <c:crosses val="autoZero"/>
        <c:auto val="1"/>
        <c:lblAlgn val="ctr"/>
        <c:lblOffset val="100"/>
        <c:noMultiLvlLbl val="0"/>
      </c:catAx>
    </c:plotArea>
    <c:legend>
      <c:legendPos val="b"/>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chartsheets/sheet1.xml><?xml version="1.0" encoding="utf-8"?>
<chartsheet xmlns="http://schemas.openxmlformats.org/spreadsheetml/2006/main" xmlns:r="http://schemas.openxmlformats.org/officeDocument/2006/relationships">
  <sheetPr codeName="Chart21">
    <tabColor rgb="FFFFFF99"/>
  </sheetPr>
  <sheetViews>
    <sheetView tabSelected="1" zoomScale="115" workbookViewId="0"/>
  </sheetViews>
  <pageMargins left="0.25" right="0.25"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codeName="Chart1">
    <tabColor rgb="FFFFFF99"/>
  </sheetPr>
  <sheetViews>
    <sheetView zoomScale="115" workbookViewId="0"/>
  </sheetViews>
  <pageMargins left="0.25" right="0.25"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codeName="Chart22">
    <tabColor rgb="FFFFFF99"/>
  </sheetPr>
  <sheetViews>
    <sheetView zoomScale="109" workbookViewId="0" zoomToFit="1"/>
  </sheetViews>
  <pageMargins left="0.25" right="0.25"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67022"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467022"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472569" cy="62917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bs8701\Desktop\PublicRateImpacts_B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_TRM_12"/>
      <sheetName val="Rates_TRM_14"/>
      <sheetName val="Billing Determinants_TRM"/>
      <sheetName val="TRM-12_Charges"/>
      <sheetName val="Charges_TRM&amp;Impacts"/>
      <sheetName val="PastedResults&amp;Sorted"/>
      <sheetName val="Live"/>
      <sheetName val="NoSliceEffectiveRate"/>
      <sheetName val="ByGroupRateImpact2"/>
      <sheetName val="Impact&amp;Impact5"/>
      <sheetName val="NoSliceRateImpact1"/>
    </sheetNames>
    <sheetDataSet>
      <sheetData sheetId="0"/>
      <sheetData sheetId="1"/>
      <sheetData sheetId="2"/>
      <sheetData sheetId="3"/>
      <sheetData sheetId="4"/>
      <sheetData sheetId="5">
        <row r="2">
          <cell r="W2" t="str">
            <v>Load Following IRD Customer</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1:R400"/>
  <sheetViews>
    <sheetView workbookViewId="0">
      <selection activeCell="R9" sqref="R9"/>
    </sheetView>
  </sheetViews>
  <sheetFormatPr defaultRowHeight="15" x14ac:dyDescent="0.25"/>
  <cols>
    <col min="1" max="1" width="14.7109375" style="101" bestFit="1" customWidth="1"/>
    <col min="2" max="2" width="5" style="101" customWidth="1"/>
    <col min="3" max="3" width="5.7109375" style="101" customWidth="1"/>
    <col min="4" max="9" width="5" style="101" customWidth="1"/>
    <col min="10" max="10" width="5" style="104" bestFit="1" customWidth="1"/>
    <col min="11" max="11" width="5.140625" style="104" bestFit="1" customWidth="1"/>
    <col min="12" max="12" width="5.5703125" style="104" bestFit="1" customWidth="1"/>
    <col min="13" max="14" width="5" style="101" customWidth="1"/>
    <col min="16" max="16" width="15.28515625" customWidth="1"/>
  </cols>
  <sheetData>
    <row r="1" spans="1:18" x14ac:dyDescent="0.25">
      <c r="A1" s="107"/>
      <c r="B1" s="107"/>
      <c r="C1" s="107"/>
      <c r="D1" s="107"/>
      <c r="E1" s="107"/>
      <c r="F1" s="107"/>
      <c r="G1" s="107"/>
      <c r="H1" s="107"/>
      <c r="I1" s="107"/>
      <c r="J1" s="205"/>
      <c r="K1" s="107"/>
      <c r="L1" s="107"/>
      <c r="M1" s="107"/>
      <c r="N1" s="107"/>
      <c r="O1" s="26"/>
    </row>
    <row r="2" spans="1:18" x14ac:dyDescent="0.25">
      <c r="A2" s="205"/>
      <c r="B2" s="205"/>
      <c r="C2" s="205"/>
      <c r="D2" s="205"/>
      <c r="E2" s="205"/>
      <c r="F2" s="205"/>
      <c r="G2" s="205"/>
      <c r="H2" s="205"/>
      <c r="I2" s="205"/>
      <c r="J2" s="205"/>
      <c r="K2" s="107"/>
      <c r="L2" s="107"/>
      <c r="M2" s="107"/>
      <c r="N2" s="107"/>
      <c r="O2" s="26"/>
    </row>
    <row r="3" spans="1:18" ht="15.75" x14ac:dyDescent="0.25">
      <c r="B3" s="110" t="s">
        <v>212</v>
      </c>
      <c r="C3" s="111"/>
      <c r="D3" s="111"/>
      <c r="E3" s="111"/>
      <c r="F3" s="111"/>
      <c r="G3" s="111"/>
      <c r="H3" s="111"/>
      <c r="I3" s="111"/>
      <c r="J3" s="111"/>
      <c r="K3" s="110" t="s">
        <v>213</v>
      </c>
      <c r="L3" s="112"/>
      <c r="M3" s="112"/>
      <c r="N3" s="111"/>
      <c r="O3" s="26"/>
      <c r="P3" s="110" t="s">
        <v>299</v>
      </c>
      <c r="R3" s="241">
        <v>2014</v>
      </c>
    </row>
    <row r="4" spans="1:18" ht="26.25" x14ac:dyDescent="0.25">
      <c r="A4" s="208"/>
      <c r="B4" s="209" t="s">
        <v>214</v>
      </c>
      <c r="C4" s="210" t="s">
        <v>215</v>
      </c>
      <c r="D4" s="210" t="s">
        <v>216</v>
      </c>
      <c r="E4" s="210" t="s">
        <v>217</v>
      </c>
      <c r="F4" s="210" t="s">
        <v>218</v>
      </c>
      <c r="G4" s="210" t="s">
        <v>204</v>
      </c>
      <c r="H4" s="211" t="s">
        <v>205</v>
      </c>
      <c r="I4" s="212" t="s">
        <v>219</v>
      </c>
      <c r="J4" s="213"/>
      <c r="K4" s="209" t="s">
        <v>220</v>
      </c>
      <c r="L4" s="210" t="s">
        <v>215</v>
      </c>
      <c r="M4" s="211" t="s">
        <v>216</v>
      </c>
      <c r="N4" s="213"/>
      <c r="O4" s="26"/>
      <c r="P4" s="110" t="s">
        <v>300</v>
      </c>
      <c r="R4" s="242">
        <v>2016</v>
      </c>
    </row>
    <row r="5" spans="1:18" x14ac:dyDescent="0.25">
      <c r="A5" s="116">
        <v>2011</v>
      </c>
      <c r="B5" s="117">
        <v>40544</v>
      </c>
      <c r="C5" s="118">
        <v>31</v>
      </c>
      <c r="D5" s="118">
        <v>744</v>
      </c>
      <c r="E5" s="118">
        <v>5</v>
      </c>
      <c r="F5" s="118">
        <v>1</v>
      </c>
      <c r="G5" s="118">
        <v>400</v>
      </c>
      <c r="H5" s="119">
        <v>344</v>
      </c>
      <c r="I5" s="120">
        <v>0.5376344086021505</v>
      </c>
      <c r="J5" s="101"/>
      <c r="K5" s="121">
        <v>2009</v>
      </c>
      <c r="L5" s="122">
        <v>365</v>
      </c>
      <c r="M5" s="123">
        <v>8760</v>
      </c>
    </row>
    <row r="6" spans="1:18" x14ac:dyDescent="0.25">
      <c r="B6" s="124">
        <v>40575</v>
      </c>
      <c r="C6" s="101">
        <v>28</v>
      </c>
      <c r="D6" s="101">
        <v>672</v>
      </c>
      <c r="E6" s="101">
        <v>4</v>
      </c>
      <c r="F6" s="101">
        <v>0</v>
      </c>
      <c r="G6" s="101">
        <v>384</v>
      </c>
      <c r="H6" s="125">
        <v>288</v>
      </c>
      <c r="I6" s="126">
        <v>0.5714285714285714</v>
      </c>
      <c r="J6" s="101"/>
      <c r="K6" s="127">
        <v>2010</v>
      </c>
      <c r="L6" s="104">
        <v>365</v>
      </c>
      <c r="M6" s="128">
        <v>8760</v>
      </c>
    </row>
    <row r="7" spans="1:18" x14ac:dyDescent="0.25">
      <c r="B7" s="124">
        <v>40603</v>
      </c>
      <c r="C7" s="101">
        <v>31</v>
      </c>
      <c r="D7" s="101">
        <v>743</v>
      </c>
      <c r="E7" s="101">
        <v>4</v>
      </c>
      <c r="F7" s="101">
        <v>0</v>
      </c>
      <c r="G7" s="101">
        <v>432</v>
      </c>
      <c r="H7" s="125">
        <v>311</v>
      </c>
      <c r="I7" s="126">
        <v>0.58142664872139971</v>
      </c>
      <c r="J7" s="101"/>
      <c r="K7" s="127">
        <v>2011</v>
      </c>
      <c r="L7" s="104">
        <v>365</v>
      </c>
      <c r="M7" s="128">
        <v>8760</v>
      </c>
      <c r="P7" s="233" t="s">
        <v>320</v>
      </c>
    </row>
    <row r="8" spans="1:18" ht="15.75" x14ac:dyDescent="0.25">
      <c r="B8" s="124">
        <v>40634</v>
      </c>
      <c r="C8" s="101">
        <v>30</v>
      </c>
      <c r="D8" s="101">
        <v>720</v>
      </c>
      <c r="E8" s="101">
        <v>4</v>
      </c>
      <c r="F8" s="101">
        <v>0</v>
      </c>
      <c r="G8" s="101">
        <v>416</v>
      </c>
      <c r="H8" s="125">
        <v>304</v>
      </c>
      <c r="I8" s="126">
        <v>0.57777777777777772</v>
      </c>
      <c r="J8" s="101"/>
      <c r="K8" s="127">
        <v>2012</v>
      </c>
      <c r="L8" s="104">
        <v>366</v>
      </c>
      <c r="M8" s="128">
        <v>8784</v>
      </c>
      <c r="P8" s="110" t="s">
        <v>362</v>
      </c>
    </row>
    <row r="9" spans="1:18" x14ac:dyDescent="0.25">
      <c r="B9" s="124">
        <v>40664</v>
      </c>
      <c r="C9" s="101">
        <v>31</v>
      </c>
      <c r="D9" s="101">
        <v>744</v>
      </c>
      <c r="E9" s="101">
        <v>5</v>
      </c>
      <c r="F9" s="101">
        <v>1</v>
      </c>
      <c r="G9" s="101">
        <v>400</v>
      </c>
      <c r="H9" s="125">
        <v>344</v>
      </c>
      <c r="I9" s="126">
        <v>0.5376344086021505</v>
      </c>
      <c r="J9" s="101"/>
      <c r="K9" s="127">
        <v>2013</v>
      </c>
      <c r="L9" s="104">
        <v>365</v>
      </c>
      <c r="M9" s="128">
        <v>8760</v>
      </c>
      <c r="R9" s="240" t="s">
        <v>366</v>
      </c>
    </row>
    <row r="10" spans="1:18" x14ac:dyDescent="0.25">
      <c r="B10" s="124">
        <v>40695</v>
      </c>
      <c r="C10" s="101">
        <v>30</v>
      </c>
      <c r="D10" s="101">
        <v>720</v>
      </c>
      <c r="E10" s="101">
        <v>4</v>
      </c>
      <c r="F10" s="101">
        <v>0</v>
      </c>
      <c r="G10" s="101">
        <v>416</v>
      </c>
      <c r="H10" s="125">
        <v>304</v>
      </c>
      <c r="I10" s="126">
        <v>0.57777777777777772</v>
      </c>
      <c r="J10" s="101"/>
      <c r="K10" s="127">
        <v>2014</v>
      </c>
      <c r="L10" s="104">
        <v>365</v>
      </c>
      <c r="M10" s="128">
        <v>8760</v>
      </c>
    </row>
    <row r="11" spans="1:18" x14ac:dyDescent="0.25">
      <c r="B11" s="124">
        <v>40725</v>
      </c>
      <c r="C11" s="101">
        <v>31</v>
      </c>
      <c r="D11" s="101">
        <v>744</v>
      </c>
      <c r="E11" s="101">
        <v>5</v>
      </c>
      <c r="F11" s="101">
        <v>1</v>
      </c>
      <c r="G11" s="101">
        <v>400</v>
      </c>
      <c r="H11" s="125">
        <v>344</v>
      </c>
      <c r="I11" s="126">
        <v>0.5376344086021505</v>
      </c>
      <c r="J11" s="101"/>
      <c r="K11" s="127">
        <v>2015</v>
      </c>
      <c r="L11" s="104">
        <v>365</v>
      </c>
      <c r="M11" s="128">
        <v>8760</v>
      </c>
    </row>
    <row r="12" spans="1:18" x14ac:dyDescent="0.25">
      <c r="B12" s="124">
        <v>40756</v>
      </c>
      <c r="C12" s="101">
        <v>31</v>
      </c>
      <c r="D12" s="101">
        <v>744</v>
      </c>
      <c r="E12" s="101">
        <v>4</v>
      </c>
      <c r="F12" s="101">
        <v>0</v>
      </c>
      <c r="G12" s="101">
        <v>432</v>
      </c>
      <c r="H12" s="125">
        <v>312</v>
      </c>
      <c r="I12" s="126">
        <v>0.58064516129032262</v>
      </c>
      <c r="J12" s="101"/>
      <c r="K12" s="127">
        <v>2016</v>
      </c>
      <c r="L12" s="104">
        <v>366</v>
      </c>
      <c r="M12" s="128">
        <v>8784</v>
      </c>
    </row>
    <row r="13" spans="1:18" x14ac:dyDescent="0.25">
      <c r="B13" s="124">
        <v>40787</v>
      </c>
      <c r="C13" s="101">
        <v>30</v>
      </c>
      <c r="D13" s="101">
        <v>720</v>
      </c>
      <c r="E13" s="101">
        <v>4</v>
      </c>
      <c r="F13" s="101">
        <v>1</v>
      </c>
      <c r="G13" s="101">
        <v>400</v>
      </c>
      <c r="H13" s="125">
        <v>320</v>
      </c>
      <c r="I13" s="126">
        <v>0.55555555555555558</v>
      </c>
      <c r="J13" s="101"/>
      <c r="K13" s="127">
        <v>2017</v>
      </c>
      <c r="L13" s="104">
        <v>365</v>
      </c>
      <c r="M13" s="128">
        <v>8760</v>
      </c>
    </row>
    <row r="14" spans="1:18" x14ac:dyDescent="0.25">
      <c r="B14" s="124">
        <v>40817</v>
      </c>
      <c r="C14" s="101">
        <v>31</v>
      </c>
      <c r="D14" s="101">
        <v>744</v>
      </c>
      <c r="E14" s="101">
        <v>5</v>
      </c>
      <c r="F14" s="101">
        <v>0</v>
      </c>
      <c r="G14" s="101">
        <v>416</v>
      </c>
      <c r="H14" s="125">
        <v>328</v>
      </c>
      <c r="I14" s="126">
        <v>0.55913978494623651</v>
      </c>
      <c r="J14" s="101"/>
      <c r="K14" s="127">
        <v>2018</v>
      </c>
      <c r="L14" s="104">
        <v>365</v>
      </c>
      <c r="M14" s="128">
        <v>8760</v>
      </c>
    </row>
    <row r="15" spans="1:18" x14ac:dyDescent="0.25">
      <c r="B15" s="124">
        <v>40848</v>
      </c>
      <c r="C15" s="101">
        <v>30</v>
      </c>
      <c r="D15" s="101">
        <v>721</v>
      </c>
      <c r="E15" s="101">
        <v>4</v>
      </c>
      <c r="F15" s="101">
        <v>1</v>
      </c>
      <c r="G15" s="101">
        <v>400</v>
      </c>
      <c r="H15" s="125">
        <v>321</v>
      </c>
      <c r="I15" s="126">
        <v>0.55478502080443826</v>
      </c>
      <c r="J15" s="101"/>
      <c r="K15" s="127">
        <v>2019</v>
      </c>
      <c r="L15" s="104">
        <v>365</v>
      </c>
      <c r="M15" s="128">
        <v>8760</v>
      </c>
    </row>
    <row r="16" spans="1:18" x14ac:dyDescent="0.25">
      <c r="B16" s="124">
        <v>40878</v>
      </c>
      <c r="C16" s="101">
        <v>31</v>
      </c>
      <c r="D16" s="101">
        <v>744</v>
      </c>
      <c r="E16" s="101">
        <v>4</v>
      </c>
      <c r="F16" s="101">
        <v>1</v>
      </c>
      <c r="G16" s="101">
        <v>416</v>
      </c>
      <c r="H16" s="125">
        <v>328</v>
      </c>
      <c r="I16" s="126">
        <v>0.55913978494623651</v>
      </c>
      <c r="J16" s="101"/>
      <c r="K16" s="127">
        <v>2020</v>
      </c>
      <c r="L16" s="104">
        <v>366</v>
      </c>
      <c r="M16" s="128">
        <v>8784</v>
      </c>
    </row>
    <row r="17" spans="1:13" x14ac:dyDescent="0.25">
      <c r="A17" s="116">
        <v>2012</v>
      </c>
      <c r="B17" s="124">
        <v>40909</v>
      </c>
      <c r="C17" s="101">
        <v>31</v>
      </c>
      <c r="D17" s="101">
        <v>744</v>
      </c>
      <c r="E17" s="101">
        <v>5</v>
      </c>
      <c r="F17" s="101">
        <v>1</v>
      </c>
      <c r="G17" s="101">
        <v>400</v>
      </c>
      <c r="H17" s="125">
        <v>344</v>
      </c>
      <c r="I17" s="126">
        <v>0.5376344086021505</v>
      </c>
      <c r="J17" s="101"/>
      <c r="K17" s="127">
        <v>2021</v>
      </c>
      <c r="L17" s="104">
        <v>365</v>
      </c>
      <c r="M17" s="128">
        <v>8760</v>
      </c>
    </row>
    <row r="18" spans="1:13" x14ac:dyDescent="0.25">
      <c r="B18" s="124">
        <v>40940</v>
      </c>
      <c r="C18" s="101">
        <v>29</v>
      </c>
      <c r="D18" s="101">
        <v>696</v>
      </c>
      <c r="E18" s="101">
        <v>4</v>
      </c>
      <c r="F18" s="101">
        <v>0</v>
      </c>
      <c r="G18" s="101">
        <v>400</v>
      </c>
      <c r="H18" s="125">
        <v>296</v>
      </c>
      <c r="I18" s="126">
        <v>0.57471264367816088</v>
      </c>
      <c r="J18" s="101"/>
      <c r="K18" s="127">
        <v>2022</v>
      </c>
      <c r="L18" s="104">
        <v>365</v>
      </c>
      <c r="M18" s="128">
        <v>8760</v>
      </c>
    </row>
    <row r="19" spans="1:13" x14ac:dyDescent="0.25">
      <c r="B19" s="124">
        <v>40969</v>
      </c>
      <c r="C19" s="101">
        <v>31</v>
      </c>
      <c r="D19" s="101">
        <v>743</v>
      </c>
      <c r="E19" s="101">
        <v>4</v>
      </c>
      <c r="F19" s="101">
        <v>0</v>
      </c>
      <c r="G19" s="101">
        <v>432</v>
      </c>
      <c r="H19" s="125">
        <v>311</v>
      </c>
      <c r="I19" s="126">
        <v>0.58142664872139971</v>
      </c>
      <c r="J19" s="101"/>
      <c r="K19" s="127">
        <v>2023</v>
      </c>
      <c r="L19" s="104">
        <v>365</v>
      </c>
      <c r="M19" s="128">
        <v>8760</v>
      </c>
    </row>
    <row r="20" spans="1:13" x14ac:dyDescent="0.25">
      <c r="B20" s="124">
        <v>41000</v>
      </c>
      <c r="C20" s="101">
        <v>30</v>
      </c>
      <c r="D20" s="101">
        <v>720</v>
      </c>
      <c r="E20" s="101">
        <v>5</v>
      </c>
      <c r="F20" s="101">
        <v>0</v>
      </c>
      <c r="G20" s="101">
        <v>400</v>
      </c>
      <c r="H20" s="125">
        <v>320</v>
      </c>
      <c r="I20" s="126">
        <v>0.55555555555555558</v>
      </c>
      <c r="J20" s="101"/>
      <c r="K20" s="127">
        <v>2024</v>
      </c>
      <c r="L20" s="104">
        <v>366</v>
      </c>
      <c r="M20" s="128">
        <v>8784</v>
      </c>
    </row>
    <row r="21" spans="1:13" x14ac:dyDescent="0.25">
      <c r="B21" s="124">
        <v>41030</v>
      </c>
      <c r="C21" s="101">
        <v>31</v>
      </c>
      <c r="D21" s="101">
        <v>744</v>
      </c>
      <c r="E21" s="101">
        <v>4</v>
      </c>
      <c r="F21" s="101">
        <v>1</v>
      </c>
      <c r="G21" s="101">
        <v>416</v>
      </c>
      <c r="H21" s="125">
        <v>328</v>
      </c>
      <c r="I21" s="126">
        <v>0.55913978494623651</v>
      </c>
      <c r="J21" s="101"/>
      <c r="K21" s="127">
        <v>2025</v>
      </c>
      <c r="L21" s="104">
        <v>365</v>
      </c>
      <c r="M21" s="128">
        <v>8760</v>
      </c>
    </row>
    <row r="22" spans="1:13" x14ac:dyDescent="0.25">
      <c r="B22" s="124">
        <v>41061</v>
      </c>
      <c r="C22" s="101">
        <v>30</v>
      </c>
      <c r="D22" s="101">
        <v>720</v>
      </c>
      <c r="E22" s="101">
        <v>4</v>
      </c>
      <c r="F22" s="101">
        <v>0</v>
      </c>
      <c r="G22" s="101">
        <v>416</v>
      </c>
      <c r="H22" s="125">
        <v>304</v>
      </c>
      <c r="I22" s="126">
        <v>0.57777777777777772</v>
      </c>
      <c r="J22" s="101"/>
      <c r="K22" s="127">
        <v>2026</v>
      </c>
      <c r="L22" s="104">
        <v>365</v>
      </c>
      <c r="M22" s="128">
        <v>8760</v>
      </c>
    </row>
    <row r="23" spans="1:13" x14ac:dyDescent="0.25">
      <c r="B23" s="124">
        <v>41091</v>
      </c>
      <c r="C23" s="101">
        <v>31</v>
      </c>
      <c r="D23" s="101">
        <v>744</v>
      </c>
      <c r="E23" s="101">
        <v>5</v>
      </c>
      <c r="F23" s="101">
        <v>1</v>
      </c>
      <c r="G23" s="101">
        <v>400</v>
      </c>
      <c r="H23" s="125">
        <v>344</v>
      </c>
      <c r="I23" s="126">
        <v>0.5376344086021505</v>
      </c>
      <c r="J23" s="101"/>
      <c r="K23" s="127">
        <v>2027</v>
      </c>
      <c r="L23" s="104">
        <v>365</v>
      </c>
      <c r="M23" s="128">
        <v>8760</v>
      </c>
    </row>
    <row r="24" spans="1:13" x14ac:dyDescent="0.25">
      <c r="B24" s="124">
        <v>41122</v>
      </c>
      <c r="C24" s="101">
        <v>31</v>
      </c>
      <c r="D24" s="101">
        <v>744</v>
      </c>
      <c r="E24" s="101">
        <v>4</v>
      </c>
      <c r="F24" s="101">
        <v>0</v>
      </c>
      <c r="G24" s="101">
        <v>432</v>
      </c>
      <c r="H24" s="125">
        <v>312</v>
      </c>
      <c r="I24" s="126">
        <v>0.58064516129032262</v>
      </c>
      <c r="J24" s="101"/>
      <c r="K24" s="127">
        <v>2028</v>
      </c>
      <c r="L24" s="104">
        <v>366</v>
      </c>
      <c r="M24" s="128">
        <v>8784</v>
      </c>
    </row>
    <row r="25" spans="1:13" x14ac:dyDescent="0.25">
      <c r="B25" s="124">
        <v>41153</v>
      </c>
      <c r="C25" s="101">
        <v>30</v>
      </c>
      <c r="D25" s="101">
        <v>720</v>
      </c>
      <c r="E25" s="101">
        <v>5</v>
      </c>
      <c r="F25" s="101">
        <v>1</v>
      </c>
      <c r="G25" s="101">
        <v>384</v>
      </c>
      <c r="H25" s="125">
        <v>336</v>
      </c>
      <c r="I25" s="126">
        <v>0.53333333333333333</v>
      </c>
      <c r="J25" s="101"/>
      <c r="K25" s="127">
        <v>2029</v>
      </c>
      <c r="L25" s="104">
        <v>365</v>
      </c>
      <c r="M25" s="128">
        <v>8760</v>
      </c>
    </row>
    <row r="26" spans="1:13" x14ac:dyDescent="0.25">
      <c r="B26" s="124">
        <v>41183</v>
      </c>
      <c r="C26" s="101">
        <v>31</v>
      </c>
      <c r="D26" s="101">
        <v>744</v>
      </c>
      <c r="E26" s="101">
        <v>4</v>
      </c>
      <c r="F26" s="101">
        <v>0</v>
      </c>
      <c r="G26" s="101">
        <v>432</v>
      </c>
      <c r="H26" s="125">
        <v>312</v>
      </c>
      <c r="I26" s="126">
        <v>0.58064516129032262</v>
      </c>
      <c r="J26" s="101"/>
      <c r="K26" s="127">
        <v>2030</v>
      </c>
      <c r="L26" s="104">
        <v>365</v>
      </c>
      <c r="M26" s="128">
        <v>8760</v>
      </c>
    </row>
    <row r="27" spans="1:13" x14ac:dyDescent="0.25">
      <c r="B27" s="124">
        <v>41214</v>
      </c>
      <c r="C27" s="101">
        <v>30</v>
      </c>
      <c r="D27" s="101">
        <v>721</v>
      </c>
      <c r="E27" s="101">
        <v>4</v>
      </c>
      <c r="F27" s="101">
        <v>1</v>
      </c>
      <c r="G27" s="101">
        <v>400</v>
      </c>
      <c r="H27" s="125">
        <v>321</v>
      </c>
      <c r="I27" s="126">
        <v>0.55478502080443826</v>
      </c>
      <c r="J27" s="101"/>
      <c r="K27" s="127">
        <v>2031</v>
      </c>
      <c r="L27" s="104">
        <v>365</v>
      </c>
      <c r="M27" s="128">
        <v>8760</v>
      </c>
    </row>
    <row r="28" spans="1:13" x14ac:dyDescent="0.25">
      <c r="B28" s="124">
        <v>41244</v>
      </c>
      <c r="C28" s="101">
        <v>31</v>
      </c>
      <c r="D28" s="101">
        <v>744</v>
      </c>
      <c r="E28" s="101">
        <v>5</v>
      </c>
      <c r="F28" s="101">
        <v>1</v>
      </c>
      <c r="G28" s="101">
        <v>400</v>
      </c>
      <c r="H28" s="125">
        <v>344</v>
      </c>
      <c r="I28" s="126">
        <v>0.5376344086021505</v>
      </c>
      <c r="J28" s="101"/>
      <c r="K28" s="127">
        <v>2032</v>
      </c>
      <c r="L28" s="104">
        <v>366</v>
      </c>
      <c r="M28" s="128">
        <v>8784</v>
      </c>
    </row>
    <row r="29" spans="1:13" x14ac:dyDescent="0.25">
      <c r="A29" s="116">
        <v>2013</v>
      </c>
      <c r="B29" s="124">
        <v>41275</v>
      </c>
      <c r="C29" s="101">
        <v>31</v>
      </c>
      <c r="D29" s="101">
        <v>744</v>
      </c>
      <c r="E29" s="101">
        <v>4</v>
      </c>
      <c r="F29" s="101">
        <v>1</v>
      </c>
      <c r="G29" s="101">
        <v>416</v>
      </c>
      <c r="H29" s="125">
        <v>328</v>
      </c>
      <c r="I29" s="126">
        <v>0.55913978494623651</v>
      </c>
      <c r="J29" s="101"/>
      <c r="K29" s="127">
        <v>2033</v>
      </c>
      <c r="L29" s="104">
        <v>365</v>
      </c>
      <c r="M29" s="128">
        <v>8760</v>
      </c>
    </row>
    <row r="30" spans="1:13" x14ac:dyDescent="0.25">
      <c r="B30" s="124">
        <v>41306</v>
      </c>
      <c r="C30" s="101">
        <v>28</v>
      </c>
      <c r="D30" s="101">
        <v>672</v>
      </c>
      <c r="E30" s="101">
        <v>4</v>
      </c>
      <c r="F30" s="101">
        <v>0</v>
      </c>
      <c r="G30" s="101">
        <v>384</v>
      </c>
      <c r="H30" s="125">
        <v>288</v>
      </c>
      <c r="I30" s="126">
        <v>0.5714285714285714</v>
      </c>
      <c r="J30" s="101"/>
      <c r="K30" s="127">
        <v>2034</v>
      </c>
      <c r="L30" s="104">
        <v>365</v>
      </c>
      <c r="M30" s="128">
        <v>8760</v>
      </c>
    </row>
    <row r="31" spans="1:13" x14ac:dyDescent="0.25">
      <c r="B31" s="124">
        <v>41334</v>
      </c>
      <c r="C31" s="101">
        <v>31</v>
      </c>
      <c r="D31" s="101">
        <v>743</v>
      </c>
      <c r="E31" s="101">
        <v>5</v>
      </c>
      <c r="F31" s="101">
        <v>0</v>
      </c>
      <c r="G31" s="101">
        <v>416</v>
      </c>
      <c r="H31" s="125">
        <v>327</v>
      </c>
      <c r="I31" s="126">
        <v>0.55989232839838488</v>
      </c>
      <c r="J31" s="101"/>
      <c r="K31" s="127">
        <v>2035</v>
      </c>
      <c r="L31" s="104">
        <v>365</v>
      </c>
      <c r="M31" s="128">
        <v>8760</v>
      </c>
    </row>
    <row r="32" spans="1:13" x14ac:dyDescent="0.25">
      <c r="B32" s="124">
        <v>41365</v>
      </c>
      <c r="C32" s="101">
        <v>30</v>
      </c>
      <c r="D32" s="101">
        <v>720</v>
      </c>
      <c r="E32" s="101">
        <v>4</v>
      </c>
      <c r="F32" s="101">
        <v>0</v>
      </c>
      <c r="G32" s="101">
        <v>416</v>
      </c>
      <c r="H32" s="125">
        <v>304</v>
      </c>
      <c r="I32" s="126">
        <v>0.57777777777777772</v>
      </c>
      <c r="J32" s="101"/>
      <c r="K32" s="127">
        <v>2036</v>
      </c>
      <c r="L32" s="104">
        <v>366</v>
      </c>
      <c r="M32" s="128">
        <v>8784</v>
      </c>
    </row>
    <row r="33" spans="1:13" x14ac:dyDescent="0.25">
      <c r="B33" s="124">
        <v>41395</v>
      </c>
      <c r="C33" s="101">
        <v>31</v>
      </c>
      <c r="D33" s="101">
        <v>744</v>
      </c>
      <c r="E33" s="101">
        <v>4</v>
      </c>
      <c r="F33" s="101">
        <v>1</v>
      </c>
      <c r="G33" s="101">
        <v>416</v>
      </c>
      <c r="H33" s="125">
        <v>328</v>
      </c>
      <c r="I33" s="126">
        <v>0.55913978494623651</v>
      </c>
      <c r="J33" s="101"/>
      <c r="K33" s="127">
        <v>2037</v>
      </c>
      <c r="L33" s="104">
        <v>365</v>
      </c>
      <c r="M33" s="128">
        <v>8760</v>
      </c>
    </row>
    <row r="34" spans="1:13" x14ac:dyDescent="0.25">
      <c r="B34" s="124">
        <v>41426</v>
      </c>
      <c r="C34" s="101">
        <v>30</v>
      </c>
      <c r="D34" s="101">
        <v>720</v>
      </c>
      <c r="E34" s="101">
        <v>5</v>
      </c>
      <c r="F34" s="101">
        <v>0</v>
      </c>
      <c r="G34" s="101">
        <v>400</v>
      </c>
      <c r="H34" s="125">
        <v>320</v>
      </c>
      <c r="I34" s="126">
        <v>0.55555555555555558</v>
      </c>
      <c r="J34" s="101"/>
      <c r="K34" s="127">
        <v>2038</v>
      </c>
      <c r="L34" s="104">
        <v>365</v>
      </c>
      <c r="M34" s="128">
        <v>8760</v>
      </c>
    </row>
    <row r="35" spans="1:13" x14ac:dyDescent="0.25">
      <c r="B35" s="124">
        <v>41456</v>
      </c>
      <c r="C35" s="101">
        <v>31</v>
      </c>
      <c r="D35" s="101">
        <v>744</v>
      </c>
      <c r="E35" s="101">
        <v>4</v>
      </c>
      <c r="F35" s="101">
        <v>1</v>
      </c>
      <c r="G35" s="101">
        <v>416</v>
      </c>
      <c r="H35" s="125">
        <v>328</v>
      </c>
      <c r="I35" s="126">
        <v>0.55913978494623651</v>
      </c>
      <c r="J35" s="101"/>
      <c r="K35" s="127">
        <v>2039</v>
      </c>
      <c r="L35" s="104">
        <v>365</v>
      </c>
      <c r="M35" s="128">
        <v>8760</v>
      </c>
    </row>
    <row r="36" spans="1:13" x14ac:dyDescent="0.25">
      <c r="B36" s="124">
        <v>41487</v>
      </c>
      <c r="C36" s="101">
        <v>31</v>
      </c>
      <c r="D36" s="101">
        <v>744</v>
      </c>
      <c r="E36" s="101">
        <v>4</v>
      </c>
      <c r="F36" s="101">
        <v>0</v>
      </c>
      <c r="G36" s="101">
        <v>432</v>
      </c>
      <c r="H36" s="125">
        <v>312</v>
      </c>
      <c r="I36" s="126">
        <v>0.58064516129032262</v>
      </c>
      <c r="J36" s="101"/>
      <c r="K36" s="127">
        <v>2040</v>
      </c>
      <c r="L36" s="104">
        <v>366</v>
      </c>
      <c r="M36" s="128">
        <v>8784</v>
      </c>
    </row>
    <row r="37" spans="1:13" x14ac:dyDescent="0.25">
      <c r="B37" s="124">
        <v>41518</v>
      </c>
      <c r="C37" s="101">
        <v>30</v>
      </c>
      <c r="D37" s="101">
        <v>720</v>
      </c>
      <c r="E37" s="101">
        <v>5</v>
      </c>
      <c r="F37" s="101">
        <v>1</v>
      </c>
      <c r="G37" s="101">
        <v>384</v>
      </c>
      <c r="H37" s="125">
        <v>336</v>
      </c>
      <c r="I37" s="126">
        <v>0.53333333333333333</v>
      </c>
      <c r="J37" s="101"/>
      <c r="K37" s="127">
        <v>2041</v>
      </c>
      <c r="L37" s="104">
        <v>365</v>
      </c>
      <c r="M37" s="128">
        <v>8760</v>
      </c>
    </row>
    <row r="38" spans="1:13" x14ac:dyDescent="0.25">
      <c r="B38" s="124">
        <v>41548</v>
      </c>
      <c r="C38" s="101">
        <v>31</v>
      </c>
      <c r="D38" s="101">
        <v>744</v>
      </c>
      <c r="E38" s="101">
        <v>4</v>
      </c>
      <c r="F38" s="101">
        <v>0</v>
      </c>
      <c r="G38" s="101">
        <v>432</v>
      </c>
      <c r="H38" s="125">
        <v>312</v>
      </c>
      <c r="I38" s="126">
        <v>0.58064516129032262</v>
      </c>
      <c r="J38" s="101"/>
      <c r="K38" s="127">
        <v>2042</v>
      </c>
      <c r="L38" s="104">
        <v>365</v>
      </c>
      <c r="M38" s="128">
        <v>8760</v>
      </c>
    </row>
    <row r="39" spans="1:13" x14ac:dyDescent="0.25">
      <c r="B39" s="124">
        <v>41579</v>
      </c>
      <c r="C39" s="101">
        <v>30</v>
      </c>
      <c r="D39" s="101">
        <v>721</v>
      </c>
      <c r="E39" s="101">
        <v>4</v>
      </c>
      <c r="F39" s="101">
        <v>1</v>
      </c>
      <c r="G39" s="101">
        <v>400</v>
      </c>
      <c r="H39" s="125">
        <v>321</v>
      </c>
      <c r="I39" s="126">
        <v>0.55478502080443826</v>
      </c>
      <c r="J39" s="101"/>
      <c r="K39" s="127">
        <v>2043</v>
      </c>
      <c r="L39" s="104">
        <v>365</v>
      </c>
      <c r="M39" s="128">
        <v>8760</v>
      </c>
    </row>
    <row r="40" spans="1:13" x14ac:dyDescent="0.25">
      <c r="B40" s="124">
        <v>41609</v>
      </c>
      <c r="C40" s="101">
        <v>31</v>
      </c>
      <c r="D40" s="101">
        <v>744</v>
      </c>
      <c r="E40" s="101">
        <v>5</v>
      </c>
      <c r="F40" s="101">
        <v>1</v>
      </c>
      <c r="G40" s="101">
        <v>400</v>
      </c>
      <c r="H40" s="125">
        <v>344</v>
      </c>
      <c r="I40" s="126">
        <v>0.5376344086021505</v>
      </c>
      <c r="J40" s="101"/>
      <c r="K40" s="129">
        <v>2044</v>
      </c>
      <c r="L40" s="130">
        <v>366</v>
      </c>
      <c r="M40" s="131">
        <v>8784</v>
      </c>
    </row>
    <row r="41" spans="1:13" x14ac:dyDescent="0.25">
      <c r="A41" s="116">
        <v>2014</v>
      </c>
      <c r="B41" s="124">
        <v>41640</v>
      </c>
      <c r="C41" s="101">
        <v>31</v>
      </c>
      <c r="D41" s="101">
        <v>744</v>
      </c>
      <c r="E41" s="101">
        <v>4</v>
      </c>
      <c r="F41" s="101">
        <v>1</v>
      </c>
      <c r="G41" s="101">
        <v>416</v>
      </c>
      <c r="H41" s="125">
        <v>328</v>
      </c>
      <c r="I41" s="126">
        <v>0.55913978494623651</v>
      </c>
      <c r="J41" s="101"/>
      <c r="M41" s="104"/>
    </row>
    <row r="42" spans="1:13" x14ac:dyDescent="0.25">
      <c r="B42" s="124">
        <v>41671</v>
      </c>
      <c r="C42" s="101">
        <v>28</v>
      </c>
      <c r="D42" s="101">
        <v>672</v>
      </c>
      <c r="E42" s="101">
        <v>4</v>
      </c>
      <c r="F42" s="101">
        <v>0</v>
      </c>
      <c r="G42" s="101">
        <v>384</v>
      </c>
      <c r="H42" s="125">
        <v>288</v>
      </c>
      <c r="I42" s="126">
        <v>0.5714285714285714</v>
      </c>
      <c r="J42" s="101"/>
      <c r="M42" s="104"/>
    </row>
    <row r="43" spans="1:13" x14ac:dyDescent="0.25">
      <c r="B43" s="124">
        <v>41699</v>
      </c>
      <c r="C43" s="101">
        <v>31</v>
      </c>
      <c r="D43" s="101">
        <v>743</v>
      </c>
      <c r="E43" s="101">
        <v>5</v>
      </c>
      <c r="F43" s="101">
        <v>0</v>
      </c>
      <c r="G43" s="101">
        <v>416</v>
      </c>
      <c r="H43" s="125">
        <v>327</v>
      </c>
      <c r="I43" s="126">
        <v>0.55989232839838488</v>
      </c>
      <c r="J43" s="101"/>
      <c r="M43" s="104"/>
    </row>
    <row r="44" spans="1:13" x14ac:dyDescent="0.25">
      <c r="B44" s="124">
        <v>41730</v>
      </c>
      <c r="C44" s="101">
        <v>30</v>
      </c>
      <c r="D44" s="101">
        <v>720</v>
      </c>
      <c r="E44" s="101">
        <v>4</v>
      </c>
      <c r="F44" s="101">
        <v>0</v>
      </c>
      <c r="G44" s="101">
        <v>416</v>
      </c>
      <c r="H44" s="125">
        <v>304</v>
      </c>
      <c r="I44" s="126">
        <v>0.57777777777777772</v>
      </c>
      <c r="J44" s="101"/>
      <c r="M44" s="104"/>
    </row>
    <row r="45" spans="1:13" x14ac:dyDescent="0.25">
      <c r="B45" s="124">
        <v>41760</v>
      </c>
      <c r="C45" s="101">
        <v>31</v>
      </c>
      <c r="D45" s="101">
        <v>744</v>
      </c>
      <c r="E45" s="101">
        <v>4</v>
      </c>
      <c r="F45" s="101">
        <v>1</v>
      </c>
      <c r="G45" s="101">
        <v>416</v>
      </c>
      <c r="H45" s="125">
        <v>328</v>
      </c>
      <c r="I45" s="126">
        <v>0.55913978494623651</v>
      </c>
      <c r="J45" s="101"/>
      <c r="M45" s="104"/>
    </row>
    <row r="46" spans="1:13" x14ac:dyDescent="0.25">
      <c r="B46" s="124">
        <v>41791</v>
      </c>
      <c r="C46" s="101">
        <v>30</v>
      </c>
      <c r="D46" s="101">
        <v>720</v>
      </c>
      <c r="E46" s="101">
        <v>5</v>
      </c>
      <c r="F46" s="101">
        <v>0</v>
      </c>
      <c r="G46" s="101">
        <v>400</v>
      </c>
      <c r="H46" s="125">
        <v>320</v>
      </c>
      <c r="I46" s="126">
        <v>0.55555555555555558</v>
      </c>
      <c r="J46" s="101"/>
      <c r="M46" s="104"/>
    </row>
    <row r="47" spans="1:13" x14ac:dyDescent="0.25">
      <c r="B47" s="124">
        <v>41821</v>
      </c>
      <c r="C47" s="101">
        <v>31</v>
      </c>
      <c r="D47" s="101">
        <v>744</v>
      </c>
      <c r="E47" s="101">
        <v>4</v>
      </c>
      <c r="F47" s="101">
        <v>1</v>
      </c>
      <c r="G47" s="101">
        <v>416</v>
      </c>
      <c r="H47" s="125">
        <v>328</v>
      </c>
      <c r="I47" s="126">
        <v>0.55913978494623651</v>
      </c>
      <c r="J47" s="101"/>
      <c r="M47" s="104"/>
    </row>
    <row r="48" spans="1:13" x14ac:dyDescent="0.25">
      <c r="B48" s="124">
        <v>41852</v>
      </c>
      <c r="C48" s="101">
        <v>31</v>
      </c>
      <c r="D48" s="101">
        <v>744</v>
      </c>
      <c r="E48" s="101">
        <v>5</v>
      </c>
      <c r="F48" s="101">
        <v>0</v>
      </c>
      <c r="G48" s="101">
        <v>416</v>
      </c>
      <c r="H48" s="125">
        <v>328</v>
      </c>
      <c r="I48" s="126">
        <v>0.55913978494623651</v>
      </c>
      <c r="J48" s="101"/>
      <c r="M48" s="104"/>
    </row>
    <row r="49" spans="1:13" x14ac:dyDescent="0.25">
      <c r="B49" s="124">
        <v>41883</v>
      </c>
      <c r="C49" s="101">
        <v>30</v>
      </c>
      <c r="D49" s="101">
        <v>720</v>
      </c>
      <c r="E49" s="101">
        <v>4</v>
      </c>
      <c r="F49" s="101">
        <v>1</v>
      </c>
      <c r="G49" s="101">
        <v>400</v>
      </c>
      <c r="H49" s="125">
        <v>320</v>
      </c>
      <c r="I49" s="126">
        <v>0.55555555555555558</v>
      </c>
      <c r="J49" s="101"/>
      <c r="M49" s="104"/>
    </row>
    <row r="50" spans="1:13" x14ac:dyDescent="0.25">
      <c r="B50" s="124">
        <v>41913</v>
      </c>
      <c r="C50" s="101">
        <v>31</v>
      </c>
      <c r="D50" s="101">
        <v>744</v>
      </c>
      <c r="E50" s="101">
        <v>4</v>
      </c>
      <c r="F50" s="101">
        <v>0</v>
      </c>
      <c r="G50" s="101">
        <v>432</v>
      </c>
      <c r="H50" s="125">
        <v>312</v>
      </c>
      <c r="I50" s="126">
        <v>0.58064516129032262</v>
      </c>
      <c r="J50" s="101"/>
      <c r="M50" s="104"/>
    </row>
    <row r="51" spans="1:13" x14ac:dyDescent="0.25">
      <c r="B51" s="124">
        <v>41944</v>
      </c>
      <c r="C51" s="101">
        <v>30</v>
      </c>
      <c r="D51" s="101">
        <v>721</v>
      </c>
      <c r="E51" s="101">
        <v>5</v>
      </c>
      <c r="F51" s="101">
        <v>1</v>
      </c>
      <c r="G51" s="101">
        <v>384</v>
      </c>
      <c r="H51" s="125">
        <v>337</v>
      </c>
      <c r="I51" s="126">
        <v>0.53259361997226073</v>
      </c>
      <c r="J51" s="101"/>
      <c r="M51" s="104"/>
    </row>
    <row r="52" spans="1:13" x14ac:dyDescent="0.25">
      <c r="B52" s="124">
        <v>41974</v>
      </c>
      <c r="C52" s="101">
        <v>31</v>
      </c>
      <c r="D52" s="101">
        <v>744</v>
      </c>
      <c r="E52" s="101">
        <v>4</v>
      </c>
      <c r="F52" s="101">
        <v>1</v>
      </c>
      <c r="G52" s="101">
        <v>416</v>
      </c>
      <c r="H52" s="125">
        <v>328</v>
      </c>
      <c r="I52" s="126">
        <v>0.55913978494623651</v>
      </c>
      <c r="J52" s="101"/>
      <c r="M52" s="104"/>
    </row>
    <row r="53" spans="1:13" x14ac:dyDescent="0.25">
      <c r="A53" s="116">
        <v>2015</v>
      </c>
      <c r="B53" s="124">
        <v>42005</v>
      </c>
      <c r="C53" s="101">
        <v>31</v>
      </c>
      <c r="D53" s="101">
        <v>744</v>
      </c>
      <c r="E53" s="101">
        <v>4</v>
      </c>
      <c r="F53" s="101">
        <v>1</v>
      </c>
      <c r="G53" s="101">
        <v>416</v>
      </c>
      <c r="H53" s="125">
        <v>328</v>
      </c>
      <c r="I53" s="126">
        <v>0.55913978494623651</v>
      </c>
      <c r="J53" s="101"/>
      <c r="M53" s="104"/>
    </row>
    <row r="54" spans="1:13" x14ac:dyDescent="0.25">
      <c r="B54" s="124">
        <v>42036</v>
      </c>
      <c r="C54" s="101">
        <v>28</v>
      </c>
      <c r="D54" s="101">
        <v>672</v>
      </c>
      <c r="E54" s="101">
        <v>4</v>
      </c>
      <c r="F54" s="101">
        <v>0</v>
      </c>
      <c r="G54" s="101">
        <v>384</v>
      </c>
      <c r="H54" s="125">
        <v>288</v>
      </c>
      <c r="I54" s="126">
        <v>0.5714285714285714</v>
      </c>
      <c r="J54" s="101"/>
      <c r="M54" s="104"/>
    </row>
    <row r="55" spans="1:13" x14ac:dyDescent="0.25">
      <c r="B55" s="124">
        <v>42064</v>
      </c>
      <c r="C55" s="101">
        <v>31</v>
      </c>
      <c r="D55" s="101">
        <v>743</v>
      </c>
      <c r="E55" s="101">
        <v>5</v>
      </c>
      <c r="F55" s="101">
        <v>0</v>
      </c>
      <c r="G55" s="101">
        <v>416</v>
      </c>
      <c r="H55" s="125">
        <v>327</v>
      </c>
      <c r="I55" s="126">
        <v>0.55989232839838488</v>
      </c>
      <c r="J55" s="101"/>
      <c r="M55" s="104"/>
    </row>
    <row r="56" spans="1:13" x14ac:dyDescent="0.25">
      <c r="B56" s="124">
        <v>42095</v>
      </c>
      <c r="C56" s="101">
        <v>30</v>
      </c>
      <c r="D56" s="101">
        <v>720</v>
      </c>
      <c r="E56" s="101">
        <v>4</v>
      </c>
      <c r="F56" s="101">
        <v>0</v>
      </c>
      <c r="G56" s="101">
        <v>416</v>
      </c>
      <c r="H56" s="125">
        <v>304</v>
      </c>
      <c r="I56" s="126">
        <v>0.57777777777777772</v>
      </c>
      <c r="J56" s="101"/>
      <c r="M56" s="104"/>
    </row>
    <row r="57" spans="1:13" x14ac:dyDescent="0.25">
      <c r="B57" s="124">
        <v>42125</v>
      </c>
      <c r="C57" s="101">
        <v>31</v>
      </c>
      <c r="D57" s="101">
        <v>744</v>
      </c>
      <c r="E57" s="101">
        <v>5</v>
      </c>
      <c r="F57" s="101">
        <v>1</v>
      </c>
      <c r="G57" s="101">
        <v>400</v>
      </c>
      <c r="H57" s="125">
        <v>344</v>
      </c>
      <c r="I57" s="126">
        <v>0.5376344086021505</v>
      </c>
      <c r="J57" s="101"/>
      <c r="M57" s="104"/>
    </row>
    <row r="58" spans="1:13" x14ac:dyDescent="0.25">
      <c r="B58" s="124">
        <v>42156</v>
      </c>
      <c r="C58" s="101">
        <v>30</v>
      </c>
      <c r="D58" s="101">
        <v>720</v>
      </c>
      <c r="E58" s="101">
        <v>4</v>
      </c>
      <c r="F58" s="101">
        <v>0</v>
      </c>
      <c r="G58" s="101">
        <v>416</v>
      </c>
      <c r="H58" s="125">
        <v>304</v>
      </c>
      <c r="I58" s="126">
        <v>0.57777777777777772</v>
      </c>
      <c r="J58" s="101"/>
      <c r="M58" s="104"/>
    </row>
    <row r="59" spans="1:13" x14ac:dyDescent="0.25">
      <c r="B59" s="124">
        <v>42186</v>
      </c>
      <c r="C59" s="101">
        <v>31</v>
      </c>
      <c r="D59" s="101">
        <v>744</v>
      </c>
      <c r="E59" s="101">
        <v>4</v>
      </c>
      <c r="F59" s="101">
        <v>1</v>
      </c>
      <c r="G59" s="101">
        <v>416</v>
      </c>
      <c r="H59" s="125">
        <v>328</v>
      </c>
      <c r="I59" s="126">
        <v>0.55913978494623651</v>
      </c>
      <c r="J59" s="101"/>
      <c r="M59" s="104"/>
    </row>
    <row r="60" spans="1:13" x14ac:dyDescent="0.25">
      <c r="B60" s="124">
        <v>42217</v>
      </c>
      <c r="C60" s="101">
        <v>31</v>
      </c>
      <c r="D60" s="101">
        <v>744</v>
      </c>
      <c r="E60" s="101">
        <v>5</v>
      </c>
      <c r="F60" s="101">
        <v>0</v>
      </c>
      <c r="G60" s="101">
        <v>416</v>
      </c>
      <c r="H60" s="125">
        <v>328</v>
      </c>
      <c r="I60" s="126">
        <v>0.55913978494623651</v>
      </c>
      <c r="J60" s="101"/>
      <c r="M60" s="104"/>
    </row>
    <row r="61" spans="1:13" x14ac:dyDescent="0.25">
      <c r="B61" s="124">
        <v>42248</v>
      </c>
      <c r="C61" s="101">
        <v>30</v>
      </c>
      <c r="D61" s="101">
        <v>720</v>
      </c>
      <c r="E61" s="101">
        <v>4</v>
      </c>
      <c r="F61" s="101">
        <v>1</v>
      </c>
      <c r="G61" s="101">
        <v>400</v>
      </c>
      <c r="H61" s="125">
        <v>320</v>
      </c>
      <c r="I61" s="126">
        <v>0.55555555555555558</v>
      </c>
      <c r="J61" s="101"/>
      <c r="M61" s="104"/>
    </row>
    <row r="62" spans="1:13" x14ac:dyDescent="0.25">
      <c r="B62" s="124">
        <v>42278</v>
      </c>
      <c r="C62" s="101">
        <v>31</v>
      </c>
      <c r="D62" s="101">
        <v>744</v>
      </c>
      <c r="E62" s="101">
        <v>4</v>
      </c>
      <c r="F62" s="101">
        <v>0</v>
      </c>
      <c r="G62" s="101">
        <v>432</v>
      </c>
      <c r="H62" s="125">
        <v>312</v>
      </c>
      <c r="I62" s="126">
        <v>0.58064516129032262</v>
      </c>
      <c r="J62" s="101"/>
      <c r="M62" s="104"/>
    </row>
    <row r="63" spans="1:13" x14ac:dyDescent="0.25">
      <c r="B63" s="124">
        <v>42309</v>
      </c>
      <c r="C63" s="101">
        <v>30</v>
      </c>
      <c r="D63" s="101">
        <v>721</v>
      </c>
      <c r="E63" s="101">
        <v>5</v>
      </c>
      <c r="F63" s="101">
        <v>1</v>
      </c>
      <c r="G63" s="101">
        <v>384</v>
      </c>
      <c r="H63" s="125">
        <v>337</v>
      </c>
      <c r="I63" s="126">
        <v>0.53259361997226073</v>
      </c>
      <c r="J63" s="101"/>
      <c r="M63" s="104"/>
    </row>
    <row r="64" spans="1:13" x14ac:dyDescent="0.25">
      <c r="B64" s="124">
        <v>42339</v>
      </c>
      <c r="C64" s="101">
        <v>31</v>
      </c>
      <c r="D64" s="101">
        <v>744</v>
      </c>
      <c r="E64" s="101">
        <v>4</v>
      </c>
      <c r="F64" s="101">
        <v>1</v>
      </c>
      <c r="G64" s="101">
        <v>416</v>
      </c>
      <c r="H64" s="125">
        <v>328</v>
      </c>
      <c r="I64" s="126">
        <v>0.55913978494623651</v>
      </c>
      <c r="J64" s="101"/>
      <c r="M64" s="104"/>
    </row>
    <row r="65" spans="1:13" x14ac:dyDescent="0.25">
      <c r="A65" s="116">
        <v>2016</v>
      </c>
      <c r="B65" s="124">
        <v>42370</v>
      </c>
      <c r="C65" s="101">
        <v>31</v>
      </c>
      <c r="D65" s="101">
        <v>744</v>
      </c>
      <c r="E65" s="101">
        <v>5</v>
      </c>
      <c r="F65" s="101">
        <v>1</v>
      </c>
      <c r="G65" s="101">
        <v>400</v>
      </c>
      <c r="H65" s="125">
        <v>344</v>
      </c>
      <c r="I65" s="126">
        <v>0.5376344086021505</v>
      </c>
      <c r="J65" s="101"/>
      <c r="M65" s="104"/>
    </row>
    <row r="66" spans="1:13" x14ac:dyDescent="0.25">
      <c r="B66" s="124">
        <v>42401</v>
      </c>
      <c r="C66" s="101">
        <v>29</v>
      </c>
      <c r="D66" s="101">
        <v>696</v>
      </c>
      <c r="E66" s="101">
        <v>4</v>
      </c>
      <c r="F66" s="101">
        <v>0</v>
      </c>
      <c r="G66" s="101">
        <v>400</v>
      </c>
      <c r="H66" s="125">
        <v>296</v>
      </c>
      <c r="I66" s="126">
        <v>0.57471264367816088</v>
      </c>
      <c r="J66" s="101"/>
      <c r="M66" s="104"/>
    </row>
    <row r="67" spans="1:13" x14ac:dyDescent="0.25">
      <c r="B67" s="124">
        <v>42430</v>
      </c>
      <c r="C67" s="101">
        <v>31</v>
      </c>
      <c r="D67" s="101">
        <v>743</v>
      </c>
      <c r="E67" s="101">
        <v>4</v>
      </c>
      <c r="F67" s="101">
        <v>0</v>
      </c>
      <c r="G67" s="101">
        <v>432</v>
      </c>
      <c r="H67" s="125">
        <v>311</v>
      </c>
      <c r="I67" s="126">
        <v>0.58142664872139971</v>
      </c>
      <c r="J67" s="101"/>
      <c r="M67" s="104"/>
    </row>
    <row r="68" spans="1:13" x14ac:dyDescent="0.25">
      <c r="B68" s="124">
        <v>42461</v>
      </c>
      <c r="C68" s="101">
        <v>30</v>
      </c>
      <c r="D68" s="101">
        <v>720</v>
      </c>
      <c r="E68" s="101">
        <v>4</v>
      </c>
      <c r="F68" s="101">
        <v>0</v>
      </c>
      <c r="G68" s="101">
        <v>416</v>
      </c>
      <c r="H68" s="125">
        <v>304</v>
      </c>
      <c r="I68" s="126">
        <v>0.57777777777777772</v>
      </c>
      <c r="J68" s="101"/>
      <c r="M68" s="104"/>
    </row>
    <row r="69" spans="1:13" x14ac:dyDescent="0.25">
      <c r="B69" s="124">
        <v>42491</v>
      </c>
      <c r="C69" s="101">
        <v>31</v>
      </c>
      <c r="D69" s="101">
        <v>744</v>
      </c>
      <c r="E69" s="101">
        <v>5</v>
      </c>
      <c r="F69" s="101">
        <v>1</v>
      </c>
      <c r="G69" s="101">
        <v>400</v>
      </c>
      <c r="H69" s="125">
        <v>344</v>
      </c>
      <c r="I69" s="126">
        <v>0.5376344086021505</v>
      </c>
      <c r="J69" s="101"/>
      <c r="M69" s="104"/>
    </row>
    <row r="70" spans="1:13" x14ac:dyDescent="0.25">
      <c r="B70" s="124">
        <v>42522</v>
      </c>
      <c r="C70" s="101">
        <v>30</v>
      </c>
      <c r="D70" s="101">
        <v>720</v>
      </c>
      <c r="E70" s="101">
        <v>4</v>
      </c>
      <c r="F70" s="101">
        <v>0</v>
      </c>
      <c r="G70" s="101">
        <v>416</v>
      </c>
      <c r="H70" s="125">
        <v>304</v>
      </c>
      <c r="I70" s="126">
        <v>0.57777777777777772</v>
      </c>
      <c r="J70" s="101"/>
      <c r="M70" s="104"/>
    </row>
    <row r="71" spans="1:13" x14ac:dyDescent="0.25">
      <c r="B71" s="124">
        <v>42552</v>
      </c>
      <c r="C71" s="101">
        <v>31</v>
      </c>
      <c r="D71" s="101">
        <v>744</v>
      </c>
      <c r="E71" s="101">
        <v>5</v>
      </c>
      <c r="F71" s="101">
        <v>1</v>
      </c>
      <c r="G71" s="101">
        <v>400</v>
      </c>
      <c r="H71" s="125">
        <v>344</v>
      </c>
      <c r="I71" s="126">
        <v>0.5376344086021505</v>
      </c>
      <c r="J71" s="101"/>
      <c r="M71" s="104"/>
    </row>
    <row r="72" spans="1:13" x14ac:dyDescent="0.25">
      <c r="B72" s="124">
        <v>42583</v>
      </c>
      <c r="C72" s="101">
        <v>31</v>
      </c>
      <c r="D72" s="101">
        <v>744</v>
      </c>
      <c r="E72" s="101">
        <v>4</v>
      </c>
      <c r="F72" s="101">
        <v>0</v>
      </c>
      <c r="G72" s="101">
        <v>432</v>
      </c>
      <c r="H72" s="125">
        <v>312</v>
      </c>
      <c r="I72" s="126">
        <v>0.58064516129032262</v>
      </c>
      <c r="J72" s="101"/>
      <c r="M72" s="104"/>
    </row>
    <row r="73" spans="1:13" x14ac:dyDescent="0.25">
      <c r="B73" s="124">
        <v>42614</v>
      </c>
      <c r="C73" s="101">
        <v>30</v>
      </c>
      <c r="D73" s="101">
        <v>720</v>
      </c>
      <c r="E73" s="101">
        <v>4</v>
      </c>
      <c r="F73" s="101">
        <v>1</v>
      </c>
      <c r="G73" s="101">
        <v>400</v>
      </c>
      <c r="H73" s="125">
        <v>320</v>
      </c>
      <c r="I73" s="126">
        <v>0.55555555555555558</v>
      </c>
      <c r="J73" s="101"/>
      <c r="M73" s="104"/>
    </row>
    <row r="74" spans="1:13" x14ac:dyDescent="0.25">
      <c r="B74" s="124">
        <v>42644</v>
      </c>
      <c r="C74" s="101">
        <v>31</v>
      </c>
      <c r="D74" s="101">
        <v>744</v>
      </c>
      <c r="E74" s="101">
        <v>5</v>
      </c>
      <c r="F74" s="101">
        <v>0</v>
      </c>
      <c r="G74" s="101">
        <v>416</v>
      </c>
      <c r="H74" s="125">
        <v>328</v>
      </c>
      <c r="I74" s="126">
        <v>0.55913978494623651</v>
      </c>
      <c r="J74" s="101"/>
      <c r="M74" s="104"/>
    </row>
    <row r="75" spans="1:13" x14ac:dyDescent="0.25">
      <c r="B75" s="124">
        <v>42675</v>
      </c>
      <c r="C75" s="101">
        <v>30</v>
      </c>
      <c r="D75" s="101">
        <v>721</v>
      </c>
      <c r="E75" s="101">
        <v>4</v>
      </c>
      <c r="F75" s="101">
        <v>1</v>
      </c>
      <c r="G75" s="101">
        <v>400</v>
      </c>
      <c r="H75" s="125">
        <v>321</v>
      </c>
      <c r="I75" s="126">
        <v>0.55478502080443826</v>
      </c>
      <c r="J75" s="101"/>
      <c r="M75" s="104"/>
    </row>
    <row r="76" spans="1:13" x14ac:dyDescent="0.25">
      <c r="B76" s="124">
        <v>42705</v>
      </c>
      <c r="C76" s="101">
        <v>31</v>
      </c>
      <c r="D76" s="101">
        <v>744</v>
      </c>
      <c r="E76" s="101">
        <v>4</v>
      </c>
      <c r="F76" s="101">
        <v>1</v>
      </c>
      <c r="G76" s="101">
        <v>416</v>
      </c>
      <c r="H76" s="125">
        <v>328</v>
      </c>
      <c r="I76" s="126">
        <v>0.55913978494623651</v>
      </c>
      <c r="J76" s="101"/>
      <c r="M76" s="104"/>
    </row>
    <row r="77" spans="1:13" x14ac:dyDescent="0.25">
      <c r="A77" s="116">
        <v>2017</v>
      </c>
      <c r="B77" s="124">
        <v>42736</v>
      </c>
      <c r="C77" s="101">
        <v>31</v>
      </c>
      <c r="D77" s="101">
        <v>744</v>
      </c>
      <c r="E77" s="101">
        <v>5</v>
      </c>
      <c r="F77" s="101">
        <v>1</v>
      </c>
      <c r="G77" s="101">
        <v>400</v>
      </c>
      <c r="H77" s="125">
        <v>344</v>
      </c>
      <c r="I77" s="126">
        <v>0.5376344086021505</v>
      </c>
      <c r="J77" s="101"/>
      <c r="M77" s="104"/>
    </row>
    <row r="78" spans="1:13" x14ac:dyDescent="0.25">
      <c r="B78" s="124">
        <v>42767</v>
      </c>
      <c r="C78" s="101">
        <v>28</v>
      </c>
      <c r="D78" s="101">
        <v>672</v>
      </c>
      <c r="E78" s="101">
        <v>4</v>
      </c>
      <c r="F78" s="101">
        <v>0</v>
      </c>
      <c r="G78" s="101">
        <v>384</v>
      </c>
      <c r="H78" s="125">
        <v>288</v>
      </c>
      <c r="I78" s="126">
        <v>0.5714285714285714</v>
      </c>
      <c r="J78" s="101"/>
      <c r="M78" s="104"/>
    </row>
    <row r="79" spans="1:13" x14ac:dyDescent="0.25">
      <c r="B79" s="124">
        <v>42795</v>
      </c>
      <c r="C79" s="101">
        <v>31</v>
      </c>
      <c r="D79" s="101">
        <v>743</v>
      </c>
      <c r="E79" s="101">
        <v>4</v>
      </c>
      <c r="F79" s="101">
        <v>0</v>
      </c>
      <c r="G79" s="101">
        <v>432</v>
      </c>
      <c r="H79" s="125">
        <v>311</v>
      </c>
      <c r="I79" s="126">
        <v>0.58142664872139971</v>
      </c>
      <c r="J79" s="101"/>
      <c r="M79" s="104"/>
    </row>
    <row r="80" spans="1:13" x14ac:dyDescent="0.25">
      <c r="B80" s="124">
        <v>42826</v>
      </c>
      <c r="C80" s="101">
        <v>30</v>
      </c>
      <c r="D80" s="101">
        <v>720</v>
      </c>
      <c r="E80" s="101">
        <v>5</v>
      </c>
      <c r="F80" s="101">
        <v>0</v>
      </c>
      <c r="G80" s="101">
        <v>400</v>
      </c>
      <c r="H80" s="125">
        <v>320</v>
      </c>
      <c r="I80" s="126">
        <v>0.55555555555555558</v>
      </c>
      <c r="J80" s="101"/>
      <c r="M80" s="104"/>
    </row>
    <row r="81" spans="1:13" x14ac:dyDescent="0.25">
      <c r="B81" s="124">
        <v>42856</v>
      </c>
      <c r="C81" s="101">
        <v>31</v>
      </c>
      <c r="D81" s="101">
        <v>744</v>
      </c>
      <c r="E81" s="101">
        <v>4</v>
      </c>
      <c r="F81" s="101">
        <v>1</v>
      </c>
      <c r="G81" s="101">
        <v>416</v>
      </c>
      <c r="H81" s="125">
        <v>328</v>
      </c>
      <c r="I81" s="126">
        <v>0.55913978494623651</v>
      </c>
      <c r="J81" s="101"/>
      <c r="M81" s="104"/>
    </row>
    <row r="82" spans="1:13" x14ac:dyDescent="0.25">
      <c r="B82" s="124">
        <v>42887</v>
      </c>
      <c r="C82" s="101">
        <v>30</v>
      </c>
      <c r="D82" s="101">
        <v>720</v>
      </c>
      <c r="E82" s="101">
        <v>4</v>
      </c>
      <c r="F82" s="101">
        <v>0</v>
      </c>
      <c r="G82" s="101">
        <v>416</v>
      </c>
      <c r="H82" s="125">
        <v>304</v>
      </c>
      <c r="I82" s="126">
        <v>0.57777777777777772</v>
      </c>
      <c r="J82" s="101"/>
      <c r="M82" s="104"/>
    </row>
    <row r="83" spans="1:13" x14ac:dyDescent="0.25">
      <c r="B83" s="124">
        <v>42917</v>
      </c>
      <c r="C83" s="101">
        <v>31</v>
      </c>
      <c r="D83" s="101">
        <v>744</v>
      </c>
      <c r="E83" s="101">
        <v>5</v>
      </c>
      <c r="F83" s="101">
        <v>1</v>
      </c>
      <c r="G83" s="101">
        <v>400</v>
      </c>
      <c r="H83" s="125">
        <v>344</v>
      </c>
      <c r="I83" s="126">
        <v>0.5376344086021505</v>
      </c>
      <c r="J83" s="101"/>
      <c r="M83" s="104"/>
    </row>
    <row r="84" spans="1:13" x14ac:dyDescent="0.25">
      <c r="B84" s="124">
        <v>42948</v>
      </c>
      <c r="C84" s="101">
        <v>31</v>
      </c>
      <c r="D84" s="101">
        <v>744</v>
      </c>
      <c r="E84" s="101">
        <v>4</v>
      </c>
      <c r="F84" s="101">
        <v>0</v>
      </c>
      <c r="G84" s="101">
        <v>432</v>
      </c>
      <c r="H84" s="125">
        <v>312</v>
      </c>
      <c r="I84" s="126">
        <v>0.58064516129032262</v>
      </c>
      <c r="J84" s="101"/>
      <c r="M84" s="104"/>
    </row>
    <row r="85" spans="1:13" x14ac:dyDescent="0.25">
      <c r="B85" s="124">
        <v>42979</v>
      </c>
      <c r="C85" s="101">
        <v>30</v>
      </c>
      <c r="D85" s="101">
        <v>720</v>
      </c>
      <c r="E85" s="101">
        <v>4</v>
      </c>
      <c r="F85" s="101">
        <v>1</v>
      </c>
      <c r="G85" s="101">
        <v>400</v>
      </c>
      <c r="H85" s="125">
        <v>320</v>
      </c>
      <c r="I85" s="126">
        <v>0.55555555555555558</v>
      </c>
      <c r="J85" s="101"/>
      <c r="M85" s="104"/>
    </row>
    <row r="86" spans="1:13" x14ac:dyDescent="0.25">
      <c r="B86" s="124">
        <v>43009</v>
      </c>
      <c r="C86" s="101">
        <v>31</v>
      </c>
      <c r="D86" s="101">
        <v>744</v>
      </c>
      <c r="E86" s="101">
        <v>5</v>
      </c>
      <c r="F86" s="101">
        <v>0</v>
      </c>
      <c r="G86" s="101">
        <v>416</v>
      </c>
      <c r="H86" s="125">
        <v>328</v>
      </c>
      <c r="I86" s="126">
        <v>0.55913978494623651</v>
      </c>
      <c r="J86" s="101"/>
      <c r="M86" s="104"/>
    </row>
    <row r="87" spans="1:13" x14ac:dyDescent="0.25">
      <c r="B87" s="124">
        <v>43040</v>
      </c>
      <c r="C87" s="101">
        <v>30</v>
      </c>
      <c r="D87" s="101">
        <v>721</v>
      </c>
      <c r="E87" s="101">
        <v>4</v>
      </c>
      <c r="F87" s="101">
        <v>1</v>
      </c>
      <c r="G87" s="101">
        <v>400</v>
      </c>
      <c r="H87" s="125">
        <v>321</v>
      </c>
      <c r="I87" s="126">
        <v>0.55478502080443826</v>
      </c>
      <c r="J87" s="101"/>
      <c r="M87" s="104"/>
    </row>
    <row r="88" spans="1:13" x14ac:dyDescent="0.25">
      <c r="B88" s="124">
        <v>43070</v>
      </c>
      <c r="C88" s="101">
        <v>31</v>
      </c>
      <c r="D88" s="101">
        <v>744</v>
      </c>
      <c r="E88" s="101">
        <v>5</v>
      </c>
      <c r="F88" s="101">
        <v>1</v>
      </c>
      <c r="G88" s="101">
        <v>400</v>
      </c>
      <c r="H88" s="125">
        <v>344</v>
      </c>
      <c r="I88" s="126">
        <v>0.5376344086021505</v>
      </c>
      <c r="J88" s="101"/>
      <c r="M88" s="104"/>
    </row>
    <row r="89" spans="1:13" x14ac:dyDescent="0.25">
      <c r="A89" s="116">
        <v>2018</v>
      </c>
      <c r="B89" s="124">
        <v>43101</v>
      </c>
      <c r="C89" s="101">
        <v>31</v>
      </c>
      <c r="D89" s="101">
        <v>744</v>
      </c>
      <c r="E89" s="101">
        <v>4</v>
      </c>
      <c r="F89" s="101">
        <v>1</v>
      </c>
      <c r="G89" s="101">
        <v>416</v>
      </c>
      <c r="H89" s="125">
        <v>328</v>
      </c>
      <c r="I89" s="126">
        <v>0.55913978494623651</v>
      </c>
      <c r="J89" s="101"/>
      <c r="M89" s="104"/>
    </row>
    <row r="90" spans="1:13" x14ac:dyDescent="0.25">
      <c r="B90" s="124">
        <v>43132</v>
      </c>
      <c r="C90" s="101">
        <v>28</v>
      </c>
      <c r="D90" s="101">
        <v>672</v>
      </c>
      <c r="E90" s="101">
        <v>4</v>
      </c>
      <c r="F90" s="101">
        <v>0</v>
      </c>
      <c r="G90" s="101">
        <v>384</v>
      </c>
      <c r="H90" s="125">
        <v>288</v>
      </c>
      <c r="I90" s="126">
        <v>0.5714285714285714</v>
      </c>
      <c r="J90" s="101"/>
      <c r="M90" s="104"/>
    </row>
    <row r="91" spans="1:13" x14ac:dyDescent="0.25">
      <c r="B91" s="124">
        <v>43160</v>
      </c>
      <c r="C91" s="101">
        <v>31</v>
      </c>
      <c r="D91" s="101">
        <v>743</v>
      </c>
      <c r="E91" s="101">
        <v>4</v>
      </c>
      <c r="F91" s="101">
        <v>0</v>
      </c>
      <c r="G91" s="101">
        <v>432</v>
      </c>
      <c r="H91" s="125">
        <v>311</v>
      </c>
      <c r="I91" s="126">
        <v>0.58142664872139971</v>
      </c>
      <c r="J91" s="101"/>
      <c r="M91" s="104"/>
    </row>
    <row r="92" spans="1:13" x14ac:dyDescent="0.25">
      <c r="B92" s="124">
        <v>43191</v>
      </c>
      <c r="C92" s="101">
        <v>30</v>
      </c>
      <c r="D92" s="101">
        <v>720</v>
      </c>
      <c r="E92" s="101">
        <v>5</v>
      </c>
      <c r="F92" s="101">
        <v>0</v>
      </c>
      <c r="G92" s="101">
        <v>400</v>
      </c>
      <c r="H92" s="125">
        <v>320</v>
      </c>
      <c r="I92" s="126">
        <v>0.55555555555555558</v>
      </c>
      <c r="J92" s="101"/>
      <c r="M92" s="104"/>
    </row>
    <row r="93" spans="1:13" x14ac:dyDescent="0.25">
      <c r="B93" s="124">
        <v>43221</v>
      </c>
      <c r="C93" s="101">
        <v>31</v>
      </c>
      <c r="D93" s="101">
        <v>744</v>
      </c>
      <c r="E93" s="101">
        <v>4</v>
      </c>
      <c r="F93" s="101">
        <v>1</v>
      </c>
      <c r="G93" s="101">
        <v>416</v>
      </c>
      <c r="H93" s="125">
        <v>328</v>
      </c>
      <c r="I93" s="126">
        <v>0.55913978494623651</v>
      </c>
      <c r="J93" s="101"/>
      <c r="M93" s="104"/>
    </row>
    <row r="94" spans="1:13" x14ac:dyDescent="0.25">
      <c r="B94" s="124">
        <v>43252</v>
      </c>
      <c r="C94" s="101">
        <v>30</v>
      </c>
      <c r="D94" s="101">
        <v>720</v>
      </c>
      <c r="E94" s="101">
        <v>4</v>
      </c>
      <c r="F94" s="101">
        <v>0</v>
      </c>
      <c r="G94" s="101">
        <v>416</v>
      </c>
      <c r="H94" s="125">
        <v>304</v>
      </c>
      <c r="I94" s="126">
        <v>0.57777777777777772</v>
      </c>
      <c r="J94" s="101"/>
      <c r="M94" s="104"/>
    </row>
    <row r="95" spans="1:13" x14ac:dyDescent="0.25">
      <c r="B95" s="124">
        <v>43282</v>
      </c>
      <c r="C95" s="101">
        <v>31</v>
      </c>
      <c r="D95" s="101">
        <v>744</v>
      </c>
      <c r="E95" s="101">
        <v>5</v>
      </c>
      <c r="F95" s="101">
        <v>1</v>
      </c>
      <c r="G95" s="101">
        <v>400</v>
      </c>
      <c r="H95" s="125">
        <v>344</v>
      </c>
      <c r="I95" s="126">
        <v>0.5376344086021505</v>
      </c>
      <c r="J95" s="101"/>
      <c r="M95" s="104"/>
    </row>
    <row r="96" spans="1:13" x14ac:dyDescent="0.25">
      <c r="B96" s="124">
        <v>43313</v>
      </c>
      <c r="C96" s="101">
        <v>31</v>
      </c>
      <c r="D96" s="101">
        <v>744</v>
      </c>
      <c r="E96" s="101">
        <v>4</v>
      </c>
      <c r="F96" s="101">
        <v>0</v>
      </c>
      <c r="G96" s="101">
        <v>432</v>
      </c>
      <c r="H96" s="125">
        <v>312</v>
      </c>
      <c r="I96" s="126">
        <v>0.58064516129032262</v>
      </c>
      <c r="J96" s="101"/>
      <c r="M96" s="104"/>
    </row>
    <row r="97" spans="1:13" x14ac:dyDescent="0.25">
      <c r="B97" s="124">
        <v>43344</v>
      </c>
      <c r="C97" s="101">
        <v>30</v>
      </c>
      <c r="D97" s="101">
        <v>720</v>
      </c>
      <c r="E97" s="101">
        <v>5</v>
      </c>
      <c r="F97" s="101">
        <v>1</v>
      </c>
      <c r="G97" s="101">
        <v>384</v>
      </c>
      <c r="H97" s="125">
        <v>336</v>
      </c>
      <c r="I97" s="126">
        <v>0.53333333333333333</v>
      </c>
      <c r="J97" s="101"/>
      <c r="M97" s="104"/>
    </row>
    <row r="98" spans="1:13" x14ac:dyDescent="0.25">
      <c r="B98" s="124">
        <v>43374</v>
      </c>
      <c r="C98" s="101">
        <v>31</v>
      </c>
      <c r="D98" s="101">
        <v>744</v>
      </c>
      <c r="E98" s="101">
        <v>4</v>
      </c>
      <c r="F98" s="101">
        <v>0</v>
      </c>
      <c r="G98" s="101">
        <v>432</v>
      </c>
      <c r="H98" s="125">
        <v>312</v>
      </c>
      <c r="I98" s="126">
        <v>0.58064516129032262</v>
      </c>
      <c r="J98" s="101"/>
      <c r="M98" s="104"/>
    </row>
    <row r="99" spans="1:13" x14ac:dyDescent="0.25">
      <c r="B99" s="124">
        <v>43405</v>
      </c>
      <c r="C99" s="101">
        <v>30</v>
      </c>
      <c r="D99" s="101">
        <v>721</v>
      </c>
      <c r="E99" s="101">
        <v>4</v>
      </c>
      <c r="F99" s="101">
        <v>1</v>
      </c>
      <c r="G99" s="101">
        <v>400</v>
      </c>
      <c r="H99" s="125">
        <v>321</v>
      </c>
      <c r="I99" s="126">
        <v>0.55478502080443826</v>
      </c>
      <c r="J99" s="101"/>
      <c r="M99" s="104"/>
    </row>
    <row r="100" spans="1:13" x14ac:dyDescent="0.25">
      <c r="B100" s="124">
        <v>43435</v>
      </c>
      <c r="C100" s="101">
        <v>31</v>
      </c>
      <c r="D100" s="101">
        <v>744</v>
      </c>
      <c r="E100" s="101">
        <v>5</v>
      </c>
      <c r="F100" s="101">
        <v>1</v>
      </c>
      <c r="G100" s="101">
        <v>400</v>
      </c>
      <c r="H100" s="125">
        <v>344</v>
      </c>
      <c r="I100" s="126">
        <v>0.5376344086021505</v>
      </c>
      <c r="J100" s="101"/>
      <c r="M100" s="104"/>
    </row>
    <row r="101" spans="1:13" x14ac:dyDescent="0.25">
      <c r="A101" s="116">
        <v>2019</v>
      </c>
      <c r="B101" s="124">
        <v>43466</v>
      </c>
      <c r="C101" s="101">
        <v>31</v>
      </c>
      <c r="D101" s="101">
        <v>744</v>
      </c>
      <c r="E101" s="101">
        <v>4</v>
      </c>
      <c r="F101" s="101">
        <v>1</v>
      </c>
      <c r="G101" s="101">
        <v>416</v>
      </c>
      <c r="H101" s="125">
        <v>328</v>
      </c>
      <c r="I101" s="126">
        <v>0.55913978494623651</v>
      </c>
      <c r="J101" s="101"/>
      <c r="M101" s="104"/>
    </row>
    <row r="102" spans="1:13" x14ac:dyDescent="0.25">
      <c r="B102" s="124">
        <v>43497</v>
      </c>
      <c r="C102" s="101">
        <v>28</v>
      </c>
      <c r="D102" s="101">
        <v>672</v>
      </c>
      <c r="E102" s="101">
        <v>4</v>
      </c>
      <c r="F102" s="101">
        <v>0</v>
      </c>
      <c r="G102" s="101">
        <v>384</v>
      </c>
      <c r="H102" s="125">
        <v>288</v>
      </c>
      <c r="I102" s="126">
        <v>0.5714285714285714</v>
      </c>
      <c r="J102" s="101"/>
      <c r="M102" s="104"/>
    </row>
    <row r="103" spans="1:13" x14ac:dyDescent="0.25">
      <c r="B103" s="124">
        <v>43525</v>
      </c>
      <c r="C103" s="101">
        <v>31</v>
      </c>
      <c r="D103" s="101">
        <v>743</v>
      </c>
      <c r="E103" s="101">
        <v>5</v>
      </c>
      <c r="F103" s="101">
        <v>0</v>
      </c>
      <c r="G103" s="101">
        <v>416</v>
      </c>
      <c r="H103" s="125">
        <v>327</v>
      </c>
      <c r="I103" s="126">
        <v>0.55989232839838488</v>
      </c>
      <c r="J103" s="101"/>
      <c r="M103" s="104"/>
    </row>
    <row r="104" spans="1:13" x14ac:dyDescent="0.25">
      <c r="B104" s="124">
        <v>43556</v>
      </c>
      <c r="C104" s="101">
        <v>30</v>
      </c>
      <c r="D104" s="101">
        <v>720</v>
      </c>
      <c r="E104" s="101">
        <v>4</v>
      </c>
      <c r="F104" s="101">
        <v>0</v>
      </c>
      <c r="G104" s="101">
        <v>416</v>
      </c>
      <c r="H104" s="125">
        <v>304</v>
      </c>
      <c r="I104" s="126">
        <v>0.57777777777777772</v>
      </c>
      <c r="J104" s="101"/>
      <c r="M104" s="104"/>
    </row>
    <row r="105" spans="1:13" x14ac:dyDescent="0.25">
      <c r="B105" s="124">
        <v>43586</v>
      </c>
      <c r="C105" s="101">
        <v>31</v>
      </c>
      <c r="D105" s="101">
        <v>744</v>
      </c>
      <c r="E105" s="101">
        <v>4</v>
      </c>
      <c r="F105" s="101">
        <v>1</v>
      </c>
      <c r="G105" s="101">
        <v>416</v>
      </c>
      <c r="H105" s="125">
        <v>328</v>
      </c>
      <c r="I105" s="126">
        <v>0.55913978494623651</v>
      </c>
      <c r="J105" s="101"/>
      <c r="M105" s="104"/>
    </row>
    <row r="106" spans="1:13" x14ac:dyDescent="0.25">
      <c r="B106" s="124">
        <v>43617</v>
      </c>
      <c r="C106" s="101">
        <v>30</v>
      </c>
      <c r="D106" s="101">
        <v>720</v>
      </c>
      <c r="E106" s="101">
        <v>5</v>
      </c>
      <c r="F106" s="101">
        <v>0</v>
      </c>
      <c r="G106" s="101">
        <v>400</v>
      </c>
      <c r="H106" s="125">
        <v>320</v>
      </c>
      <c r="I106" s="126">
        <v>0.55555555555555558</v>
      </c>
      <c r="J106" s="101"/>
      <c r="M106" s="104"/>
    </row>
    <row r="107" spans="1:13" x14ac:dyDescent="0.25">
      <c r="B107" s="124">
        <v>43647</v>
      </c>
      <c r="C107" s="101">
        <v>31</v>
      </c>
      <c r="D107" s="101">
        <v>744</v>
      </c>
      <c r="E107" s="101">
        <v>4</v>
      </c>
      <c r="F107" s="101">
        <v>1</v>
      </c>
      <c r="G107" s="101">
        <v>416</v>
      </c>
      <c r="H107" s="125">
        <v>328</v>
      </c>
      <c r="I107" s="126">
        <v>0.55913978494623651</v>
      </c>
      <c r="J107" s="101"/>
      <c r="M107" s="104"/>
    </row>
    <row r="108" spans="1:13" x14ac:dyDescent="0.25">
      <c r="B108" s="124">
        <v>43678</v>
      </c>
      <c r="C108" s="101">
        <v>31</v>
      </c>
      <c r="D108" s="101">
        <v>744</v>
      </c>
      <c r="E108" s="101">
        <v>4</v>
      </c>
      <c r="F108" s="101">
        <v>0</v>
      </c>
      <c r="G108" s="101">
        <v>432</v>
      </c>
      <c r="H108" s="125">
        <v>312</v>
      </c>
      <c r="I108" s="126">
        <v>0.58064516129032262</v>
      </c>
      <c r="J108" s="101"/>
      <c r="M108" s="104"/>
    </row>
    <row r="109" spans="1:13" x14ac:dyDescent="0.25">
      <c r="B109" s="124">
        <v>43709</v>
      </c>
      <c r="C109" s="101">
        <v>30</v>
      </c>
      <c r="D109" s="101">
        <v>720</v>
      </c>
      <c r="E109" s="101">
        <v>5</v>
      </c>
      <c r="F109" s="101">
        <v>1</v>
      </c>
      <c r="G109" s="101">
        <v>384</v>
      </c>
      <c r="H109" s="125">
        <v>336</v>
      </c>
      <c r="I109" s="126">
        <v>0.53333333333333333</v>
      </c>
      <c r="J109" s="101"/>
      <c r="M109" s="104"/>
    </row>
    <row r="110" spans="1:13" x14ac:dyDescent="0.25">
      <c r="B110" s="124">
        <v>43739</v>
      </c>
      <c r="C110" s="101">
        <v>31</v>
      </c>
      <c r="D110" s="101">
        <v>744</v>
      </c>
      <c r="E110" s="101">
        <v>4</v>
      </c>
      <c r="F110" s="101">
        <v>0</v>
      </c>
      <c r="G110" s="101">
        <v>432</v>
      </c>
      <c r="H110" s="125">
        <v>312</v>
      </c>
      <c r="I110" s="126">
        <v>0.58064516129032262</v>
      </c>
      <c r="J110" s="101"/>
      <c r="M110" s="104"/>
    </row>
    <row r="111" spans="1:13" x14ac:dyDescent="0.25">
      <c r="B111" s="124">
        <v>43770</v>
      </c>
      <c r="C111" s="101">
        <v>30</v>
      </c>
      <c r="D111" s="101">
        <v>721</v>
      </c>
      <c r="E111" s="101">
        <v>4</v>
      </c>
      <c r="F111" s="101">
        <v>1</v>
      </c>
      <c r="G111" s="101">
        <v>400</v>
      </c>
      <c r="H111" s="125">
        <v>321</v>
      </c>
      <c r="I111" s="126">
        <v>0.55478502080443826</v>
      </c>
      <c r="J111" s="101"/>
      <c r="M111" s="104"/>
    </row>
    <row r="112" spans="1:13" x14ac:dyDescent="0.25">
      <c r="B112" s="132">
        <v>43800</v>
      </c>
      <c r="C112" s="133">
        <v>31</v>
      </c>
      <c r="D112" s="133">
        <v>744</v>
      </c>
      <c r="E112" s="133">
        <v>5</v>
      </c>
      <c r="F112" s="133">
        <v>1</v>
      </c>
      <c r="G112" s="133">
        <v>400</v>
      </c>
      <c r="H112" s="134">
        <v>344</v>
      </c>
      <c r="I112" s="135">
        <v>0.5376344086021505</v>
      </c>
      <c r="J112" s="101"/>
      <c r="M112" s="104"/>
    </row>
    <row r="113" spans="10:13" x14ac:dyDescent="0.25">
      <c r="J113" s="101"/>
      <c r="M113" s="104"/>
    </row>
    <row r="114" spans="10:13" x14ac:dyDescent="0.25">
      <c r="J114" s="101"/>
      <c r="M114" s="104"/>
    </row>
    <row r="115" spans="10:13" x14ac:dyDescent="0.25">
      <c r="J115" s="101"/>
      <c r="M115" s="104"/>
    </row>
    <row r="116" spans="10:13" x14ac:dyDescent="0.25">
      <c r="J116" s="101"/>
      <c r="M116" s="104"/>
    </row>
    <row r="117" spans="10:13" x14ac:dyDescent="0.25">
      <c r="J117" s="101"/>
      <c r="M117" s="104"/>
    </row>
    <row r="118" spans="10:13" x14ac:dyDescent="0.25">
      <c r="J118" s="101"/>
      <c r="M118" s="104"/>
    </row>
    <row r="119" spans="10:13" x14ac:dyDescent="0.25">
      <c r="J119" s="101"/>
      <c r="M119" s="104"/>
    </row>
    <row r="120" spans="10:13" x14ac:dyDescent="0.25">
      <c r="J120" s="101"/>
      <c r="M120" s="104"/>
    </row>
    <row r="121" spans="10:13" x14ac:dyDescent="0.25">
      <c r="J121" s="101"/>
      <c r="M121" s="104"/>
    </row>
    <row r="122" spans="10:13" x14ac:dyDescent="0.25">
      <c r="J122" s="101"/>
      <c r="M122" s="104"/>
    </row>
    <row r="123" spans="10:13" x14ac:dyDescent="0.25">
      <c r="J123" s="101"/>
      <c r="M123" s="104"/>
    </row>
    <row r="124" spans="10:13" x14ac:dyDescent="0.25">
      <c r="J124" s="101"/>
      <c r="M124" s="104"/>
    </row>
    <row r="125" spans="10:13" x14ac:dyDescent="0.25">
      <c r="J125" s="101"/>
      <c r="M125" s="104"/>
    </row>
    <row r="126" spans="10:13" x14ac:dyDescent="0.25">
      <c r="J126" s="101"/>
      <c r="M126" s="104"/>
    </row>
    <row r="127" spans="10:13" x14ac:dyDescent="0.25">
      <c r="J127" s="101"/>
      <c r="M127" s="104"/>
    </row>
    <row r="128" spans="10:13" x14ac:dyDescent="0.25">
      <c r="J128" s="101"/>
      <c r="M128" s="104"/>
    </row>
    <row r="129" spans="10:13" x14ac:dyDescent="0.25">
      <c r="J129" s="101"/>
      <c r="M129" s="104"/>
    </row>
    <row r="130" spans="10:13" x14ac:dyDescent="0.25">
      <c r="J130" s="101"/>
      <c r="M130" s="104"/>
    </row>
    <row r="131" spans="10:13" x14ac:dyDescent="0.25">
      <c r="J131" s="101"/>
      <c r="M131" s="104"/>
    </row>
    <row r="132" spans="10:13" x14ac:dyDescent="0.25">
      <c r="J132" s="101"/>
      <c r="M132" s="104"/>
    </row>
    <row r="133" spans="10:13" x14ac:dyDescent="0.25">
      <c r="J133" s="101"/>
      <c r="M133" s="104"/>
    </row>
    <row r="134" spans="10:13" x14ac:dyDescent="0.25">
      <c r="J134" s="101"/>
      <c r="M134" s="104"/>
    </row>
    <row r="135" spans="10:13" x14ac:dyDescent="0.25">
      <c r="J135" s="101"/>
      <c r="M135" s="104"/>
    </row>
    <row r="136" spans="10:13" x14ac:dyDescent="0.25">
      <c r="J136" s="101"/>
      <c r="M136" s="104"/>
    </row>
    <row r="137" spans="10:13" x14ac:dyDescent="0.25">
      <c r="J137" s="101"/>
      <c r="M137" s="104"/>
    </row>
    <row r="138" spans="10:13" x14ac:dyDescent="0.25">
      <c r="J138" s="101"/>
      <c r="M138" s="104"/>
    </row>
    <row r="139" spans="10:13" x14ac:dyDescent="0.25">
      <c r="J139" s="101"/>
      <c r="M139" s="104"/>
    </row>
    <row r="140" spans="10:13" x14ac:dyDescent="0.25">
      <c r="J140" s="101"/>
      <c r="M140" s="104"/>
    </row>
    <row r="141" spans="10:13" x14ac:dyDescent="0.25">
      <c r="J141" s="101"/>
      <c r="M141" s="104"/>
    </row>
    <row r="142" spans="10:13" x14ac:dyDescent="0.25">
      <c r="J142" s="101"/>
      <c r="M142" s="104"/>
    </row>
    <row r="143" spans="10:13" x14ac:dyDescent="0.25">
      <c r="J143" s="101"/>
      <c r="M143" s="104"/>
    </row>
    <row r="144" spans="10:13" x14ac:dyDescent="0.25">
      <c r="J144" s="101"/>
      <c r="M144" s="104"/>
    </row>
    <row r="145" spans="10:13" x14ac:dyDescent="0.25">
      <c r="J145" s="101"/>
      <c r="M145" s="104"/>
    </row>
    <row r="146" spans="10:13" x14ac:dyDescent="0.25">
      <c r="J146" s="101"/>
      <c r="M146" s="104"/>
    </row>
    <row r="147" spans="10:13" x14ac:dyDescent="0.25">
      <c r="J147" s="101"/>
      <c r="M147" s="104"/>
    </row>
    <row r="148" spans="10:13" x14ac:dyDescent="0.25">
      <c r="J148" s="101"/>
      <c r="M148" s="104"/>
    </row>
    <row r="149" spans="10:13" x14ac:dyDescent="0.25">
      <c r="J149" s="101"/>
      <c r="M149" s="104"/>
    </row>
    <row r="150" spans="10:13" x14ac:dyDescent="0.25">
      <c r="J150" s="101"/>
      <c r="M150" s="104"/>
    </row>
    <row r="151" spans="10:13" x14ac:dyDescent="0.25">
      <c r="J151" s="101"/>
      <c r="M151" s="104"/>
    </row>
    <row r="152" spans="10:13" x14ac:dyDescent="0.25">
      <c r="J152" s="101"/>
      <c r="M152" s="104"/>
    </row>
    <row r="153" spans="10:13" x14ac:dyDescent="0.25">
      <c r="J153" s="101"/>
      <c r="M153" s="104"/>
    </row>
    <row r="154" spans="10:13" x14ac:dyDescent="0.25">
      <c r="J154" s="101"/>
      <c r="M154" s="104"/>
    </row>
    <row r="155" spans="10:13" x14ac:dyDescent="0.25">
      <c r="J155" s="101"/>
      <c r="M155" s="104"/>
    </row>
    <row r="156" spans="10:13" x14ac:dyDescent="0.25">
      <c r="J156" s="101"/>
      <c r="M156" s="104"/>
    </row>
    <row r="157" spans="10:13" x14ac:dyDescent="0.25">
      <c r="J157" s="101"/>
      <c r="M157" s="104"/>
    </row>
    <row r="158" spans="10:13" x14ac:dyDescent="0.25">
      <c r="J158" s="101"/>
      <c r="M158" s="104"/>
    </row>
    <row r="159" spans="10:13" x14ac:dyDescent="0.25">
      <c r="J159" s="101"/>
      <c r="M159" s="104"/>
    </row>
    <row r="160" spans="10:13" x14ac:dyDescent="0.25">
      <c r="J160" s="101"/>
      <c r="M160" s="104"/>
    </row>
    <row r="161" spans="10:13" x14ac:dyDescent="0.25">
      <c r="J161" s="101"/>
      <c r="M161" s="104"/>
    </row>
    <row r="162" spans="10:13" x14ac:dyDescent="0.25">
      <c r="J162" s="101"/>
      <c r="M162" s="104"/>
    </row>
    <row r="163" spans="10:13" x14ac:dyDescent="0.25">
      <c r="J163" s="101"/>
      <c r="M163" s="104"/>
    </row>
    <row r="164" spans="10:13" x14ac:dyDescent="0.25">
      <c r="J164" s="101"/>
      <c r="M164" s="104"/>
    </row>
    <row r="165" spans="10:13" x14ac:dyDescent="0.25">
      <c r="J165" s="101"/>
      <c r="M165" s="104"/>
    </row>
    <row r="166" spans="10:13" x14ac:dyDescent="0.25">
      <c r="J166" s="101"/>
      <c r="M166" s="104"/>
    </row>
    <row r="167" spans="10:13" x14ac:dyDescent="0.25">
      <c r="J167" s="101"/>
      <c r="M167" s="104"/>
    </row>
    <row r="168" spans="10:13" x14ac:dyDescent="0.25">
      <c r="J168" s="101"/>
      <c r="M168" s="104"/>
    </row>
    <row r="169" spans="10:13" x14ac:dyDescent="0.25">
      <c r="J169" s="101"/>
      <c r="M169" s="104"/>
    </row>
    <row r="170" spans="10:13" x14ac:dyDescent="0.25">
      <c r="J170" s="101"/>
      <c r="M170" s="104"/>
    </row>
    <row r="171" spans="10:13" x14ac:dyDescent="0.25">
      <c r="J171" s="101"/>
      <c r="M171" s="104"/>
    </row>
    <row r="172" spans="10:13" x14ac:dyDescent="0.25">
      <c r="J172" s="101"/>
      <c r="M172" s="104"/>
    </row>
    <row r="173" spans="10:13" x14ac:dyDescent="0.25">
      <c r="J173" s="101"/>
      <c r="M173" s="104"/>
    </row>
    <row r="174" spans="10:13" x14ac:dyDescent="0.25">
      <c r="J174" s="101"/>
      <c r="M174" s="104"/>
    </row>
    <row r="175" spans="10:13" x14ac:dyDescent="0.25">
      <c r="J175" s="101"/>
      <c r="M175" s="104"/>
    </row>
    <row r="176" spans="10:13" x14ac:dyDescent="0.25">
      <c r="J176" s="101"/>
      <c r="M176" s="104"/>
    </row>
    <row r="177" spans="10:13" x14ac:dyDescent="0.25">
      <c r="J177" s="101"/>
      <c r="M177" s="104"/>
    </row>
    <row r="178" spans="10:13" x14ac:dyDescent="0.25">
      <c r="J178" s="101"/>
      <c r="M178" s="104"/>
    </row>
    <row r="179" spans="10:13" x14ac:dyDescent="0.25">
      <c r="J179" s="101"/>
      <c r="M179" s="104"/>
    </row>
    <row r="180" spans="10:13" x14ac:dyDescent="0.25">
      <c r="J180" s="101"/>
      <c r="M180" s="104"/>
    </row>
    <row r="181" spans="10:13" x14ac:dyDescent="0.25">
      <c r="J181" s="101"/>
      <c r="M181" s="104"/>
    </row>
    <row r="182" spans="10:13" x14ac:dyDescent="0.25">
      <c r="J182" s="101"/>
      <c r="M182" s="104"/>
    </row>
    <row r="183" spans="10:13" x14ac:dyDescent="0.25">
      <c r="J183" s="101"/>
      <c r="M183" s="104"/>
    </row>
    <row r="184" spans="10:13" x14ac:dyDescent="0.25">
      <c r="J184" s="101"/>
      <c r="M184" s="104"/>
    </row>
    <row r="185" spans="10:13" x14ac:dyDescent="0.25">
      <c r="J185" s="101"/>
      <c r="M185" s="104"/>
    </row>
    <row r="186" spans="10:13" x14ac:dyDescent="0.25">
      <c r="J186" s="101"/>
      <c r="M186" s="104"/>
    </row>
    <row r="187" spans="10:13" x14ac:dyDescent="0.25">
      <c r="J187" s="101"/>
      <c r="M187" s="104"/>
    </row>
    <row r="188" spans="10:13" x14ac:dyDescent="0.25">
      <c r="J188" s="101"/>
      <c r="M188" s="104"/>
    </row>
    <row r="189" spans="10:13" x14ac:dyDescent="0.25">
      <c r="J189" s="101"/>
      <c r="M189" s="104"/>
    </row>
    <row r="190" spans="10:13" x14ac:dyDescent="0.25">
      <c r="J190" s="101"/>
      <c r="M190" s="104"/>
    </row>
    <row r="191" spans="10:13" x14ac:dyDescent="0.25">
      <c r="J191" s="101"/>
      <c r="M191" s="104"/>
    </row>
    <row r="192" spans="10:13" x14ac:dyDescent="0.25">
      <c r="J192" s="101"/>
      <c r="M192" s="104"/>
    </row>
    <row r="193" spans="10:13" x14ac:dyDescent="0.25">
      <c r="J193" s="101"/>
      <c r="M193" s="104"/>
    </row>
    <row r="194" spans="10:13" x14ac:dyDescent="0.25">
      <c r="J194" s="101"/>
      <c r="M194" s="104"/>
    </row>
    <row r="195" spans="10:13" x14ac:dyDescent="0.25">
      <c r="J195" s="101"/>
      <c r="M195" s="104"/>
    </row>
    <row r="196" spans="10:13" x14ac:dyDescent="0.25">
      <c r="J196" s="101"/>
      <c r="M196" s="104"/>
    </row>
    <row r="197" spans="10:13" x14ac:dyDescent="0.25">
      <c r="J197" s="101"/>
      <c r="M197" s="104"/>
    </row>
    <row r="198" spans="10:13" x14ac:dyDescent="0.25">
      <c r="J198" s="101"/>
      <c r="M198" s="104"/>
    </row>
    <row r="199" spans="10:13" x14ac:dyDescent="0.25">
      <c r="J199" s="101"/>
      <c r="M199" s="104"/>
    </row>
    <row r="200" spans="10:13" x14ac:dyDescent="0.25">
      <c r="J200" s="101"/>
      <c r="M200" s="104"/>
    </row>
    <row r="201" spans="10:13" x14ac:dyDescent="0.25">
      <c r="J201" s="101"/>
      <c r="M201" s="104"/>
    </row>
    <row r="202" spans="10:13" x14ac:dyDescent="0.25">
      <c r="J202" s="101"/>
      <c r="M202" s="104"/>
    </row>
    <row r="203" spans="10:13" x14ac:dyDescent="0.25">
      <c r="J203" s="101"/>
      <c r="M203" s="104"/>
    </row>
    <row r="204" spans="10:13" x14ac:dyDescent="0.25">
      <c r="J204" s="101"/>
      <c r="M204" s="104"/>
    </row>
    <row r="205" spans="10:13" x14ac:dyDescent="0.25">
      <c r="J205" s="101"/>
      <c r="M205" s="104"/>
    </row>
    <row r="206" spans="10:13" x14ac:dyDescent="0.25">
      <c r="J206" s="101"/>
      <c r="M206" s="104"/>
    </row>
    <row r="207" spans="10:13" x14ac:dyDescent="0.25">
      <c r="J207" s="101"/>
      <c r="M207" s="104"/>
    </row>
    <row r="208" spans="10:13" x14ac:dyDescent="0.25">
      <c r="J208" s="101"/>
      <c r="M208" s="104"/>
    </row>
    <row r="209" spans="10:13" x14ac:dyDescent="0.25">
      <c r="J209" s="101"/>
      <c r="M209" s="104"/>
    </row>
    <row r="210" spans="10:13" x14ac:dyDescent="0.25">
      <c r="J210" s="101"/>
      <c r="M210" s="104"/>
    </row>
    <row r="211" spans="10:13" x14ac:dyDescent="0.25">
      <c r="J211" s="101"/>
      <c r="M211" s="104"/>
    </row>
    <row r="212" spans="10:13" x14ac:dyDescent="0.25">
      <c r="J212" s="101"/>
      <c r="M212" s="104"/>
    </row>
    <row r="213" spans="10:13" x14ac:dyDescent="0.25">
      <c r="J213" s="101"/>
      <c r="M213" s="104"/>
    </row>
    <row r="214" spans="10:13" x14ac:dyDescent="0.25">
      <c r="J214" s="101"/>
      <c r="M214" s="104"/>
    </row>
    <row r="215" spans="10:13" x14ac:dyDescent="0.25">
      <c r="J215" s="101"/>
      <c r="M215" s="104"/>
    </row>
    <row r="216" spans="10:13" x14ac:dyDescent="0.25">
      <c r="J216" s="101"/>
      <c r="M216" s="104"/>
    </row>
    <row r="217" spans="10:13" x14ac:dyDescent="0.25">
      <c r="J217" s="101"/>
      <c r="M217" s="104"/>
    </row>
    <row r="218" spans="10:13" x14ac:dyDescent="0.25">
      <c r="J218" s="101"/>
      <c r="M218" s="104"/>
    </row>
    <row r="219" spans="10:13" x14ac:dyDescent="0.25">
      <c r="J219" s="101"/>
      <c r="M219" s="104"/>
    </row>
    <row r="220" spans="10:13" x14ac:dyDescent="0.25">
      <c r="J220" s="101"/>
      <c r="M220" s="104"/>
    </row>
    <row r="221" spans="10:13" x14ac:dyDescent="0.25">
      <c r="J221" s="101"/>
      <c r="M221" s="104"/>
    </row>
    <row r="222" spans="10:13" x14ac:dyDescent="0.25">
      <c r="J222" s="101"/>
      <c r="M222" s="104"/>
    </row>
    <row r="223" spans="10:13" x14ac:dyDescent="0.25">
      <c r="J223" s="101"/>
      <c r="M223" s="104"/>
    </row>
    <row r="224" spans="10:13" x14ac:dyDescent="0.25">
      <c r="J224" s="101"/>
      <c r="M224" s="104"/>
    </row>
    <row r="225" spans="10:13" x14ac:dyDescent="0.25">
      <c r="J225" s="101"/>
      <c r="M225" s="104"/>
    </row>
    <row r="226" spans="10:13" x14ac:dyDescent="0.25">
      <c r="J226" s="101"/>
      <c r="M226" s="104"/>
    </row>
    <row r="227" spans="10:13" x14ac:dyDescent="0.25">
      <c r="J227" s="101"/>
      <c r="M227" s="104"/>
    </row>
    <row r="228" spans="10:13" x14ac:dyDescent="0.25">
      <c r="J228" s="101"/>
      <c r="M228" s="104"/>
    </row>
    <row r="229" spans="10:13" x14ac:dyDescent="0.25">
      <c r="J229" s="101"/>
      <c r="M229" s="104"/>
    </row>
    <row r="230" spans="10:13" x14ac:dyDescent="0.25">
      <c r="J230" s="101"/>
      <c r="M230" s="104"/>
    </row>
    <row r="231" spans="10:13" x14ac:dyDescent="0.25">
      <c r="J231" s="101"/>
      <c r="M231" s="104"/>
    </row>
    <row r="232" spans="10:13" x14ac:dyDescent="0.25">
      <c r="J232" s="101"/>
      <c r="M232" s="104"/>
    </row>
    <row r="233" spans="10:13" x14ac:dyDescent="0.25">
      <c r="J233" s="101"/>
      <c r="M233" s="104"/>
    </row>
    <row r="234" spans="10:13" x14ac:dyDescent="0.25">
      <c r="J234" s="101"/>
      <c r="M234" s="104"/>
    </row>
    <row r="235" spans="10:13" x14ac:dyDescent="0.25">
      <c r="J235" s="101"/>
      <c r="M235" s="104"/>
    </row>
    <row r="236" spans="10:13" x14ac:dyDescent="0.25">
      <c r="J236" s="101"/>
      <c r="M236" s="104"/>
    </row>
    <row r="237" spans="10:13" x14ac:dyDescent="0.25">
      <c r="J237" s="101"/>
      <c r="M237" s="104"/>
    </row>
    <row r="238" spans="10:13" x14ac:dyDescent="0.25">
      <c r="J238" s="101"/>
      <c r="M238" s="104"/>
    </row>
    <row r="239" spans="10:13" x14ac:dyDescent="0.25">
      <c r="J239" s="101"/>
      <c r="M239" s="104"/>
    </row>
    <row r="240" spans="10:13" x14ac:dyDescent="0.25">
      <c r="J240" s="101"/>
      <c r="M240" s="104"/>
    </row>
    <row r="241" spans="10:13" x14ac:dyDescent="0.25">
      <c r="J241" s="101"/>
      <c r="M241" s="104"/>
    </row>
    <row r="242" spans="10:13" x14ac:dyDescent="0.25">
      <c r="J242" s="101"/>
      <c r="M242" s="104"/>
    </row>
    <row r="243" spans="10:13" x14ac:dyDescent="0.25">
      <c r="J243" s="101"/>
      <c r="M243" s="104"/>
    </row>
    <row r="244" spans="10:13" x14ac:dyDescent="0.25">
      <c r="J244" s="101"/>
      <c r="M244" s="104"/>
    </row>
    <row r="245" spans="10:13" x14ac:dyDescent="0.25">
      <c r="J245" s="101"/>
      <c r="M245" s="104"/>
    </row>
    <row r="246" spans="10:13" x14ac:dyDescent="0.25">
      <c r="J246" s="101"/>
      <c r="M246" s="104"/>
    </row>
    <row r="247" spans="10:13" x14ac:dyDescent="0.25">
      <c r="J247" s="101"/>
      <c r="M247" s="104"/>
    </row>
    <row r="248" spans="10:13" x14ac:dyDescent="0.25">
      <c r="J248" s="101"/>
      <c r="M248" s="104"/>
    </row>
    <row r="249" spans="10:13" x14ac:dyDescent="0.25">
      <c r="J249" s="101"/>
      <c r="M249" s="104"/>
    </row>
    <row r="250" spans="10:13" x14ac:dyDescent="0.25">
      <c r="J250" s="101"/>
      <c r="M250" s="104"/>
    </row>
    <row r="251" spans="10:13" x14ac:dyDescent="0.25">
      <c r="J251" s="101"/>
      <c r="M251" s="104"/>
    </row>
    <row r="252" spans="10:13" x14ac:dyDescent="0.25">
      <c r="J252" s="101"/>
      <c r="M252" s="104"/>
    </row>
    <row r="253" spans="10:13" x14ac:dyDescent="0.25">
      <c r="J253" s="101"/>
      <c r="M253" s="104"/>
    </row>
    <row r="254" spans="10:13" x14ac:dyDescent="0.25">
      <c r="J254" s="101"/>
      <c r="M254" s="104"/>
    </row>
    <row r="255" spans="10:13" x14ac:dyDescent="0.25">
      <c r="J255" s="101"/>
      <c r="M255" s="104"/>
    </row>
    <row r="256" spans="10:13" x14ac:dyDescent="0.25">
      <c r="J256" s="101"/>
      <c r="M256" s="104"/>
    </row>
    <row r="257" spans="10:13" x14ac:dyDescent="0.25">
      <c r="J257" s="101"/>
      <c r="M257" s="104"/>
    </row>
    <row r="258" spans="10:13" x14ac:dyDescent="0.25">
      <c r="J258" s="101"/>
      <c r="M258" s="104"/>
    </row>
    <row r="259" spans="10:13" x14ac:dyDescent="0.25">
      <c r="J259" s="101"/>
      <c r="M259" s="104"/>
    </row>
    <row r="260" spans="10:13" x14ac:dyDescent="0.25">
      <c r="J260" s="101"/>
      <c r="M260" s="104"/>
    </row>
    <row r="261" spans="10:13" x14ac:dyDescent="0.25">
      <c r="J261" s="101"/>
      <c r="M261" s="104"/>
    </row>
    <row r="262" spans="10:13" x14ac:dyDescent="0.25">
      <c r="J262" s="101"/>
      <c r="M262" s="104"/>
    </row>
    <row r="263" spans="10:13" x14ac:dyDescent="0.25">
      <c r="J263" s="101"/>
      <c r="M263" s="104"/>
    </row>
    <row r="264" spans="10:13" x14ac:dyDescent="0.25">
      <c r="J264" s="101"/>
      <c r="M264" s="104"/>
    </row>
    <row r="265" spans="10:13" x14ac:dyDescent="0.25">
      <c r="J265" s="101"/>
      <c r="M265" s="104"/>
    </row>
    <row r="266" spans="10:13" x14ac:dyDescent="0.25">
      <c r="J266" s="101"/>
      <c r="M266" s="104"/>
    </row>
    <row r="267" spans="10:13" x14ac:dyDescent="0.25">
      <c r="J267" s="101"/>
      <c r="M267" s="104"/>
    </row>
    <row r="268" spans="10:13" x14ac:dyDescent="0.25">
      <c r="J268" s="101"/>
      <c r="M268" s="104"/>
    </row>
    <row r="269" spans="10:13" x14ac:dyDescent="0.25">
      <c r="J269" s="101"/>
      <c r="M269" s="104"/>
    </row>
    <row r="270" spans="10:13" x14ac:dyDescent="0.25">
      <c r="J270" s="101"/>
      <c r="M270" s="104"/>
    </row>
    <row r="271" spans="10:13" x14ac:dyDescent="0.25">
      <c r="J271" s="101"/>
      <c r="M271" s="104"/>
    </row>
    <row r="272" spans="10:13" x14ac:dyDescent="0.25">
      <c r="J272" s="101"/>
      <c r="M272" s="104"/>
    </row>
    <row r="273" spans="10:13" x14ac:dyDescent="0.25">
      <c r="J273" s="101"/>
      <c r="M273" s="104"/>
    </row>
    <row r="274" spans="10:13" x14ac:dyDescent="0.25">
      <c r="J274" s="101"/>
      <c r="M274" s="104"/>
    </row>
    <row r="275" spans="10:13" x14ac:dyDescent="0.25">
      <c r="J275" s="101"/>
      <c r="M275" s="104"/>
    </row>
    <row r="276" spans="10:13" x14ac:dyDescent="0.25">
      <c r="J276" s="101"/>
      <c r="M276" s="104"/>
    </row>
    <row r="277" spans="10:13" x14ac:dyDescent="0.25">
      <c r="J277" s="101"/>
      <c r="M277" s="104"/>
    </row>
    <row r="278" spans="10:13" x14ac:dyDescent="0.25">
      <c r="J278" s="101"/>
      <c r="M278" s="104"/>
    </row>
    <row r="279" spans="10:13" x14ac:dyDescent="0.25">
      <c r="J279" s="101"/>
      <c r="M279" s="104"/>
    </row>
    <row r="280" spans="10:13" x14ac:dyDescent="0.25">
      <c r="J280" s="101"/>
      <c r="M280" s="104"/>
    </row>
    <row r="281" spans="10:13" x14ac:dyDescent="0.25">
      <c r="J281" s="101"/>
      <c r="M281" s="104"/>
    </row>
    <row r="282" spans="10:13" x14ac:dyDescent="0.25">
      <c r="J282" s="101"/>
      <c r="M282" s="104"/>
    </row>
    <row r="283" spans="10:13" x14ac:dyDescent="0.25">
      <c r="J283" s="101"/>
      <c r="M283" s="104"/>
    </row>
    <row r="284" spans="10:13" x14ac:dyDescent="0.25">
      <c r="J284" s="101"/>
      <c r="M284" s="104"/>
    </row>
    <row r="285" spans="10:13" x14ac:dyDescent="0.25">
      <c r="J285" s="101"/>
      <c r="M285" s="104"/>
    </row>
    <row r="286" spans="10:13" x14ac:dyDescent="0.25">
      <c r="J286" s="101"/>
      <c r="M286" s="104"/>
    </row>
    <row r="287" spans="10:13" x14ac:dyDescent="0.25">
      <c r="J287" s="101"/>
      <c r="M287" s="104"/>
    </row>
    <row r="288" spans="10:13" x14ac:dyDescent="0.25">
      <c r="J288" s="101"/>
      <c r="M288" s="104"/>
    </row>
    <row r="289" spans="10:13" x14ac:dyDescent="0.25">
      <c r="J289" s="101"/>
      <c r="M289" s="104"/>
    </row>
    <row r="290" spans="10:13" x14ac:dyDescent="0.25">
      <c r="J290" s="101"/>
      <c r="M290" s="104"/>
    </row>
    <row r="291" spans="10:13" x14ac:dyDescent="0.25">
      <c r="J291" s="101"/>
      <c r="M291" s="104"/>
    </row>
    <row r="292" spans="10:13" x14ac:dyDescent="0.25">
      <c r="J292" s="101"/>
      <c r="M292" s="104"/>
    </row>
    <row r="293" spans="10:13" x14ac:dyDescent="0.25">
      <c r="J293" s="101"/>
      <c r="M293" s="104"/>
    </row>
    <row r="294" spans="10:13" x14ac:dyDescent="0.25">
      <c r="J294" s="101"/>
      <c r="M294" s="104"/>
    </row>
    <row r="295" spans="10:13" x14ac:dyDescent="0.25">
      <c r="J295" s="101"/>
      <c r="M295" s="104"/>
    </row>
    <row r="296" spans="10:13" x14ac:dyDescent="0.25">
      <c r="J296" s="101"/>
      <c r="M296" s="104"/>
    </row>
    <row r="297" spans="10:13" x14ac:dyDescent="0.25">
      <c r="J297" s="101"/>
      <c r="M297" s="104"/>
    </row>
    <row r="298" spans="10:13" x14ac:dyDescent="0.25">
      <c r="J298" s="101"/>
      <c r="M298" s="104"/>
    </row>
    <row r="299" spans="10:13" x14ac:dyDescent="0.25">
      <c r="J299" s="101"/>
      <c r="M299" s="104"/>
    </row>
    <row r="300" spans="10:13" x14ac:dyDescent="0.25">
      <c r="J300" s="101"/>
      <c r="M300" s="104"/>
    </row>
    <row r="301" spans="10:13" x14ac:dyDescent="0.25">
      <c r="J301" s="101"/>
      <c r="M301" s="104"/>
    </row>
    <row r="302" spans="10:13" x14ac:dyDescent="0.25">
      <c r="J302" s="101"/>
      <c r="M302" s="104"/>
    </row>
    <row r="303" spans="10:13" x14ac:dyDescent="0.25">
      <c r="J303" s="101"/>
      <c r="M303" s="104"/>
    </row>
    <row r="304" spans="10:13" x14ac:dyDescent="0.25">
      <c r="J304" s="101"/>
      <c r="M304" s="104"/>
    </row>
    <row r="305" spans="10:13" x14ac:dyDescent="0.25">
      <c r="J305" s="101"/>
      <c r="M305" s="104"/>
    </row>
    <row r="306" spans="10:13" x14ac:dyDescent="0.25">
      <c r="J306" s="101"/>
      <c r="M306" s="104"/>
    </row>
    <row r="307" spans="10:13" x14ac:dyDescent="0.25">
      <c r="J307" s="101"/>
      <c r="M307" s="104"/>
    </row>
    <row r="308" spans="10:13" x14ac:dyDescent="0.25">
      <c r="J308" s="101"/>
      <c r="M308" s="104"/>
    </row>
    <row r="309" spans="10:13" x14ac:dyDescent="0.25">
      <c r="J309" s="101"/>
      <c r="M309" s="104"/>
    </row>
    <row r="310" spans="10:13" x14ac:dyDescent="0.25">
      <c r="J310" s="101"/>
      <c r="M310" s="104"/>
    </row>
    <row r="311" spans="10:13" x14ac:dyDescent="0.25">
      <c r="J311" s="101"/>
      <c r="M311" s="104"/>
    </row>
    <row r="312" spans="10:13" x14ac:dyDescent="0.25">
      <c r="J312" s="101"/>
      <c r="M312" s="104"/>
    </row>
    <row r="313" spans="10:13" x14ac:dyDescent="0.25">
      <c r="J313" s="101"/>
      <c r="M313" s="104"/>
    </row>
    <row r="314" spans="10:13" x14ac:dyDescent="0.25">
      <c r="J314" s="101"/>
      <c r="M314" s="104"/>
    </row>
    <row r="315" spans="10:13" x14ac:dyDescent="0.25">
      <c r="J315" s="101"/>
      <c r="M315" s="104"/>
    </row>
    <row r="316" spans="10:13" x14ac:dyDescent="0.25">
      <c r="J316" s="101"/>
      <c r="M316" s="104"/>
    </row>
    <row r="317" spans="10:13" x14ac:dyDescent="0.25">
      <c r="J317" s="101"/>
      <c r="M317" s="104"/>
    </row>
    <row r="318" spans="10:13" x14ac:dyDescent="0.25">
      <c r="J318" s="101"/>
      <c r="M318" s="104"/>
    </row>
    <row r="319" spans="10:13" x14ac:dyDescent="0.25">
      <c r="J319" s="101"/>
      <c r="M319" s="104"/>
    </row>
    <row r="320" spans="10:13" x14ac:dyDescent="0.25">
      <c r="J320" s="101"/>
      <c r="M320" s="104"/>
    </row>
    <row r="321" spans="10:13" x14ac:dyDescent="0.25">
      <c r="J321" s="101"/>
      <c r="M321" s="104"/>
    </row>
    <row r="322" spans="10:13" x14ac:dyDescent="0.25">
      <c r="J322" s="101"/>
      <c r="M322" s="104"/>
    </row>
    <row r="323" spans="10:13" x14ac:dyDescent="0.25">
      <c r="J323" s="101"/>
      <c r="M323" s="104"/>
    </row>
    <row r="324" spans="10:13" x14ac:dyDescent="0.25">
      <c r="J324" s="101"/>
      <c r="M324" s="104"/>
    </row>
    <row r="325" spans="10:13" x14ac:dyDescent="0.25">
      <c r="J325" s="101"/>
      <c r="M325" s="104"/>
    </row>
    <row r="326" spans="10:13" x14ac:dyDescent="0.25">
      <c r="J326" s="101"/>
      <c r="M326" s="104"/>
    </row>
    <row r="327" spans="10:13" x14ac:dyDescent="0.25">
      <c r="J327" s="101"/>
      <c r="M327" s="104"/>
    </row>
    <row r="328" spans="10:13" x14ac:dyDescent="0.25">
      <c r="J328" s="101"/>
      <c r="M328" s="104"/>
    </row>
    <row r="329" spans="10:13" x14ac:dyDescent="0.25">
      <c r="J329" s="101"/>
      <c r="M329" s="104"/>
    </row>
    <row r="330" spans="10:13" x14ac:dyDescent="0.25">
      <c r="J330" s="101"/>
      <c r="M330" s="104"/>
    </row>
    <row r="331" spans="10:13" x14ac:dyDescent="0.25">
      <c r="J331" s="101"/>
      <c r="M331" s="104"/>
    </row>
    <row r="332" spans="10:13" x14ac:dyDescent="0.25">
      <c r="J332" s="101"/>
      <c r="M332" s="104"/>
    </row>
    <row r="333" spans="10:13" x14ac:dyDescent="0.25">
      <c r="J333" s="101"/>
      <c r="M333" s="104"/>
    </row>
    <row r="334" spans="10:13" x14ac:dyDescent="0.25">
      <c r="J334" s="101"/>
      <c r="M334" s="104"/>
    </row>
    <row r="335" spans="10:13" x14ac:dyDescent="0.25">
      <c r="J335" s="101"/>
      <c r="M335" s="104"/>
    </row>
    <row r="336" spans="10:13" x14ac:dyDescent="0.25">
      <c r="J336" s="101"/>
      <c r="M336" s="104"/>
    </row>
    <row r="337" spans="10:13" x14ac:dyDescent="0.25">
      <c r="J337" s="101"/>
      <c r="M337" s="104"/>
    </row>
    <row r="338" spans="10:13" x14ac:dyDescent="0.25">
      <c r="J338" s="101"/>
      <c r="M338" s="104"/>
    </row>
    <row r="339" spans="10:13" x14ac:dyDescent="0.25">
      <c r="J339" s="101"/>
      <c r="M339" s="104"/>
    </row>
    <row r="340" spans="10:13" x14ac:dyDescent="0.25">
      <c r="J340" s="101"/>
      <c r="M340" s="104"/>
    </row>
    <row r="341" spans="10:13" x14ac:dyDescent="0.25">
      <c r="J341" s="101"/>
      <c r="M341" s="104"/>
    </row>
    <row r="342" spans="10:13" x14ac:dyDescent="0.25">
      <c r="J342" s="101"/>
      <c r="M342" s="104"/>
    </row>
    <row r="343" spans="10:13" x14ac:dyDescent="0.25">
      <c r="J343" s="101"/>
      <c r="M343" s="104"/>
    </row>
    <row r="344" spans="10:13" x14ac:dyDescent="0.25">
      <c r="J344" s="101"/>
      <c r="M344" s="104"/>
    </row>
    <row r="345" spans="10:13" x14ac:dyDescent="0.25">
      <c r="J345" s="101"/>
      <c r="M345" s="104"/>
    </row>
    <row r="346" spans="10:13" x14ac:dyDescent="0.25">
      <c r="J346" s="101"/>
      <c r="M346" s="104"/>
    </row>
    <row r="347" spans="10:13" x14ac:dyDescent="0.25">
      <c r="J347" s="101"/>
      <c r="M347" s="104"/>
    </row>
    <row r="348" spans="10:13" x14ac:dyDescent="0.25">
      <c r="J348" s="101"/>
      <c r="M348" s="104"/>
    </row>
    <row r="349" spans="10:13" x14ac:dyDescent="0.25">
      <c r="J349" s="101"/>
      <c r="M349" s="104"/>
    </row>
    <row r="350" spans="10:13" x14ac:dyDescent="0.25">
      <c r="J350" s="101"/>
      <c r="M350" s="104"/>
    </row>
    <row r="351" spans="10:13" x14ac:dyDescent="0.25">
      <c r="J351" s="101"/>
      <c r="M351" s="104"/>
    </row>
    <row r="352" spans="10:13" x14ac:dyDescent="0.25">
      <c r="J352" s="101"/>
      <c r="M352" s="104"/>
    </row>
    <row r="353" spans="10:13" x14ac:dyDescent="0.25">
      <c r="J353" s="101"/>
      <c r="M353" s="104"/>
    </row>
    <row r="354" spans="10:13" x14ac:dyDescent="0.25">
      <c r="J354" s="101"/>
      <c r="M354" s="104"/>
    </row>
    <row r="355" spans="10:13" x14ac:dyDescent="0.25">
      <c r="J355" s="101"/>
      <c r="M355" s="104"/>
    </row>
    <row r="356" spans="10:13" x14ac:dyDescent="0.25">
      <c r="J356" s="101"/>
      <c r="M356" s="104"/>
    </row>
    <row r="357" spans="10:13" x14ac:dyDescent="0.25">
      <c r="J357" s="101"/>
      <c r="M357" s="104"/>
    </row>
    <row r="358" spans="10:13" x14ac:dyDescent="0.25">
      <c r="J358" s="101"/>
      <c r="M358" s="104"/>
    </row>
    <row r="359" spans="10:13" x14ac:dyDescent="0.25">
      <c r="J359" s="101"/>
      <c r="M359" s="104"/>
    </row>
    <row r="360" spans="10:13" x14ac:dyDescent="0.25">
      <c r="J360" s="101"/>
      <c r="M360" s="104"/>
    </row>
    <row r="361" spans="10:13" x14ac:dyDescent="0.25">
      <c r="J361" s="101"/>
      <c r="M361" s="104"/>
    </row>
    <row r="362" spans="10:13" x14ac:dyDescent="0.25">
      <c r="J362" s="101"/>
      <c r="M362" s="104"/>
    </row>
    <row r="363" spans="10:13" x14ac:dyDescent="0.25">
      <c r="J363" s="101"/>
      <c r="M363" s="104"/>
    </row>
    <row r="364" spans="10:13" x14ac:dyDescent="0.25">
      <c r="J364" s="101"/>
      <c r="M364" s="104"/>
    </row>
    <row r="365" spans="10:13" x14ac:dyDescent="0.25">
      <c r="J365" s="101"/>
      <c r="M365" s="104"/>
    </row>
    <row r="366" spans="10:13" x14ac:dyDescent="0.25">
      <c r="J366" s="101"/>
      <c r="M366" s="104"/>
    </row>
    <row r="367" spans="10:13" x14ac:dyDescent="0.25">
      <c r="J367" s="101"/>
      <c r="M367" s="104"/>
    </row>
    <row r="368" spans="10:13" x14ac:dyDescent="0.25">
      <c r="J368" s="101"/>
      <c r="M368" s="104"/>
    </row>
    <row r="369" spans="10:13" x14ac:dyDescent="0.25">
      <c r="J369" s="101"/>
      <c r="M369" s="104"/>
    </row>
    <row r="370" spans="10:13" x14ac:dyDescent="0.25">
      <c r="J370" s="101"/>
      <c r="M370" s="104"/>
    </row>
    <row r="371" spans="10:13" x14ac:dyDescent="0.25">
      <c r="J371" s="101"/>
      <c r="M371" s="104"/>
    </row>
    <row r="372" spans="10:13" x14ac:dyDescent="0.25">
      <c r="J372" s="101"/>
      <c r="M372" s="104"/>
    </row>
    <row r="373" spans="10:13" x14ac:dyDescent="0.25">
      <c r="J373" s="101"/>
      <c r="M373" s="104"/>
    </row>
    <row r="374" spans="10:13" x14ac:dyDescent="0.25">
      <c r="J374" s="101"/>
      <c r="M374" s="104"/>
    </row>
    <row r="375" spans="10:13" x14ac:dyDescent="0.25">
      <c r="J375" s="101"/>
      <c r="M375" s="104"/>
    </row>
    <row r="376" spans="10:13" x14ac:dyDescent="0.25">
      <c r="J376" s="101"/>
      <c r="M376" s="104"/>
    </row>
    <row r="377" spans="10:13" x14ac:dyDescent="0.25">
      <c r="J377" s="101"/>
      <c r="M377" s="104"/>
    </row>
    <row r="378" spans="10:13" x14ac:dyDescent="0.25">
      <c r="J378" s="101"/>
      <c r="M378" s="104"/>
    </row>
    <row r="379" spans="10:13" x14ac:dyDescent="0.25">
      <c r="J379" s="101"/>
      <c r="M379" s="104"/>
    </row>
    <row r="380" spans="10:13" x14ac:dyDescent="0.25">
      <c r="J380" s="101"/>
      <c r="M380" s="104"/>
    </row>
    <row r="381" spans="10:13" x14ac:dyDescent="0.25">
      <c r="J381" s="101"/>
      <c r="M381" s="104"/>
    </row>
    <row r="382" spans="10:13" x14ac:dyDescent="0.25">
      <c r="J382" s="101"/>
      <c r="M382" s="104"/>
    </row>
    <row r="383" spans="10:13" x14ac:dyDescent="0.25">
      <c r="J383" s="101"/>
      <c r="M383" s="104"/>
    </row>
    <row r="384" spans="10:13" x14ac:dyDescent="0.25">
      <c r="J384" s="101"/>
      <c r="M384" s="104"/>
    </row>
    <row r="385" spans="10:13" x14ac:dyDescent="0.25">
      <c r="J385" s="101"/>
      <c r="M385" s="104"/>
    </row>
    <row r="386" spans="10:13" x14ac:dyDescent="0.25">
      <c r="J386" s="101"/>
      <c r="M386" s="104"/>
    </row>
    <row r="387" spans="10:13" x14ac:dyDescent="0.25">
      <c r="J387" s="101"/>
      <c r="M387" s="104"/>
    </row>
    <row r="388" spans="10:13" x14ac:dyDescent="0.25">
      <c r="J388" s="101"/>
      <c r="M388" s="104"/>
    </row>
    <row r="389" spans="10:13" x14ac:dyDescent="0.25">
      <c r="J389" s="101"/>
      <c r="M389" s="104"/>
    </row>
    <row r="390" spans="10:13" x14ac:dyDescent="0.25">
      <c r="J390" s="101"/>
      <c r="M390" s="104"/>
    </row>
    <row r="391" spans="10:13" x14ac:dyDescent="0.25">
      <c r="J391" s="101"/>
      <c r="M391" s="104"/>
    </row>
    <row r="392" spans="10:13" x14ac:dyDescent="0.25">
      <c r="J392" s="101"/>
      <c r="M392" s="104"/>
    </row>
    <row r="393" spans="10:13" x14ac:dyDescent="0.25">
      <c r="J393" s="101"/>
      <c r="M393" s="104"/>
    </row>
    <row r="394" spans="10:13" x14ac:dyDescent="0.25">
      <c r="J394" s="101"/>
      <c r="M394" s="104"/>
    </row>
    <row r="395" spans="10:13" x14ac:dyDescent="0.25">
      <c r="J395" s="101"/>
      <c r="M395" s="104"/>
    </row>
    <row r="396" spans="10:13" x14ac:dyDescent="0.25">
      <c r="J396" s="101"/>
      <c r="M396" s="104"/>
    </row>
    <row r="397" spans="10:13" x14ac:dyDescent="0.25">
      <c r="J397" s="101"/>
      <c r="M397" s="104"/>
    </row>
    <row r="398" spans="10:13" x14ac:dyDescent="0.25">
      <c r="J398" s="101"/>
      <c r="M398" s="104"/>
    </row>
    <row r="399" spans="10:13" x14ac:dyDescent="0.25">
      <c r="J399" s="101"/>
      <c r="M399" s="104"/>
    </row>
    <row r="400" spans="10:13" x14ac:dyDescent="0.25">
      <c r="J400" s="101"/>
      <c r="M400" s="104"/>
    </row>
  </sheetData>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X407"/>
  <sheetViews>
    <sheetView workbookViewId="0">
      <pane xSplit="5" ySplit="3" topLeftCell="T4" activePane="bottomRight" state="frozen"/>
      <selection pane="topRight" activeCell="F1" sqref="F1"/>
      <selection pane="bottomLeft" activeCell="A4" sqref="A4"/>
      <selection pane="bottomRight" activeCell="B137" sqref="B137"/>
    </sheetView>
  </sheetViews>
  <sheetFormatPr defaultRowHeight="15" outlineLevelCol="1" x14ac:dyDescent="0.25"/>
  <cols>
    <col min="1" max="2" width="9.140625" style="26"/>
    <col min="3" max="3" width="28.140625" style="26" customWidth="1"/>
    <col min="4" max="5" width="10.140625" style="26" customWidth="1" outlineLevel="1"/>
    <col min="6" max="6" width="13.140625" style="40" bestFit="1" customWidth="1"/>
    <col min="7" max="10" width="13.140625" style="26" customWidth="1"/>
    <col min="11" max="12" width="14.28515625" style="26" customWidth="1"/>
    <col min="13" max="14" width="14.28515625" style="41" customWidth="1"/>
    <col min="15" max="18" width="11.5703125" style="26" customWidth="1"/>
    <col min="19" max="19" width="20.7109375" style="40" bestFit="1" customWidth="1"/>
    <col min="20" max="20" width="20.7109375" style="26" customWidth="1"/>
    <col min="21" max="22" width="10.28515625" style="42" customWidth="1" outlineLevel="1"/>
    <col min="23" max="24" width="13.140625" style="26" bestFit="1" customWidth="1"/>
    <col min="25" max="25" width="13.28515625" style="26" customWidth="1"/>
    <col min="26" max="27" width="10.5703125" style="26" bestFit="1" customWidth="1"/>
    <col min="28" max="30" width="11.140625" style="26" bestFit="1" customWidth="1"/>
    <col min="31" max="34" width="14.140625" style="26" bestFit="1" customWidth="1"/>
    <col min="35" max="256" width="9.140625" style="26"/>
    <col min="257" max="257" width="28.140625" style="26" customWidth="1"/>
    <col min="258" max="259" width="10.140625" style="26" customWidth="1"/>
    <col min="260" max="260" width="13.140625" style="26" bestFit="1" customWidth="1"/>
    <col min="261" max="264" width="13.140625" style="26" customWidth="1"/>
    <col min="265" max="268" width="14.28515625" style="26" customWidth="1"/>
    <col min="269" max="272" width="11.5703125" style="26" customWidth="1"/>
    <col min="273" max="273" width="20.7109375" style="26" bestFit="1" customWidth="1"/>
    <col min="274" max="274" width="20.7109375" style="26" customWidth="1"/>
    <col min="275" max="276" width="10.28515625" style="26" customWidth="1"/>
    <col min="277" max="278" width="13.140625" style="26" bestFit="1" customWidth="1"/>
    <col min="279" max="280" width="10.5703125" style="26" customWidth="1"/>
    <col min="281" max="281" width="13.28515625" style="26" customWidth="1"/>
    <col min="282" max="283" width="10.5703125" style="26" bestFit="1" customWidth="1"/>
    <col min="284" max="286" width="11.140625" style="26" bestFit="1" customWidth="1"/>
    <col min="287" max="290" width="14.140625" style="26" bestFit="1" customWidth="1"/>
    <col min="291" max="512" width="9.140625" style="26"/>
    <col min="513" max="513" width="28.140625" style="26" customWidth="1"/>
    <col min="514" max="515" width="10.140625" style="26" customWidth="1"/>
    <col min="516" max="516" width="13.140625" style="26" bestFit="1" customWidth="1"/>
    <col min="517" max="520" width="13.140625" style="26" customWidth="1"/>
    <col min="521" max="524" width="14.28515625" style="26" customWidth="1"/>
    <col min="525" max="528" width="11.5703125" style="26" customWidth="1"/>
    <col min="529" max="529" width="20.7109375" style="26" bestFit="1" customWidth="1"/>
    <col min="530" max="530" width="20.7109375" style="26" customWidth="1"/>
    <col min="531" max="532" width="10.28515625" style="26" customWidth="1"/>
    <col min="533" max="534" width="13.140625" style="26" bestFit="1" customWidth="1"/>
    <col min="535" max="536" width="10.5703125" style="26" customWidth="1"/>
    <col min="537" max="537" width="13.28515625" style="26" customWidth="1"/>
    <col min="538" max="539" width="10.5703125" style="26" bestFit="1" customWidth="1"/>
    <col min="540" max="542" width="11.140625" style="26" bestFit="1" customWidth="1"/>
    <col min="543" max="546" width="14.140625" style="26" bestFit="1" customWidth="1"/>
    <col min="547" max="768" width="9.140625" style="26"/>
    <col min="769" max="769" width="28.140625" style="26" customWidth="1"/>
    <col min="770" max="771" width="10.140625" style="26" customWidth="1"/>
    <col min="772" max="772" width="13.140625" style="26" bestFit="1" customWidth="1"/>
    <col min="773" max="776" width="13.140625" style="26" customWidth="1"/>
    <col min="777" max="780" width="14.28515625" style="26" customWidth="1"/>
    <col min="781" max="784" width="11.5703125" style="26" customWidth="1"/>
    <col min="785" max="785" width="20.7109375" style="26" bestFit="1" customWidth="1"/>
    <col min="786" max="786" width="20.7109375" style="26" customWidth="1"/>
    <col min="787" max="788" width="10.28515625" style="26" customWidth="1"/>
    <col min="789" max="790" width="13.140625" style="26" bestFit="1" customWidth="1"/>
    <col min="791" max="792" width="10.5703125" style="26" customWidth="1"/>
    <col min="793" max="793" width="13.28515625" style="26" customWidth="1"/>
    <col min="794" max="795" width="10.5703125" style="26" bestFit="1" customWidth="1"/>
    <col min="796" max="798" width="11.140625" style="26" bestFit="1" customWidth="1"/>
    <col min="799" max="802" width="14.140625" style="26" bestFit="1" customWidth="1"/>
    <col min="803" max="1024" width="9.140625" style="26"/>
    <col min="1025" max="1025" width="28.140625" style="26" customWidth="1"/>
    <col min="1026" max="1027" width="10.140625" style="26" customWidth="1"/>
    <col min="1028" max="1028" width="13.140625" style="26" bestFit="1" customWidth="1"/>
    <col min="1029" max="1032" width="13.140625" style="26" customWidth="1"/>
    <col min="1033" max="1036" width="14.28515625" style="26" customWidth="1"/>
    <col min="1037" max="1040" width="11.5703125" style="26" customWidth="1"/>
    <col min="1041" max="1041" width="20.7109375" style="26" bestFit="1" customWidth="1"/>
    <col min="1042" max="1042" width="20.7109375" style="26" customWidth="1"/>
    <col min="1043" max="1044" width="10.28515625" style="26" customWidth="1"/>
    <col min="1045" max="1046" width="13.140625" style="26" bestFit="1" customWidth="1"/>
    <col min="1047" max="1048" width="10.5703125" style="26" customWidth="1"/>
    <col min="1049" max="1049" width="13.28515625" style="26" customWidth="1"/>
    <col min="1050" max="1051" width="10.5703125" style="26" bestFit="1" customWidth="1"/>
    <col min="1052" max="1054" width="11.140625" style="26" bestFit="1" customWidth="1"/>
    <col min="1055" max="1058" width="14.140625" style="26" bestFit="1" customWidth="1"/>
    <col min="1059" max="1280" width="9.140625" style="26"/>
    <col min="1281" max="1281" width="28.140625" style="26" customWidth="1"/>
    <col min="1282" max="1283" width="10.140625" style="26" customWidth="1"/>
    <col min="1284" max="1284" width="13.140625" style="26" bestFit="1" customWidth="1"/>
    <col min="1285" max="1288" width="13.140625" style="26" customWidth="1"/>
    <col min="1289" max="1292" width="14.28515625" style="26" customWidth="1"/>
    <col min="1293" max="1296" width="11.5703125" style="26" customWidth="1"/>
    <col min="1297" max="1297" width="20.7109375" style="26" bestFit="1" customWidth="1"/>
    <col min="1298" max="1298" width="20.7109375" style="26" customWidth="1"/>
    <col min="1299" max="1300" width="10.28515625" style="26" customWidth="1"/>
    <col min="1301" max="1302" width="13.140625" style="26" bestFit="1" customWidth="1"/>
    <col min="1303" max="1304" width="10.5703125" style="26" customWidth="1"/>
    <col min="1305" max="1305" width="13.28515625" style="26" customWidth="1"/>
    <col min="1306" max="1307" width="10.5703125" style="26" bestFit="1" customWidth="1"/>
    <col min="1308" max="1310" width="11.140625" style="26" bestFit="1" customWidth="1"/>
    <col min="1311" max="1314" width="14.140625" style="26" bestFit="1" customWidth="1"/>
    <col min="1315" max="1536" width="9.140625" style="26"/>
    <col min="1537" max="1537" width="28.140625" style="26" customWidth="1"/>
    <col min="1538" max="1539" width="10.140625" style="26" customWidth="1"/>
    <col min="1540" max="1540" width="13.140625" style="26" bestFit="1" customWidth="1"/>
    <col min="1541" max="1544" width="13.140625" style="26" customWidth="1"/>
    <col min="1545" max="1548" width="14.28515625" style="26" customWidth="1"/>
    <col min="1549" max="1552" width="11.5703125" style="26" customWidth="1"/>
    <col min="1553" max="1553" width="20.7109375" style="26" bestFit="1" customWidth="1"/>
    <col min="1554" max="1554" width="20.7109375" style="26" customWidth="1"/>
    <col min="1555" max="1556" width="10.28515625" style="26" customWidth="1"/>
    <col min="1557" max="1558" width="13.140625" style="26" bestFit="1" customWidth="1"/>
    <col min="1559" max="1560" width="10.5703125" style="26" customWidth="1"/>
    <col min="1561" max="1561" width="13.28515625" style="26" customWidth="1"/>
    <col min="1562" max="1563" width="10.5703125" style="26" bestFit="1" customWidth="1"/>
    <col min="1564" max="1566" width="11.140625" style="26" bestFit="1" customWidth="1"/>
    <col min="1567" max="1570" width="14.140625" style="26" bestFit="1" customWidth="1"/>
    <col min="1571" max="1792" width="9.140625" style="26"/>
    <col min="1793" max="1793" width="28.140625" style="26" customWidth="1"/>
    <col min="1794" max="1795" width="10.140625" style="26" customWidth="1"/>
    <col min="1796" max="1796" width="13.140625" style="26" bestFit="1" customWidth="1"/>
    <col min="1797" max="1800" width="13.140625" style="26" customWidth="1"/>
    <col min="1801" max="1804" width="14.28515625" style="26" customWidth="1"/>
    <col min="1805" max="1808" width="11.5703125" style="26" customWidth="1"/>
    <col min="1809" max="1809" width="20.7109375" style="26" bestFit="1" customWidth="1"/>
    <col min="1810" max="1810" width="20.7109375" style="26" customWidth="1"/>
    <col min="1811" max="1812" width="10.28515625" style="26" customWidth="1"/>
    <col min="1813" max="1814" width="13.140625" style="26" bestFit="1" customWidth="1"/>
    <col min="1815" max="1816" width="10.5703125" style="26" customWidth="1"/>
    <col min="1817" max="1817" width="13.28515625" style="26" customWidth="1"/>
    <col min="1818" max="1819" width="10.5703125" style="26" bestFit="1" customWidth="1"/>
    <col min="1820" max="1822" width="11.140625" style="26" bestFit="1" customWidth="1"/>
    <col min="1823" max="1826" width="14.140625" style="26" bestFit="1" customWidth="1"/>
    <col min="1827" max="2048" width="9.140625" style="26"/>
    <col min="2049" max="2049" width="28.140625" style="26" customWidth="1"/>
    <col min="2050" max="2051" width="10.140625" style="26" customWidth="1"/>
    <col min="2052" max="2052" width="13.140625" style="26" bestFit="1" customWidth="1"/>
    <col min="2053" max="2056" width="13.140625" style="26" customWidth="1"/>
    <col min="2057" max="2060" width="14.28515625" style="26" customWidth="1"/>
    <col min="2061" max="2064" width="11.5703125" style="26" customWidth="1"/>
    <col min="2065" max="2065" width="20.7109375" style="26" bestFit="1" customWidth="1"/>
    <col min="2066" max="2066" width="20.7109375" style="26" customWidth="1"/>
    <col min="2067" max="2068" width="10.28515625" style="26" customWidth="1"/>
    <col min="2069" max="2070" width="13.140625" style="26" bestFit="1" customWidth="1"/>
    <col min="2071" max="2072" width="10.5703125" style="26" customWidth="1"/>
    <col min="2073" max="2073" width="13.28515625" style="26" customWidth="1"/>
    <col min="2074" max="2075" width="10.5703125" style="26" bestFit="1" customWidth="1"/>
    <col min="2076" max="2078" width="11.140625" style="26" bestFit="1" customWidth="1"/>
    <col min="2079" max="2082" width="14.140625" style="26" bestFit="1" customWidth="1"/>
    <col min="2083" max="2304" width="9.140625" style="26"/>
    <col min="2305" max="2305" width="28.140625" style="26" customWidth="1"/>
    <col min="2306" max="2307" width="10.140625" style="26" customWidth="1"/>
    <col min="2308" max="2308" width="13.140625" style="26" bestFit="1" customWidth="1"/>
    <col min="2309" max="2312" width="13.140625" style="26" customWidth="1"/>
    <col min="2313" max="2316" width="14.28515625" style="26" customWidth="1"/>
    <col min="2317" max="2320" width="11.5703125" style="26" customWidth="1"/>
    <col min="2321" max="2321" width="20.7109375" style="26" bestFit="1" customWidth="1"/>
    <col min="2322" max="2322" width="20.7109375" style="26" customWidth="1"/>
    <col min="2323" max="2324" width="10.28515625" style="26" customWidth="1"/>
    <col min="2325" max="2326" width="13.140625" style="26" bestFit="1" customWidth="1"/>
    <col min="2327" max="2328" width="10.5703125" style="26" customWidth="1"/>
    <col min="2329" max="2329" width="13.28515625" style="26" customWidth="1"/>
    <col min="2330" max="2331" width="10.5703125" style="26" bestFit="1" customWidth="1"/>
    <col min="2332" max="2334" width="11.140625" style="26" bestFit="1" customWidth="1"/>
    <col min="2335" max="2338" width="14.140625" style="26" bestFit="1" customWidth="1"/>
    <col min="2339" max="2560" width="9.140625" style="26"/>
    <col min="2561" max="2561" width="28.140625" style="26" customWidth="1"/>
    <col min="2562" max="2563" width="10.140625" style="26" customWidth="1"/>
    <col min="2564" max="2564" width="13.140625" style="26" bestFit="1" customWidth="1"/>
    <col min="2565" max="2568" width="13.140625" style="26" customWidth="1"/>
    <col min="2569" max="2572" width="14.28515625" style="26" customWidth="1"/>
    <col min="2573" max="2576" width="11.5703125" style="26" customWidth="1"/>
    <col min="2577" max="2577" width="20.7109375" style="26" bestFit="1" customWidth="1"/>
    <col min="2578" max="2578" width="20.7109375" style="26" customWidth="1"/>
    <col min="2579" max="2580" width="10.28515625" style="26" customWidth="1"/>
    <col min="2581" max="2582" width="13.140625" style="26" bestFit="1" customWidth="1"/>
    <col min="2583" max="2584" width="10.5703125" style="26" customWidth="1"/>
    <col min="2585" max="2585" width="13.28515625" style="26" customWidth="1"/>
    <col min="2586" max="2587" width="10.5703125" style="26" bestFit="1" customWidth="1"/>
    <col min="2588" max="2590" width="11.140625" style="26" bestFit="1" customWidth="1"/>
    <col min="2591" max="2594" width="14.140625" style="26" bestFit="1" customWidth="1"/>
    <col min="2595" max="2816" width="9.140625" style="26"/>
    <col min="2817" max="2817" width="28.140625" style="26" customWidth="1"/>
    <col min="2818" max="2819" width="10.140625" style="26" customWidth="1"/>
    <col min="2820" max="2820" width="13.140625" style="26" bestFit="1" customWidth="1"/>
    <col min="2821" max="2824" width="13.140625" style="26" customWidth="1"/>
    <col min="2825" max="2828" width="14.28515625" style="26" customWidth="1"/>
    <col min="2829" max="2832" width="11.5703125" style="26" customWidth="1"/>
    <col min="2833" max="2833" width="20.7109375" style="26" bestFit="1" customWidth="1"/>
    <col min="2834" max="2834" width="20.7109375" style="26" customWidth="1"/>
    <col min="2835" max="2836" width="10.28515625" style="26" customWidth="1"/>
    <col min="2837" max="2838" width="13.140625" style="26" bestFit="1" customWidth="1"/>
    <col min="2839" max="2840" width="10.5703125" style="26" customWidth="1"/>
    <col min="2841" max="2841" width="13.28515625" style="26" customWidth="1"/>
    <col min="2842" max="2843" width="10.5703125" style="26" bestFit="1" customWidth="1"/>
    <col min="2844" max="2846" width="11.140625" style="26" bestFit="1" customWidth="1"/>
    <col min="2847" max="2850" width="14.140625" style="26" bestFit="1" customWidth="1"/>
    <col min="2851" max="3072" width="9.140625" style="26"/>
    <col min="3073" max="3073" width="28.140625" style="26" customWidth="1"/>
    <col min="3074" max="3075" width="10.140625" style="26" customWidth="1"/>
    <col min="3076" max="3076" width="13.140625" style="26" bestFit="1" customWidth="1"/>
    <col min="3077" max="3080" width="13.140625" style="26" customWidth="1"/>
    <col min="3081" max="3084" width="14.28515625" style="26" customWidth="1"/>
    <col min="3085" max="3088" width="11.5703125" style="26" customWidth="1"/>
    <col min="3089" max="3089" width="20.7109375" style="26" bestFit="1" customWidth="1"/>
    <col min="3090" max="3090" width="20.7109375" style="26" customWidth="1"/>
    <col min="3091" max="3092" width="10.28515625" style="26" customWidth="1"/>
    <col min="3093" max="3094" width="13.140625" style="26" bestFit="1" customWidth="1"/>
    <col min="3095" max="3096" width="10.5703125" style="26" customWidth="1"/>
    <col min="3097" max="3097" width="13.28515625" style="26" customWidth="1"/>
    <col min="3098" max="3099" width="10.5703125" style="26" bestFit="1" customWidth="1"/>
    <col min="3100" max="3102" width="11.140625" style="26" bestFit="1" customWidth="1"/>
    <col min="3103" max="3106" width="14.140625" style="26" bestFit="1" customWidth="1"/>
    <col min="3107" max="3328" width="9.140625" style="26"/>
    <col min="3329" max="3329" width="28.140625" style="26" customWidth="1"/>
    <col min="3330" max="3331" width="10.140625" style="26" customWidth="1"/>
    <col min="3332" max="3332" width="13.140625" style="26" bestFit="1" customWidth="1"/>
    <col min="3333" max="3336" width="13.140625" style="26" customWidth="1"/>
    <col min="3337" max="3340" width="14.28515625" style="26" customWidth="1"/>
    <col min="3341" max="3344" width="11.5703125" style="26" customWidth="1"/>
    <col min="3345" max="3345" width="20.7109375" style="26" bestFit="1" customWidth="1"/>
    <col min="3346" max="3346" width="20.7109375" style="26" customWidth="1"/>
    <col min="3347" max="3348" width="10.28515625" style="26" customWidth="1"/>
    <col min="3349" max="3350" width="13.140625" style="26" bestFit="1" customWidth="1"/>
    <col min="3351" max="3352" width="10.5703125" style="26" customWidth="1"/>
    <col min="3353" max="3353" width="13.28515625" style="26" customWidth="1"/>
    <col min="3354" max="3355" width="10.5703125" style="26" bestFit="1" customWidth="1"/>
    <col min="3356" max="3358" width="11.140625" style="26" bestFit="1" customWidth="1"/>
    <col min="3359" max="3362" width="14.140625" style="26" bestFit="1" customWidth="1"/>
    <col min="3363" max="3584" width="9.140625" style="26"/>
    <col min="3585" max="3585" width="28.140625" style="26" customWidth="1"/>
    <col min="3586" max="3587" width="10.140625" style="26" customWidth="1"/>
    <col min="3588" max="3588" width="13.140625" style="26" bestFit="1" customWidth="1"/>
    <col min="3589" max="3592" width="13.140625" style="26" customWidth="1"/>
    <col min="3593" max="3596" width="14.28515625" style="26" customWidth="1"/>
    <col min="3597" max="3600" width="11.5703125" style="26" customWidth="1"/>
    <col min="3601" max="3601" width="20.7109375" style="26" bestFit="1" customWidth="1"/>
    <col min="3602" max="3602" width="20.7109375" style="26" customWidth="1"/>
    <col min="3603" max="3604" width="10.28515625" style="26" customWidth="1"/>
    <col min="3605" max="3606" width="13.140625" style="26" bestFit="1" customWidth="1"/>
    <col min="3607" max="3608" width="10.5703125" style="26" customWidth="1"/>
    <col min="3609" max="3609" width="13.28515625" style="26" customWidth="1"/>
    <col min="3610" max="3611" width="10.5703125" style="26" bestFit="1" customWidth="1"/>
    <col min="3612" max="3614" width="11.140625" style="26" bestFit="1" customWidth="1"/>
    <col min="3615" max="3618" width="14.140625" style="26" bestFit="1" customWidth="1"/>
    <col min="3619" max="3840" width="9.140625" style="26"/>
    <col min="3841" max="3841" width="28.140625" style="26" customWidth="1"/>
    <col min="3842" max="3843" width="10.140625" style="26" customWidth="1"/>
    <col min="3844" max="3844" width="13.140625" style="26" bestFit="1" customWidth="1"/>
    <col min="3845" max="3848" width="13.140625" style="26" customWidth="1"/>
    <col min="3849" max="3852" width="14.28515625" style="26" customWidth="1"/>
    <col min="3853" max="3856" width="11.5703125" style="26" customWidth="1"/>
    <col min="3857" max="3857" width="20.7109375" style="26" bestFit="1" customWidth="1"/>
    <col min="3858" max="3858" width="20.7109375" style="26" customWidth="1"/>
    <col min="3859" max="3860" width="10.28515625" style="26" customWidth="1"/>
    <col min="3861" max="3862" width="13.140625" style="26" bestFit="1" customWidth="1"/>
    <col min="3863" max="3864" width="10.5703125" style="26" customWidth="1"/>
    <col min="3865" max="3865" width="13.28515625" style="26" customWidth="1"/>
    <col min="3866" max="3867" width="10.5703125" style="26" bestFit="1" customWidth="1"/>
    <col min="3868" max="3870" width="11.140625" style="26" bestFit="1" customWidth="1"/>
    <col min="3871" max="3874" width="14.140625" style="26" bestFit="1" customWidth="1"/>
    <col min="3875" max="4096" width="9.140625" style="26"/>
    <col min="4097" max="4097" width="28.140625" style="26" customWidth="1"/>
    <col min="4098" max="4099" width="10.140625" style="26" customWidth="1"/>
    <col min="4100" max="4100" width="13.140625" style="26" bestFit="1" customWidth="1"/>
    <col min="4101" max="4104" width="13.140625" style="26" customWidth="1"/>
    <col min="4105" max="4108" width="14.28515625" style="26" customWidth="1"/>
    <col min="4109" max="4112" width="11.5703125" style="26" customWidth="1"/>
    <col min="4113" max="4113" width="20.7109375" style="26" bestFit="1" customWidth="1"/>
    <col min="4114" max="4114" width="20.7109375" style="26" customWidth="1"/>
    <col min="4115" max="4116" width="10.28515625" style="26" customWidth="1"/>
    <col min="4117" max="4118" width="13.140625" style="26" bestFit="1" customWidth="1"/>
    <col min="4119" max="4120" width="10.5703125" style="26" customWidth="1"/>
    <col min="4121" max="4121" width="13.28515625" style="26" customWidth="1"/>
    <col min="4122" max="4123" width="10.5703125" style="26" bestFit="1" customWidth="1"/>
    <col min="4124" max="4126" width="11.140625" style="26" bestFit="1" customWidth="1"/>
    <col min="4127" max="4130" width="14.140625" style="26" bestFit="1" customWidth="1"/>
    <col min="4131" max="4352" width="9.140625" style="26"/>
    <col min="4353" max="4353" width="28.140625" style="26" customWidth="1"/>
    <col min="4354" max="4355" width="10.140625" style="26" customWidth="1"/>
    <col min="4356" max="4356" width="13.140625" style="26" bestFit="1" customWidth="1"/>
    <col min="4357" max="4360" width="13.140625" style="26" customWidth="1"/>
    <col min="4361" max="4364" width="14.28515625" style="26" customWidth="1"/>
    <col min="4365" max="4368" width="11.5703125" style="26" customWidth="1"/>
    <col min="4369" max="4369" width="20.7109375" style="26" bestFit="1" customWidth="1"/>
    <col min="4370" max="4370" width="20.7109375" style="26" customWidth="1"/>
    <col min="4371" max="4372" width="10.28515625" style="26" customWidth="1"/>
    <col min="4373" max="4374" width="13.140625" style="26" bestFit="1" customWidth="1"/>
    <col min="4375" max="4376" width="10.5703125" style="26" customWidth="1"/>
    <col min="4377" max="4377" width="13.28515625" style="26" customWidth="1"/>
    <col min="4378" max="4379" width="10.5703125" style="26" bestFit="1" customWidth="1"/>
    <col min="4380" max="4382" width="11.140625" style="26" bestFit="1" customWidth="1"/>
    <col min="4383" max="4386" width="14.140625" style="26" bestFit="1" customWidth="1"/>
    <col min="4387" max="4608" width="9.140625" style="26"/>
    <col min="4609" max="4609" width="28.140625" style="26" customWidth="1"/>
    <col min="4610" max="4611" width="10.140625" style="26" customWidth="1"/>
    <col min="4612" max="4612" width="13.140625" style="26" bestFit="1" customWidth="1"/>
    <col min="4613" max="4616" width="13.140625" style="26" customWidth="1"/>
    <col min="4617" max="4620" width="14.28515625" style="26" customWidth="1"/>
    <col min="4621" max="4624" width="11.5703125" style="26" customWidth="1"/>
    <col min="4625" max="4625" width="20.7109375" style="26" bestFit="1" customWidth="1"/>
    <col min="4626" max="4626" width="20.7109375" style="26" customWidth="1"/>
    <col min="4627" max="4628" width="10.28515625" style="26" customWidth="1"/>
    <col min="4629" max="4630" width="13.140625" style="26" bestFit="1" customWidth="1"/>
    <col min="4631" max="4632" width="10.5703125" style="26" customWidth="1"/>
    <col min="4633" max="4633" width="13.28515625" style="26" customWidth="1"/>
    <col min="4634" max="4635" width="10.5703125" style="26" bestFit="1" customWidth="1"/>
    <col min="4636" max="4638" width="11.140625" style="26" bestFit="1" customWidth="1"/>
    <col min="4639" max="4642" width="14.140625" style="26" bestFit="1" customWidth="1"/>
    <col min="4643" max="4864" width="9.140625" style="26"/>
    <col min="4865" max="4865" width="28.140625" style="26" customWidth="1"/>
    <col min="4866" max="4867" width="10.140625" style="26" customWidth="1"/>
    <col min="4868" max="4868" width="13.140625" style="26" bestFit="1" customWidth="1"/>
    <col min="4869" max="4872" width="13.140625" style="26" customWidth="1"/>
    <col min="4873" max="4876" width="14.28515625" style="26" customWidth="1"/>
    <col min="4877" max="4880" width="11.5703125" style="26" customWidth="1"/>
    <col min="4881" max="4881" width="20.7109375" style="26" bestFit="1" customWidth="1"/>
    <col min="4882" max="4882" width="20.7109375" style="26" customWidth="1"/>
    <col min="4883" max="4884" width="10.28515625" style="26" customWidth="1"/>
    <col min="4885" max="4886" width="13.140625" style="26" bestFit="1" customWidth="1"/>
    <col min="4887" max="4888" width="10.5703125" style="26" customWidth="1"/>
    <col min="4889" max="4889" width="13.28515625" style="26" customWidth="1"/>
    <col min="4890" max="4891" width="10.5703125" style="26" bestFit="1" customWidth="1"/>
    <col min="4892" max="4894" width="11.140625" style="26" bestFit="1" customWidth="1"/>
    <col min="4895" max="4898" width="14.140625" style="26" bestFit="1" customWidth="1"/>
    <col min="4899" max="5120" width="9.140625" style="26"/>
    <col min="5121" max="5121" width="28.140625" style="26" customWidth="1"/>
    <col min="5122" max="5123" width="10.140625" style="26" customWidth="1"/>
    <col min="5124" max="5124" width="13.140625" style="26" bestFit="1" customWidth="1"/>
    <col min="5125" max="5128" width="13.140625" style="26" customWidth="1"/>
    <col min="5129" max="5132" width="14.28515625" style="26" customWidth="1"/>
    <col min="5133" max="5136" width="11.5703125" style="26" customWidth="1"/>
    <col min="5137" max="5137" width="20.7109375" style="26" bestFit="1" customWidth="1"/>
    <col min="5138" max="5138" width="20.7109375" style="26" customWidth="1"/>
    <col min="5139" max="5140" width="10.28515625" style="26" customWidth="1"/>
    <col min="5141" max="5142" width="13.140625" style="26" bestFit="1" customWidth="1"/>
    <col min="5143" max="5144" width="10.5703125" style="26" customWidth="1"/>
    <col min="5145" max="5145" width="13.28515625" style="26" customWidth="1"/>
    <col min="5146" max="5147" width="10.5703125" style="26" bestFit="1" customWidth="1"/>
    <col min="5148" max="5150" width="11.140625" style="26" bestFit="1" customWidth="1"/>
    <col min="5151" max="5154" width="14.140625" style="26" bestFit="1" customWidth="1"/>
    <col min="5155" max="5376" width="9.140625" style="26"/>
    <col min="5377" max="5377" width="28.140625" style="26" customWidth="1"/>
    <col min="5378" max="5379" width="10.140625" style="26" customWidth="1"/>
    <col min="5380" max="5380" width="13.140625" style="26" bestFit="1" customWidth="1"/>
    <col min="5381" max="5384" width="13.140625" style="26" customWidth="1"/>
    <col min="5385" max="5388" width="14.28515625" style="26" customWidth="1"/>
    <col min="5389" max="5392" width="11.5703125" style="26" customWidth="1"/>
    <col min="5393" max="5393" width="20.7109375" style="26" bestFit="1" customWidth="1"/>
    <col min="5394" max="5394" width="20.7109375" style="26" customWidth="1"/>
    <col min="5395" max="5396" width="10.28515625" style="26" customWidth="1"/>
    <col min="5397" max="5398" width="13.140625" style="26" bestFit="1" customWidth="1"/>
    <col min="5399" max="5400" width="10.5703125" style="26" customWidth="1"/>
    <col min="5401" max="5401" width="13.28515625" style="26" customWidth="1"/>
    <col min="5402" max="5403" width="10.5703125" style="26" bestFit="1" customWidth="1"/>
    <col min="5404" max="5406" width="11.140625" style="26" bestFit="1" customWidth="1"/>
    <col min="5407" max="5410" width="14.140625" style="26" bestFit="1" customWidth="1"/>
    <col min="5411" max="5632" width="9.140625" style="26"/>
    <col min="5633" max="5633" width="28.140625" style="26" customWidth="1"/>
    <col min="5634" max="5635" width="10.140625" style="26" customWidth="1"/>
    <col min="5636" max="5636" width="13.140625" style="26" bestFit="1" customWidth="1"/>
    <col min="5637" max="5640" width="13.140625" style="26" customWidth="1"/>
    <col min="5641" max="5644" width="14.28515625" style="26" customWidth="1"/>
    <col min="5645" max="5648" width="11.5703125" style="26" customWidth="1"/>
    <col min="5649" max="5649" width="20.7109375" style="26" bestFit="1" customWidth="1"/>
    <col min="5650" max="5650" width="20.7109375" style="26" customWidth="1"/>
    <col min="5651" max="5652" width="10.28515625" style="26" customWidth="1"/>
    <col min="5653" max="5654" width="13.140625" style="26" bestFit="1" customWidth="1"/>
    <col min="5655" max="5656" width="10.5703125" style="26" customWidth="1"/>
    <col min="5657" max="5657" width="13.28515625" style="26" customWidth="1"/>
    <col min="5658" max="5659" width="10.5703125" style="26" bestFit="1" customWidth="1"/>
    <col min="5660" max="5662" width="11.140625" style="26" bestFit="1" customWidth="1"/>
    <col min="5663" max="5666" width="14.140625" style="26" bestFit="1" customWidth="1"/>
    <col min="5667" max="5888" width="9.140625" style="26"/>
    <col min="5889" max="5889" width="28.140625" style="26" customWidth="1"/>
    <col min="5890" max="5891" width="10.140625" style="26" customWidth="1"/>
    <col min="5892" max="5892" width="13.140625" style="26" bestFit="1" customWidth="1"/>
    <col min="5893" max="5896" width="13.140625" style="26" customWidth="1"/>
    <col min="5897" max="5900" width="14.28515625" style="26" customWidth="1"/>
    <col min="5901" max="5904" width="11.5703125" style="26" customWidth="1"/>
    <col min="5905" max="5905" width="20.7109375" style="26" bestFit="1" customWidth="1"/>
    <col min="5906" max="5906" width="20.7109375" style="26" customWidth="1"/>
    <col min="5907" max="5908" width="10.28515625" style="26" customWidth="1"/>
    <col min="5909" max="5910" width="13.140625" style="26" bestFit="1" customWidth="1"/>
    <col min="5911" max="5912" width="10.5703125" style="26" customWidth="1"/>
    <col min="5913" max="5913" width="13.28515625" style="26" customWidth="1"/>
    <col min="5914" max="5915" width="10.5703125" style="26" bestFit="1" customWidth="1"/>
    <col min="5916" max="5918" width="11.140625" style="26" bestFit="1" customWidth="1"/>
    <col min="5919" max="5922" width="14.140625" style="26" bestFit="1" customWidth="1"/>
    <col min="5923" max="6144" width="9.140625" style="26"/>
    <col min="6145" max="6145" width="28.140625" style="26" customWidth="1"/>
    <col min="6146" max="6147" width="10.140625" style="26" customWidth="1"/>
    <col min="6148" max="6148" width="13.140625" style="26" bestFit="1" customWidth="1"/>
    <col min="6149" max="6152" width="13.140625" style="26" customWidth="1"/>
    <col min="6153" max="6156" width="14.28515625" style="26" customWidth="1"/>
    <col min="6157" max="6160" width="11.5703125" style="26" customWidth="1"/>
    <col min="6161" max="6161" width="20.7109375" style="26" bestFit="1" customWidth="1"/>
    <col min="6162" max="6162" width="20.7109375" style="26" customWidth="1"/>
    <col min="6163" max="6164" width="10.28515625" style="26" customWidth="1"/>
    <col min="6165" max="6166" width="13.140625" style="26" bestFit="1" customWidth="1"/>
    <col min="6167" max="6168" width="10.5703125" style="26" customWidth="1"/>
    <col min="6169" max="6169" width="13.28515625" style="26" customWidth="1"/>
    <col min="6170" max="6171" width="10.5703125" style="26" bestFit="1" customWidth="1"/>
    <col min="6172" max="6174" width="11.140625" style="26" bestFit="1" customWidth="1"/>
    <col min="6175" max="6178" width="14.140625" style="26" bestFit="1" customWidth="1"/>
    <col min="6179" max="6400" width="9.140625" style="26"/>
    <col min="6401" max="6401" width="28.140625" style="26" customWidth="1"/>
    <col min="6402" max="6403" width="10.140625" style="26" customWidth="1"/>
    <col min="6404" max="6404" width="13.140625" style="26" bestFit="1" customWidth="1"/>
    <col min="6405" max="6408" width="13.140625" style="26" customWidth="1"/>
    <col min="6409" max="6412" width="14.28515625" style="26" customWidth="1"/>
    <col min="6413" max="6416" width="11.5703125" style="26" customWidth="1"/>
    <col min="6417" max="6417" width="20.7109375" style="26" bestFit="1" customWidth="1"/>
    <col min="6418" max="6418" width="20.7109375" style="26" customWidth="1"/>
    <col min="6419" max="6420" width="10.28515625" style="26" customWidth="1"/>
    <col min="6421" max="6422" width="13.140625" style="26" bestFit="1" customWidth="1"/>
    <col min="6423" max="6424" width="10.5703125" style="26" customWidth="1"/>
    <col min="6425" max="6425" width="13.28515625" style="26" customWidth="1"/>
    <col min="6426" max="6427" width="10.5703125" style="26" bestFit="1" customWidth="1"/>
    <col min="6428" max="6430" width="11.140625" style="26" bestFit="1" customWidth="1"/>
    <col min="6431" max="6434" width="14.140625" style="26" bestFit="1" customWidth="1"/>
    <col min="6435" max="6656" width="9.140625" style="26"/>
    <col min="6657" max="6657" width="28.140625" style="26" customWidth="1"/>
    <col min="6658" max="6659" width="10.140625" style="26" customWidth="1"/>
    <col min="6660" max="6660" width="13.140625" style="26" bestFit="1" customWidth="1"/>
    <col min="6661" max="6664" width="13.140625" style="26" customWidth="1"/>
    <col min="6665" max="6668" width="14.28515625" style="26" customWidth="1"/>
    <col min="6669" max="6672" width="11.5703125" style="26" customWidth="1"/>
    <col min="6673" max="6673" width="20.7109375" style="26" bestFit="1" customWidth="1"/>
    <col min="6674" max="6674" width="20.7109375" style="26" customWidth="1"/>
    <col min="6675" max="6676" width="10.28515625" style="26" customWidth="1"/>
    <col min="6677" max="6678" width="13.140625" style="26" bestFit="1" customWidth="1"/>
    <col min="6679" max="6680" width="10.5703125" style="26" customWidth="1"/>
    <col min="6681" max="6681" width="13.28515625" style="26" customWidth="1"/>
    <col min="6682" max="6683" width="10.5703125" style="26" bestFit="1" customWidth="1"/>
    <col min="6684" max="6686" width="11.140625" style="26" bestFit="1" customWidth="1"/>
    <col min="6687" max="6690" width="14.140625" style="26" bestFit="1" customWidth="1"/>
    <col min="6691" max="6912" width="9.140625" style="26"/>
    <col min="6913" max="6913" width="28.140625" style="26" customWidth="1"/>
    <col min="6914" max="6915" width="10.140625" style="26" customWidth="1"/>
    <col min="6916" max="6916" width="13.140625" style="26" bestFit="1" customWidth="1"/>
    <col min="6917" max="6920" width="13.140625" style="26" customWidth="1"/>
    <col min="6921" max="6924" width="14.28515625" style="26" customWidth="1"/>
    <col min="6925" max="6928" width="11.5703125" style="26" customWidth="1"/>
    <col min="6929" max="6929" width="20.7109375" style="26" bestFit="1" customWidth="1"/>
    <col min="6930" max="6930" width="20.7109375" style="26" customWidth="1"/>
    <col min="6931" max="6932" width="10.28515625" style="26" customWidth="1"/>
    <col min="6933" max="6934" width="13.140625" style="26" bestFit="1" customWidth="1"/>
    <col min="6935" max="6936" width="10.5703125" style="26" customWidth="1"/>
    <col min="6937" max="6937" width="13.28515625" style="26" customWidth="1"/>
    <col min="6938" max="6939" width="10.5703125" style="26" bestFit="1" customWidth="1"/>
    <col min="6940" max="6942" width="11.140625" style="26" bestFit="1" customWidth="1"/>
    <col min="6943" max="6946" width="14.140625" style="26" bestFit="1" customWidth="1"/>
    <col min="6947" max="7168" width="9.140625" style="26"/>
    <col min="7169" max="7169" width="28.140625" style="26" customWidth="1"/>
    <col min="7170" max="7171" width="10.140625" style="26" customWidth="1"/>
    <col min="7172" max="7172" width="13.140625" style="26" bestFit="1" customWidth="1"/>
    <col min="7173" max="7176" width="13.140625" style="26" customWidth="1"/>
    <col min="7177" max="7180" width="14.28515625" style="26" customWidth="1"/>
    <col min="7181" max="7184" width="11.5703125" style="26" customWidth="1"/>
    <col min="7185" max="7185" width="20.7109375" style="26" bestFit="1" customWidth="1"/>
    <col min="7186" max="7186" width="20.7109375" style="26" customWidth="1"/>
    <col min="7187" max="7188" width="10.28515625" style="26" customWidth="1"/>
    <col min="7189" max="7190" width="13.140625" style="26" bestFit="1" customWidth="1"/>
    <col min="7191" max="7192" width="10.5703125" style="26" customWidth="1"/>
    <col min="7193" max="7193" width="13.28515625" style="26" customWidth="1"/>
    <col min="7194" max="7195" width="10.5703125" style="26" bestFit="1" customWidth="1"/>
    <col min="7196" max="7198" width="11.140625" style="26" bestFit="1" customWidth="1"/>
    <col min="7199" max="7202" width="14.140625" style="26" bestFit="1" customWidth="1"/>
    <col min="7203" max="7424" width="9.140625" style="26"/>
    <col min="7425" max="7425" width="28.140625" style="26" customWidth="1"/>
    <col min="7426" max="7427" width="10.140625" style="26" customWidth="1"/>
    <col min="7428" max="7428" width="13.140625" style="26" bestFit="1" customWidth="1"/>
    <col min="7429" max="7432" width="13.140625" style="26" customWidth="1"/>
    <col min="7433" max="7436" width="14.28515625" style="26" customWidth="1"/>
    <col min="7437" max="7440" width="11.5703125" style="26" customWidth="1"/>
    <col min="7441" max="7441" width="20.7109375" style="26" bestFit="1" customWidth="1"/>
    <col min="7442" max="7442" width="20.7109375" style="26" customWidth="1"/>
    <col min="7443" max="7444" width="10.28515625" style="26" customWidth="1"/>
    <col min="7445" max="7446" width="13.140625" style="26" bestFit="1" customWidth="1"/>
    <col min="7447" max="7448" width="10.5703125" style="26" customWidth="1"/>
    <col min="7449" max="7449" width="13.28515625" style="26" customWidth="1"/>
    <col min="7450" max="7451" width="10.5703125" style="26" bestFit="1" customWidth="1"/>
    <col min="7452" max="7454" width="11.140625" style="26" bestFit="1" customWidth="1"/>
    <col min="7455" max="7458" width="14.140625" style="26" bestFit="1" customWidth="1"/>
    <col min="7459" max="7680" width="9.140625" style="26"/>
    <col min="7681" max="7681" width="28.140625" style="26" customWidth="1"/>
    <col min="7682" max="7683" width="10.140625" style="26" customWidth="1"/>
    <col min="7684" max="7684" width="13.140625" style="26" bestFit="1" customWidth="1"/>
    <col min="7685" max="7688" width="13.140625" style="26" customWidth="1"/>
    <col min="7689" max="7692" width="14.28515625" style="26" customWidth="1"/>
    <col min="7693" max="7696" width="11.5703125" style="26" customWidth="1"/>
    <col min="7697" max="7697" width="20.7109375" style="26" bestFit="1" customWidth="1"/>
    <col min="7698" max="7698" width="20.7109375" style="26" customWidth="1"/>
    <col min="7699" max="7700" width="10.28515625" style="26" customWidth="1"/>
    <col min="7701" max="7702" width="13.140625" style="26" bestFit="1" customWidth="1"/>
    <col min="7703" max="7704" width="10.5703125" style="26" customWidth="1"/>
    <col min="7705" max="7705" width="13.28515625" style="26" customWidth="1"/>
    <col min="7706" max="7707" width="10.5703125" style="26" bestFit="1" customWidth="1"/>
    <col min="7708" max="7710" width="11.140625" style="26" bestFit="1" customWidth="1"/>
    <col min="7711" max="7714" width="14.140625" style="26" bestFit="1" customWidth="1"/>
    <col min="7715" max="7936" width="9.140625" style="26"/>
    <col min="7937" max="7937" width="28.140625" style="26" customWidth="1"/>
    <col min="7938" max="7939" width="10.140625" style="26" customWidth="1"/>
    <col min="7940" max="7940" width="13.140625" style="26" bestFit="1" customWidth="1"/>
    <col min="7941" max="7944" width="13.140625" style="26" customWidth="1"/>
    <col min="7945" max="7948" width="14.28515625" style="26" customWidth="1"/>
    <col min="7949" max="7952" width="11.5703125" style="26" customWidth="1"/>
    <col min="7953" max="7953" width="20.7109375" style="26" bestFit="1" customWidth="1"/>
    <col min="7954" max="7954" width="20.7109375" style="26" customWidth="1"/>
    <col min="7955" max="7956" width="10.28515625" style="26" customWidth="1"/>
    <col min="7957" max="7958" width="13.140625" style="26" bestFit="1" customWidth="1"/>
    <col min="7959" max="7960" width="10.5703125" style="26" customWidth="1"/>
    <col min="7961" max="7961" width="13.28515625" style="26" customWidth="1"/>
    <col min="7962" max="7963" width="10.5703125" style="26" bestFit="1" customWidth="1"/>
    <col min="7964" max="7966" width="11.140625" style="26" bestFit="1" customWidth="1"/>
    <col min="7967" max="7970" width="14.140625" style="26" bestFit="1" customWidth="1"/>
    <col min="7971" max="8192" width="9.140625" style="26"/>
    <col min="8193" max="8193" width="28.140625" style="26" customWidth="1"/>
    <col min="8194" max="8195" width="10.140625" style="26" customWidth="1"/>
    <col min="8196" max="8196" width="13.140625" style="26" bestFit="1" customWidth="1"/>
    <col min="8197" max="8200" width="13.140625" style="26" customWidth="1"/>
    <col min="8201" max="8204" width="14.28515625" style="26" customWidth="1"/>
    <col min="8205" max="8208" width="11.5703125" style="26" customWidth="1"/>
    <col min="8209" max="8209" width="20.7109375" style="26" bestFit="1" customWidth="1"/>
    <col min="8210" max="8210" width="20.7109375" style="26" customWidth="1"/>
    <col min="8211" max="8212" width="10.28515625" style="26" customWidth="1"/>
    <col min="8213" max="8214" width="13.140625" style="26" bestFit="1" customWidth="1"/>
    <col min="8215" max="8216" width="10.5703125" style="26" customWidth="1"/>
    <col min="8217" max="8217" width="13.28515625" style="26" customWidth="1"/>
    <col min="8218" max="8219" width="10.5703125" style="26" bestFit="1" customWidth="1"/>
    <col min="8220" max="8222" width="11.140625" style="26" bestFit="1" customWidth="1"/>
    <col min="8223" max="8226" width="14.140625" style="26" bestFit="1" customWidth="1"/>
    <col min="8227" max="8448" width="9.140625" style="26"/>
    <col min="8449" max="8449" width="28.140625" style="26" customWidth="1"/>
    <col min="8450" max="8451" width="10.140625" style="26" customWidth="1"/>
    <col min="8452" max="8452" width="13.140625" style="26" bestFit="1" customWidth="1"/>
    <col min="8453" max="8456" width="13.140625" style="26" customWidth="1"/>
    <col min="8457" max="8460" width="14.28515625" style="26" customWidth="1"/>
    <col min="8461" max="8464" width="11.5703125" style="26" customWidth="1"/>
    <col min="8465" max="8465" width="20.7109375" style="26" bestFit="1" customWidth="1"/>
    <col min="8466" max="8466" width="20.7109375" style="26" customWidth="1"/>
    <col min="8467" max="8468" width="10.28515625" style="26" customWidth="1"/>
    <col min="8469" max="8470" width="13.140625" style="26" bestFit="1" customWidth="1"/>
    <col min="8471" max="8472" width="10.5703125" style="26" customWidth="1"/>
    <col min="8473" max="8473" width="13.28515625" style="26" customWidth="1"/>
    <col min="8474" max="8475" width="10.5703125" style="26" bestFit="1" customWidth="1"/>
    <col min="8476" max="8478" width="11.140625" style="26" bestFit="1" customWidth="1"/>
    <col min="8479" max="8482" width="14.140625" style="26" bestFit="1" customWidth="1"/>
    <col min="8483" max="8704" width="9.140625" style="26"/>
    <col min="8705" max="8705" width="28.140625" style="26" customWidth="1"/>
    <col min="8706" max="8707" width="10.140625" style="26" customWidth="1"/>
    <col min="8708" max="8708" width="13.140625" style="26" bestFit="1" customWidth="1"/>
    <col min="8709" max="8712" width="13.140625" style="26" customWidth="1"/>
    <col min="8713" max="8716" width="14.28515625" style="26" customWidth="1"/>
    <col min="8717" max="8720" width="11.5703125" style="26" customWidth="1"/>
    <col min="8721" max="8721" width="20.7109375" style="26" bestFit="1" customWidth="1"/>
    <col min="8722" max="8722" width="20.7109375" style="26" customWidth="1"/>
    <col min="8723" max="8724" width="10.28515625" style="26" customWidth="1"/>
    <col min="8725" max="8726" width="13.140625" style="26" bestFit="1" customWidth="1"/>
    <col min="8727" max="8728" width="10.5703125" style="26" customWidth="1"/>
    <col min="8729" max="8729" width="13.28515625" style="26" customWidth="1"/>
    <col min="8730" max="8731" width="10.5703125" style="26" bestFit="1" customWidth="1"/>
    <col min="8732" max="8734" width="11.140625" style="26" bestFit="1" customWidth="1"/>
    <col min="8735" max="8738" width="14.140625" style="26" bestFit="1" customWidth="1"/>
    <col min="8739" max="8960" width="9.140625" style="26"/>
    <col min="8961" max="8961" width="28.140625" style="26" customWidth="1"/>
    <col min="8962" max="8963" width="10.140625" style="26" customWidth="1"/>
    <col min="8964" max="8964" width="13.140625" style="26" bestFit="1" customWidth="1"/>
    <col min="8965" max="8968" width="13.140625" style="26" customWidth="1"/>
    <col min="8969" max="8972" width="14.28515625" style="26" customWidth="1"/>
    <col min="8973" max="8976" width="11.5703125" style="26" customWidth="1"/>
    <col min="8977" max="8977" width="20.7109375" style="26" bestFit="1" customWidth="1"/>
    <col min="8978" max="8978" width="20.7109375" style="26" customWidth="1"/>
    <col min="8979" max="8980" width="10.28515625" style="26" customWidth="1"/>
    <col min="8981" max="8982" width="13.140625" style="26" bestFit="1" customWidth="1"/>
    <col min="8983" max="8984" width="10.5703125" style="26" customWidth="1"/>
    <col min="8985" max="8985" width="13.28515625" style="26" customWidth="1"/>
    <col min="8986" max="8987" width="10.5703125" style="26" bestFit="1" customWidth="1"/>
    <col min="8988" max="8990" width="11.140625" style="26" bestFit="1" customWidth="1"/>
    <col min="8991" max="8994" width="14.140625" style="26" bestFit="1" customWidth="1"/>
    <col min="8995" max="9216" width="9.140625" style="26"/>
    <col min="9217" max="9217" width="28.140625" style="26" customWidth="1"/>
    <col min="9218" max="9219" width="10.140625" style="26" customWidth="1"/>
    <col min="9220" max="9220" width="13.140625" style="26" bestFit="1" customWidth="1"/>
    <col min="9221" max="9224" width="13.140625" style="26" customWidth="1"/>
    <col min="9225" max="9228" width="14.28515625" style="26" customWidth="1"/>
    <col min="9229" max="9232" width="11.5703125" style="26" customWidth="1"/>
    <col min="9233" max="9233" width="20.7109375" style="26" bestFit="1" customWidth="1"/>
    <col min="9234" max="9234" width="20.7109375" style="26" customWidth="1"/>
    <col min="9235" max="9236" width="10.28515625" style="26" customWidth="1"/>
    <col min="9237" max="9238" width="13.140625" style="26" bestFit="1" customWidth="1"/>
    <col min="9239" max="9240" width="10.5703125" style="26" customWidth="1"/>
    <col min="9241" max="9241" width="13.28515625" style="26" customWidth="1"/>
    <col min="9242" max="9243" width="10.5703125" style="26" bestFit="1" customWidth="1"/>
    <col min="9244" max="9246" width="11.140625" style="26" bestFit="1" customWidth="1"/>
    <col min="9247" max="9250" width="14.140625" style="26" bestFit="1" customWidth="1"/>
    <col min="9251" max="9472" width="9.140625" style="26"/>
    <col min="9473" max="9473" width="28.140625" style="26" customWidth="1"/>
    <col min="9474" max="9475" width="10.140625" style="26" customWidth="1"/>
    <col min="9476" max="9476" width="13.140625" style="26" bestFit="1" customWidth="1"/>
    <col min="9477" max="9480" width="13.140625" style="26" customWidth="1"/>
    <col min="9481" max="9484" width="14.28515625" style="26" customWidth="1"/>
    <col min="9485" max="9488" width="11.5703125" style="26" customWidth="1"/>
    <col min="9489" max="9489" width="20.7109375" style="26" bestFit="1" customWidth="1"/>
    <col min="9490" max="9490" width="20.7109375" style="26" customWidth="1"/>
    <col min="9491" max="9492" width="10.28515625" style="26" customWidth="1"/>
    <col min="9493" max="9494" width="13.140625" style="26" bestFit="1" customWidth="1"/>
    <col min="9495" max="9496" width="10.5703125" style="26" customWidth="1"/>
    <col min="9497" max="9497" width="13.28515625" style="26" customWidth="1"/>
    <col min="9498" max="9499" width="10.5703125" style="26" bestFit="1" customWidth="1"/>
    <col min="9500" max="9502" width="11.140625" style="26" bestFit="1" customWidth="1"/>
    <col min="9503" max="9506" width="14.140625" style="26" bestFit="1" customWidth="1"/>
    <col min="9507" max="9728" width="9.140625" style="26"/>
    <col min="9729" max="9729" width="28.140625" style="26" customWidth="1"/>
    <col min="9730" max="9731" width="10.140625" style="26" customWidth="1"/>
    <col min="9732" max="9732" width="13.140625" style="26" bestFit="1" customWidth="1"/>
    <col min="9733" max="9736" width="13.140625" style="26" customWidth="1"/>
    <col min="9737" max="9740" width="14.28515625" style="26" customWidth="1"/>
    <col min="9741" max="9744" width="11.5703125" style="26" customWidth="1"/>
    <col min="9745" max="9745" width="20.7109375" style="26" bestFit="1" customWidth="1"/>
    <col min="9746" max="9746" width="20.7109375" style="26" customWidth="1"/>
    <col min="9747" max="9748" width="10.28515625" style="26" customWidth="1"/>
    <col min="9749" max="9750" width="13.140625" style="26" bestFit="1" customWidth="1"/>
    <col min="9751" max="9752" width="10.5703125" style="26" customWidth="1"/>
    <col min="9753" max="9753" width="13.28515625" style="26" customWidth="1"/>
    <col min="9754" max="9755" width="10.5703125" style="26" bestFit="1" customWidth="1"/>
    <col min="9756" max="9758" width="11.140625" style="26" bestFit="1" customWidth="1"/>
    <col min="9759" max="9762" width="14.140625" style="26" bestFit="1" customWidth="1"/>
    <col min="9763" max="9984" width="9.140625" style="26"/>
    <col min="9985" max="9985" width="28.140625" style="26" customWidth="1"/>
    <col min="9986" max="9987" width="10.140625" style="26" customWidth="1"/>
    <col min="9988" max="9988" width="13.140625" style="26" bestFit="1" customWidth="1"/>
    <col min="9989" max="9992" width="13.140625" style="26" customWidth="1"/>
    <col min="9993" max="9996" width="14.28515625" style="26" customWidth="1"/>
    <col min="9997" max="10000" width="11.5703125" style="26" customWidth="1"/>
    <col min="10001" max="10001" width="20.7109375" style="26" bestFit="1" customWidth="1"/>
    <col min="10002" max="10002" width="20.7109375" style="26" customWidth="1"/>
    <col min="10003" max="10004" width="10.28515625" style="26" customWidth="1"/>
    <col min="10005" max="10006" width="13.140625" style="26" bestFit="1" customWidth="1"/>
    <col min="10007" max="10008" width="10.5703125" style="26" customWidth="1"/>
    <col min="10009" max="10009" width="13.28515625" style="26" customWidth="1"/>
    <col min="10010" max="10011" width="10.5703125" style="26" bestFit="1" customWidth="1"/>
    <col min="10012" max="10014" width="11.140625" style="26" bestFit="1" customWidth="1"/>
    <col min="10015" max="10018" width="14.140625" style="26" bestFit="1" customWidth="1"/>
    <col min="10019" max="10240" width="9.140625" style="26"/>
    <col min="10241" max="10241" width="28.140625" style="26" customWidth="1"/>
    <col min="10242" max="10243" width="10.140625" style="26" customWidth="1"/>
    <col min="10244" max="10244" width="13.140625" style="26" bestFit="1" customWidth="1"/>
    <col min="10245" max="10248" width="13.140625" style="26" customWidth="1"/>
    <col min="10249" max="10252" width="14.28515625" style="26" customWidth="1"/>
    <col min="10253" max="10256" width="11.5703125" style="26" customWidth="1"/>
    <col min="10257" max="10257" width="20.7109375" style="26" bestFit="1" customWidth="1"/>
    <col min="10258" max="10258" width="20.7109375" style="26" customWidth="1"/>
    <col min="10259" max="10260" width="10.28515625" style="26" customWidth="1"/>
    <col min="10261" max="10262" width="13.140625" style="26" bestFit="1" customWidth="1"/>
    <col min="10263" max="10264" width="10.5703125" style="26" customWidth="1"/>
    <col min="10265" max="10265" width="13.28515625" style="26" customWidth="1"/>
    <col min="10266" max="10267" width="10.5703125" style="26" bestFit="1" customWidth="1"/>
    <col min="10268" max="10270" width="11.140625" style="26" bestFit="1" customWidth="1"/>
    <col min="10271" max="10274" width="14.140625" style="26" bestFit="1" customWidth="1"/>
    <col min="10275" max="10496" width="9.140625" style="26"/>
    <col min="10497" max="10497" width="28.140625" style="26" customWidth="1"/>
    <col min="10498" max="10499" width="10.140625" style="26" customWidth="1"/>
    <col min="10500" max="10500" width="13.140625" style="26" bestFit="1" customWidth="1"/>
    <col min="10501" max="10504" width="13.140625" style="26" customWidth="1"/>
    <col min="10505" max="10508" width="14.28515625" style="26" customWidth="1"/>
    <col min="10509" max="10512" width="11.5703125" style="26" customWidth="1"/>
    <col min="10513" max="10513" width="20.7109375" style="26" bestFit="1" customWidth="1"/>
    <col min="10514" max="10514" width="20.7109375" style="26" customWidth="1"/>
    <col min="10515" max="10516" width="10.28515625" style="26" customWidth="1"/>
    <col min="10517" max="10518" width="13.140625" style="26" bestFit="1" customWidth="1"/>
    <col min="10519" max="10520" width="10.5703125" style="26" customWidth="1"/>
    <col min="10521" max="10521" width="13.28515625" style="26" customWidth="1"/>
    <col min="10522" max="10523" width="10.5703125" style="26" bestFit="1" customWidth="1"/>
    <col min="10524" max="10526" width="11.140625" style="26" bestFit="1" customWidth="1"/>
    <col min="10527" max="10530" width="14.140625" style="26" bestFit="1" customWidth="1"/>
    <col min="10531" max="10752" width="9.140625" style="26"/>
    <col min="10753" max="10753" width="28.140625" style="26" customWidth="1"/>
    <col min="10754" max="10755" width="10.140625" style="26" customWidth="1"/>
    <col min="10756" max="10756" width="13.140625" style="26" bestFit="1" customWidth="1"/>
    <col min="10757" max="10760" width="13.140625" style="26" customWidth="1"/>
    <col min="10761" max="10764" width="14.28515625" style="26" customWidth="1"/>
    <col min="10765" max="10768" width="11.5703125" style="26" customWidth="1"/>
    <col min="10769" max="10769" width="20.7109375" style="26" bestFit="1" customWidth="1"/>
    <col min="10770" max="10770" width="20.7109375" style="26" customWidth="1"/>
    <col min="10771" max="10772" width="10.28515625" style="26" customWidth="1"/>
    <col min="10773" max="10774" width="13.140625" style="26" bestFit="1" customWidth="1"/>
    <col min="10775" max="10776" width="10.5703125" style="26" customWidth="1"/>
    <col min="10777" max="10777" width="13.28515625" style="26" customWidth="1"/>
    <col min="10778" max="10779" width="10.5703125" style="26" bestFit="1" customWidth="1"/>
    <col min="10780" max="10782" width="11.140625" style="26" bestFit="1" customWidth="1"/>
    <col min="10783" max="10786" width="14.140625" style="26" bestFit="1" customWidth="1"/>
    <col min="10787" max="11008" width="9.140625" style="26"/>
    <col min="11009" max="11009" width="28.140625" style="26" customWidth="1"/>
    <col min="11010" max="11011" width="10.140625" style="26" customWidth="1"/>
    <col min="11012" max="11012" width="13.140625" style="26" bestFit="1" customWidth="1"/>
    <col min="11013" max="11016" width="13.140625" style="26" customWidth="1"/>
    <col min="11017" max="11020" width="14.28515625" style="26" customWidth="1"/>
    <col min="11021" max="11024" width="11.5703125" style="26" customWidth="1"/>
    <col min="11025" max="11025" width="20.7109375" style="26" bestFit="1" customWidth="1"/>
    <col min="11026" max="11026" width="20.7109375" style="26" customWidth="1"/>
    <col min="11027" max="11028" width="10.28515625" style="26" customWidth="1"/>
    <col min="11029" max="11030" width="13.140625" style="26" bestFit="1" customWidth="1"/>
    <col min="11031" max="11032" width="10.5703125" style="26" customWidth="1"/>
    <col min="11033" max="11033" width="13.28515625" style="26" customWidth="1"/>
    <col min="11034" max="11035" width="10.5703125" style="26" bestFit="1" customWidth="1"/>
    <col min="11036" max="11038" width="11.140625" style="26" bestFit="1" customWidth="1"/>
    <col min="11039" max="11042" width="14.140625" style="26" bestFit="1" customWidth="1"/>
    <col min="11043" max="11264" width="9.140625" style="26"/>
    <col min="11265" max="11265" width="28.140625" style="26" customWidth="1"/>
    <col min="11266" max="11267" width="10.140625" style="26" customWidth="1"/>
    <col min="11268" max="11268" width="13.140625" style="26" bestFit="1" customWidth="1"/>
    <col min="11269" max="11272" width="13.140625" style="26" customWidth="1"/>
    <col min="11273" max="11276" width="14.28515625" style="26" customWidth="1"/>
    <col min="11277" max="11280" width="11.5703125" style="26" customWidth="1"/>
    <col min="11281" max="11281" width="20.7109375" style="26" bestFit="1" customWidth="1"/>
    <col min="11282" max="11282" width="20.7109375" style="26" customWidth="1"/>
    <col min="11283" max="11284" width="10.28515625" style="26" customWidth="1"/>
    <col min="11285" max="11286" width="13.140625" style="26" bestFit="1" customWidth="1"/>
    <col min="11287" max="11288" width="10.5703125" style="26" customWidth="1"/>
    <col min="11289" max="11289" width="13.28515625" style="26" customWidth="1"/>
    <col min="11290" max="11291" width="10.5703125" style="26" bestFit="1" customWidth="1"/>
    <col min="11292" max="11294" width="11.140625" style="26" bestFit="1" customWidth="1"/>
    <col min="11295" max="11298" width="14.140625" style="26" bestFit="1" customWidth="1"/>
    <col min="11299" max="11520" width="9.140625" style="26"/>
    <col min="11521" max="11521" width="28.140625" style="26" customWidth="1"/>
    <col min="11522" max="11523" width="10.140625" style="26" customWidth="1"/>
    <col min="11524" max="11524" width="13.140625" style="26" bestFit="1" customWidth="1"/>
    <col min="11525" max="11528" width="13.140625" style="26" customWidth="1"/>
    <col min="11529" max="11532" width="14.28515625" style="26" customWidth="1"/>
    <col min="11533" max="11536" width="11.5703125" style="26" customWidth="1"/>
    <col min="11537" max="11537" width="20.7109375" style="26" bestFit="1" customWidth="1"/>
    <col min="11538" max="11538" width="20.7109375" style="26" customWidth="1"/>
    <col min="11539" max="11540" width="10.28515625" style="26" customWidth="1"/>
    <col min="11541" max="11542" width="13.140625" style="26" bestFit="1" customWidth="1"/>
    <col min="11543" max="11544" width="10.5703125" style="26" customWidth="1"/>
    <col min="11545" max="11545" width="13.28515625" style="26" customWidth="1"/>
    <col min="11546" max="11547" width="10.5703125" style="26" bestFit="1" customWidth="1"/>
    <col min="11548" max="11550" width="11.140625" style="26" bestFit="1" customWidth="1"/>
    <col min="11551" max="11554" width="14.140625" style="26" bestFit="1" customWidth="1"/>
    <col min="11555" max="11776" width="9.140625" style="26"/>
    <col min="11777" max="11777" width="28.140625" style="26" customWidth="1"/>
    <col min="11778" max="11779" width="10.140625" style="26" customWidth="1"/>
    <col min="11780" max="11780" width="13.140625" style="26" bestFit="1" customWidth="1"/>
    <col min="11781" max="11784" width="13.140625" style="26" customWidth="1"/>
    <col min="11785" max="11788" width="14.28515625" style="26" customWidth="1"/>
    <col min="11789" max="11792" width="11.5703125" style="26" customWidth="1"/>
    <col min="11793" max="11793" width="20.7109375" style="26" bestFit="1" customWidth="1"/>
    <col min="11794" max="11794" width="20.7109375" style="26" customWidth="1"/>
    <col min="11795" max="11796" width="10.28515625" style="26" customWidth="1"/>
    <col min="11797" max="11798" width="13.140625" style="26" bestFit="1" customWidth="1"/>
    <col min="11799" max="11800" width="10.5703125" style="26" customWidth="1"/>
    <col min="11801" max="11801" width="13.28515625" style="26" customWidth="1"/>
    <col min="11802" max="11803" width="10.5703125" style="26" bestFit="1" customWidth="1"/>
    <col min="11804" max="11806" width="11.140625" style="26" bestFit="1" customWidth="1"/>
    <col min="11807" max="11810" width="14.140625" style="26" bestFit="1" customWidth="1"/>
    <col min="11811" max="12032" width="9.140625" style="26"/>
    <col min="12033" max="12033" width="28.140625" style="26" customWidth="1"/>
    <col min="12034" max="12035" width="10.140625" style="26" customWidth="1"/>
    <col min="12036" max="12036" width="13.140625" style="26" bestFit="1" customWidth="1"/>
    <col min="12037" max="12040" width="13.140625" style="26" customWidth="1"/>
    <col min="12041" max="12044" width="14.28515625" style="26" customWidth="1"/>
    <col min="12045" max="12048" width="11.5703125" style="26" customWidth="1"/>
    <col min="12049" max="12049" width="20.7109375" style="26" bestFit="1" customWidth="1"/>
    <col min="12050" max="12050" width="20.7109375" style="26" customWidth="1"/>
    <col min="12051" max="12052" width="10.28515625" style="26" customWidth="1"/>
    <col min="12053" max="12054" width="13.140625" style="26" bestFit="1" customWidth="1"/>
    <col min="12055" max="12056" width="10.5703125" style="26" customWidth="1"/>
    <col min="12057" max="12057" width="13.28515625" style="26" customWidth="1"/>
    <col min="12058" max="12059" width="10.5703125" style="26" bestFit="1" customWidth="1"/>
    <col min="12060" max="12062" width="11.140625" style="26" bestFit="1" customWidth="1"/>
    <col min="12063" max="12066" width="14.140625" style="26" bestFit="1" customWidth="1"/>
    <col min="12067" max="12288" width="9.140625" style="26"/>
    <col min="12289" max="12289" width="28.140625" style="26" customWidth="1"/>
    <col min="12290" max="12291" width="10.140625" style="26" customWidth="1"/>
    <col min="12292" max="12292" width="13.140625" style="26" bestFit="1" customWidth="1"/>
    <col min="12293" max="12296" width="13.140625" style="26" customWidth="1"/>
    <col min="12297" max="12300" width="14.28515625" style="26" customWidth="1"/>
    <col min="12301" max="12304" width="11.5703125" style="26" customWidth="1"/>
    <col min="12305" max="12305" width="20.7109375" style="26" bestFit="1" customWidth="1"/>
    <col min="12306" max="12306" width="20.7109375" style="26" customWidth="1"/>
    <col min="12307" max="12308" width="10.28515625" style="26" customWidth="1"/>
    <col min="12309" max="12310" width="13.140625" style="26" bestFit="1" customWidth="1"/>
    <col min="12311" max="12312" width="10.5703125" style="26" customWidth="1"/>
    <col min="12313" max="12313" width="13.28515625" style="26" customWidth="1"/>
    <col min="12314" max="12315" width="10.5703125" style="26" bestFit="1" customWidth="1"/>
    <col min="12316" max="12318" width="11.140625" style="26" bestFit="1" customWidth="1"/>
    <col min="12319" max="12322" width="14.140625" style="26" bestFit="1" customWidth="1"/>
    <col min="12323" max="12544" width="9.140625" style="26"/>
    <col min="12545" max="12545" width="28.140625" style="26" customWidth="1"/>
    <col min="12546" max="12547" width="10.140625" style="26" customWidth="1"/>
    <col min="12548" max="12548" width="13.140625" style="26" bestFit="1" customWidth="1"/>
    <col min="12549" max="12552" width="13.140625" style="26" customWidth="1"/>
    <col min="12553" max="12556" width="14.28515625" style="26" customWidth="1"/>
    <col min="12557" max="12560" width="11.5703125" style="26" customWidth="1"/>
    <col min="12561" max="12561" width="20.7109375" style="26" bestFit="1" customWidth="1"/>
    <col min="12562" max="12562" width="20.7109375" style="26" customWidth="1"/>
    <col min="12563" max="12564" width="10.28515625" style="26" customWidth="1"/>
    <col min="12565" max="12566" width="13.140625" style="26" bestFit="1" customWidth="1"/>
    <col min="12567" max="12568" width="10.5703125" style="26" customWidth="1"/>
    <col min="12569" max="12569" width="13.28515625" style="26" customWidth="1"/>
    <col min="12570" max="12571" width="10.5703125" style="26" bestFit="1" customWidth="1"/>
    <col min="12572" max="12574" width="11.140625" style="26" bestFit="1" customWidth="1"/>
    <col min="12575" max="12578" width="14.140625" style="26" bestFit="1" customWidth="1"/>
    <col min="12579" max="12800" width="9.140625" style="26"/>
    <col min="12801" max="12801" width="28.140625" style="26" customWidth="1"/>
    <col min="12802" max="12803" width="10.140625" style="26" customWidth="1"/>
    <col min="12804" max="12804" width="13.140625" style="26" bestFit="1" customWidth="1"/>
    <col min="12805" max="12808" width="13.140625" style="26" customWidth="1"/>
    <col min="12809" max="12812" width="14.28515625" style="26" customWidth="1"/>
    <col min="12813" max="12816" width="11.5703125" style="26" customWidth="1"/>
    <col min="12817" max="12817" width="20.7109375" style="26" bestFit="1" customWidth="1"/>
    <col min="12818" max="12818" width="20.7109375" style="26" customWidth="1"/>
    <col min="12819" max="12820" width="10.28515625" style="26" customWidth="1"/>
    <col min="12821" max="12822" width="13.140625" style="26" bestFit="1" customWidth="1"/>
    <col min="12823" max="12824" width="10.5703125" style="26" customWidth="1"/>
    <col min="12825" max="12825" width="13.28515625" style="26" customWidth="1"/>
    <col min="12826" max="12827" width="10.5703125" style="26" bestFit="1" customWidth="1"/>
    <col min="12828" max="12830" width="11.140625" style="26" bestFit="1" customWidth="1"/>
    <col min="12831" max="12834" width="14.140625" style="26" bestFit="1" customWidth="1"/>
    <col min="12835" max="13056" width="9.140625" style="26"/>
    <col min="13057" max="13057" width="28.140625" style="26" customWidth="1"/>
    <col min="13058" max="13059" width="10.140625" style="26" customWidth="1"/>
    <col min="13060" max="13060" width="13.140625" style="26" bestFit="1" customWidth="1"/>
    <col min="13061" max="13064" width="13.140625" style="26" customWidth="1"/>
    <col min="13065" max="13068" width="14.28515625" style="26" customWidth="1"/>
    <col min="13069" max="13072" width="11.5703125" style="26" customWidth="1"/>
    <col min="13073" max="13073" width="20.7109375" style="26" bestFit="1" customWidth="1"/>
    <col min="13074" max="13074" width="20.7109375" style="26" customWidth="1"/>
    <col min="13075" max="13076" width="10.28515625" style="26" customWidth="1"/>
    <col min="13077" max="13078" width="13.140625" style="26" bestFit="1" customWidth="1"/>
    <col min="13079" max="13080" width="10.5703125" style="26" customWidth="1"/>
    <col min="13081" max="13081" width="13.28515625" style="26" customWidth="1"/>
    <col min="13082" max="13083" width="10.5703125" style="26" bestFit="1" customWidth="1"/>
    <col min="13084" max="13086" width="11.140625" style="26" bestFit="1" customWidth="1"/>
    <col min="13087" max="13090" width="14.140625" style="26" bestFit="1" customWidth="1"/>
    <col min="13091" max="13312" width="9.140625" style="26"/>
    <col min="13313" max="13313" width="28.140625" style="26" customWidth="1"/>
    <col min="13314" max="13315" width="10.140625" style="26" customWidth="1"/>
    <col min="13316" max="13316" width="13.140625" style="26" bestFit="1" customWidth="1"/>
    <col min="13317" max="13320" width="13.140625" style="26" customWidth="1"/>
    <col min="13321" max="13324" width="14.28515625" style="26" customWidth="1"/>
    <col min="13325" max="13328" width="11.5703125" style="26" customWidth="1"/>
    <col min="13329" max="13329" width="20.7109375" style="26" bestFit="1" customWidth="1"/>
    <col min="13330" max="13330" width="20.7109375" style="26" customWidth="1"/>
    <col min="13331" max="13332" width="10.28515625" style="26" customWidth="1"/>
    <col min="13333" max="13334" width="13.140625" style="26" bestFit="1" customWidth="1"/>
    <col min="13335" max="13336" width="10.5703125" style="26" customWidth="1"/>
    <col min="13337" max="13337" width="13.28515625" style="26" customWidth="1"/>
    <col min="13338" max="13339" width="10.5703125" style="26" bestFit="1" customWidth="1"/>
    <col min="13340" max="13342" width="11.140625" style="26" bestFit="1" customWidth="1"/>
    <col min="13343" max="13346" width="14.140625" style="26" bestFit="1" customWidth="1"/>
    <col min="13347" max="13568" width="9.140625" style="26"/>
    <col min="13569" max="13569" width="28.140625" style="26" customWidth="1"/>
    <col min="13570" max="13571" width="10.140625" style="26" customWidth="1"/>
    <col min="13572" max="13572" width="13.140625" style="26" bestFit="1" customWidth="1"/>
    <col min="13573" max="13576" width="13.140625" style="26" customWidth="1"/>
    <col min="13577" max="13580" width="14.28515625" style="26" customWidth="1"/>
    <col min="13581" max="13584" width="11.5703125" style="26" customWidth="1"/>
    <col min="13585" max="13585" width="20.7109375" style="26" bestFit="1" customWidth="1"/>
    <col min="13586" max="13586" width="20.7109375" style="26" customWidth="1"/>
    <col min="13587" max="13588" width="10.28515625" style="26" customWidth="1"/>
    <col min="13589" max="13590" width="13.140625" style="26" bestFit="1" customWidth="1"/>
    <col min="13591" max="13592" width="10.5703125" style="26" customWidth="1"/>
    <col min="13593" max="13593" width="13.28515625" style="26" customWidth="1"/>
    <col min="13594" max="13595" width="10.5703125" style="26" bestFit="1" customWidth="1"/>
    <col min="13596" max="13598" width="11.140625" style="26" bestFit="1" customWidth="1"/>
    <col min="13599" max="13602" width="14.140625" style="26" bestFit="1" customWidth="1"/>
    <col min="13603" max="13824" width="9.140625" style="26"/>
    <col min="13825" max="13825" width="28.140625" style="26" customWidth="1"/>
    <col min="13826" max="13827" width="10.140625" style="26" customWidth="1"/>
    <col min="13828" max="13828" width="13.140625" style="26" bestFit="1" customWidth="1"/>
    <col min="13829" max="13832" width="13.140625" style="26" customWidth="1"/>
    <col min="13833" max="13836" width="14.28515625" style="26" customWidth="1"/>
    <col min="13837" max="13840" width="11.5703125" style="26" customWidth="1"/>
    <col min="13841" max="13841" width="20.7109375" style="26" bestFit="1" customWidth="1"/>
    <col min="13842" max="13842" width="20.7109375" style="26" customWidth="1"/>
    <col min="13843" max="13844" width="10.28515625" style="26" customWidth="1"/>
    <col min="13845" max="13846" width="13.140625" style="26" bestFit="1" customWidth="1"/>
    <col min="13847" max="13848" width="10.5703125" style="26" customWidth="1"/>
    <col min="13849" max="13849" width="13.28515625" style="26" customWidth="1"/>
    <col min="13850" max="13851" width="10.5703125" style="26" bestFit="1" customWidth="1"/>
    <col min="13852" max="13854" width="11.140625" style="26" bestFit="1" customWidth="1"/>
    <col min="13855" max="13858" width="14.140625" style="26" bestFit="1" customWidth="1"/>
    <col min="13859" max="14080" width="9.140625" style="26"/>
    <col min="14081" max="14081" width="28.140625" style="26" customWidth="1"/>
    <col min="14082" max="14083" width="10.140625" style="26" customWidth="1"/>
    <col min="14084" max="14084" width="13.140625" style="26" bestFit="1" customWidth="1"/>
    <col min="14085" max="14088" width="13.140625" style="26" customWidth="1"/>
    <col min="14089" max="14092" width="14.28515625" style="26" customWidth="1"/>
    <col min="14093" max="14096" width="11.5703125" style="26" customWidth="1"/>
    <col min="14097" max="14097" width="20.7109375" style="26" bestFit="1" customWidth="1"/>
    <col min="14098" max="14098" width="20.7109375" style="26" customWidth="1"/>
    <col min="14099" max="14100" width="10.28515625" style="26" customWidth="1"/>
    <col min="14101" max="14102" width="13.140625" style="26" bestFit="1" customWidth="1"/>
    <col min="14103" max="14104" width="10.5703125" style="26" customWidth="1"/>
    <col min="14105" max="14105" width="13.28515625" style="26" customWidth="1"/>
    <col min="14106" max="14107" width="10.5703125" style="26" bestFit="1" customWidth="1"/>
    <col min="14108" max="14110" width="11.140625" style="26" bestFit="1" customWidth="1"/>
    <col min="14111" max="14114" width="14.140625" style="26" bestFit="1" customWidth="1"/>
    <col min="14115" max="14336" width="9.140625" style="26"/>
    <col min="14337" max="14337" width="28.140625" style="26" customWidth="1"/>
    <col min="14338" max="14339" width="10.140625" style="26" customWidth="1"/>
    <col min="14340" max="14340" width="13.140625" style="26" bestFit="1" customWidth="1"/>
    <col min="14341" max="14344" width="13.140625" style="26" customWidth="1"/>
    <col min="14345" max="14348" width="14.28515625" style="26" customWidth="1"/>
    <col min="14349" max="14352" width="11.5703125" style="26" customWidth="1"/>
    <col min="14353" max="14353" width="20.7109375" style="26" bestFit="1" customWidth="1"/>
    <col min="14354" max="14354" width="20.7109375" style="26" customWidth="1"/>
    <col min="14355" max="14356" width="10.28515625" style="26" customWidth="1"/>
    <col min="14357" max="14358" width="13.140625" style="26" bestFit="1" customWidth="1"/>
    <col min="14359" max="14360" width="10.5703125" style="26" customWidth="1"/>
    <col min="14361" max="14361" width="13.28515625" style="26" customWidth="1"/>
    <col min="14362" max="14363" width="10.5703125" style="26" bestFit="1" customWidth="1"/>
    <col min="14364" max="14366" width="11.140625" style="26" bestFit="1" customWidth="1"/>
    <col min="14367" max="14370" width="14.140625" style="26" bestFit="1" customWidth="1"/>
    <col min="14371" max="14592" width="9.140625" style="26"/>
    <col min="14593" max="14593" width="28.140625" style="26" customWidth="1"/>
    <col min="14594" max="14595" width="10.140625" style="26" customWidth="1"/>
    <col min="14596" max="14596" width="13.140625" style="26" bestFit="1" customWidth="1"/>
    <col min="14597" max="14600" width="13.140625" style="26" customWidth="1"/>
    <col min="14601" max="14604" width="14.28515625" style="26" customWidth="1"/>
    <col min="14605" max="14608" width="11.5703125" style="26" customWidth="1"/>
    <col min="14609" max="14609" width="20.7109375" style="26" bestFit="1" customWidth="1"/>
    <col min="14610" max="14610" width="20.7109375" style="26" customWidth="1"/>
    <col min="14611" max="14612" width="10.28515625" style="26" customWidth="1"/>
    <col min="14613" max="14614" width="13.140625" style="26" bestFit="1" customWidth="1"/>
    <col min="14615" max="14616" width="10.5703125" style="26" customWidth="1"/>
    <col min="14617" max="14617" width="13.28515625" style="26" customWidth="1"/>
    <col min="14618" max="14619" width="10.5703125" style="26" bestFit="1" customWidth="1"/>
    <col min="14620" max="14622" width="11.140625" style="26" bestFit="1" customWidth="1"/>
    <col min="14623" max="14626" width="14.140625" style="26" bestFit="1" customWidth="1"/>
    <col min="14627" max="14848" width="9.140625" style="26"/>
    <col min="14849" max="14849" width="28.140625" style="26" customWidth="1"/>
    <col min="14850" max="14851" width="10.140625" style="26" customWidth="1"/>
    <col min="14852" max="14852" width="13.140625" style="26" bestFit="1" customWidth="1"/>
    <col min="14853" max="14856" width="13.140625" style="26" customWidth="1"/>
    <col min="14857" max="14860" width="14.28515625" style="26" customWidth="1"/>
    <col min="14861" max="14864" width="11.5703125" style="26" customWidth="1"/>
    <col min="14865" max="14865" width="20.7109375" style="26" bestFit="1" customWidth="1"/>
    <col min="14866" max="14866" width="20.7109375" style="26" customWidth="1"/>
    <col min="14867" max="14868" width="10.28515625" style="26" customWidth="1"/>
    <col min="14869" max="14870" width="13.140625" style="26" bestFit="1" customWidth="1"/>
    <col min="14871" max="14872" width="10.5703125" style="26" customWidth="1"/>
    <col min="14873" max="14873" width="13.28515625" style="26" customWidth="1"/>
    <col min="14874" max="14875" width="10.5703125" style="26" bestFit="1" customWidth="1"/>
    <col min="14876" max="14878" width="11.140625" style="26" bestFit="1" customWidth="1"/>
    <col min="14879" max="14882" width="14.140625" style="26" bestFit="1" customWidth="1"/>
    <col min="14883" max="15104" width="9.140625" style="26"/>
    <col min="15105" max="15105" width="28.140625" style="26" customWidth="1"/>
    <col min="15106" max="15107" width="10.140625" style="26" customWidth="1"/>
    <col min="15108" max="15108" width="13.140625" style="26" bestFit="1" customWidth="1"/>
    <col min="15109" max="15112" width="13.140625" style="26" customWidth="1"/>
    <col min="15113" max="15116" width="14.28515625" style="26" customWidth="1"/>
    <col min="15117" max="15120" width="11.5703125" style="26" customWidth="1"/>
    <col min="15121" max="15121" width="20.7109375" style="26" bestFit="1" customWidth="1"/>
    <col min="15122" max="15122" width="20.7109375" style="26" customWidth="1"/>
    <col min="15123" max="15124" width="10.28515625" style="26" customWidth="1"/>
    <col min="15125" max="15126" width="13.140625" style="26" bestFit="1" customWidth="1"/>
    <col min="15127" max="15128" width="10.5703125" style="26" customWidth="1"/>
    <col min="15129" max="15129" width="13.28515625" style="26" customWidth="1"/>
    <col min="15130" max="15131" width="10.5703125" style="26" bestFit="1" customWidth="1"/>
    <col min="15132" max="15134" width="11.140625" style="26" bestFit="1" customWidth="1"/>
    <col min="15135" max="15138" width="14.140625" style="26" bestFit="1" customWidth="1"/>
    <col min="15139" max="15360" width="9.140625" style="26"/>
    <col min="15361" max="15361" width="28.140625" style="26" customWidth="1"/>
    <col min="15362" max="15363" width="10.140625" style="26" customWidth="1"/>
    <col min="15364" max="15364" width="13.140625" style="26" bestFit="1" customWidth="1"/>
    <col min="15365" max="15368" width="13.140625" style="26" customWidth="1"/>
    <col min="15369" max="15372" width="14.28515625" style="26" customWidth="1"/>
    <col min="15373" max="15376" width="11.5703125" style="26" customWidth="1"/>
    <col min="15377" max="15377" width="20.7109375" style="26" bestFit="1" customWidth="1"/>
    <col min="15378" max="15378" width="20.7109375" style="26" customWidth="1"/>
    <col min="15379" max="15380" width="10.28515625" style="26" customWidth="1"/>
    <col min="15381" max="15382" width="13.140625" style="26" bestFit="1" customWidth="1"/>
    <col min="15383" max="15384" width="10.5703125" style="26" customWidth="1"/>
    <col min="15385" max="15385" width="13.28515625" style="26" customWidth="1"/>
    <col min="15386" max="15387" width="10.5703125" style="26" bestFit="1" customWidth="1"/>
    <col min="15388" max="15390" width="11.140625" style="26" bestFit="1" customWidth="1"/>
    <col min="15391" max="15394" width="14.140625" style="26" bestFit="1" customWidth="1"/>
    <col min="15395" max="15616" width="9.140625" style="26"/>
    <col min="15617" max="15617" width="28.140625" style="26" customWidth="1"/>
    <col min="15618" max="15619" width="10.140625" style="26" customWidth="1"/>
    <col min="15620" max="15620" width="13.140625" style="26" bestFit="1" customWidth="1"/>
    <col min="15621" max="15624" width="13.140625" style="26" customWidth="1"/>
    <col min="15625" max="15628" width="14.28515625" style="26" customWidth="1"/>
    <col min="15629" max="15632" width="11.5703125" style="26" customWidth="1"/>
    <col min="15633" max="15633" width="20.7109375" style="26" bestFit="1" customWidth="1"/>
    <col min="15634" max="15634" width="20.7109375" style="26" customWidth="1"/>
    <col min="15635" max="15636" width="10.28515625" style="26" customWidth="1"/>
    <col min="15637" max="15638" width="13.140625" style="26" bestFit="1" customWidth="1"/>
    <col min="15639" max="15640" width="10.5703125" style="26" customWidth="1"/>
    <col min="15641" max="15641" width="13.28515625" style="26" customWidth="1"/>
    <col min="15642" max="15643" width="10.5703125" style="26" bestFit="1" customWidth="1"/>
    <col min="15644" max="15646" width="11.140625" style="26" bestFit="1" customWidth="1"/>
    <col min="15647" max="15650" width="14.140625" style="26" bestFit="1" customWidth="1"/>
    <col min="15651" max="15872" width="9.140625" style="26"/>
    <col min="15873" max="15873" width="28.140625" style="26" customWidth="1"/>
    <col min="15874" max="15875" width="10.140625" style="26" customWidth="1"/>
    <col min="15876" max="15876" width="13.140625" style="26" bestFit="1" customWidth="1"/>
    <col min="15877" max="15880" width="13.140625" style="26" customWidth="1"/>
    <col min="15881" max="15884" width="14.28515625" style="26" customWidth="1"/>
    <col min="15885" max="15888" width="11.5703125" style="26" customWidth="1"/>
    <col min="15889" max="15889" width="20.7109375" style="26" bestFit="1" customWidth="1"/>
    <col min="15890" max="15890" width="20.7109375" style="26" customWidth="1"/>
    <col min="15891" max="15892" width="10.28515625" style="26" customWidth="1"/>
    <col min="15893" max="15894" width="13.140625" style="26" bestFit="1" customWidth="1"/>
    <col min="15895" max="15896" width="10.5703125" style="26" customWidth="1"/>
    <col min="15897" max="15897" width="13.28515625" style="26" customWidth="1"/>
    <col min="15898" max="15899" width="10.5703125" style="26" bestFit="1" customWidth="1"/>
    <col min="15900" max="15902" width="11.140625" style="26" bestFit="1" customWidth="1"/>
    <col min="15903" max="15906" width="14.140625" style="26" bestFit="1" customWidth="1"/>
    <col min="15907" max="16128" width="9.140625" style="26"/>
    <col min="16129" max="16129" width="28.140625" style="26" customWidth="1"/>
    <col min="16130" max="16131" width="10.140625" style="26" customWidth="1"/>
    <col min="16132" max="16132" width="13.140625" style="26" bestFit="1" customWidth="1"/>
    <col min="16133" max="16136" width="13.140625" style="26" customWidth="1"/>
    <col min="16137" max="16140" width="14.28515625" style="26" customWidth="1"/>
    <col min="16141" max="16144" width="11.5703125" style="26" customWidth="1"/>
    <col min="16145" max="16145" width="20.7109375" style="26" bestFit="1" customWidth="1"/>
    <col min="16146" max="16146" width="20.7109375" style="26" customWidth="1"/>
    <col min="16147" max="16148" width="10.28515625" style="26" customWidth="1"/>
    <col min="16149" max="16150" width="13.140625" style="26" bestFit="1" customWidth="1"/>
    <col min="16151" max="16152" width="10.5703125" style="26" customWidth="1"/>
    <col min="16153" max="16153" width="13.28515625" style="26" customWidth="1"/>
    <col min="16154" max="16155" width="10.5703125" style="26" bestFit="1" customWidth="1"/>
    <col min="16156" max="16158" width="11.140625" style="26" bestFit="1" customWidth="1"/>
    <col min="16159" max="16162" width="14.140625" style="26" bestFit="1" customWidth="1"/>
    <col min="16163" max="16384" width="9.140625" style="26"/>
  </cols>
  <sheetData>
    <row r="1" spans="1:36" s="1" customFormat="1" ht="15.75" x14ac:dyDescent="0.25">
      <c r="B1" s="2" t="s">
        <v>0</v>
      </c>
      <c r="C1" s="3"/>
      <c r="D1" s="4"/>
      <c r="E1" s="4"/>
      <c r="F1" s="4"/>
      <c r="G1" s="4"/>
      <c r="H1" s="4"/>
      <c r="I1" s="4"/>
      <c r="J1" s="4"/>
      <c r="K1" s="4"/>
      <c r="L1" s="4"/>
      <c r="M1" s="5"/>
      <c r="N1" s="5"/>
      <c r="O1" s="6"/>
      <c r="P1" s="6"/>
      <c r="Q1" s="6"/>
      <c r="R1" s="6"/>
      <c r="S1" s="7"/>
      <c r="T1" s="4"/>
      <c r="U1" s="8"/>
      <c r="V1" s="8"/>
      <c r="W1" s="4"/>
      <c r="X1" s="4"/>
      <c r="Y1" s="9"/>
      <c r="Z1" s="10"/>
      <c r="AA1" s="11"/>
      <c r="AB1" s="12"/>
    </row>
    <row r="2" spans="1:36" s="1" customFormat="1" x14ac:dyDescent="0.25">
      <c r="A2" s="13" t="s">
        <v>1</v>
      </c>
      <c r="B2" s="14"/>
      <c r="C2" s="3"/>
      <c r="D2" s="4"/>
      <c r="E2" s="4"/>
      <c r="F2" s="7"/>
      <c r="G2" s="4"/>
      <c r="H2" s="4"/>
      <c r="I2" s="4"/>
      <c r="J2" s="4"/>
      <c r="K2" s="4"/>
      <c r="L2" s="4"/>
      <c r="M2" s="5"/>
      <c r="N2" s="5"/>
      <c r="O2" s="6"/>
      <c r="P2" s="6"/>
      <c r="Q2" s="6"/>
      <c r="R2" s="6"/>
      <c r="S2" s="15"/>
      <c r="T2" s="4"/>
      <c r="U2" s="8"/>
      <c r="V2" s="8"/>
      <c r="W2" s="4"/>
      <c r="X2" s="4"/>
      <c r="Y2" s="9"/>
      <c r="Z2" s="10"/>
      <c r="AA2" s="11"/>
      <c r="AB2" s="12"/>
    </row>
    <row r="3" spans="1:36" s="1" customFormat="1" ht="48.75" x14ac:dyDescent="0.25">
      <c r="A3" s="16" t="s">
        <v>2</v>
      </c>
      <c r="B3" s="17" t="s">
        <v>3</v>
      </c>
      <c r="C3" s="18" t="s">
        <v>4</v>
      </c>
      <c r="D3" s="19" t="s">
        <v>5</v>
      </c>
      <c r="E3" s="19" t="s">
        <v>6</v>
      </c>
      <c r="F3" s="20" t="s">
        <v>164</v>
      </c>
      <c r="G3" s="19" t="s">
        <v>165</v>
      </c>
      <c r="H3" s="19" t="s">
        <v>166</v>
      </c>
      <c r="I3" s="19" t="s">
        <v>167</v>
      </c>
      <c r="J3" s="19" t="s">
        <v>168</v>
      </c>
      <c r="K3" s="21" t="s">
        <v>169</v>
      </c>
      <c r="L3" s="21" t="s">
        <v>170</v>
      </c>
      <c r="M3" s="21" t="s">
        <v>171</v>
      </c>
      <c r="N3" s="21" t="s">
        <v>172</v>
      </c>
      <c r="O3" s="22" t="s">
        <v>173</v>
      </c>
      <c r="P3" s="22" t="s">
        <v>174</v>
      </c>
      <c r="Q3" s="22" t="s">
        <v>175</v>
      </c>
      <c r="R3" s="22" t="s">
        <v>176</v>
      </c>
      <c r="S3" s="23" t="s">
        <v>177</v>
      </c>
      <c r="T3" s="24" t="s">
        <v>178</v>
      </c>
      <c r="U3" s="25" t="s">
        <v>179</v>
      </c>
      <c r="V3" s="25" t="s">
        <v>180</v>
      </c>
      <c r="W3" s="24" t="s">
        <v>179</v>
      </c>
      <c r="X3" s="24" t="s">
        <v>180</v>
      </c>
      <c r="Y3" s="24" t="s">
        <v>181</v>
      </c>
      <c r="Z3" s="24" t="s">
        <v>182</v>
      </c>
      <c r="AA3" s="24" t="s">
        <v>183</v>
      </c>
      <c r="AB3" s="24" t="s">
        <v>184</v>
      </c>
      <c r="AC3" s="24" t="s">
        <v>185</v>
      </c>
      <c r="AD3" s="24" t="s">
        <v>7</v>
      </c>
      <c r="AE3" s="24" t="s">
        <v>186</v>
      </c>
      <c r="AF3" s="24" t="s">
        <v>187</v>
      </c>
      <c r="AG3" s="24" t="s">
        <v>188</v>
      </c>
      <c r="AH3" s="24" t="s">
        <v>189</v>
      </c>
      <c r="AI3" s="24" t="s">
        <v>190</v>
      </c>
      <c r="AJ3" s="24" t="s">
        <v>191</v>
      </c>
    </row>
    <row r="4" spans="1:36" x14ac:dyDescent="0.25">
      <c r="B4" s="27">
        <v>10005</v>
      </c>
      <c r="C4" s="28" t="s">
        <v>8</v>
      </c>
      <c r="D4" s="29">
        <v>1</v>
      </c>
      <c r="E4" s="29">
        <v>0</v>
      </c>
      <c r="F4" s="30">
        <v>0.55600000000000005</v>
      </c>
      <c r="G4" s="31">
        <v>0.54025878995433774</v>
      </c>
      <c r="H4" s="31">
        <v>0.54183835616438358</v>
      </c>
      <c r="I4" s="31">
        <v>0</v>
      </c>
      <c r="J4" s="31">
        <v>0</v>
      </c>
      <c r="K4" s="31">
        <v>0</v>
      </c>
      <c r="L4" s="31">
        <v>0</v>
      </c>
      <c r="M4" s="32">
        <v>0</v>
      </c>
      <c r="N4" s="32">
        <v>0</v>
      </c>
      <c r="O4" s="31">
        <v>0.58099999999999996</v>
      </c>
      <c r="P4" s="31">
        <v>0.59299999999999997</v>
      </c>
      <c r="Q4" s="32">
        <v>5089.5599999999995</v>
      </c>
      <c r="R4" s="32">
        <v>5194.6799999999994</v>
      </c>
      <c r="S4" s="30">
        <v>0.55000000000000004</v>
      </c>
      <c r="T4" s="31">
        <v>4818</v>
      </c>
      <c r="U4" s="33">
        <v>3.1E-2</v>
      </c>
      <c r="V4" s="33">
        <v>4.2999999999999997E-2</v>
      </c>
      <c r="W4" s="31">
        <v>0</v>
      </c>
      <c r="X4" s="31">
        <v>0</v>
      </c>
      <c r="Y4" s="31">
        <v>7.7299999999999995E-5</v>
      </c>
      <c r="Z4" s="31">
        <v>7.7299999999999995E-5</v>
      </c>
      <c r="AA4" s="34">
        <v>0</v>
      </c>
      <c r="AB4" s="35">
        <v>7.7299999999999995E-5</v>
      </c>
      <c r="AC4" s="35">
        <v>7.7299999999999995E-5</v>
      </c>
      <c r="AD4" s="35">
        <v>7.7299999999999995E-5</v>
      </c>
      <c r="AE4" s="36">
        <v>0.94690246043592696</v>
      </c>
      <c r="AF4" s="36">
        <v>0.92791704067565706</v>
      </c>
      <c r="AG4" s="36">
        <v>1.0563636363636362</v>
      </c>
      <c r="AH4" s="36">
        <v>1.0781818181818181</v>
      </c>
      <c r="AI4" s="37">
        <v>6.8659999999999999E-2</v>
      </c>
      <c r="AJ4" s="37">
        <v>7.0080000000000003E-2</v>
      </c>
    </row>
    <row r="5" spans="1:36" x14ac:dyDescent="0.25">
      <c r="B5" s="27">
        <v>10015</v>
      </c>
      <c r="C5" s="28" t="s">
        <v>9</v>
      </c>
      <c r="D5" s="29">
        <v>1</v>
      </c>
      <c r="E5" s="29">
        <v>0</v>
      </c>
      <c r="F5" s="30">
        <v>0.58199999999999996</v>
      </c>
      <c r="G5" s="31">
        <v>0.59765673515981732</v>
      </c>
      <c r="H5" s="31">
        <v>0.60199634703196347</v>
      </c>
      <c r="I5" s="31">
        <v>0</v>
      </c>
      <c r="J5" s="31">
        <v>0</v>
      </c>
      <c r="K5" s="31">
        <v>0</v>
      </c>
      <c r="L5" s="31">
        <v>0</v>
      </c>
      <c r="M5" s="32">
        <v>0</v>
      </c>
      <c r="N5" s="32">
        <v>0</v>
      </c>
      <c r="O5" s="31">
        <v>0.60899999999999999</v>
      </c>
      <c r="P5" s="31">
        <v>0.61099999999999999</v>
      </c>
      <c r="Q5" s="32">
        <v>5334.84</v>
      </c>
      <c r="R5" s="32">
        <v>5352.36</v>
      </c>
      <c r="S5" s="30">
        <v>0.60399999999999998</v>
      </c>
      <c r="T5" s="31">
        <v>5291.04</v>
      </c>
      <c r="U5" s="33">
        <v>5.0000000000000001E-3</v>
      </c>
      <c r="V5" s="33">
        <v>7.0000000000000001E-3</v>
      </c>
      <c r="W5" s="31">
        <v>0</v>
      </c>
      <c r="X5" s="31">
        <v>0</v>
      </c>
      <c r="Y5" s="31">
        <v>8.4900000000000004E-5</v>
      </c>
      <c r="Z5" s="31">
        <v>8.4900000000000004E-5</v>
      </c>
      <c r="AA5" s="34">
        <v>0</v>
      </c>
      <c r="AB5" s="35">
        <v>8.4900000000000004E-5</v>
      </c>
      <c r="AC5" s="35">
        <v>8.4900000000000004E-5</v>
      </c>
      <c r="AD5" s="35">
        <v>8.4900000000000004E-5</v>
      </c>
      <c r="AE5" s="36">
        <v>0.99269916629945487</v>
      </c>
      <c r="AF5" s="36">
        <v>0.98899726685380496</v>
      </c>
      <c r="AG5" s="36">
        <v>1.0082781456953642</v>
      </c>
      <c r="AH5" s="36">
        <v>1.01158940397351</v>
      </c>
      <c r="AI5" s="37">
        <v>0</v>
      </c>
      <c r="AJ5" s="37">
        <v>0</v>
      </c>
    </row>
    <row r="6" spans="1:36" x14ac:dyDescent="0.25">
      <c r="B6" s="27">
        <v>10024</v>
      </c>
      <c r="C6" s="28" t="s">
        <v>10</v>
      </c>
      <c r="D6" s="29">
        <v>1</v>
      </c>
      <c r="E6" s="29">
        <v>0</v>
      </c>
      <c r="F6" s="30">
        <v>204.59100000000001</v>
      </c>
      <c r="G6" s="31">
        <v>207.29953093607307</v>
      </c>
      <c r="H6" s="31">
        <v>208.95584611872152</v>
      </c>
      <c r="I6" s="31">
        <v>0</v>
      </c>
      <c r="J6" s="31">
        <v>0</v>
      </c>
      <c r="K6" s="31">
        <v>0.91883561643835621</v>
      </c>
      <c r="L6" s="31">
        <v>0.91883561643835621</v>
      </c>
      <c r="M6" s="32">
        <v>8049</v>
      </c>
      <c r="N6" s="32">
        <v>8049</v>
      </c>
      <c r="O6" s="31">
        <v>206.381</v>
      </c>
      <c r="P6" s="31">
        <v>208.03700000000001</v>
      </c>
      <c r="Q6" s="32">
        <v>1807897.56</v>
      </c>
      <c r="R6" s="32">
        <v>1822404.12</v>
      </c>
      <c r="S6" s="30">
        <v>202.42400000000001</v>
      </c>
      <c r="T6" s="31">
        <v>1773234.24</v>
      </c>
      <c r="U6" s="33">
        <v>0</v>
      </c>
      <c r="V6" s="33">
        <v>0</v>
      </c>
      <c r="W6" s="31">
        <v>0</v>
      </c>
      <c r="X6" s="31">
        <v>0</v>
      </c>
      <c r="Y6" s="31">
        <v>2.8446800000000001E-2</v>
      </c>
      <c r="Z6" s="31">
        <v>2.8446800000000001E-2</v>
      </c>
      <c r="AA6" s="34">
        <v>1.3703E-2</v>
      </c>
      <c r="AB6" s="35">
        <v>1.4743800000000001E-2</v>
      </c>
      <c r="AC6" s="35">
        <v>1.4743800000000001E-2</v>
      </c>
      <c r="AD6" s="35">
        <v>1.4743800000000001E-2</v>
      </c>
      <c r="AE6" s="36">
        <v>1</v>
      </c>
      <c r="AF6" s="36">
        <v>0.99999773327715202</v>
      </c>
      <c r="AG6" s="36">
        <v>1.0195480773030865</v>
      </c>
      <c r="AH6" s="36">
        <v>1.0277289254238628</v>
      </c>
      <c r="AI6" s="37">
        <v>0</v>
      </c>
      <c r="AJ6" s="37">
        <v>0</v>
      </c>
    </row>
    <row r="7" spans="1:36" x14ac:dyDescent="0.25">
      <c r="B7" s="27">
        <v>10025</v>
      </c>
      <c r="C7" s="28" t="s">
        <v>11</v>
      </c>
      <c r="D7" s="29">
        <v>1</v>
      </c>
      <c r="E7" s="29">
        <v>0</v>
      </c>
      <c r="F7" s="30">
        <v>67.728000000000009</v>
      </c>
      <c r="G7" s="31">
        <v>72.43075388127852</v>
      </c>
      <c r="H7" s="31">
        <v>73.364458789954341</v>
      </c>
      <c r="I7" s="31">
        <v>0</v>
      </c>
      <c r="J7" s="31">
        <v>0</v>
      </c>
      <c r="K7" s="31">
        <v>0</v>
      </c>
      <c r="L7" s="31">
        <v>0</v>
      </c>
      <c r="M7" s="32">
        <v>0</v>
      </c>
      <c r="N7" s="32">
        <v>0</v>
      </c>
      <c r="O7" s="31">
        <v>68.412999999999997</v>
      </c>
      <c r="P7" s="31">
        <v>69.558000000000007</v>
      </c>
      <c r="Q7" s="32">
        <v>599297.88</v>
      </c>
      <c r="R7" s="32">
        <v>609328.08000000007</v>
      </c>
      <c r="S7" s="30">
        <v>67.010999999999996</v>
      </c>
      <c r="T7" s="31">
        <v>587016.36</v>
      </c>
      <c r="U7" s="33">
        <v>1.4019999999999999</v>
      </c>
      <c r="V7" s="33">
        <v>2.5470000000000002</v>
      </c>
      <c r="W7" s="31">
        <v>1.4019999999999999</v>
      </c>
      <c r="X7" s="31">
        <v>2.5470000000000002</v>
      </c>
      <c r="Y7" s="31">
        <v>9.4170999999999994E-3</v>
      </c>
      <c r="Z7" s="31">
        <v>9.4170999999999994E-3</v>
      </c>
      <c r="AA7" s="34">
        <v>0</v>
      </c>
      <c r="AB7" s="35">
        <v>9.4170999999999994E-3</v>
      </c>
      <c r="AC7" s="35">
        <v>9.4170999999999994E-3</v>
      </c>
      <c r="AD7" s="35">
        <v>9.4170999999999994E-3</v>
      </c>
      <c r="AE7" s="36">
        <v>0.97950486670620895</v>
      </c>
      <c r="AF7" s="36">
        <v>0.96338099682495226</v>
      </c>
      <c r="AG7" s="36">
        <v>1.0209219381892525</v>
      </c>
      <c r="AH7" s="36">
        <v>1.0380086851412456</v>
      </c>
      <c r="AI7" s="37">
        <v>6.6360000000000002E-2</v>
      </c>
      <c r="AJ7" s="37">
        <v>6.7470000000000002E-2</v>
      </c>
    </row>
    <row r="8" spans="1:36" x14ac:dyDescent="0.25">
      <c r="B8" s="27">
        <v>10027</v>
      </c>
      <c r="C8" s="28" t="s">
        <v>12</v>
      </c>
      <c r="D8" s="29">
        <v>1</v>
      </c>
      <c r="E8" s="29">
        <v>0</v>
      </c>
      <c r="F8" s="30">
        <v>62.106999999999999</v>
      </c>
      <c r="G8" s="31">
        <v>60.87074212328767</v>
      </c>
      <c r="H8" s="31">
        <v>61.230148059360737</v>
      </c>
      <c r="I8" s="31">
        <v>0</v>
      </c>
      <c r="J8" s="31">
        <v>0</v>
      </c>
      <c r="K8" s="31">
        <v>0</v>
      </c>
      <c r="L8" s="31">
        <v>0</v>
      </c>
      <c r="M8" s="32">
        <v>0</v>
      </c>
      <c r="N8" s="32">
        <v>0</v>
      </c>
      <c r="O8" s="31">
        <v>63.100999999999999</v>
      </c>
      <c r="P8" s="31">
        <v>63.947000000000003</v>
      </c>
      <c r="Q8" s="32">
        <v>552764.76</v>
      </c>
      <c r="R8" s="32">
        <v>560175.72</v>
      </c>
      <c r="S8" s="30">
        <v>61.448999999999998</v>
      </c>
      <c r="T8" s="31">
        <v>538293.24</v>
      </c>
      <c r="U8" s="33">
        <v>1.6519999999999999</v>
      </c>
      <c r="V8" s="33">
        <v>2.4980000000000002</v>
      </c>
      <c r="W8" s="31">
        <v>1.6519999999999999</v>
      </c>
      <c r="X8" s="31">
        <v>2.4980000000000002</v>
      </c>
      <c r="Y8" s="31">
        <v>8.6355000000000008E-3</v>
      </c>
      <c r="Z8" s="31">
        <v>8.6355000000000008E-3</v>
      </c>
      <c r="AA8" s="34">
        <v>0</v>
      </c>
      <c r="AB8" s="35">
        <v>8.6355000000000008E-3</v>
      </c>
      <c r="AC8" s="35">
        <v>8.6355000000000008E-3</v>
      </c>
      <c r="AD8" s="35">
        <v>8.6355000000000008E-3</v>
      </c>
      <c r="AE8" s="36">
        <v>0.97382401394083218</v>
      </c>
      <c r="AF8" s="36">
        <v>0.96094197261194592</v>
      </c>
      <c r="AG8" s="36">
        <v>1.0268840827352763</v>
      </c>
      <c r="AH8" s="36">
        <v>1.0406515972595161</v>
      </c>
      <c r="AI8" s="37">
        <v>6.6750000000000004E-2</v>
      </c>
      <c r="AJ8" s="37">
        <v>6.7640000000000006E-2</v>
      </c>
    </row>
    <row r="9" spans="1:36" x14ac:dyDescent="0.25">
      <c r="B9" s="27">
        <v>10029</v>
      </c>
      <c r="C9" s="28" t="s">
        <v>13</v>
      </c>
      <c r="D9" s="29">
        <v>0</v>
      </c>
      <c r="E9" s="29">
        <v>1</v>
      </c>
      <c r="F9" s="30">
        <v>17.879000000000001</v>
      </c>
      <c r="G9" s="31">
        <v>19.779199315068496</v>
      </c>
      <c r="H9" s="31">
        <v>19.729063812785387</v>
      </c>
      <c r="I9" s="31">
        <v>0</v>
      </c>
      <c r="J9" s="31">
        <v>0</v>
      </c>
      <c r="K9" s="31">
        <v>0</v>
      </c>
      <c r="L9" s="31">
        <v>0</v>
      </c>
      <c r="M9" s="32">
        <v>0</v>
      </c>
      <c r="N9" s="32">
        <v>0</v>
      </c>
      <c r="O9" s="31">
        <v>19.244</v>
      </c>
      <c r="P9" s="31">
        <v>19.3</v>
      </c>
      <c r="Q9" s="32">
        <v>168577.44</v>
      </c>
      <c r="R9" s="32">
        <v>169068</v>
      </c>
      <c r="S9" s="30">
        <v>17.690000000000001</v>
      </c>
      <c r="T9" s="31">
        <v>154964.40000000002</v>
      </c>
      <c r="U9" s="33">
        <v>1.554</v>
      </c>
      <c r="V9" s="33">
        <v>1.61</v>
      </c>
      <c r="W9" s="31">
        <v>1.554</v>
      </c>
      <c r="X9" s="31">
        <v>1.61</v>
      </c>
      <c r="Y9" s="31">
        <v>2.4859999999999999E-3</v>
      </c>
      <c r="Z9" s="31">
        <v>2.4859999999999999E-3</v>
      </c>
      <c r="AA9" s="34">
        <v>0</v>
      </c>
      <c r="AB9" s="35">
        <v>2.4859999999999999E-3</v>
      </c>
      <c r="AC9" s="35">
        <v>2.4859999999999999E-3</v>
      </c>
      <c r="AD9" s="35">
        <v>2.4859999999999999E-3</v>
      </c>
      <c r="AE9" s="36">
        <v>0.91922985795908352</v>
      </c>
      <c r="AF9" s="36">
        <v>0.91659741326192545</v>
      </c>
      <c r="AG9" s="36">
        <v>1.087846240814019</v>
      </c>
      <c r="AH9" s="36">
        <v>1.0910118711136234</v>
      </c>
      <c r="AI9" s="37">
        <v>5.9830000000000001E-2</v>
      </c>
      <c r="AJ9" s="37">
        <v>6.0010000000000001E-2</v>
      </c>
    </row>
    <row r="10" spans="1:36" x14ac:dyDescent="0.25">
      <c r="B10" s="27">
        <v>10044</v>
      </c>
      <c r="C10" s="28" t="s">
        <v>14</v>
      </c>
      <c r="D10" s="29">
        <v>1</v>
      </c>
      <c r="E10" s="29">
        <v>0</v>
      </c>
      <c r="F10" s="30">
        <v>20.611999999999998</v>
      </c>
      <c r="G10" s="31">
        <v>21.524075456621006</v>
      </c>
      <c r="H10" s="31">
        <v>21.590736073059361</v>
      </c>
      <c r="I10" s="31">
        <v>0</v>
      </c>
      <c r="J10" s="31">
        <v>0</v>
      </c>
      <c r="K10" s="31">
        <v>0</v>
      </c>
      <c r="L10" s="31">
        <v>0</v>
      </c>
      <c r="M10" s="32">
        <v>0</v>
      </c>
      <c r="N10" s="32">
        <v>0</v>
      </c>
      <c r="O10" s="31">
        <v>20.393000000000001</v>
      </c>
      <c r="P10" s="31">
        <v>20.588999999999999</v>
      </c>
      <c r="Q10" s="32">
        <v>178642.68</v>
      </c>
      <c r="R10" s="32">
        <v>180359.63999999998</v>
      </c>
      <c r="S10" s="30">
        <v>20.393999999999998</v>
      </c>
      <c r="T10" s="31">
        <v>178651.43999999997</v>
      </c>
      <c r="U10" s="33">
        <v>0</v>
      </c>
      <c r="V10" s="33">
        <v>0.19500000000000001</v>
      </c>
      <c r="W10" s="31">
        <v>0</v>
      </c>
      <c r="X10" s="31">
        <v>0</v>
      </c>
      <c r="Y10" s="31">
        <v>2.8657999999999999E-3</v>
      </c>
      <c r="Z10" s="31">
        <v>2.8660000000000001E-3</v>
      </c>
      <c r="AA10" s="34">
        <v>0</v>
      </c>
      <c r="AB10" s="35">
        <v>2.8657999999999999E-3</v>
      </c>
      <c r="AC10" s="35">
        <v>2.8660000000000001E-3</v>
      </c>
      <c r="AD10" s="35">
        <v>2.8659000000000002E-3</v>
      </c>
      <c r="AE10" s="36">
        <v>0.99999432861383863</v>
      </c>
      <c r="AF10" s="36">
        <v>0.9905172864313796</v>
      </c>
      <c r="AG10" s="36">
        <v>1</v>
      </c>
      <c r="AH10" s="36">
        <v>1.009561635775228</v>
      </c>
      <c r="AI10" s="37">
        <v>0</v>
      </c>
      <c r="AJ10" s="37">
        <v>0</v>
      </c>
    </row>
    <row r="11" spans="1:36" x14ac:dyDescent="0.25">
      <c r="B11" s="27">
        <v>10046</v>
      </c>
      <c r="C11" s="28" t="s">
        <v>15</v>
      </c>
      <c r="D11" s="29">
        <v>0</v>
      </c>
      <c r="E11" s="29">
        <v>1</v>
      </c>
      <c r="F11" s="30">
        <v>83.072000000000003</v>
      </c>
      <c r="G11" s="31">
        <v>82.523103538812791</v>
      </c>
      <c r="H11" s="31">
        <v>82.946713584474892</v>
      </c>
      <c r="I11" s="31">
        <v>0</v>
      </c>
      <c r="J11" s="31">
        <v>0</v>
      </c>
      <c r="K11" s="31">
        <v>0</v>
      </c>
      <c r="L11" s="31">
        <v>0</v>
      </c>
      <c r="M11" s="32">
        <v>0</v>
      </c>
      <c r="N11" s="32">
        <v>0</v>
      </c>
      <c r="O11" s="31">
        <v>81.685000000000002</v>
      </c>
      <c r="P11" s="31">
        <v>82.483999999999995</v>
      </c>
      <c r="Q11" s="32">
        <v>715560.6</v>
      </c>
      <c r="R11" s="32">
        <v>722559.84</v>
      </c>
      <c r="S11" s="30">
        <v>82.191999999999993</v>
      </c>
      <c r="T11" s="31">
        <v>720001.91999999993</v>
      </c>
      <c r="U11" s="33">
        <v>0</v>
      </c>
      <c r="V11" s="33">
        <v>0.29199999999999998</v>
      </c>
      <c r="W11" s="31">
        <v>0</v>
      </c>
      <c r="X11" s="31">
        <v>0.29199999999999998</v>
      </c>
      <c r="Y11" s="31">
        <v>1.14793E-2</v>
      </c>
      <c r="Z11" s="31">
        <v>1.15505E-2</v>
      </c>
      <c r="AA11" s="34">
        <v>0</v>
      </c>
      <c r="AB11" s="35">
        <v>1.14793E-2</v>
      </c>
      <c r="AC11" s="35">
        <v>1.15505E-2</v>
      </c>
      <c r="AD11" s="35">
        <v>1.15149E-2</v>
      </c>
      <c r="AE11" s="36">
        <v>1</v>
      </c>
      <c r="AF11" s="36">
        <v>0.99646133228355305</v>
      </c>
      <c r="AG11" s="36">
        <v>1</v>
      </c>
      <c r="AH11" s="36">
        <v>1.0035526571929141</v>
      </c>
      <c r="AI11" s="37">
        <v>7.0000000000000007E-2</v>
      </c>
      <c r="AJ11" s="37">
        <v>7.0250000000000007E-2</v>
      </c>
    </row>
    <row r="12" spans="1:36" x14ac:dyDescent="0.25">
      <c r="B12" s="27">
        <v>10047</v>
      </c>
      <c r="C12" s="28" t="s">
        <v>16</v>
      </c>
      <c r="D12" s="29">
        <v>1</v>
      </c>
      <c r="E12" s="29">
        <v>0</v>
      </c>
      <c r="F12" s="30">
        <v>159.01</v>
      </c>
      <c r="G12" s="31">
        <v>153.55995273972604</v>
      </c>
      <c r="H12" s="31">
        <v>153.47646826484018</v>
      </c>
      <c r="I12" s="31">
        <v>0</v>
      </c>
      <c r="J12" s="31">
        <v>0</v>
      </c>
      <c r="K12" s="31">
        <v>0</v>
      </c>
      <c r="L12" s="31">
        <v>0</v>
      </c>
      <c r="M12" s="32">
        <v>0</v>
      </c>
      <c r="N12" s="32">
        <v>0</v>
      </c>
      <c r="O12" s="31">
        <v>152.684</v>
      </c>
      <c r="P12" s="31">
        <v>153.02099999999999</v>
      </c>
      <c r="Q12" s="32">
        <v>1337511.8400000001</v>
      </c>
      <c r="R12" s="32">
        <v>1340463.96</v>
      </c>
      <c r="S12" s="30">
        <v>157.32599999999999</v>
      </c>
      <c r="T12" s="31">
        <v>1378175.76</v>
      </c>
      <c r="U12" s="33">
        <v>0</v>
      </c>
      <c r="V12" s="33">
        <v>0</v>
      </c>
      <c r="W12" s="31">
        <v>0</v>
      </c>
      <c r="X12" s="31">
        <v>0</v>
      </c>
      <c r="Y12" s="31">
        <v>2.1456800000000002E-2</v>
      </c>
      <c r="Z12" s="31">
        <v>2.1504200000000001E-2</v>
      </c>
      <c r="AA12" s="34">
        <v>0</v>
      </c>
      <c r="AB12" s="35">
        <v>2.1456800000000002E-2</v>
      </c>
      <c r="AC12" s="35">
        <v>2.1504200000000001E-2</v>
      </c>
      <c r="AD12" s="35">
        <v>2.14805E-2</v>
      </c>
      <c r="AE12" s="36">
        <v>1</v>
      </c>
      <c r="AF12" s="36">
        <v>1</v>
      </c>
      <c r="AG12" s="36">
        <v>1</v>
      </c>
      <c r="AH12" s="36">
        <v>1</v>
      </c>
      <c r="AI12" s="37">
        <v>0</v>
      </c>
      <c r="AJ12" s="37">
        <v>0</v>
      </c>
    </row>
    <row r="13" spans="1:36" x14ac:dyDescent="0.25">
      <c r="B13" s="27">
        <v>10055</v>
      </c>
      <c r="C13" s="28" t="s">
        <v>17</v>
      </c>
      <c r="D13" s="29">
        <v>1</v>
      </c>
      <c r="E13" s="29">
        <v>0</v>
      </c>
      <c r="F13" s="30">
        <v>0.40400000000000003</v>
      </c>
      <c r="G13" s="31">
        <v>0.3932735159817351</v>
      </c>
      <c r="H13" s="31">
        <v>0.39309041095890401</v>
      </c>
      <c r="I13" s="31">
        <v>0</v>
      </c>
      <c r="J13" s="31">
        <v>0</v>
      </c>
      <c r="K13" s="31">
        <v>0</v>
      </c>
      <c r="L13" s="31">
        <v>0</v>
      </c>
      <c r="M13" s="32">
        <v>0</v>
      </c>
      <c r="N13" s="32">
        <v>0</v>
      </c>
      <c r="O13" s="31">
        <v>0.40699999999999997</v>
      </c>
      <c r="P13" s="31">
        <v>0.41</v>
      </c>
      <c r="Q13" s="32">
        <v>3565.3199999999997</v>
      </c>
      <c r="R13" s="32">
        <v>3591.6</v>
      </c>
      <c r="S13" s="30">
        <v>0.4</v>
      </c>
      <c r="T13" s="31">
        <v>3504</v>
      </c>
      <c r="U13" s="33">
        <v>7.0000000000000001E-3</v>
      </c>
      <c r="V13" s="33">
        <v>0.01</v>
      </c>
      <c r="W13" s="31">
        <v>0</v>
      </c>
      <c r="X13" s="31">
        <v>0</v>
      </c>
      <c r="Y13" s="31">
        <v>5.6199999999999997E-5</v>
      </c>
      <c r="Z13" s="31">
        <v>5.6199999999999997E-5</v>
      </c>
      <c r="AA13" s="34">
        <v>0</v>
      </c>
      <c r="AB13" s="35">
        <v>5.6199999999999997E-5</v>
      </c>
      <c r="AC13" s="35">
        <v>5.6199999999999997E-5</v>
      </c>
      <c r="AD13" s="35">
        <v>5.6199999999999997E-5</v>
      </c>
      <c r="AE13" s="36">
        <v>0.98275058048126074</v>
      </c>
      <c r="AF13" s="36">
        <v>0.97555770208696679</v>
      </c>
      <c r="AG13" s="36">
        <v>1.0174999999999998</v>
      </c>
      <c r="AH13" s="36">
        <v>1.0249999999999999</v>
      </c>
      <c r="AI13" s="37">
        <v>0</v>
      </c>
      <c r="AJ13" s="37">
        <v>0</v>
      </c>
    </row>
    <row r="14" spans="1:36" x14ac:dyDescent="0.25">
      <c r="B14" s="27">
        <v>10057</v>
      </c>
      <c r="C14" s="28" t="s">
        <v>18</v>
      </c>
      <c r="D14" s="29">
        <v>1</v>
      </c>
      <c r="E14" s="29">
        <v>0</v>
      </c>
      <c r="F14" s="30">
        <v>21.382999999999999</v>
      </c>
      <c r="G14" s="31">
        <v>20.945961187214614</v>
      </c>
      <c r="H14" s="31">
        <v>20.945515068493147</v>
      </c>
      <c r="I14" s="31">
        <v>0</v>
      </c>
      <c r="J14" s="31">
        <v>0</v>
      </c>
      <c r="K14" s="31">
        <v>0.15821917808219177</v>
      </c>
      <c r="L14" s="31">
        <v>0.15821917808219177</v>
      </c>
      <c r="M14" s="32">
        <v>1386</v>
      </c>
      <c r="N14" s="32">
        <v>1386</v>
      </c>
      <c r="O14" s="31">
        <v>20.962</v>
      </c>
      <c r="P14" s="31">
        <v>21.619</v>
      </c>
      <c r="Q14" s="32">
        <v>183627.12</v>
      </c>
      <c r="R14" s="32">
        <v>189382.44</v>
      </c>
      <c r="S14" s="30">
        <v>21.157</v>
      </c>
      <c r="T14" s="31">
        <v>185335.32</v>
      </c>
      <c r="U14" s="33">
        <v>0</v>
      </c>
      <c r="V14" s="33">
        <v>0.46200000000000002</v>
      </c>
      <c r="W14" s="31">
        <v>0</v>
      </c>
      <c r="X14" s="31">
        <v>0</v>
      </c>
      <c r="Y14" s="31">
        <v>2.9458000000000002E-3</v>
      </c>
      <c r="Z14" s="31">
        <v>2.9732000000000001E-3</v>
      </c>
      <c r="AA14" s="34">
        <v>0</v>
      </c>
      <c r="AB14" s="35">
        <v>2.9458000000000002E-3</v>
      </c>
      <c r="AC14" s="35">
        <v>2.9732000000000001E-3</v>
      </c>
      <c r="AD14" s="35">
        <v>2.9595000000000003E-3</v>
      </c>
      <c r="AE14" s="36">
        <v>1</v>
      </c>
      <c r="AF14" s="36">
        <v>0.97879275625661777</v>
      </c>
      <c r="AG14" s="36">
        <v>1</v>
      </c>
      <c r="AH14" s="36">
        <v>1.0218367443399348</v>
      </c>
      <c r="AI14" s="37">
        <v>0</v>
      </c>
      <c r="AJ14" s="37">
        <v>0</v>
      </c>
    </row>
    <row r="15" spans="1:36" x14ac:dyDescent="0.25">
      <c r="B15" s="27">
        <v>10059</v>
      </c>
      <c r="C15" s="28" t="s">
        <v>19</v>
      </c>
      <c r="D15" s="29">
        <v>1</v>
      </c>
      <c r="E15" s="29">
        <v>0</v>
      </c>
      <c r="F15" s="30">
        <v>7.7530000000000001</v>
      </c>
      <c r="G15" s="31">
        <v>7.4531414383561652</v>
      </c>
      <c r="H15" s="31">
        <v>7.4475484018264844</v>
      </c>
      <c r="I15" s="31">
        <v>0</v>
      </c>
      <c r="J15" s="31">
        <v>0</v>
      </c>
      <c r="K15" s="31">
        <v>0</v>
      </c>
      <c r="L15" s="31">
        <v>0</v>
      </c>
      <c r="M15" s="32">
        <v>0</v>
      </c>
      <c r="N15" s="32">
        <v>0</v>
      </c>
      <c r="O15" s="31">
        <v>7.8520000000000003</v>
      </c>
      <c r="P15" s="31">
        <v>7.93</v>
      </c>
      <c r="Q15" s="32">
        <v>68783.520000000004</v>
      </c>
      <c r="R15" s="32">
        <v>69466.8</v>
      </c>
      <c r="S15" s="30">
        <v>7.6710000000000003</v>
      </c>
      <c r="T15" s="31">
        <v>67197.960000000006</v>
      </c>
      <c r="U15" s="33">
        <v>0.18099999999999999</v>
      </c>
      <c r="V15" s="33">
        <v>0.25900000000000001</v>
      </c>
      <c r="W15" s="31">
        <v>0</v>
      </c>
      <c r="X15" s="31">
        <v>0</v>
      </c>
      <c r="Y15" s="31">
        <v>1.078E-3</v>
      </c>
      <c r="Z15" s="31">
        <v>1.078E-3</v>
      </c>
      <c r="AA15" s="34">
        <v>0</v>
      </c>
      <c r="AB15" s="35">
        <v>1.078E-3</v>
      </c>
      <c r="AC15" s="35">
        <v>1.078E-3</v>
      </c>
      <c r="AD15" s="35">
        <v>1.078E-3</v>
      </c>
      <c r="AE15" s="36">
        <v>0.97692642648119776</v>
      </c>
      <c r="AF15" s="36">
        <v>0.96728475025272453</v>
      </c>
      <c r="AG15" s="36">
        <v>1.0235953591448312</v>
      </c>
      <c r="AH15" s="36">
        <v>1.0337635249641506</v>
      </c>
      <c r="AI15" s="37">
        <v>0</v>
      </c>
      <c r="AJ15" s="37">
        <v>0</v>
      </c>
    </row>
    <row r="16" spans="1:36" x14ac:dyDescent="0.25">
      <c r="B16" s="27">
        <v>10061</v>
      </c>
      <c r="C16" s="28" t="s">
        <v>20</v>
      </c>
      <c r="D16" s="29">
        <v>1</v>
      </c>
      <c r="E16" s="29">
        <v>0</v>
      </c>
      <c r="F16" s="30">
        <v>8.8770000000000007</v>
      </c>
      <c r="G16" s="31">
        <v>9.0848018264840196</v>
      </c>
      <c r="H16" s="31">
        <v>9.1041581050228295</v>
      </c>
      <c r="I16" s="31">
        <v>0</v>
      </c>
      <c r="J16" s="31">
        <v>0</v>
      </c>
      <c r="K16" s="31">
        <v>0</v>
      </c>
      <c r="L16" s="31">
        <v>0</v>
      </c>
      <c r="M16" s="32">
        <v>0</v>
      </c>
      <c r="N16" s="32">
        <v>0</v>
      </c>
      <c r="O16" s="31">
        <v>9.0839999999999996</v>
      </c>
      <c r="P16" s="31">
        <v>9.2080000000000002</v>
      </c>
      <c r="Q16" s="32">
        <v>79575.839999999997</v>
      </c>
      <c r="R16" s="32">
        <v>80662.080000000002</v>
      </c>
      <c r="S16" s="30">
        <v>8.7829999999999995</v>
      </c>
      <c r="T16" s="31">
        <v>76939.08</v>
      </c>
      <c r="U16" s="33">
        <v>0.30099999999999999</v>
      </c>
      <c r="V16" s="33">
        <v>0.42499999999999999</v>
      </c>
      <c r="W16" s="31">
        <v>0</v>
      </c>
      <c r="X16" s="31">
        <v>0</v>
      </c>
      <c r="Y16" s="31">
        <v>1.2343E-3</v>
      </c>
      <c r="Z16" s="31">
        <v>1.2343E-3</v>
      </c>
      <c r="AA16" s="34">
        <v>0</v>
      </c>
      <c r="AB16" s="35">
        <v>1.2343E-3</v>
      </c>
      <c r="AC16" s="35">
        <v>1.2343E-3</v>
      </c>
      <c r="AD16" s="35">
        <v>1.2343E-3</v>
      </c>
      <c r="AE16" s="36">
        <v>0.96690911086543418</v>
      </c>
      <c r="AF16" s="36">
        <v>0.95386552221376675</v>
      </c>
      <c r="AG16" s="36">
        <v>1.0342707503131048</v>
      </c>
      <c r="AH16" s="36">
        <v>1.0483889331663441</v>
      </c>
      <c r="AI16" s="37">
        <v>0</v>
      </c>
      <c r="AJ16" s="37">
        <v>0</v>
      </c>
    </row>
    <row r="17" spans="2:36" x14ac:dyDescent="0.25">
      <c r="B17" s="27">
        <v>10062</v>
      </c>
      <c r="C17" s="28" t="s">
        <v>21</v>
      </c>
      <c r="D17" s="29">
        <v>1</v>
      </c>
      <c r="E17" s="29">
        <v>0</v>
      </c>
      <c r="F17" s="30">
        <v>5.399</v>
      </c>
      <c r="G17" s="31">
        <v>7.9600851598173525</v>
      </c>
      <c r="H17" s="31">
        <v>7.9369666666666676</v>
      </c>
      <c r="I17" s="31">
        <v>0</v>
      </c>
      <c r="J17" s="31">
        <v>0</v>
      </c>
      <c r="K17" s="31">
        <v>1.8812785388127853</v>
      </c>
      <c r="L17" s="31">
        <v>1.8812785388127853</v>
      </c>
      <c r="M17" s="32">
        <v>16480</v>
      </c>
      <c r="N17" s="32">
        <v>16480</v>
      </c>
      <c r="O17" s="31">
        <v>6.19</v>
      </c>
      <c r="P17" s="31">
        <v>6.2249999999999996</v>
      </c>
      <c r="Q17" s="32">
        <v>54224.4</v>
      </c>
      <c r="R17" s="32">
        <v>54531</v>
      </c>
      <c r="S17" s="30">
        <v>5.3419999999999996</v>
      </c>
      <c r="T17" s="31">
        <v>46795.92</v>
      </c>
      <c r="U17" s="33">
        <v>0.84799999999999998</v>
      </c>
      <c r="V17" s="33">
        <v>0.88300000000000001</v>
      </c>
      <c r="W17" s="31">
        <v>0</v>
      </c>
      <c r="X17" s="31">
        <v>0</v>
      </c>
      <c r="Y17" s="31">
        <v>7.5069999999999998E-4</v>
      </c>
      <c r="Z17" s="31">
        <v>7.5069999999999998E-4</v>
      </c>
      <c r="AA17" s="34">
        <v>0</v>
      </c>
      <c r="AB17" s="35">
        <v>7.5069999999999998E-4</v>
      </c>
      <c r="AC17" s="35">
        <v>7.5069999999999998E-4</v>
      </c>
      <c r="AD17" s="35">
        <v>7.5069999999999998E-4</v>
      </c>
      <c r="AE17" s="36">
        <v>0.89490229372347341</v>
      </c>
      <c r="AF17" s="36">
        <v>0.89106474854196105</v>
      </c>
      <c r="AG17" s="36">
        <v>1.1587420441782106</v>
      </c>
      <c r="AH17" s="36">
        <v>1.165293897416698</v>
      </c>
      <c r="AI17" s="37">
        <v>0</v>
      </c>
      <c r="AJ17" s="37">
        <v>0</v>
      </c>
    </row>
    <row r="18" spans="2:36" x14ac:dyDescent="0.25">
      <c r="B18" s="27">
        <v>10064</v>
      </c>
      <c r="C18" s="28" t="s">
        <v>22</v>
      </c>
      <c r="D18" s="29">
        <v>1</v>
      </c>
      <c r="E18" s="29">
        <v>0</v>
      </c>
      <c r="F18" s="30">
        <v>14.273999999999999</v>
      </c>
      <c r="G18" s="31">
        <v>13.787913584474884</v>
      </c>
      <c r="H18" s="31">
        <v>13.755041324200915</v>
      </c>
      <c r="I18" s="31">
        <v>0</v>
      </c>
      <c r="J18" s="31">
        <v>0</v>
      </c>
      <c r="K18" s="31">
        <v>0</v>
      </c>
      <c r="L18" s="31">
        <v>0</v>
      </c>
      <c r="M18" s="32">
        <v>0</v>
      </c>
      <c r="N18" s="32">
        <v>0</v>
      </c>
      <c r="O18" s="31">
        <v>13.9</v>
      </c>
      <c r="P18" s="31">
        <v>13.955</v>
      </c>
      <c r="Q18" s="32">
        <v>121764</v>
      </c>
      <c r="R18" s="32">
        <v>122245.8</v>
      </c>
      <c r="S18" s="30">
        <v>14.122999999999999</v>
      </c>
      <c r="T18" s="31">
        <v>123717.48</v>
      </c>
      <c r="U18" s="33">
        <v>0</v>
      </c>
      <c r="V18" s="33">
        <v>0</v>
      </c>
      <c r="W18" s="31">
        <v>0</v>
      </c>
      <c r="X18" s="31">
        <v>0</v>
      </c>
      <c r="Y18" s="31">
        <v>1.9534000000000001E-3</v>
      </c>
      <c r="Z18" s="31">
        <v>1.9610999999999999E-3</v>
      </c>
      <c r="AA18" s="34">
        <v>0</v>
      </c>
      <c r="AB18" s="35">
        <v>1.9534000000000001E-3</v>
      </c>
      <c r="AC18" s="35">
        <v>1.9610999999999999E-3</v>
      </c>
      <c r="AD18" s="35">
        <v>1.9572499999999998E-3</v>
      </c>
      <c r="AE18" s="36">
        <v>1</v>
      </c>
      <c r="AF18" s="36">
        <v>0.99997453752383048</v>
      </c>
      <c r="AG18" s="36">
        <v>1</v>
      </c>
      <c r="AH18" s="36">
        <v>1</v>
      </c>
      <c r="AI18" s="37">
        <v>0</v>
      </c>
      <c r="AJ18" s="37">
        <v>0</v>
      </c>
    </row>
    <row r="19" spans="2:36" x14ac:dyDescent="0.25">
      <c r="B19" s="27">
        <v>10065</v>
      </c>
      <c r="C19" s="28" t="s">
        <v>23</v>
      </c>
      <c r="D19" s="29">
        <v>1</v>
      </c>
      <c r="E19" s="29">
        <v>0</v>
      </c>
      <c r="F19" s="30">
        <v>2.4129999999999998</v>
      </c>
      <c r="G19" s="31">
        <v>2.5796521689497713</v>
      </c>
      <c r="H19" s="31">
        <v>2.5737352739726025</v>
      </c>
      <c r="I19" s="31">
        <v>0</v>
      </c>
      <c r="J19" s="31">
        <v>0</v>
      </c>
      <c r="K19" s="31">
        <v>0</v>
      </c>
      <c r="L19" s="31">
        <v>0</v>
      </c>
      <c r="M19" s="32">
        <v>0</v>
      </c>
      <c r="N19" s="32">
        <v>0</v>
      </c>
      <c r="O19" s="31">
        <v>2.2320000000000002</v>
      </c>
      <c r="P19" s="31">
        <v>2.2320000000000002</v>
      </c>
      <c r="Q19" s="32">
        <v>19552.320000000003</v>
      </c>
      <c r="R19" s="32">
        <v>19552.320000000003</v>
      </c>
      <c r="S19" s="30">
        <v>2.61</v>
      </c>
      <c r="T19" s="31">
        <v>22863.599999999999</v>
      </c>
      <c r="U19" s="33">
        <v>0</v>
      </c>
      <c r="V19" s="33">
        <v>0</v>
      </c>
      <c r="W19" s="31">
        <v>0</v>
      </c>
      <c r="X19" s="31">
        <v>0</v>
      </c>
      <c r="Y19" s="31">
        <v>3.1369999999999998E-4</v>
      </c>
      <c r="Z19" s="31">
        <v>3.1369999999999998E-4</v>
      </c>
      <c r="AA19" s="34">
        <v>0</v>
      </c>
      <c r="AB19" s="35">
        <v>3.1369999999999998E-4</v>
      </c>
      <c r="AC19" s="35">
        <v>3.1369999999999998E-4</v>
      </c>
      <c r="AD19" s="35">
        <v>3.1369999999999998E-4</v>
      </c>
      <c r="AE19" s="36">
        <v>0.99994819355545383</v>
      </c>
      <c r="AF19" s="36">
        <v>0.99994814242162822</v>
      </c>
      <c r="AG19" s="36">
        <v>1</v>
      </c>
      <c r="AH19" s="36">
        <v>1</v>
      </c>
      <c r="AI19" s="37">
        <v>5.5E-2</v>
      </c>
      <c r="AJ19" s="37">
        <v>5.5E-2</v>
      </c>
    </row>
    <row r="20" spans="2:36" x14ac:dyDescent="0.25">
      <c r="B20" s="27">
        <v>10066</v>
      </c>
      <c r="C20" s="28" t="s">
        <v>24</v>
      </c>
      <c r="D20" s="29">
        <v>1</v>
      </c>
      <c r="E20" s="29">
        <v>0</v>
      </c>
      <c r="F20" s="30">
        <v>24.734999999999999</v>
      </c>
      <c r="G20" s="31">
        <v>31.699399885844745</v>
      </c>
      <c r="H20" s="31">
        <v>32.009119178082194</v>
      </c>
      <c r="I20" s="31">
        <v>0</v>
      </c>
      <c r="J20" s="31">
        <v>0</v>
      </c>
      <c r="K20" s="31">
        <v>7.1143835616438356</v>
      </c>
      <c r="L20" s="31">
        <v>7.1143835616438356</v>
      </c>
      <c r="M20" s="32">
        <v>62322</v>
      </c>
      <c r="N20" s="32">
        <v>62322</v>
      </c>
      <c r="O20" s="31">
        <v>25.148</v>
      </c>
      <c r="P20" s="31">
        <v>25.86</v>
      </c>
      <c r="Q20" s="32">
        <v>220296.48</v>
      </c>
      <c r="R20" s="32">
        <v>226533.6</v>
      </c>
      <c r="S20" s="30">
        <v>24.472999999999999</v>
      </c>
      <c r="T20" s="31">
        <v>214383.47999999998</v>
      </c>
      <c r="U20" s="33">
        <v>0.67500000000000004</v>
      </c>
      <c r="V20" s="33">
        <v>1.387</v>
      </c>
      <c r="W20" s="31">
        <v>0.67500000000000004</v>
      </c>
      <c r="X20" s="31">
        <v>1.387</v>
      </c>
      <c r="Y20" s="31">
        <v>3.4391999999999999E-3</v>
      </c>
      <c r="Z20" s="31">
        <v>3.4391999999999999E-3</v>
      </c>
      <c r="AA20" s="34">
        <v>0</v>
      </c>
      <c r="AB20" s="35">
        <v>3.4391999999999999E-3</v>
      </c>
      <c r="AC20" s="35">
        <v>3.4391999999999999E-3</v>
      </c>
      <c r="AD20" s="35">
        <v>3.4391999999999999E-3</v>
      </c>
      <c r="AE20" s="36">
        <v>0.97906653538182997</v>
      </c>
      <c r="AF20" s="36">
        <v>0.95794861264198883</v>
      </c>
      <c r="AG20" s="36">
        <v>1.0275814162546479</v>
      </c>
      <c r="AH20" s="36">
        <v>1.0566747027336247</v>
      </c>
      <c r="AI20" s="37">
        <v>0</v>
      </c>
      <c r="AJ20" s="37">
        <v>0</v>
      </c>
    </row>
    <row r="21" spans="2:36" x14ac:dyDescent="0.25">
      <c r="B21" s="27">
        <v>10067</v>
      </c>
      <c r="C21" s="28" t="s">
        <v>25</v>
      </c>
      <c r="D21" s="29">
        <v>1</v>
      </c>
      <c r="E21" s="29">
        <v>0</v>
      </c>
      <c r="F21" s="30">
        <v>16.053000000000001</v>
      </c>
      <c r="G21" s="31">
        <v>16.844808789954342</v>
      </c>
      <c r="H21" s="31">
        <v>17.144812557077625</v>
      </c>
      <c r="I21" s="31">
        <v>0</v>
      </c>
      <c r="J21" s="31">
        <v>0</v>
      </c>
      <c r="K21" s="31">
        <v>0</v>
      </c>
      <c r="L21" s="31">
        <v>0</v>
      </c>
      <c r="M21" s="32">
        <v>0</v>
      </c>
      <c r="N21" s="32">
        <v>0</v>
      </c>
      <c r="O21" s="31">
        <v>16.850000000000001</v>
      </c>
      <c r="P21" s="31">
        <v>17.166</v>
      </c>
      <c r="Q21" s="32">
        <v>147606</v>
      </c>
      <c r="R21" s="32">
        <v>150374.16</v>
      </c>
      <c r="S21" s="30">
        <v>15.882999999999999</v>
      </c>
      <c r="T21" s="31">
        <v>139135.07999999999</v>
      </c>
      <c r="U21" s="33">
        <v>0.96699999999999997</v>
      </c>
      <c r="V21" s="33">
        <v>1.2829999999999999</v>
      </c>
      <c r="W21" s="31">
        <v>0.96699999999999997</v>
      </c>
      <c r="X21" s="31">
        <v>1.2829999999999999</v>
      </c>
      <c r="Y21" s="31">
        <v>2.2320999999999999E-3</v>
      </c>
      <c r="Z21" s="31">
        <v>2.2320999999999999E-3</v>
      </c>
      <c r="AA21" s="34">
        <v>0</v>
      </c>
      <c r="AB21" s="35">
        <v>2.2320999999999999E-3</v>
      </c>
      <c r="AC21" s="35">
        <v>2.2320999999999999E-3</v>
      </c>
      <c r="AD21" s="35">
        <v>2.2320999999999999E-3</v>
      </c>
      <c r="AE21" s="36">
        <v>0.94263567308458207</v>
      </c>
      <c r="AF21" s="36">
        <v>0.92528182061102482</v>
      </c>
      <c r="AG21" s="36">
        <v>1.0608827047786944</v>
      </c>
      <c r="AH21" s="36">
        <v>1.0807781905181642</v>
      </c>
      <c r="AI21" s="37">
        <v>0</v>
      </c>
      <c r="AJ21" s="37">
        <v>0</v>
      </c>
    </row>
    <row r="22" spans="2:36" x14ac:dyDescent="0.25">
      <c r="B22" s="27">
        <v>10068</v>
      </c>
      <c r="C22" s="28" t="s">
        <v>26</v>
      </c>
      <c r="D22" s="29">
        <v>1</v>
      </c>
      <c r="E22" s="29">
        <v>0</v>
      </c>
      <c r="F22" s="30">
        <v>2.8109999999999999</v>
      </c>
      <c r="G22" s="31">
        <v>2.6312848173515988</v>
      </c>
      <c r="H22" s="31">
        <v>2.6289034246575342</v>
      </c>
      <c r="I22" s="31">
        <v>0</v>
      </c>
      <c r="J22" s="31">
        <v>0</v>
      </c>
      <c r="K22" s="31">
        <v>0</v>
      </c>
      <c r="L22" s="31">
        <v>0</v>
      </c>
      <c r="M22" s="32">
        <v>0</v>
      </c>
      <c r="N22" s="32">
        <v>0</v>
      </c>
      <c r="O22" s="31">
        <v>2.786</v>
      </c>
      <c r="P22" s="31">
        <v>2.7970000000000002</v>
      </c>
      <c r="Q22" s="32">
        <v>24405.360000000001</v>
      </c>
      <c r="R22" s="32">
        <v>24501.72</v>
      </c>
      <c r="S22" s="30">
        <v>2.8559999999999999</v>
      </c>
      <c r="T22" s="31">
        <v>25018.559999999998</v>
      </c>
      <c r="U22" s="33">
        <v>0</v>
      </c>
      <c r="V22" s="33">
        <v>0</v>
      </c>
      <c r="W22" s="31">
        <v>0</v>
      </c>
      <c r="X22" s="31">
        <v>0</v>
      </c>
      <c r="Y22" s="31">
        <v>3.9149999999999998E-4</v>
      </c>
      <c r="Z22" s="31">
        <v>3.9310000000000001E-4</v>
      </c>
      <c r="AA22" s="34">
        <v>0</v>
      </c>
      <c r="AB22" s="35">
        <v>3.9149999999999998E-4</v>
      </c>
      <c r="AC22" s="35">
        <v>3.9310000000000001E-4</v>
      </c>
      <c r="AD22" s="35">
        <v>3.9229999999999999E-4</v>
      </c>
      <c r="AE22" s="36">
        <v>0.99991683378981555</v>
      </c>
      <c r="AF22" s="36">
        <v>0.99997026183403959</v>
      </c>
      <c r="AG22" s="36">
        <v>1</v>
      </c>
      <c r="AH22" s="36">
        <v>1</v>
      </c>
      <c r="AI22" s="37">
        <v>0</v>
      </c>
      <c r="AJ22" s="37">
        <v>0</v>
      </c>
    </row>
    <row r="23" spans="2:36" x14ac:dyDescent="0.25">
      <c r="B23" s="27">
        <v>10070</v>
      </c>
      <c r="C23" s="28" t="s">
        <v>27</v>
      </c>
      <c r="D23" s="29">
        <v>1</v>
      </c>
      <c r="E23" s="29">
        <v>0</v>
      </c>
      <c r="F23" s="30">
        <v>0.36399999999999999</v>
      </c>
      <c r="G23" s="31">
        <v>0.37979406392694065</v>
      </c>
      <c r="H23" s="31">
        <v>0.37855171232876711</v>
      </c>
      <c r="I23" s="31">
        <v>0</v>
      </c>
      <c r="J23" s="31">
        <v>0</v>
      </c>
      <c r="K23" s="31">
        <v>0</v>
      </c>
      <c r="L23" s="31">
        <v>0</v>
      </c>
      <c r="M23" s="32">
        <v>0</v>
      </c>
      <c r="N23" s="32">
        <v>0</v>
      </c>
      <c r="O23" s="31">
        <v>0.371</v>
      </c>
      <c r="P23" s="31">
        <v>0.371</v>
      </c>
      <c r="Q23" s="32">
        <v>3249.96</v>
      </c>
      <c r="R23" s="32">
        <v>3249.96</v>
      </c>
      <c r="S23" s="30">
        <v>0.36</v>
      </c>
      <c r="T23" s="31">
        <v>3153.6</v>
      </c>
      <c r="U23" s="33">
        <v>1.0999999999999999E-2</v>
      </c>
      <c r="V23" s="33">
        <v>1.0999999999999999E-2</v>
      </c>
      <c r="W23" s="31">
        <v>0</v>
      </c>
      <c r="X23" s="31">
        <v>0</v>
      </c>
      <c r="Y23" s="31">
        <v>5.0599999999999997E-5</v>
      </c>
      <c r="Z23" s="31">
        <v>5.0599999999999997E-5</v>
      </c>
      <c r="AA23" s="34">
        <v>0</v>
      </c>
      <c r="AB23" s="35">
        <v>5.0599999999999997E-5</v>
      </c>
      <c r="AC23" s="35">
        <v>5.0599999999999997E-5</v>
      </c>
      <c r="AD23" s="35">
        <v>5.0599999999999997E-5</v>
      </c>
      <c r="AE23" s="36">
        <v>0.97080687755282302</v>
      </c>
      <c r="AF23" s="36">
        <v>0.97080687755282302</v>
      </c>
      <c r="AG23" s="36">
        <v>1.0305555555555557</v>
      </c>
      <c r="AH23" s="36">
        <v>1.0305555555555557</v>
      </c>
      <c r="AI23" s="37">
        <v>0</v>
      </c>
      <c r="AJ23" s="37">
        <v>0</v>
      </c>
    </row>
    <row r="24" spans="2:36" x14ac:dyDescent="0.25">
      <c r="B24" s="27">
        <v>10071</v>
      </c>
      <c r="C24" s="28" t="s">
        <v>28</v>
      </c>
      <c r="D24" s="29">
        <v>1</v>
      </c>
      <c r="E24" s="29">
        <v>0</v>
      </c>
      <c r="F24" s="30">
        <v>1.9430000000000001</v>
      </c>
      <c r="G24" s="31">
        <v>1.8931019406392691</v>
      </c>
      <c r="H24" s="31">
        <v>1.8912981735159815</v>
      </c>
      <c r="I24" s="31">
        <v>0</v>
      </c>
      <c r="J24" s="31">
        <v>0</v>
      </c>
      <c r="K24" s="31">
        <v>0</v>
      </c>
      <c r="L24" s="31">
        <v>0</v>
      </c>
      <c r="M24" s="32">
        <v>0</v>
      </c>
      <c r="N24" s="32">
        <v>0</v>
      </c>
      <c r="O24" s="31">
        <v>1.9850000000000001</v>
      </c>
      <c r="P24" s="31">
        <v>1.994</v>
      </c>
      <c r="Q24" s="32">
        <v>17388.600000000002</v>
      </c>
      <c r="R24" s="32">
        <v>17467.439999999999</v>
      </c>
      <c r="S24" s="30">
        <v>2.4529999999999998</v>
      </c>
      <c r="T24" s="31">
        <v>21488.28</v>
      </c>
      <c r="U24" s="33">
        <v>0</v>
      </c>
      <c r="V24" s="33">
        <v>0</v>
      </c>
      <c r="W24" s="31">
        <v>0</v>
      </c>
      <c r="X24" s="31">
        <v>0</v>
      </c>
      <c r="Y24" s="31">
        <v>2.7900000000000001E-4</v>
      </c>
      <c r="Z24" s="31">
        <v>2.8019999999999998E-4</v>
      </c>
      <c r="AA24" s="34">
        <v>0</v>
      </c>
      <c r="AB24" s="35">
        <v>2.7900000000000001E-4</v>
      </c>
      <c r="AC24" s="35">
        <v>2.8019999999999998E-4</v>
      </c>
      <c r="AD24" s="35">
        <v>2.7959999999999997E-4</v>
      </c>
      <c r="AE24" s="36">
        <v>1</v>
      </c>
      <c r="AF24" s="36">
        <v>0.99977827291524513</v>
      </c>
      <c r="AG24" s="36">
        <v>1</v>
      </c>
      <c r="AH24" s="36">
        <v>1</v>
      </c>
      <c r="AI24" s="37">
        <v>0</v>
      </c>
      <c r="AJ24" s="37">
        <v>0</v>
      </c>
    </row>
    <row r="25" spans="2:36" x14ac:dyDescent="0.25">
      <c r="B25" s="27">
        <v>10072</v>
      </c>
      <c r="C25" s="28" t="s">
        <v>29</v>
      </c>
      <c r="D25" s="29">
        <v>1</v>
      </c>
      <c r="E25" s="29">
        <v>0</v>
      </c>
      <c r="F25" s="30">
        <v>24.34</v>
      </c>
      <c r="G25" s="31">
        <v>23.897150799086759</v>
      </c>
      <c r="H25" s="31">
        <v>23.881763926940632</v>
      </c>
      <c r="I25" s="31">
        <v>0</v>
      </c>
      <c r="J25" s="31">
        <v>0</v>
      </c>
      <c r="K25" s="31">
        <v>0</v>
      </c>
      <c r="L25" s="31">
        <v>0</v>
      </c>
      <c r="M25" s="32">
        <v>0</v>
      </c>
      <c r="N25" s="32">
        <v>0</v>
      </c>
      <c r="O25" s="31">
        <v>24.436</v>
      </c>
      <c r="P25" s="31">
        <v>24.736000000000001</v>
      </c>
      <c r="Q25" s="32">
        <v>214059.36</v>
      </c>
      <c r="R25" s="32">
        <v>216687.36000000002</v>
      </c>
      <c r="S25" s="30">
        <v>24.082000000000001</v>
      </c>
      <c r="T25" s="31">
        <v>210958.32</v>
      </c>
      <c r="U25" s="33">
        <v>0.35399999999999998</v>
      </c>
      <c r="V25" s="33">
        <v>0.65400000000000003</v>
      </c>
      <c r="W25" s="31">
        <v>0</v>
      </c>
      <c r="X25" s="31">
        <v>0.65400000000000003</v>
      </c>
      <c r="Y25" s="31">
        <v>3.3842999999999998E-3</v>
      </c>
      <c r="Z25" s="31">
        <v>3.3842999999999998E-3</v>
      </c>
      <c r="AA25" s="34">
        <v>0</v>
      </c>
      <c r="AB25" s="35">
        <v>3.3842999999999998E-3</v>
      </c>
      <c r="AC25" s="35">
        <v>3.3842999999999998E-3</v>
      </c>
      <c r="AD25" s="35">
        <v>3.3842999999999998E-3</v>
      </c>
      <c r="AE25" s="36">
        <v>0.98551147423863394</v>
      </c>
      <c r="AF25" s="36">
        <v>0.97356379666817483</v>
      </c>
      <c r="AG25" s="36">
        <v>1.0146997757661322</v>
      </c>
      <c r="AH25" s="36">
        <v>1.0271572128560751</v>
      </c>
      <c r="AI25" s="37">
        <v>0</v>
      </c>
      <c r="AJ25" s="37">
        <v>0</v>
      </c>
    </row>
    <row r="26" spans="2:36" x14ac:dyDescent="0.25">
      <c r="B26" s="27">
        <v>10074</v>
      </c>
      <c r="C26" s="28" t="s">
        <v>30</v>
      </c>
      <c r="D26" s="29">
        <v>1</v>
      </c>
      <c r="E26" s="29">
        <v>0</v>
      </c>
      <c r="F26" s="30">
        <v>27.08</v>
      </c>
      <c r="G26" s="31">
        <v>29.761413127853885</v>
      </c>
      <c r="H26" s="31">
        <v>29.928609132420096</v>
      </c>
      <c r="I26" s="31">
        <v>0</v>
      </c>
      <c r="J26" s="31">
        <v>0</v>
      </c>
      <c r="K26" s="31">
        <v>2.9357305936073059</v>
      </c>
      <c r="L26" s="31">
        <v>2.936415525114155</v>
      </c>
      <c r="M26" s="32">
        <v>25717</v>
      </c>
      <c r="N26" s="32">
        <v>25723</v>
      </c>
      <c r="O26" s="31">
        <v>25.42</v>
      </c>
      <c r="P26" s="31">
        <v>26.227</v>
      </c>
      <c r="Q26" s="32">
        <v>222679.2</v>
      </c>
      <c r="R26" s="32">
        <v>229748.52</v>
      </c>
      <c r="S26" s="30">
        <v>26.986000000000001</v>
      </c>
      <c r="T26" s="31">
        <v>236397.36000000002</v>
      </c>
      <c r="U26" s="33">
        <v>0</v>
      </c>
      <c r="V26" s="33">
        <v>0</v>
      </c>
      <c r="W26" s="31">
        <v>0</v>
      </c>
      <c r="X26" s="31">
        <v>0</v>
      </c>
      <c r="Y26" s="31">
        <v>3.5723E-3</v>
      </c>
      <c r="Z26" s="31">
        <v>3.6857000000000001E-3</v>
      </c>
      <c r="AA26" s="34">
        <v>0</v>
      </c>
      <c r="AB26" s="35">
        <v>3.5723E-3</v>
      </c>
      <c r="AC26" s="35">
        <v>3.6857000000000001E-3</v>
      </c>
      <c r="AD26" s="35">
        <v>3.6290000000000003E-3</v>
      </c>
      <c r="AE26" s="36">
        <v>0.99998637891921749</v>
      </c>
      <c r="AF26" s="36">
        <v>0.99999787808580021</v>
      </c>
      <c r="AG26" s="36">
        <v>1</v>
      </c>
      <c r="AH26" s="36">
        <v>1</v>
      </c>
      <c r="AI26" s="37">
        <v>0</v>
      </c>
      <c r="AJ26" s="37">
        <v>0</v>
      </c>
    </row>
    <row r="27" spans="2:36" x14ac:dyDescent="0.25">
      <c r="B27" s="27">
        <v>10076</v>
      </c>
      <c r="C27" s="28" t="s">
        <v>31</v>
      </c>
      <c r="D27" s="29">
        <v>1</v>
      </c>
      <c r="E27" s="29">
        <v>0</v>
      </c>
      <c r="F27" s="30">
        <v>4.8890000000000002</v>
      </c>
      <c r="G27" s="31">
        <v>6.1380086757990862</v>
      </c>
      <c r="H27" s="31">
        <v>6.186961872146119</v>
      </c>
      <c r="I27" s="31">
        <v>0</v>
      </c>
      <c r="J27" s="31">
        <v>0</v>
      </c>
      <c r="K27" s="31">
        <v>0</v>
      </c>
      <c r="L27" s="31">
        <v>0</v>
      </c>
      <c r="M27" s="32">
        <v>0</v>
      </c>
      <c r="N27" s="32">
        <v>0</v>
      </c>
      <c r="O27" s="31">
        <v>6.3940000000000001</v>
      </c>
      <c r="P27" s="31">
        <v>6.5339999999999998</v>
      </c>
      <c r="Q27" s="32">
        <v>56011.44</v>
      </c>
      <c r="R27" s="32">
        <v>57237.84</v>
      </c>
      <c r="S27" s="30">
        <v>4.8369999999999997</v>
      </c>
      <c r="T27" s="31">
        <v>42372.119999999995</v>
      </c>
      <c r="U27" s="33">
        <v>1.5569999999999999</v>
      </c>
      <c r="V27" s="33">
        <v>1.6970000000000001</v>
      </c>
      <c r="W27" s="31">
        <v>1.5569999999999999</v>
      </c>
      <c r="X27" s="31">
        <v>1.6970000000000001</v>
      </c>
      <c r="Y27" s="31">
        <v>6.7969999999999999E-4</v>
      </c>
      <c r="Z27" s="31">
        <v>6.7969999999999999E-4</v>
      </c>
      <c r="AA27" s="34">
        <v>0</v>
      </c>
      <c r="AB27" s="35">
        <v>6.7969999999999999E-4</v>
      </c>
      <c r="AC27" s="35">
        <v>6.7969999999999999E-4</v>
      </c>
      <c r="AD27" s="35">
        <v>6.7969999999999999E-4</v>
      </c>
      <c r="AE27" s="36">
        <v>0.756415005846797</v>
      </c>
      <c r="AF27" s="36">
        <v>0.740245820246481</v>
      </c>
      <c r="AG27" s="36">
        <v>1.3218937357866447</v>
      </c>
      <c r="AH27" s="36">
        <v>1.3508372958445318</v>
      </c>
      <c r="AI27" s="37">
        <v>0</v>
      </c>
      <c r="AJ27" s="37">
        <v>0</v>
      </c>
    </row>
    <row r="28" spans="2:36" x14ac:dyDescent="0.25">
      <c r="B28" s="27">
        <v>10078</v>
      </c>
      <c r="C28" s="28" t="s">
        <v>32</v>
      </c>
      <c r="D28" s="29">
        <v>1</v>
      </c>
      <c r="E28" s="29">
        <v>0</v>
      </c>
      <c r="F28" s="30">
        <v>3.7729999999999997</v>
      </c>
      <c r="G28" s="31">
        <v>3.5350251141552507</v>
      </c>
      <c r="H28" s="31">
        <v>3.5326296803652961</v>
      </c>
      <c r="I28" s="31">
        <v>0</v>
      </c>
      <c r="J28" s="31">
        <v>0</v>
      </c>
      <c r="K28" s="31">
        <v>0</v>
      </c>
      <c r="L28" s="31">
        <v>0</v>
      </c>
      <c r="M28" s="32">
        <v>0</v>
      </c>
      <c r="N28" s="32">
        <v>0</v>
      </c>
      <c r="O28" s="31">
        <v>3.504</v>
      </c>
      <c r="P28" s="31">
        <v>3.5139999999999998</v>
      </c>
      <c r="Q28" s="32">
        <v>30695.040000000001</v>
      </c>
      <c r="R28" s="32">
        <v>30782.639999999999</v>
      </c>
      <c r="S28" s="30">
        <v>4.1909999999999998</v>
      </c>
      <c r="T28" s="31">
        <v>36713.159999999996</v>
      </c>
      <c r="U28" s="33">
        <v>0</v>
      </c>
      <c r="V28" s="33">
        <v>0</v>
      </c>
      <c r="W28" s="31">
        <v>0</v>
      </c>
      <c r="X28" s="31">
        <v>0</v>
      </c>
      <c r="Y28" s="31">
        <v>4.9240000000000004E-4</v>
      </c>
      <c r="Z28" s="31">
        <v>4.9379999999999997E-4</v>
      </c>
      <c r="AA28" s="34">
        <v>0</v>
      </c>
      <c r="AB28" s="35">
        <v>4.9240000000000004E-4</v>
      </c>
      <c r="AC28" s="35">
        <v>4.9379999999999997E-4</v>
      </c>
      <c r="AD28" s="35">
        <v>4.9310000000000001E-4</v>
      </c>
      <c r="AE28" s="36">
        <v>1</v>
      </c>
      <c r="AF28" s="36">
        <v>0.99998076106586953</v>
      </c>
      <c r="AG28" s="36">
        <v>1</v>
      </c>
      <c r="AH28" s="36">
        <v>1</v>
      </c>
      <c r="AI28" s="37">
        <v>0</v>
      </c>
      <c r="AJ28" s="37">
        <v>0</v>
      </c>
    </row>
    <row r="29" spans="2:36" x14ac:dyDescent="0.25">
      <c r="B29" s="27">
        <v>10079</v>
      </c>
      <c r="C29" s="28" t="s">
        <v>33</v>
      </c>
      <c r="D29" s="29">
        <v>1</v>
      </c>
      <c r="E29" s="29">
        <v>0</v>
      </c>
      <c r="F29" s="30">
        <v>89.494</v>
      </c>
      <c r="G29" s="31">
        <v>95.985138926940664</v>
      </c>
      <c r="H29" s="31">
        <v>97.248165981735141</v>
      </c>
      <c r="I29" s="31">
        <v>0</v>
      </c>
      <c r="J29" s="31">
        <v>0</v>
      </c>
      <c r="K29" s="31">
        <v>2.9357305936073059</v>
      </c>
      <c r="L29" s="31">
        <v>2.936415525114155</v>
      </c>
      <c r="M29" s="32">
        <v>25717</v>
      </c>
      <c r="N29" s="32">
        <v>25723</v>
      </c>
      <c r="O29" s="31">
        <v>83.21</v>
      </c>
      <c r="P29" s="31">
        <v>85.106999999999999</v>
      </c>
      <c r="Q29" s="32">
        <v>728919.6</v>
      </c>
      <c r="R29" s="32">
        <v>745537.32</v>
      </c>
      <c r="S29" s="30">
        <v>104.65900000000001</v>
      </c>
      <c r="T29" s="31">
        <v>916812.84000000008</v>
      </c>
      <c r="U29" s="33">
        <v>0</v>
      </c>
      <c r="V29" s="33">
        <v>0</v>
      </c>
      <c r="W29" s="31">
        <v>0</v>
      </c>
      <c r="X29" s="31">
        <v>0</v>
      </c>
      <c r="Y29" s="31">
        <v>1.16936E-2</v>
      </c>
      <c r="Z29" s="31">
        <v>1.1960200000000001E-2</v>
      </c>
      <c r="AA29" s="34">
        <v>0</v>
      </c>
      <c r="AB29" s="35">
        <v>1.16936E-2</v>
      </c>
      <c r="AC29" s="35">
        <v>1.1960200000000001E-2</v>
      </c>
      <c r="AD29" s="35">
        <v>1.1826900000000001E-2</v>
      </c>
      <c r="AE29" s="36">
        <v>1</v>
      </c>
      <c r="AF29" s="36">
        <v>1</v>
      </c>
      <c r="AG29" s="36">
        <v>1</v>
      </c>
      <c r="AH29" s="36">
        <v>1</v>
      </c>
      <c r="AI29" s="37">
        <v>0</v>
      </c>
      <c r="AJ29" s="37">
        <v>0</v>
      </c>
    </row>
    <row r="30" spans="2:36" x14ac:dyDescent="0.25">
      <c r="B30" s="27">
        <v>10080</v>
      </c>
      <c r="C30" s="28" t="s">
        <v>34</v>
      </c>
      <c r="D30" s="29">
        <v>1</v>
      </c>
      <c r="E30" s="29">
        <v>0</v>
      </c>
      <c r="F30" s="30">
        <v>7.548</v>
      </c>
      <c r="G30" s="31">
        <v>7.2368417808219192</v>
      </c>
      <c r="H30" s="31">
        <v>7.2706740867579924</v>
      </c>
      <c r="I30" s="31">
        <v>0</v>
      </c>
      <c r="J30" s="31">
        <v>0</v>
      </c>
      <c r="K30" s="31">
        <v>0</v>
      </c>
      <c r="L30" s="31">
        <v>0</v>
      </c>
      <c r="M30" s="32">
        <v>0</v>
      </c>
      <c r="N30" s="32">
        <v>0</v>
      </c>
      <c r="O30" s="31">
        <v>7.4470000000000001</v>
      </c>
      <c r="P30" s="31">
        <v>7.5330000000000004</v>
      </c>
      <c r="Q30" s="32">
        <v>65235.72</v>
      </c>
      <c r="R30" s="32">
        <v>65989.08</v>
      </c>
      <c r="S30" s="30">
        <v>7.468</v>
      </c>
      <c r="T30" s="31">
        <v>65419.68</v>
      </c>
      <c r="U30" s="33">
        <v>0</v>
      </c>
      <c r="V30" s="33">
        <v>6.5000000000000002E-2</v>
      </c>
      <c r="W30" s="31">
        <v>0</v>
      </c>
      <c r="X30" s="31">
        <v>0</v>
      </c>
      <c r="Y30" s="31">
        <v>1.0464999999999999E-3</v>
      </c>
      <c r="Z30" s="31">
        <v>1.0495000000000001E-3</v>
      </c>
      <c r="AA30" s="34">
        <v>0</v>
      </c>
      <c r="AB30" s="35">
        <v>1.0464999999999999E-3</v>
      </c>
      <c r="AC30" s="35">
        <v>1.0495000000000001E-3</v>
      </c>
      <c r="AD30" s="35">
        <v>1.0479999999999999E-3</v>
      </c>
      <c r="AE30" s="36">
        <v>0.99990303260020086</v>
      </c>
      <c r="AF30" s="36">
        <v>0.99133904725907707</v>
      </c>
      <c r="AG30" s="36">
        <v>1</v>
      </c>
      <c r="AH30" s="36">
        <v>1.0087038028923407</v>
      </c>
      <c r="AI30" s="37">
        <v>0</v>
      </c>
      <c r="AJ30" s="37">
        <v>0</v>
      </c>
    </row>
    <row r="31" spans="2:36" x14ac:dyDescent="0.25">
      <c r="B31" s="27">
        <v>10081</v>
      </c>
      <c r="C31" s="28" t="s">
        <v>35</v>
      </c>
      <c r="D31" s="29">
        <v>1</v>
      </c>
      <c r="E31" s="29">
        <v>0</v>
      </c>
      <c r="F31" s="30">
        <v>10.611000000000001</v>
      </c>
      <c r="G31" s="31">
        <v>12.910002968036531</v>
      </c>
      <c r="H31" s="31">
        <v>12.921475913242006</v>
      </c>
      <c r="I31" s="31">
        <v>0</v>
      </c>
      <c r="J31" s="31">
        <v>0</v>
      </c>
      <c r="K31" s="31">
        <v>2.9357305936073059</v>
      </c>
      <c r="L31" s="31">
        <v>2.9361872146118722</v>
      </c>
      <c r="M31" s="32">
        <v>25717</v>
      </c>
      <c r="N31" s="32">
        <v>25721</v>
      </c>
      <c r="O31" s="31">
        <v>10.023</v>
      </c>
      <c r="P31" s="31">
        <v>10.125999999999999</v>
      </c>
      <c r="Q31" s="32">
        <v>87801.48</v>
      </c>
      <c r="R31" s="32">
        <v>88703.76</v>
      </c>
      <c r="S31" s="30">
        <v>10.585000000000001</v>
      </c>
      <c r="T31" s="31">
        <v>92724.6</v>
      </c>
      <c r="U31" s="33">
        <v>0</v>
      </c>
      <c r="V31" s="33">
        <v>0</v>
      </c>
      <c r="W31" s="31">
        <v>0</v>
      </c>
      <c r="X31" s="31">
        <v>0</v>
      </c>
      <c r="Y31" s="31">
        <v>1.4085E-3</v>
      </c>
      <c r="Z31" s="31">
        <v>1.423E-3</v>
      </c>
      <c r="AA31" s="34">
        <v>0</v>
      </c>
      <c r="AB31" s="35">
        <v>1.4085E-3</v>
      </c>
      <c r="AC31" s="35">
        <v>1.423E-3</v>
      </c>
      <c r="AD31" s="35">
        <v>1.4157499999999999E-3</v>
      </c>
      <c r="AE31" s="36">
        <v>0.99997246891774005</v>
      </c>
      <c r="AF31" s="36">
        <v>0.99996658584514864</v>
      </c>
      <c r="AG31" s="36">
        <v>1</v>
      </c>
      <c r="AH31" s="36">
        <v>1</v>
      </c>
      <c r="AI31" s="37">
        <v>0</v>
      </c>
      <c r="AJ31" s="37">
        <v>0</v>
      </c>
    </row>
    <row r="32" spans="2:36" x14ac:dyDescent="0.25">
      <c r="B32" s="27">
        <v>10082</v>
      </c>
      <c r="C32" s="28" t="s">
        <v>36</v>
      </c>
      <c r="D32" s="29">
        <v>1</v>
      </c>
      <c r="E32" s="29">
        <v>0</v>
      </c>
      <c r="F32" s="30">
        <v>0.12</v>
      </c>
      <c r="G32" s="31">
        <v>0.10765468036529684</v>
      </c>
      <c r="H32" s="31">
        <v>0.10725753424657537</v>
      </c>
      <c r="I32" s="31">
        <v>0</v>
      </c>
      <c r="J32" s="31">
        <v>0</v>
      </c>
      <c r="K32" s="31">
        <v>0</v>
      </c>
      <c r="L32" s="31">
        <v>0</v>
      </c>
      <c r="M32" s="32">
        <v>0</v>
      </c>
      <c r="N32" s="32">
        <v>0</v>
      </c>
      <c r="O32" s="31">
        <v>0.13</v>
      </c>
      <c r="P32" s="31">
        <v>0.13400000000000001</v>
      </c>
      <c r="Q32" s="32">
        <v>1138.8</v>
      </c>
      <c r="R32" s="32">
        <v>1173.8400000000001</v>
      </c>
      <c r="S32" s="30">
        <v>0.11899999999999999</v>
      </c>
      <c r="T32" s="31">
        <v>1042.44</v>
      </c>
      <c r="U32" s="33">
        <v>1.0999999999999999E-2</v>
      </c>
      <c r="V32" s="33">
        <v>1.4999999999999999E-2</v>
      </c>
      <c r="W32" s="31">
        <v>0</v>
      </c>
      <c r="X32" s="31">
        <v>0</v>
      </c>
      <c r="Y32" s="31">
        <v>1.6699999999999999E-5</v>
      </c>
      <c r="Z32" s="31">
        <v>1.6699999999999999E-5</v>
      </c>
      <c r="AA32" s="34">
        <v>0</v>
      </c>
      <c r="AB32" s="35">
        <v>1.6699999999999999E-5</v>
      </c>
      <c r="AC32" s="35">
        <v>1.6699999999999999E-5</v>
      </c>
      <c r="AD32" s="35">
        <v>1.6699999999999999E-5</v>
      </c>
      <c r="AE32" s="36">
        <v>0.91248755323483222</v>
      </c>
      <c r="AF32" s="36">
        <v>0.8895971330496748</v>
      </c>
      <c r="AG32" s="36">
        <v>1.0924369747899161</v>
      </c>
      <c r="AH32" s="36">
        <v>1.1260504201680674</v>
      </c>
      <c r="AI32" s="37">
        <v>0</v>
      </c>
      <c r="AJ32" s="37">
        <v>0</v>
      </c>
    </row>
    <row r="33" spans="2:36" x14ac:dyDescent="0.25">
      <c r="B33" s="27">
        <v>10083</v>
      </c>
      <c r="C33" s="28" t="s">
        <v>37</v>
      </c>
      <c r="D33" s="29">
        <v>1</v>
      </c>
      <c r="E33" s="29">
        <v>0</v>
      </c>
      <c r="F33" s="30">
        <v>8.4879999999999995</v>
      </c>
      <c r="G33" s="31">
        <v>8.4890795662100462</v>
      </c>
      <c r="H33" s="31">
        <v>8.5072520547945221</v>
      </c>
      <c r="I33" s="31">
        <v>0</v>
      </c>
      <c r="J33" s="31">
        <v>0</v>
      </c>
      <c r="K33" s="31">
        <v>0</v>
      </c>
      <c r="L33" s="31">
        <v>0</v>
      </c>
      <c r="M33" s="32">
        <v>0</v>
      </c>
      <c r="N33" s="32">
        <v>0</v>
      </c>
      <c r="O33" s="31">
        <v>8.6140000000000008</v>
      </c>
      <c r="P33" s="31">
        <v>8.7379999999999995</v>
      </c>
      <c r="Q33" s="32">
        <v>75458.640000000014</v>
      </c>
      <c r="R33" s="32">
        <v>76544.87999999999</v>
      </c>
      <c r="S33" s="30">
        <v>8.3979999999999997</v>
      </c>
      <c r="T33" s="31">
        <v>73566.48</v>
      </c>
      <c r="U33" s="33">
        <v>0.216</v>
      </c>
      <c r="V33" s="33">
        <v>0.34</v>
      </c>
      <c r="W33" s="31">
        <v>0</v>
      </c>
      <c r="X33" s="31">
        <v>0</v>
      </c>
      <c r="Y33" s="31">
        <v>1.1802E-3</v>
      </c>
      <c r="Z33" s="31">
        <v>1.1802E-3</v>
      </c>
      <c r="AA33" s="34">
        <v>0</v>
      </c>
      <c r="AB33" s="35">
        <v>1.1802E-3</v>
      </c>
      <c r="AC33" s="35">
        <v>1.1802E-3</v>
      </c>
      <c r="AD33" s="35">
        <v>1.1802E-3</v>
      </c>
      <c r="AE33" s="36">
        <v>0.97494833207612874</v>
      </c>
      <c r="AF33" s="36">
        <v>0.96105923464155474</v>
      </c>
      <c r="AG33" s="36">
        <v>1.0257204096213386</v>
      </c>
      <c r="AH33" s="36">
        <v>1.0404858299595141</v>
      </c>
      <c r="AI33" s="37">
        <v>0</v>
      </c>
      <c r="AJ33" s="37">
        <v>0</v>
      </c>
    </row>
    <row r="34" spans="2:36" x14ac:dyDescent="0.25">
      <c r="B34" s="27">
        <v>10086</v>
      </c>
      <c r="C34" s="28" t="s">
        <v>38</v>
      </c>
      <c r="D34" s="29">
        <v>1</v>
      </c>
      <c r="E34" s="29">
        <v>0</v>
      </c>
      <c r="F34" s="30">
        <v>4.0039999999999996</v>
      </c>
      <c r="G34" s="31">
        <v>3.9288684931506856</v>
      </c>
      <c r="H34" s="31">
        <v>3.8922517123287679</v>
      </c>
      <c r="I34" s="31">
        <v>0</v>
      </c>
      <c r="J34" s="31">
        <v>0</v>
      </c>
      <c r="K34" s="31">
        <v>0</v>
      </c>
      <c r="L34" s="31">
        <v>0</v>
      </c>
      <c r="M34" s="32">
        <v>0</v>
      </c>
      <c r="N34" s="32">
        <v>0</v>
      </c>
      <c r="O34" s="31">
        <v>4.149</v>
      </c>
      <c r="P34" s="31">
        <v>4.2329999999999997</v>
      </c>
      <c r="Q34" s="32">
        <v>36345.24</v>
      </c>
      <c r="R34" s="32">
        <v>37081.079999999994</v>
      </c>
      <c r="S34" s="30">
        <v>3.9620000000000002</v>
      </c>
      <c r="T34" s="31">
        <v>34707.120000000003</v>
      </c>
      <c r="U34" s="33">
        <v>0.187</v>
      </c>
      <c r="V34" s="33">
        <v>0.27100000000000002</v>
      </c>
      <c r="W34" s="31">
        <v>0</v>
      </c>
      <c r="X34" s="31">
        <v>0</v>
      </c>
      <c r="Y34" s="31">
        <v>5.5679999999999998E-4</v>
      </c>
      <c r="Z34" s="31">
        <v>5.5679999999999998E-4</v>
      </c>
      <c r="AA34" s="34">
        <v>0</v>
      </c>
      <c r="AB34" s="35">
        <v>5.5679999999999998E-4</v>
      </c>
      <c r="AC34" s="35">
        <v>5.5679999999999998E-4</v>
      </c>
      <c r="AD34" s="35">
        <v>5.5679999999999998E-4</v>
      </c>
      <c r="AE34" s="36">
        <v>0.95486595360864124</v>
      </c>
      <c r="AF34" s="36">
        <v>0.93608750018314124</v>
      </c>
      <c r="AG34" s="36">
        <v>1.047198384654215</v>
      </c>
      <c r="AH34" s="36">
        <v>1.0683997980817768</v>
      </c>
      <c r="AI34" s="37">
        <v>0</v>
      </c>
      <c r="AJ34" s="37">
        <v>0</v>
      </c>
    </row>
    <row r="35" spans="2:36" x14ac:dyDescent="0.25">
      <c r="B35" s="27">
        <v>10087</v>
      </c>
      <c r="C35" s="28" t="s">
        <v>39</v>
      </c>
      <c r="D35" s="29">
        <v>1</v>
      </c>
      <c r="E35" s="29">
        <v>0</v>
      </c>
      <c r="F35" s="30">
        <v>86.754999999999995</v>
      </c>
      <c r="G35" s="31">
        <v>61.084285159817362</v>
      </c>
      <c r="H35" s="31">
        <v>60.853898515981733</v>
      </c>
      <c r="I35" s="31">
        <v>0</v>
      </c>
      <c r="J35" s="31">
        <v>0</v>
      </c>
      <c r="K35" s="31">
        <v>8.6415525114155248E-2</v>
      </c>
      <c r="L35" s="31">
        <v>8.6643835616438361E-2</v>
      </c>
      <c r="M35" s="32">
        <v>757</v>
      </c>
      <c r="N35" s="32">
        <v>759</v>
      </c>
      <c r="O35" s="31">
        <v>85.227999999999994</v>
      </c>
      <c r="P35" s="31">
        <v>85.340999999999994</v>
      </c>
      <c r="Q35" s="32">
        <v>746597.27999999991</v>
      </c>
      <c r="R35" s="32">
        <v>747587.15999999992</v>
      </c>
      <c r="S35" s="30">
        <v>85.835999999999999</v>
      </c>
      <c r="T35" s="31">
        <v>751923.36</v>
      </c>
      <c r="U35" s="33">
        <v>0</v>
      </c>
      <c r="V35" s="33">
        <v>0</v>
      </c>
      <c r="W35" s="31">
        <v>0</v>
      </c>
      <c r="X35" s="31">
        <v>0</v>
      </c>
      <c r="Y35" s="31">
        <v>1.19772E-2</v>
      </c>
      <c r="Z35" s="31">
        <v>1.1993E-2</v>
      </c>
      <c r="AA35" s="34">
        <v>0</v>
      </c>
      <c r="AB35" s="35">
        <v>1.19772E-2</v>
      </c>
      <c r="AC35" s="35">
        <v>1.1993E-2</v>
      </c>
      <c r="AD35" s="35">
        <v>1.19851E-2</v>
      </c>
      <c r="AE35" s="36">
        <v>1</v>
      </c>
      <c r="AF35" s="36">
        <v>0.99999160324392578</v>
      </c>
      <c r="AG35" s="36">
        <v>1</v>
      </c>
      <c r="AH35" s="36">
        <v>1</v>
      </c>
      <c r="AI35" s="37">
        <v>0</v>
      </c>
      <c r="AJ35" s="37">
        <v>0</v>
      </c>
    </row>
    <row r="36" spans="2:36" x14ac:dyDescent="0.25">
      <c r="B36" s="27">
        <v>10089</v>
      </c>
      <c r="C36" s="28" t="s">
        <v>40</v>
      </c>
      <c r="D36" s="29">
        <v>1</v>
      </c>
      <c r="E36" s="29">
        <v>0</v>
      </c>
      <c r="F36" s="30">
        <v>105.09699999999999</v>
      </c>
      <c r="G36" s="31">
        <v>112.21634805936073</v>
      </c>
      <c r="H36" s="31">
        <v>114.15269155251143</v>
      </c>
      <c r="I36" s="31">
        <v>0</v>
      </c>
      <c r="J36" s="31">
        <v>0</v>
      </c>
      <c r="K36" s="31">
        <v>0</v>
      </c>
      <c r="L36" s="31">
        <v>0</v>
      </c>
      <c r="M36" s="32">
        <v>0</v>
      </c>
      <c r="N36" s="32">
        <v>0</v>
      </c>
      <c r="O36" s="31">
        <v>110.486</v>
      </c>
      <c r="P36" s="31">
        <v>115.488</v>
      </c>
      <c r="Q36" s="32">
        <v>967857.36</v>
      </c>
      <c r="R36" s="32">
        <v>1011674.88</v>
      </c>
      <c r="S36" s="30">
        <v>101.56399999999999</v>
      </c>
      <c r="T36" s="31">
        <v>889700.6399999999</v>
      </c>
      <c r="U36" s="33">
        <v>8.9220000000000006</v>
      </c>
      <c r="V36" s="33">
        <v>13.923999999999999</v>
      </c>
      <c r="W36" s="31">
        <v>8.9220000000000006</v>
      </c>
      <c r="X36" s="31">
        <v>13.923999999999999</v>
      </c>
      <c r="Y36" s="31">
        <v>1.42729E-2</v>
      </c>
      <c r="Z36" s="31">
        <v>1.42729E-2</v>
      </c>
      <c r="AA36" s="34">
        <v>0</v>
      </c>
      <c r="AB36" s="35">
        <v>1.42729E-2</v>
      </c>
      <c r="AC36" s="35">
        <v>1.42729E-2</v>
      </c>
      <c r="AD36" s="35">
        <v>1.42729E-2</v>
      </c>
      <c r="AE36" s="36">
        <v>0.91925167728645329</v>
      </c>
      <c r="AF36" s="36">
        <v>0.87943658475851227</v>
      </c>
      <c r="AG36" s="36">
        <v>1.0878460871962508</v>
      </c>
      <c r="AH36" s="36">
        <v>1.1370958213540232</v>
      </c>
      <c r="AI36" s="37">
        <v>0</v>
      </c>
      <c r="AJ36" s="37">
        <v>0</v>
      </c>
    </row>
    <row r="37" spans="2:36" x14ac:dyDescent="0.25">
      <c r="B37" s="27">
        <v>10091</v>
      </c>
      <c r="C37" s="28" t="s">
        <v>41</v>
      </c>
      <c r="D37" s="29">
        <v>1</v>
      </c>
      <c r="E37" s="29">
        <v>0</v>
      </c>
      <c r="F37" s="30">
        <v>9.5630000000000006</v>
      </c>
      <c r="G37" s="31">
        <v>9.804066552511415</v>
      </c>
      <c r="H37" s="31">
        <v>9.7425823059360734</v>
      </c>
      <c r="I37" s="31">
        <v>0</v>
      </c>
      <c r="J37" s="31">
        <v>0</v>
      </c>
      <c r="K37" s="31">
        <v>0</v>
      </c>
      <c r="L37" s="31">
        <v>0</v>
      </c>
      <c r="M37" s="32">
        <v>0</v>
      </c>
      <c r="N37" s="32">
        <v>0</v>
      </c>
      <c r="O37" s="31">
        <v>9.0630000000000006</v>
      </c>
      <c r="P37" s="31">
        <v>9.0630000000000006</v>
      </c>
      <c r="Q37" s="32">
        <v>79391.88</v>
      </c>
      <c r="R37" s="32">
        <v>79391.88</v>
      </c>
      <c r="S37" s="30">
        <v>9.4619999999999997</v>
      </c>
      <c r="T37" s="31">
        <v>82887.12</v>
      </c>
      <c r="U37" s="33">
        <v>0</v>
      </c>
      <c r="V37" s="33">
        <v>0</v>
      </c>
      <c r="W37" s="31">
        <v>0</v>
      </c>
      <c r="X37" s="31">
        <v>0</v>
      </c>
      <c r="Y37" s="31">
        <v>1.2735999999999999E-3</v>
      </c>
      <c r="Z37" s="31">
        <v>1.2735999999999999E-3</v>
      </c>
      <c r="AA37" s="34">
        <v>0</v>
      </c>
      <c r="AB37" s="35">
        <v>1.2735999999999999E-3</v>
      </c>
      <c r="AC37" s="35">
        <v>1.2735999999999999E-3</v>
      </c>
      <c r="AD37" s="35">
        <v>1.2735999999999999E-3</v>
      </c>
      <c r="AE37" s="36">
        <v>0.99993019947715878</v>
      </c>
      <c r="AF37" s="36">
        <v>0.99993019947715878</v>
      </c>
      <c r="AG37" s="36">
        <v>1</v>
      </c>
      <c r="AH37" s="36">
        <v>1</v>
      </c>
      <c r="AI37" s="37">
        <v>0</v>
      </c>
      <c r="AJ37" s="37">
        <v>0</v>
      </c>
    </row>
    <row r="38" spans="2:36" x14ac:dyDescent="0.25">
      <c r="B38" s="27">
        <v>10094</v>
      </c>
      <c r="C38" s="28" t="s">
        <v>42</v>
      </c>
      <c r="D38" s="29">
        <v>1</v>
      </c>
      <c r="E38" s="29">
        <v>0</v>
      </c>
      <c r="F38" s="30">
        <v>3.0820000000000003</v>
      </c>
      <c r="G38" s="31">
        <v>3.0642321917808215</v>
      </c>
      <c r="H38" s="31">
        <v>3.0380235159817346</v>
      </c>
      <c r="I38" s="31">
        <v>0</v>
      </c>
      <c r="J38" s="31">
        <v>0</v>
      </c>
      <c r="K38" s="31">
        <v>0.11255707762557078</v>
      </c>
      <c r="L38" s="31">
        <v>0.11267123287671232</v>
      </c>
      <c r="M38" s="32">
        <v>986</v>
      </c>
      <c r="N38" s="32">
        <v>987</v>
      </c>
      <c r="O38" s="31">
        <v>2.988</v>
      </c>
      <c r="P38" s="31">
        <v>2.9790000000000001</v>
      </c>
      <c r="Q38" s="32">
        <v>26174.880000000001</v>
      </c>
      <c r="R38" s="32">
        <v>26096.04</v>
      </c>
      <c r="S38" s="30">
        <v>3.07</v>
      </c>
      <c r="T38" s="31">
        <v>26893.199999999997</v>
      </c>
      <c r="U38" s="33">
        <v>0</v>
      </c>
      <c r="V38" s="33">
        <v>0</v>
      </c>
      <c r="W38" s="31">
        <v>0</v>
      </c>
      <c r="X38" s="31">
        <v>0</v>
      </c>
      <c r="Y38" s="31">
        <v>4.1990000000000001E-4</v>
      </c>
      <c r="Z38" s="31">
        <v>4.1859999999999998E-4</v>
      </c>
      <c r="AA38" s="34">
        <v>0</v>
      </c>
      <c r="AB38" s="35">
        <v>4.1990000000000001E-4</v>
      </c>
      <c r="AC38" s="35">
        <v>4.1859999999999998E-4</v>
      </c>
      <c r="AD38" s="35">
        <v>4.1925000000000003E-4</v>
      </c>
      <c r="AE38" s="36">
        <v>1</v>
      </c>
      <c r="AF38" s="36">
        <v>0.99976118733812636</v>
      </c>
      <c r="AG38" s="36">
        <v>1</v>
      </c>
      <c r="AH38" s="36">
        <v>1</v>
      </c>
      <c r="AI38" s="37">
        <v>0</v>
      </c>
      <c r="AJ38" s="37">
        <v>0</v>
      </c>
    </row>
    <row r="39" spans="2:36" x14ac:dyDescent="0.25">
      <c r="B39" s="27">
        <v>10095</v>
      </c>
      <c r="C39" s="28" t="s">
        <v>43</v>
      </c>
      <c r="D39" s="29">
        <v>1</v>
      </c>
      <c r="E39" s="29">
        <v>0</v>
      </c>
      <c r="F39" s="30">
        <v>3.6970000000000001</v>
      </c>
      <c r="G39" s="31">
        <v>3.658499657534247</v>
      </c>
      <c r="H39" s="31">
        <v>3.6646192922374428</v>
      </c>
      <c r="I39" s="31">
        <v>0</v>
      </c>
      <c r="J39" s="31">
        <v>0</v>
      </c>
      <c r="K39" s="31">
        <v>0</v>
      </c>
      <c r="L39" s="31">
        <v>0</v>
      </c>
      <c r="M39" s="32">
        <v>0</v>
      </c>
      <c r="N39" s="32">
        <v>0</v>
      </c>
      <c r="O39" s="31">
        <v>3.7810000000000001</v>
      </c>
      <c r="P39" s="31">
        <v>3.8250000000000002</v>
      </c>
      <c r="Q39" s="32">
        <v>33121.56</v>
      </c>
      <c r="R39" s="32">
        <v>33507</v>
      </c>
      <c r="S39" s="30">
        <v>3.6579999999999999</v>
      </c>
      <c r="T39" s="31">
        <v>32044.079999999998</v>
      </c>
      <c r="U39" s="33">
        <v>0.123</v>
      </c>
      <c r="V39" s="33">
        <v>0.16700000000000001</v>
      </c>
      <c r="W39" s="31">
        <v>0</v>
      </c>
      <c r="X39" s="31">
        <v>0</v>
      </c>
      <c r="Y39" s="31">
        <v>5.1409999999999997E-4</v>
      </c>
      <c r="Z39" s="31">
        <v>5.1409999999999997E-4</v>
      </c>
      <c r="AA39" s="34">
        <v>0</v>
      </c>
      <c r="AB39" s="35">
        <v>5.1409999999999997E-4</v>
      </c>
      <c r="AC39" s="35">
        <v>5.1409999999999997E-4</v>
      </c>
      <c r="AD39" s="35">
        <v>5.1409999999999997E-4</v>
      </c>
      <c r="AE39" s="36">
        <v>0.96744074559225934</v>
      </c>
      <c r="AF39" s="36">
        <v>0.9564311639373263</v>
      </c>
      <c r="AG39" s="36">
        <v>1.033624931656643</v>
      </c>
      <c r="AH39" s="36">
        <v>1.0456533624931657</v>
      </c>
      <c r="AI39" s="37">
        <v>0</v>
      </c>
      <c r="AJ39" s="37">
        <v>0</v>
      </c>
    </row>
    <row r="40" spans="2:36" x14ac:dyDescent="0.25">
      <c r="B40" s="27">
        <v>10097</v>
      </c>
      <c r="C40" s="28" t="s">
        <v>44</v>
      </c>
      <c r="D40" s="29">
        <v>1</v>
      </c>
      <c r="E40" s="29">
        <v>0</v>
      </c>
      <c r="F40" s="30">
        <v>2.0680000000000001</v>
      </c>
      <c r="G40" s="31">
        <v>2.1762853881278543</v>
      </c>
      <c r="H40" s="31">
        <v>2.2000160958904109</v>
      </c>
      <c r="I40" s="31">
        <v>0</v>
      </c>
      <c r="J40" s="31">
        <v>0</v>
      </c>
      <c r="K40" s="31">
        <v>0</v>
      </c>
      <c r="L40" s="31">
        <v>0</v>
      </c>
      <c r="M40" s="32">
        <v>0</v>
      </c>
      <c r="N40" s="32">
        <v>0</v>
      </c>
      <c r="O40" s="31">
        <v>2.1850000000000001</v>
      </c>
      <c r="P40" s="31">
        <v>2.2229999999999999</v>
      </c>
      <c r="Q40" s="32">
        <v>19140.600000000002</v>
      </c>
      <c r="R40" s="32">
        <v>19473.48</v>
      </c>
      <c r="S40" s="30">
        <v>2.0459999999999998</v>
      </c>
      <c r="T40" s="31">
        <v>17922.96</v>
      </c>
      <c r="U40" s="33">
        <v>0.13900000000000001</v>
      </c>
      <c r="V40" s="33">
        <v>0.17699999999999999</v>
      </c>
      <c r="W40" s="31">
        <v>0</v>
      </c>
      <c r="X40" s="31">
        <v>0</v>
      </c>
      <c r="Y40" s="31">
        <v>2.875E-4</v>
      </c>
      <c r="Z40" s="31">
        <v>2.875E-4</v>
      </c>
      <c r="AA40" s="34">
        <v>0</v>
      </c>
      <c r="AB40" s="35">
        <v>2.875E-4</v>
      </c>
      <c r="AC40" s="35">
        <v>2.875E-4</v>
      </c>
      <c r="AD40" s="35">
        <v>2.875E-4</v>
      </c>
      <c r="AE40" s="36">
        <v>0.93631040923832021</v>
      </c>
      <c r="AF40" s="36">
        <v>0.92009956229695578</v>
      </c>
      <c r="AG40" s="36">
        <v>1.067937438905181</v>
      </c>
      <c r="AH40" s="36">
        <v>1.0865102639296187</v>
      </c>
      <c r="AI40" s="37">
        <v>0</v>
      </c>
      <c r="AJ40" s="37">
        <v>0</v>
      </c>
    </row>
    <row r="41" spans="2:36" x14ac:dyDescent="0.25">
      <c r="B41" s="27">
        <v>10101</v>
      </c>
      <c r="C41" s="28" t="s">
        <v>45</v>
      </c>
      <c r="D41" s="29">
        <v>1</v>
      </c>
      <c r="E41" s="29">
        <v>0</v>
      </c>
      <c r="F41" s="30">
        <v>77.162000000000006</v>
      </c>
      <c r="G41" s="31">
        <v>78.059478082191774</v>
      </c>
      <c r="H41" s="31">
        <v>78.490330365296813</v>
      </c>
      <c r="I41" s="31">
        <v>0</v>
      </c>
      <c r="J41" s="31">
        <v>0</v>
      </c>
      <c r="K41" s="31">
        <v>0</v>
      </c>
      <c r="L41" s="31">
        <v>0</v>
      </c>
      <c r="M41" s="32">
        <v>0</v>
      </c>
      <c r="N41" s="32">
        <v>0</v>
      </c>
      <c r="O41" s="31">
        <v>78.277000000000001</v>
      </c>
      <c r="P41" s="31">
        <v>78.915999999999997</v>
      </c>
      <c r="Q41" s="32">
        <v>685706.52</v>
      </c>
      <c r="R41" s="32">
        <v>691304.15999999992</v>
      </c>
      <c r="S41" s="30">
        <v>76.344999999999999</v>
      </c>
      <c r="T41" s="31">
        <v>668782.19999999995</v>
      </c>
      <c r="U41" s="33">
        <v>1.9319999999999999</v>
      </c>
      <c r="V41" s="33">
        <v>2.5710000000000002</v>
      </c>
      <c r="W41" s="31">
        <v>1.9319999999999999</v>
      </c>
      <c r="X41" s="31">
        <v>2.5710000000000002</v>
      </c>
      <c r="Y41" s="31">
        <v>1.07288E-2</v>
      </c>
      <c r="Z41" s="31">
        <v>1.07288E-2</v>
      </c>
      <c r="AA41" s="34">
        <v>0</v>
      </c>
      <c r="AB41" s="35">
        <v>1.07288E-2</v>
      </c>
      <c r="AC41" s="35">
        <v>1.07288E-2</v>
      </c>
      <c r="AD41" s="35">
        <v>1.07288E-2</v>
      </c>
      <c r="AE41" s="36">
        <v>0.97532033856350697</v>
      </c>
      <c r="AF41" s="36">
        <v>0.96742107305201908</v>
      </c>
      <c r="AG41" s="36">
        <v>1.0253061759119786</v>
      </c>
      <c r="AH41" s="36">
        <v>1.0336760757089527</v>
      </c>
      <c r="AI41" s="37">
        <v>5.1270000000000003E-2</v>
      </c>
      <c r="AJ41" s="37">
        <v>5.1679999999999997E-2</v>
      </c>
    </row>
    <row r="42" spans="2:36" x14ac:dyDescent="0.25">
      <c r="B42" s="27">
        <v>10103</v>
      </c>
      <c r="C42" s="28" t="s">
        <v>46</v>
      </c>
      <c r="D42" s="29">
        <v>1</v>
      </c>
      <c r="E42" s="29">
        <v>0</v>
      </c>
      <c r="F42" s="30">
        <v>323.245</v>
      </c>
      <c r="G42" s="31">
        <v>523.75768310502281</v>
      </c>
      <c r="H42" s="31">
        <v>523.56535057077622</v>
      </c>
      <c r="I42" s="31">
        <v>0</v>
      </c>
      <c r="J42" s="31">
        <v>0</v>
      </c>
      <c r="K42" s="31">
        <v>225.94851598173517</v>
      </c>
      <c r="L42" s="31">
        <v>225.94851598173517</v>
      </c>
      <c r="M42" s="32">
        <v>1979309</v>
      </c>
      <c r="N42" s="32">
        <v>1979309</v>
      </c>
      <c r="O42" s="31">
        <v>297.80900000000003</v>
      </c>
      <c r="P42" s="31">
        <v>297.61700000000002</v>
      </c>
      <c r="Q42" s="32">
        <v>2608806.8400000003</v>
      </c>
      <c r="R42" s="32">
        <v>2607124.9200000004</v>
      </c>
      <c r="S42" s="30">
        <v>319.822</v>
      </c>
      <c r="T42" s="31">
        <v>2801640.72</v>
      </c>
      <c r="U42" s="33">
        <v>8.9879999999999995</v>
      </c>
      <c r="V42" s="33">
        <v>13.824</v>
      </c>
      <c r="W42" s="31">
        <v>8.9879999999999995</v>
      </c>
      <c r="X42" s="31">
        <v>13.824</v>
      </c>
      <c r="Y42" s="31">
        <v>4.1851399999999997E-2</v>
      </c>
      <c r="Z42" s="31">
        <v>4.1824399999999998E-2</v>
      </c>
      <c r="AA42" s="34">
        <v>2.18596E-2</v>
      </c>
      <c r="AB42" s="35">
        <v>1.9991799999999997E-2</v>
      </c>
      <c r="AC42" s="35">
        <v>1.9964799999999998E-2</v>
      </c>
      <c r="AD42" s="35">
        <v>1.9978299999999997E-2</v>
      </c>
      <c r="AE42" s="36">
        <v>0.98379882643816663</v>
      </c>
      <c r="AF42" s="36">
        <v>0.97529677709325568</v>
      </c>
      <c r="AG42" s="36">
        <v>1</v>
      </c>
      <c r="AH42" s="36">
        <v>1</v>
      </c>
      <c r="AI42" s="37">
        <v>0</v>
      </c>
      <c r="AJ42" s="37">
        <v>0</v>
      </c>
    </row>
    <row r="43" spans="2:36" x14ac:dyDescent="0.25">
      <c r="B43" s="27">
        <v>10105</v>
      </c>
      <c r="C43" s="28" t="s">
        <v>47</v>
      </c>
      <c r="D43" s="29">
        <v>1</v>
      </c>
      <c r="E43" s="29">
        <v>0</v>
      </c>
      <c r="F43" s="30">
        <v>94.222999999999999</v>
      </c>
      <c r="G43" s="31">
        <v>97.378140182648409</v>
      </c>
      <c r="H43" s="31">
        <v>97.100112899543376</v>
      </c>
      <c r="I43" s="31">
        <v>0</v>
      </c>
      <c r="J43" s="31">
        <v>0</v>
      </c>
      <c r="K43" s="31">
        <v>0</v>
      </c>
      <c r="L43" s="31">
        <v>0</v>
      </c>
      <c r="M43" s="32">
        <v>0</v>
      </c>
      <c r="N43" s="32">
        <v>0</v>
      </c>
      <c r="O43" s="31">
        <v>97.378</v>
      </c>
      <c r="P43" s="31">
        <v>97.1</v>
      </c>
      <c r="Q43" s="32">
        <v>853031.28</v>
      </c>
      <c r="R43" s="32">
        <v>850596</v>
      </c>
      <c r="S43" s="30">
        <v>93.968000000000004</v>
      </c>
      <c r="T43" s="31">
        <v>823159.68</v>
      </c>
      <c r="U43" s="33">
        <v>8.8369999999999997</v>
      </c>
      <c r="V43" s="33">
        <v>9.7629999999999999</v>
      </c>
      <c r="W43" s="31">
        <v>8.8369999999999997</v>
      </c>
      <c r="X43" s="31">
        <v>9.7629999999999999</v>
      </c>
      <c r="Y43" s="31">
        <v>1.3205400000000001E-2</v>
      </c>
      <c r="Z43" s="31">
        <v>1.3205400000000001E-2</v>
      </c>
      <c r="AA43" s="34">
        <v>7.2661000000000002E-3</v>
      </c>
      <c r="AB43" s="35">
        <v>5.9393000000000007E-3</v>
      </c>
      <c r="AC43" s="35">
        <v>5.9393000000000007E-3</v>
      </c>
      <c r="AD43" s="35">
        <v>5.9393000000000007E-3</v>
      </c>
      <c r="AE43" s="36">
        <v>0.91403606716305974</v>
      </c>
      <c r="AF43" s="36">
        <v>0.9058811019114954</v>
      </c>
      <c r="AG43" s="36">
        <v>1.036288949429593</v>
      </c>
      <c r="AH43" s="36">
        <v>1.0333304954878255</v>
      </c>
      <c r="AI43" s="37">
        <v>0</v>
      </c>
      <c r="AJ43" s="37">
        <v>0</v>
      </c>
    </row>
    <row r="44" spans="2:36" x14ac:dyDescent="0.25">
      <c r="B44" s="27">
        <v>10106</v>
      </c>
      <c r="C44" s="28" t="s">
        <v>48</v>
      </c>
      <c r="D44" s="29">
        <v>0</v>
      </c>
      <c r="E44" s="29">
        <v>1</v>
      </c>
      <c r="F44" s="30">
        <v>24.234999999999999</v>
      </c>
      <c r="G44" s="31">
        <v>23.204702625570775</v>
      </c>
      <c r="H44" s="31">
        <v>23.235390981735158</v>
      </c>
      <c r="I44" s="31">
        <v>0</v>
      </c>
      <c r="J44" s="31">
        <v>0</v>
      </c>
      <c r="K44" s="31">
        <v>0</v>
      </c>
      <c r="L44" s="31">
        <v>0</v>
      </c>
      <c r="M44" s="32">
        <v>0</v>
      </c>
      <c r="N44" s="32">
        <v>0</v>
      </c>
      <c r="O44" s="31">
        <v>22.452999999999999</v>
      </c>
      <c r="P44" s="31">
        <v>22.544</v>
      </c>
      <c r="Q44" s="32">
        <v>196688.28</v>
      </c>
      <c r="R44" s="32">
        <v>197485.44</v>
      </c>
      <c r="S44" s="30">
        <v>24.263000000000002</v>
      </c>
      <c r="T44" s="31">
        <v>212543.88</v>
      </c>
      <c r="U44" s="33">
        <v>0</v>
      </c>
      <c r="V44" s="33">
        <v>0</v>
      </c>
      <c r="W44" s="31">
        <v>0</v>
      </c>
      <c r="X44" s="31">
        <v>0</v>
      </c>
      <c r="Y44" s="31">
        <v>3.1553000000000002E-3</v>
      </c>
      <c r="Z44" s="31">
        <v>3.1681000000000001E-3</v>
      </c>
      <c r="AA44" s="34">
        <v>0</v>
      </c>
      <c r="AB44" s="35">
        <v>3.1553000000000002E-3</v>
      </c>
      <c r="AC44" s="35">
        <v>3.1681000000000001E-3</v>
      </c>
      <c r="AD44" s="35">
        <v>3.1616999999999999E-3</v>
      </c>
      <c r="AE44" s="36">
        <v>0.99999997982969024</v>
      </c>
      <c r="AF44" s="36">
        <v>0.9999909533374659</v>
      </c>
      <c r="AG44" s="36">
        <v>1</v>
      </c>
      <c r="AH44" s="36">
        <v>1</v>
      </c>
      <c r="AI44" s="37">
        <v>7.0000000000000007E-2</v>
      </c>
      <c r="AJ44" s="37">
        <v>7.0000000000000007E-2</v>
      </c>
    </row>
    <row r="45" spans="2:36" x14ac:dyDescent="0.25">
      <c r="B45" s="27">
        <v>10109</v>
      </c>
      <c r="C45" s="28" t="s">
        <v>49</v>
      </c>
      <c r="D45" s="29">
        <v>1</v>
      </c>
      <c r="E45" s="29">
        <v>0</v>
      </c>
      <c r="F45" s="30">
        <v>12.298999999999999</v>
      </c>
      <c r="G45" s="31">
        <v>13.840270662100457</v>
      </c>
      <c r="H45" s="31">
        <v>13.917568607305935</v>
      </c>
      <c r="I45" s="31">
        <v>0</v>
      </c>
      <c r="J45" s="31">
        <v>0</v>
      </c>
      <c r="K45" s="31">
        <v>0</v>
      </c>
      <c r="L45" s="31">
        <v>0</v>
      </c>
      <c r="M45" s="32">
        <v>0</v>
      </c>
      <c r="N45" s="32">
        <v>0</v>
      </c>
      <c r="O45" s="31">
        <v>12.688000000000001</v>
      </c>
      <c r="P45" s="31">
        <v>12.856999999999999</v>
      </c>
      <c r="Q45" s="32">
        <v>111146.88</v>
      </c>
      <c r="R45" s="32">
        <v>112627.31999999999</v>
      </c>
      <c r="S45" s="30">
        <v>12.169</v>
      </c>
      <c r="T45" s="31">
        <v>106600.44</v>
      </c>
      <c r="U45" s="33">
        <v>0.51900000000000002</v>
      </c>
      <c r="V45" s="33">
        <v>0.68799999999999994</v>
      </c>
      <c r="W45" s="31">
        <v>0</v>
      </c>
      <c r="X45" s="31">
        <v>0</v>
      </c>
      <c r="Y45" s="31">
        <v>1.7101E-3</v>
      </c>
      <c r="Z45" s="31">
        <v>1.7101E-3</v>
      </c>
      <c r="AA45" s="34">
        <v>0</v>
      </c>
      <c r="AB45" s="35">
        <v>1.7101E-3</v>
      </c>
      <c r="AC45" s="35">
        <v>1.7101E-3</v>
      </c>
      <c r="AD45" s="35">
        <v>1.7101E-3</v>
      </c>
      <c r="AE45" s="36">
        <v>0.95909912630485239</v>
      </c>
      <c r="AF45" s="36">
        <v>0.94647497392951696</v>
      </c>
      <c r="AG45" s="36">
        <v>1.042649354918235</v>
      </c>
      <c r="AH45" s="36">
        <v>1.0565371024734982</v>
      </c>
      <c r="AI45" s="37">
        <v>7.2989999999999999E-2</v>
      </c>
      <c r="AJ45" s="37">
        <v>7.3959999999999998E-2</v>
      </c>
    </row>
    <row r="46" spans="2:36" x14ac:dyDescent="0.25">
      <c r="B46" s="27">
        <v>10111</v>
      </c>
      <c r="C46" s="28" t="s">
        <v>50</v>
      </c>
      <c r="D46" s="29">
        <v>1</v>
      </c>
      <c r="E46" s="29">
        <v>0</v>
      </c>
      <c r="F46" s="30">
        <v>3.2829999999999999</v>
      </c>
      <c r="G46" s="31">
        <v>2.9126239726027396</v>
      </c>
      <c r="H46" s="31">
        <v>2.9237487442922379</v>
      </c>
      <c r="I46" s="31">
        <v>0</v>
      </c>
      <c r="J46" s="31">
        <v>0</v>
      </c>
      <c r="K46" s="31">
        <v>0</v>
      </c>
      <c r="L46" s="31">
        <v>0</v>
      </c>
      <c r="M46" s="32">
        <v>0</v>
      </c>
      <c r="N46" s="32">
        <v>0</v>
      </c>
      <c r="O46" s="31">
        <v>3.2759999999999998</v>
      </c>
      <c r="P46" s="31">
        <v>3.294</v>
      </c>
      <c r="Q46" s="32">
        <v>28697.759999999998</v>
      </c>
      <c r="R46" s="32">
        <v>28855.439999999999</v>
      </c>
      <c r="S46" s="30">
        <v>3.2480000000000002</v>
      </c>
      <c r="T46" s="31">
        <v>28452.480000000003</v>
      </c>
      <c r="U46" s="33">
        <v>2.8000000000000001E-2</v>
      </c>
      <c r="V46" s="33">
        <v>4.5999999999999999E-2</v>
      </c>
      <c r="W46" s="31">
        <v>0</v>
      </c>
      <c r="X46" s="31">
        <v>0</v>
      </c>
      <c r="Y46" s="31">
        <v>4.5639999999999998E-4</v>
      </c>
      <c r="Z46" s="31">
        <v>4.5639999999999998E-4</v>
      </c>
      <c r="AA46" s="34">
        <v>0</v>
      </c>
      <c r="AB46" s="35">
        <v>4.5639999999999998E-4</v>
      </c>
      <c r="AC46" s="35">
        <v>4.5639999999999998E-4</v>
      </c>
      <c r="AD46" s="35">
        <v>4.5639999999999998E-4</v>
      </c>
      <c r="AE46" s="36">
        <v>0.99130156772361411</v>
      </c>
      <c r="AF46" s="36">
        <v>0.985869953363679</v>
      </c>
      <c r="AG46" s="36">
        <v>1.0086206896551724</v>
      </c>
      <c r="AH46" s="36">
        <v>1.0141625615763545</v>
      </c>
      <c r="AI46" s="37">
        <v>7.0599999999999996E-2</v>
      </c>
      <c r="AJ46" s="37">
        <v>7.0989999999999998E-2</v>
      </c>
    </row>
    <row r="47" spans="2:36" x14ac:dyDescent="0.25">
      <c r="B47" s="27">
        <v>10112</v>
      </c>
      <c r="C47" s="28" t="s">
        <v>51</v>
      </c>
      <c r="D47" s="29">
        <v>1</v>
      </c>
      <c r="E47" s="29">
        <v>0</v>
      </c>
      <c r="F47" s="30">
        <v>59.119</v>
      </c>
      <c r="G47" s="31">
        <v>55.638125570776268</v>
      </c>
      <c r="H47" s="31">
        <v>55.854571575342469</v>
      </c>
      <c r="I47" s="31">
        <v>0</v>
      </c>
      <c r="J47" s="31">
        <v>0</v>
      </c>
      <c r="K47" s="31">
        <v>0</v>
      </c>
      <c r="L47" s="31">
        <v>0</v>
      </c>
      <c r="M47" s="32">
        <v>0</v>
      </c>
      <c r="N47" s="32">
        <v>0</v>
      </c>
      <c r="O47" s="31">
        <v>57.334000000000003</v>
      </c>
      <c r="P47" s="31">
        <v>57.968000000000004</v>
      </c>
      <c r="Q47" s="32">
        <v>502245.84</v>
      </c>
      <c r="R47" s="32">
        <v>507799.68000000005</v>
      </c>
      <c r="S47" s="30">
        <v>60.604999999999997</v>
      </c>
      <c r="T47" s="31">
        <v>530899.79999999993</v>
      </c>
      <c r="U47" s="33">
        <v>0</v>
      </c>
      <c r="V47" s="33">
        <v>0</v>
      </c>
      <c r="W47" s="31">
        <v>0</v>
      </c>
      <c r="X47" s="31">
        <v>0</v>
      </c>
      <c r="Y47" s="31">
        <v>8.0572000000000005E-3</v>
      </c>
      <c r="Z47" s="31">
        <v>8.1463000000000004E-3</v>
      </c>
      <c r="AA47" s="34">
        <v>0</v>
      </c>
      <c r="AB47" s="35">
        <v>8.0572000000000005E-3</v>
      </c>
      <c r="AC47" s="35">
        <v>8.1463000000000004E-3</v>
      </c>
      <c r="AD47" s="35">
        <v>8.1017500000000013E-3</v>
      </c>
      <c r="AE47" s="36">
        <v>1</v>
      </c>
      <c r="AF47" s="36">
        <v>1</v>
      </c>
      <c r="AG47" s="36">
        <v>1</v>
      </c>
      <c r="AH47" s="36">
        <v>1</v>
      </c>
      <c r="AI47" s="37">
        <v>0</v>
      </c>
      <c r="AJ47" s="37">
        <v>0</v>
      </c>
    </row>
    <row r="48" spans="2:36" x14ac:dyDescent="0.25">
      <c r="B48" s="27">
        <v>10113</v>
      </c>
      <c r="C48" s="28" t="s">
        <v>52</v>
      </c>
      <c r="D48" s="29">
        <v>1</v>
      </c>
      <c r="E48" s="29">
        <v>0</v>
      </c>
      <c r="F48" s="30">
        <v>38.255000000000003</v>
      </c>
      <c r="G48" s="31">
        <v>40.319861415525118</v>
      </c>
      <c r="H48" s="31">
        <v>40.731404337899548</v>
      </c>
      <c r="I48" s="31">
        <v>0</v>
      </c>
      <c r="J48" s="31">
        <v>0</v>
      </c>
      <c r="K48" s="31">
        <v>0</v>
      </c>
      <c r="L48" s="31">
        <v>0</v>
      </c>
      <c r="M48" s="32">
        <v>0</v>
      </c>
      <c r="N48" s="32">
        <v>0</v>
      </c>
      <c r="O48" s="31">
        <v>39.968000000000004</v>
      </c>
      <c r="P48" s="31">
        <v>40.582000000000001</v>
      </c>
      <c r="Q48" s="32">
        <v>350119.68000000005</v>
      </c>
      <c r="R48" s="32">
        <v>355498.32</v>
      </c>
      <c r="S48" s="30">
        <v>37.85</v>
      </c>
      <c r="T48" s="31">
        <v>331566</v>
      </c>
      <c r="U48" s="33">
        <v>2.1179999999999999</v>
      </c>
      <c r="V48" s="33">
        <v>2.7320000000000002</v>
      </c>
      <c r="W48" s="31">
        <v>2.1179999999999999</v>
      </c>
      <c r="X48" s="31">
        <v>2.7320000000000002</v>
      </c>
      <c r="Y48" s="31">
        <v>5.3191000000000002E-3</v>
      </c>
      <c r="Z48" s="31">
        <v>5.3191000000000002E-3</v>
      </c>
      <c r="AA48" s="34">
        <v>0</v>
      </c>
      <c r="AB48" s="35">
        <v>5.3191000000000002E-3</v>
      </c>
      <c r="AC48" s="35">
        <v>5.3191000000000002E-3</v>
      </c>
      <c r="AD48" s="35">
        <v>5.3191000000000002E-3</v>
      </c>
      <c r="AE48" s="36">
        <v>0.94701880490971946</v>
      </c>
      <c r="AF48" s="36">
        <v>0.93268765536849141</v>
      </c>
      <c r="AG48" s="36">
        <v>1.0559577278731838</v>
      </c>
      <c r="AH48" s="36">
        <v>1.0721796565389696</v>
      </c>
      <c r="AI48" s="37">
        <v>7.392E-2</v>
      </c>
      <c r="AJ48" s="37">
        <v>7.5050000000000006E-2</v>
      </c>
    </row>
    <row r="49" spans="2:36" x14ac:dyDescent="0.25">
      <c r="B49" s="27">
        <v>10116</v>
      </c>
      <c r="C49" s="28" t="s">
        <v>53</v>
      </c>
      <c r="D49" s="29">
        <v>1</v>
      </c>
      <c r="E49" s="29">
        <v>0</v>
      </c>
      <c r="F49" s="30">
        <v>0.23100000000000001</v>
      </c>
      <c r="G49" s="31">
        <v>0.2140502283105023</v>
      </c>
      <c r="H49" s="31">
        <v>0.21565639269406392</v>
      </c>
      <c r="I49" s="31">
        <v>0</v>
      </c>
      <c r="J49" s="31">
        <v>0</v>
      </c>
      <c r="K49" s="31">
        <v>0</v>
      </c>
      <c r="L49" s="31">
        <v>0</v>
      </c>
      <c r="M49" s="32">
        <v>0</v>
      </c>
      <c r="N49" s="32">
        <v>0</v>
      </c>
      <c r="O49" s="31">
        <v>0.75700000000000001</v>
      </c>
      <c r="P49" s="31">
        <v>0.76100000000000001</v>
      </c>
      <c r="Q49" s="32">
        <v>6631.32</v>
      </c>
      <c r="R49" s="32">
        <v>6666.36</v>
      </c>
      <c r="S49" s="30">
        <v>0.22900000000000001</v>
      </c>
      <c r="T49" s="31">
        <v>2006.0400000000002</v>
      </c>
      <c r="U49" s="33">
        <v>0.52800000000000002</v>
      </c>
      <c r="V49" s="33">
        <v>0.53200000000000003</v>
      </c>
      <c r="W49" s="31">
        <v>0</v>
      </c>
      <c r="X49" s="31">
        <v>0</v>
      </c>
      <c r="Y49" s="31">
        <v>3.2199999999999997E-5</v>
      </c>
      <c r="Z49" s="31">
        <v>3.2199999999999997E-5</v>
      </c>
      <c r="AA49" s="34">
        <v>0</v>
      </c>
      <c r="AB49" s="35">
        <v>3.2199999999999997E-5</v>
      </c>
      <c r="AC49" s="35">
        <v>3.2199999999999997E-5</v>
      </c>
      <c r="AD49" s="35">
        <v>3.2199999999999997E-5</v>
      </c>
      <c r="AE49" s="36">
        <v>0.3025953624648946</v>
      </c>
      <c r="AF49" s="36">
        <v>0.30092912946252076</v>
      </c>
      <c r="AG49" s="36">
        <v>3.3056768558951966</v>
      </c>
      <c r="AH49" s="36">
        <v>3.3231441048034935</v>
      </c>
      <c r="AI49" s="37">
        <v>0</v>
      </c>
      <c r="AJ49" s="37">
        <v>0</v>
      </c>
    </row>
    <row r="50" spans="2:36" x14ac:dyDescent="0.25">
      <c r="B50" s="27">
        <v>10118</v>
      </c>
      <c r="C50" s="28" t="s">
        <v>54</v>
      </c>
      <c r="D50" s="29">
        <v>0</v>
      </c>
      <c r="E50" s="29">
        <v>1</v>
      </c>
      <c r="F50" s="30">
        <v>46.354999999999997</v>
      </c>
      <c r="G50" s="31">
        <v>48.266003538812782</v>
      </c>
      <c r="H50" s="31">
        <v>48.355077054794521</v>
      </c>
      <c r="I50" s="31">
        <v>0</v>
      </c>
      <c r="J50" s="31">
        <v>0</v>
      </c>
      <c r="K50" s="31">
        <v>0</v>
      </c>
      <c r="L50" s="31">
        <v>0</v>
      </c>
      <c r="M50" s="32">
        <v>0</v>
      </c>
      <c r="N50" s="32">
        <v>0</v>
      </c>
      <c r="O50" s="31">
        <v>46.215000000000003</v>
      </c>
      <c r="P50" s="31">
        <v>46.478999999999999</v>
      </c>
      <c r="Q50" s="32">
        <v>404843.4</v>
      </c>
      <c r="R50" s="32">
        <v>407156.04</v>
      </c>
      <c r="S50" s="30">
        <v>45.863999999999997</v>
      </c>
      <c r="T50" s="31">
        <v>401768.63999999996</v>
      </c>
      <c r="U50" s="33">
        <v>0.35099999999999998</v>
      </c>
      <c r="V50" s="33">
        <v>0.61499999999999999</v>
      </c>
      <c r="W50" s="31">
        <v>0.35099999999999998</v>
      </c>
      <c r="X50" s="31">
        <v>0.61499999999999999</v>
      </c>
      <c r="Y50" s="31">
        <v>6.4453000000000002E-3</v>
      </c>
      <c r="Z50" s="31">
        <v>6.4453000000000002E-3</v>
      </c>
      <c r="AA50" s="34">
        <v>0</v>
      </c>
      <c r="AB50" s="35">
        <v>6.4453000000000002E-3</v>
      </c>
      <c r="AC50" s="35">
        <v>6.4453000000000002E-3</v>
      </c>
      <c r="AD50" s="35">
        <v>6.4453000000000002E-3</v>
      </c>
      <c r="AE50" s="36">
        <v>0.99277731829195948</v>
      </c>
      <c r="AF50" s="36">
        <v>0.98739712076951736</v>
      </c>
      <c r="AG50" s="36">
        <v>1.0076530612244898</v>
      </c>
      <c r="AH50" s="36">
        <v>1.0134092098377814</v>
      </c>
      <c r="AI50" s="37">
        <v>6.5500000000000003E-2</v>
      </c>
      <c r="AJ50" s="37">
        <v>6.5869999999999998E-2</v>
      </c>
    </row>
    <row r="51" spans="2:36" x14ac:dyDescent="0.25">
      <c r="B51" s="27">
        <v>10121</v>
      </c>
      <c r="C51" s="28" t="s">
        <v>55</v>
      </c>
      <c r="D51" s="29">
        <v>0</v>
      </c>
      <c r="E51" s="29">
        <v>1</v>
      </c>
      <c r="F51" s="30">
        <v>41.484999999999999</v>
      </c>
      <c r="G51" s="31">
        <v>39.706320547945197</v>
      </c>
      <c r="H51" s="31">
        <v>39.579257990867575</v>
      </c>
      <c r="I51" s="31">
        <v>0</v>
      </c>
      <c r="J51" s="31">
        <v>0</v>
      </c>
      <c r="K51" s="31">
        <v>0</v>
      </c>
      <c r="L51" s="31">
        <v>0</v>
      </c>
      <c r="M51" s="32">
        <v>0</v>
      </c>
      <c r="N51" s="32">
        <v>0</v>
      </c>
      <c r="O51" s="31">
        <v>41.075000000000003</v>
      </c>
      <c r="P51" s="31">
        <v>41.252000000000002</v>
      </c>
      <c r="Q51" s="32">
        <v>359817</v>
      </c>
      <c r="R51" s="32">
        <v>361367.52</v>
      </c>
      <c r="S51" s="30">
        <v>41.045999999999999</v>
      </c>
      <c r="T51" s="31">
        <v>359562.96</v>
      </c>
      <c r="U51" s="33">
        <v>2.9000000000000001E-2</v>
      </c>
      <c r="V51" s="33">
        <v>0.20599999999999999</v>
      </c>
      <c r="W51" s="31">
        <v>2.9000000000000001E-2</v>
      </c>
      <c r="X51" s="31">
        <v>0.20599999999999999</v>
      </c>
      <c r="Y51" s="31">
        <v>5.7682000000000002E-3</v>
      </c>
      <c r="Z51" s="31">
        <v>5.7682000000000002E-3</v>
      </c>
      <c r="AA51" s="34">
        <v>0</v>
      </c>
      <c r="AB51" s="35">
        <v>5.7682000000000002E-3</v>
      </c>
      <c r="AC51" s="35">
        <v>5.7682000000000002E-3</v>
      </c>
      <c r="AD51" s="35">
        <v>5.7682000000000002E-3</v>
      </c>
      <c r="AE51" s="36">
        <v>0.99928013110510683</v>
      </c>
      <c r="AF51" s="36">
        <v>0.99499472062861183</v>
      </c>
      <c r="AG51" s="36">
        <v>1.0007065243872728</v>
      </c>
      <c r="AH51" s="36">
        <v>1.0050187594406277</v>
      </c>
      <c r="AI51" s="37">
        <v>5.0040000000000001E-2</v>
      </c>
      <c r="AJ51" s="37">
        <v>5.0250000000000003E-2</v>
      </c>
    </row>
    <row r="52" spans="2:36" x14ac:dyDescent="0.25">
      <c r="B52" s="27">
        <v>10123</v>
      </c>
      <c r="C52" s="28" t="s">
        <v>56</v>
      </c>
      <c r="D52" s="29">
        <v>1</v>
      </c>
      <c r="E52" s="29">
        <v>0</v>
      </c>
      <c r="F52" s="30">
        <v>557.39200000000005</v>
      </c>
      <c r="G52" s="31">
        <v>600.89946872146129</v>
      </c>
      <c r="H52" s="31">
        <v>603.57566027397274</v>
      </c>
      <c r="I52" s="31">
        <v>25.068493150684933</v>
      </c>
      <c r="J52" s="31">
        <v>25</v>
      </c>
      <c r="K52" s="31">
        <v>15.717922374429223</v>
      </c>
      <c r="L52" s="31">
        <v>15.718264840182648</v>
      </c>
      <c r="M52" s="32">
        <v>137689</v>
      </c>
      <c r="N52" s="32">
        <v>137692</v>
      </c>
      <c r="O52" s="31">
        <v>560.11300000000006</v>
      </c>
      <c r="P52" s="31">
        <v>562.85699999999997</v>
      </c>
      <c r="Q52" s="32">
        <v>4906589.8800000008</v>
      </c>
      <c r="R52" s="32">
        <v>4930627.3199999994</v>
      </c>
      <c r="S52" s="30">
        <v>551.48900000000003</v>
      </c>
      <c r="T52" s="31">
        <v>4831043.6400000006</v>
      </c>
      <c r="U52" s="33">
        <v>15.548</v>
      </c>
      <c r="V52" s="33">
        <v>23.218</v>
      </c>
      <c r="W52" s="31">
        <v>15.548</v>
      </c>
      <c r="X52" s="31">
        <v>23.218</v>
      </c>
      <c r="Y52" s="31">
        <v>7.7501200000000006E-2</v>
      </c>
      <c r="Z52" s="31">
        <v>7.7501200000000006E-2</v>
      </c>
      <c r="AA52" s="34">
        <v>3.9953500000000003E-2</v>
      </c>
      <c r="AB52" s="35">
        <v>3.7547700000000003E-2</v>
      </c>
      <c r="AC52" s="35">
        <v>3.7547700000000003E-2</v>
      </c>
      <c r="AD52" s="35">
        <v>3.7547700000000003E-2</v>
      </c>
      <c r="AE52" s="36">
        <v>0.97331854825704878</v>
      </c>
      <c r="AF52" s="36">
        <v>0.960674107654791</v>
      </c>
      <c r="AG52" s="36">
        <v>1.0156376645771721</v>
      </c>
      <c r="AH52" s="36">
        <v>1.0206132851244538</v>
      </c>
      <c r="AI52" s="37">
        <v>0</v>
      </c>
      <c r="AJ52" s="37">
        <v>0</v>
      </c>
    </row>
    <row r="53" spans="2:36" x14ac:dyDescent="0.25">
      <c r="B53" s="27">
        <v>10136</v>
      </c>
      <c r="C53" s="28" t="s">
        <v>57</v>
      </c>
      <c r="D53" s="29">
        <v>0</v>
      </c>
      <c r="E53" s="29">
        <v>1</v>
      </c>
      <c r="F53" s="30">
        <v>18.814</v>
      </c>
      <c r="G53" s="31">
        <v>18.08261050228311</v>
      </c>
      <c r="H53" s="31">
        <v>18.067805136986305</v>
      </c>
      <c r="I53" s="31">
        <v>0</v>
      </c>
      <c r="J53" s="31">
        <v>0</v>
      </c>
      <c r="K53" s="31">
        <v>0</v>
      </c>
      <c r="L53" s="31">
        <v>0</v>
      </c>
      <c r="M53" s="32">
        <v>0</v>
      </c>
      <c r="N53" s="32">
        <v>0</v>
      </c>
      <c r="O53" s="31">
        <v>18.22</v>
      </c>
      <c r="P53" s="31">
        <v>18.48</v>
      </c>
      <c r="Q53" s="32">
        <v>159607.19999999998</v>
      </c>
      <c r="R53" s="32">
        <v>161884.80000000002</v>
      </c>
      <c r="S53" s="30">
        <v>19.087</v>
      </c>
      <c r="T53" s="31">
        <v>167202.12</v>
      </c>
      <c r="U53" s="33">
        <v>0</v>
      </c>
      <c r="V53" s="33">
        <v>0</v>
      </c>
      <c r="W53" s="31">
        <v>0</v>
      </c>
      <c r="X53" s="31">
        <v>0</v>
      </c>
      <c r="Y53" s="31">
        <v>2.5604999999999998E-3</v>
      </c>
      <c r="Z53" s="31">
        <v>2.5969999999999999E-3</v>
      </c>
      <c r="AA53" s="34">
        <v>0</v>
      </c>
      <c r="AB53" s="35">
        <v>2.5604999999999998E-3</v>
      </c>
      <c r="AC53" s="35">
        <v>2.5969999999999999E-3</v>
      </c>
      <c r="AD53" s="35">
        <v>2.5787499999999999E-3</v>
      </c>
      <c r="AE53" s="36">
        <v>0.99998320429918808</v>
      </c>
      <c r="AF53" s="36">
        <v>0.9999939204155206</v>
      </c>
      <c r="AG53" s="36">
        <v>1</v>
      </c>
      <c r="AH53" s="36">
        <v>1</v>
      </c>
      <c r="AI53" s="37">
        <v>7.0000000000000007E-2</v>
      </c>
      <c r="AJ53" s="37">
        <v>7.0000000000000007E-2</v>
      </c>
    </row>
    <row r="54" spans="2:36" x14ac:dyDescent="0.25">
      <c r="B54" s="27">
        <v>10142</v>
      </c>
      <c r="C54" s="28" t="s">
        <v>58</v>
      </c>
      <c r="D54" s="29">
        <v>1</v>
      </c>
      <c r="E54" s="29">
        <v>0</v>
      </c>
      <c r="F54" s="30">
        <v>2.7269999999999999</v>
      </c>
      <c r="G54" s="31">
        <v>2.8840031963470314</v>
      </c>
      <c r="H54" s="31">
        <v>2.8909950913242013</v>
      </c>
      <c r="I54" s="31">
        <v>0</v>
      </c>
      <c r="J54" s="31">
        <v>0</v>
      </c>
      <c r="K54" s="31">
        <v>0</v>
      </c>
      <c r="L54" s="31">
        <v>0</v>
      </c>
      <c r="M54" s="32">
        <v>0</v>
      </c>
      <c r="N54" s="32">
        <v>0</v>
      </c>
      <c r="O54" s="31">
        <v>2.7639999999999998</v>
      </c>
      <c r="P54" s="31">
        <v>2.8029999999999999</v>
      </c>
      <c r="Q54" s="32">
        <v>24212.639999999999</v>
      </c>
      <c r="R54" s="32">
        <v>24554.28</v>
      </c>
      <c r="S54" s="30">
        <v>2.698</v>
      </c>
      <c r="T54" s="31">
        <v>23634.48</v>
      </c>
      <c r="U54" s="33">
        <v>6.6000000000000003E-2</v>
      </c>
      <c r="V54" s="33">
        <v>0.105</v>
      </c>
      <c r="W54" s="31">
        <v>0</v>
      </c>
      <c r="X54" s="31">
        <v>0</v>
      </c>
      <c r="Y54" s="31">
        <v>3.792E-4</v>
      </c>
      <c r="Z54" s="31">
        <v>3.792E-4</v>
      </c>
      <c r="AA54" s="34">
        <v>0</v>
      </c>
      <c r="AB54" s="35">
        <v>3.792E-4</v>
      </c>
      <c r="AC54" s="35">
        <v>3.792E-4</v>
      </c>
      <c r="AD54" s="35">
        <v>3.792E-4</v>
      </c>
      <c r="AE54" s="36">
        <v>0.97611893688621776</v>
      </c>
      <c r="AF54" s="36">
        <v>0.96277578570561584</v>
      </c>
      <c r="AG54" s="36">
        <v>1.0244625648628614</v>
      </c>
      <c r="AH54" s="36">
        <v>1.0389177168272794</v>
      </c>
      <c r="AI54" s="37">
        <v>2.0490000000000001E-2</v>
      </c>
      <c r="AJ54" s="37">
        <v>2.078E-2</v>
      </c>
    </row>
    <row r="55" spans="2:36" x14ac:dyDescent="0.25">
      <c r="B55" s="27">
        <v>10144</v>
      </c>
      <c r="C55" s="28" t="s">
        <v>59</v>
      </c>
      <c r="D55" s="29">
        <v>1</v>
      </c>
      <c r="E55" s="29">
        <v>0</v>
      </c>
      <c r="F55" s="30">
        <v>3.4180000000000001</v>
      </c>
      <c r="G55" s="31">
        <v>3.3247742009132422</v>
      </c>
      <c r="H55" s="31">
        <v>3.329933561643835</v>
      </c>
      <c r="I55" s="31">
        <v>0</v>
      </c>
      <c r="J55" s="31">
        <v>0</v>
      </c>
      <c r="K55" s="31">
        <v>0</v>
      </c>
      <c r="L55" s="31">
        <v>0</v>
      </c>
      <c r="M55" s="32">
        <v>0</v>
      </c>
      <c r="N55" s="32">
        <v>0</v>
      </c>
      <c r="O55" s="31">
        <v>3.5579999999999998</v>
      </c>
      <c r="P55" s="31">
        <v>3.6160000000000001</v>
      </c>
      <c r="Q55" s="32">
        <v>31168.079999999998</v>
      </c>
      <c r="R55" s="32">
        <v>31676.16</v>
      </c>
      <c r="S55" s="30">
        <v>3.3820000000000001</v>
      </c>
      <c r="T55" s="31">
        <v>29626.32</v>
      </c>
      <c r="U55" s="33">
        <v>0.17599999999999999</v>
      </c>
      <c r="V55" s="33">
        <v>0.23400000000000001</v>
      </c>
      <c r="W55" s="31">
        <v>0</v>
      </c>
      <c r="X55" s="31">
        <v>0</v>
      </c>
      <c r="Y55" s="31">
        <v>4.7530000000000001E-4</v>
      </c>
      <c r="Z55" s="31">
        <v>4.7530000000000001E-4</v>
      </c>
      <c r="AA55" s="34">
        <v>0</v>
      </c>
      <c r="AB55" s="35">
        <v>4.7530000000000001E-4</v>
      </c>
      <c r="AC55" s="35">
        <v>4.7530000000000001E-4</v>
      </c>
      <c r="AD55" s="35">
        <v>4.7530000000000001E-4</v>
      </c>
      <c r="AE55" s="36">
        <v>0.95056709134804096</v>
      </c>
      <c r="AF55" s="36">
        <v>0.93528548159012137</v>
      </c>
      <c r="AG55" s="36">
        <v>1.0520402128917798</v>
      </c>
      <c r="AH55" s="36">
        <v>1.0691898285038439</v>
      </c>
      <c r="AI55" s="37">
        <v>0</v>
      </c>
      <c r="AJ55" s="37">
        <v>0</v>
      </c>
    </row>
    <row r="56" spans="2:36" x14ac:dyDescent="0.25">
      <c r="B56" s="27">
        <v>10156</v>
      </c>
      <c r="C56" s="28" t="s">
        <v>60</v>
      </c>
      <c r="D56" s="29">
        <v>1</v>
      </c>
      <c r="E56" s="29">
        <v>0</v>
      </c>
      <c r="F56" s="30">
        <v>32.719000000000001</v>
      </c>
      <c r="G56" s="31">
        <v>32.112335844748863</v>
      </c>
      <c r="H56" s="31">
        <v>32.285101369863014</v>
      </c>
      <c r="I56" s="31">
        <v>0</v>
      </c>
      <c r="J56" s="31">
        <v>0</v>
      </c>
      <c r="K56" s="31">
        <v>0</v>
      </c>
      <c r="L56" s="31">
        <v>0</v>
      </c>
      <c r="M56" s="32">
        <v>0</v>
      </c>
      <c r="N56" s="32">
        <v>0</v>
      </c>
      <c r="O56" s="31">
        <v>32.81</v>
      </c>
      <c r="P56" s="31">
        <v>33.084000000000003</v>
      </c>
      <c r="Q56" s="32">
        <v>287415.60000000003</v>
      </c>
      <c r="R56" s="32">
        <v>289815.84000000003</v>
      </c>
      <c r="S56" s="30">
        <v>32.372</v>
      </c>
      <c r="T56" s="31">
        <v>283578.71999999997</v>
      </c>
      <c r="U56" s="33">
        <v>0.438</v>
      </c>
      <c r="V56" s="33">
        <v>0.71199999999999997</v>
      </c>
      <c r="W56" s="31">
        <v>0</v>
      </c>
      <c r="X56" s="31">
        <v>0</v>
      </c>
      <c r="Y56" s="31">
        <v>4.5493E-3</v>
      </c>
      <c r="Z56" s="31">
        <v>4.5493E-3</v>
      </c>
      <c r="AA56" s="34">
        <v>0</v>
      </c>
      <c r="AB56" s="35">
        <v>4.5493E-3</v>
      </c>
      <c r="AC56" s="35">
        <v>4.5493E-3</v>
      </c>
      <c r="AD56" s="35">
        <v>4.5493E-3</v>
      </c>
      <c r="AE56" s="36">
        <v>0.98665859633600883</v>
      </c>
      <c r="AF56" s="36">
        <v>0.97848885628098115</v>
      </c>
      <c r="AG56" s="36">
        <v>1.0135302112937108</v>
      </c>
      <c r="AH56" s="36">
        <v>1.0219943160756211</v>
      </c>
      <c r="AI56" s="37">
        <v>0</v>
      </c>
      <c r="AJ56" s="37">
        <v>0</v>
      </c>
    </row>
    <row r="57" spans="2:36" x14ac:dyDescent="0.25">
      <c r="B57" s="27">
        <v>10157</v>
      </c>
      <c r="C57" s="28" t="s">
        <v>61</v>
      </c>
      <c r="D57" s="29">
        <v>1</v>
      </c>
      <c r="E57" s="29">
        <v>0</v>
      </c>
      <c r="F57" s="30">
        <v>50.703000000000003</v>
      </c>
      <c r="G57" s="31">
        <v>90.523190410958904</v>
      </c>
      <c r="H57" s="31">
        <v>90.691410159817337</v>
      </c>
      <c r="I57" s="31">
        <v>41.133200799086765</v>
      </c>
      <c r="J57" s="31">
        <v>41.02065616438356</v>
      </c>
      <c r="K57" s="31">
        <v>1.400228310502283</v>
      </c>
      <c r="L57" s="31">
        <v>1.400228310502283</v>
      </c>
      <c r="M57" s="32">
        <v>12266</v>
      </c>
      <c r="N57" s="32">
        <v>12266</v>
      </c>
      <c r="O57" s="31">
        <v>47.99</v>
      </c>
      <c r="P57" s="31">
        <v>48.271000000000001</v>
      </c>
      <c r="Q57" s="32">
        <v>420392.4</v>
      </c>
      <c r="R57" s="32">
        <v>422853.96</v>
      </c>
      <c r="S57" s="30">
        <v>52.664000000000001</v>
      </c>
      <c r="T57" s="31">
        <v>461336.64</v>
      </c>
      <c r="U57" s="33">
        <v>0</v>
      </c>
      <c r="V57" s="33">
        <v>0</v>
      </c>
      <c r="W57" s="31">
        <v>0</v>
      </c>
      <c r="X57" s="31">
        <v>0</v>
      </c>
      <c r="Y57" s="31">
        <v>6.7441000000000003E-3</v>
      </c>
      <c r="Z57" s="31">
        <v>6.7835999999999999E-3</v>
      </c>
      <c r="AA57" s="34">
        <v>3.7044999999999999E-3</v>
      </c>
      <c r="AB57" s="35">
        <v>3.0396000000000004E-3</v>
      </c>
      <c r="AC57" s="35">
        <v>3.0791E-3</v>
      </c>
      <c r="AD57" s="35">
        <v>3.0593500000000002E-3</v>
      </c>
      <c r="AE57" s="36">
        <v>1</v>
      </c>
      <c r="AF57" s="36">
        <v>1</v>
      </c>
      <c r="AG57" s="36">
        <v>1</v>
      </c>
      <c r="AH57" s="36">
        <v>1</v>
      </c>
      <c r="AI57" s="37">
        <v>4.4999999999999998E-2</v>
      </c>
      <c r="AJ57" s="37">
        <v>4.4999999999999998E-2</v>
      </c>
    </row>
    <row r="58" spans="2:36" x14ac:dyDescent="0.25">
      <c r="B58" s="27">
        <v>10158</v>
      </c>
      <c r="C58" s="28" t="s">
        <v>62</v>
      </c>
      <c r="D58" s="29">
        <v>1</v>
      </c>
      <c r="E58" s="29">
        <v>0</v>
      </c>
      <c r="F58" s="30">
        <v>2.8330000000000002</v>
      </c>
      <c r="G58" s="31">
        <v>2.7471406392694062</v>
      </c>
      <c r="H58" s="31">
        <v>2.7377316210045666</v>
      </c>
      <c r="I58" s="31">
        <v>0</v>
      </c>
      <c r="J58" s="31">
        <v>0</v>
      </c>
      <c r="K58" s="31">
        <v>0</v>
      </c>
      <c r="L58" s="31">
        <v>0</v>
      </c>
      <c r="M58" s="32">
        <v>0</v>
      </c>
      <c r="N58" s="32">
        <v>0</v>
      </c>
      <c r="O58" s="31">
        <v>2.7770000000000001</v>
      </c>
      <c r="P58" s="31">
        <v>2.7770000000000001</v>
      </c>
      <c r="Q58" s="32">
        <v>24326.52</v>
      </c>
      <c r="R58" s="32">
        <v>24326.52</v>
      </c>
      <c r="S58" s="30">
        <v>2.879</v>
      </c>
      <c r="T58" s="31">
        <v>25220.04</v>
      </c>
      <c r="U58" s="33">
        <v>0</v>
      </c>
      <c r="V58" s="33">
        <v>0</v>
      </c>
      <c r="W58" s="31">
        <v>0</v>
      </c>
      <c r="X58" s="31">
        <v>0</v>
      </c>
      <c r="Y58" s="31">
        <v>3.903E-4</v>
      </c>
      <c r="Z58" s="31">
        <v>3.903E-4</v>
      </c>
      <c r="AA58" s="34">
        <v>0</v>
      </c>
      <c r="AB58" s="35">
        <v>3.903E-4</v>
      </c>
      <c r="AC58" s="35">
        <v>3.903E-4</v>
      </c>
      <c r="AD58" s="35">
        <v>3.903E-4</v>
      </c>
      <c r="AE58" s="36">
        <v>1</v>
      </c>
      <c r="AF58" s="36">
        <v>1</v>
      </c>
      <c r="AG58" s="36">
        <v>1</v>
      </c>
      <c r="AH58" s="36">
        <v>1</v>
      </c>
      <c r="AI58" s="37">
        <v>0</v>
      </c>
      <c r="AJ58" s="37">
        <v>0</v>
      </c>
    </row>
    <row r="59" spans="2:36" x14ac:dyDescent="0.25">
      <c r="B59" s="27">
        <v>10170</v>
      </c>
      <c r="C59" s="28" t="s">
        <v>63</v>
      </c>
      <c r="D59" s="29">
        <v>1</v>
      </c>
      <c r="E59" s="29">
        <v>0</v>
      </c>
      <c r="F59" s="30">
        <v>254.84299999999999</v>
      </c>
      <c r="G59" s="31">
        <v>285.99252214611869</v>
      </c>
      <c r="H59" s="31">
        <v>285.86927454337899</v>
      </c>
      <c r="I59" s="31">
        <v>4.4970319634703193</v>
      </c>
      <c r="J59" s="31">
        <v>4.4836757990867584</v>
      </c>
      <c r="K59" s="31">
        <v>42.387328767123286</v>
      </c>
      <c r="L59" s="31">
        <v>42.387557077625573</v>
      </c>
      <c r="M59" s="32">
        <v>371313</v>
      </c>
      <c r="N59" s="32">
        <v>371315</v>
      </c>
      <c r="O59" s="31">
        <v>239.108</v>
      </c>
      <c r="P59" s="31">
        <v>238.99799999999999</v>
      </c>
      <c r="Q59" s="32">
        <v>2094586.08</v>
      </c>
      <c r="R59" s="32">
        <v>2093622.48</v>
      </c>
      <c r="S59" s="30">
        <v>252.14400000000001</v>
      </c>
      <c r="T59" s="31">
        <v>2208781.44</v>
      </c>
      <c r="U59" s="33">
        <v>0</v>
      </c>
      <c r="V59" s="33">
        <v>0.92800000000000005</v>
      </c>
      <c r="W59" s="31">
        <v>0</v>
      </c>
      <c r="X59" s="31">
        <v>0</v>
      </c>
      <c r="Y59" s="31">
        <v>3.3602100000000003E-2</v>
      </c>
      <c r="Z59" s="31">
        <v>3.3586600000000001E-2</v>
      </c>
      <c r="AA59" s="34">
        <v>1.79648E-2</v>
      </c>
      <c r="AB59" s="35">
        <v>1.5637300000000003E-2</v>
      </c>
      <c r="AC59" s="35">
        <v>1.5621800000000002E-2</v>
      </c>
      <c r="AD59" s="35">
        <v>1.5629550000000002E-2</v>
      </c>
      <c r="AE59" s="36">
        <v>1</v>
      </c>
      <c r="AF59" s="36">
        <v>0.99685993550975238</v>
      </c>
      <c r="AG59" s="36">
        <v>1</v>
      </c>
      <c r="AH59" s="36">
        <v>1</v>
      </c>
      <c r="AI59" s="37">
        <v>0</v>
      </c>
      <c r="AJ59" s="37">
        <v>0</v>
      </c>
    </row>
    <row r="60" spans="2:36" x14ac:dyDescent="0.25">
      <c r="B60" s="27">
        <v>10172</v>
      </c>
      <c r="C60" s="28" t="s">
        <v>64</v>
      </c>
      <c r="D60" s="29">
        <v>1</v>
      </c>
      <c r="E60" s="29">
        <v>0</v>
      </c>
      <c r="F60" s="30">
        <v>6.1929999999999996</v>
      </c>
      <c r="G60" s="31">
        <v>5.5926796803652961</v>
      </c>
      <c r="H60" s="31">
        <v>5.6206438356164377</v>
      </c>
      <c r="I60" s="31">
        <v>0</v>
      </c>
      <c r="J60" s="31">
        <v>0</v>
      </c>
      <c r="K60" s="31">
        <v>0</v>
      </c>
      <c r="L60" s="31">
        <v>0</v>
      </c>
      <c r="M60" s="32">
        <v>0</v>
      </c>
      <c r="N60" s="32">
        <v>0</v>
      </c>
      <c r="O60" s="31">
        <v>6.1870000000000003</v>
      </c>
      <c r="P60" s="31">
        <v>6.2489999999999997</v>
      </c>
      <c r="Q60" s="32">
        <v>54198.12</v>
      </c>
      <c r="R60" s="32">
        <v>54741.24</v>
      </c>
      <c r="S60" s="30">
        <v>7.3239999999999998</v>
      </c>
      <c r="T60" s="31">
        <v>64158.239999999998</v>
      </c>
      <c r="U60" s="33">
        <v>0</v>
      </c>
      <c r="V60" s="33">
        <v>0</v>
      </c>
      <c r="W60" s="31">
        <v>0</v>
      </c>
      <c r="X60" s="31">
        <v>0</v>
      </c>
      <c r="Y60" s="31">
        <v>8.6950000000000005E-4</v>
      </c>
      <c r="Z60" s="31">
        <v>8.7819999999999999E-4</v>
      </c>
      <c r="AA60" s="34">
        <v>0</v>
      </c>
      <c r="AB60" s="35">
        <v>8.6950000000000005E-4</v>
      </c>
      <c r="AC60" s="35">
        <v>8.7819999999999999E-4</v>
      </c>
      <c r="AD60" s="35">
        <v>8.7385000000000002E-4</v>
      </c>
      <c r="AE60" s="36">
        <v>1</v>
      </c>
      <c r="AF60" s="36">
        <v>1</v>
      </c>
      <c r="AG60" s="36">
        <v>1</v>
      </c>
      <c r="AH60" s="36">
        <v>1</v>
      </c>
      <c r="AI60" s="37">
        <v>0</v>
      </c>
      <c r="AJ60" s="37">
        <v>0</v>
      </c>
    </row>
    <row r="61" spans="2:36" x14ac:dyDescent="0.25">
      <c r="B61" s="27">
        <v>10173</v>
      </c>
      <c r="C61" s="28" t="s">
        <v>65</v>
      </c>
      <c r="D61" s="29">
        <v>0</v>
      </c>
      <c r="E61" s="29">
        <v>1</v>
      </c>
      <c r="F61" s="30">
        <v>33.624000000000002</v>
      </c>
      <c r="G61" s="31">
        <v>36.661705936073062</v>
      </c>
      <c r="H61" s="31">
        <v>36.873486643835605</v>
      </c>
      <c r="I61" s="31">
        <v>0</v>
      </c>
      <c r="J61" s="31">
        <v>0</v>
      </c>
      <c r="K61" s="31">
        <v>0.96837899543378991</v>
      </c>
      <c r="L61" s="31">
        <v>0.96655251141552512</v>
      </c>
      <c r="M61" s="32">
        <v>8483</v>
      </c>
      <c r="N61" s="32">
        <v>8467</v>
      </c>
      <c r="O61" s="31">
        <v>34.110999999999997</v>
      </c>
      <c r="P61" s="31">
        <v>34.518000000000001</v>
      </c>
      <c r="Q61" s="32">
        <v>298812.36</v>
      </c>
      <c r="R61" s="32">
        <v>302377.68</v>
      </c>
      <c r="S61" s="30">
        <v>33.268000000000001</v>
      </c>
      <c r="T61" s="31">
        <v>291427.68</v>
      </c>
      <c r="U61" s="33">
        <v>0.84299999999999997</v>
      </c>
      <c r="V61" s="33">
        <v>1.25</v>
      </c>
      <c r="W61" s="31">
        <v>0.84299999999999997</v>
      </c>
      <c r="X61" s="31">
        <v>1.25</v>
      </c>
      <c r="Y61" s="31">
        <v>4.6752E-3</v>
      </c>
      <c r="Z61" s="31">
        <v>4.6752E-3</v>
      </c>
      <c r="AA61" s="34">
        <v>0</v>
      </c>
      <c r="AB61" s="35">
        <v>4.6752E-3</v>
      </c>
      <c r="AC61" s="35">
        <v>4.6752E-3</v>
      </c>
      <c r="AD61" s="35">
        <v>4.6752E-3</v>
      </c>
      <c r="AE61" s="36">
        <v>0.976709219339715</v>
      </c>
      <c r="AF61" s="36">
        <v>0.96585197477001072</v>
      </c>
      <c r="AG61" s="36">
        <v>1.0253396657448599</v>
      </c>
      <c r="AH61" s="36">
        <v>1.0375736443429122</v>
      </c>
      <c r="AI61" s="37">
        <v>7.177E-2</v>
      </c>
      <c r="AJ61" s="37">
        <v>7.263E-2</v>
      </c>
    </row>
    <row r="62" spans="2:36" x14ac:dyDescent="0.25">
      <c r="B62" s="27">
        <v>10174</v>
      </c>
      <c r="C62" s="28" t="s">
        <v>66</v>
      </c>
      <c r="D62" s="29">
        <v>1</v>
      </c>
      <c r="E62" s="29">
        <v>0</v>
      </c>
      <c r="F62" s="30">
        <v>0.51500000000000001</v>
      </c>
      <c r="G62" s="31">
        <v>0.50740262557077642</v>
      </c>
      <c r="H62" s="31">
        <v>0.50694337899543374</v>
      </c>
      <c r="I62" s="31">
        <v>0</v>
      </c>
      <c r="J62" s="31">
        <v>0</v>
      </c>
      <c r="K62" s="31">
        <v>0</v>
      </c>
      <c r="L62" s="31">
        <v>0</v>
      </c>
      <c r="M62" s="32">
        <v>0</v>
      </c>
      <c r="N62" s="32">
        <v>0</v>
      </c>
      <c r="O62" s="31">
        <v>0.51800000000000002</v>
      </c>
      <c r="P62" s="31">
        <v>0.52200000000000002</v>
      </c>
      <c r="Q62" s="32">
        <v>4537.68</v>
      </c>
      <c r="R62" s="32">
        <v>4572.72</v>
      </c>
      <c r="S62" s="30">
        <v>0.51</v>
      </c>
      <c r="T62" s="31">
        <v>4467.6000000000004</v>
      </c>
      <c r="U62" s="33">
        <v>8.0000000000000002E-3</v>
      </c>
      <c r="V62" s="33">
        <v>1.2E-2</v>
      </c>
      <c r="W62" s="31">
        <v>0</v>
      </c>
      <c r="X62" s="31">
        <v>0</v>
      </c>
      <c r="Y62" s="31">
        <v>7.1699999999999995E-5</v>
      </c>
      <c r="Z62" s="31">
        <v>7.1699999999999995E-5</v>
      </c>
      <c r="AA62" s="34">
        <v>0</v>
      </c>
      <c r="AB62" s="35">
        <v>7.1699999999999995E-5</v>
      </c>
      <c r="AC62" s="35">
        <v>7.1699999999999995E-5</v>
      </c>
      <c r="AD62" s="35">
        <v>7.1699999999999995E-5</v>
      </c>
      <c r="AE62" s="36">
        <v>0.98502342502186246</v>
      </c>
      <c r="AF62" s="36">
        <v>0.97786643244398697</v>
      </c>
      <c r="AG62" s="36">
        <v>1.0156862745098039</v>
      </c>
      <c r="AH62" s="36">
        <v>1.0235294117647058</v>
      </c>
      <c r="AI62" s="37">
        <v>0</v>
      </c>
      <c r="AJ62" s="37">
        <v>0</v>
      </c>
    </row>
    <row r="63" spans="2:36" x14ac:dyDescent="0.25">
      <c r="B63" s="27">
        <v>10177</v>
      </c>
      <c r="C63" s="28" t="s">
        <v>67</v>
      </c>
      <c r="D63" s="29">
        <v>1</v>
      </c>
      <c r="E63" s="29">
        <v>0</v>
      </c>
      <c r="F63" s="30">
        <v>11.839</v>
      </c>
      <c r="G63" s="31">
        <v>9.896485502283106</v>
      </c>
      <c r="H63" s="31">
        <v>9.5802420091324194</v>
      </c>
      <c r="I63" s="31">
        <v>0</v>
      </c>
      <c r="J63" s="31">
        <v>0</v>
      </c>
      <c r="K63" s="31">
        <v>0</v>
      </c>
      <c r="L63" s="31">
        <v>0</v>
      </c>
      <c r="M63" s="32">
        <v>0</v>
      </c>
      <c r="N63" s="32">
        <v>0</v>
      </c>
      <c r="O63" s="31">
        <v>12.022</v>
      </c>
      <c r="P63" s="31">
        <v>12.163</v>
      </c>
      <c r="Q63" s="32">
        <v>105312.72</v>
      </c>
      <c r="R63" s="32">
        <v>106547.88</v>
      </c>
      <c r="S63" s="30">
        <v>11.714</v>
      </c>
      <c r="T63" s="31">
        <v>102614.64</v>
      </c>
      <c r="U63" s="33">
        <v>0.308</v>
      </c>
      <c r="V63" s="33">
        <v>0.44900000000000001</v>
      </c>
      <c r="W63" s="31">
        <v>0</v>
      </c>
      <c r="X63" s="31">
        <v>0</v>
      </c>
      <c r="Y63" s="31">
        <v>1.6462E-3</v>
      </c>
      <c r="Z63" s="31">
        <v>1.6462E-3</v>
      </c>
      <c r="AA63" s="34">
        <v>0</v>
      </c>
      <c r="AB63" s="35">
        <v>1.6462E-3</v>
      </c>
      <c r="AC63" s="35">
        <v>1.6462E-3</v>
      </c>
      <c r="AD63" s="35">
        <v>1.6462E-3</v>
      </c>
      <c r="AE63" s="36">
        <v>0.97440176027654135</v>
      </c>
      <c r="AF63" s="36">
        <v>0.96306928758191568</v>
      </c>
      <c r="AG63" s="36">
        <v>1.0262933242274201</v>
      </c>
      <c r="AH63" s="36">
        <v>1.0383302031756871</v>
      </c>
      <c r="AI63" s="37">
        <v>7.1840000000000001E-2</v>
      </c>
      <c r="AJ63" s="37">
        <v>7.2679999999999995E-2</v>
      </c>
    </row>
    <row r="64" spans="2:36" x14ac:dyDescent="0.25">
      <c r="B64" s="27">
        <v>10179</v>
      </c>
      <c r="C64" s="28" t="s">
        <v>68</v>
      </c>
      <c r="D64" s="29">
        <v>1</v>
      </c>
      <c r="E64" s="29">
        <v>0</v>
      </c>
      <c r="F64" s="30">
        <v>169.31100000000001</v>
      </c>
      <c r="G64" s="31">
        <v>175.88007146118724</v>
      </c>
      <c r="H64" s="31">
        <v>178.06936643835621</v>
      </c>
      <c r="I64" s="31">
        <v>0</v>
      </c>
      <c r="J64" s="31">
        <v>0</v>
      </c>
      <c r="K64" s="31">
        <v>6.9197488584474884</v>
      </c>
      <c r="L64" s="31">
        <v>6.868150684931507</v>
      </c>
      <c r="M64" s="32">
        <v>60617</v>
      </c>
      <c r="N64" s="32">
        <v>60165</v>
      </c>
      <c r="O64" s="31">
        <v>166.96299999999999</v>
      </c>
      <c r="P64" s="31">
        <v>172.745</v>
      </c>
      <c r="Q64" s="32">
        <v>1462595.88</v>
      </c>
      <c r="R64" s="32">
        <v>1513246.2</v>
      </c>
      <c r="S64" s="30">
        <v>167.518</v>
      </c>
      <c r="T64" s="31">
        <v>1467457.68</v>
      </c>
      <c r="U64" s="33">
        <v>0</v>
      </c>
      <c r="V64" s="33">
        <v>5.2270000000000003</v>
      </c>
      <c r="W64" s="31">
        <v>0</v>
      </c>
      <c r="X64" s="31">
        <v>5.2270000000000003</v>
      </c>
      <c r="Y64" s="31">
        <v>2.3463500000000002E-2</v>
      </c>
      <c r="Z64" s="31">
        <v>2.3541400000000001E-2</v>
      </c>
      <c r="AA64" s="34">
        <v>0</v>
      </c>
      <c r="AB64" s="35">
        <v>2.3463500000000002E-2</v>
      </c>
      <c r="AC64" s="35">
        <v>2.3541400000000001E-2</v>
      </c>
      <c r="AD64" s="35">
        <v>2.3502450000000001E-2</v>
      </c>
      <c r="AE64" s="36">
        <v>0.99999861186569516</v>
      </c>
      <c r="AF64" s="36">
        <v>0.9874677671445462</v>
      </c>
      <c r="AG64" s="36">
        <v>1</v>
      </c>
      <c r="AH64" s="36">
        <v>1.0312026170321995</v>
      </c>
      <c r="AI64" s="37">
        <v>0</v>
      </c>
      <c r="AJ64" s="37">
        <v>0</v>
      </c>
    </row>
    <row r="65" spans="2:36" x14ac:dyDescent="0.25">
      <c r="B65" s="27">
        <v>10183</v>
      </c>
      <c r="C65" s="28" t="s">
        <v>69</v>
      </c>
      <c r="D65" s="29">
        <v>1</v>
      </c>
      <c r="E65" s="29">
        <v>0</v>
      </c>
      <c r="F65" s="30">
        <v>119.102</v>
      </c>
      <c r="G65" s="31">
        <v>121.87407009132421</v>
      </c>
      <c r="H65" s="31">
        <v>122.13327168949772</v>
      </c>
      <c r="I65" s="31">
        <v>0</v>
      </c>
      <c r="J65" s="31">
        <v>0</v>
      </c>
      <c r="K65" s="31">
        <v>0.68926940639269407</v>
      </c>
      <c r="L65" s="31">
        <v>0.68926940639269407</v>
      </c>
      <c r="M65" s="32">
        <v>6038</v>
      </c>
      <c r="N65" s="32">
        <v>6038</v>
      </c>
      <c r="O65" s="31">
        <v>121.185</v>
      </c>
      <c r="P65" s="31">
        <v>121.444</v>
      </c>
      <c r="Q65" s="32">
        <v>1061580.6000000001</v>
      </c>
      <c r="R65" s="32">
        <v>1063849.44</v>
      </c>
      <c r="S65" s="30">
        <v>117.84099999999999</v>
      </c>
      <c r="T65" s="31">
        <v>1032287.1599999999</v>
      </c>
      <c r="U65" s="33">
        <v>4.415</v>
      </c>
      <c r="V65" s="33">
        <v>6.57</v>
      </c>
      <c r="W65" s="31">
        <v>4.415</v>
      </c>
      <c r="X65" s="31">
        <v>6.57</v>
      </c>
      <c r="Y65" s="31">
        <v>1.65603E-2</v>
      </c>
      <c r="Z65" s="31">
        <v>1.65603E-2</v>
      </c>
      <c r="AA65" s="34">
        <v>7.8031000000000003E-3</v>
      </c>
      <c r="AB65" s="35">
        <v>8.7571999999999997E-3</v>
      </c>
      <c r="AC65" s="35">
        <v>8.7571999999999997E-3</v>
      </c>
      <c r="AD65" s="35">
        <v>8.7571999999999997E-3</v>
      </c>
      <c r="AE65" s="36">
        <v>0.96408894252722455</v>
      </c>
      <c r="AF65" s="36">
        <v>0.94748325707726566</v>
      </c>
      <c r="AG65" s="36">
        <v>1.0283772201525785</v>
      </c>
      <c r="AH65" s="36">
        <v>1.0305750969526737</v>
      </c>
      <c r="AI65" s="37">
        <v>0</v>
      </c>
      <c r="AJ65" s="37">
        <v>0</v>
      </c>
    </row>
    <row r="66" spans="2:36" x14ac:dyDescent="0.25">
      <c r="B66" s="27">
        <v>10186</v>
      </c>
      <c r="C66" s="28" t="s">
        <v>70</v>
      </c>
      <c r="D66" s="29">
        <v>1</v>
      </c>
      <c r="E66" s="29">
        <v>0</v>
      </c>
      <c r="F66" s="30">
        <v>21.635000000000002</v>
      </c>
      <c r="G66" s="31">
        <v>21.440408219178078</v>
      </c>
      <c r="H66" s="31">
        <v>21.547614611872149</v>
      </c>
      <c r="I66" s="31">
        <v>0</v>
      </c>
      <c r="J66" s="31">
        <v>0</v>
      </c>
      <c r="K66" s="31">
        <v>0</v>
      </c>
      <c r="L66" s="31">
        <v>0</v>
      </c>
      <c r="M66" s="32">
        <v>0</v>
      </c>
      <c r="N66" s="32">
        <v>0</v>
      </c>
      <c r="O66" s="31">
        <v>21.753</v>
      </c>
      <c r="P66" s="31">
        <v>22.079000000000001</v>
      </c>
      <c r="Q66" s="32">
        <v>190556.28</v>
      </c>
      <c r="R66" s="32">
        <v>193412.04</v>
      </c>
      <c r="S66" s="30">
        <v>21.405999999999999</v>
      </c>
      <c r="T66" s="31">
        <v>187516.56</v>
      </c>
      <c r="U66" s="33">
        <v>0.34699999999999998</v>
      </c>
      <c r="V66" s="33">
        <v>0.67300000000000004</v>
      </c>
      <c r="W66" s="31">
        <v>0</v>
      </c>
      <c r="X66" s="31">
        <v>0</v>
      </c>
      <c r="Y66" s="31">
        <v>3.0081999999999999E-3</v>
      </c>
      <c r="Z66" s="31">
        <v>3.0081999999999999E-3</v>
      </c>
      <c r="AA66" s="34">
        <v>0</v>
      </c>
      <c r="AB66" s="35">
        <v>3.0081999999999999E-3</v>
      </c>
      <c r="AC66" s="35">
        <v>3.0081999999999999E-3</v>
      </c>
      <c r="AD66" s="35">
        <v>3.0081999999999999E-3</v>
      </c>
      <c r="AE66" s="36">
        <v>0.9840666231808386</v>
      </c>
      <c r="AF66" s="36">
        <v>0.96952374512570583</v>
      </c>
      <c r="AG66" s="36">
        <v>1.0162104082967394</v>
      </c>
      <c r="AH66" s="36">
        <v>1.0314397832383444</v>
      </c>
      <c r="AI66" s="37">
        <v>7.1129999999999999E-2</v>
      </c>
      <c r="AJ66" s="37">
        <v>7.22E-2</v>
      </c>
    </row>
    <row r="67" spans="2:36" x14ac:dyDescent="0.25">
      <c r="B67" s="27">
        <v>10190</v>
      </c>
      <c r="C67" s="28" t="s">
        <v>71</v>
      </c>
      <c r="D67" s="29">
        <v>1</v>
      </c>
      <c r="E67" s="29">
        <v>0</v>
      </c>
      <c r="F67" s="30">
        <v>5.2690000000000001</v>
      </c>
      <c r="G67" s="31">
        <v>5.5667618721461203</v>
      </c>
      <c r="H67" s="31">
        <v>5.6104970319634697</v>
      </c>
      <c r="I67" s="31">
        <v>0</v>
      </c>
      <c r="J67" s="31">
        <v>0</v>
      </c>
      <c r="K67" s="31">
        <v>0</v>
      </c>
      <c r="L67" s="31">
        <v>0</v>
      </c>
      <c r="M67" s="32">
        <v>0</v>
      </c>
      <c r="N67" s="32">
        <v>0</v>
      </c>
      <c r="O67" s="31">
        <v>5.641</v>
      </c>
      <c r="P67" s="31">
        <v>5.7009999999999996</v>
      </c>
      <c r="Q67" s="32">
        <v>49415.16</v>
      </c>
      <c r="R67" s="32">
        <v>49940.759999999995</v>
      </c>
      <c r="S67" s="30">
        <v>5.2130000000000001</v>
      </c>
      <c r="T67" s="31">
        <v>45665.88</v>
      </c>
      <c r="U67" s="33">
        <v>0.42799999999999999</v>
      </c>
      <c r="V67" s="33">
        <v>0.48799999999999999</v>
      </c>
      <c r="W67" s="31">
        <v>0</v>
      </c>
      <c r="X67" s="31">
        <v>0</v>
      </c>
      <c r="Y67" s="31">
        <v>7.3260000000000003E-4</v>
      </c>
      <c r="Z67" s="31">
        <v>7.3260000000000003E-4</v>
      </c>
      <c r="AA67" s="34">
        <v>0</v>
      </c>
      <c r="AB67" s="35">
        <v>7.3260000000000003E-4</v>
      </c>
      <c r="AC67" s="35">
        <v>7.3260000000000003E-4</v>
      </c>
      <c r="AD67" s="35">
        <v>7.3260000000000003E-4</v>
      </c>
      <c r="AE67" s="36">
        <v>0.92409785976185788</v>
      </c>
      <c r="AF67" s="36">
        <v>0.91447177870599161</v>
      </c>
      <c r="AG67" s="36">
        <v>1.0821024362171494</v>
      </c>
      <c r="AH67" s="36">
        <v>1.0936121235373104</v>
      </c>
      <c r="AI67" s="37">
        <v>0</v>
      </c>
      <c r="AJ67" s="37">
        <v>0</v>
      </c>
    </row>
    <row r="68" spans="2:36" x14ac:dyDescent="0.25">
      <c r="B68" s="27">
        <v>10191</v>
      </c>
      <c r="C68" s="28" t="s">
        <v>72</v>
      </c>
      <c r="D68" s="29">
        <v>1</v>
      </c>
      <c r="E68" s="29">
        <v>0</v>
      </c>
      <c r="F68" s="30">
        <v>133.17400000000001</v>
      </c>
      <c r="G68" s="31">
        <v>132.1131732876712</v>
      </c>
      <c r="H68" s="31">
        <v>132.25745296803652</v>
      </c>
      <c r="I68" s="31">
        <v>0</v>
      </c>
      <c r="J68" s="31">
        <v>0</v>
      </c>
      <c r="K68" s="31">
        <v>0</v>
      </c>
      <c r="L68" s="31">
        <v>0</v>
      </c>
      <c r="M68" s="32">
        <v>0</v>
      </c>
      <c r="N68" s="32">
        <v>0</v>
      </c>
      <c r="O68" s="31">
        <v>132.113</v>
      </c>
      <c r="P68" s="31">
        <v>132.25700000000001</v>
      </c>
      <c r="Q68" s="32">
        <v>1157309.8799999999</v>
      </c>
      <c r="R68" s="32">
        <v>1158571.32</v>
      </c>
      <c r="S68" s="30">
        <v>131.76400000000001</v>
      </c>
      <c r="T68" s="31">
        <v>1154252.6400000001</v>
      </c>
      <c r="U68" s="33">
        <v>16.844000000000001</v>
      </c>
      <c r="V68" s="33">
        <v>16.908999999999999</v>
      </c>
      <c r="W68" s="31">
        <v>16.844000000000001</v>
      </c>
      <c r="X68" s="31">
        <v>16.908999999999999</v>
      </c>
      <c r="Y68" s="31">
        <v>1.8516899999999999E-2</v>
      </c>
      <c r="Z68" s="31">
        <v>1.8516899999999999E-2</v>
      </c>
      <c r="AA68" s="34">
        <v>9.6994999999999998E-3</v>
      </c>
      <c r="AB68" s="35">
        <v>8.8173999999999995E-3</v>
      </c>
      <c r="AC68" s="35">
        <v>8.8173999999999995E-3</v>
      </c>
      <c r="AD68" s="35">
        <v>8.8173999999999995E-3</v>
      </c>
      <c r="AE68" s="36">
        <v>0.88665673705091386</v>
      </c>
      <c r="AF68" s="36">
        <v>0.88626733623690679</v>
      </c>
      <c r="AG68" s="36">
        <v>1.0026486749036154</v>
      </c>
      <c r="AH68" s="36">
        <v>1.0037415379010959</v>
      </c>
      <c r="AI68" s="37">
        <v>0</v>
      </c>
      <c r="AJ68" s="37">
        <v>0</v>
      </c>
    </row>
    <row r="69" spans="2:36" x14ac:dyDescent="0.25">
      <c r="B69" s="27">
        <v>10197</v>
      </c>
      <c r="C69" s="28" t="s">
        <v>73</v>
      </c>
      <c r="D69" s="29">
        <v>1</v>
      </c>
      <c r="E69" s="29">
        <v>0</v>
      </c>
      <c r="F69" s="30">
        <v>23.091999999999999</v>
      </c>
      <c r="G69" s="31">
        <v>25.963449771689497</v>
      </c>
      <c r="H69" s="31">
        <v>25.97516712328768</v>
      </c>
      <c r="I69" s="31">
        <v>0</v>
      </c>
      <c r="J69" s="31">
        <v>0</v>
      </c>
      <c r="K69" s="31">
        <v>0</v>
      </c>
      <c r="L69" s="31">
        <v>0</v>
      </c>
      <c r="M69" s="32">
        <v>0</v>
      </c>
      <c r="N69" s="32">
        <v>0</v>
      </c>
      <c r="O69" s="31">
        <v>20.984999999999999</v>
      </c>
      <c r="P69" s="31">
        <v>21.09</v>
      </c>
      <c r="Q69" s="32">
        <v>183828.6</v>
      </c>
      <c r="R69" s="32">
        <v>184748.4</v>
      </c>
      <c r="S69" s="30">
        <v>22.847000000000001</v>
      </c>
      <c r="T69" s="31">
        <v>200139.72</v>
      </c>
      <c r="U69" s="33">
        <v>0</v>
      </c>
      <c r="V69" s="33">
        <v>0</v>
      </c>
      <c r="W69" s="31">
        <v>0</v>
      </c>
      <c r="X69" s="31">
        <v>0</v>
      </c>
      <c r="Y69" s="31">
        <v>2.9489999999999998E-3</v>
      </c>
      <c r="Z69" s="31">
        <v>2.9637999999999999E-3</v>
      </c>
      <c r="AA69" s="34">
        <v>0</v>
      </c>
      <c r="AB69" s="35">
        <v>2.9489999999999998E-3</v>
      </c>
      <c r="AC69" s="35">
        <v>2.9637999999999999E-3</v>
      </c>
      <c r="AD69" s="35">
        <v>2.9563999999999997E-3</v>
      </c>
      <c r="AE69" s="36">
        <v>1</v>
      </c>
      <c r="AF69" s="36">
        <v>1</v>
      </c>
      <c r="AG69" s="36">
        <v>1</v>
      </c>
      <c r="AH69" s="36">
        <v>1</v>
      </c>
      <c r="AI69" s="37">
        <v>7.0000000000000007E-2</v>
      </c>
      <c r="AJ69" s="37">
        <v>7.0000000000000007E-2</v>
      </c>
    </row>
    <row r="70" spans="2:36" x14ac:dyDescent="0.25">
      <c r="B70" s="27">
        <v>10202</v>
      </c>
      <c r="C70" s="28" t="s">
        <v>74</v>
      </c>
      <c r="D70" s="29">
        <v>1</v>
      </c>
      <c r="E70" s="29">
        <v>0</v>
      </c>
      <c r="F70" s="30">
        <v>13.294</v>
      </c>
      <c r="G70" s="31">
        <v>14.010775456621008</v>
      </c>
      <c r="H70" s="31">
        <v>14.169584018264841</v>
      </c>
      <c r="I70" s="31">
        <v>0</v>
      </c>
      <c r="J70" s="31">
        <v>0</v>
      </c>
      <c r="K70" s="31">
        <v>0</v>
      </c>
      <c r="L70" s="31">
        <v>0</v>
      </c>
      <c r="M70" s="32">
        <v>0</v>
      </c>
      <c r="N70" s="32">
        <v>0</v>
      </c>
      <c r="O70" s="31">
        <v>13.42</v>
      </c>
      <c r="P70" s="31">
        <v>13.590999999999999</v>
      </c>
      <c r="Q70" s="32">
        <v>117559.2</v>
      </c>
      <c r="R70" s="32">
        <v>119057.15999999999</v>
      </c>
      <c r="S70" s="30">
        <v>13.153</v>
      </c>
      <c r="T70" s="31">
        <v>115220.28</v>
      </c>
      <c r="U70" s="33">
        <v>0.26700000000000002</v>
      </c>
      <c r="V70" s="33">
        <v>0.438</v>
      </c>
      <c r="W70" s="31">
        <v>0</v>
      </c>
      <c r="X70" s="31">
        <v>0</v>
      </c>
      <c r="Y70" s="31">
        <v>1.8484E-3</v>
      </c>
      <c r="Z70" s="31">
        <v>1.8484E-3</v>
      </c>
      <c r="AA70" s="34">
        <v>0</v>
      </c>
      <c r="AB70" s="35">
        <v>1.8484E-3</v>
      </c>
      <c r="AC70" s="35">
        <v>1.8484E-3</v>
      </c>
      <c r="AD70" s="35">
        <v>1.8484E-3</v>
      </c>
      <c r="AE70" s="36">
        <v>0.98009435165861125</v>
      </c>
      <c r="AF70" s="36">
        <v>0.96776106427165154</v>
      </c>
      <c r="AG70" s="36">
        <v>1.020299551433133</v>
      </c>
      <c r="AH70" s="36">
        <v>1.0333003877442408</v>
      </c>
      <c r="AI70" s="37">
        <v>0</v>
      </c>
      <c r="AJ70" s="37">
        <v>0</v>
      </c>
    </row>
    <row r="71" spans="2:36" x14ac:dyDescent="0.25">
      <c r="B71" s="27">
        <v>10203</v>
      </c>
      <c r="C71" s="28" t="s">
        <v>75</v>
      </c>
      <c r="D71" s="29">
        <v>1</v>
      </c>
      <c r="E71" s="29">
        <v>0</v>
      </c>
      <c r="F71" s="30">
        <v>6.306</v>
      </c>
      <c r="G71" s="31">
        <v>6.3515938356164376</v>
      </c>
      <c r="H71" s="31">
        <v>6.4025832191780818</v>
      </c>
      <c r="I71" s="31">
        <v>0</v>
      </c>
      <c r="J71" s="31">
        <v>0</v>
      </c>
      <c r="K71" s="31">
        <v>0</v>
      </c>
      <c r="L71" s="31">
        <v>0</v>
      </c>
      <c r="M71" s="32">
        <v>0</v>
      </c>
      <c r="N71" s="32">
        <v>0</v>
      </c>
      <c r="O71" s="31">
        <v>6.77</v>
      </c>
      <c r="P71" s="31">
        <v>6.8879999999999999</v>
      </c>
      <c r="Q71" s="32">
        <v>59305.2</v>
      </c>
      <c r="R71" s="32">
        <v>60338.879999999997</v>
      </c>
      <c r="S71" s="30">
        <v>6.2389999999999999</v>
      </c>
      <c r="T71" s="31">
        <v>54653.64</v>
      </c>
      <c r="U71" s="33">
        <v>0.53100000000000003</v>
      </c>
      <c r="V71" s="33">
        <v>0.64900000000000002</v>
      </c>
      <c r="W71" s="31">
        <v>0.53100000000000003</v>
      </c>
      <c r="X71" s="31">
        <v>0</v>
      </c>
      <c r="Y71" s="31">
        <v>8.7679999999999995E-4</v>
      </c>
      <c r="Z71" s="31">
        <v>8.7679999999999995E-4</v>
      </c>
      <c r="AA71" s="34">
        <v>0</v>
      </c>
      <c r="AB71" s="35">
        <v>8.7679999999999995E-4</v>
      </c>
      <c r="AC71" s="35">
        <v>8.7679999999999995E-4</v>
      </c>
      <c r="AD71" s="35">
        <v>8.7679999999999995E-4</v>
      </c>
      <c r="AE71" s="36">
        <v>0.92165771766394855</v>
      </c>
      <c r="AF71" s="36">
        <v>0.90581514753633552</v>
      </c>
      <c r="AG71" s="36">
        <v>1.0851097932360956</v>
      </c>
      <c r="AH71" s="36">
        <v>1.1040230806218945</v>
      </c>
      <c r="AI71" s="37">
        <v>7.596E-2</v>
      </c>
      <c r="AJ71" s="37">
        <v>7.7280000000000001E-2</v>
      </c>
    </row>
    <row r="72" spans="2:36" x14ac:dyDescent="0.25">
      <c r="B72" s="27">
        <v>10204</v>
      </c>
      <c r="C72" s="28" t="s">
        <v>76</v>
      </c>
      <c r="D72" s="29">
        <v>1</v>
      </c>
      <c r="E72" s="29">
        <v>0</v>
      </c>
      <c r="F72" s="30">
        <v>80.742999999999995</v>
      </c>
      <c r="G72" s="31">
        <v>86.608778767123297</v>
      </c>
      <c r="H72" s="31">
        <v>87.074982762557099</v>
      </c>
      <c r="I72" s="31">
        <v>0</v>
      </c>
      <c r="J72" s="31">
        <v>0</v>
      </c>
      <c r="K72" s="31">
        <v>5.794178082191781</v>
      </c>
      <c r="L72" s="31">
        <v>5.7942922374429227</v>
      </c>
      <c r="M72" s="32">
        <v>50757</v>
      </c>
      <c r="N72" s="32">
        <v>50758</v>
      </c>
      <c r="O72" s="31">
        <v>80.814999999999998</v>
      </c>
      <c r="P72" s="31">
        <v>81.281000000000006</v>
      </c>
      <c r="Q72" s="32">
        <v>707939.4</v>
      </c>
      <c r="R72" s="32">
        <v>712021.56</v>
      </c>
      <c r="S72" s="30">
        <v>79.888000000000005</v>
      </c>
      <c r="T72" s="31">
        <v>699818.88</v>
      </c>
      <c r="U72" s="33">
        <v>0.44700000000000001</v>
      </c>
      <c r="V72" s="33">
        <v>1.0669999999999999</v>
      </c>
      <c r="W72" s="31">
        <v>0</v>
      </c>
      <c r="X72" s="31">
        <v>1.0669999999999999</v>
      </c>
      <c r="Y72" s="31">
        <v>1.1226699999999999E-2</v>
      </c>
      <c r="Z72" s="31">
        <v>1.1226699999999999E-2</v>
      </c>
      <c r="AA72" s="34">
        <v>5.4987999999999999E-3</v>
      </c>
      <c r="AB72" s="35">
        <v>5.7278999999999993E-3</v>
      </c>
      <c r="AC72" s="35">
        <v>5.7278999999999993E-3</v>
      </c>
      <c r="AD72" s="35">
        <v>5.7278999999999993E-3</v>
      </c>
      <c r="AE72" s="36">
        <v>0.99481137292432475</v>
      </c>
      <c r="AF72" s="36">
        <v>0.98769530604707823</v>
      </c>
      <c r="AG72" s="36">
        <v>1.0116037452433406</v>
      </c>
      <c r="AH72" s="36">
        <v>1.0174369116763469</v>
      </c>
      <c r="AI72" s="37">
        <v>0</v>
      </c>
      <c r="AJ72" s="37">
        <v>0</v>
      </c>
    </row>
    <row r="73" spans="2:36" x14ac:dyDescent="0.25">
      <c r="B73" s="27">
        <v>10209</v>
      </c>
      <c r="C73" s="28" t="s">
        <v>77</v>
      </c>
      <c r="D73" s="29">
        <v>1</v>
      </c>
      <c r="E73" s="29">
        <v>0</v>
      </c>
      <c r="F73" s="30">
        <v>109.349</v>
      </c>
      <c r="G73" s="31">
        <v>113.74159908675797</v>
      </c>
      <c r="H73" s="31">
        <v>115.05533333333332</v>
      </c>
      <c r="I73" s="31">
        <v>0</v>
      </c>
      <c r="J73" s="31">
        <v>0</v>
      </c>
      <c r="K73" s="31">
        <v>0</v>
      </c>
      <c r="L73" s="31">
        <v>0</v>
      </c>
      <c r="M73" s="32">
        <v>0</v>
      </c>
      <c r="N73" s="32">
        <v>0</v>
      </c>
      <c r="O73" s="31">
        <v>110.176</v>
      </c>
      <c r="P73" s="31">
        <v>111.59699999999999</v>
      </c>
      <c r="Q73" s="32">
        <v>965141.76</v>
      </c>
      <c r="R73" s="32">
        <v>977589.72</v>
      </c>
      <c r="S73" s="30">
        <v>108.191</v>
      </c>
      <c r="T73" s="31">
        <v>947753.16</v>
      </c>
      <c r="U73" s="33">
        <v>1.9850000000000001</v>
      </c>
      <c r="V73" s="33">
        <v>3.4060000000000001</v>
      </c>
      <c r="W73" s="31">
        <v>1.9850000000000001</v>
      </c>
      <c r="X73" s="31">
        <v>3.4060000000000001</v>
      </c>
      <c r="Y73" s="31">
        <v>1.5204199999999999E-2</v>
      </c>
      <c r="Z73" s="31">
        <v>1.5204199999999999E-2</v>
      </c>
      <c r="AA73" s="34">
        <v>0</v>
      </c>
      <c r="AB73" s="35">
        <v>1.5204199999999999E-2</v>
      </c>
      <c r="AC73" s="35">
        <v>1.5204199999999999E-2</v>
      </c>
      <c r="AD73" s="35">
        <v>1.5204199999999999E-2</v>
      </c>
      <c r="AE73" s="36">
        <v>0.9819822363293087</v>
      </c>
      <c r="AF73" s="36">
        <v>0.96948210643831711</v>
      </c>
      <c r="AG73" s="36">
        <v>1.0183471822979731</v>
      </c>
      <c r="AH73" s="36">
        <v>1.0314813616659426</v>
      </c>
      <c r="AI73" s="37">
        <v>7.1279999999999996E-2</v>
      </c>
      <c r="AJ73" s="37">
        <v>7.22E-2</v>
      </c>
    </row>
    <row r="74" spans="2:36" x14ac:dyDescent="0.25">
      <c r="B74" s="27">
        <v>10230</v>
      </c>
      <c r="C74" s="28" t="s">
        <v>78</v>
      </c>
      <c r="D74" s="29">
        <v>1</v>
      </c>
      <c r="E74" s="29">
        <v>0</v>
      </c>
      <c r="F74" s="30">
        <v>9.8469999999999995</v>
      </c>
      <c r="G74" s="31">
        <v>11.528936986301369</v>
      </c>
      <c r="H74" s="31">
        <v>11.582003995433787</v>
      </c>
      <c r="I74" s="31">
        <v>0</v>
      </c>
      <c r="J74" s="31">
        <v>0</v>
      </c>
      <c r="K74" s="31">
        <v>0.9780821917808219</v>
      </c>
      <c r="L74" s="31">
        <v>0.97831050228310501</v>
      </c>
      <c r="M74" s="32">
        <v>8568</v>
      </c>
      <c r="N74" s="32">
        <v>8570</v>
      </c>
      <c r="O74" s="31">
        <v>10.228</v>
      </c>
      <c r="P74" s="31">
        <v>10.317</v>
      </c>
      <c r="Q74" s="32">
        <v>89597.28</v>
      </c>
      <c r="R74" s="32">
        <v>90376.92</v>
      </c>
      <c r="S74" s="30">
        <v>9.7430000000000003</v>
      </c>
      <c r="T74" s="31">
        <v>85348.680000000008</v>
      </c>
      <c r="U74" s="33">
        <v>0.48499999999999999</v>
      </c>
      <c r="V74" s="33">
        <v>0.57399999999999995</v>
      </c>
      <c r="W74" s="31">
        <v>0</v>
      </c>
      <c r="X74" s="31">
        <v>0</v>
      </c>
      <c r="Y74" s="31">
        <v>1.3692000000000001E-3</v>
      </c>
      <c r="Z74" s="31">
        <v>1.3692000000000001E-3</v>
      </c>
      <c r="AA74" s="34">
        <v>0</v>
      </c>
      <c r="AB74" s="35">
        <v>1.3692000000000001E-3</v>
      </c>
      <c r="AC74" s="35">
        <v>1.3692000000000001E-3</v>
      </c>
      <c r="AD74" s="35">
        <v>1.3692000000000001E-3</v>
      </c>
      <c r="AE74" s="36">
        <v>0.95669828724605133</v>
      </c>
      <c r="AF74" s="36">
        <v>0.9491373527523167</v>
      </c>
      <c r="AG74" s="36">
        <v>1.0497793287488453</v>
      </c>
      <c r="AH74" s="36">
        <v>1.0589140921687366</v>
      </c>
      <c r="AI74" s="37">
        <v>7.3480000000000004E-2</v>
      </c>
      <c r="AJ74" s="37">
        <v>7.4120000000000005E-2</v>
      </c>
    </row>
    <row r="75" spans="2:36" x14ac:dyDescent="0.25">
      <c r="B75" s="27">
        <v>10231</v>
      </c>
      <c r="C75" s="28" t="s">
        <v>79</v>
      </c>
      <c r="D75" s="29">
        <v>1</v>
      </c>
      <c r="E75" s="29">
        <v>0</v>
      </c>
      <c r="F75" s="30">
        <v>37.206000000000003</v>
      </c>
      <c r="G75" s="31">
        <v>44.551525913242017</v>
      </c>
      <c r="H75" s="31">
        <v>44.933118264840196</v>
      </c>
      <c r="I75" s="31">
        <v>0</v>
      </c>
      <c r="J75" s="31">
        <v>0</v>
      </c>
      <c r="K75" s="31">
        <v>4.2218036529680365</v>
      </c>
      <c r="L75" s="31">
        <v>4.4187214611872143</v>
      </c>
      <c r="M75" s="32">
        <v>36983</v>
      </c>
      <c r="N75" s="32">
        <v>38708</v>
      </c>
      <c r="O75" s="31">
        <v>40.33</v>
      </c>
      <c r="P75" s="31">
        <v>40.514000000000003</v>
      </c>
      <c r="Q75" s="32">
        <v>353290.8</v>
      </c>
      <c r="R75" s="32">
        <v>354902.64</v>
      </c>
      <c r="S75" s="30">
        <v>36.811999999999998</v>
      </c>
      <c r="T75" s="31">
        <v>322473.12</v>
      </c>
      <c r="U75" s="33">
        <v>0</v>
      </c>
      <c r="V75" s="33">
        <v>0</v>
      </c>
      <c r="W75" s="31">
        <v>0</v>
      </c>
      <c r="X75" s="31">
        <v>0</v>
      </c>
      <c r="Y75" s="31">
        <v>5.1732000000000002E-3</v>
      </c>
      <c r="Z75" s="31">
        <v>5.1732000000000002E-3</v>
      </c>
      <c r="AA75" s="34">
        <v>2.3654000000000001E-3</v>
      </c>
      <c r="AB75" s="35">
        <v>2.8078000000000001E-3</v>
      </c>
      <c r="AC75" s="35">
        <v>2.8078000000000001E-3</v>
      </c>
      <c r="AD75" s="35">
        <v>2.8078000000000001E-3</v>
      </c>
      <c r="AE75" s="36">
        <v>1</v>
      </c>
      <c r="AF75" s="36">
        <v>0.99518483146129566</v>
      </c>
      <c r="AG75" s="36">
        <v>1.0955666630446594</v>
      </c>
      <c r="AH75" s="36">
        <v>1.100565033141367</v>
      </c>
      <c r="AI75" s="37">
        <v>7.6689999999999994E-2</v>
      </c>
      <c r="AJ75" s="37">
        <v>7.7039999999999997E-2</v>
      </c>
    </row>
    <row r="76" spans="2:36" x14ac:dyDescent="0.25">
      <c r="B76" s="27">
        <v>10234</v>
      </c>
      <c r="C76" s="28" t="s">
        <v>80</v>
      </c>
      <c r="D76" s="29">
        <v>1</v>
      </c>
      <c r="E76" s="29">
        <v>0</v>
      </c>
      <c r="F76" s="30">
        <v>51.76</v>
      </c>
      <c r="G76" s="31">
        <v>52.018959931506856</v>
      </c>
      <c r="H76" s="31">
        <v>52.35400753424657</v>
      </c>
      <c r="I76" s="31">
        <v>0</v>
      </c>
      <c r="J76" s="31">
        <v>0</v>
      </c>
      <c r="K76" s="31">
        <v>0</v>
      </c>
      <c r="L76" s="31">
        <v>0</v>
      </c>
      <c r="M76" s="32">
        <v>0</v>
      </c>
      <c r="N76" s="32">
        <v>0</v>
      </c>
      <c r="O76" s="31">
        <v>51.771999999999998</v>
      </c>
      <c r="P76" s="31">
        <v>52.542999999999999</v>
      </c>
      <c r="Q76" s="32">
        <v>453522.72</v>
      </c>
      <c r="R76" s="32">
        <v>460276.68</v>
      </c>
      <c r="S76" s="30">
        <v>51.212000000000003</v>
      </c>
      <c r="T76" s="31">
        <v>448617.12000000005</v>
      </c>
      <c r="U76" s="33">
        <v>0.56000000000000005</v>
      </c>
      <c r="V76" s="33">
        <v>1.331</v>
      </c>
      <c r="W76" s="31">
        <v>0</v>
      </c>
      <c r="X76" s="31">
        <v>1.331</v>
      </c>
      <c r="Y76" s="31">
        <v>7.1969E-3</v>
      </c>
      <c r="Z76" s="31">
        <v>7.1969E-3</v>
      </c>
      <c r="AA76" s="34">
        <v>0</v>
      </c>
      <c r="AB76" s="35">
        <v>7.1969E-3</v>
      </c>
      <c r="AC76" s="35">
        <v>7.1969E-3</v>
      </c>
      <c r="AD76" s="35">
        <v>7.1969E-3</v>
      </c>
      <c r="AE76" s="36">
        <v>0.98918687231308755</v>
      </c>
      <c r="AF76" s="36">
        <v>0.97467764056959549</v>
      </c>
      <c r="AG76" s="36">
        <v>1.0109349371241114</v>
      </c>
      <c r="AH76" s="36">
        <v>1.0259900023432007</v>
      </c>
      <c r="AI76" s="37">
        <v>5.0549999999999998E-2</v>
      </c>
      <c r="AJ76" s="37">
        <v>5.1299999999999998E-2</v>
      </c>
    </row>
    <row r="77" spans="2:36" x14ac:dyDescent="0.25">
      <c r="B77" s="27">
        <v>10235</v>
      </c>
      <c r="C77" s="28" t="s">
        <v>81</v>
      </c>
      <c r="D77" s="29">
        <v>1</v>
      </c>
      <c r="E77" s="29">
        <v>0</v>
      </c>
      <c r="F77" s="30">
        <v>33.606999999999999</v>
      </c>
      <c r="G77" s="31">
        <v>31.852171004566216</v>
      </c>
      <c r="H77" s="31">
        <v>31.901535045662094</v>
      </c>
      <c r="I77" s="31">
        <v>0</v>
      </c>
      <c r="J77" s="31">
        <v>0</v>
      </c>
      <c r="K77" s="31">
        <v>0</v>
      </c>
      <c r="L77" s="31">
        <v>0</v>
      </c>
      <c r="M77" s="32">
        <v>0</v>
      </c>
      <c r="N77" s="32">
        <v>0</v>
      </c>
      <c r="O77" s="31">
        <v>32.908999999999999</v>
      </c>
      <c r="P77" s="31">
        <v>32.936</v>
      </c>
      <c r="Q77" s="32">
        <v>288282.83999999997</v>
      </c>
      <c r="R77" s="32">
        <v>288519.36</v>
      </c>
      <c r="S77" s="30">
        <v>33.481000000000002</v>
      </c>
      <c r="T77" s="31">
        <v>293293.56</v>
      </c>
      <c r="U77" s="33">
        <v>0</v>
      </c>
      <c r="V77" s="33">
        <v>0</v>
      </c>
      <c r="W77" s="31">
        <v>0</v>
      </c>
      <c r="X77" s="31">
        <v>0</v>
      </c>
      <c r="Y77" s="31">
        <v>4.6246999999999998E-3</v>
      </c>
      <c r="Z77" s="31">
        <v>4.6284999999999998E-3</v>
      </c>
      <c r="AA77" s="34">
        <v>0</v>
      </c>
      <c r="AB77" s="35">
        <v>4.6246999999999998E-3</v>
      </c>
      <c r="AC77" s="35">
        <v>4.6284999999999998E-3</v>
      </c>
      <c r="AD77" s="35">
        <v>4.6265999999999998E-3</v>
      </c>
      <c r="AE77" s="36">
        <v>0.99999487327514003</v>
      </c>
      <c r="AF77" s="36">
        <v>1</v>
      </c>
      <c r="AG77" s="36">
        <v>1</v>
      </c>
      <c r="AH77" s="36">
        <v>1</v>
      </c>
      <c r="AI77" s="37">
        <v>0</v>
      </c>
      <c r="AJ77" s="37">
        <v>0</v>
      </c>
    </row>
    <row r="78" spans="2:36" x14ac:dyDescent="0.25">
      <c r="B78" s="27">
        <v>10236</v>
      </c>
      <c r="C78" s="28" t="s">
        <v>82</v>
      </c>
      <c r="D78" s="29">
        <v>0</v>
      </c>
      <c r="E78" s="29">
        <v>1</v>
      </c>
      <c r="F78" s="30">
        <v>29.536999999999999</v>
      </c>
      <c r="G78" s="31">
        <v>27.650307762557073</v>
      </c>
      <c r="H78" s="31">
        <v>27.54759155251141</v>
      </c>
      <c r="I78" s="31">
        <v>0</v>
      </c>
      <c r="J78" s="31">
        <v>0</v>
      </c>
      <c r="K78" s="31">
        <v>0.13264840182648402</v>
      </c>
      <c r="L78" s="31">
        <v>0.13242009132420091</v>
      </c>
      <c r="M78" s="32">
        <v>1162</v>
      </c>
      <c r="N78" s="32">
        <v>1160</v>
      </c>
      <c r="O78" s="31">
        <v>29.398</v>
      </c>
      <c r="P78" s="31">
        <v>29.649000000000001</v>
      </c>
      <c r="Q78" s="32">
        <v>257526.48</v>
      </c>
      <c r="R78" s="32">
        <v>259725.24000000002</v>
      </c>
      <c r="S78" s="30">
        <v>29.224</v>
      </c>
      <c r="T78" s="31">
        <v>256002.24</v>
      </c>
      <c r="U78" s="33">
        <v>0.17399999999999999</v>
      </c>
      <c r="V78" s="33">
        <v>0.42499999999999999</v>
      </c>
      <c r="W78" s="31">
        <v>0.17399999999999999</v>
      </c>
      <c r="X78" s="31">
        <v>0.42499999999999999</v>
      </c>
      <c r="Y78" s="31">
        <v>4.1069000000000001E-3</v>
      </c>
      <c r="Z78" s="31">
        <v>4.1069000000000001E-3</v>
      </c>
      <c r="AA78" s="34">
        <v>0</v>
      </c>
      <c r="AB78" s="35">
        <v>4.1069000000000001E-3</v>
      </c>
      <c r="AC78" s="35">
        <v>4.1069000000000001E-3</v>
      </c>
      <c r="AD78" s="35">
        <v>4.1069000000000001E-3</v>
      </c>
      <c r="AE78" s="36">
        <v>0.9941050017503813</v>
      </c>
      <c r="AF78" s="36">
        <v>0.9857505326514503</v>
      </c>
      <c r="AG78" s="36">
        <v>1.0059540104024089</v>
      </c>
      <c r="AH78" s="36">
        <v>1.014542841500137</v>
      </c>
      <c r="AI78" s="37">
        <v>6.5390000000000004E-2</v>
      </c>
      <c r="AJ78" s="37">
        <v>6.5949999999999995E-2</v>
      </c>
    </row>
    <row r="79" spans="2:36" x14ac:dyDescent="0.25">
      <c r="B79" s="27">
        <v>10237</v>
      </c>
      <c r="C79" s="28" t="s">
        <v>83</v>
      </c>
      <c r="D79" s="29">
        <v>1</v>
      </c>
      <c r="E79" s="29">
        <v>0</v>
      </c>
      <c r="F79" s="30">
        <v>115.429</v>
      </c>
      <c r="G79" s="31">
        <v>109.92755936073061</v>
      </c>
      <c r="H79" s="31">
        <v>109.81954634703196</v>
      </c>
      <c r="I79" s="31">
        <v>0</v>
      </c>
      <c r="J79" s="31">
        <v>0</v>
      </c>
      <c r="K79" s="31">
        <v>1.1896118721461186</v>
      </c>
      <c r="L79" s="31">
        <v>1.1896118721461186</v>
      </c>
      <c r="M79" s="32">
        <v>10421</v>
      </c>
      <c r="N79" s="32">
        <v>10421</v>
      </c>
      <c r="O79" s="31">
        <v>108.738</v>
      </c>
      <c r="P79" s="31">
        <v>108.63</v>
      </c>
      <c r="Q79" s="32">
        <v>952544.88</v>
      </c>
      <c r="R79" s="32">
        <v>951598.79999999993</v>
      </c>
      <c r="S79" s="30">
        <v>114.20699999999999</v>
      </c>
      <c r="T79" s="31">
        <v>1000453.32</v>
      </c>
      <c r="U79" s="33">
        <v>1.573</v>
      </c>
      <c r="V79" s="33">
        <v>2.7360000000000002</v>
      </c>
      <c r="W79" s="31">
        <v>1.573</v>
      </c>
      <c r="X79" s="31">
        <v>2.7360000000000002</v>
      </c>
      <c r="Y79" s="31">
        <v>1.5280999999999999E-2</v>
      </c>
      <c r="Z79" s="31">
        <v>1.5265900000000001E-2</v>
      </c>
      <c r="AA79" s="34">
        <v>9.6215999999999993E-3</v>
      </c>
      <c r="AB79" s="35">
        <v>5.6594000000000002E-3</v>
      </c>
      <c r="AC79" s="35">
        <v>5.6443000000000014E-3</v>
      </c>
      <c r="AD79" s="35">
        <v>5.6518500000000008E-3</v>
      </c>
      <c r="AE79" s="36">
        <v>0.98655052985747194</v>
      </c>
      <c r="AF79" s="36">
        <v>0.97683946457182258</v>
      </c>
      <c r="AG79" s="36">
        <v>1</v>
      </c>
      <c r="AH79" s="36">
        <v>1</v>
      </c>
      <c r="AI79" s="37">
        <v>5.5E-2</v>
      </c>
      <c r="AJ79" s="37">
        <v>5.5E-2</v>
      </c>
    </row>
    <row r="80" spans="2:36" x14ac:dyDescent="0.25">
      <c r="B80" s="27">
        <v>10239</v>
      </c>
      <c r="C80" s="28" t="s">
        <v>84</v>
      </c>
      <c r="D80" s="29">
        <v>0</v>
      </c>
      <c r="E80" s="29">
        <v>1</v>
      </c>
      <c r="F80" s="30">
        <v>14.209</v>
      </c>
      <c r="G80" s="31">
        <v>13.766535045662099</v>
      </c>
      <c r="H80" s="31">
        <v>13.717393264840183</v>
      </c>
      <c r="I80" s="31">
        <v>0</v>
      </c>
      <c r="J80" s="31">
        <v>0</v>
      </c>
      <c r="K80" s="31">
        <v>0</v>
      </c>
      <c r="L80" s="31">
        <v>0</v>
      </c>
      <c r="M80" s="32">
        <v>0</v>
      </c>
      <c r="N80" s="32">
        <v>0</v>
      </c>
      <c r="O80" s="31">
        <v>13.903</v>
      </c>
      <c r="P80" s="31">
        <v>14.077999999999999</v>
      </c>
      <c r="Q80" s="32">
        <v>121790.28</v>
      </c>
      <c r="R80" s="32">
        <v>123323.28</v>
      </c>
      <c r="S80" s="30">
        <v>14.632</v>
      </c>
      <c r="T80" s="31">
        <v>128176.31999999999</v>
      </c>
      <c r="U80" s="33">
        <v>0</v>
      </c>
      <c r="V80" s="33">
        <v>0</v>
      </c>
      <c r="W80" s="31">
        <v>0</v>
      </c>
      <c r="X80" s="31">
        <v>0</v>
      </c>
      <c r="Y80" s="31">
        <v>1.9537999999999999E-3</v>
      </c>
      <c r="Z80" s="31">
        <v>1.9784E-3</v>
      </c>
      <c r="AA80" s="34">
        <v>0</v>
      </c>
      <c r="AB80" s="35">
        <v>1.9537999999999999E-3</v>
      </c>
      <c r="AC80" s="35">
        <v>1.9784E-3</v>
      </c>
      <c r="AD80" s="35">
        <v>1.9661000000000001E-3</v>
      </c>
      <c r="AE80" s="36">
        <v>0.99997238388822662</v>
      </c>
      <c r="AF80" s="36">
        <v>1</v>
      </c>
      <c r="AG80" s="36">
        <v>1</v>
      </c>
      <c r="AH80" s="36">
        <v>1</v>
      </c>
      <c r="AI80" s="37">
        <v>7.0000000000000007E-2</v>
      </c>
      <c r="AJ80" s="37">
        <v>7.0000000000000007E-2</v>
      </c>
    </row>
    <row r="81" spans="2:36" x14ac:dyDescent="0.25">
      <c r="B81" s="27">
        <v>10242</v>
      </c>
      <c r="C81" s="28" t="s">
        <v>85</v>
      </c>
      <c r="D81" s="29">
        <v>1</v>
      </c>
      <c r="E81" s="29">
        <v>0</v>
      </c>
      <c r="F81" s="30">
        <v>9.6679999999999993</v>
      </c>
      <c r="G81" s="31">
        <v>9.4874498858447485</v>
      </c>
      <c r="H81" s="31">
        <v>9.5496877853881283</v>
      </c>
      <c r="I81" s="31">
        <v>0</v>
      </c>
      <c r="J81" s="31">
        <v>0</v>
      </c>
      <c r="K81" s="31">
        <v>0</v>
      </c>
      <c r="L81" s="31">
        <v>0</v>
      </c>
      <c r="M81" s="32">
        <v>0</v>
      </c>
      <c r="N81" s="32">
        <v>0</v>
      </c>
      <c r="O81" s="31">
        <v>9.2230000000000008</v>
      </c>
      <c r="P81" s="31">
        <v>9.2919999999999998</v>
      </c>
      <c r="Q81" s="32">
        <v>80793.48000000001</v>
      </c>
      <c r="R81" s="32">
        <v>81397.919999999998</v>
      </c>
      <c r="S81" s="30">
        <v>9.5660000000000007</v>
      </c>
      <c r="T81" s="31">
        <v>83798.16</v>
      </c>
      <c r="U81" s="33">
        <v>0</v>
      </c>
      <c r="V81" s="33">
        <v>0</v>
      </c>
      <c r="W81" s="31">
        <v>0</v>
      </c>
      <c r="X81" s="31">
        <v>0</v>
      </c>
      <c r="Y81" s="31">
        <v>1.2960999999999999E-3</v>
      </c>
      <c r="Z81" s="31">
        <v>1.3058E-3</v>
      </c>
      <c r="AA81" s="34">
        <v>0</v>
      </c>
      <c r="AB81" s="35">
        <v>1.2960999999999999E-3</v>
      </c>
      <c r="AC81" s="35">
        <v>1.3058E-3</v>
      </c>
      <c r="AD81" s="35">
        <v>1.3009499999999999E-3</v>
      </c>
      <c r="AE81" s="36">
        <v>0.99996653673750824</v>
      </c>
      <c r="AF81" s="36">
        <v>1</v>
      </c>
      <c r="AG81" s="36">
        <v>1</v>
      </c>
      <c r="AH81" s="36">
        <v>1</v>
      </c>
      <c r="AI81" s="37">
        <v>7.0000000000000007E-2</v>
      </c>
      <c r="AJ81" s="37">
        <v>7.0000000000000007E-2</v>
      </c>
    </row>
    <row r="82" spans="2:36" x14ac:dyDescent="0.25">
      <c r="B82" s="27">
        <v>10244</v>
      </c>
      <c r="C82" s="28" t="s">
        <v>86</v>
      </c>
      <c r="D82" s="29">
        <v>1</v>
      </c>
      <c r="E82" s="29">
        <v>0</v>
      </c>
      <c r="F82" s="30">
        <v>87.320999999999998</v>
      </c>
      <c r="G82" s="31">
        <v>90.564813013698625</v>
      </c>
      <c r="H82" s="31">
        <v>91.361473858447496</v>
      </c>
      <c r="I82" s="31">
        <v>0</v>
      </c>
      <c r="J82" s="31">
        <v>0</v>
      </c>
      <c r="K82" s="31">
        <v>1.0297945205479453</v>
      </c>
      <c r="L82" s="31">
        <v>1.0297945205479453</v>
      </c>
      <c r="M82" s="32">
        <v>9021</v>
      </c>
      <c r="N82" s="32">
        <v>9021</v>
      </c>
      <c r="O82" s="31">
        <v>88.856999999999999</v>
      </c>
      <c r="P82" s="31">
        <v>90.003</v>
      </c>
      <c r="Q82" s="32">
        <v>778387.32</v>
      </c>
      <c r="R82" s="32">
        <v>788426.28</v>
      </c>
      <c r="S82" s="30">
        <v>86.396000000000001</v>
      </c>
      <c r="T82" s="31">
        <v>756828.96</v>
      </c>
      <c r="U82" s="33">
        <v>2.4609999999999999</v>
      </c>
      <c r="V82" s="33">
        <v>3.6070000000000002</v>
      </c>
      <c r="W82" s="31">
        <v>2.4609999999999999</v>
      </c>
      <c r="X82" s="31">
        <v>3.6070000000000002</v>
      </c>
      <c r="Y82" s="31">
        <v>1.2141300000000001E-2</v>
      </c>
      <c r="Z82" s="31">
        <v>1.2141300000000001E-2</v>
      </c>
      <c r="AA82" s="34">
        <v>0</v>
      </c>
      <c r="AB82" s="35">
        <v>1.2141300000000001E-2</v>
      </c>
      <c r="AC82" s="35">
        <v>1.2141300000000001E-2</v>
      </c>
      <c r="AD82" s="35">
        <v>1.2141300000000001E-2</v>
      </c>
      <c r="AE82" s="36">
        <v>0.97262406873183704</v>
      </c>
      <c r="AF82" s="36">
        <v>0.96037993651273457</v>
      </c>
      <c r="AG82" s="36">
        <v>1.0284851150516228</v>
      </c>
      <c r="AH82" s="36">
        <v>1.041749618037872</v>
      </c>
      <c r="AI82" s="37">
        <v>5.6570000000000002E-2</v>
      </c>
      <c r="AJ82" s="37">
        <v>5.7299999999999997E-2</v>
      </c>
    </row>
    <row r="83" spans="2:36" x14ac:dyDescent="0.25">
      <c r="B83" s="27">
        <v>10246</v>
      </c>
      <c r="C83" s="28" t="s">
        <v>87</v>
      </c>
      <c r="D83" s="29">
        <v>1</v>
      </c>
      <c r="E83" s="29">
        <v>0</v>
      </c>
      <c r="F83" s="30">
        <v>9.1210000000000004</v>
      </c>
      <c r="G83" s="31">
        <v>8.9459246575342473</v>
      </c>
      <c r="H83" s="31">
        <v>8.9309740867579919</v>
      </c>
      <c r="I83" s="31">
        <v>0</v>
      </c>
      <c r="J83" s="31">
        <v>0</v>
      </c>
      <c r="K83" s="31">
        <v>0</v>
      </c>
      <c r="L83" s="31">
        <v>0</v>
      </c>
      <c r="M83" s="32">
        <v>0</v>
      </c>
      <c r="N83" s="32">
        <v>0</v>
      </c>
      <c r="O83" s="31">
        <v>9.4</v>
      </c>
      <c r="P83" s="31">
        <v>9.5180000000000007</v>
      </c>
      <c r="Q83" s="32">
        <v>82344</v>
      </c>
      <c r="R83" s="32">
        <v>83377.680000000008</v>
      </c>
      <c r="S83" s="30">
        <v>9.0239999999999991</v>
      </c>
      <c r="T83" s="31">
        <v>79050.239999999991</v>
      </c>
      <c r="U83" s="33">
        <v>0.376</v>
      </c>
      <c r="V83" s="33">
        <v>0.49399999999999999</v>
      </c>
      <c r="W83" s="31">
        <v>0</v>
      </c>
      <c r="X83" s="31">
        <v>0</v>
      </c>
      <c r="Y83" s="31">
        <v>1.2681999999999999E-3</v>
      </c>
      <c r="Z83" s="31">
        <v>1.2681999999999999E-3</v>
      </c>
      <c r="AA83" s="34">
        <v>0</v>
      </c>
      <c r="AB83" s="35">
        <v>1.2681999999999999E-3</v>
      </c>
      <c r="AC83" s="35">
        <v>1.2681999999999999E-3</v>
      </c>
      <c r="AD83" s="35">
        <v>1.2681999999999999E-3</v>
      </c>
      <c r="AE83" s="36">
        <v>0.96007836968673321</v>
      </c>
      <c r="AF83" s="36">
        <v>0.94813746459185932</v>
      </c>
      <c r="AG83" s="36">
        <v>1.0416666666666667</v>
      </c>
      <c r="AH83" s="36">
        <v>1.0547429078014185</v>
      </c>
      <c r="AI83" s="37">
        <v>6.25E-2</v>
      </c>
      <c r="AJ83" s="37">
        <v>6.3280000000000003E-2</v>
      </c>
    </row>
    <row r="84" spans="2:36" x14ac:dyDescent="0.25">
      <c r="B84" s="27">
        <v>10247</v>
      </c>
      <c r="C84" s="28" t="s">
        <v>88</v>
      </c>
      <c r="D84" s="29">
        <v>1</v>
      </c>
      <c r="E84" s="29">
        <v>0</v>
      </c>
      <c r="F84" s="30">
        <v>81.120999999999995</v>
      </c>
      <c r="G84" s="31">
        <v>82.056370091324212</v>
      </c>
      <c r="H84" s="31">
        <v>83.37028892694066</v>
      </c>
      <c r="I84" s="31">
        <v>0</v>
      </c>
      <c r="J84" s="31">
        <v>0</v>
      </c>
      <c r="K84" s="31">
        <v>0.65627853881278542</v>
      </c>
      <c r="L84" s="31">
        <v>0.65627853881278542</v>
      </c>
      <c r="M84" s="32">
        <v>5749</v>
      </c>
      <c r="N84" s="32">
        <v>5749</v>
      </c>
      <c r="O84" s="31">
        <v>80.998999999999995</v>
      </c>
      <c r="P84" s="31">
        <v>81.727000000000004</v>
      </c>
      <c r="Q84" s="32">
        <v>709551.24</v>
      </c>
      <c r="R84" s="32">
        <v>715928.52</v>
      </c>
      <c r="S84" s="30">
        <v>80.262</v>
      </c>
      <c r="T84" s="31">
        <v>703095.12</v>
      </c>
      <c r="U84" s="33">
        <v>0.73699999999999999</v>
      </c>
      <c r="V84" s="33">
        <v>1.4650000000000001</v>
      </c>
      <c r="W84" s="31">
        <v>0</v>
      </c>
      <c r="X84" s="31">
        <v>1.4650000000000001</v>
      </c>
      <c r="Y84" s="31">
        <v>1.1279300000000001E-2</v>
      </c>
      <c r="Z84" s="31">
        <v>1.1279300000000001E-2</v>
      </c>
      <c r="AA84" s="34">
        <v>0</v>
      </c>
      <c r="AB84" s="35">
        <v>1.1279300000000001E-2</v>
      </c>
      <c r="AC84" s="35">
        <v>1.1279300000000001E-2</v>
      </c>
      <c r="AD84" s="35">
        <v>1.1279300000000001E-2</v>
      </c>
      <c r="AE84" s="36">
        <v>0.99097701674173644</v>
      </c>
      <c r="AF84" s="36">
        <v>0.98222212857740565</v>
      </c>
      <c r="AG84" s="36">
        <v>1.0091824275497745</v>
      </c>
      <c r="AH84" s="36">
        <v>1.0182527223343549</v>
      </c>
      <c r="AI84" s="37">
        <v>5.0459999999999998E-2</v>
      </c>
      <c r="AJ84" s="37">
        <v>5.0909999999999997E-2</v>
      </c>
    </row>
    <row r="85" spans="2:36" x14ac:dyDescent="0.25">
      <c r="B85" s="27">
        <v>10256</v>
      </c>
      <c r="C85" s="28" t="s">
        <v>89</v>
      </c>
      <c r="D85" s="29">
        <v>1</v>
      </c>
      <c r="E85" s="29">
        <v>0</v>
      </c>
      <c r="F85" s="30">
        <v>47.442999999999998</v>
      </c>
      <c r="G85" s="31">
        <v>46.14296735159818</v>
      </c>
      <c r="H85" s="31">
        <v>46.321621004566204</v>
      </c>
      <c r="I85" s="31">
        <v>0</v>
      </c>
      <c r="J85" s="31">
        <v>0</v>
      </c>
      <c r="K85" s="31">
        <v>0.52317351598173512</v>
      </c>
      <c r="L85" s="31">
        <v>0.52180365296803655</v>
      </c>
      <c r="M85" s="32">
        <v>4583</v>
      </c>
      <c r="N85" s="32">
        <v>4571</v>
      </c>
      <c r="O85" s="31">
        <v>46.997999999999998</v>
      </c>
      <c r="P85" s="31">
        <v>47.438000000000002</v>
      </c>
      <c r="Q85" s="32">
        <v>411702.48</v>
      </c>
      <c r="R85" s="32">
        <v>415556.88</v>
      </c>
      <c r="S85" s="30">
        <v>46.941000000000003</v>
      </c>
      <c r="T85" s="31">
        <v>411203.16000000003</v>
      </c>
      <c r="U85" s="33">
        <v>5.7000000000000002E-2</v>
      </c>
      <c r="V85" s="33">
        <v>0.497</v>
      </c>
      <c r="W85" s="31">
        <v>0</v>
      </c>
      <c r="X85" s="31">
        <v>0</v>
      </c>
      <c r="Y85" s="31">
        <v>6.5966999999999996E-3</v>
      </c>
      <c r="Z85" s="31">
        <v>6.5966999999999996E-3</v>
      </c>
      <c r="AA85" s="34">
        <v>0</v>
      </c>
      <c r="AB85" s="35">
        <v>6.5966999999999996E-3</v>
      </c>
      <c r="AC85" s="35">
        <v>6.5966999999999996E-3</v>
      </c>
      <c r="AD85" s="35">
        <v>6.5966999999999996E-3</v>
      </c>
      <c r="AE85" s="36">
        <v>0.99882623540510307</v>
      </c>
      <c r="AF85" s="36">
        <v>0.9897346929176607</v>
      </c>
      <c r="AG85" s="36">
        <v>1.0012142902792867</v>
      </c>
      <c r="AH85" s="36">
        <v>1.0105877591018513</v>
      </c>
      <c r="AI85" s="37">
        <v>6.5079999999999999E-2</v>
      </c>
      <c r="AJ85" s="37">
        <v>6.5689999999999998E-2</v>
      </c>
    </row>
    <row r="86" spans="2:36" x14ac:dyDescent="0.25">
      <c r="B86" s="27">
        <v>10258</v>
      </c>
      <c r="C86" s="28" t="s">
        <v>90</v>
      </c>
      <c r="D86" s="29">
        <v>1</v>
      </c>
      <c r="E86" s="29">
        <v>0</v>
      </c>
      <c r="F86" s="30">
        <v>38.518000000000001</v>
      </c>
      <c r="G86" s="31">
        <v>47.026533333333333</v>
      </c>
      <c r="H86" s="31">
        <v>47.42088755707762</v>
      </c>
      <c r="I86" s="31">
        <v>0</v>
      </c>
      <c r="J86" s="31">
        <v>0</v>
      </c>
      <c r="K86" s="31">
        <v>9.9681506849315067</v>
      </c>
      <c r="L86" s="31">
        <v>9.9681506849315067</v>
      </c>
      <c r="M86" s="32">
        <v>87321</v>
      </c>
      <c r="N86" s="32">
        <v>87321</v>
      </c>
      <c r="O86" s="31">
        <v>37.392000000000003</v>
      </c>
      <c r="P86" s="31">
        <v>38.164000000000001</v>
      </c>
      <c r="Q86" s="32">
        <v>327553.92000000004</v>
      </c>
      <c r="R86" s="32">
        <v>334316.64</v>
      </c>
      <c r="S86" s="30">
        <v>38.11</v>
      </c>
      <c r="T86" s="31">
        <v>333843.59999999998</v>
      </c>
      <c r="U86" s="33">
        <v>0</v>
      </c>
      <c r="V86" s="33">
        <v>5.3999999999999999E-2</v>
      </c>
      <c r="W86" s="31">
        <v>0</v>
      </c>
      <c r="X86" s="31">
        <v>0</v>
      </c>
      <c r="Y86" s="31">
        <v>5.2547000000000002E-3</v>
      </c>
      <c r="Z86" s="31">
        <v>5.3556000000000003E-3</v>
      </c>
      <c r="AA86" s="34">
        <v>0</v>
      </c>
      <c r="AB86" s="35">
        <v>5.2547000000000002E-3</v>
      </c>
      <c r="AC86" s="35">
        <v>5.3556000000000003E-3</v>
      </c>
      <c r="AD86" s="35">
        <v>5.3051499999999998E-3</v>
      </c>
      <c r="AE86" s="36">
        <v>0.99999923815471914</v>
      </c>
      <c r="AF86" s="36">
        <v>0.99887445721777735</v>
      </c>
      <c r="AG86" s="36">
        <v>1</v>
      </c>
      <c r="AH86" s="36">
        <v>1.0014169509315141</v>
      </c>
      <c r="AI86" s="37">
        <v>6.5000000000000002E-2</v>
      </c>
      <c r="AJ86" s="37">
        <v>6.5089999999999995E-2</v>
      </c>
    </row>
    <row r="87" spans="2:36" x14ac:dyDescent="0.25">
      <c r="B87" s="27">
        <v>10259</v>
      </c>
      <c r="C87" s="28" t="s">
        <v>91</v>
      </c>
      <c r="D87" s="29">
        <v>1</v>
      </c>
      <c r="E87" s="29">
        <v>0</v>
      </c>
      <c r="F87" s="30">
        <v>27.388000000000002</v>
      </c>
      <c r="G87" s="31">
        <v>27.093396461187211</v>
      </c>
      <c r="H87" s="31">
        <v>27.371016666666666</v>
      </c>
      <c r="I87" s="31">
        <v>0</v>
      </c>
      <c r="J87" s="31">
        <v>0</v>
      </c>
      <c r="K87" s="31">
        <v>0</v>
      </c>
      <c r="L87" s="31">
        <v>0</v>
      </c>
      <c r="M87" s="32">
        <v>0</v>
      </c>
      <c r="N87" s="32">
        <v>0</v>
      </c>
      <c r="O87" s="31">
        <v>27.407</v>
      </c>
      <c r="P87" s="31">
        <v>27.824999999999999</v>
      </c>
      <c r="Q87" s="32">
        <v>240085.32</v>
      </c>
      <c r="R87" s="32">
        <v>243747</v>
      </c>
      <c r="S87" s="30">
        <v>27.097999999999999</v>
      </c>
      <c r="T87" s="31">
        <v>237378.47999999998</v>
      </c>
      <c r="U87" s="33">
        <v>0.309</v>
      </c>
      <c r="V87" s="33">
        <v>0.72699999999999998</v>
      </c>
      <c r="W87" s="31">
        <v>0</v>
      </c>
      <c r="X87" s="31">
        <v>0</v>
      </c>
      <c r="Y87" s="31">
        <v>3.8081E-3</v>
      </c>
      <c r="Z87" s="31">
        <v>3.8081E-3</v>
      </c>
      <c r="AA87" s="34">
        <v>0</v>
      </c>
      <c r="AB87" s="35">
        <v>3.8081E-3</v>
      </c>
      <c r="AC87" s="35">
        <v>3.8081E-3</v>
      </c>
      <c r="AD87" s="35">
        <v>3.8081E-3</v>
      </c>
      <c r="AE87" s="36">
        <v>0.98873423235564162</v>
      </c>
      <c r="AF87" s="36">
        <v>0.97386851118631113</v>
      </c>
      <c r="AG87" s="36">
        <v>1.0114030555760574</v>
      </c>
      <c r="AH87" s="36">
        <v>1.0268285482323418</v>
      </c>
      <c r="AI87" s="37">
        <v>7.0800000000000002E-2</v>
      </c>
      <c r="AJ87" s="37">
        <v>7.1879999999999999E-2</v>
      </c>
    </row>
    <row r="88" spans="2:36" x14ac:dyDescent="0.25">
      <c r="B88" s="27">
        <v>10260</v>
      </c>
      <c r="C88" s="28" t="s">
        <v>92</v>
      </c>
      <c r="D88" s="29">
        <v>1</v>
      </c>
      <c r="E88" s="29">
        <v>0</v>
      </c>
      <c r="F88" s="30">
        <v>26.677</v>
      </c>
      <c r="G88" s="31">
        <v>25.728744406392696</v>
      </c>
      <c r="H88" s="31">
        <v>25.881164726027396</v>
      </c>
      <c r="I88" s="31">
        <v>0</v>
      </c>
      <c r="J88" s="31">
        <v>0</v>
      </c>
      <c r="K88" s="31">
        <v>0</v>
      </c>
      <c r="L88" s="31">
        <v>0</v>
      </c>
      <c r="M88" s="32">
        <v>0</v>
      </c>
      <c r="N88" s="32">
        <v>0</v>
      </c>
      <c r="O88" s="31">
        <v>26.678000000000001</v>
      </c>
      <c r="P88" s="31">
        <v>26.954999999999998</v>
      </c>
      <c r="Q88" s="32">
        <v>233699.28</v>
      </c>
      <c r="R88" s="32">
        <v>236125.8</v>
      </c>
      <c r="S88" s="30">
        <v>26.393999999999998</v>
      </c>
      <c r="T88" s="31">
        <v>231211.43999999997</v>
      </c>
      <c r="U88" s="33">
        <v>0.28399999999999997</v>
      </c>
      <c r="V88" s="33">
        <v>0.56100000000000005</v>
      </c>
      <c r="W88" s="31">
        <v>0</v>
      </c>
      <c r="X88" s="31">
        <v>0</v>
      </c>
      <c r="Y88" s="31">
        <v>3.7092000000000002E-3</v>
      </c>
      <c r="Z88" s="31">
        <v>3.7092000000000002E-3</v>
      </c>
      <c r="AA88" s="34">
        <v>0</v>
      </c>
      <c r="AB88" s="35">
        <v>3.7092000000000002E-3</v>
      </c>
      <c r="AC88" s="35">
        <v>3.7092000000000002E-3</v>
      </c>
      <c r="AD88" s="35">
        <v>3.7092000000000002E-3</v>
      </c>
      <c r="AE88" s="36">
        <v>0.98936016291764695</v>
      </c>
      <c r="AF88" s="36">
        <v>0.97919900207837196</v>
      </c>
      <c r="AG88" s="36">
        <v>1.0107600212169434</v>
      </c>
      <c r="AH88" s="36">
        <v>1.021254830643328</v>
      </c>
      <c r="AI88" s="37">
        <v>0</v>
      </c>
      <c r="AJ88" s="37">
        <v>0</v>
      </c>
    </row>
    <row r="89" spans="2:36" x14ac:dyDescent="0.25">
      <c r="B89" s="27">
        <v>10273</v>
      </c>
      <c r="C89" s="28" t="s">
        <v>93</v>
      </c>
      <c r="D89" s="29">
        <v>1</v>
      </c>
      <c r="E89" s="29">
        <v>0</v>
      </c>
      <c r="F89" s="30">
        <v>5.9690000000000003</v>
      </c>
      <c r="G89" s="31">
        <v>7.8189682648401844</v>
      </c>
      <c r="H89" s="31">
        <v>7.9329673515981742</v>
      </c>
      <c r="I89" s="31">
        <v>0</v>
      </c>
      <c r="J89" s="31">
        <v>0</v>
      </c>
      <c r="K89" s="31">
        <v>0</v>
      </c>
      <c r="L89" s="31">
        <v>0</v>
      </c>
      <c r="M89" s="32">
        <v>0</v>
      </c>
      <c r="N89" s="32">
        <v>0</v>
      </c>
      <c r="O89" s="31">
        <v>6.4980000000000002</v>
      </c>
      <c r="P89" s="31">
        <v>6.5940000000000003</v>
      </c>
      <c r="Q89" s="32">
        <v>56922.48</v>
      </c>
      <c r="R89" s="32">
        <v>57763.44</v>
      </c>
      <c r="S89" s="30">
        <v>5.9059999999999997</v>
      </c>
      <c r="T89" s="31">
        <v>51736.56</v>
      </c>
      <c r="U89" s="33">
        <v>0.59199999999999997</v>
      </c>
      <c r="V89" s="33">
        <v>0.68799999999999994</v>
      </c>
      <c r="W89" s="31">
        <v>0</v>
      </c>
      <c r="X89" s="31">
        <v>0</v>
      </c>
      <c r="Y89" s="31">
        <v>8.3000000000000001E-4</v>
      </c>
      <c r="Z89" s="31">
        <v>8.3000000000000001E-4</v>
      </c>
      <c r="AA89" s="34">
        <v>0</v>
      </c>
      <c r="AB89" s="35">
        <v>8.3000000000000001E-4</v>
      </c>
      <c r="AC89" s="35">
        <v>8.3000000000000001E-4</v>
      </c>
      <c r="AD89" s="35">
        <v>8.3000000000000001E-4</v>
      </c>
      <c r="AE89" s="36">
        <v>0.90889848887632174</v>
      </c>
      <c r="AF89" s="36">
        <v>0.89574986137001988</v>
      </c>
      <c r="AG89" s="36">
        <v>1.1002370470707756</v>
      </c>
      <c r="AH89" s="36">
        <v>1.116491703352523</v>
      </c>
      <c r="AI89" s="37">
        <v>7.7020000000000005E-2</v>
      </c>
      <c r="AJ89" s="37">
        <v>7.8149999999999997E-2</v>
      </c>
    </row>
    <row r="90" spans="2:36" x14ac:dyDescent="0.25">
      <c r="B90" s="27">
        <v>10278</v>
      </c>
      <c r="C90" s="28" t="s">
        <v>94</v>
      </c>
      <c r="D90" s="29">
        <v>0</v>
      </c>
      <c r="E90" s="29">
        <v>1</v>
      </c>
      <c r="F90" s="30">
        <v>36.463999999999999</v>
      </c>
      <c r="G90" s="31">
        <v>34.065425342465751</v>
      </c>
      <c r="H90" s="31">
        <v>34.177743835616432</v>
      </c>
      <c r="I90" s="31">
        <v>0</v>
      </c>
      <c r="J90" s="31">
        <v>0</v>
      </c>
      <c r="K90" s="31">
        <v>0</v>
      </c>
      <c r="L90" s="31">
        <v>0</v>
      </c>
      <c r="M90" s="32">
        <v>0</v>
      </c>
      <c r="N90" s="32">
        <v>0</v>
      </c>
      <c r="O90" s="31">
        <v>38.768999999999998</v>
      </c>
      <c r="P90" s="31">
        <v>39.241999999999997</v>
      </c>
      <c r="Q90" s="32">
        <v>339616.44</v>
      </c>
      <c r="R90" s="32">
        <v>343759.92</v>
      </c>
      <c r="S90" s="30">
        <v>36.078000000000003</v>
      </c>
      <c r="T90" s="31">
        <v>316043.28000000003</v>
      </c>
      <c r="U90" s="33">
        <v>2.6909999999999998</v>
      </c>
      <c r="V90" s="33">
        <v>3.1640000000000001</v>
      </c>
      <c r="W90" s="31">
        <v>2.6909999999999998</v>
      </c>
      <c r="X90" s="31">
        <v>3.1640000000000001</v>
      </c>
      <c r="Y90" s="31">
        <v>5.0701000000000001E-3</v>
      </c>
      <c r="Z90" s="31">
        <v>5.0701000000000001E-3</v>
      </c>
      <c r="AA90" s="34">
        <v>0</v>
      </c>
      <c r="AB90" s="35">
        <v>5.0701000000000001E-3</v>
      </c>
      <c r="AC90" s="35">
        <v>5.0701000000000001E-3</v>
      </c>
      <c r="AD90" s="35">
        <v>5.0701000000000001E-3</v>
      </c>
      <c r="AE90" s="36">
        <v>0.93322153327508017</v>
      </c>
      <c r="AF90" s="36">
        <v>0.92239381312029656</v>
      </c>
      <c r="AG90" s="36">
        <v>1.0745883918177281</v>
      </c>
      <c r="AH90" s="36">
        <v>1.0876988746604577</v>
      </c>
      <c r="AI90" s="37">
        <v>7.5219999999999995E-2</v>
      </c>
      <c r="AJ90" s="37">
        <v>7.6139999999999999E-2</v>
      </c>
    </row>
    <row r="91" spans="2:36" x14ac:dyDescent="0.25">
      <c r="B91" s="27">
        <v>10279</v>
      </c>
      <c r="C91" s="28" t="s">
        <v>95</v>
      </c>
      <c r="D91" s="29">
        <v>1</v>
      </c>
      <c r="E91" s="29">
        <v>0</v>
      </c>
      <c r="F91" s="30">
        <v>65.730999999999995</v>
      </c>
      <c r="G91" s="31">
        <v>83.944244748858452</v>
      </c>
      <c r="H91" s="31">
        <v>90.737957648401832</v>
      </c>
      <c r="I91" s="31">
        <v>0</v>
      </c>
      <c r="J91" s="31">
        <v>0</v>
      </c>
      <c r="K91" s="31">
        <v>4.404452054794521</v>
      </c>
      <c r="L91" s="31">
        <v>4.404452054794521</v>
      </c>
      <c r="M91" s="32">
        <v>38583</v>
      </c>
      <c r="N91" s="32">
        <v>38583</v>
      </c>
      <c r="O91" s="31">
        <v>62.332999999999998</v>
      </c>
      <c r="P91" s="31">
        <v>62.573</v>
      </c>
      <c r="Q91" s="32">
        <v>546037.07999999996</v>
      </c>
      <c r="R91" s="32">
        <v>548139.48</v>
      </c>
      <c r="S91" s="30">
        <v>65.034999999999997</v>
      </c>
      <c r="T91" s="31">
        <v>569706.6</v>
      </c>
      <c r="U91" s="33">
        <v>0</v>
      </c>
      <c r="V91" s="33">
        <v>0</v>
      </c>
      <c r="W91" s="31">
        <v>0</v>
      </c>
      <c r="X91" s="31">
        <v>0</v>
      </c>
      <c r="Y91" s="31">
        <v>8.7597000000000005E-3</v>
      </c>
      <c r="Z91" s="31">
        <v>8.7933999999999998E-3</v>
      </c>
      <c r="AA91" s="34">
        <v>0</v>
      </c>
      <c r="AB91" s="35">
        <v>8.7597000000000005E-3</v>
      </c>
      <c r="AC91" s="35">
        <v>8.7933999999999998E-3</v>
      </c>
      <c r="AD91" s="35">
        <v>8.776550000000001E-3</v>
      </c>
      <c r="AE91" s="36">
        <v>1</v>
      </c>
      <c r="AF91" s="36">
        <v>0.99999128288376393</v>
      </c>
      <c r="AG91" s="36">
        <v>1</v>
      </c>
      <c r="AH91" s="36">
        <v>1</v>
      </c>
      <c r="AI91" s="37">
        <v>0</v>
      </c>
      <c r="AJ91" s="37">
        <v>0</v>
      </c>
    </row>
    <row r="92" spans="2:36" x14ac:dyDescent="0.25">
      <c r="B92" s="27">
        <v>10284</v>
      </c>
      <c r="C92" s="28" t="s">
        <v>96</v>
      </c>
      <c r="D92" s="29">
        <v>1</v>
      </c>
      <c r="E92" s="29">
        <v>0</v>
      </c>
      <c r="F92" s="30">
        <v>10.31</v>
      </c>
      <c r="G92" s="31">
        <v>10.01408869863014</v>
      </c>
      <c r="H92" s="31">
        <v>10.023153196347032</v>
      </c>
      <c r="I92" s="31">
        <v>0</v>
      </c>
      <c r="J92" s="31">
        <v>0</v>
      </c>
      <c r="K92" s="31">
        <v>0</v>
      </c>
      <c r="L92" s="31">
        <v>0</v>
      </c>
      <c r="M92" s="32">
        <v>0</v>
      </c>
      <c r="N92" s="32">
        <v>0</v>
      </c>
      <c r="O92" s="31">
        <v>10.769</v>
      </c>
      <c r="P92" s="31">
        <v>10.983000000000001</v>
      </c>
      <c r="Q92" s="32">
        <v>94336.44</v>
      </c>
      <c r="R92" s="32">
        <v>96211.08</v>
      </c>
      <c r="S92" s="30">
        <v>10.201000000000001</v>
      </c>
      <c r="T92" s="31">
        <v>89360.760000000009</v>
      </c>
      <c r="U92" s="33">
        <v>0.56799999999999995</v>
      </c>
      <c r="V92" s="33">
        <v>0.78200000000000003</v>
      </c>
      <c r="W92" s="31">
        <v>0</v>
      </c>
      <c r="X92" s="31">
        <v>0</v>
      </c>
      <c r="Y92" s="31">
        <v>1.4335999999999999E-3</v>
      </c>
      <c r="Z92" s="31">
        <v>1.4335999999999999E-3</v>
      </c>
      <c r="AA92" s="34">
        <v>0</v>
      </c>
      <c r="AB92" s="35">
        <v>1.4335999999999999E-3</v>
      </c>
      <c r="AC92" s="35">
        <v>1.4335999999999999E-3</v>
      </c>
      <c r="AD92" s="35">
        <v>1.4335999999999999E-3</v>
      </c>
      <c r="AE92" s="36">
        <v>0.94726134899591663</v>
      </c>
      <c r="AF92" s="36">
        <v>0.9288562525944386</v>
      </c>
      <c r="AG92" s="36">
        <v>1.0556808156063131</v>
      </c>
      <c r="AH92" s="36">
        <v>1.0766591510636212</v>
      </c>
      <c r="AI92" s="37">
        <v>5.2780000000000001E-2</v>
      </c>
      <c r="AJ92" s="37">
        <v>5.3830000000000003E-2</v>
      </c>
    </row>
    <row r="93" spans="2:36" x14ac:dyDescent="0.25">
      <c r="B93" s="27">
        <v>10285</v>
      </c>
      <c r="C93" s="28" t="s">
        <v>97</v>
      </c>
      <c r="D93" s="29">
        <v>0</v>
      </c>
      <c r="E93" s="29">
        <v>1</v>
      </c>
      <c r="F93" s="30">
        <v>6.6260000000000003</v>
      </c>
      <c r="G93" s="31">
        <v>6.4740343607305944</v>
      </c>
      <c r="H93" s="31">
        <v>6.4707578767123275</v>
      </c>
      <c r="I93" s="31">
        <v>0</v>
      </c>
      <c r="J93" s="31">
        <v>0</v>
      </c>
      <c r="K93" s="31">
        <v>0</v>
      </c>
      <c r="L93" s="31">
        <v>0</v>
      </c>
      <c r="M93" s="32">
        <v>0</v>
      </c>
      <c r="N93" s="32">
        <v>0</v>
      </c>
      <c r="O93" s="31">
        <v>6.6509999999999998</v>
      </c>
      <c r="P93" s="31">
        <v>6.71</v>
      </c>
      <c r="Q93" s="32">
        <v>58262.759999999995</v>
      </c>
      <c r="R93" s="32">
        <v>58779.6</v>
      </c>
      <c r="S93" s="30">
        <v>6.556</v>
      </c>
      <c r="T93" s="31">
        <v>57430.559999999998</v>
      </c>
      <c r="U93" s="33">
        <v>9.5000000000000001E-2</v>
      </c>
      <c r="V93" s="33">
        <v>0.154</v>
      </c>
      <c r="W93" s="31">
        <v>9.5000000000000001E-2</v>
      </c>
      <c r="X93" s="31">
        <v>0.154</v>
      </c>
      <c r="Y93" s="31">
        <v>9.2130000000000001E-4</v>
      </c>
      <c r="Z93" s="31">
        <v>9.2130000000000001E-4</v>
      </c>
      <c r="AA93" s="34">
        <v>0</v>
      </c>
      <c r="AB93" s="35">
        <v>9.2130000000000001E-4</v>
      </c>
      <c r="AC93" s="35">
        <v>9.2130000000000001E-4</v>
      </c>
      <c r="AD93" s="35">
        <v>9.2130000000000001E-4</v>
      </c>
      <c r="AE93" s="36">
        <v>0.98565873204606791</v>
      </c>
      <c r="AF93" s="36">
        <v>0.9770590482510888</v>
      </c>
      <c r="AG93" s="36">
        <v>1.014490543014033</v>
      </c>
      <c r="AH93" s="36">
        <v>1.023489932885906</v>
      </c>
      <c r="AI93" s="37">
        <v>6.5939999999999999E-2</v>
      </c>
      <c r="AJ93" s="37">
        <v>6.6530000000000006E-2</v>
      </c>
    </row>
    <row r="94" spans="2:36" x14ac:dyDescent="0.25">
      <c r="B94" s="27">
        <v>10286</v>
      </c>
      <c r="C94" s="28" t="s">
        <v>98</v>
      </c>
      <c r="D94" s="29">
        <v>1</v>
      </c>
      <c r="E94" s="29">
        <v>0</v>
      </c>
      <c r="F94" s="30">
        <v>46.595999999999997</v>
      </c>
      <c r="G94" s="31">
        <v>76.892121004566221</v>
      </c>
      <c r="H94" s="31">
        <v>77.660956735159829</v>
      </c>
      <c r="I94" s="31">
        <v>0</v>
      </c>
      <c r="J94" s="31">
        <v>0</v>
      </c>
      <c r="K94" s="31">
        <v>24.25285388127854</v>
      </c>
      <c r="L94" s="31">
        <v>24.264840182648403</v>
      </c>
      <c r="M94" s="32">
        <v>212455</v>
      </c>
      <c r="N94" s="32">
        <v>212560</v>
      </c>
      <c r="O94" s="31">
        <v>52.639000000000003</v>
      </c>
      <c r="P94" s="31">
        <v>53.396000000000001</v>
      </c>
      <c r="Q94" s="32">
        <v>461117.64</v>
      </c>
      <c r="R94" s="32">
        <v>467748.96</v>
      </c>
      <c r="S94" s="30">
        <v>49.152000000000001</v>
      </c>
      <c r="T94" s="31">
        <v>430571.52000000002</v>
      </c>
      <c r="U94" s="33">
        <v>1.1319999999999999</v>
      </c>
      <c r="V94" s="33">
        <v>2.95</v>
      </c>
      <c r="W94" s="31">
        <v>1.1319999999999999</v>
      </c>
      <c r="X94" s="31">
        <v>2.95</v>
      </c>
      <c r="Y94" s="31">
        <v>6.9074000000000002E-3</v>
      </c>
      <c r="Z94" s="31">
        <v>6.9074000000000002E-3</v>
      </c>
      <c r="AA94" s="34">
        <v>3.6161000000000001E-3</v>
      </c>
      <c r="AB94" s="35">
        <v>3.2913E-3</v>
      </c>
      <c r="AC94" s="35">
        <v>3.2913E-3</v>
      </c>
      <c r="AD94" s="35">
        <v>3.2913E-3</v>
      </c>
      <c r="AE94" s="36">
        <v>0.98481236543502493</v>
      </c>
      <c r="AF94" s="36">
        <v>0.96108852690584801</v>
      </c>
      <c r="AG94" s="36">
        <v>1.0709431966145833</v>
      </c>
      <c r="AH94" s="36">
        <v>1.0863444010416667</v>
      </c>
      <c r="AI94" s="37">
        <v>0</v>
      </c>
      <c r="AJ94" s="37">
        <v>0</v>
      </c>
    </row>
    <row r="95" spans="2:36" x14ac:dyDescent="0.25">
      <c r="B95" s="27">
        <v>10288</v>
      </c>
      <c r="C95" s="28" t="s">
        <v>99</v>
      </c>
      <c r="D95" s="29">
        <v>1</v>
      </c>
      <c r="E95" s="29">
        <v>0</v>
      </c>
      <c r="F95" s="30">
        <v>25.103000000000002</v>
      </c>
      <c r="G95" s="31">
        <v>24.748068721461188</v>
      </c>
      <c r="H95" s="31">
        <v>24.719683105022828</v>
      </c>
      <c r="I95" s="31">
        <v>0</v>
      </c>
      <c r="J95" s="31">
        <v>0</v>
      </c>
      <c r="K95" s="31">
        <v>0</v>
      </c>
      <c r="L95" s="31">
        <v>0</v>
      </c>
      <c r="M95" s="32">
        <v>0</v>
      </c>
      <c r="N95" s="32">
        <v>0</v>
      </c>
      <c r="O95" s="31">
        <v>26.15</v>
      </c>
      <c r="P95" s="31">
        <v>26.51</v>
      </c>
      <c r="Q95" s="32">
        <v>229074</v>
      </c>
      <c r="R95" s="32">
        <v>232227.6</v>
      </c>
      <c r="S95" s="30">
        <v>24.837</v>
      </c>
      <c r="T95" s="31">
        <v>217572.12</v>
      </c>
      <c r="U95" s="33">
        <v>1.3129999999999999</v>
      </c>
      <c r="V95" s="33">
        <v>1.673</v>
      </c>
      <c r="W95" s="31">
        <v>1.3129999999999999</v>
      </c>
      <c r="X95" s="31">
        <v>1.673</v>
      </c>
      <c r="Y95" s="31">
        <v>3.4903999999999998E-3</v>
      </c>
      <c r="Z95" s="31">
        <v>3.4903999999999998E-3</v>
      </c>
      <c r="AA95" s="34">
        <v>0</v>
      </c>
      <c r="AB95" s="35">
        <v>3.4903999999999998E-3</v>
      </c>
      <c r="AC95" s="35">
        <v>3.4903999999999998E-3</v>
      </c>
      <c r="AD95" s="35">
        <v>3.4903999999999998E-3</v>
      </c>
      <c r="AE95" s="36">
        <v>0.94981543552592762</v>
      </c>
      <c r="AF95" s="36">
        <v>0.9369098369573321</v>
      </c>
      <c r="AG95" s="36">
        <v>1.0528646776985948</v>
      </c>
      <c r="AH95" s="36">
        <v>1.0673591818657648</v>
      </c>
      <c r="AI95" s="37">
        <v>5.7910000000000003E-2</v>
      </c>
      <c r="AJ95" s="37">
        <v>5.8700000000000002E-2</v>
      </c>
    </row>
    <row r="96" spans="2:36" x14ac:dyDescent="0.25">
      <c r="B96" s="27">
        <v>10291</v>
      </c>
      <c r="C96" s="28" t="s">
        <v>100</v>
      </c>
      <c r="D96" s="29">
        <v>1</v>
      </c>
      <c r="E96" s="29">
        <v>0</v>
      </c>
      <c r="F96" s="30">
        <v>80.363</v>
      </c>
      <c r="G96" s="31">
        <v>80.339006963470339</v>
      </c>
      <c r="H96" s="31">
        <v>81.272788013698644</v>
      </c>
      <c r="I96" s="31">
        <v>0</v>
      </c>
      <c r="J96" s="31">
        <v>0</v>
      </c>
      <c r="K96" s="31">
        <v>0</v>
      </c>
      <c r="L96" s="31">
        <v>0</v>
      </c>
      <c r="M96" s="32">
        <v>0</v>
      </c>
      <c r="N96" s="32">
        <v>0</v>
      </c>
      <c r="O96" s="31">
        <v>76.293000000000006</v>
      </c>
      <c r="P96" s="31">
        <v>77.162999999999997</v>
      </c>
      <c r="Q96" s="32">
        <v>668326.68000000005</v>
      </c>
      <c r="R96" s="32">
        <v>675947.88</v>
      </c>
      <c r="S96" s="30">
        <v>81.614000000000004</v>
      </c>
      <c r="T96" s="31">
        <v>714938.64</v>
      </c>
      <c r="U96" s="33">
        <v>0</v>
      </c>
      <c r="V96" s="33">
        <v>0</v>
      </c>
      <c r="W96" s="31">
        <v>0</v>
      </c>
      <c r="X96" s="31">
        <v>0</v>
      </c>
      <c r="Y96" s="31">
        <v>1.07215E-2</v>
      </c>
      <c r="Z96" s="31">
        <v>1.0843800000000001E-2</v>
      </c>
      <c r="AA96" s="34">
        <v>0</v>
      </c>
      <c r="AB96" s="35">
        <v>1.07215E-2</v>
      </c>
      <c r="AC96" s="35">
        <v>1.0843800000000001E-2</v>
      </c>
      <c r="AD96" s="35">
        <v>1.0782650000000001E-2</v>
      </c>
      <c r="AE96" s="36">
        <v>1</v>
      </c>
      <c r="AF96" s="36">
        <v>0.99999638565575943</v>
      </c>
      <c r="AG96" s="36">
        <v>1</v>
      </c>
      <c r="AH96" s="36">
        <v>1</v>
      </c>
      <c r="AI96" s="37">
        <v>0.05</v>
      </c>
      <c r="AJ96" s="37">
        <v>0.05</v>
      </c>
    </row>
    <row r="97" spans="2:36" x14ac:dyDescent="0.25">
      <c r="B97" s="27">
        <v>10294</v>
      </c>
      <c r="C97" s="28" t="s">
        <v>101</v>
      </c>
      <c r="D97" s="29">
        <v>1</v>
      </c>
      <c r="E97" s="29">
        <v>0</v>
      </c>
      <c r="F97" s="30">
        <v>36.869</v>
      </c>
      <c r="G97" s="31">
        <v>37.227834589041088</v>
      </c>
      <c r="H97" s="31">
        <v>37.189212785388122</v>
      </c>
      <c r="I97" s="31">
        <v>0</v>
      </c>
      <c r="J97" s="31">
        <v>0</v>
      </c>
      <c r="K97" s="31">
        <v>0</v>
      </c>
      <c r="L97" s="31">
        <v>0</v>
      </c>
      <c r="M97" s="32">
        <v>0</v>
      </c>
      <c r="N97" s="32">
        <v>0</v>
      </c>
      <c r="O97" s="31">
        <v>37.228000000000002</v>
      </c>
      <c r="P97" s="31">
        <v>37.189</v>
      </c>
      <c r="Q97" s="32">
        <v>326117.28000000003</v>
      </c>
      <c r="R97" s="32">
        <v>325775.64</v>
      </c>
      <c r="S97" s="30">
        <v>36.478999999999999</v>
      </c>
      <c r="T97" s="31">
        <v>319556.03999999998</v>
      </c>
      <c r="U97" s="33">
        <v>2.8079999999999998</v>
      </c>
      <c r="V97" s="33">
        <v>2.927</v>
      </c>
      <c r="W97" s="31">
        <v>2.8079999999999998</v>
      </c>
      <c r="X97" s="31">
        <v>2.927</v>
      </c>
      <c r="Y97" s="31">
        <v>5.1263999999999997E-3</v>
      </c>
      <c r="Z97" s="31">
        <v>5.1263999999999997E-3</v>
      </c>
      <c r="AA97" s="34">
        <v>2.8208E-3</v>
      </c>
      <c r="AB97" s="35">
        <v>2.3055999999999997E-3</v>
      </c>
      <c r="AC97" s="35">
        <v>2.3055999999999997E-3</v>
      </c>
      <c r="AD97" s="35">
        <v>2.3055999999999997E-3</v>
      </c>
      <c r="AE97" s="36">
        <v>0.92851308585375047</v>
      </c>
      <c r="AF97" s="36">
        <v>0.9257206324958126</v>
      </c>
      <c r="AG97" s="36">
        <v>1.0205323610844597</v>
      </c>
      <c r="AH97" s="36">
        <v>1.0194632528303955</v>
      </c>
      <c r="AI97" s="37">
        <v>0</v>
      </c>
      <c r="AJ97" s="37">
        <v>0</v>
      </c>
    </row>
    <row r="98" spans="2:36" x14ac:dyDescent="0.25">
      <c r="B98" s="27">
        <v>10304</v>
      </c>
      <c r="C98" s="28" t="s">
        <v>102</v>
      </c>
      <c r="D98" s="29">
        <v>1</v>
      </c>
      <c r="E98" s="29">
        <v>0</v>
      </c>
      <c r="F98" s="30">
        <v>14.278</v>
      </c>
      <c r="G98" s="31">
        <v>14.031889611872147</v>
      </c>
      <c r="H98" s="31">
        <v>14.033940068493148</v>
      </c>
      <c r="I98" s="31">
        <v>0</v>
      </c>
      <c r="J98" s="31">
        <v>0</v>
      </c>
      <c r="K98" s="31">
        <v>0</v>
      </c>
      <c r="L98" s="31">
        <v>0</v>
      </c>
      <c r="M98" s="32">
        <v>0</v>
      </c>
      <c r="N98" s="32">
        <v>0</v>
      </c>
      <c r="O98" s="31">
        <v>14.538</v>
      </c>
      <c r="P98" s="31">
        <v>14.645</v>
      </c>
      <c r="Q98" s="32">
        <v>127352.88</v>
      </c>
      <c r="R98" s="32">
        <v>128290.2</v>
      </c>
      <c r="S98" s="30">
        <v>14.127000000000001</v>
      </c>
      <c r="T98" s="31">
        <v>123752.52</v>
      </c>
      <c r="U98" s="33">
        <v>0.41099999999999998</v>
      </c>
      <c r="V98" s="33">
        <v>0.51800000000000002</v>
      </c>
      <c r="W98" s="31">
        <v>0</v>
      </c>
      <c r="X98" s="31">
        <v>0</v>
      </c>
      <c r="Y98" s="31">
        <v>1.9853000000000002E-3</v>
      </c>
      <c r="Z98" s="31">
        <v>1.9853000000000002E-3</v>
      </c>
      <c r="AA98" s="34">
        <v>0</v>
      </c>
      <c r="AB98" s="35">
        <v>1.9853000000000002E-3</v>
      </c>
      <c r="AC98" s="35">
        <v>1.9853000000000002E-3</v>
      </c>
      <c r="AD98" s="35">
        <v>1.9853000000000002E-3</v>
      </c>
      <c r="AE98" s="36">
        <v>0.97173133914473186</v>
      </c>
      <c r="AF98" s="36">
        <v>0.96461972805503748</v>
      </c>
      <c r="AG98" s="36">
        <v>1.0290932257379486</v>
      </c>
      <c r="AH98" s="36">
        <v>1.0366673745310397</v>
      </c>
      <c r="AI98" s="37">
        <v>0</v>
      </c>
      <c r="AJ98" s="37">
        <v>0</v>
      </c>
    </row>
    <row r="99" spans="2:36" x14ac:dyDescent="0.25">
      <c r="B99" s="27">
        <v>10306</v>
      </c>
      <c r="C99" s="28" t="s">
        <v>103</v>
      </c>
      <c r="D99" s="29">
        <v>1</v>
      </c>
      <c r="E99" s="29">
        <v>0</v>
      </c>
      <c r="F99" s="30">
        <v>26.152999999999999</v>
      </c>
      <c r="G99" s="31">
        <v>92.592443378995426</v>
      </c>
      <c r="H99" s="31">
        <v>112.07141415525113</v>
      </c>
      <c r="I99" s="31">
        <v>39.230086073059361</v>
      </c>
      <c r="J99" s="31">
        <v>53.308013698630141</v>
      </c>
      <c r="K99" s="31">
        <v>29.37865296803653</v>
      </c>
      <c r="L99" s="31">
        <v>29.169292237442921</v>
      </c>
      <c r="M99" s="32">
        <v>257357</v>
      </c>
      <c r="N99" s="32">
        <v>255523</v>
      </c>
      <c r="O99" s="31">
        <v>23.984000000000002</v>
      </c>
      <c r="P99" s="31">
        <v>29.594000000000001</v>
      </c>
      <c r="Q99" s="32">
        <v>210099.84000000003</v>
      </c>
      <c r="R99" s="32">
        <v>259243.44</v>
      </c>
      <c r="S99" s="30">
        <v>29.132000000000001</v>
      </c>
      <c r="T99" s="31">
        <v>255196.32</v>
      </c>
      <c r="U99" s="33">
        <v>0</v>
      </c>
      <c r="V99" s="33">
        <v>0</v>
      </c>
      <c r="W99" s="31">
        <v>0</v>
      </c>
      <c r="X99" s="31">
        <v>0</v>
      </c>
      <c r="Y99" s="31">
        <v>3.3704999999999998E-3</v>
      </c>
      <c r="Z99" s="31">
        <v>4.0939000000000001E-3</v>
      </c>
      <c r="AA99" s="34">
        <v>0</v>
      </c>
      <c r="AB99" s="35">
        <v>3.3704999999999998E-3</v>
      </c>
      <c r="AC99" s="35">
        <v>4.0939000000000001E-3</v>
      </c>
      <c r="AD99" s="35">
        <v>3.7321999999999998E-3</v>
      </c>
      <c r="AE99" s="36">
        <v>0.99999898657235786</v>
      </c>
      <c r="AF99" s="36">
        <v>0.99999215627686888</v>
      </c>
      <c r="AG99" s="36">
        <v>1</v>
      </c>
      <c r="AH99" s="36">
        <v>1.0158588493752574</v>
      </c>
      <c r="AI99" s="37">
        <v>0</v>
      </c>
      <c r="AJ99" s="37">
        <v>0</v>
      </c>
    </row>
    <row r="100" spans="2:36" x14ac:dyDescent="0.25">
      <c r="B100" s="27">
        <v>10307</v>
      </c>
      <c r="C100" s="28" t="s">
        <v>104</v>
      </c>
      <c r="D100" s="29">
        <v>1</v>
      </c>
      <c r="E100" s="29">
        <v>0</v>
      </c>
      <c r="F100" s="30">
        <v>73.058999999999997</v>
      </c>
      <c r="G100" s="31">
        <v>70.820548059360732</v>
      </c>
      <c r="H100" s="31">
        <v>71.399250913242</v>
      </c>
      <c r="I100" s="31">
        <v>0</v>
      </c>
      <c r="J100" s="31">
        <v>0</v>
      </c>
      <c r="K100" s="31">
        <v>0</v>
      </c>
      <c r="L100" s="31">
        <v>0</v>
      </c>
      <c r="M100" s="32">
        <v>0</v>
      </c>
      <c r="N100" s="32">
        <v>0</v>
      </c>
      <c r="O100" s="31">
        <v>72.739000000000004</v>
      </c>
      <c r="P100" s="31">
        <v>73.673000000000002</v>
      </c>
      <c r="Q100" s="32">
        <v>637193.64</v>
      </c>
      <c r="R100" s="32">
        <v>645375.48</v>
      </c>
      <c r="S100" s="30">
        <v>72.284999999999997</v>
      </c>
      <c r="T100" s="31">
        <v>633216.6</v>
      </c>
      <c r="U100" s="33">
        <v>0.45400000000000001</v>
      </c>
      <c r="V100" s="33">
        <v>1.3879999999999999</v>
      </c>
      <c r="W100" s="31">
        <v>0</v>
      </c>
      <c r="X100" s="31">
        <v>1.3879999999999999</v>
      </c>
      <c r="Y100" s="31">
        <v>1.01583E-2</v>
      </c>
      <c r="Z100" s="31">
        <v>1.01583E-2</v>
      </c>
      <c r="AA100" s="34">
        <v>0</v>
      </c>
      <c r="AB100" s="35">
        <v>1.01583E-2</v>
      </c>
      <c r="AC100" s="35">
        <v>1.01583E-2</v>
      </c>
      <c r="AD100" s="35">
        <v>1.01583E-2</v>
      </c>
      <c r="AE100" s="36">
        <v>0.99375979968998274</v>
      </c>
      <c r="AF100" s="36">
        <v>0.98116022409509185</v>
      </c>
      <c r="AG100" s="36">
        <v>1.0062806944732656</v>
      </c>
      <c r="AH100" s="36">
        <v>1.0192017707684859</v>
      </c>
      <c r="AI100" s="37">
        <v>0</v>
      </c>
      <c r="AJ100" s="37">
        <v>0</v>
      </c>
    </row>
    <row r="101" spans="2:36" x14ac:dyDescent="0.25">
      <c r="B101" s="27">
        <v>10326</v>
      </c>
      <c r="C101" s="28" t="s">
        <v>105</v>
      </c>
      <c r="D101" s="29">
        <v>1</v>
      </c>
      <c r="E101" s="29">
        <v>0</v>
      </c>
      <c r="F101" s="30">
        <v>30.914000000000001</v>
      </c>
      <c r="G101" s="31">
        <v>28.73469166666667</v>
      </c>
      <c r="H101" s="31">
        <v>28.654977397260275</v>
      </c>
      <c r="I101" s="31">
        <v>0</v>
      </c>
      <c r="J101" s="31">
        <v>0</v>
      </c>
      <c r="K101" s="31">
        <v>0</v>
      </c>
      <c r="L101" s="31">
        <v>0</v>
      </c>
      <c r="M101" s="32">
        <v>0</v>
      </c>
      <c r="N101" s="32">
        <v>0</v>
      </c>
      <c r="O101" s="31">
        <v>30.178000000000001</v>
      </c>
      <c r="P101" s="31">
        <v>28.655000000000001</v>
      </c>
      <c r="Q101" s="32">
        <v>264359.28000000003</v>
      </c>
      <c r="R101" s="32">
        <v>251017.80000000002</v>
      </c>
      <c r="S101" s="30">
        <v>30.587</v>
      </c>
      <c r="T101" s="31">
        <v>267942.12</v>
      </c>
      <c r="U101" s="33">
        <v>0</v>
      </c>
      <c r="V101" s="33">
        <v>0</v>
      </c>
      <c r="W101" s="31">
        <v>0</v>
      </c>
      <c r="X101" s="31">
        <v>0</v>
      </c>
      <c r="Y101" s="31">
        <v>4.2408999999999997E-3</v>
      </c>
      <c r="Z101" s="31">
        <v>4.0268999999999999E-3</v>
      </c>
      <c r="AA101" s="34">
        <v>0</v>
      </c>
      <c r="AB101" s="35">
        <v>4.2408999999999997E-3</v>
      </c>
      <c r="AC101" s="35">
        <v>4.0268999999999999E-3</v>
      </c>
      <c r="AD101" s="35">
        <v>4.1338999999999994E-3</v>
      </c>
      <c r="AE101" s="36">
        <v>0.99997558871462999</v>
      </c>
      <c r="AF101" s="36">
        <v>0.9999973314458005</v>
      </c>
      <c r="AG101" s="36">
        <v>1</v>
      </c>
      <c r="AH101" s="36">
        <v>1</v>
      </c>
      <c r="AI101" s="37">
        <v>0</v>
      </c>
      <c r="AJ101" s="37">
        <v>0</v>
      </c>
    </row>
    <row r="102" spans="2:36" x14ac:dyDescent="0.25">
      <c r="B102" s="27">
        <v>10331</v>
      </c>
      <c r="C102" s="28" t="s">
        <v>106</v>
      </c>
      <c r="D102" s="29">
        <v>0</v>
      </c>
      <c r="E102" s="29">
        <v>1</v>
      </c>
      <c r="F102" s="30">
        <v>37.148000000000003</v>
      </c>
      <c r="G102" s="31">
        <v>36.939928538812794</v>
      </c>
      <c r="H102" s="31">
        <v>37.060511643835611</v>
      </c>
      <c r="I102" s="31">
        <v>0</v>
      </c>
      <c r="J102" s="31">
        <v>0</v>
      </c>
      <c r="K102" s="31">
        <v>0</v>
      </c>
      <c r="L102" s="31">
        <v>0</v>
      </c>
      <c r="M102" s="32">
        <v>0</v>
      </c>
      <c r="N102" s="32">
        <v>0</v>
      </c>
      <c r="O102" s="31">
        <v>34.456000000000003</v>
      </c>
      <c r="P102" s="31">
        <v>34.677</v>
      </c>
      <c r="Q102" s="32">
        <v>301834.56000000006</v>
      </c>
      <c r="R102" s="32">
        <v>303770.52</v>
      </c>
      <c r="S102" s="30">
        <v>38.223999999999997</v>
      </c>
      <c r="T102" s="31">
        <v>334842.23999999999</v>
      </c>
      <c r="U102" s="33">
        <v>0</v>
      </c>
      <c r="V102" s="33">
        <v>0</v>
      </c>
      <c r="W102" s="31">
        <v>0</v>
      </c>
      <c r="X102" s="31">
        <v>0</v>
      </c>
      <c r="Y102" s="31">
        <v>4.8421000000000002E-3</v>
      </c>
      <c r="Z102" s="31">
        <v>4.8732000000000003E-3</v>
      </c>
      <c r="AA102" s="34">
        <v>0</v>
      </c>
      <c r="AB102" s="35">
        <v>4.8421000000000002E-3</v>
      </c>
      <c r="AC102" s="35">
        <v>4.8732000000000003E-3</v>
      </c>
      <c r="AD102" s="35">
        <v>4.8576499999999998E-3</v>
      </c>
      <c r="AE102" s="36">
        <v>0.99999090751924347</v>
      </c>
      <c r="AF102" s="36">
        <v>0.99999141795638502</v>
      </c>
      <c r="AG102" s="36">
        <v>1</v>
      </c>
      <c r="AH102" s="36">
        <v>1</v>
      </c>
      <c r="AI102" s="37">
        <v>7.0000000000000007E-2</v>
      </c>
      <c r="AJ102" s="37">
        <v>7.0000000000000007E-2</v>
      </c>
    </row>
    <row r="103" spans="2:36" x14ac:dyDescent="0.25">
      <c r="B103" s="27">
        <v>10333</v>
      </c>
      <c r="C103" s="28" t="s">
        <v>107</v>
      </c>
      <c r="D103" s="29">
        <v>1</v>
      </c>
      <c r="E103" s="29">
        <v>0</v>
      </c>
      <c r="F103" s="30">
        <v>18.791</v>
      </c>
      <c r="G103" s="31">
        <v>18.447860273972605</v>
      </c>
      <c r="H103" s="31">
        <v>18.609093607305933</v>
      </c>
      <c r="I103" s="31">
        <v>0</v>
      </c>
      <c r="J103" s="31">
        <v>0</v>
      </c>
      <c r="K103" s="31">
        <v>0</v>
      </c>
      <c r="L103" s="31">
        <v>0</v>
      </c>
      <c r="M103" s="32">
        <v>0</v>
      </c>
      <c r="N103" s="32">
        <v>0</v>
      </c>
      <c r="O103" s="31">
        <v>18.727</v>
      </c>
      <c r="P103" s="31">
        <v>19.021000000000001</v>
      </c>
      <c r="Q103" s="32">
        <v>164048.51999999999</v>
      </c>
      <c r="R103" s="32">
        <v>166623.96000000002</v>
      </c>
      <c r="S103" s="30">
        <v>18.591999999999999</v>
      </c>
      <c r="T103" s="31">
        <v>162865.91999999998</v>
      </c>
      <c r="U103" s="33">
        <v>0.13500000000000001</v>
      </c>
      <c r="V103" s="33">
        <v>0.42899999999999999</v>
      </c>
      <c r="W103" s="31">
        <v>0</v>
      </c>
      <c r="X103" s="31">
        <v>0</v>
      </c>
      <c r="Y103" s="31">
        <v>2.6126999999999999E-3</v>
      </c>
      <c r="Z103" s="31">
        <v>2.6126999999999999E-3</v>
      </c>
      <c r="AA103" s="34">
        <v>0</v>
      </c>
      <c r="AB103" s="35">
        <v>2.6126999999999999E-3</v>
      </c>
      <c r="AC103" s="35">
        <v>2.6126999999999999E-3</v>
      </c>
      <c r="AD103" s="35">
        <v>2.6126999999999999E-3</v>
      </c>
      <c r="AE103" s="36">
        <v>0.99277044565325823</v>
      </c>
      <c r="AF103" s="36">
        <v>0.97744308418492698</v>
      </c>
      <c r="AG103" s="36">
        <v>1.0072611876075732</v>
      </c>
      <c r="AH103" s="36">
        <v>1.0230744406196215</v>
      </c>
      <c r="AI103" s="37">
        <v>6.0440000000000001E-2</v>
      </c>
      <c r="AJ103" s="37">
        <v>6.1379999999999997E-2</v>
      </c>
    </row>
    <row r="104" spans="2:36" x14ac:dyDescent="0.25">
      <c r="B104" s="27">
        <v>10338</v>
      </c>
      <c r="C104" s="28" t="s">
        <v>108</v>
      </c>
      <c r="D104" s="29">
        <v>1</v>
      </c>
      <c r="E104" s="29">
        <v>0</v>
      </c>
      <c r="F104" s="30">
        <v>2.4079999999999999</v>
      </c>
      <c r="G104" s="31">
        <v>2.463886643835616</v>
      </c>
      <c r="H104" s="31">
        <v>2.4844888127853886</v>
      </c>
      <c r="I104" s="31">
        <v>0</v>
      </c>
      <c r="J104" s="31">
        <v>0</v>
      </c>
      <c r="K104" s="31">
        <v>0</v>
      </c>
      <c r="L104" s="31">
        <v>0</v>
      </c>
      <c r="M104" s="32">
        <v>0</v>
      </c>
      <c r="N104" s="32">
        <v>0</v>
      </c>
      <c r="O104" s="31">
        <v>2.331</v>
      </c>
      <c r="P104" s="31">
        <v>2.3540000000000001</v>
      </c>
      <c r="Q104" s="32">
        <v>20419.560000000001</v>
      </c>
      <c r="R104" s="32">
        <v>20621.04</v>
      </c>
      <c r="S104" s="30">
        <v>2.3820000000000001</v>
      </c>
      <c r="T104" s="31">
        <v>20866.32</v>
      </c>
      <c r="U104" s="33">
        <v>0</v>
      </c>
      <c r="V104" s="33">
        <v>0</v>
      </c>
      <c r="W104" s="31">
        <v>0</v>
      </c>
      <c r="X104" s="31">
        <v>0</v>
      </c>
      <c r="Y104" s="31">
        <v>3.2759999999999999E-4</v>
      </c>
      <c r="Z104" s="31">
        <v>3.3080000000000002E-4</v>
      </c>
      <c r="AA104" s="34">
        <v>0</v>
      </c>
      <c r="AB104" s="35">
        <v>3.2759999999999999E-4</v>
      </c>
      <c r="AC104" s="35">
        <v>3.3080000000000002E-4</v>
      </c>
      <c r="AD104" s="35">
        <v>3.2919999999999998E-4</v>
      </c>
      <c r="AE104" s="36">
        <v>1</v>
      </c>
      <c r="AF104" s="36">
        <v>0.99983683460981221</v>
      </c>
      <c r="AG104" s="36">
        <v>1</v>
      </c>
      <c r="AH104" s="36">
        <v>1</v>
      </c>
      <c r="AI104" s="37">
        <v>0.04</v>
      </c>
      <c r="AJ104" s="37">
        <v>0.04</v>
      </c>
    </row>
    <row r="105" spans="2:36" x14ac:dyDescent="0.25">
      <c r="B105" s="27">
        <v>10342</v>
      </c>
      <c r="C105" s="28" t="s">
        <v>109</v>
      </c>
      <c r="D105" s="29">
        <v>1</v>
      </c>
      <c r="E105" s="29">
        <v>0</v>
      </c>
      <c r="F105" s="30">
        <v>39.268000000000001</v>
      </c>
      <c r="G105" s="31">
        <v>38.059774429223729</v>
      </c>
      <c r="H105" s="31">
        <v>38.029184817351599</v>
      </c>
      <c r="I105" s="31">
        <v>0</v>
      </c>
      <c r="J105" s="31">
        <v>0</v>
      </c>
      <c r="K105" s="31">
        <v>0</v>
      </c>
      <c r="L105" s="31">
        <v>0</v>
      </c>
      <c r="M105" s="32">
        <v>0</v>
      </c>
      <c r="N105" s="32">
        <v>0</v>
      </c>
      <c r="O105" s="31">
        <v>39.670999999999999</v>
      </c>
      <c r="P105" s="31">
        <v>40.020000000000003</v>
      </c>
      <c r="Q105" s="32">
        <v>347517.96</v>
      </c>
      <c r="R105" s="32">
        <v>350575.2</v>
      </c>
      <c r="S105" s="30">
        <v>39.552999999999997</v>
      </c>
      <c r="T105" s="31">
        <v>346484.27999999997</v>
      </c>
      <c r="U105" s="33">
        <v>0.11799999999999999</v>
      </c>
      <c r="V105" s="33">
        <v>0.46700000000000003</v>
      </c>
      <c r="W105" s="31">
        <v>0</v>
      </c>
      <c r="X105" s="31">
        <v>0</v>
      </c>
      <c r="Y105" s="31">
        <v>5.5583999999999998E-3</v>
      </c>
      <c r="Z105" s="31">
        <v>5.5583999999999998E-3</v>
      </c>
      <c r="AA105" s="34">
        <v>0</v>
      </c>
      <c r="AB105" s="35">
        <v>5.5583999999999998E-3</v>
      </c>
      <c r="AC105" s="35">
        <v>5.5583999999999998E-3</v>
      </c>
      <c r="AD105" s="35">
        <v>5.5583999999999998E-3</v>
      </c>
      <c r="AE105" s="36">
        <v>0.99702663902406286</v>
      </c>
      <c r="AF105" s="36">
        <v>0.98832199026792622</v>
      </c>
      <c r="AG105" s="36">
        <v>1.0029833388112155</v>
      </c>
      <c r="AH105" s="36">
        <v>1.0118069425833693</v>
      </c>
      <c r="AI105" s="37">
        <v>0</v>
      </c>
      <c r="AJ105" s="37">
        <v>0</v>
      </c>
    </row>
    <row r="106" spans="2:36" x14ac:dyDescent="0.25">
      <c r="B106" s="27">
        <v>10343</v>
      </c>
      <c r="C106" s="28" t="s">
        <v>110</v>
      </c>
      <c r="D106" s="29">
        <v>1</v>
      </c>
      <c r="E106" s="29">
        <v>0</v>
      </c>
      <c r="F106" s="30">
        <v>31.856999999999999</v>
      </c>
      <c r="G106" s="31">
        <v>12.265119977168947</v>
      </c>
      <c r="H106" s="31">
        <v>12.225682762557076</v>
      </c>
      <c r="I106" s="31">
        <v>0</v>
      </c>
      <c r="J106" s="31">
        <v>0</v>
      </c>
      <c r="K106" s="31">
        <v>0</v>
      </c>
      <c r="L106" s="31">
        <v>0</v>
      </c>
      <c r="M106" s="32">
        <v>0</v>
      </c>
      <c r="N106" s="32">
        <v>0</v>
      </c>
      <c r="O106" s="31">
        <v>32.351999999999997</v>
      </c>
      <c r="P106" s="31">
        <v>32.435000000000002</v>
      </c>
      <c r="Q106" s="32">
        <v>283403.51999999996</v>
      </c>
      <c r="R106" s="32">
        <v>284130.60000000003</v>
      </c>
      <c r="S106" s="30">
        <v>31.52</v>
      </c>
      <c r="T106" s="31">
        <v>276115.20000000001</v>
      </c>
      <c r="U106" s="33">
        <v>0.83199999999999996</v>
      </c>
      <c r="V106" s="33">
        <v>0.91500000000000004</v>
      </c>
      <c r="W106" s="31">
        <v>0</v>
      </c>
      <c r="X106" s="31">
        <v>0</v>
      </c>
      <c r="Y106" s="31">
        <v>4.4295000000000003E-3</v>
      </c>
      <c r="Z106" s="31">
        <v>4.4295000000000003E-3</v>
      </c>
      <c r="AA106" s="34">
        <v>0</v>
      </c>
      <c r="AB106" s="35">
        <v>4.4295000000000003E-3</v>
      </c>
      <c r="AC106" s="35">
        <v>4.4295000000000003E-3</v>
      </c>
      <c r="AD106" s="35">
        <v>4.4295000000000003E-3</v>
      </c>
      <c r="AE106" s="36">
        <v>0.97426746482058157</v>
      </c>
      <c r="AF106" s="36">
        <v>0.97178239619881435</v>
      </c>
      <c r="AG106" s="36">
        <v>1.0263959390862942</v>
      </c>
      <c r="AH106" s="36">
        <v>1.0290291878172591</v>
      </c>
      <c r="AI106" s="37">
        <v>5.1319999999999998E-2</v>
      </c>
      <c r="AJ106" s="37">
        <v>5.1450000000000003E-2</v>
      </c>
    </row>
    <row r="107" spans="2:36" x14ac:dyDescent="0.25">
      <c r="B107" s="27">
        <v>10349</v>
      </c>
      <c r="C107" s="28" t="s">
        <v>111</v>
      </c>
      <c r="D107" s="29">
        <v>1</v>
      </c>
      <c r="E107" s="29">
        <v>0</v>
      </c>
      <c r="F107" s="30">
        <v>531.72699999999998</v>
      </c>
      <c r="G107" s="31">
        <v>1165.1118724885846</v>
      </c>
      <c r="H107" s="31">
        <v>1167.5865801369862</v>
      </c>
      <c r="I107" s="31">
        <v>0</v>
      </c>
      <c r="J107" s="31">
        <v>0</v>
      </c>
      <c r="K107" s="31">
        <v>615.74566210045657</v>
      </c>
      <c r="L107" s="31">
        <v>615.74589041095885</v>
      </c>
      <c r="M107" s="32">
        <v>5393932</v>
      </c>
      <c r="N107" s="32">
        <v>5393933.9999999991</v>
      </c>
      <c r="O107" s="31">
        <v>549.36599999999999</v>
      </c>
      <c r="P107" s="31">
        <v>551.84100000000001</v>
      </c>
      <c r="Q107" s="32">
        <v>4812446.16</v>
      </c>
      <c r="R107" s="32">
        <v>4834127.16</v>
      </c>
      <c r="S107" s="30">
        <v>526.096</v>
      </c>
      <c r="T107" s="31">
        <v>4608600.96</v>
      </c>
      <c r="U107" s="33">
        <v>33.493000000000002</v>
      </c>
      <c r="V107" s="33">
        <v>41.540999999999997</v>
      </c>
      <c r="W107" s="31">
        <v>33.493000000000002</v>
      </c>
      <c r="X107" s="31">
        <v>41.540999999999997</v>
      </c>
      <c r="Y107" s="31">
        <v>7.3932700000000004E-2</v>
      </c>
      <c r="Z107" s="31">
        <v>7.3932700000000004E-2</v>
      </c>
      <c r="AA107" s="34">
        <v>3.6276200000000001E-2</v>
      </c>
      <c r="AB107" s="35">
        <v>3.7656500000000002E-2</v>
      </c>
      <c r="AC107" s="35">
        <v>3.7656500000000002E-2</v>
      </c>
      <c r="AD107" s="35">
        <v>3.7656500000000002E-2</v>
      </c>
      <c r="AE107" s="36">
        <v>0.97150262560773215</v>
      </c>
      <c r="AF107" s="36">
        <v>0.96489622820083465</v>
      </c>
      <c r="AG107" s="36">
        <v>1.0442314710623155</v>
      </c>
      <c r="AH107" s="36">
        <v>1.048935935646726</v>
      </c>
      <c r="AI107" s="37">
        <v>0</v>
      </c>
      <c r="AJ107" s="37">
        <v>0</v>
      </c>
    </row>
    <row r="108" spans="2:36" x14ac:dyDescent="0.25">
      <c r="B108" s="27">
        <v>10352</v>
      </c>
      <c r="C108" s="28" t="s">
        <v>112</v>
      </c>
      <c r="D108" s="29">
        <v>1</v>
      </c>
      <c r="E108" s="29">
        <v>0</v>
      </c>
      <c r="F108" s="30">
        <v>16.143999999999998</v>
      </c>
      <c r="G108" s="31">
        <v>15.600633904109591</v>
      </c>
      <c r="H108" s="31">
        <v>15.628145433789951</v>
      </c>
      <c r="I108" s="31">
        <v>0</v>
      </c>
      <c r="J108" s="31">
        <v>0</v>
      </c>
      <c r="K108" s="31">
        <v>0</v>
      </c>
      <c r="L108" s="31">
        <v>0</v>
      </c>
      <c r="M108" s="32">
        <v>0</v>
      </c>
      <c r="N108" s="32">
        <v>0</v>
      </c>
      <c r="O108" s="31">
        <v>15.781000000000001</v>
      </c>
      <c r="P108" s="31">
        <v>15.895</v>
      </c>
      <c r="Q108" s="32">
        <v>138241.56</v>
      </c>
      <c r="R108" s="32">
        <v>139240.19999999998</v>
      </c>
      <c r="S108" s="30">
        <v>15.973000000000001</v>
      </c>
      <c r="T108" s="31">
        <v>139923.48000000001</v>
      </c>
      <c r="U108" s="33">
        <v>0</v>
      </c>
      <c r="V108" s="33">
        <v>0</v>
      </c>
      <c r="W108" s="31">
        <v>0</v>
      </c>
      <c r="X108" s="31">
        <v>0</v>
      </c>
      <c r="Y108" s="31">
        <v>2.2177E-3</v>
      </c>
      <c r="Z108" s="31">
        <v>2.2336999999999999E-3</v>
      </c>
      <c r="AA108" s="34">
        <v>0</v>
      </c>
      <c r="AB108" s="35">
        <v>2.2177E-3</v>
      </c>
      <c r="AC108" s="35">
        <v>2.2336999999999999E-3</v>
      </c>
      <c r="AD108" s="35">
        <v>2.2256999999999997E-3</v>
      </c>
      <c r="AE108" s="36">
        <v>1</v>
      </c>
      <c r="AF108" s="36">
        <v>0.9999904295671741</v>
      </c>
      <c r="AG108" s="36">
        <v>1</v>
      </c>
      <c r="AH108" s="36">
        <v>1</v>
      </c>
      <c r="AI108" s="37">
        <v>0.06</v>
      </c>
      <c r="AJ108" s="37">
        <v>0.06</v>
      </c>
    </row>
    <row r="109" spans="2:36" x14ac:dyDescent="0.25">
      <c r="B109" s="27">
        <v>10354</v>
      </c>
      <c r="C109" s="28" t="s">
        <v>113</v>
      </c>
      <c r="D109" s="29">
        <v>1</v>
      </c>
      <c r="E109" s="29">
        <v>0</v>
      </c>
      <c r="F109" s="30">
        <v>810.99</v>
      </c>
      <c r="G109" s="31">
        <v>798.65372979452059</v>
      </c>
      <c r="H109" s="31">
        <v>805.54101415525122</v>
      </c>
      <c r="I109" s="31">
        <v>0</v>
      </c>
      <c r="J109" s="31">
        <v>0</v>
      </c>
      <c r="K109" s="31">
        <v>30.827739726027396</v>
      </c>
      <c r="L109" s="31">
        <v>30.827511415525112</v>
      </c>
      <c r="M109" s="32">
        <v>270051</v>
      </c>
      <c r="N109" s="32">
        <v>270049</v>
      </c>
      <c r="O109" s="31">
        <v>767.82600000000002</v>
      </c>
      <c r="P109" s="31">
        <v>774.71400000000006</v>
      </c>
      <c r="Q109" s="32">
        <v>6726155.7599999998</v>
      </c>
      <c r="R109" s="32">
        <v>6786494.6400000006</v>
      </c>
      <c r="S109" s="30">
        <v>802.40099999999995</v>
      </c>
      <c r="T109" s="31">
        <v>7029032.7599999998</v>
      </c>
      <c r="U109" s="33">
        <v>0</v>
      </c>
      <c r="V109" s="33">
        <v>0</v>
      </c>
      <c r="W109" s="31">
        <v>0</v>
      </c>
      <c r="X109" s="31">
        <v>0</v>
      </c>
      <c r="Y109" s="31">
        <v>0.1079032</v>
      </c>
      <c r="Z109" s="31">
        <v>0.1088712</v>
      </c>
      <c r="AA109" s="34">
        <v>5.4458399999999997E-2</v>
      </c>
      <c r="AB109" s="35">
        <v>5.3444800000000008E-2</v>
      </c>
      <c r="AC109" s="35">
        <v>5.4412800000000004E-2</v>
      </c>
      <c r="AD109" s="35">
        <v>5.3928800000000006E-2</v>
      </c>
      <c r="AE109" s="36">
        <v>0.99999979590296495</v>
      </c>
      <c r="AF109" s="36">
        <v>0.99999969208538808</v>
      </c>
      <c r="AG109" s="36">
        <v>1</v>
      </c>
      <c r="AH109" s="36">
        <v>1</v>
      </c>
      <c r="AI109" s="37">
        <v>0</v>
      </c>
      <c r="AJ109" s="37">
        <v>0</v>
      </c>
    </row>
    <row r="110" spans="2:36" x14ac:dyDescent="0.25">
      <c r="B110" s="27">
        <v>10360</v>
      </c>
      <c r="C110" s="28" t="s">
        <v>114</v>
      </c>
      <c r="D110" s="29">
        <v>1</v>
      </c>
      <c r="E110" s="29">
        <v>0</v>
      </c>
      <c r="F110" s="30">
        <v>6.8659999999999997</v>
      </c>
      <c r="G110" s="31">
        <v>6.9108917808219186</v>
      </c>
      <c r="H110" s="31">
        <v>6.9201529680365299</v>
      </c>
      <c r="I110" s="31">
        <v>0</v>
      </c>
      <c r="J110" s="31">
        <v>0</v>
      </c>
      <c r="K110" s="31">
        <v>0</v>
      </c>
      <c r="L110" s="31">
        <v>0</v>
      </c>
      <c r="M110" s="32">
        <v>0</v>
      </c>
      <c r="N110" s="32">
        <v>0</v>
      </c>
      <c r="O110" s="31">
        <v>6.6859999999999999</v>
      </c>
      <c r="P110" s="31">
        <v>6.726</v>
      </c>
      <c r="Q110" s="32">
        <v>58569.36</v>
      </c>
      <c r="R110" s="32">
        <v>58919.76</v>
      </c>
      <c r="S110" s="30">
        <v>6.7930000000000001</v>
      </c>
      <c r="T110" s="31">
        <v>59506.68</v>
      </c>
      <c r="U110" s="33">
        <v>0</v>
      </c>
      <c r="V110" s="33">
        <v>0</v>
      </c>
      <c r="W110" s="31">
        <v>0</v>
      </c>
      <c r="X110" s="31">
        <v>0</v>
      </c>
      <c r="Y110" s="31">
        <v>9.3959999999999996E-4</v>
      </c>
      <c r="Z110" s="31">
        <v>9.4519999999999999E-4</v>
      </c>
      <c r="AA110" s="34">
        <v>0</v>
      </c>
      <c r="AB110" s="35">
        <v>9.3959999999999996E-4</v>
      </c>
      <c r="AC110" s="35">
        <v>9.4519999999999999E-4</v>
      </c>
      <c r="AD110" s="35">
        <v>9.4239999999999992E-4</v>
      </c>
      <c r="AE110" s="36">
        <v>1</v>
      </c>
      <c r="AF110" s="36">
        <v>0.99991649102980817</v>
      </c>
      <c r="AG110" s="36">
        <v>1</v>
      </c>
      <c r="AH110" s="36">
        <v>1</v>
      </c>
      <c r="AI110" s="37">
        <v>3.5000000000000003E-2</v>
      </c>
      <c r="AJ110" s="37">
        <v>3.5000000000000003E-2</v>
      </c>
    </row>
    <row r="111" spans="2:36" x14ac:dyDescent="0.25">
      <c r="B111" s="27">
        <v>10363</v>
      </c>
      <c r="C111" s="28" t="s">
        <v>115</v>
      </c>
      <c r="D111" s="29">
        <v>1</v>
      </c>
      <c r="E111" s="29">
        <v>0</v>
      </c>
      <c r="F111" s="30">
        <v>102.208</v>
      </c>
      <c r="G111" s="31">
        <v>91.483037671232879</v>
      </c>
      <c r="H111" s="31">
        <v>91.419751598173519</v>
      </c>
      <c r="I111" s="31">
        <v>0</v>
      </c>
      <c r="J111" s="31">
        <v>0</v>
      </c>
      <c r="K111" s="31">
        <v>0</v>
      </c>
      <c r="L111" s="31">
        <v>0</v>
      </c>
      <c r="M111" s="32">
        <v>0</v>
      </c>
      <c r="N111" s="32">
        <v>0</v>
      </c>
      <c r="O111" s="31">
        <v>100.34699999999999</v>
      </c>
      <c r="P111" s="31">
        <v>103.752</v>
      </c>
      <c r="Q111" s="32">
        <v>879039.72</v>
      </c>
      <c r="R111" s="32">
        <v>908867.5199999999</v>
      </c>
      <c r="S111" s="30">
        <v>101.126</v>
      </c>
      <c r="T111" s="31">
        <v>885863.76</v>
      </c>
      <c r="U111" s="33">
        <v>0</v>
      </c>
      <c r="V111" s="33">
        <v>2.6259999999999999</v>
      </c>
      <c r="W111" s="31">
        <v>0</v>
      </c>
      <c r="X111" s="31">
        <v>2.6259999999999999</v>
      </c>
      <c r="Y111" s="31">
        <v>1.4101799999999999E-2</v>
      </c>
      <c r="Z111" s="31">
        <v>1.42113E-2</v>
      </c>
      <c r="AA111" s="34">
        <v>0</v>
      </c>
      <c r="AB111" s="35">
        <v>1.4101799999999999E-2</v>
      </c>
      <c r="AC111" s="35">
        <v>1.42113E-2</v>
      </c>
      <c r="AD111" s="35">
        <v>1.415655E-2</v>
      </c>
      <c r="AE111" s="36">
        <v>0.99999606899376703</v>
      </c>
      <c r="AF111" s="36">
        <v>0.97468322147158959</v>
      </c>
      <c r="AG111" s="36">
        <v>1</v>
      </c>
      <c r="AH111" s="36">
        <v>1.0259676047702864</v>
      </c>
      <c r="AI111" s="37">
        <v>0</v>
      </c>
      <c r="AJ111" s="37">
        <v>0</v>
      </c>
    </row>
    <row r="112" spans="2:36" x14ac:dyDescent="0.25">
      <c r="B112" s="27">
        <v>10369</v>
      </c>
      <c r="C112" s="28" t="s">
        <v>116</v>
      </c>
      <c r="D112" s="29">
        <v>1</v>
      </c>
      <c r="E112" s="29">
        <v>0</v>
      </c>
      <c r="F112" s="30">
        <v>16.677</v>
      </c>
      <c r="G112" s="31">
        <v>18.161780936073061</v>
      </c>
      <c r="H112" s="31">
        <v>18.230274086757987</v>
      </c>
      <c r="I112" s="31">
        <v>0</v>
      </c>
      <c r="J112" s="31">
        <v>0</v>
      </c>
      <c r="K112" s="31">
        <v>0</v>
      </c>
      <c r="L112" s="31">
        <v>0</v>
      </c>
      <c r="M112" s="32">
        <v>0</v>
      </c>
      <c r="N112" s="32">
        <v>0</v>
      </c>
      <c r="O112" s="31">
        <v>15.391</v>
      </c>
      <c r="P112" s="31">
        <v>15.506</v>
      </c>
      <c r="Q112" s="32">
        <v>134825.16</v>
      </c>
      <c r="R112" s="32">
        <v>135832.56</v>
      </c>
      <c r="S112" s="30">
        <v>16.5</v>
      </c>
      <c r="T112" s="31">
        <v>144540</v>
      </c>
      <c r="U112" s="33">
        <v>0</v>
      </c>
      <c r="V112" s="33">
        <v>0</v>
      </c>
      <c r="W112" s="31">
        <v>0</v>
      </c>
      <c r="X112" s="31">
        <v>0</v>
      </c>
      <c r="Y112" s="31">
        <v>2.1629000000000002E-3</v>
      </c>
      <c r="Z112" s="31">
        <v>2.1790999999999998E-3</v>
      </c>
      <c r="AA112" s="34">
        <v>0</v>
      </c>
      <c r="AB112" s="35">
        <v>2.1629000000000002E-3</v>
      </c>
      <c r="AC112" s="35">
        <v>2.1790999999999998E-3</v>
      </c>
      <c r="AD112" s="35">
        <v>2.1710000000000002E-3</v>
      </c>
      <c r="AE112" s="36">
        <v>0.99996391956733532</v>
      </c>
      <c r="AF112" s="36">
        <v>1</v>
      </c>
      <c r="AG112" s="36">
        <v>1</v>
      </c>
      <c r="AH112" s="36">
        <v>1</v>
      </c>
      <c r="AI112" s="37">
        <v>7.0000000000000007E-2</v>
      </c>
      <c r="AJ112" s="37">
        <v>7.0000000000000007E-2</v>
      </c>
    </row>
    <row r="113" spans="2:36" x14ac:dyDescent="0.25">
      <c r="B113" s="27">
        <v>10370</v>
      </c>
      <c r="C113" s="28" t="s">
        <v>117</v>
      </c>
      <c r="D113" s="29">
        <v>1</v>
      </c>
      <c r="E113" s="29">
        <v>0</v>
      </c>
      <c r="F113" s="30">
        <v>408.39299999999997</v>
      </c>
      <c r="G113" s="31">
        <v>583.8379000000001</v>
      </c>
      <c r="H113" s="31">
        <v>597.41598219178081</v>
      </c>
      <c r="I113" s="31">
        <v>0</v>
      </c>
      <c r="J113" s="31">
        <v>0</v>
      </c>
      <c r="K113" s="31">
        <v>178.42134703196348</v>
      </c>
      <c r="L113" s="31">
        <v>178.42191780821918</v>
      </c>
      <c r="M113" s="32">
        <v>1562971</v>
      </c>
      <c r="N113" s="32">
        <v>1562976</v>
      </c>
      <c r="O113" s="31">
        <v>405.41699999999997</v>
      </c>
      <c r="P113" s="31">
        <v>418.99400000000003</v>
      </c>
      <c r="Q113" s="32">
        <v>3551452.92</v>
      </c>
      <c r="R113" s="32">
        <v>3670387.4400000004</v>
      </c>
      <c r="S113" s="30">
        <v>404.06799999999998</v>
      </c>
      <c r="T113" s="31">
        <v>3539635.6799999997</v>
      </c>
      <c r="U113" s="33">
        <v>0</v>
      </c>
      <c r="V113" s="33">
        <v>0</v>
      </c>
      <c r="W113" s="31">
        <v>0</v>
      </c>
      <c r="X113" s="31">
        <v>0</v>
      </c>
      <c r="Y113" s="31">
        <v>5.6784000000000001E-2</v>
      </c>
      <c r="Z113" s="31">
        <v>5.6784000000000001E-2</v>
      </c>
      <c r="AA113" s="34">
        <v>2.96627E-2</v>
      </c>
      <c r="AB113" s="35">
        <v>2.7121300000000001E-2</v>
      </c>
      <c r="AC113" s="35">
        <v>2.7121300000000001E-2</v>
      </c>
      <c r="AD113" s="35">
        <v>2.7121300000000001E-2</v>
      </c>
      <c r="AE113" s="36">
        <v>0.9999993199037982</v>
      </c>
      <c r="AF113" s="36">
        <v>0.99999990374694503</v>
      </c>
      <c r="AG113" s="36">
        <v>1.0033385469772413</v>
      </c>
      <c r="AH113" s="36">
        <v>1.0369393270439631</v>
      </c>
      <c r="AI113" s="37">
        <v>0</v>
      </c>
      <c r="AJ113" s="37">
        <v>0</v>
      </c>
    </row>
    <row r="114" spans="2:36" x14ac:dyDescent="0.25">
      <c r="B114" s="27">
        <v>10371</v>
      </c>
      <c r="C114" s="28" t="s">
        <v>118</v>
      </c>
      <c r="D114" s="29">
        <v>1</v>
      </c>
      <c r="E114" s="29">
        <v>0</v>
      </c>
      <c r="F114" s="30">
        <v>11.196999999999999</v>
      </c>
      <c r="G114" s="31">
        <v>11.859870205479451</v>
      </c>
      <c r="H114" s="31">
        <v>12.039276141552513</v>
      </c>
      <c r="I114" s="31">
        <v>0</v>
      </c>
      <c r="J114" s="31">
        <v>0</v>
      </c>
      <c r="K114" s="31">
        <v>0</v>
      </c>
      <c r="L114" s="31">
        <v>0</v>
      </c>
      <c r="M114" s="32">
        <v>0</v>
      </c>
      <c r="N114" s="32">
        <v>0</v>
      </c>
      <c r="O114" s="31">
        <v>12.010999999999999</v>
      </c>
      <c r="P114" s="31">
        <v>12.449</v>
      </c>
      <c r="Q114" s="32">
        <v>105216.35999999999</v>
      </c>
      <c r="R114" s="32">
        <v>109053.24</v>
      </c>
      <c r="S114" s="30">
        <v>11.077999999999999</v>
      </c>
      <c r="T114" s="31">
        <v>97043.28</v>
      </c>
      <c r="U114" s="33">
        <v>0.93300000000000005</v>
      </c>
      <c r="V114" s="33">
        <v>1.371</v>
      </c>
      <c r="W114" s="31">
        <v>0</v>
      </c>
      <c r="X114" s="31">
        <v>1.371</v>
      </c>
      <c r="Y114" s="31">
        <v>1.5567999999999999E-3</v>
      </c>
      <c r="Z114" s="31">
        <v>1.5567999999999999E-3</v>
      </c>
      <c r="AA114" s="34">
        <v>0</v>
      </c>
      <c r="AB114" s="35">
        <v>1.5567999999999999E-3</v>
      </c>
      <c r="AC114" s="35">
        <v>1.5567999999999999E-3</v>
      </c>
      <c r="AD114" s="35">
        <v>1.5567999999999999E-3</v>
      </c>
      <c r="AE114" s="36">
        <v>0.92232691897104135</v>
      </c>
      <c r="AF114" s="36">
        <v>0.88989841387883584</v>
      </c>
      <c r="AG114" s="36">
        <v>1.0842209785159775</v>
      </c>
      <c r="AH114" s="36">
        <v>1.1237588012276585</v>
      </c>
      <c r="AI114" s="37">
        <v>0</v>
      </c>
      <c r="AJ114" s="37">
        <v>0</v>
      </c>
    </row>
    <row r="115" spans="2:36" x14ac:dyDescent="0.25">
      <c r="B115" s="27">
        <v>10376</v>
      </c>
      <c r="C115" s="28" t="s">
        <v>119</v>
      </c>
      <c r="D115" s="29">
        <v>1</v>
      </c>
      <c r="E115" s="29">
        <v>0</v>
      </c>
      <c r="F115" s="30">
        <v>56.865000000000002</v>
      </c>
      <c r="G115" s="31">
        <v>55.114610958904109</v>
      </c>
      <c r="H115" s="31">
        <v>55.087423059360731</v>
      </c>
      <c r="I115" s="31">
        <v>0</v>
      </c>
      <c r="J115" s="31">
        <v>0</v>
      </c>
      <c r="K115" s="31">
        <v>0.8742009132420091</v>
      </c>
      <c r="L115" s="31">
        <v>0.87226027397260275</v>
      </c>
      <c r="M115" s="32">
        <v>7658</v>
      </c>
      <c r="N115" s="32">
        <v>7641</v>
      </c>
      <c r="O115" s="31">
        <v>55.274000000000001</v>
      </c>
      <c r="P115" s="31">
        <v>55.658999999999999</v>
      </c>
      <c r="Q115" s="32">
        <v>484200.24</v>
      </c>
      <c r="R115" s="32">
        <v>487572.83999999997</v>
      </c>
      <c r="S115" s="30">
        <v>56.262999999999998</v>
      </c>
      <c r="T115" s="31">
        <v>492863.88</v>
      </c>
      <c r="U115" s="33">
        <v>0</v>
      </c>
      <c r="V115" s="33">
        <v>0</v>
      </c>
      <c r="W115" s="31">
        <v>0</v>
      </c>
      <c r="X115" s="31">
        <v>0</v>
      </c>
      <c r="Y115" s="31">
        <v>7.7676999999999998E-3</v>
      </c>
      <c r="Z115" s="31">
        <v>7.8218000000000003E-3</v>
      </c>
      <c r="AA115" s="34">
        <v>0</v>
      </c>
      <c r="AB115" s="35">
        <v>7.7676999999999998E-3</v>
      </c>
      <c r="AC115" s="35">
        <v>7.8218000000000003E-3</v>
      </c>
      <c r="AD115" s="35">
        <v>7.7947499999999996E-3</v>
      </c>
      <c r="AE115" s="36">
        <v>1</v>
      </c>
      <c r="AF115" s="36">
        <v>1</v>
      </c>
      <c r="AG115" s="36">
        <v>1</v>
      </c>
      <c r="AH115" s="36">
        <v>1</v>
      </c>
      <c r="AI115" s="37">
        <v>0</v>
      </c>
      <c r="AJ115" s="37">
        <v>0</v>
      </c>
    </row>
    <row r="116" spans="2:36" x14ac:dyDescent="0.25">
      <c r="B116" s="27">
        <v>10378</v>
      </c>
      <c r="C116" s="28" t="s">
        <v>120</v>
      </c>
      <c r="D116" s="29">
        <v>1</v>
      </c>
      <c r="E116" s="29">
        <v>0</v>
      </c>
      <c r="F116" s="30">
        <v>2.0510000000000002</v>
      </c>
      <c r="G116" s="31">
        <v>1.94724703196347</v>
      </c>
      <c r="H116" s="31">
        <v>1.9684896118721462</v>
      </c>
      <c r="I116" s="31">
        <v>0</v>
      </c>
      <c r="J116" s="31">
        <v>0</v>
      </c>
      <c r="K116" s="31">
        <v>0</v>
      </c>
      <c r="L116" s="31">
        <v>0</v>
      </c>
      <c r="M116" s="32">
        <v>0</v>
      </c>
      <c r="N116" s="32">
        <v>0</v>
      </c>
      <c r="O116" s="31">
        <v>2.1739999999999999</v>
      </c>
      <c r="P116" s="31">
        <v>2.1869999999999998</v>
      </c>
      <c r="Q116" s="32">
        <v>19044.239999999998</v>
      </c>
      <c r="R116" s="32">
        <v>19158.12</v>
      </c>
      <c r="S116" s="30">
        <v>2.0329999999999999</v>
      </c>
      <c r="T116" s="31">
        <v>17809.079999999998</v>
      </c>
      <c r="U116" s="33">
        <v>0.14099999999999999</v>
      </c>
      <c r="V116" s="33">
        <v>0.154</v>
      </c>
      <c r="W116" s="31">
        <v>0</v>
      </c>
      <c r="X116" s="31">
        <v>0</v>
      </c>
      <c r="Y116" s="31">
        <v>2.8570000000000001E-4</v>
      </c>
      <c r="Z116" s="31">
        <v>2.8570000000000001E-4</v>
      </c>
      <c r="AA116" s="34">
        <v>0</v>
      </c>
      <c r="AB116" s="35">
        <v>2.8570000000000001E-4</v>
      </c>
      <c r="AC116" s="35">
        <v>2.8570000000000001E-4</v>
      </c>
      <c r="AD116" s="35">
        <v>2.8570000000000001E-4</v>
      </c>
      <c r="AE116" s="36">
        <v>0.93498081118416332</v>
      </c>
      <c r="AF116" s="36">
        <v>0.92949332117740124</v>
      </c>
      <c r="AG116" s="36">
        <v>1.0693556320708313</v>
      </c>
      <c r="AH116" s="36">
        <v>1.0757501229709787</v>
      </c>
      <c r="AI116" s="37">
        <v>0</v>
      </c>
      <c r="AJ116" s="37">
        <v>0</v>
      </c>
    </row>
    <row r="117" spans="2:36" x14ac:dyDescent="0.25">
      <c r="B117" s="27">
        <v>10379</v>
      </c>
      <c r="C117" s="28" t="s">
        <v>121</v>
      </c>
      <c r="D117" s="29">
        <v>1</v>
      </c>
      <c r="E117" s="29">
        <v>0</v>
      </c>
      <c r="F117" s="30">
        <v>4.88</v>
      </c>
      <c r="G117" s="31">
        <v>4.7389220319634706</v>
      </c>
      <c r="H117" s="31">
        <v>4.7490227168949772</v>
      </c>
      <c r="I117" s="31">
        <v>0</v>
      </c>
      <c r="J117" s="31">
        <v>0</v>
      </c>
      <c r="K117" s="31">
        <v>0</v>
      </c>
      <c r="L117" s="31">
        <v>0</v>
      </c>
      <c r="M117" s="32">
        <v>0</v>
      </c>
      <c r="N117" s="32">
        <v>0</v>
      </c>
      <c r="O117" s="31">
        <v>4.923</v>
      </c>
      <c r="P117" s="31">
        <v>4.9619999999999997</v>
      </c>
      <c r="Q117" s="32">
        <v>43125.48</v>
      </c>
      <c r="R117" s="32">
        <v>43467.119999999995</v>
      </c>
      <c r="S117" s="30">
        <v>4.8280000000000003</v>
      </c>
      <c r="T117" s="31">
        <v>42293.280000000006</v>
      </c>
      <c r="U117" s="33">
        <v>9.5000000000000001E-2</v>
      </c>
      <c r="V117" s="33">
        <v>0.13400000000000001</v>
      </c>
      <c r="W117" s="31">
        <v>0</v>
      </c>
      <c r="X117" s="31">
        <v>0</v>
      </c>
      <c r="Y117" s="31">
        <v>6.7849999999999996E-4</v>
      </c>
      <c r="Z117" s="31">
        <v>6.7849999999999996E-4</v>
      </c>
      <c r="AA117" s="34">
        <v>0</v>
      </c>
      <c r="AB117" s="35">
        <v>6.7849999999999996E-4</v>
      </c>
      <c r="AC117" s="35">
        <v>6.7849999999999996E-4</v>
      </c>
      <c r="AD117" s="35">
        <v>6.7849999999999996E-4</v>
      </c>
      <c r="AE117" s="36">
        <v>0.98080899153631296</v>
      </c>
      <c r="AF117" s="36">
        <v>0.972929327727311</v>
      </c>
      <c r="AG117" s="36">
        <v>1.0196768848384423</v>
      </c>
      <c r="AH117" s="36">
        <v>1.0277547638773818</v>
      </c>
      <c r="AI117" s="37">
        <v>0</v>
      </c>
      <c r="AJ117" s="37">
        <v>0</v>
      </c>
    </row>
    <row r="118" spans="2:36" x14ac:dyDescent="0.25">
      <c r="B118" s="27">
        <v>10388</v>
      </c>
      <c r="C118" s="28" t="s">
        <v>122</v>
      </c>
      <c r="D118" s="29">
        <v>0</v>
      </c>
      <c r="E118" s="29">
        <v>1</v>
      </c>
      <c r="F118" s="30">
        <v>114.91200000000001</v>
      </c>
      <c r="G118" s="31">
        <v>215.16026826484017</v>
      </c>
      <c r="H118" s="31">
        <v>218.33666632420093</v>
      </c>
      <c r="I118" s="31">
        <v>0</v>
      </c>
      <c r="J118" s="31">
        <v>0</v>
      </c>
      <c r="K118" s="31">
        <v>0</v>
      </c>
      <c r="L118" s="31">
        <v>0</v>
      </c>
      <c r="M118" s="32">
        <v>0</v>
      </c>
      <c r="N118" s="32">
        <v>0</v>
      </c>
      <c r="O118" s="31">
        <v>143.833</v>
      </c>
      <c r="P118" s="31">
        <v>169.03100000000001</v>
      </c>
      <c r="Q118" s="32">
        <v>1259977.08</v>
      </c>
      <c r="R118" s="32">
        <v>1480711.56</v>
      </c>
      <c r="S118" s="30">
        <v>113.69499999999999</v>
      </c>
      <c r="T118" s="31">
        <v>995968.2</v>
      </c>
      <c r="U118" s="33">
        <v>30.138000000000002</v>
      </c>
      <c r="V118" s="33">
        <v>55.335999999999999</v>
      </c>
      <c r="W118" s="31">
        <v>30.138000000000002</v>
      </c>
      <c r="X118" s="31">
        <v>55.335999999999999</v>
      </c>
      <c r="Y118" s="31">
        <v>1.5977700000000001E-2</v>
      </c>
      <c r="Z118" s="31">
        <v>1.5977700000000001E-2</v>
      </c>
      <c r="AA118" s="34">
        <v>0</v>
      </c>
      <c r="AB118" s="35">
        <v>1.5977700000000001E-2</v>
      </c>
      <c r="AC118" s="35">
        <v>1.5977700000000001E-2</v>
      </c>
      <c r="AD118" s="35">
        <v>1.5977700000000001E-2</v>
      </c>
      <c r="AE118" s="36">
        <v>0.79046526515632232</v>
      </c>
      <c r="AF118" s="36">
        <v>0.67262777888368297</v>
      </c>
      <c r="AG118" s="36">
        <v>1.2650776199481069</v>
      </c>
      <c r="AH118" s="36">
        <v>1.4867056598795023</v>
      </c>
      <c r="AI118" s="37">
        <v>7.5899999999999995E-2</v>
      </c>
      <c r="AJ118" s="37">
        <v>8.9200000000000002E-2</v>
      </c>
    </row>
    <row r="119" spans="2:36" x14ac:dyDescent="0.25">
      <c r="B119" s="27">
        <v>10391</v>
      </c>
      <c r="C119" s="28" t="s">
        <v>123</v>
      </c>
      <c r="D119" s="29">
        <v>1</v>
      </c>
      <c r="E119" s="29">
        <v>0</v>
      </c>
      <c r="F119" s="30">
        <v>30.423999999999999</v>
      </c>
      <c r="G119" s="31">
        <v>33.221548059360728</v>
      </c>
      <c r="H119" s="31">
        <v>33.573361073059367</v>
      </c>
      <c r="I119" s="31">
        <v>0</v>
      </c>
      <c r="J119" s="31">
        <v>0</v>
      </c>
      <c r="K119" s="31">
        <v>0</v>
      </c>
      <c r="L119" s="31">
        <v>0</v>
      </c>
      <c r="M119" s="32">
        <v>0</v>
      </c>
      <c r="N119" s="32">
        <v>0</v>
      </c>
      <c r="O119" s="31">
        <v>31.649000000000001</v>
      </c>
      <c r="P119" s="31">
        <v>32.072000000000003</v>
      </c>
      <c r="Q119" s="32">
        <v>277245.24</v>
      </c>
      <c r="R119" s="32">
        <v>280950.72000000003</v>
      </c>
      <c r="S119" s="30">
        <v>30.102</v>
      </c>
      <c r="T119" s="31">
        <v>263693.52</v>
      </c>
      <c r="U119" s="33">
        <v>1.5469999999999999</v>
      </c>
      <c r="V119" s="33">
        <v>1.97</v>
      </c>
      <c r="W119" s="31">
        <v>1.5469999999999999</v>
      </c>
      <c r="X119" s="31">
        <v>1.97</v>
      </c>
      <c r="Y119" s="31">
        <v>4.2303000000000002E-3</v>
      </c>
      <c r="Z119" s="31">
        <v>4.2303000000000002E-3</v>
      </c>
      <c r="AA119" s="34">
        <v>0</v>
      </c>
      <c r="AB119" s="35">
        <v>4.2303000000000002E-3</v>
      </c>
      <c r="AC119" s="35">
        <v>4.2303000000000002E-3</v>
      </c>
      <c r="AD119" s="35">
        <v>4.2303000000000002E-3</v>
      </c>
      <c r="AE119" s="36">
        <v>0.95113995306787857</v>
      </c>
      <c r="AF119" s="36">
        <v>0.938582394454619</v>
      </c>
      <c r="AG119" s="36">
        <v>1.051391934090758</v>
      </c>
      <c r="AH119" s="36">
        <v>1.0654441565344497</v>
      </c>
      <c r="AI119" s="37">
        <v>3.6799999999999999E-2</v>
      </c>
      <c r="AJ119" s="37">
        <v>3.7289999999999997E-2</v>
      </c>
    </row>
    <row r="120" spans="2:36" x14ac:dyDescent="0.25">
      <c r="B120" s="27">
        <v>10406</v>
      </c>
      <c r="C120" s="28" t="s">
        <v>124</v>
      </c>
      <c r="D120" s="29">
        <v>1</v>
      </c>
      <c r="E120" s="29">
        <v>0</v>
      </c>
      <c r="F120" s="30">
        <v>0.46500000000000002</v>
      </c>
      <c r="G120" s="31">
        <v>0.56645936073059378</v>
      </c>
      <c r="H120" s="31">
        <v>0.56436187214611888</v>
      </c>
      <c r="I120" s="31">
        <v>0</v>
      </c>
      <c r="J120" s="31">
        <v>0</v>
      </c>
      <c r="K120" s="31">
        <v>0</v>
      </c>
      <c r="L120" s="31">
        <v>0</v>
      </c>
      <c r="M120" s="32">
        <v>0</v>
      </c>
      <c r="N120" s="32">
        <v>0</v>
      </c>
      <c r="O120" s="31">
        <v>0.52100000000000002</v>
      </c>
      <c r="P120" s="31">
        <v>0.52100000000000002</v>
      </c>
      <c r="Q120" s="32">
        <v>4563.96</v>
      </c>
      <c r="R120" s="32">
        <v>4563.96</v>
      </c>
      <c r="S120" s="30">
        <v>0.46</v>
      </c>
      <c r="T120" s="31">
        <v>4029.6000000000004</v>
      </c>
      <c r="U120" s="33">
        <v>6.0999999999999999E-2</v>
      </c>
      <c r="V120" s="33">
        <v>6.0999999999999999E-2</v>
      </c>
      <c r="W120" s="31">
        <v>0</v>
      </c>
      <c r="X120" s="31">
        <v>0</v>
      </c>
      <c r="Y120" s="31">
        <v>6.4599999999999998E-5</v>
      </c>
      <c r="Z120" s="31">
        <v>6.4599999999999998E-5</v>
      </c>
      <c r="AA120" s="34">
        <v>0</v>
      </c>
      <c r="AB120" s="35">
        <v>6.4599999999999998E-5</v>
      </c>
      <c r="AC120" s="35">
        <v>6.4599999999999998E-5</v>
      </c>
      <c r="AD120" s="35">
        <v>6.4599999999999998E-5</v>
      </c>
      <c r="AE120" s="36">
        <v>0.88202445000903484</v>
      </c>
      <c r="AF120" s="36">
        <v>0.88202445000903507</v>
      </c>
      <c r="AG120" s="36">
        <v>1.1326086956521739</v>
      </c>
      <c r="AH120" s="36">
        <v>1.1326086956521739</v>
      </c>
      <c r="AI120" s="37">
        <v>0</v>
      </c>
      <c r="AJ120" s="37">
        <v>0</v>
      </c>
    </row>
    <row r="121" spans="2:36" x14ac:dyDescent="0.25">
      <c r="B121" s="27">
        <v>10408</v>
      </c>
      <c r="C121" s="28" t="s">
        <v>125</v>
      </c>
      <c r="D121" s="29">
        <v>1</v>
      </c>
      <c r="E121" s="29">
        <v>0</v>
      </c>
      <c r="F121" s="30">
        <v>1.55</v>
      </c>
      <c r="G121" s="31">
        <v>1.4476570776255704</v>
      </c>
      <c r="H121" s="31">
        <v>1.4430739726027393</v>
      </c>
      <c r="I121" s="31">
        <v>0</v>
      </c>
      <c r="J121" s="31">
        <v>0</v>
      </c>
      <c r="K121" s="31">
        <v>0</v>
      </c>
      <c r="L121" s="31">
        <v>0</v>
      </c>
      <c r="M121" s="32">
        <v>0</v>
      </c>
      <c r="N121" s="32">
        <v>0</v>
      </c>
      <c r="O121" s="31">
        <v>1.476</v>
      </c>
      <c r="P121" s="31">
        <v>1.476</v>
      </c>
      <c r="Q121" s="32">
        <v>12929.76</v>
      </c>
      <c r="R121" s="32">
        <v>12929.76</v>
      </c>
      <c r="S121" s="30">
        <v>1.534</v>
      </c>
      <c r="T121" s="31">
        <v>13437.84</v>
      </c>
      <c r="U121" s="33">
        <v>0</v>
      </c>
      <c r="V121" s="33">
        <v>0</v>
      </c>
      <c r="W121" s="31">
        <v>0</v>
      </c>
      <c r="X121" s="31">
        <v>0</v>
      </c>
      <c r="Y121" s="31">
        <v>2.074E-4</v>
      </c>
      <c r="Z121" s="31">
        <v>2.074E-4</v>
      </c>
      <c r="AA121" s="34">
        <v>0</v>
      </c>
      <c r="AB121" s="35">
        <v>2.074E-4</v>
      </c>
      <c r="AC121" s="35">
        <v>2.074E-4</v>
      </c>
      <c r="AD121" s="35">
        <v>2.074E-4</v>
      </c>
      <c r="AE121" s="36">
        <v>0.99978541694988665</v>
      </c>
      <c r="AF121" s="36">
        <v>0.99978541694988665</v>
      </c>
      <c r="AG121" s="36">
        <v>1</v>
      </c>
      <c r="AH121" s="36">
        <v>1</v>
      </c>
      <c r="AI121" s="37">
        <v>0</v>
      </c>
      <c r="AJ121" s="37">
        <v>0</v>
      </c>
    </row>
    <row r="122" spans="2:36" x14ac:dyDescent="0.25">
      <c r="B122" s="27">
        <v>10409</v>
      </c>
      <c r="C122" s="28" t="s">
        <v>126</v>
      </c>
      <c r="D122" s="29">
        <v>1</v>
      </c>
      <c r="E122" s="29">
        <v>0</v>
      </c>
      <c r="F122" s="30">
        <v>20.725999999999999</v>
      </c>
      <c r="G122" s="31">
        <v>19.463406278538816</v>
      </c>
      <c r="H122" s="31">
        <v>19.433570433789956</v>
      </c>
      <c r="I122" s="31">
        <v>0</v>
      </c>
      <c r="J122" s="31">
        <v>0</v>
      </c>
      <c r="K122" s="31">
        <v>0</v>
      </c>
      <c r="L122" s="31">
        <v>0</v>
      </c>
      <c r="M122" s="32">
        <v>0</v>
      </c>
      <c r="N122" s="32">
        <v>0</v>
      </c>
      <c r="O122" s="31">
        <v>20.184000000000001</v>
      </c>
      <c r="P122" s="31">
        <v>20.222000000000001</v>
      </c>
      <c r="Q122" s="32">
        <v>176811.84</v>
      </c>
      <c r="R122" s="32">
        <v>177144.72</v>
      </c>
      <c r="S122" s="30">
        <v>20.506</v>
      </c>
      <c r="T122" s="31">
        <v>179632.56</v>
      </c>
      <c r="U122" s="33">
        <v>0</v>
      </c>
      <c r="V122" s="33">
        <v>0</v>
      </c>
      <c r="W122" s="31">
        <v>0</v>
      </c>
      <c r="X122" s="31">
        <v>0</v>
      </c>
      <c r="Y122" s="31">
        <v>2.8365E-3</v>
      </c>
      <c r="Z122" s="31">
        <v>2.8417999999999998E-3</v>
      </c>
      <c r="AA122" s="34">
        <v>0</v>
      </c>
      <c r="AB122" s="35">
        <v>2.8365E-3</v>
      </c>
      <c r="AC122" s="35">
        <v>2.8417999999999998E-3</v>
      </c>
      <c r="AD122" s="35">
        <v>2.8391499999999999E-3</v>
      </c>
      <c r="AE122" s="36">
        <v>1</v>
      </c>
      <c r="AF122" s="36">
        <v>1</v>
      </c>
      <c r="AG122" s="36">
        <v>1</v>
      </c>
      <c r="AH122" s="36">
        <v>1</v>
      </c>
      <c r="AI122" s="37">
        <v>0</v>
      </c>
      <c r="AJ122" s="37">
        <v>0</v>
      </c>
    </row>
    <row r="123" spans="2:36" x14ac:dyDescent="0.25">
      <c r="B123" s="27">
        <v>10426</v>
      </c>
      <c r="C123" s="28" t="s">
        <v>127</v>
      </c>
      <c r="D123" s="29">
        <v>1</v>
      </c>
      <c r="E123" s="29">
        <v>0</v>
      </c>
      <c r="F123" s="30">
        <v>26.683</v>
      </c>
      <c r="G123" s="31">
        <v>23.118986643835619</v>
      </c>
      <c r="H123" s="31">
        <v>25.329512899543385</v>
      </c>
      <c r="I123" s="31">
        <v>0</v>
      </c>
      <c r="J123" s="31">
        <v>0</v>
      </c>
      <c r="K123" s="31">
        <v>0</v>
      </c>
      <c r="L123" s="31">
        <v>0</v>
      </c>
      <c r="M123" s="32">
        <v>0</v>
      </c>
      <c r="N123" s="32">
        <v>0</v>
      </c>
      <c r="O123" s="31">
        <v>27.294</v>
      </c>
      <c r="P123" s="31">
        <v>28.798999999999999</v>
      </c>
      <c r="Q123" s="32">
        <v>239095.44</v>
      </c>
      <c r="R123" s="32">
        <v>252279.24</v>
      </c>
      <c r="S123" s="30">
        <v>28.494</v>
      </c>
      <c r="T123" s="31">
        <v>249607.44</v>
      </c>
      <c r="U123" s="33">
        <v>0</v>
      </c>
      <c r="V123" s="33">
        <v>0.30499999999999999</v>
      </c>
      <c r="W123" s="31">
        <v>0</v>
      </c>
      <c r="X123" s="31">
        <v>0</v>
      </c>
      <c r="Y123" s="31">
        <v>3.8356000000000002E-3</v>
      </c>
      <c r="Z123" s="31">
        <v>4.0042999999999997E-3</v>
      </c>
      <c r="AA123" s="34">
        <v>0</v>
      </c>
      <c r="AB123" s="35">
        <v>3.8356000000000002E-3</v>
      </c>
      <c r="AC123" s="35">
        <v>4.0042999999999997E-3</v>
      </c>
      <c r="AD123" s="35">
        <v>3.9199500000000002E-3</v>
      </c>
      <c r="AE123" s="36">
        <v>0.99998168068872884</v>
      </c>
      <c r="AF123" s="36">
        <v>0.98941818733140874</v>
      </c>
      <c r="AG123" s="36">
        <v>1</v>
      </c>
      <c r="AH123" s="36">
        <v>1.0107040078613041</v>
      </c>
      <c r="AI123" s="37">
        <v>0</v>
      </c>
      <c r="AJ123" s="37">
        <v>0</v>
      </c>
    </row>
    <row r="124" spans="2:36" x14ac:dyDescent="0.25">
      <c r="B124" s="27">
        <v>10434</v>
      </c>
      <c r="C124" s="28" t="s">
        <v>128</v>
      </c>
      <c r="D124" s="29">
        <v>1</v>
      </c>
      <c r="E124" s="29">
        <v>0</v>
      </c>
      <c r="F124" s="30">
        <v>27.562000000000001</v>
      </c>
      <c r="G124" s="31">
        <v>29.036938584474886</v>
      </c>
      <c r="H124" s="31">
        <v>29.302323401826484</v>
      </c>
      <c r="I124" s="31">
        <v>0</v>
      </c>
      <c r="J124" s="31">
        <v>0</v>
      </c>
      <c r="K124" s="31">
        <v>0</v>
      </c>
      <c r="L124" s="31">
        <v>0</v>
      </c>
      <c r="M124" s="32">
        <v>0</v>
      </c>
      <c r="N124" s="32">
        <v>0</v>
      </c>
      <c r="O124" s="31">
        <v>27.324000000000002</v>
      </c>
      <c r="P124" s="31">
        <v>27.734000000000002</v>
      </c>
      <c r="Q124" s="32">
        <v>239358.24000000002</v>
      </c>
      <c r="R124" s="32">
        <v>242949.84000000003</v>
      </c>
      <c r="S124" s="30">
        <v>27.27</v>
      </c>
      <c r="T124" s="31">
        <v>238885.19999999998</v>
      </c>
      <c r="U124" s="33">
        <v>5.3999999999999999E-2</v>
      </c>
      <c r="V124" s="33">
        <v>0.46400000000000002</v>
      </c>
      <c r="W124" s="31">
        <v>5.3999999999999999E-2</v>
      </c>
      <c r="X124" s="31">
        <v>0</v>
      </c>
      <c r="Y124" s="31">
        <v>3.8322999999999999E-3</v>
      </c>
      <c r="Z124" s="31">
        <v>3.8322999999999999E-3</v>
      </c>
      <c r="AA124" s="34">
        <v>0</v>
      </c>
      <c r="AB124" s="35">
        <v>3.8322999999999999E-3</v>
      </c>
      <c r="AC124" s="35">
        <v>3.8322999999999999E-3</v>
      </c>
      <c r="AD124" s="35">
        <v>3.8322999999999999E-3</v>
      </c>
      <c r="AE124" s="36">
        <v>0.99801919963660213</v>
      </c>
      <c r="AF124" s="36">
        <v>0.98327014708121208</v>
      </c>
      <c r="AG124" s="36">
        <v>1.001980198019802</v>
      </c>
      <c r="AH124" s="36">
        <v>1.017015034836817</v>
      </c>
      <c r="AI124" s="37">
        <v>0</v>
      </c>
      <c r="AJ124" s="37">
        <v>0</v>
      </c>
    </row>
    <row r="125" spans="2:36" x14ac:dyDescent="0.25">
      <c r="B125" s="27">
        <v>10436</v>
      </c>
      <c r="C125" s="28" t="s">
        <v>129</v>
      </c>
      <c r="D125" s="29">
        <v>1</v>
      </c>
      <c r="E125" s="29">
        <v>0</v>
      </c>
      <c r="F125" s="30">
        <v>19.437999999999999</v>
      </c>
      <c r="G125" s="31">
        <v>19.922785730593606</v>
      </c>
      <c r="H125" s="31">
        <v>20.140619406392695</v>
      </c>
      <c r="I125" s="31">
        <v>0</v>
      </c>
      <c r="J125" s="31">
        <v>0</v>
      </c>
      <c r="K125" s="31">
        <v>0</v>
      </c>
      <c r="L125" s="31">
        <v>0</v>
      </c>
      <c r="M125" s="32">
        <v>0</v>
      </c>
      <c r="N125" s="32">
        <v>0</v>
      </c>
      <c r="O125" s="31">
        <v>18.968</v>
      </c>
      <c r="P125" s="31">
        <v>19.260000000000002</v>
      </c>
      <c r="Q125" s="32">
        <v>166159.67999999999</v>
      </c>
      <c r="R125" s="32">
        <v>168717.6</v>
      </c>
      <c r="S125" s="30">
        <v>19.231999999999999</v>
      </c>
      <c r="T125" s="31">
        <v>168472.32000000001</v>
      </c>
      <c r="U125" s="33">
        <v>0</v>
      </c>
      <c r="V125" s="33">
        <v>2.8000000000000001E-2</v>
      </c>
      <c r="W125" s="31">
        <v>0</v>
      </c>
      <c r="X125" s="31">
        <v>0</v>
      </c>
      <c r="Y125" s="31">
        <v>2.6656000000000002E-3</v>
      </c>
      <c r="Z125" s="31">
        <v>2.7027000000000002E-3</v>
      </c>
      <c r="AA125" s="34">
        <v>0</v>
      </c>
      <c r="AB125" s="35">
        <v>2.6656000000000002E-3</v>
      </c>
      <c r="AC125" s="35">
        <v>2.7027000000000002E-3</v>
      </c>
      <c r="AD125" s="35">
        <v>2.6841500000000002E-3</v>
      </c>
      <c r="AE125" s="36">
        <v>0.99999685763012014</v>
      </c>
      <c r="AF125" s="36">
        <v>0.99853371787015277</v>
      </c>
      <c r="AG125" s="36">
        <v>1</v>
      </c>
      <c r="AH125" s="36">
        <v>1.0014559068219635</v>
      </c>
      <c r="AI125" s="37">
        <v>7.0000000000000007E-2</v>
      </c>
      <c r="AJ125" s="37">
        <v>7.0099999999999996E-2</v>
      </c>
    </row>
    <row r="126" spans="2:36" x14ac:dyDescent="0.25">
      <c r="B126" s="27">
        <v>10440</v>
      </c>
      <c r="C126" s="28" t="s">
        <v>130</v>
      </c>
      <c r="D126" s="29">
        <v>1</v>
      </c>
      <c r="E126" s="29">
        <v>0</v>
      </c>
      <c r="F126" s="30">
        <v>5.08</v>
      </c>
      <c r="G126" s="31">
        <v>4.9273735159817349</v>
      </c>
      <c r="H126" s="31">
        <v>4.9100334474885843</v>
      </c>
      <c r="I126" s="31">
        <v>0</v>
      </c>
      <c r="J126" s="31">
        <v>0</v>
      </c>
      <c r="K126" s="31">
        <v>0</v>
      </c>
      <c r="L126" s="31">
        <v>0</v>
      </c>
      <c r="M126" s="32">
        <v>0</v>
      </c>
      <c r="N126" s="32">
        <v>0</v>
      </c>
      <c r="O126" s="31">
        <v>5.4340000000000002</v>
      </c>
      <c r="P126" s="31">
        <v>5.4960000000000004</v>
      </c>
      <c r="Q126" s="32">
        <v>47601.840000000004</v>
      </c>
      <c r="R126" s="32">
        <v>48144.960000000006</v>
      </c>
      <c r="S126" s="30">
        <v>5.0259999999999998</v>
      </c>
      <c r="T126" s="31">
        <v>44027.759999999995</v>
      </c>
      <c r="U126" s="33">
        <v>0.40799999999999997</v>
      </c>
      <c r="V126" s="33">
        <v>0.47</v>
      </c>
      <c r="W126" s="31">
        <v>0</v>
      </c>
      <c r="X126" s="31">
        <v>0</v>
      </c>
      <c r="Y126" s="31">
        <v>7.0629999999999998E-4</v>
      </c>
      <c r="Z126" s="31">
        <v>7.0629999999999998E-4</v>
      </c>
      <c r="AA126" s="34">
        <v>0</v>
      </c>
      <c r="AB126" s="35">
        <v>7.0629999999999998E-4</v>
      </c>
      <c r="AC126" s="35">
        <v>7.0629999999999998E-4</v>
      </c>
      <c r="AD126" s="35">
        <v>7.0629999999999998E-4</v>
      </c>
      <c r="AE126" s="36">
        <v>0.92488704788388576</v>
      </c>
      <c r="AF126" s="36">
        <v>0.91452733496849403</v>
      </c>
      <c r="AG126" s="36">
        <v>1.0811778750497414</v>
      </c>
      <c r="AH126" s="36">
        <v>1.0935137286112218</v>
      </c>
      <c r="AI126" s="37">
        <v>6.4869999999999997E-2</v>
      </c>
      <c r="AJ126" s="37">
        <v>6.5610000000000002E-2</v>
      </c>
    </row>
    <row r="127" spans="2:36" x14ac:dyDescent="0.25">
      <c r="B127" s="27">
        <v>10442</v>
      </c>
      <c r="C127" s="28" t="s">
        <v>131</v>
      </c>
      <c r="D127" s="29">
        <v>1</v>
      </c>
      <c r="E127" s="29">
        <v>0</v>
      </c>
      <c r="F127" s="30">
        <v>13.596</v>
      </c>
      <c r="G127" s="31">
        <v>13.084428881278537</v>
      </c>
      <c r="H127" s="31">
        <v>13.164890639269405</v>
      </c>
      <c r="I127" s="31">
        <v>0</v>
      </c>
      <c r="J127" s="31">
        <v>0</v>
      </c>
      <c r="K127" s="31">
        <v>0</v>
      </c>
      <c r="L127" s="31">
        <v>0</v>
      </c>
      <c r="M127" s="32">
        <v>0</v>
      </c>
      <c r="N127" s="32">
        <v>0</v>
      </c>
      <c r="O127" s="31">
        <v>13.763</v>
      </c>
      <c r="P127" s="31">
        <v>13.97</v>
      </c>
      <c r="Q127" s="32">
        <v>120563.88</v>
      </c>
      <c r="R127" s="32">
        <v>122377.20000000001</v>
      </c>
      <c r="S127" s="30">
        <v>13.452</v>
      </c>
      <c r="T127" s="31">
        <v>117839.52</v>
      </c>
      <c r="U127" s="33">
        <v>0.311</v>
      </c>
      <c r="V127" s="33">
        <v>0.51800000000000002</v>
      </c>
      <c r="W127" s="31">
        <v>0</v>
      </c>
      <c r="X127" s="31">
        <v>0</v>
      </c>
      <c r="Y127" s="31">
        <v>1.8904E-3</v>
      </c>
      <c r="Z127" s="31">
        <v>1.8904E-3</v>
      </c>
      <c r="AA127" s="34">
        <v>0</v>
      </c>
      <c r="AB127" s="35">
        <v>1.8904E-3</v>
      </c>
      <c r="AC127" s="35">
        <v>1.8904E-3</v>
      </c>
      <c r="AD127" s="35">
        <v>1.8904E-3</v>
      </c>
      <c r="AE127" s="36">
        <v>0.97741009573381976</v>
      </c>
      <c r="AF127" s="36">
        <v>0.96293459369806222</v>
      </c>
      <c r="AG127" s="36">
        <v>1.0231192387749033</v>
      </c>
      <c r="AH127" s="36">
        <v>1.0385072851620578</v>
      </c>
      <c r="AI127" s="37">
        <v>7.1620000000000003E-2</v>
      </c>
      <c r="AJ127" s="37">
        <v>7.2700000000000001E-2</v>
      </c>
    </row>
    <row r="128" spans="2:36" x14ac:dyDescent="0.25">
      <c r="B128" s="27">
        <v>10446</v>
      </c>
      <c r="C128" s="28" t="s">
        <v>132</v>
      </c>
      <c r="D128" s="29">
        <v>1</v>
      </c>
      <c r="E128" s="29">
        <v>0</v>
      </c>
      <c r="F128" s="30">
        <v>97.2</v>
      </c>
      <c r="G128" s="31">
        <v>100.46569269406393</v>
      </c>
      <c r="H128" s="31">
        <v>102.22225285388127</v>
      </c>
      <c r="I128" s="31">
        <v>0</v>
      </c>
      <c r="J128" s="31">
        <v>0</v>
      </c>
      <c r="K128" s="31">
        <v>0</v>
      </c>
      <c r="L128" s="31">
        <v>0</v>
      </c>
      <c r="M128" s="32">
        <v>0</v>
      </c>
      <c r="N128" s="32">
        <v>0</v>
      </c>
      <c r="O128" s="31">
        <v>96.4</v>
      </c>
      <c r="P128" s="31">
        <v>98.754999999999995</v>
      </c>
      <c r="Q128" s="32">
        <v>844464</v>
      </c>
      <c r="R128" s="32">
        <v>865093.79999999993</v>
      </c>
      <c r="S128" s="30">
        <v>96.171000000000006</v>
      </c>
      <c r="T128" s="31">
        <v>842457.96000000008</v>
      </c>
      <c r="U128" s="33">
        <v>0.22900000000000001</v>
      </c>
      <c r="V128" s="33">
        <v>2.5840000000000001</v>
      </c>
      <c r="W128" s="31">
        <v>0.22900000000000001</v>
      </c>
      <c r="X128" s="31">
        <v>2.5840000000000001</v>
      </c>
      <c r="Y128" s="31">
        <v>1.3514999999999999E-2</v>
      </c>
      <c r="Z128" s="31">
        <v>1.3514999999999999E-2</v>
      </c>
      <c r="AA128" s="34">
        <v>0</v>
      </c>
      <c r="AB128" s="35">
        <v>1.3514999999999999E-2</v>
      </c>
      <c r="AC128" s="35">
        <v>1.3514999999999999E-2</v>
      </c>
      <c r="AD128" s="35">
        <v>1.3514999999999999E-2</v>
      </c>
      <c r="AE128" s="36">
        <v>0.99762614568936447</v>
      </c>
      <c r="AF128" s="36">
        <v>0.97383850389421589</v>
      </c>
      <c r="AG128" s="36">
        <v>1.0023811751983447</v>
      </c>
      <c r="AH128" s="36">
        <v>1.0268688066049017</v>
      </c>
      <c r="AI128" s="37">
        <v>5.5129999999999998E-2</v>
      </c>
      <c r="AJ128" s="37">
        <v>5.6480000000000002E-2</v>
      </c>
    </row>
    <row r="129" spans="2:36" x14ac:dyDescent="0.25">
      <c r="B129" s="27">
        <v>10448</v>
      </c>
      <c r="C129" s="28" t="s">
        <v>133</v>
      </c>
      <c r="D129" s="29">
        <v>0</v>
      </c>
      <c r="E129" s="29">
        <v>1</v>
      </c>
      <c r="F129" s="30">
        <v>8.6079999999999988</v>
      </c>
      <c r="G129" s="31">
        <v>8.1789106164383565</v>
      </c>
      <c r="H129" s="31">
        <v>8.151898173515983</v>
      </c>
      <c r="I129" s="31">
        <v>0</v>
      </c>
      <c r="J129" s="31">
        <v>0</v>
      </c>
      <c r="K129" s="31">
        <v>0</v>
      </c>
      <c r="L129" s="31">
        <v>0</v>
      </c>
      <c r="M129" s="32">
        <v>0</v>
      </c>
      <c r="N129" s="32">
        <v>0</v>
      </c>
      <c r="O129" s="31">
        <v>8.4149999999999991</v>
      </c>
      <c r="P129" s="31">
        <v>8.4369999999999994</v>
      </c>
      <c r="Q129" s="32">
        <v>73715.399999999994</v>
      </c>
      <c r="R129" s="32">
        <v>73908.12</v>
      </c>
      <c r="S129" s="30">
        <v>8.6419999999999995</v>
      </c>
      <c r="T129" s="31">
        <v>75703.92</v>
      </c>
      <c r="U129" s="33">
        <v>0</v>
      </c>
      <c r="V129" s="33">
        <v>0</v>
      </c>
      <c r="W129" s="31">
        <v>0</v>
      </c>
      <c r="X129" s="31">
        <v>0</v>
      </c>
      <c r="Y129" s="31">
        <v>1.1826E-3</v>
      </c>
      <c r="Z129" s="31">
        <v>1.1857E-3</v>
      </c>
      <c r="AA129" s="34">
        <v>0</v>
      </c>
      <c r="AB129" s="35">
        <v>1.1826E-3</v>
      </c>
      <c r="AC129" s="35">
        <v>1.1857E-3</v>
      </c>
      <c r="AD129" s="35">
        <v>1.1841500000000001E-3</v>
      </c>
      <c r="AE129" s="36">
        <v>1</v>
      </c>
      <c r="AF129" s="36">
        <v>1</v>
      </c>
      <c r="AG129" s="36">
        <v>1</v>
      </c>
      <c r="AH129" s="36">
        <v>1</v>
      </c>
      <c r="AI129" s="37">
        <v>7.0000000000000007E-2</v>
      </c>
      <c r="AJ129" s="37">
        <v>7.0000000000000007E-2</v>
      </c>
    </row>
    <row r="130" spans="2:36" x14ac:dyDescent="0.25">
      <c r="B130" s="27">
        <v>10451</v>
      </c>
      <c r="C130" s="28" t="s">
        <v>134</v>
      </c>
      <c r="D130" s="29">
        <v>1</v>
      </c>
      <c r="E130" s="29">
        <v>0</v>
      </c>
      <c r="F130" s="30">
        <v>27.233000000000001</v>
      </c>
      <c r="G130" s="31">
        <v>26.532922945205481</v>
      </c>
      <c r="H130" s="31">
        <v>24.356723515981734</v>
      </c>
      <c r="I130" s="31">
        <v>0</v>
      </c>
      <c r="J130" s="31">
        <v>0</v>
      </c>
      <c r="K130" s="31">
        <v>0</v>
      </c>
      <c r="L130" s="31">
        <v>0</v>
      </c>
      <c r="M130" s="32">
        <v>0</v>
      </c>
      <c r="N130" s="32">
        <v>0</v>
      </c>
      <c r="O130" s="31">
        <v>27.46</v>
      </c>
      <c r="P130" s="31">
        <v>27.672999999999998</v>
      </c>
      <c r="Q130" s="32">
        <v>240549.6</v>
      </c>
      <c r="R130" s="32">
        <v>242415.47999999998</v>
      </c>
      <c r="S130" s="30">
        <v>26.945</v>
      </c>
      <c r="T130" s="31">
        <v>236038.2</v>
      </c>
      <c r="U130" s="33">
        <v>0.51500000000000001</v>
      </c>
      <c r="V130" s="33">
        <v>0.72799999999999998</v>
      </c>
      <c r="W130" s="31">
        <v>0</v>
      </c>
      <c r="X130" s="31">
        <v>0</v>
      </c>
      <c r="Y130" s="31">
        <v>3.7866000000000002E-3</v>
      </c>
      <c r="Z130" s="31">
        <v>3.7866000000000002E-3</v>
      </c>
      <c r="AA130" s="34">
        <v>0</v>
      </c>
      <c r="AB130" s="35">
        <v>3.7866000000000002E-3</v>
      </c>
      <c r="AC130" s="35">
        <v>3.7866000000000002E-3</v>
      </c>
      <c r="AD130" s="35">
        <v>3.7866000000000002E-3</v>
      </c>
      <c r="AE130" s="36">
        <v>0.98124628525406721</v>
      </c>
      <c r="AF130" s="36">
        <v>0.97369392712149783</v>
      </c>
      <c r="AG130" s="36">
        <v>1.019113007979217</v>
      </c>
      <c r="AH130" s="36">
        <v>1.0270179996288735</v>
      </c>
      <c r="AI130" s="37">
        <v>0</v>
      </c>
      <c r="AJ130" s="37">
        <v>0</v>
      </c>
    </row>
    <row r="131" spans="2:36" x14ac:dyDescent="0.25">
      <c r="B131" s="27">
        <v>10482</v>
      </c>
      <c r="C131" s="28" t="s">
        <v>135</v>
      </c>
      <c r="D131" s="29">
        <v>1</v>
      </c>
      <c r="E131" s="29">
        <v>0</v>
      </c>
      <c r="F131" s="30">
        <v>4.1749999999999998</v>
      </c>
      <c r="G131" s="31">
        <v>2.7028309360730587</v>
      </c>
      <c r="H131" s="31">
        <v>2.6950218036529678</v>
      </c>
      <c r="I131" s="31">
        <v>0</v>
      </c>
      <c r="J131" s="31">
        <v>0</v>
      </c>
      <c r="K131" s="31">
        <v>0</v>
      </c>
      <c r="L131" s="31">
        <v>0</v>
      </c>
      <c r="M131" s="32">
        <v>0</v>
      </c>
      <c r="N131" s="32">
        <v>0</v>
      </c>
      <c r="O131" s="31">
        <v>4.1159999999999997</v>
      </c>
      <c r="P131" s="31">
        <v>4.1749999999999998</v>
      </c>
      <c r="Q131" s="32">
        <v>36056.159999999996</v>
      </c>
      <c r="R131" s="32">
        <v>36573</v>
      </c>
      <c r="S131" s="30">
        <v>4.1310000000000002</v>
      </c>
      <c r="T131" s="31">
        <v>36187.560000000005</v>
      </c>
      <c r="U131" s="33">
        <v>0</v>
      </c>
      <c r="V131" s="33">
        <v>4.3999999999999997E-2</v>
      </c>
      <c r="W131" s="31">
        <v>0</v>
      </c>
      <c r="X131" s="31">
        <v>0</v>
      </c>
      <c r="Y131" s="31">
        <v>5.7839999999999996E-4</v>
      </c>
      <c r="Z131" s="31">
        <v>5.8049999999999996E-4</v>
      </c>
      <c r="AA131" s="34">
        <v>0</v>
      </c>
      <c r="AB131" s="35">
        <v>5.7839999999999996E-4</v>
      </c>
      <c r="AC131" s="35">
        <v>5.8049999999999996E-4</v>
      </c>
      <c r="AD131" s="35">
        <v>5.7945000000000002E-4</v>
      </c>
      <c r="AE131" s="36">
        <v>0.99990549469811008</v>
      </c>
      <c r="AF131" s="36">
        <v>0.98934263531099065</v>
      </c>
      <c r="AG131" s="36">
        <v>1</v>
      </c>
      <c r="AH131" s="36">
        <v>1.0106511740498667</v>
      </c>
      <c r="AI131" s="37">
        <v>0</v>
      </c>
      <c r="AJ131" s="37">
        <v>0</v>
      </c>
    </row>
    <row r="132" spans="2:36" x14ac:dyDescent="0.25">
      <c r="B132" s="27">
        <v>10502</v>
      </c>
      <c r="C132" s="28" t="s">
        <v>136</v>
      </c>
      <c r="D132" s="29">
        <v>1</v>
      </c>
      <c r="E132" s="29">
        <v>0</v>
      </c>
      <c r="F132" s="30">
        <v>11.807</v>
      </c>
      <c r="G132" s="31">
        <v>10.972448059360731</v>
      </c>
      <c r="H132" s="31">
        <v>11.738338356164382</v>
      </c>
      <c r="I132" s="31">
        <v>0</v>
      </c>
      <c r="J132" s="31">
        <v>0</v>
      </c>
      <c r="K132" s="31">
        <v>0</v>
      </c>
      <c r="L132" s="31">
        <v>0</v>
      </c>
      <c r="M132" s="32">
        <v>0</v>
      </c>
      <c r="N132" s="32">
        <v>0</v>
      </c>
      <c r="O132" s="31">
        <v>9.8819999999999997</v>
      </c>
      <c r="P132" s="31">
        <v>10.07</v>
      </c>
      <c r="Q132" s="32">
        <v>86566.319999999992</v>
      </c>
      <c r="R132" s="32">
        <v>88213.2</v>
      </c>
      <c r="S132" s="30">
        <v>9.9629999999999992</v>
      </c>
      <c r="T132" s="31">
        <v>87275.87999999999</v>
      </c>
      <c r="U132" s="33">
        <v>0</v>
      </c>
      <c r="V132" s="33">
        <v>0.107</v>
      </c>
      <c r="W132" s="31">
        <v>0</v>
      </c>
      <c r="X132" s="31">
        <v>0</v>
      </c>
      <c r="Y132" s="31">
        <v>1.3887000000000001E-3</v>
      </c>
      <c r="Z132" s="31">
        <v>1.4001E-3</v>
      </c>
      <c r="AA132" s="34">
        <v>0</v>
      </c>
      <c r="AB132" s="35">
        <v>1.3887000000000001E-3</v>
      </c>
      <c r="AC132" s="35">
        <v>1.4001E-3</v>
      </c>
      <c r="AD132" s="35">
        <v>1.3944000000000001E-3</v>
      </c>
      <c r="AE132" s="36">
        <v>0.99996568122921992</v>
      </c>
      <c r="AF132" s="36">
        <v>0.98936735779322849</v>
      </c>
      <c r="AG132" s="36">
        <v>1</v>
      </c>
      <c r="AH132" s="36">
        <v>1.0107397370269999</v>
      </c>
      <c r="AI132" s="37">
        <v>0</v>
      </c>
      <c r="AJ132" s="37">
        <v>0</v>
      </c>
    </row>
    <row r="133" spans="2:36" x14ac:dyDescent="0.25">
      <c r="B133" s="27">
        <v>10597</v>
      </c>
      <c r="C133" s="28" t="s">
        <v>137</v>
      </c>
      <c r="D133" s="29">
        <v>1</v>
      </c>
      <c r="E133" s="29">
        <v>0</v>
      </c>
      <c r="F133" s="30">
        <v>13.13</v>
      </c>
      <c r="G133" s="31">
        <v>12.423556963470318</v>
      </c>
      <c r="H133" s="31">
        <v>12.40072283105023</v>
      </c>
      <c r="I133" s="31">
        <v>0</v>
      </c>
      <c r="J133" s="31">
        <v>0</v>
      </c>
      <c r="K133" s="31">
        <v>0</v>
      </c>
      <c r="L133" s="31">
        <v>0</v>
      </c>
      <c r="M133" s="32">
        <v>0</v>
      </c>
      <c r="N133" s="32">
        <v>0</v>
      </c>
      <c r="O133" s="31">
        <v>12.848000000000001</v>
      </c>
      <c r="P133" s="31">
        <v>12.923</v>
      </c>
      <c r="Q133" s="32">
        <v>112548.48000000001</v>
      </c>
      <c r="R133" s="32">
        <v>113205.48</v>
      </c>
      <c r="S133" s="30">
        <v>12.991</v>
      </c>
      <c r="T133" s="31">
        <v>113801.16</v>
      </c>
      <c r="U133" s="33">
        <v>0</v>
      </c>
      <c r="V133" s="33">
        <v>0</v>
      </c>
      <c r="W133" s="31">
        <v>0</v>
      </c>
      <c r="X133" s="31">
        <v>0</v>
      </c>
      <c r="Y133" s="31">
        <v>1.8055E-3</v>
      </c>
      <c r="Z133" s="31">
        <v>1.8161E-3</v>
      </c>
      <c r="AA133" s="34">
        <v>0</v>
      </c>
      <c r="AB133" s="35">
        <v>1.8055E-3</v>
      </c>
      <c r="AC133" s="35">
        <v>1.8161E-3</v>
      </c>
      <c r="AD133" s="35">
        <v>1.8108E-3</v>
      </c>
      <c r="AE133" s="36">
        <v>1</v>
      </c>
      <c r="AF133" s="36">
        <v>0.99997793385311817</v>
      </c>
      <c r="AG133" s="36">
        <v>1</v>
      </c>
      <c r="AH133" s="36">
        <v>1</v>
      </c>
      <c r="AI133" s="37">
        <v>0</v>
      </c>
      <c r="AJ133" s="37">
        <v>0</v>
      </c>
    </row>
    <row r="134" spans="2:36" x14ac:dyDescent="0.25">
      <c r="B134" s="27">
        <v>10706</v>
      </c>
      <c r="C134" s="28" t="s">
        <v>138</v>
      </c>
      <c r="D134" s="29">
        <v>1</v>
      </c>
      <c r="E134" s="29">
        <v>0</v>
      </c>
      <c r="F134" s="30">
        <v>17.536000000000001</v>
      </c>
      <c r="G134" s="31">
        <v>16.092846347031962</v>
      </c>
      <c r="H134" s="31">
        <v>15.821380251141552</v>
      </c>
      <c r="I134" s="31">
        <v>0</v>
      </c>
      <c r="J134" s="31">
        <v>0</v>
      </c>
      <c r="K134" s="31">
        <v>0</v>
      </c>
      <c r="L134" s="31">
        <v>0</v>
      </c>
      <c r="M134" s="32">
        <v>0</v>
      </c>
      <c r="N134" s="32">
        <v>0</v>
      </c>
      <c r="O134" s="31">
        <v>18.196999999999999</v>
      </c>
      <c r="P134" s="31">
        <v>18.294</v>
      </c>
      <c r="Q134" s="32">
        <v>159405.72</v>
      </c>
      <c r="R134" s="32">
        <v>160255.44</v>
      </c>
      <c r="S134" s="30">
        <v>17.350000000000001</v>
      </c>
      <c r="T134" s="31">
        <v>151986</v>
      </c>
      <c r="U134" s="33">
        <v>0.84699999999999998</v>
      </c>
      <c r="V134" s="33">
        <v>0.94399999999999995</v>
      </c>
      <c r="W134" s="31">
        <v>0</v>
      </c>
      <c r="X134" s="31">
        <v>0</v>
      </c>
      <c r="Y134" s="31">
        <v>2.4382000000000002E-3</v>
      </c>
      <c r="Z134" s="31">
        <v>2.4382000000000002E-3</v>
      </c>
      <c r="AA134" s="34">
        <v>0</v>
      </c>
      <c r="AB134" s="35">
        <v>2.4382000000000002E-3</v>
      </c>
      <c r="AC134" s="35">
        <v>2.4382000000000002E-3</v>
      </c>
      <c r="AD134" s="35">
        <v>2.4382000000000002E-3</v>
      </c>
      <c r="AE134" s="36">
        <v>0.95346840335145544</v>
      </c>
      <c r="AF134" s="36">
        <v>0.94839061950568548</v>
      </c>
      <c r="AG134" s="36">
        <v>1.0488184438040344</v>
      </c>
      <c r="AH134" s="36">
        <v>1.0544092219020171</v>
      </c>
      <c r="AI134" s="37">
        <v>0</v>
      </c>
      <c r="AJ134" s="37">
        <v>0</v>
      </c>
    </row>
    <row r="135" spans="2:36" x14ac:dyDescent="0.25">
      <c r="B135" s="27">
        <v>11680</v>
      </c>
      <c r="C135" s="28" t="s">
        <v>139</v>
      </c>
      <c r="D135" s="29">
        <v>1</v>
      </c>
      <c r="E135" s="29">
        <v>0</v>
      </c>
      <c r="F135" s="30">
        <v>6.423</v>
      </c>
      <c r="G135" s="31">
        <v>6.5460988584474871</v>
      </c>
      <c r="H135" s="31">
        <v>6.5842726027397278</v>
      </c>
      <c r="I135" s="31">
        <v>0</v>
      </c>
      <c r="J135" s="31">
        <v>0</v>
      </c>
      <c r="K135" s="31">
        <v>0</v>
      </c>
      <c r="L135" s="31">
        <v>0</v>
      </c>
      <c r="M135" s="32">
        <v>0</v>
      </c>
      <c r="N135" s="32">
        <v>0</v>
      </c>
      <c r="O135" s="31">
        <v>6.633</v>
      </c>
      <c r="P135" s="31">
        <v>6.7320000000000002</v>
      </c>
      <c r="Q135" s="32">
        <v>58105.08</v>
      </c>
      <c r="R135" s="32">
        <v>58972.32</v>
      </c>
      <c r="S135" s="30">
        <v>6.3550000000000004</v>
      </c>
      <c r="T135" s="31">
        <v>55669.8</v>
      </c>
      <c r="U135" s="33">
        <v>0.27800000000000002</v>
      </c>
      <c r="V135" s="33">
        <v>0.377</v>
      </c>
      <c r="W135" s="31">
        <v>0</v>
      </c>
      <c r="X135" s="31">
        <v>0</v>
      </c>
      <c r="Y135" s="31">
        <v>8.9309999999999997E-4</v>
      </c>
      <c r="Z135" s="31">
        <v>8.9309999999999997E-4</v>
      </c>
      <c r="AA135" s="34">
        <v>0</v>
      </c>
      <c r="AB135" s="35">
        <v>8.9309999999999997E-4</v>
      </c>
      <c r="AC135" s="35">
        <v>8.9309999999999997E-4</v>
      </c>
      <c r="AD135" s="35">
        <v>8.9309999999999997E-4</v>
      </c>
      <c r="AE135" s="36">
        <v>0.95809180735605803</v>
      </c>
      <c r="AF135" s="36">
        <v>0.9439805012410053</v>
      </c>
      <c r="AG135" s="36">
        <v>1.0437450826121164</v>
      </c>
      <c r="AH135" s="36">
        <v>1.0593233674272227</v>
      </c>
      <c r="AI135" s="37">
        <v>0</v>
      </c>
      <c r="AJ135" s="37">
        <v>0</v>
      </c>
    </row>
    <row r="136" spans="2:36" x14ac:dyDescent="0.25">
      <c r="B136" s="27">
        <v>12026</v>
      </c>
      <c r="C136" s="28" t="s">
        <v>140</v>
      </c>
      <c r="D136" s="29">
        <v>1</v>
      </c>
      <c r="E136" s="29">
        <v>0</v>
      </c>
      <c r="F136" s="30">
        <v>45.847000000000001</v>
      </c>
      <c r="G136" s="31">
        <v>43.79321735159818</v>
      </c>
      <c r="H136" s="31">
        <v>44.645997716894968</v>
      </c>
      <c r="I136" s="31">
        <v>0</v>
      </c>
      <c r="J136" s="31">
        <v>0</v>
      </c>
      <c r="K136" s="31">
        <v>0</v>
      </c>
      <c r="L136" s="31">
        <v>0</v>
      </c>
      <c r="M136" s="32">
        <v>0</v>
      </c>
      <c r="N136" s="32">
        <v>0</v>
      </c>
      <c r="O136" s="31">
        <v>45.540999999999997</v>
      </c>
      <c r="P136" s="31">
        <v>45.695999999999998</v>
      </c>
      <c r="Q136" s="32">
        <v>398939.16</v>
      </c>
      <c r="R136" s="32">
        <v>400296.95999999996</v>
      </c>
      <c r="S136" s="30">
        <v>45.360999999999997</v>
      </c>
      <c r="T136" s="31">
        <v>397362.36</v>
      </c>
      <c r="U136" s="33">
        <v>0.18</v>
      </c>
      <c r="V136" s="33">
        <v>0.33500000000000002</v>
      </c>
      <c r="W136" s="31">
        <v>0</v>
      </c>
      <c r="X136" s="31">
        <v>0</v>
      </c>
      <c r="Y136" s="31">
        <v>6.3746000000000002E-3</v>
      </c>
      <c r="Z136" s="31">
        <v>6.3746000000000002E-3</v>
      </c>
      <c r="AA136" s="34">
        <v>0</v>
      </c>
      <c r="AB136" s="35">
        <v>6.3746000000000002E-3</v>
      </c>
      <c r="AC136" s="35">
        <v>6.3746000000000002E-3</v>
      </c>
      <c r="AD136" s="35">
        <v>6.3746000000000002E-3</v>
      </c>
      <c r="AE136" s="38">
        <v>0.99604344573400483</v>
      </c>
      <c r="AF136" s="36">
        <v>0.99267576979258454</v>
      </c>
      <c r="AG136" s="36">
        <v>1.0039681664866296</v>
      </c>
      <c r="AH136" s="36">
        <v>1.0073851987390048</v>
      </c>
      <c r="AI136" s="37">
        <v>0</v>
      </c>
      <c r="AJ136" s="37">
        <v>0</v>
      </c>
    </row>
    <row r="137" spans="2:36" x14ac:dyDescent="0.25">
      <c r="B137" s="115">
        <f>+TOCA_current!B137</f>
        <v>10298</v>
      </c>
      <c r="C137" s="28" t="s">
        <v>141</v>
      </c>
      <c r="D137" s="29">
        <v>1</v>
      </c>
      <c r="E137" s="29">
        <v>0</v>
      </c>
      <c r="F137" s="30">
        <v>512.96799999999996</v>
      </c>
      <c r="G137" s="31">
        <v>610.45905399543392</v>
      </c>
      <c r="H137" s="31">
        <v>614.24934577625584</v>
      </c>
      <c r="I137" s="31">
        <v>64.339280936073081</v>
      </c>
      <c r="J137" s="31">
        <v>64.999991780821929</v>
      </c>
      <c r="K137" s="31">
        <v>1.101027397260274</v>
      </c>
      <c r="L137" s="31">
        <v>1.098972602739726</v>
      </c>
      <c r="M137" s="32">
        <v>9645</v>
      </c>
      <c r="N137" s="32">
        <v>9627</v>
      </c>
      <c r="O137" s="31">
        <v>538.428</v>
      </c>
      <c r="P137" s="31">
        <v>566.88099999999997</v>
      </c>
      <c r="Q137" s="32">
        <v>4716629.28</v>
      </c>
      <c r="R137" s="32">
        <v>4965877.5599999996</v>
      </c>
      <c r="S137" s="30">
        <v>510.4609999999999</v>
      </c>
      <c r="T137" s="31">
        <v>4471638.3599999994</v>
      </c>
      <c r="U137" s="33">
        <v>35.875</v>
      </c>
      <c r="V137" s="33">
        <v>63.052</v>
      </c>
      <c r="W137" s="31">
        <v>35.875</v>
      </c>
      <c r="X137" s="31">
        <v>63.052</v>
      </c>
      <c r="Y137" s="31">
        <v>7.0624300000000001E-2</v>
      </c>
      <c r="Z137" s="31">
        <v>7.0803599999999994E-2</v>
      </c>
      <c r="AA137" s="34">
        <v>0</v>
      </c>
      <c r="AB137" s="35">
        <v>7.0624300000000001E-2</v>
      </c>
      <c r="AC137" s="35">
        <v>7.0803600000000008E-2</v>
      </c>
      <c r="AD137" s="35">
        <v>7.0713949999999998E-2</v>
      </c>
      <c r="AE137" s="36">
        <v>0.9341173028778651</v>
      </c>
      <c r="AF137" s="36">
        <v>0.88996166175970159</v>
      </c>
      <c r="AG137" s="36">
        <v>1.0547877310901324</v>
      </c>
      <c r="AH137" s="36">
        <v>1.1105275427505727</v>
      </c>
      <c r="AI137" s="37">
        <v>0</v>
      </c>
      <c r="AJ137" s="37">
        <v>0</v>
      </c>
    </row>
    <row r="138" spans="2:36" x14ac:dyDescent="0.25">
      <c r="B138" s="27" t="s">
        <v>142</v>
      </c>
      <c r="C138" s="28" t="s">
        <v>142</v>
      </c>
      <c r="D138" s="29" t="s">
        <v>142</v>
      </c>
      <c r="E138" s="29" t="s">
        <v>142</v>
      </c>
      <c r="F138" s="30" t="s">
        <v>142</v>
      </c>
      <c r="G138" s="31" t="s">
        <v>142</v>
      </c>
      <c r="H138" s="31" t="s">
        <v>142</v>
      </c>
      <c r="I138" s="31" t="s">
        <v>142</v>
      </c>
      <c r="J138" s="31" t="s">
        <v>142</v>
      </c>
      <c r="K138" s="31" t="s">
        <v>142</v>
      </c>
      <c r="L138" s="31" t="s">
        <v>142</v>
      </c>
      <c r="M138" s="32" t="s">
        <v>142</v>
      </c>
      <c r="N138" s="32" t="s">
        <v>142</v>
      </c>
      <c r="O138" s="31" t="s">
        <v>142</v>
      </c>
      <c r="P138" s="31" t="s">
        <v>142</v>
      </c>
      <c r="Q138" s="32" t="s">
        <v>142</v>
      </c>
      <c r="R138" s="32" t="s">
        <v>142</v>
      </c>
      <c r="S138" s="30" t="s">
        <v>142</v>
      </c>
      <c r="T138" s="31" t="s">
        <v>142</v>
      </c>
      <c r="U138" s="33" t="s">
        <v>142</v>
      </c>
      <c r="V138" s="33" t="s">
        <v>142</v>
      </c>
      <c r="W138" s="31" t="s">
        <v>142</v>
      </c>
      <c r="X138" s="31" t="s">
        <v>142</v>
      </c>
      <c r="Y138" s="31" t="s">
        <v>142</v>
      </c>
      <c r="Z138" s="31" t="s">
        <v>142</v>
      </c>
      <c r="AA138" s="34" t="s">
        <v>142</v>
      </c>
      <c r="AB138" s="35" t="s">
        <v>142</v>
      </c>
      <c r="AC138" s="35" t="s">
        <v>142</v>
      </c>
      <c r="AD138" s="35" t="s">
        <v>142</v>
      </c>
      <c r="AE138" s="36" t="s">
        <v>142</v>
      </c>
      <c r="AF138" s="36" t="s">
        <v>142</v>
      </c>
      <c r="AG138" s="36" t="s">
        <v>142</v>
      </c>
      <c r="AH138" s="36" t="s">
        <v>142</v>
      </c>
      <c r="AI138" s="37" t="s">
        <v>142</v>
      </c>
      <c r="AJ138" s="37" t="s">
        <v>142</v>
      </c>
    </row>
    <row r="139" spans="2:36" x14ac:dyDescent="0.25">
      <c r="B139" s="27" t="s">
        <v>142</v>
      </c>
      <c r="C139" s="28" t="s">
        <v>142</v>
      </c>
      <c r="D139" s="29" t="s">
        <v>142</v>
      </c>
      <c r="E139" s="29" t="s">
        <v>142</v>
      </c>
      <c r="F139" s="30"/>
      <c r="G139" s="31"/>
      <c r="H139" s="31"/>
      <c r="I139" s="31"/>
      <c r="J139" s="31"/>
      <c r="K139" s="31"/>
      <c r="L139" s="31"/>
      <c r="M139" s="32"/>
      <c r="N139" s="32"/>
      <c r="O139" s="31"/>
      <c r="P139" s="31"/>
      <c r="Q139" s="32"/>
      <c r="R139" s="32"/>
      <c r="S139" s="30"/>
      <c r="T139" s="31"/>
      <c r="U139" s="33"/>
      <c r="V139" s="33"/>
      <c r="W139" s="31"/>
      <c r="X139" s="31"/>
      <c r="Y139" s="31"/>
      <c r="Z139" s="31"/>
      <c r="AA139" s="34"/>
      <c r="AB139" s="35"/>
      <c r="AC139" s="35"/>
      <c r="AD139" s="35"/>
      <c r="AE139" s="36"/>
      <c r="AF139" s="36"/>
      <c r="AG139" s="36"/>
      <c r="AH139" s="36"/>
      <c r="AI139" s="37"/>
      <c r="AJ139" s="37"/>
    </row>
    <row r="140" spans="2:36" x14ac:dyDescent="0.25">
      <c r="B140" s="27" t="s">
        <v>142</v>
      </c>
      <c r="C140" s="28" t="s">
        <v>142</v>
      </c>
      <c r="D140" s="29" t="s">
        <v>142</v>
      </c>
      <c r="E140" s="29" t="s">
        <v>142</v>
      </c>
      <c r="F140" s="30"/>
      <c r="G140" s="31"/>
      <c r="H140" s="31"/>
      <c r="I140" s="31"/>
      <c r="J140" s="31"/>
      <c r="K140" s="31"/>
      <c r="L140" s="31"/>
      <c r="M140" s="32"/>
      <c r="N140" s="32"/>
      <c r="O140" s="31"/>
      <c r="P140" s="31"/>
      <c r="Q140" s="32"/>
      <c r="R140" s="32"/>
      <c r="S140" s="30"/>
      <c r="T140" s="31"/>
      <c r="U140" s="33"/>
      <c r="V140" s="33"/>
      <c r="W140" s="31"/>
      <c r="X140" s="31"/>
      <c r="Y140" s="31"/>
      <c r="Z140" s="31"/>
      <c r="AA140" s="34"/>
      <c r="AB140" s="35"/>
      <c r="AC140" s="35"/>
      <c r="AD140" s="35"/>
      <c r="AE140" s="36"/>
      <c r="AF140" s="36"/>
      <c r="AG140" s="36"/>
      <c r="AH140" s="36"/>
      <c r="AI140" s="37"/>
      <c r="AJ140" s="37"/>
    </row>
    <row r="141" spans="2:36" x14ac:dyDescent="0.25">
      <c r="B141" s="27" t="s">
        <v>142</v>
      </c>
      <c r="C141" s="28" t="s">
        <v>142</v>
      </c>
      <c r="D141" s="29" t="s">
        <v>142</v>
      </c>
      <c r="E141" s="29" t="s">
        <v>142</v>
      </c>
      <c r="F141" s="30"/>
      <c r="G141" s="31"/>
      <c r="H141" s="31"/>
      <c r="I141" s="31"/>
      <c r="J141" s="31"/>
      <c r="K141" s="31"/>
      <c r="L141" s="31"/>
      <c r="M141" s="32"/>
      <c r="N141" s="32"/>
      <c r="O141" s="31"/>
      <c r="P141" s="31"/>
      <c r="Q141" s="32"/>
      <c r="R141" s="32"/>
      <c r="S141" s="30"/>
      <c r="T141" s="31"/>
      <c r="U141" s="33"/>
      <c r="V141" s="33"/>
      <c r="W141" s="31"/>
      <c r="X141" s="31"/>
      <c r="Y141" s="31"/>
      <c r="Z141" s="31"/>
      <c r="AA141" s="34"/>
      <c r="AB141" s="35"/>
      <c r="AC141" s="35"/>
      <c r="AD141" s="35"/>
      <c r="AE141" s="36"/>
      <c r="AF141" s="36"/>
      <c r="AG141" s="36"/>
      <c r="AH141" s="36"/>
      <c r="AI141" s="37"/>
      <c r="AJ141" s="37"/>
    </row>
    <row r="142" spans="2:36" x14ac:dyDescent="0.25">
      <c r="B142" s="27" t="s">
        <v>142</v>
      </c>
      <c r="C142" s="28" t="s">
        <v>142</v>
      </c>
      <c r="D142" s="29" t="s">
        <v>142</v>
      </c>
      <c r="E142" s="29" t="s">
        <v>142</v>
      </c>
      <c r="F142" s="30"/>
      <c r="G142" s="31"/>
      <c r="H142" s="31"/>
      <c r="I142" s="31"/>
      <c r="J142" s="31"/>
      <c r="K142" s="31"/>
      <c r="L142" s="31"/>
      <c r="M142" s="32"/>
      <c r="N142" s="32"/>
      <c r="O142" s="31"/>
      <c r="P142" s="31"/>
      <c r="Q142" s="32"/>
      <c r="R142" s="32"/>
      <c r="S142" s="30"/>
      <c r="T142" s="31"/>
      <c r="U142" s="33"/>
      <c r="V142" s="33"/>
      <c r="W142" s="31"/>
      <c r="X142" s="31"/>
      <c r="Y142" s="31"/>
      <c r="Z142" s="31"/>
      <c r="AA142" s="34"/>
      <c r="AB142" s="35"/>
      <c r="AC142" s="35"/>
      <c r="AD142" s="35"/>
      <c r="AE142" s="36"/>
      <c r="AF142" s="36"/>
      <c r="AG142" s="36"/>
      <c r="AH142" s="36"/>
      <c r="AI142" s="37"/>
      <c r="AJ142" s="37"/>
    </row>
    <row r="143" spans="2:36" x14ac:dyDescent="0.25">
      <c r="B143" s="27" t="s">
        <v>142</v>
      </c>
      <c r="C143" s="28" t="s">
        <v>142</v>
      </c>
      <c r="D143" s="29" t="s">
        <v>142</v>
      </c>
      <c r="E143" s="29" t="s">
        <v>142</v>
      </c>
      <c r="F143" s="30"/>
      <c r="G143" s="31"/>
      <c r="H143" s="31"/>
      <c r="I143" s="31"/>
      <c r="J143" s="31"/>
      <c r="K143" s="31"/>
      <c r="L143" s="31"/>
      <c r="M143" s="32"/>
      <c r="N143" s="32"/>
      <c r="O143" s="31"/>
      <c r="P143" s="31"/>
      <c r="Q143" s="32"/>
      <c r="R143" s="32"/>
      <c r="S143" s="30"/>
      <c r="T143" s="31"/>
      <c r="U143" s="33"/>
      <c r="V143" s="33"/>
      <c r="W143" s="31"/>
      <c r="X143" s="31"/>
      <c r="Y143" s="31"/>
      <c r="Z143" s="31"/>
      <c r="AA143" s="34"/>
      <c r="AB143" s="35"/>
      <c r="AC143" s="35"/>
      <c r="AD143" s="35"/>
      <c r="AE143" s="36"/>
      <c r="AF143" s="36"/>
      <c r="AG143" s="36"/>
      <c r="AH143" s="36"/>
      <c r="AI143" s="37"/>
      <c r="AJ143" s="37"/>
    </row>
    <row r="144" spans="2:36" x14ac:dyDescent="0.25">
      <c r="B144" s="27" t="s">
        <v>142</v>
      </c>
      <c r="C144" s="28" t="s">
        <v>142</v>
      </c>
      <c r="D144" s="29" t="s">
        <v>142</v>
      </c>
      <c r="E144" s="29" t="s">
        <v>142</v>
      </c>
      <c r="F144" s="30"/>
      <c r="G144" s="31"/>
      <c r="H144" s="31"/>
      <c r="I144" s="31"/>
      <c r="J144" s="31"/>
      <c r="K144" s="31"/>
      <c r="L144" s="31"/>
      <c r="M144" s="32"/>
      <c r="N144" s="32"/>
      <c r="O144" s="31"/>
      <c r="P144" s="31"/>
      <c r="Q144" s="32"/>
      <c r="R144" s="32"/>
      <c r="S144" s="30"/>
      <c r="T144" s="31"/>
      <c r="U144" s="33"/>
      <c r="V144" s="33"/>
      <c r="W144" s="31"/>
      <c r="X144" s="31"/>
      <c r="Y144" s="31"/>
      <c r="Z144" s="31"/>
      <c r="AA144" s="34"/>
      <c r="AB144" s="35"/>
      <c r="AC144" s="35"/>
      <c r="AD144" s="35"/>
      <c r="AE144" s="36"/>
      <c r="AF144" s="36"/>
      <c r="AG144" s="36"/>
      <c r="AH144" s="36"/>
      <c r="AI144" s="37"/>
      <c r="AJ144" s="37"/>
    </row>
    <row r="145" spans="2:36" x14ac:dyDescent="0.25">
      <c r="B145" s="27" t="s">
        <v>142</v>
      </c>
      <c r="C145" s="28" t="s">
        <v>142</v>
      </c>
      <c r="D145" s="29" t="s">
        <v>142</v>
      </c>
      <c r="E145" s="29" t="s">
        <v>142</v>
      </c>
      <c r="F145" s="30"/>
      <c r="G145" s="31"/>
      <c r="H145" s="31"/>
      <c r="I145" s="31"/>
      <c r="J145" s="31"/>
      <c r="K145" s="31"/>
      <c r="L145" s="31"/>
      <c r="M145" s="32"/>
      <c r="N145" s="32"/>
      <c r="O145" s="31"/>
      <c r="P145" s="31"/>
      <c r="Q145" s="32"/>
      <c r="R145" s="32"/>
      <c r="S145" s="30"/>
      <c r="T145" s="31"/>
      <c r="U145" s="33"/>
      <c r="V145" s="33"/>
      <c r="W145" s="31"/>
      <c r="X145" s="31"/>
      <c r="Y145" s="31"/>
      <c r="Z145" s="31"/>
      <c r="AA145" s="34"/>
      <c r="AB145" s="35"/>
      <c r="AC145" s="35"/>
      <c r="AD145" s="35"/>
      <c r="AE145" s="36"/>
      <c r="AF145" s="36"/>
      <c r="AG145" s="36"/>
      <c r="AH145" s="36"/>
      <c r="AI145" s="37"/>
      <c r="AJ145" s="37"/>
    </row>
    <row r="146" spans="2:36" x14ac:dyDescent="0.25">
      <c r="B146" s="27" t="s">
        <v>142</v>
      </c>
      <c r="C146" s="28" t="s">
        <v>142</v>
      </c>
      <c r="D146" s="29" t="s">
        <v>142</v>
      </c>
      <c r="E146" s="29" t="s">
        <v>142</v>
      </c>
      <c r="F146" s="30"/>
      <c r="G146" s="31"/>
      <c r="H146" s="31"/>
      <c r="I146" s="31"/>
      <c r="J146" s="31"/>
      <c r="K146" s="31"/>
      <c r="L146" s="31"/>
      <c r="M146" s="32"/>
      <c r="N146" s="32"/>
      <c r="O146" s="31"/>
      <c r="P146" s="31"/>
      <c r="Q146" s="32"/>
      <c r="R146" s="32"/>
      <c r="S146" s="30"/>
      <c r="T146" s="31"/>
      <c r="U146" s="33"/>
      <c r="V146" s="33"/>
      <c r="W146" s="31"/>
      <c r="X146" s="31"/>
      <c r="Y146" s="31"/>
      <c r="Z146" s="31"/>
      <c r="AA146" s="34"/>
      <c r="AB146" s="35"/>
      <c r="AC146" s="35"/>
      <c r="AD146" s="35"/>
      <c r="AE146" s="36"/>
      <c r="AF146" s="36"/>
      <c r="AG146" s="36"/>
      <c r="AH146" s="36"/>
      <c r="AI146" s="37"/>
      <c r="AJ146" s="37"/>
    </row>
    <row r="147" spans="2:36" x14ac:dyDescent="0.25">
      <c r="B147" s="27" t="s">
        <v>142</v>
      </c>
      <c r="C147" s="28" t="s">
        <v>142</v>
      </c>
      <c r="D147" s="29" t="s">
        <v>142</v>
      </c>
      <c r="E147" s="29" t="s">
        <v>142</v>
      </c>
      <c r="F147" s="30"/>
      <c r="G147" s="31"/>
      <c r="H147" s="31"/>
      <c r="I147" s="31"/>
      <c r="J147" s="31"/>
      <c r="K147" s="31"/>
      <c r="L147" s="31"/>
      <c r="M147" s="32"/>
      <c r="N147" s="32"/>
      <c r="O147" s="31"/>
      <c r="P147" s="31"/>
      <c r="Q147" s="32"/>
      <c r="R147" s="32"/>
      <c r="S147" s="30"/>
      <c r="T147" s="31"/>
      <c r="U147" s="33"/>
      <c r="V147" s="33"/>
      <c r="W147" s="31"/>
      <c r="X147" s="31"/>
      <c r="Y147" s="31"/>
      <c r="Z147" s="31"/>
      <c r="AA147" s="34"/>
      <c r="AB147" s="35"/>
      <c r="AC147" s="35"/>
      <c r="AD147" s="35"/>
      <c r="AE147" s="36"/>
      <c r="AF147" s="36"/>
      <c r="AG147" s="36"/>
      <c r="AH147" s="36"/>
      <c r="AI147" s="37"/>
      <c r="AJ147" s="37"/>
    </row>
    <row r="148" spans="2:36" x14ac:dyDescent="0.25">
      <c r="B148" s="27" t="s">
        <v>142</v>
      </c>
      <c r="C148" s="28" t="s">
        <v>142</v>
      </c>
      <c r="D148" s="29" t="s">
        <v>142</v>
      </c>
      <c r="E148" s="29" t="s">
        <v>142</v>
      </c>
      <c r="F148" s="30"/>
      <c r="G148" s="31"/>
      <c r="H148" s="31"/>
      <c r="I148" s="31"/>
      <c r="J148" s="31"/>
      <c r="K148" s="31"/>
      <c r="L148" s="31"/>
      <c r="M148" s="32"/>
      <c r="N148" s="32"/>
      <c r="O148" s="31"/>
      <c r="P148" s="31"/>
      <c r="Q148" s="32"/>
      <c r="R148" s="32"/>
      <c r="S148" s="30"/>
      <c r="T148" s="31"/>
      <c r="U148" s="33"/>
      <c r="V148" s="33"/>
      <c r="W148" s="31"/>
      <c r="X148" s="31"/>
      <c r="Y148" s="31"/>
      <c r="Z148" s="31"/>
      <c r="AA148" s="34"/>
      <c r="AB148" s="35"/>
      <c r="AC148" s="35"/>
      <c r="AD148" s="35"/>
      <c r="AE148" s="36"/>
      <c r="AF148" s="36"/>
      <c r="AG148" s="36"/>
      <c r="AH148" s="36"/>
      <c r="AI148" s="37"/>
      <c r="AJ148" s="37"/>
    </row>
    <row r="149" spans="2:36" x14ac:dyDescent="0.25">
      <c r="B149" s="27" t="s">
        <v>142</v>
      </c>
      <c r="C149" s="28" t="s">
        <v>142</v>
      </c>
      <c r="D149" s="29" t="s">
        <v>142</v>
      </c>
      <c r="E149" s="29" t="s">
        <v>142</v>
      </c>
      <c r="F149" s="30"/>
      <c r="G149" s="31"/>
      <c r="H149" s="31"/>
      <c r="I149" s="31"/>
      <c r="J149" s="31"/>
      <c r="K149" s="31"/>
      <c r="L149" s="31"/>
      <c r="M149" s="32"/>
      <c r="N149" s="32"/>
      <c r="O149" s="31"/>
      <c r="P149" s="31"/>
      <c r="Q149" s="32"/>
      <c r="R149" s="32"/>
      <c r="S149" s="30"/>
      <c r="T149" s="31"/>
      <c r="U149" s="33"/>
      <c r="V149" s="33"/>
      <c r="W149" s="31"/>
      <c r="X149" s="31"/>
      <c r="Y149" s="31"/>
      <c r="Z149" s="31"/>
      <c r="AA149" s="34"/>
      <c r="AB149" s="35"/>
      <c r="AC149" s="35"/>
      <c r="AD149" s="35"/>
      <c r="AE149" s="36"/>
      <c r="AF149" s="36"/>
      <c r="AG149" s="36"/>
      <c r="AH149" s="36"/>
      <c r="AI149" s="37"/>
      <c r="AJ149" s="37"/>
    </row>
    <row r="150" spans="2:36" x14ac:dyDescent="0.25">
      <c r="B150" s="27" t="s">
        <v>142</v>
      </c>
      <c r="C150" s="28" t="s">
        <v>142</v>
      </c>
      <c r="D150" s="29" t="s">
        <v>142</v>
      </c>
      <c r="E150" s="29" t="s">
        <v>142</v>
      </c>
      <c r="F150" s="30"/>
      <c r="G150" s="31"/>
      <c r="H150" s="31"/>
      <c r="I150" s="31"/>
      <c r="J150" s="31"/>
      <c r="K150" s="31"/>
      <c r="L150" s="31"/>
      <c r="M150" s="32"/>
      <c r="N150" s="32"/>
      <c r="O150" s="31"/>
      <c r="P150" s="31"/>
      <c r="Q150" s="32"/>
      <c r="R150" s="32"/>
      <c r="S150" s="30"/>
      <c r="T150" s="31"/>
      <c r="U150" s="33"/>
      <c r="V150" s="33"/>
      <c r="W150" s="31"/>
      <c r="X150" s="31"/>
      <c r="Y150" s="31"/>
      <c r="Z150" s="31"/>
      <c r="AA150" s="34"/>
      <c r="AB150" s="35"/>
      <c r="AC150" s="35"/>
      <c r="AD150" s="35"/>
      <c r="AE150" s="36"/>
      <c r="AF150" s="36"/>
      <c r="AG150" s="36"/>
      <c r="AH150" s="36"/>
      <c r="AI150" s="37"/>
      <c r="AJ150" s="37"/>
    </row>
    <row r="151" spans="2:36" x14ac:dyDescent="0.25">
      <c r="B151" s="27" t="s">
        <v>142</v>
      </c>
      <c r="C151" s="28" t="s">
        <v>142</v>
      </c>
      <c r="D151" s="29" t="s">
        <v>142</v>
      </c>
      <c r="E151" s="29" t="s">
        <v>142</v>
      </c>
      <c r="F151" s="30"/>
      <c r="G151" s="31"/>
      <c r="H151" s="31"/>
      <c r="I151" s="31"/>
      <c r="J151" s="31"/>
      <c r="K151" s="31"/>
      <c r="L151" s="31"/>
      <c r="M151" s="32"/>
      <c r="N151" s="32"/>
      <c r="O151" s="31"/>
      <c r="P151" s="31"/>
      <c r="Q151" s="32"/>
      <c r="R151" s="32"/>
      <c r="S151" s="30"/>
      <c r="T151" s="31"/>
      <c r="U151" s="33"/>
      <c r="V151" s="33"/>
      <c r="W151" s="31"/>
      <c r="X151" s="31"/>
      <c r="Y151" s="31"/>
      <c r="Z151" s="31"/>
      <c r="AA151" s="34"/>
      <c r="AB151" s="35"/>
      <c r="AC151" s="35"/>
      <c r="AD151" s="35"/>
      <c r="AE151" s="36"/>
      <c r="AF151" s="36"/>
      <c r="AG151" s="36"/>
      <c r="AH151" s="36"/>
      <c r="AI151" s="37"/>
      <c r="AJ151" s="37"/>
    </row>
    <row r="152" spans="2:36" x14ac:dyDescent="0.25">
      <c r="B152" s="27" t="s">
        <v>142</v>
      </c>
      <c r="C152" s="28" t="s">
        <v>142</v>
      </c>
      <c r="D152" s="29" t="s">
        <v>142</v>
      </c>
      <c r="E152" s="29" t="s">
        <v>142</v>
      </c>
      <c r="F152" s="30"/>
      <c r="G152" s="31"/>
      <c r="H152" s="31"/>
      <c r="I152" s="31"/>
      <c r="J152" s="31"/>
      <c r="K152" s="31"/>
      <c r="L152" s="31"/>
      <c r="M152" s="32"/>
      <c r="N152" s="32"/>
      <c r="O152" s="31"/>
      <c r="P152" s="31"/>
      <c r="Q152" s="32"/>
      <c r="R152" s="32"/>
      <c r="S152" s="30"/>
      <c r="T152" s="31"/>
      <c r="U152" s="33"/>
      <c r="V152" s="33"/>
      <c r="W152" s="31"/>
      <c r="X152" s="31"/>
      <c r="Y152" s="31"/>
      <c r="Z152" s="31"/>
      <c r="AA152" s="34"/>
      <c r="AB152" s="35"/>
      <c r="AC152" s="35"/>
      <c r="AD152" s="35"/>
      <c r="AE152" s="36"/>
      <c r="AF152" s="36"/>
      <c r="AG152" s="36"/>
      <c r="AH152" s="36"/>
      <c r="AI152" s="37"/>
      <c r="AJ152" s="37"/>
    </row>
    <row r="153" spans="2:36" x14ac:dyDescent="0.25">
      <c r="B153" s="27" t="s">
        <v>142</v>
      </c>
      <c r="C153" s="28" t="s">
        <v>142</v>
      </c>
      <c r="D153" s="29" t="s">
        <v>142</v>
      </c>
      <c r="E153" s="29" t="s">
        <v>142</v>
      </c>
      <c r="F153" s="30"/>
      <c r="G153" s="31"/>
      <c r="H153" s="31"/>
      <c r="I153" s="31"/>
      <c r="J153" s="31"/>
      <c r="K153" s="31"/>
      <c r="L153" s="31"/>
      <c r="M153" s="32"/>
      <c r="N153" s="32"/>
      <c r="O153" s="31"/>
      <c r="P153" s="31"/>
      <c r="Q153" s="32"/>
      <c r="R153" s="32"/>
      <c r="S153" s="30"/>
      <c r="T153" s="31"/>
      <c r="U153" s="33"/>
      <c r="V153" s="33"/>
      <c r="W153" s="31"/>
      <c r="X153" s="31"/>
      <c r="Y153" s="31"/>
      <c r="Z153" s="31"/>
      <c r="AA153" s="34"/>
      <c r="AB153" s="35"/>
      <c r="AC153" s="35"/>
      <c r="AD153" s="35"/>
      <c r="AE153" s="36"/>
      <c r="AF153" s="36"/>
      <c r="AG153" s="36"/>
      <c r="AH153" s="36"/>
      <c r="AI153" s="37"/>
      <c r="AJ153" s="37"/>
    </row>
    <row r="154" spans="2:36" x14ac:dyDescent="0.25">
      <c r="B154" s="27" t="s">
        <v>142</v>
      </c>
      <c r="C154" s="28" t="s">
        <v>142</v>
      </c>
      <c r="D154" s="29" t="s">
        <v>142</v>
      </c>
      <c r="E154" s="29" t="s">
        <v>142</v>
      </c>
      <c r="F154" s="30"/>
      <c r="G154" s="31"/>
      <c r="H154" s="31"/>
      <c r="I154" s="31"/>
      <c r="J154" s="31"/>
      <c r="K154" s="31"/>
      <c r="L154" s="31"/>
      <c r="M154" s="32"/>
      <c r="N154" s="32"/>
      <c r="O154" s="31"/>
      <c r="P154" s="31"/>
      <c r="Q154" s="32"/>
      <c r="R154" s="32"/>
      <c r="S154" s="30"/>
      <c r="T154" s="31"/>
      <c r="U154" s="33"/>
      <c r="V154" s="33"/>
      <c r="W154" s="31"/>
      <c r="X154" s="31"/>
      <c r="Y154" s="31"/>
      <c r="Z154" s="31"/>
      <c r="AA154" s="34"/>
      <c r="AB154" s="35"/>
      <c r="AC154" s="35"/>
      <c r="AD154" s="35"/>
      <c r="AE154" s="36"/>
      <c r="AF154" s="36"/>
      <c r="AG154" s="36"/>
      <c r="AH154" s="36"/>
      <c r="AI154" s="37"/>
      <c r="AJ154" s="37"/>
    </row>
    <row r="155" spans="2:36" x14ac:dyDescent="0.25">
      <c r="B155" s="27" t="s">
        <v>142</v>
      </c>
      <c r="C155" s="28" t="s">
        <v>142</v>
      </c>
      <c r="D155" s="29" t="s">
        <v>142</v>
      </c>
      <c r="E155" s="29" t="s">
        <v>142</v>
      </c>
      <c r="F155" s="30"/>
      <c r="G155" s="31"/>
      <c r="H155" s="31"/>
      <c r="I155" s="31"/>
      <c r="J155" s="31"/>
      <c r="K155" s="31"/>
      <c r="L155" s="31"/>
      <c r="M155" s="32"/>
      <c r="N155" s="32"/>
      <c r="O155" s="31"/>
      <c r="P155" s="31"/>
      <c r="Q155" s="32"/>
      <c r="R155" s="32"/>
      <c r="S155" s="30"/>
      <c r="T155" s="31"/>
      <c r="U155" s="33"/>
      <c r="V155" s="33"/>
      <c r="W155" s="31"/>
      <c r="X155" s="31"/>
      <c r="Y155" s="31"/>
      <c r="Z155" s="31"/>
      <c r="AA155" s="34"/>
      <c r="AB155" s="35"/>
      <c r="AC155" s="35"/>
      <c r="AD155" s="35"/>
      <c r="AE155" s="36"/>
      <c r="AF155" s="36"/>
      <c r="AG155" s="36"/>
      <c r="AH155" s="36"/>
      <c r="AI155" s="37"/>
      <c r="AJ155" s="37"/>
    </row>
    <row r="156" spans="2:36" x14ac:dyDescent="0.25">
      <c r="B156" s="27" t="s">
        <v>142</v>
      </c>
      <c r="C156" s="28" t="s">
        <v>142</v>
      </c>
      <c r="D156" s="29" t="s">
        <v>142</v>
      </c>
      <c r="E156" s="29" t="s">
        <v>142</v>
      </c>
      <c r="F156" s="30"/>
      <c r="G156" s="31"/>
      <c r="H156" s="31"/>
      <c r="I156" s="31"/>
      <c r="J156" s="31"/>
      <c r="K156" s="31"/>
      <c r="L156" s="31"/>
      <c r="M156" s="32"/>
      <c r="N156" s="32"/>
      <c r="O156" s="31"/>
      <c r="P156" s="31"/>
      <c r="Q156" s="32"/>
      <c r="R156" s="32"/>
      <c r="S156" s="30"/>
      <c r="T156" s="31"/>
      <c r="U156" s="33"/>
      <c r="V156" s="33"/>
      <c r="W156" s="31"/>
      <c r="X156" s="31"/>
      <c r="Y156" s="31"/>
      <c r="Z156" s="31"/>
      <c r="AA156" s="34"/>
      <c r="AB156" s="35"/>
      <c r="AC156" s="35"/>
      <c r="AD156" s="35"/>
      <c r="AE156" s="36"/>
      <c r="AF156" s="36"/>
      <c r="AG156" s="36"/>
      <c r="AH156" s="36"/>
      <c r="AI156" s="37"/>
      <c r="AJ156" s="37"/>
    </row>
    <row r="157" spans="2:36" x14ac:dyDescent="0.25">
      <c r="B157" s="27" t="s">
        <v>142</v>
      </c>
      <c r="C157" s="28" t="s">
        <v>142</v>
      </c>
      <c r="D157" s="29" t="s">
        <v>142</v>
      </c>
      <c r="E157" s="29" t="s">
        <v>142</v>
      </c>
      <c r="F157" s="30"/>
      <c r="G157" s="31"/>
      <c r="H157" s="31"/>
      <c r="I157" s="31"/>
      <c r="J157" s="31"/>
      <c r="K157" s="31"/>
      <c r="L157" s="31"/>
      <c r="M157" s="32"/>
      <c r="N157" s="32"/>
      <c r="O157" s="31"/>
      <c r="P157" s="31"/>
      <c r="Q157" s="32"/>
      <c r="R157" s="32"/>
      <c r="S157" s="30"/>
      <c r="T157" s="31"/>
      <c r="U157" s="33"/>
      <c r="V157" s="33"/>
      <c r="W157" s="31"/>
      <c r="X157" s="31"/>
      <c r="Y157" s="31"/>
      <c r="Z157" s="31"/>
      <c r="AA157" s="34"/>
      <c r="AB157" s="35"/>
      <c r="AC157" s="35"/>
      <c r="AD157" s="35"/>
      <c r="AE157" s="36"/>
      <c r="AF157" s="36"/>
      <c r="AG157" s="36"/>
      <c r="AH157" s="36"/>
      <c r="AI157" s="37"/>
      <c r="AJ157" s="37"/>
    </row>
    <row r="158" spans="2:36" x14ac:dyDescent="0.25">
      <c r="B158" s="27" t="s">
        <v>142</v>
      </c>
      <c r="C158" s="28" t="s">
        <v>142</v>
      </c>
      <c r="D158" s="29" t="s">
        <v>142</v>
      </c>
      <c r="E158" s="29" t="s">
        <v>142</v>
      </c>
      <c r="F158" s="30"/>
      <c r="G158" s="31"/>
      <c r="H158" s="31"/>
      <c r="I158" s="31"/>
      <c r="J158" s="31"/>
      <c r="K158" s="31"/>
      <c r="L158" s="31"/>
      <c r="M158" s="32"/>
      <c r="N158" s="32"/>
      <c r="O158" s="31"/>
      <c r="P158" s="31"/>
      <c r="Q158" s="32"/>
      <c r="R158" s="32"/>
      <c r="S158" s="30"/>
      <c r="T158" s="31"/>
      <c r="U158" s="33"/>
      <c r="V158" s="33"/>
      <c r="W158" s="31"/>
      <c r="X158" s="31"/>
      <c r="Y158" s="31"/>
      <c r="Z158" s="31"/>
      <c r="AA158" s="34"/>
      <c r="AB158" s="35"/>
      <c r="AC158" s="35"/>
      <c r="AD158" s="35"/>
      <c r="AE158" s="36"/>
      <c r="AF158" s="36"/>
      <c r="AG158" s="36"/>
      <c r="AH158" s="36"/>
      <c r="AI158" s="37"/>
      <c r="AJ158" s="37"/>
    </row>
    <row r="159" spans="2:36" x14ac:dyDescent="0.25">
      <c r="B159" s="27" t="s">
        <v>142</v>
      </c>
      <c r="C159" s="28" t="s">
        <v>142</v>
      </c>
      <c r="D159" s="29" t="s">
        <v>142</v>
      </c>
      <c r="E159" s="29" t="s">
        <v>142</v>
      </c>
      <c r="F159" s="30"/>
      <c r="G159" s="31"/>
      <c r="H159" s="31"/>
      <c r="I159" s="31"/>
      <c r="J159" s="31"/>
      <c r="K159" s="31"/>
      <c r="L159" s="31"/>
      <c r="M159" s="32"/>
      <c r="N159" s="32"/>
      <c r="O159" s="31"/>
      <c r="P159" s="31"/>
      <c r="Q159" s="32"/>
      <c r="R159" s="32"/>
      <c r="S159" s="30"/>
      <c r="T159" s="31"/>
      <c r="U159" s="33"/>
      <c r="V159" s="33"/>
      <c r="W159" s="31"/>
      <c r="X159" s="31"/>
      <c r="Y159" s="31"/>
      <c r="Z159" s="31"/>
      <c r="AA159" s="34"/>
      <c r="AB159" s="35"/>
      <c r="AC159" s="35"/>
      <c r="AD159" s="35"/>
      <c r="AE159" s="36"/>
      <c r="AF159" s="36"/>
      <c r="AG159" s="36"/>
      <c r="AH159" s="36"/>
      <c r="AI159" s="37"/>
      <c r="AJ159" s="37"/>
    </row>
    <row r="160" spans="2:36" x14ac:dyDescent="0.25">
      <c r="B160" s="27" t="s">
        <v>142</v>
      </c>
      <c r="C160" s="28" t="s">
        <v>142</v>
      </c>
      <c r="D160" s="29" t="s">
        <v>142</v>
      </c>
      <c r="E160" s="29" t="s">
        <v>142</v>
      </c>
      <c r="F160" s="30"/>
      <c r="G160" s="31"/>
      <c r="H160" s="31"/>
      <c r="I160" s="31"/>
      <c r="J160" s="31"/>
      <c r="K160" s="31"/>
      <c r="L160" s="31"/>
      <c r="M160" s="32"/>
      <c r="N160" s="32"/>
      <c r="O160" s="31"/>
      <c r="P160" s="31"/>
      <c r="Q160" s="32"/>
      <c r="R160" s="32"/>
      <c r="S160" s="30"/>
      <c r="T160" s="31"/>
      <c r="U160" s="33"/>
      <c r="V160" s="33"/>
      <c r="W160" s="31"/>
      <c r="X160" s="31"/>
      <c r="Y160" s="31"/>
      <c r="Z160" s="31"/>
      <c r="AA160" s="34"/>
      <c r="AB160" s="35"/>
      <c r="AC160" s="35"/>
      <c r="AD160" s="35"/>
      <c r="AE160" s="36"/>
      <c r="AF160" s="36"/>
      <c r="AG160" s="36"/>
      <c r="AH160" s="36"/>
      <c r="AI160" s="37"/>
      <c r="AJ160" s="37"/>
    </row>
    <row r="161" spans="2:36" x14ac:dyDescent="0.25">
      <c r="B161" s="27" t="s">
        <v>142</v>
      </c>
      <c r="C161" s="28" t="s">
        <v>142</v>
      </c>
      <c r="D161" s="29" t="s">
        <v>142</v>
      </c>
      <c r="E161" s="29" t="s">
        <v>142</v>
      </c>
      <c r="F161" s="30"/>
      <c r="G161" s="31"/>
      <c r="H161" s="31"/>
      <c r="I161" s="31"/>
      <c r="J161" s="31"/>
      <c r="K161" s="31"/>
      <c r="L161" s="31"/>
      <c r="M161" s="32"/>
      <c r="N161" s="32"/>
      <c r="O161" s="31"/>
      <c r="P161" s="31"/>
      <c r="Q161" s="32"/>
      <c r="R161" s="32"/>
      <c r="S161" s="30"/>
      <c r="T161" s="31"/>
      <c r="U161" s="33"/>
      <c r="V161" s="33"/>
      <c r="W161" s="31"/>
      <c r="X161" s="31"/>
      <c r="Y161" s="31"/>
      <c r="Z161" s="31"/>
      <c r="AA161" s="34"/>
      <c r="AB161" s="35"/>
      <c r="AC161" s="35"/>
      <c r="AD161" s="35"/>
      <c r="AE161" s="36"/>
      <c r="AF161" s="36"/>
      <c r="AG161" s="36"/>
      <c r="AH161" s="36"/>
      <c r="AI161" s="37"/>
      <c r="AJ161" s="37"/>
    </row>
    <row r="162" spans="2:36" x14ac:dyDescent="0.25">
      <c r="B162" s="27" t="s">
        <v>142</v>
      </c>
      <c r="C162" s="28" t="s">
        <v>142</v>
      </c>
      <c r="D162" s="29" t="s">
        <v>142</v>
      </c>
      <c r="E162" s="29" t="s">
        <v>142</v>
      </c>
      <c r="F162" s="30"/>
      <c r="G162" s="31"/>
      <c r="H162" s="31"/>
      <c r="I162" s="31"/>
      <c r="J162" s="31"/>
      <c r="K162" s="31"/>
      <c r="L162" s="31"/>
      <c r="M162" s="32"/>
      <c r="N162" s="32"/>
      <c r="O162" s="31"/>
      <c r="P162" s="31"/>
      <c r="Q162" s="32"/>
      <c r="R162" s="32"/>
      <c r="S162" s="30"/>
      <c r="T162" s="31"/>
      <c r="U162" s="33"/>
      <c r="V162" s="33"/>
      <c r="W162" s="31"/>
      <c r="X162" s="31"/>
      <c r="Y162" s="31"/>
      <c r="Z162" s="31"/>
      <c r="AA162" s="34"/>
      <c r="AB162" s="35"/>
      <c r="AC162" s="35"/>
      <c r="AD162" s="35"/>
      <c r="AE162" s="36"/>
      <c r="AF162" s="36"/>
      <c r="AG162" s="36"/>
      <c r="AH162" s="36"/>
      <c r="AI162" s="37"/>
      <c r="AJ162" s="37"/>
    </row>
    <row r="163" spans="2:36" x14ac:dyDescent="0.25">
      <c r="B163" s="27" t="s">
        <v>142</v>
      </c>
      <c r="C163" s="28" t="s">
        <v>142</v>
      </c>
      <c r="D163" s="29" t="s">
        <v>142</v>
      </c>
      <c r="E163" s="29" t="s">
        <v>142</v>
      </c>
      <c r="F163" s="30"/>
      <c r="G163" s="31"/>
      <c r="H163" s="31"/>
      <c r="I163" s="31"/>
      <c r="J163" s="31"/>
      <c r="K163" s="31"/>
      <c r="L163" s="31"/>
      <c r="M163" s="32"/>
      <c r="N163" s="32"/>
      <c r="O163" s="31"/>
      <c r="P163" s="31"/>
      <c r="Q163" s="32"/>
      <c r="R163" s="32"/>
      <c r="S163" s="30"/>
      <c r="T163" s="31"/>
      <c r="U163" s="33"/>
      <c r="V163" s="33"/>
      <c r="W163" s="31"/>
      <c r="X163" s="31"/>
      <c r="Y163" s="31"/>
      <c r="Z163" s="31"/>
      <c r="AA163" s="34"/>
      <c r="AB163" s="35"/>
      <c r="AC163" s="35"/>
      <c r="AD163" s="35"/>
      <c r="AE163" s="36"/>
      <c r="AF163" s="36"/>
      <c r="AG163" s="36"/>
      <c r="AH163" s="36"/>
      <c r="AI163" s="37"/>
      <c r="AJ163" s="37"/>
    </row>
    <row r="164" spans="2:36" x14ac:dyDescent="0.25">
      <c r="B164" s="27" t="s">
        <v>142</v>
      </c>
      <c r="C164" s="28" t="s">
        <v>142</v>
      </c>
      <c r="D164" s="29" t="s">
        <v>142</v>
      </c>
      <c r="E164" s="29" t="s">
        <v>142</v>
      </c>
      <c r="F164" s="30"/>
      <c r="G164" s="31"/>
      <c r="H164" s="31"/>
      <c r="I164" s="31"/>
      <c r="J164" s="31"/>
      <c r="K164" s="31"/>
      <c r="L164" s="31"/>
      <c r="M164" s="32"/>
      <c r="N164" s="32"/>
      <c r="O164" s="31"/>
      <c r="P164" s="31"/>
      <c r="Q164" s="32"/>
      <c r="R164" s="32"/>
      <c r="S164" s="30"/>
      <c r="T164" s="31"/>
      <c r="U164" s="33"/>
      <c r="V164" s="33"/>
      <c r="W164" s="31"/>
      <c r="X164" s="31"/>
      <c r="Y164" s="31"/>
      <c r="Z164" s="31"/>
      <c r="AA164" s="34"/>
      <c r="AB164" s="35"/>
      <c r="AC164" s="35"/>
      <c r="AD164" s="35"/>
      <c r="AE164" s="36"/>
      <c r="AF164" s="36"/>
      <c r="AG164" s="36"/>
      <c r="AH164" s="36"/>
      <c r="AI164" s="37"/>
      <c r="AJ164" s="37"/>
    </row>
    <row r="165" spans="2:36" x14ac:dyDescent="0.25">
      <c r="B165" s="27" t="s">
        <v>142</v>
      </c>
      <c r="C165" s="28" t="s">
        <v>142</v>
      </c>
      <c r="D165" s="29" t="s">
        <v>142</v>
      </c>
      <c r="E165" s="29" t="s">
        <v>142</v>
      </c>
      <c r="F165" s="30"/>
      <c r="G165" s="31"/>
      <c r="H165" s="31"/>
      <c r="I165" s="31"/>
      <c r="J165" s="31"/>
      <c r="K165" s="31"/>
      <c r="L165" s="31"/>
      <c r="M165" s="32"/>
      <c r="N165" s="32"/>
      <c r="O165" s="31"/>
      <c r="P165" s="31"/>
      <c r="Q165" s="32"/>
      <c r="R165" s="32"/>
      <c r="S165" s="30"/>
      <c r="T165" s="31"/>
      <c r="U165" s="33"/>
      <c r="V165" s="33"/>
      <c r="W165" s="31"/>
      <c r="X165" s="31"/>
      <c r="Y165" s="31"/>
      <c r="Z165" s="31"/>
      <c r="AA165" s="34"/>
      <c r="AB165" s="35"/>
      <c r="AC165" s="35"/>
      <c r="AD165" s="35"/>
      <c r="AE165" s="36"/>
      <c r="AF165" s="36"/>
      <c r="AG165" s="36"/>
      <c r="AH165" s="36"/>
      <c r="AI165" s="37"/>
      <c r="AJ165" s="37"/>
    </row>
    <row r="166" spans="2:36" x14ac:dyDescent="0.25">
      <c r="B166" s="27" t="s">
        <v>142</v>
      </c>
      <c r="C166" s="28" t="s">
        <v>142</v>
      </c>
      <c r="D166" s="29" t="s">
        <v>142</v>
      </c>
      <c r="E166" s="29" t="s">
        <v>142</v>
      </c>
      <c r="F166" s="30"/>
      <c r="G166" s="31"/>
      <c r="H166" s="31"/>
      <c r="I166" s="31"/>
      <c r="J166" s="31"/>
      <c r="K166" s="31"/>
      <c r="L166" s="31"/>
      <c r="M166" s="32"/>
      <c r="N166" s="32"/>
      <c r="O166" s="31"/>
      <c r="P166" s="31"/>
      <c r="Q166" s="32"/>
      <c r="R166" s="32"/>
      <c r="S166" s="30"/>
      <c r="T166" s="31"/>
      <c r="U166" s="33"/>
      <c r="V166" s="33"/>
      <c r="W166" s="31"/>
      <c r="X166" s="31"/>
      <c r="Y166" s="31"/>
      <c r="Z166" s="31"/>
      <c r="AA166" s="34"/>
      <c r="AB166" s="35"/>
      <c r="AC166" s="35"/>
      <c r="AD166" s="35"/>
      <c r="AE166" s="36"/>
      <c r="AF166" s="36"/>
      <c r="AG166" s="36"/>
      <c r="AH166" s="36"/>
      <c r="AI166" s="37"/>
      <c r="AJ166" s="37"/>
    </row>
    <row r="167" spans="2:36" x14ac:dyDescent="0.25">
      <c r="B167" s="39" t="s">
        <v>142</v>
      </c>
      <c r="C167" s="39" t="s">
        <v>142</v>
      </c>
      <c r="D167" s="29" t="s">
        <v>142</v>
      </c>
      <c r="E167" s="29" t="s">
        <v>142</v>
      </c>
      <c r="F167" s="30"/>
      <c r="G167" s="31"/>
      <c r="H167" s="31"/>
      <c r="I167" s="31"/>
      <c r="J167" s="31"/>
      <c r="K167" s="31"/>
      <c r="L167" s="31"/>
      <c r="M167" s="32"/>
      <c r="N167" s="32"/>
      <c r="O167" s="31"/>
      <c r="P167" s="31"/>
      <c r="Q167" s="32"/>
      <c r="R167" s="32"/>
      <c r="S167" s="30"/>
      <c r="T167" s="31"/>
      <c r="U167" s="33"/>
      <c r="V167" s="33"/>
      <c r="W167" s="31"/>
      <c r="X167" s="31"/>
      <c r="Y167" s="31"/>
      <c r="Z167" s="31"/>
      <c r="AA167" s="34"/>
      <c r="AB167" s="35"/>
      <c r="AC167" s="35"/>
      <c r="AD167" s="35"/>
      <c r="AE167" s="36"/>
      <c r="AF167" s="36"/>
      <c r="AG167" s="36"/>
      <c r="AH167" s="36"/>
      <c r="AI167" s="37"/>
      <c r="AJ167" s="37"/>
    </row>
    <row r="168" spans="2:36" x14ac:dyDescent="0.25">
      <c r="B168" s="39" t="s">
        <v>142</v>
      </c>
      <c r="C168" s="39" t="s">
        <v>142</v>
      </c>
      <c r="D168" s="29" t="s">
        <v>142</v>
      </c>
      <c r="E168" s="29" t="s">
        <v>142</v>
      </c>
      <c r="F168" s="30"/>
      <c r="G168" s="31"/>
      <c r="H168" s="31"/>
      <c r="I168" s="31"/>
      <c r="J168" s="31"/>
      <c r="K168" s="31"/>
      <c r="L168" s="31"/>
      <c r="M168" s="32"/>
      <c r="N168" s="32"/>
      <c r="O168" s="31"/>
      <c r="P168" s="31"/>
      <c r="Q168" s="32"/>
      <c r="R168" s="32"/>
      <c r="S168" s="30"/>
      <c r="T168" s="31"/>
      <c r="U168" s="33"/>
      <c r="V168" s="33"/>
      <c r="W168" s="31"/>
      <c r="X168" s="31"/>
      <c r="Y168" s="31"/>
      <c r="Z168" s="31"/>
      <c r="AA168" s="34"/>
      <c r="AB168" s="35"/>
      <c r="AC168" s="35"/>
      <c r="AD168" s="35"/>
      <c r="AE168" s="36"/>
      <c r="AF168" s="36"/>
      <c r="AG168" s="36"/>
      <c r="AH168" s="36"/>
      <c r="AI168" s="37"/>
      <c r="AJ168" s="37"/>
    </row>
    <row r="169" spans="2:36" x14ac:dyDescent="0.25">
      <c r="B169" s="39" t="s">
        <v>142</v>
      </c>
      <c r="C169" s="39" t="s">
        <v>142</v>
      </c>
      <c r="D169" s="29" t="s">
        <v>142</v>
      </c>
      <c r="E169" s="29" t="s">
        <v>142</v>
      </c>
      <c r="F169" s="30"/>
      <c r="G169" s="31"/>
      <c r="H169" s="31"/>
      <c r="I169" s="31"/>
      <c r="J169" s="31"/>
      <c r="K169" s="31"/>
      <c r="L169" s="31"/>
      <c r="M169" s="32"/>
      <c r="N169" s="32"/>
      <c r="O169" s="31"/>
      <c r="P169" s="31"/>
      <c r="Q169" s="32"/>
      <c r="R169" s="32"/>
      <c r="S169" s="30"/>
      <c r="T169" s="31"/>
      <c r="U169" s="33"/>
      <c r="V169" s="33"/>
      <c r="W169" s="31"/>
      <c r="X169" s="31"/>
      <c r="Y169" s="31"/>
      <c r="Z169" s="31"/>
      <c r="AA169" s="34"/>
      <c r="AB169" s="35"/>
      <c r="AC169" s="35"/>
      <c r="AD169" s="35"/>
      <c r="AE169" s="36"/>
      <c r="AF169" s="36"/>
      <c r="AG169" s="36"/>
      <c r="AH169" s="36"/>
      <c r="AI169" s="37"/>
      <c r="AJ169" s="37"/>
    </row>
    <row r="170" spans="2:36" x14ac:dyDescent="0.25">
      <c r="B170" s="26" t="s">
        <v>142</v>
      </c>
      <c r="C170" s="26" t="s">
        <v>142</v>
      </c>
      <c r="D170" s="29" t="s">
        <v>142</v>
      </c>
      <c r="E170" s="29" t="s">
        <v>142</v>
      </c>
      <c r="F170" s="30"/>
      <c r="G170" s="31"/>
      <c r="H170" s="31"/>
      <c r="I170" s="31"/>
      <c r="J170" s="31"/>
      <c r="K170" s="31"/>
      <c r="L170" s="31"/>
      <c r="M170" s="32"/>
      <c r="N170" s="32"/>
      <c r="O170" s="31"/>
      <c r="P170" s="31"/>
      <c r="Q170" s="32"/>
      <c r="R170" s="32"/>
      <c r="S170" s="30"/>
      <c r="T170" s="31"/>
      <c r="U170" s="33"/>
      <c r="V170" s="33"/>
      <c r="W170" s="31"/>
      <c r="X170" s="31"/>
      <c r="Y170" s="31"/>
      <c r="Z170" s="31"/>
      <c r="AA170" s="34"/>
      <c r="AB170" s="35"/>
      <c r="AC170" s="35"/>
      <c r="AD170" s="35"/>
      <c r="AE170" s="36"/>
      <c r="AF170" s="36"/>
      <c r="AG170" s="36"/>
      <c r="AH170" s="36"/>
      <c r="AI170" s="37"/>
      <c r="AJ170" s="37"/>
    </row>
    <row r="171" spans="2:36" x14ac:dyDescent="0.25">
      <c r="D171" s="31" t="s">
        <v>142</v>
      </c>
      <c r="E171" s="31" t="s">
        <v>142</v>
      </c>
      <c r="F171" s="30"/>
      <c r="G171" s="31"/>
      <c r="H171" s="31"/>
      <c r="I171" s="31"/>
      <c r="J171" s="31"/>
      <c r="K171" s="31"/>
      <c r="L171" s="31"/>
      <c r="M171" s="32"/>
      <c r="N171" s="32"/>
      <c r="O171" s="31"/>
      <c r="P171" s="31"/>
      <c r="Q171" s="32"/>
      <c r="R171" s="32"/>
      <c r="S171" s="30"/>
      <c r="T171" s="31"/>
      <c r="U171" s="33"/>
      <c r="V171" s="33"/>
      <c r="W171" s="31"/>
      <c r="X171" s="31"/>
      <c r="Y171" s="31"/>
      <c r="Z171" s="31"/>
      <c r="AA171" s="34"/>
      <c r="AB171" s="35"/>
      <c r="AC171" s="35"/>
      <c r="AD171" s="35"/>
      <c r="AE171" s="36"/>
      <c r="AF171" s="36"/>
      <c r="AG171" s="36"/>
      <c r="AH171" s="36"/>
      <c r="AI171" s="37"/>
      <c r="AJ171" s="37"/>
    </row>
    <row r="172" spans="2:36" x14ac:dyDescent="0.25">
      <c r="D172" s="31" t="s">
        <v>142</v>
      </c>
      <c r="E172" s="31" t="s">
        <v>142</v>
      </c>
      <c r="F172" s="30"/>
      <c r="G172" s="31"/>
      <c r="H172" s="31"/>
      <c r="I172" s="31"/>
      <c r="J172" s="31"/>
      <c r="K172" s="31"/>
      <c r="L172" s="31"/>
      <c r="M172" s="32"/>
      <c r="N172" s="32"/>
      <c r="O172" s="31"/>
      <c r="P172" s="31"/>
      <c r="Q172" s="32"/>
      <c r="R172" s="32"/>
      <c r="S172" s="30"/>
      <c r="T172" s="31"/>
      <c r="U172" s="33"/>
      <c r="V172" s="33"/>
      <c r="W172" s="31"/>
      <c r="X172" s="31"/>
      <c r="Y172" s="31"/>
      <c r="Z172" s="31"/>
      <c r="AA172" s="34"/>
      <c r="AB172" s="35"/>
      <c r="AC172" s="35"/>
      <c r="AD172" s="35"/>
      <c r="AE172" s="36"/>
      <c r="AF172" s="36"/>
      <c r="AG172" s="36"/>
      <c r="AH172" s="36"/>
      <c r="AI172" s="37"/>
      <c r="AJ172" s="37"/>
    </row>
    <row r="173" spans="2:36" x14ac:dyDescent="0.25">
      <c r="D173" s="31" t="s">
        <v>142</v>
      </c>
      <c r="E173" s="31" t="s">
        <v>142</v>
      </c>
      <c r="F173" s="30"/>
      <c r="G173" s="31"/>
      <c r="H173" s="31"/>
      <c r="I173" s="31"/>
      <c r="J173" s="31"/>
      <c r="K173" s="31"/>
      <c r="L173" s="31"/>
      <c r="M173" s="32"/>
      <c r="N173" s="32"/>
      <c r="O173" s="31"/>
      <c r="P173" s="31"/>
      <c r="Q173" s="32"/>
      <c r="R173" s="32"/>
      <c r="S173" s="30"/>
      <c r="T173" s="31"/>
      <c r="U173" s="33"/>
      <c r="V173" s="33"/>
      <c r="W173" s="31"/>
      <c r="X173" s="31"/>
      <c r="Y173" s="31"/>
      <c r="Z173" s="31"/>
      <c r="AA173" s="34"/>
      <c r="AB173" s="35"/>
      <c r="AC173" s="35"/>
      <c r="AD173" s="35"/>
      <c r="AE173" s="36"/>
      <c r="AF173" s="36"/>
      <c r="AG173" s="36"/>
      <c r="AH173" s="36"/>
      <c r="AI173" s="37"/>
      <c r="AJ173" s="37"/>
    </row>
    <row r="174" spans="2:36" x14ac:dyDescent="0.25">
      <c r="D174" s="31" t="s">
        <v>142</v>
      </c>
      <c r="E174" s="31" t="s">
        <v>142</v>
      </c>
      <c r="F174" s="30"/>
      <c r="G174" s="31"/>
      <c r="H174" s="31"/>
      <c r="I174" s="31"/>
      <c r="J174" s="31"/>
      <c r="K174" s="31"/>
      <c r="L174" s="31"/>
      <c r="M174" s="32"/>
      <c r="N174" s="32"/>
      <c r="O174" s="31"/>
      <c r="P174" s="31"/>
      <c r="Q174" s="32"/>
      <c r="R174" s="32"/>
      <c r="S174" s="30"/>
      <c r="T174" s="31"/>
      <c r="U174" s="33"/>
      <c r="V174" s="33"/>
      <c r="W174" s="31"/>
      <c r="X174" s="31"/>
      <c r="Y174" s="31"/>
      <c r="Z174" s="31"/>
      <c r="AA174" s="34"/>
      <c r="AB174" s="35"/>
      <c r="AC174" s="35"/>
      <c r="AD174" s="35"/>
      <c r="AE174" s="36"/>
      <c r="AF174" s="36"/>
      <c r="AG174" s="36"/>
      <c r="AH174" s="36"/>
      <c r="AI174" s="37"/>
      <c r="AJ174" s="37"/>
    </row>
    <row r="175" spans="2:36" x14ac:dyDescent="0.25">
      <c r="D175" s="31" t="s">
        <v>142</v>
      </c>
      <c r="E175" s="31" t="s">
        <v>142</v>
      </c>
      <c r="F175" s="30"/>
      <c r="G175" s="31"/>
      <c r="H175" s="31"/>
      <c r="I175" s="31"/>
      <c r="J175" s="31"/>
      <c r="K175" s="31"/>
      <c r="L175" s="31"/>
      <c r="M175" s="32"/>
      <c r="N175" s="32"/>
      <c r="O175" s="31"/>
      <c r="P175" s="31"/>
      <c r="Q175" s="32"/>
      <c r="R175" s="32"/>
      <c r="S175" s="30"/>
      <c r="T175" s="31"/>
      <c r="U175" s="33"/>
      <c r="V175" s="33"/>
      <c r="W175" s="31"/>
      <c r="X175" s="31"/>
      <c r="Y175" s="31"/>
      <c r="Z175" s="31"/>
      <c r="AA175" s="34"/>
      <c r="AB175" s="35"/>
      <c r="AC175" s="35"/>
      <c r="AD175" s="35"/>
      <c r="AE175" s="36"/>
      <c r="AF175" s="36"/>
      <c r="AG175" s="36"/>
      <c r="AH175" s="36"/>
      <c r="AI175" s="37"/>
      <c r="AJ175" s="37"/>
    </row>
    <row r="176" spans="2:36" x14ac:dyDescent="0.25">
      <c r="D176" s="31" t="s">
        <v>142</v>
      </c>
      <c r="E176" s="31" t="s">
        <v>142</v>
      </c>
      <c r="F176" s="30"/>
      <c r="G176" s="31"/>
      <c r="H176" s="31"/>
      <c r="I176" s="31"/>
      <c r="J176" s="31"/>
      <c r="K176" s="31"/>
      <c r="L176" s="31"/>
      <c r="M176" s="32"/>
      <c r="N176" s="32"/>
      <c r="O176" s="31"/>
      <c r="P176" s="31"/>
      <c r="Q176" s="32"/>
      <c r="R176" s="32"/>
      <c r="S176" s="30"/>
      <c r="T176" s="31"/>
      <c r="U176" s="33"/>
      <c r="V176" s="33"/>
      <c r="W176" s="31"/>
      <c r="X176" s="31"/>
      <c r="Y176" s="31"/>
      <c r="Z176" s="31"/>
      <c r="AA176" s="34"/>
      <c r="AB176" s="35"/>
      <c r="AC176" s="35"/>
      <c r="AD176" s="35"/>
      <c r="AE176" s="36"/>
      <c r="AF176" s="36"/>
      <c r="AG176" s="36"/>
      <c r="AH176" s="36"/>
      <c r="AI176" s="37"/>
      <c r="AJ176" s="37"/>
    </row>
    <row r="177" spans="4:36" x14ac:dyDescent="0.25">
      <c r="D177" s="31" t="s">
        <v>142</v>
      </c>
      <c r="E177" s="31" t="s">
        <v>142</v>
      </c>
      <c r="F177" s="30"/>
      <c r="G177" s="31"/>
      <c r="H177" s="31"/>
      <c r="I177" s="31"/>
      <c r="J177" s="31"/>
      <c r="K177" s="31"/>
      <c r="L177" s="31"/>
      <c r="M177" s="32"/>
      <c r="N177" s="32"/>
      <c r="O177" s="31"/>
      <c r="P177" s="31"/>
      <c r="Q177" s="32"/>
      <c r="R177" s="32"/>
      <c r="S177" s="30"/>
      <c r="T177" s="31"/>
      <c r="U177" s="33"/>
      <c r="V177" s="33"/>
      <c r="W177" s="31"/>
      <c r="X177" s="31"/>
      <c r="Y177" s="31"/>
      <c r="Z177" s="31"/>
      <c r="AA177" s="34"/>
      <c r="AB177" s="35"/>
      <c r="AC177" s="35"/>
      <c r="AD177" s="35"/>
      <c r="AE177" s="36"/>
      <c r="AF177" s="36"/>
      <c r="AG177" s="36"/>
      <c r="AH177" s="36"/>
      <c r="AI177" s="37"/>
      <c r="AJ177" s="37"/>
    </row>
    <row r="178" spans="4:36" x14ac:dyDescent="0.25">
      <c r="D178" s="31" t="s">
        <v>142</v>
      </c>
      <c r="E178" s="31" t="s">
        <v>142</v>
      </c>
      <c r="F178" s="30"/>
      <c r="G178" s="31"/>
      <c r="H178" s="31"/>
      <c r="I178" s="31"/>
      <c r="J178" s="31"/>
      <c r="K178" s="31"/>
      <c r="L178" s="31"/>
      <c r="M178" s="32"/>
      <c r="N178" s="32"/>
      <c r="O178" s="31"/>
      <c r="P178" s="31"/>
      <c r="Q178" s="32"/>
      <c r="R178" s="32"/>
      <c r="S178" s="30"/>
      <c r="T178" s="31"/>
      <c r="U178" s="33"/>
      <c r="V178" s="33"/>
      <c r="W178" s="31"/>
      <c r="X178" s="31"/>
      <c r="Y178" s="31"/>
      <c r="Z178" s="31"/>
      <c r="AA178" s="34"/>
      <c r="AB178" s="35"/>
      <c r="AC178" s="35"/>
      <c r="AD178" s="35"/>
      <c r="AE178" s="36"/>
      <c r="AF178" s="36"/>
      <c r="AG178" s="36"/>
      <c r="AH178" s="36"/>
      <c r="AI178" s="37"/>
      <c r="AJ178" s="37"/>
    </row>
    <row r="179" spans="4:36" x14ac:dyDescent="0.25">
      <c r="D179" s="31" t="s">
        <v>142</v>
      </c>
      <c r="E179" s="31" t="s">
        <v>142</v>
      </c>
      <c r="F179" s="30"/>
      <c r="G179" s="31"/>
      <c r="H179" s="31"/>
      <c r="I179" s="31"/>
      <c r="J179" s="31"/>
      <c r="K179" s="31"/>
      <c r="L179" s="31"/>
      <c r="M179" s="32"/>
      <c r="N179" s="32"/>
      <c r="O179" s="31"/>
      <c r="P179" s="31"/>
      <c r="Q179" s="32"/>
      <c r="R179" s="32"/>
      <c r="S179" s="30"/>
      <c r="T179" s="31"/>
      <c r="U179" s="33"/>
      <c r="V179" s="33"/>
      <c r="W179" s="31"/>
      <c r="X179" s="31"/>
      <c r="Y179" s="31"/>
      <c r="Z179" s="31"/>
      <c r="AA179" s="34"/>
      <c r="AB179" s="35"/>
      <c r="AC179" s="35"/>
      <c r="AD179" s="35"/>
      <c r="AE179" s="36"/>
      <c r="AF179" s="36"/>
      <c r="AG179" s="36"/>
      <c r="AH179" s="36"/>
      <c r="AI179" s="37"/>
      <c r="AJ179" s="37"/>
    </row>
    <row r="180" spans="4:36" x14ac:dyDescent="0.25">
      <c r="D180" s="31" t="s">
        <v>142</v>
      </c>
      <c r="E180" s="31" t="s">
        <v>142</v>
      </c>
      <c r="F180" s="30"/>
      <c r="G180" s="31"/>
      <c r="H180" s="31"/>
      <c r="I180" s="31"/>
      <c r="J180" s="31"/>
      <c r="K180" s="31"/>
      <c r="L180" s="31"/>
      <c r="M180" s="32"/>
      <c r="N180" s="32"/>
      <c r="O180" s="31"/>
      <c r="P180" s="31"/>
      <c r="Q180" s="32"/>
      <c r="R180" s="32"/>
      <c r="S180" s="30"/>
      <c r="T180" s="31"/>
      <c r="U180" s="33"/>
      <c r="V180" s="33"/>
      <c r="W180" s="31"/>
      <c r="X180" s="31"/>
      <c r="Y180" s="31"/>
      <c r="Z180" s="31"/>
      <c r="AA180" s="34"/>
      <c r="AB180" s="35"/>
      <c r="AC180" s="35"/>
      <c r="AD180" s="35"/>
      <c r="AE180" s="36"/>
      <c r="AF180" s="36"/>
      <c r="AG180" s="36"/>
      <c r="AH180" s="36"/>
      <c r="AI180" s="37"/>
      <c r="AJ180" s="37"/>
    </row>
    <row r="181" spans="4:36" x14ac:dyDescent="0.25">
      <c r="D181" s="31" t="s">
        <v>142</v>
      </c>
      <c r="E181" s="31" t="s">
        <v>142</v>
      </c>
      <c r="F181" s="30"/>
      <c r="G181" s="31"/>
      <c r="H181" s="31"/>
      <c r="I181" s="31"/>
      <c r="J181" s="31"/>
      <c r="K181" s="31"/>
      <c r="L181" s="31"/>
      <c r="M181" s="32"/>
      <c r="N181" s="32"/>
      <c r="O181" s="31"/>
      <c r="P181" s="31"/>
      <c r="Q181" s="32"/>
      <c r="R181" s="32"/>
      <c r="S181" s="30"/>
      <c r="T181" s="31"/>
      <c r="U181" s="33"/>
      <c r="V181" s="33"/>
      <c r="W181" s="31"/>
      <c r="X181" s="31"/>
      <c r="Y181" s="31"/>
      <c r="Z181" s="31"/>
      <c r="AA181" s="34"/>
      <c r="AB181" s="35"/>
      <c r="AC181" s="35"/>
      <c r="AD181" s="35"/>
      <c r="AE181" s="36"/>
      <c r="AF181" s="36"/>
      <c r="AG181" s="36"/>
      <c r="AH181" s="36"/>
      <c r="AI181" s="37"/>
      <c r="AJ181" s="37"/>
    </row>
    <row r="182" spans="4:36" x14ac:dyDescent="0.25">
      <c r="D182" s="31" t="s">
        <v>142</v>
      </c>
      <c r="E182" s="31" t="s">
        <v>142</v>
      </c>
      <c r="F182" s="30"/>
      <c r="G182" s="31"/>
      <c r="H182" s="31"/>
      <c r="I182" s="31"/>
      <c r="J182" s="31"/>
      <c r="K182" s="31"/>
      <c r="L182" s="31"/>
      <c r="M182" s="32"/>
      <c r="N182" s="32"/>
      <c r="O182" s="31"/>
      <c r="P182" s="31"/>
      <c r="Q182" s="32"/>
      <c r="R182" s="32"/>
      <c r="S182" s="30"/>
      <c r="T182" s="31"/>
      <c r="U182" s="33"/>
      <c r="V182" s="33"/>
      <c r="W182" s="31"/>
      <c r="X182" s="31"/>
      <c r="Y182" s="31"/>
      <c r="Z182" s="31"/>
      <c r="AA182" s="34"/>
      <c r="AB182" s="35"/>
      <c r="AC182" s="35"/>
      <c r="AD182" s="35"/>
      <c r="AE182" s="36"/>
      <c r="AF182" s="36"/>
      <c r="AG182" s="36"/>
      <c r="AH182" s="36"/>
      <c r="AI182" s="37"/>
      <c r="AJ182" s="37"/>
    </row>
    <row r="183" spans="4:36" x14ac:dyDescent="0.25">
      <c r="D183" s="31" t="s">
        <v>142</v>
      </c>
      <c r="E183" s="31" t="s">
        <v>142</v>
      </c>
      <c r="F183" s="30"/>
      <c r="G183" s="31"/>
      <c r="H183" s="31"/>
      <c r="I183" s="31"/>
      <c r="J183" s="31"/>
      <c r="K183" s="31"/>
      <c r="L183" s="31"/>
      <c r="M183" s="32"/>
      <c r="N183" s="32"/>
      <c r="O183" s="31"/>
      <c r="P183" s="31"/>
      <c r="Q183" s="32"/>
      <c r="R183" s="32"/>
      <c r="S183" s="30"/>
      <c r="T183" s="31"/>
      <c r="U183" s="33"/>
      <c r="V183" s="33"/>
      <c r="W183" s="31"/>
      <c r="X183" s="31"/>
      <c r="Y183" s="31"/>
      <c r="Z183" s="31"/>
      <c r="AA183" s="34"/>
      <c r="AB183" s="35"/>
      <c r="AC183" s="35"/>
      <c r="AD183" s="35"/>
      <c r="AE183" s="36"/>
      <c r="AF183" s="36"/>
      <c r="AG183" s="36"/>
      <c r="AH183" s="36"/>
      <c r="AI183" s="37"/>
      <c r="AJ183" s="37"/>
    </row>
    <row r="184" spans="4:36" x14ac:dyDescent="0.25">
      <c r="D184" s="31" t="s">
        <v>142</v>
      </c>
      <c r="E184" s="31" t="s">
        <v>142</v>
      </c>
      <c r="F184" s="30"/>
      <c r="G184" s="31"/>
      <c r="H184" s="31"/>
      <c r="I184" s="31"/>
      <c r="J184" s="31"/>
      <c r="K184" s="31"/>
      <c r="L184" s="31"/>
      <c r="M184" s="32"/>
      <c r="N184" s="32"/>
      <c r="O184" s="31"/>
      <c r="P184" s="31"/>
      <c r="Q184" s="32"/>
      <c r="R184" s="32"/>
      <c r="S184" s="30"/>
      <c r="T184" s="31"/>
      <c r="U184" s="33"/>
      <c r="V184" s="33"/>
      <c r="W184" s="31"/>
      <c r="X184" s="31"/>
      <c r="Y184" s="31"/>
      <c r="Z184" s="31"/>
      <c r="AA184" s="34"/>
      <c r="AB184" s="35"/>
      <c r="AC184" s="35"/>
      <c r="AD184" s="35"/>
      <c r="AE184" s="36"/>
      <c r="AF184" s="36"/>
      <c r="AG184" s="36"/>
      <c r="AH184" s="36"/>
      <c r="AI184" s="37"/>
      <c r="AJ184" s="37"/>
    </row>
    <row r="274" spans="7:50" x14ac:dyDescent="0.25">
      <c r="G274" s="40"/>
      <c r="H274" s="40"/>
      <c r="I274" s="40"/>
      <c r="J274" s="40"/>
      <c r="K274" s="40"/>
      <c r="L274" s="40"/>
      <c r="M274" s="40"/>
      <c r="N274" s="40"/>
      <c r="O274" s="40"/>
      <c r="P274" s="40"/>
      <c r="Q274" s="40"/>
      <c r="R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row>
    <row r="275" spans="7:50" x14ac:dyDescent="0.25">
      <c r="G275" s="40"/>
      <c r="H275" s="40"/>
      <c r="I275" s="40"/>
      <c r="J275" s="40"/>
      <c r="K275" s="40"/>
      <c r="L275" s="40"/>
      <c r="M275" s="40"/>
      <c r="N275" s="40"/>
      <c r="O275" s="40"/>
      <c r="P275" s="40"/>
      <c r="Q275" s="40"/>
      <c r="R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row>
    <row r="276" spans="7:50" x14ac:dyDescent="0.25">
      <c r="G276" s="40"/>
      <c r="H276" s="40"/>
      <c r="I276" s="40"/>
      <c r="J276" s="40"/>
      <c r="K276" s="40"/>
      <c r="L276" s="40"/>
      <c r="M276" s="40"/>
      <c r="N276" s="40"/>
      <c r="O276" s="40"/>
      <c r="P276" s="40"/>
      <c r="Q276" s="40"/>
      <c r="R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row>
    <row r="277" spans="7:50" x14ac:dyDescent="0.25">
      <c r="G277" s="40"/>
      <c r="H277" s="40"/>
      <c r="I277" s="40"/>
      <c r="J277" s="40"/>
      <c r="K277" s="40"/>
      <c r="L277" s="40"/>
      <c r="M277" s="40"/>
      <c r="N277" s="40"/>
      <c r="O277" s="40"/>
      <c r="P277" s="40"/>
      <c r="Q277" s="40"/>
      <c r="R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row>
    <row r="278" spans="7:50" x14ac:dyDescent="0.25">
      <c r="G278" s="40"/>
      <c r="H278" s="40"/>
      <c r="I278" s="40"/>
      <c r="J278" s="40"/>
      <c r="K278" s="40"/>
      <c r="L278" s="40"/>
      <c r="M278" s="40"/>
      <c r="N278" s="40"/>
      <c r="O278" s="40"/>
      <c r="P278" s="40"/>
      <c r="Q278" s="40"/>
      <c r="R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row>
    <row r="279" spans="7:50" x14ac:dyDescent="0.25">
      <c r="G279" s="40"/>
      <c r="H279" s="40"/>
      <c r="I279" s="40"/>
      <c r="J279" s="40"/>
      <c r="K279" s="40"/>
      <c r="L279" s="40"/>
      <c r="M279" s="40"/>
      <c r="N279" s="40"/>
      <c r="O279" s="40"/>
      <c r="P279" s="40"/>
      <c r="Q279" s="40"/>
      <c r="R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row>
    <row r="280" spans="7:50" x14ac:dyDescent="0.25">
      <c r="G280" s="40"/>
      <c r="H280" s="40"/>
      <c r="I280" s="40"/>
      <c r="J280" s="40"/>
      <c r="K280" s="40"/>
      <c r="L280" s="40"/>
      <c r="M280" s="40"/>
      <c r="N280" s="40"/>
      <c r="O280" s="40"/>
      <c r="P280" s="40"/>
      <c r="Q280" s="40"/>
      <c r="R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row>
    <row r="281" spans="7:50" x14ac:dyDescent="0.25">
      <c r="G281" s="40"/>
      <c r="H281" s="40"/>
      <c r="I281" s="40"/>
      <c r="J281" s="40"/>
      <c r="K281" s="40"/>
      <c r="L281" s="40"/>
      <c r="M281" s="40"/>
      <c r="N281" s="40"/>
      <c r="O281" s="40"/>
      <c r="P281" s="40"/>
      <c r="Q281" s="40"/>
      <c r="R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row>
    <row r="282" spans="7:50" x14ac:dyDescent="0.25">
      <c r="G282" s="40"/>
      <c r="H282" s="40"/>
      <c r="I282" s="40"/>
      <c r="J282" s="40"/>
      <c r="K282" s="40"/>
      <c r="L282" s="40"/>
      <c r="M282" s="40"/>
      <c r="N282" s="40"/>
      <c r="O282" s="40"/>
      <c r="P282" s="40"/>
      <c r="Q282" s="40"/>
      <c r="R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row>
    <row r="283" spans="7:50" x14ac:dyDescent="0.25">
      <c r="G283" s="40"/>
      <c r="H283" s="40"/>
      <c r="I283" s="40"/>
      <c r="J283" s="40"/>
      <c r="K283" s="40"/>
      <c r="L283" s="40"/>
      <c r="M283" s="40"/>
      <c r="N283" s="40"/>
      <c r="O283" s="40"/>
      <c r="P283" s="40"/>
      <c r="Q283" s="40"/>
      <c r="R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row>
    <row r="284" spans="7:50" x14ac:dyDescent="0.25">
      <c r="G284" s="40"/>
      <c r="H284" s="40"/>
      <c r="I284" s="40"/>
      <c r="J284" s="40"/>
      <c r="K284" s="40"/>
      <c r="L284" s="40"/>
      <c r="M284" s="40"/>
      <c r="N284" s="40"/>
      <c r="O284" s="40"/>
      <c r="P284" s="40"/>
      <c r="Q284" s="40"/>
      <c r="R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row>
    <row r="285" spans="7:50" x14ac:dyDescent="0.25">
      <c r="G285" s="40"/>
      <c r="H285" s="40"/>
      <c r="I285" s="40"/>
      <c r="J285" s="40"/>
      <c r="K285" s="40"/>
      <c r="L285" s="40"/>
      <c r="M285" s="40"/>
      <c r="N285" s="40"/>
      <c r="O285" s="40"/>
      <c r="P285" s="40"/>
      <c r="Q285" s="40"/>
      <c r="R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row>
    <row r="286" spans="7:50" x14ac:dyDescent="0.25">
      <c r="G286" s="40"/>
      <c r="H286" s="40"/>
      <c r="I286" s="40"/>
      <c r="J286" s="40"/>
      <c r="K286" s="40"/>
      <c r="L286" s="40"/>
      <c r="M286" s="40"/>
      <c r="N286" s="40"/>
      <c r="O286" s="40"/>
      <c r="P286" s="40"/>
      <c r="Q286" s="40"/>
      <c r="R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row>
    <row r="287" spans="7:50" x14ac:dyDescent="0.25">
      <c r="G287" s="40"/>
      <c r="H287" s="40"/>
      <c r="I287" s="40"/>
      <c r="J287" s="40"/>
      <c r="K287" s="40"/>
      <c r="L287" s="40"/>
      <c r="M287" s="40"/>
      <c r="N287" s="40"/>
      <c r="O287" s="40"/>
      <c r="P287" s="40"/>
      <c r="Q287" s="40"/>
      <c r="R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row>
    <row r="288" spans="7:50" x14ac:dyDescent="0.25">
      <c r="G288" s="40"/>
      <c r="H288" s="40"/>
      <c r="I288" s="40"/>
      <c r="J288" s="40"/>
      <c r="K288" s="40"/>
      <c r="L288" s="40"/>
      <c r="M288" s="40"/>
      <c r="N288" s="40"/>
      <c r="O288" s="40"/>
      <c r="P288" s="40"/>
      <c r="Q288" s="40"/>
      <c r="R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row>
    <row r="289" spans="7:50" x14ac:dyDescent="0.25">
      <c r="G289" s="40"/>
      <c r="H289" s="40"/>
      <c r="I289" s="40"/>
      <c r="J289" s="40"/>
      <c r="K289" s="40"/>
      <c r="L289" s="40"/>
      <c r="M289" s="40"/>
      <c r="N289" s="40"/>
      <c r="O289" s="40"/>
      <c r="P289" s="40"/>
      <c r="Q289" s="40"/>
      <c r="R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row>
    <row r="290" spans="7:50" x14ac:dyDescent="0.25">
      <c r="G290" s="40"/>
      <c r="H290" s="40"/>
      <c r="I290" s="40"/>
      <c r="J290" s="40"/>
      <c r="K290" s="40"/>
      <c r="L290" s="40"/>
      <c r="M290" s="40"/>
      <c r="N290" s="40"/>
      <c r="O290" s="40"/>
      <c r="P290" s="40"/>
      <c r="Q290" s="40"/>
      <c r="R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row>
    <row r="291" spans="7:50" x14ac:dyDescent="0.25">
      <c r="G291" s="40"/>
      <c r="H291" s="40"/>
      <c r="I291" s="40"/>
      <c r="J291" s="40"/>
      <c r="K291" s="40"/>
      <c r="L291" s="40"/>
      <c r="M291" s="40"/>
      <c r="N291" s="40"/>
      <c r="O291" s="40"/>
      <c r="P291" s="40"/>
      <c r="Q291" s="40"/>
      <c r="R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row>
    <row r="292" spans="7:50" x14ac:dyDescent="0.25">
      <c r="G292" s="40"/>
      <c r="H292" s="40"/>
      <c r="I292" s="40"/>
      <c r="J292" s="40"/>
      <c r="K292" s="40"/>
      <c r="L292" s="40"/>
      <c r="M292" s="40"/>
      <c r="N292" s="40"/>
      <c r="O292" s="40"/>
      <c r="P292" s="40"/>
      <c r="Q292" s="40"/>
      <c r="R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row>
    <row r="293" spans="7:50" x14ac:dyDescent="0.25">
      <c r="G293" s="40"/>
      <c r="H293" s="40"/>
      <c r="I293" s="40"/>
      <c r="J293" s="40"/>
      <c r="K293" s="40"/>
      <c r="L293" s="40"/>
      <c r="M293" s="40"/>
      <c r="N293" s="40"/>
      <c r="O293" s="40"/>
      <c r="P293" s="40"/>
      <c r="Q293" s="40"/>
      <c r="R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row>
    <row r="294" spans="7:50" x14ac:dyDescent="0.25">
      <c r="G294" s="40"/>
      <c r="H294" s="40"/>
      <c r="I294" s="40"/>
      <c r="J294" s="40"/>
      <c r="K294" s="40"/>
      <c r="L294" s="40"/>
      <c r="M294" s="40"/>
      <c r="N294" s="40"/>
      <c r="O294" s="40"/>
      <c r="P294" s="40"/>
      <c r="Q294" s="40"/>
      <c r="R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row>
    <row r="295" spans="7:50" x14ac:dyDescent="0.25">
      <c r="G295" s="40"/>
      <c r="H295" s="40"/>
      <c r="I295" s="40"/>
      <c r="J295" s="40"/>
      <c r="K295" s="40"/>
      <c r="L295" s="40"/>
      <c r="M295" s="40"/>
      <c r="N295" s="40"/>
      <c r="O295" s="40"/>
      <c r="P295" s="40"/>
      <c r="Q295" s="40"/>
      <c r="R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row>
    <row r="296" spans="7:50" x14ac:dyDescent="0.25">
      <c r="G296" s="40"/>
      <c r="H296" s="40"/>
      <c r="I296" s="40"/>
      <c r="J296" s="40"/>
      <c r="K296" s="40"/>
      <c r="L296" s="40"/>
      <c r="M296" s="40"/>
      <c r="N296" s="40"/>
      <c r="O296" s="40"/>
      <c r="P296" s="40"/>
      <c r="Q296" s="40"/>
      <c r="R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row>
    <row r="297" spans="7:50" x14ac:dyDescent="0.25">
      <c r="G297" s="40"/>
      <c r="H297" s="40"/>
      <c r="I297" s="40"/>
      <c r="J297" s="40"/>
      <c r="K297" s="40"/>
      <c r="L297" s="40"/>
      <c r="M297" s="40"/>
      <c r="N297" s="40"/>
      <c r="O297" s="40"/>
      <c r="P297" s="40"/>
      <c r="Q297" s="40"/>
      <c r="R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row>
    <row r="298" spans="7:50" x14ac:dyDescent="0.25">
      <c r="G298" s="40"/>
      <c r="H298" s="40"/>
      <c r="I298" s="40"/>
      <c r="J298" s="40"/>
      <c r="K298" s="40"/>
      <c r="L298" s="40"/>
      <c r="M298" s="40"/>
      <c r="N298" s="40"/>
      <c r="O298" s="40"/>
      <c r="P298" s="40"/>
      <c r="Q298" s="40"/>
      <c r="R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row>
    <row r="299" spans="7:50" x14ac:dyDescent="0.25">
      <c r="G299" s="40"/>
      <c r="H299" s="40"/>
      <c r="I299" s="40"/>
      <c r="J299" s="40"/>
      <c r="K299" s="40"/>
      <c r="L299" s="40"/>
      <c r="M299" s="40"/>
      <c r="N299" s="40"/>
      <c r="O299" s="40"/>
      <c r="P299" s="40"/>
      <c r="Q299" s="40"/>
      <c r="R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row>
    <row r="300" spans="7:50" x14ac:dyDescent="0.25">
      <c r="G300" s="40"/>
      <c r="H300" s="40"/>
      <c r="I300" s="40"/>
      <c r="J300" s="40"/>
      <c r="K300" s="40"/>
      <c r="L300" s="40"/>
      <c r="M300" s="40"/>
      <c r="N300" s="40"/>
      <c r="O300" s="40"/>
      <c r="P300" s="40"/>
      <c r="Q300" s="40"/>
      <c r="R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row>
    <row r="301" spans="7:50" x14ac:dyDescent="0.25">
      <c r="G301" s="40"/>
      <c r="H301" s="40"/>
      <c r="I301" s="40"/>
      <c r="J301" s="40"/>
      <c r="K301" s="40"/>
      <c r="L301" s="40"/>
      <c r="M301" s="40"/>
      <c r="N301" s="40"/>
      <c r="O301" s="40"/>
      <c r="P301" s="40"/>
      <c r="Q301" s="40"/>
      <c r="R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row>
    <row r="302" spans="7:50" x14ac:dyDescent="0.25">
      <c r="G302" s="40"/>
      <c r="H302" s="40"/>
      <c r="I302" s="40"/>
      <c r="J302" s="40"/>
      <c r="K302" s="40"/>
      <c r="L302" s="40"/>
      <c r="M302" s="40"/>
      <c r="N302" s="40"/>
      <c r="O302" s="40"/>
      <c r="P302" s="40"/>
      <c r="Q302" s="40"/>
      <c r="R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row>
    <row r="303" spans="7:50" x14ac:dyDescent="0.25">
      <c r="G303" s="40"/>
      <c r="H303" s="40"/>
      <c r="I303" s="40"/>
      <c r="J303" s="40"/>
      <c r="K303" s="40"/>
      <c r="L303" s="40"/>
      <c r="M303" s="40"/>
      <c r="N303" s="40"/>
      <c r="O303" s="40"/>
      <c r="P303" s="40"/>
      <c r="Q303" s="40"/>
      <c r="R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row>
    <row r="304" spans="7:50" x14ac:dyDescent="0.25">
      <c r="G304" s="40"/>
      <c r="H304" s="40"/>
      <c r="I304" s="40"/>
      <c r="J304" s="40"/>
      <c r="K304" s="40"/>
      <c r="L304" s="40"/>
      <c r="M304" s="40"/>
      <c r="N304" s="40"/>
      <c r="O304" s="40"/>
      <c r="P304" s="40"/>
      <c r="Q304" s="40"/>
      <c r="R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row>
    <row r="305" spans="7:50" x14ac:dyDescent="0.25">
      <c r="G305" s="40"/>
      <c r="H305" s="40"/>
      <c r="I305" s="40"/>
      <c r="J305" s="40"/>
      <c r="K305" s="40"/>
      <c r="L305" s="40"/>
      <c r="M305" s="40"/>
      <c r="N305" s="40"/>
      <c r="O305" s="40"/>
      <c r="P305" s="40"/>
      <c r="Q305" s="40"/>
      <c r="R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row>
    <row r="306" spans="7:50" x14ac:dyDescent="0.25">
      <c r="G306" s="40"/>
      <c r="H306" s="40"/>
      <c r="I306" s="40"/>
      <c r="J306" s="40"/>
      <c r="K306" s="40"/>
      <c r="L306" s="40"/>
      <c r="M306" s="40"/>
      <c r="N306" s="40"/>
      <c r="O306" s="40"/>
      <c r="P306" s="40"/>
      <c r="Q306" s="40"/>
      <c r="R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row>
    <row r="307" spans="7:50" x14ac:dyDescent="0.25">
      <c r="G307" s="40"/>
      <c r="H307" s="40"/>
      <c r="I307" s="40"/>
      <c r="J307" s="40"/>
      <c r="K307" s="40"/>
      <c r="L307" s="40"/>
      <c r="M307" s="40"/>
      <c r="N307" s="40"/>
      <c r="O307" s="40"/>
      <c r="P307" s="40"/>
      <c r="Q307" s="40"/>
      <c r="R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row>
    <row r="308" spans="7:50" x14ac:dyDescent="0.25">
      <c r="G308" s="40"/>
      <c r="H308" s="40"/>
      <c r="I308" s="40"/>
      <c r="J308" s="40"/>
      <c r="K308" s="40"/>
      <c r="L308" s="40"/>
      <c r="M308" s="40"/>
      <c r="N308" s="40"/>
      <c r="O308" s="40"/>
      <c r="P308" s="40"/>
      <c r="Q308" s="40"/>
      <c r="R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row>
    <row r="309" spans="7:50" x14ac:dyDescent="0.25">
      <c r="G309" s="40"/>
      <c r="H309" s="40"/>
      <c r="I309" s="40"/>
      <c r="J309" s="40"/>
      <c r="K309" s="40"/>
      <c r="L309" s="40"/>
      <c r="M309" s="40"/>
      <c r="N309" s="40"/>
      <c r="O309" s="40"/>
      <c r="P309" s="40"/>
      <c r="Q309" s="40"/>
      <c r="R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row>
    <row r="310" spans="7:50" x14ac:dyDescent="0.25">
      <c r="G310" s="40"/>
      <c r="H310" s="40"/>
      <c r="I310" s="40"/>
      <c r="J310" s="40"/>
      <c r="K310" s="40"/>
      <c r="L310" s="40"/>
      <c r="M310" s="40"/>
      <c r="N310" s="40"/>
      <c r="O310" s="40"/>
      <c r="P310" s="40"/>
      <c r="Q310" s="40"/>
      <c r="R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row>
    <row r="311" spans="7:50" x14ac:dyDescent="0.25">
      <c r="G311" s="40"/>
      <c r="H311" s="40"/>
      <c r="I311" s="40"/>
      <c r="J311" s="40"/>
      <c r="K311" s="40"/>
      <c r="L311" s="40"/>
      <c r="M311" s="40"/>
      <c r="N311" s="40"/>
      <c r="O311" s="40"/>
      <c r="P311" s="40"/>
      <c r="Q311" s="40"/>
      <c r="R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row>
    <row r="312" spans="7:50" x14ac:dyDescent="0.25">
      <c r="G312" s="40"/>
      <c r="H312" s="40"/>
      <c r="I312" s="40"/>
      <c r="J312" s="40"/>
      <c r="K312" s="40"/>
      <c r="L312" s="40"/>
      <c r="M312" s="40"/>
      <c r="N312" s="40"/>
      <c r="O312" s="40"/>
      <c r="P312" s="40"/>
      <c r="Q312" s="40"/>
      <c r="R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row>
    <row r="313" spans="7:50" x14ac:dyDescent="0.25">
      <c r="G313" s="40"/>
      <c r="H313" s="40"/>
      <c r="I313" s="40"/>
      <c r="J313" s="40"/>
      <c r="K313" s="40"/>
      <c r="L313" s="40"/>
      <c r="M313" s="40"/>
      <c r="N313" s="40"/>
      <c r="O313" s="40"/>
      <c r="P313" s="40"/>
      <c r="Q313" s="40"/>
      <c r="R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row>
    <row r="314" spans="7:50" x14ac:dyDescent="0.25">
      <c r="G314" s="40"/>
      <c r="H314" s="40"/>
      <c r="I314" s="40"/>
      <c r="J314" s="40"/>
      <c r="K314" s="40"/>
      <c r="L314" s="40"/>
      <c r="M314" s="40"/>
      <c r="N314" s="40"/>
      <c r="O314" s="40"/>
      <c r="P314" s="40"/>
      <c r="Q314" s="40"/>
      <c r="R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row>
    <row r="315" spans="7:50" x14ac:dyDescent="0.25">
      <c r="G315" s="40"/>
      <c r="H315" s="40"/>
      <c r="I315" s="40"/>
      <c r="J315" s="40"/>
      <c r="K315" s="40"/>
      <c r="L315" s="40"/>
      <c r="M315" s="40"/>
      <c r="N315" s="40"/>
      <c r="O315" s="40"/>
      <c r="P315" s="40"/>
      <c r="Q315" s="40"/>
      <c r="R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row>
    <row r="316" spans="7:50" x14ac:dyDescent="0.25">
      <c r="G316" s="40"/>
      <c r="H316" s="40"/>
      <c r="I316" s="40"/>
      <c r="J316" s="40"/>
      <c r="K316" s="40"/>
      <c r="L316" s="40"/>
      <c r="M316" s="40"/>
      <c r="N316" s="40"/>
      <c r="O316" s="40"/>
      <c r="P316" s="40"/>
      <c r="Q316" s="40"/>
      <c r="R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row>
    <row r="317" spans="7:50" x14ac:dyDescent="0.25">
      <c r="G317" s="40"/>
      <c r="H317" s="40"/>
      <c r="I317" s="40"/>
      <c r="J317" s="40"/>
      <c r="K317" s="40"/>
      <c r="L317" s="40"/>
      <c r="M317" s="40"/>
      <c r="N317" s="40"/>
      <c r="O317" s="40"/>
      <c r="P317" s="40"/>
      <c r="Q317" s="40"/>
      <c r="R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row>
    <row r="318" spans="7:50" x14ac:dyDescent="0.25">
      <c r="G318" s="40"/>
      <c r="H318" s="40"/>
      <c r="I318" s="40"/>
      <c r="J318" s="40"/>
      <c r="K318" s="40"/>
      <c r="L318" s="40"/>
      <c r="M318" s="40"/>
      <c r="N318" s="40"/>
      <c r="O318" s="40"/>
      <c r="P318" s="40"/>
      <c r="Q318" s="40"/>
      <c r="R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row>
    <row r="319" spans="7:50" x14ac:dyDescent="0.25">
      <c r="G319" s="40"/>
      <c r="H319" s="40"/>
      <c r="I319" s="40"/>
      <c r="J319" s="40"/>
      <c r="K319" s="40"/>
      <c r="L319" s="40"/>
      <c r="M319" s="40"/>
      <c r="N319" s="40"/>
      <c r="O319" s="40"/>
      <c r="P319" s="40"/>
      <c r="Q319" s="40"/>
      <c r="R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row>
    <row r="320" spans="7:50" x14ac:dyDescent="0.25">
      <c r="G320" s="40"/>
      <c r="H320" s="40"/>
      <c r="I320" s="40"/>
      <c r="J320" s="40"/>
      <c r="K320" s="40"/>
      <c r="L320" s="40"/>
      <c r="M320" s="40"/>
      <c r="N320" s="40"/>
      <c r="O320" s="40"/>
      <c r="P320" s="40"/>
      <c r="Q320" s="40"/>
      <c r="R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row>
    <row r="321" spans="7:50" x14ac:dyDescent="0.25">
      <c r="G321" s="40"/>
      <c r="H321" s="40"/>
      <c r="I321" s="40"/>
      <c r="J321" s="40"/>
      <c r="K321" s="40"/>
      <c r="L321" s="40"/>
      <c r="M321" s="40"/>
      <c r="N321" s="40"/>
      <c r="O321" s="40"/>
      <c r="P321" s="40"/>
      <c r="Q321" s="40"/>
      <c r="R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row>
    <row r="322" spans="7:50" x14ac:dyDescent="0.25">
      <c r="G322" s="40"/>
      <c r="H322" s="40"/>
      <c r="I322" s="40"/>
      <c r="J322" s="40"/>
      <c r="K322" s="40"/>
      <c r="L322" s="40"/>
      <c r="M322" s="40"/>
      <c r="N322" s="40"/>
      <c r="O322" s="40"/>
      <c r="P322" s="40"/>
      <c r="Q322" s="40"/>
      <c r="R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row>
    <row r="323" spans="7:50" x14ac:dyDescent="0.25">
      <c r="G323" s="40"/>
      <c r="H323" s="40"/>
      <c r="I323" s="40"/>
      <c r="J323" s="40"/>
      <c r="K323" s="40"/>
      <c r="L323" s="40"/>
      <c r="M323" s="40"/>
      <c r="N323" s="40"/>
      <c r="O323" s="40"/>
      <c r="P323" s="40"/>
      <c r="Q323" s="40"/>
      <c r="R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row>
    <row r="324" spans="7:50" x14ac:dyDescent="0.25">
      <c r="G324" s="40"/>
      <c r="H324" s="40"/>
      <c r="I324" s="40"/>
      <c r="J324" s="40"/>
      <c r="K324" s="40"/>
      <c r="L324" s="40"/>
      <c r="M324" s="40"/>
      <c r="N324" s="40"/>
      <c r="O324" s="40"/>
      <c r="P324" s="40"/>
      <c r="Q324" s="40"/>
      <c r="R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row>
    <row r="325" spans="7:50" x14ac:dyDescent="0.25">
      <c r="G325" s="40"/>
      <c r="H325" s="40"/>
      <c r="I325" s="40"/>
      <c r="J325" s="40"/>
      <c r="K325" s="40"/>
      <c r="L325" s="40"/>
      <c r="M325" s="40"/>
      <c r="N325" s="40"/>
      <c r="O325" s="40"/>
      <c r="P325" s="40"/>
      <c r="Q325" s="40"/>
      <c r="R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row>
    <row r="326" spans="7:50" x14ac:dyDescent="0.25">
      <c r="G326" s="40"/>
      <c r="H326" s="40"/>
      <c r="I326" s="40"/>
      <c r="J326" s="40"/>
      <c r="K326" s="40"/>
      <c r="L326" s="40"/>
      <c r="M326" s="40"/>
      <c r="N326" s="40"/>
      <c r="O326" s="40"/>
      <c r="P326" s="40"/>
      <c r="Q326" s="40"/>
      <c r="R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row>
    <row r="327" spans="7:50" x14ac:dyDescent="0.25">
      <c r="G327" s="40"/>
      <c r="H327" s="40"/>
      <c r="I327" s="40"/>
      <c r="J327" s="40"/>
      <c r="K327" s="40"/>
      <c r="L327" s="40"/>
      <c r="M327" s="40"/>
      <c r="N327" s="40"/>
      <c r="O327" s="40"/>
      <c r="P327" s="40"/>
      <c r="Q327" s="40"/>
      <c r="R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row>
    <row r="328" spans="7:50" x14ac:dyDescent="0.25">
      <c r="G328" s="40"/>
      <c r="H328" s="40"/>
      <c r="I328" s="40"/>
      <c r="J328" s="40"/>
      <c r="K328" s="40"/>
      <c r="L328" s="40"/>
      <c r="M328" s="40"/>
      <c r="N328" s="40"/>
      <c r="O328" s="40"/>
      <c r="P328" s="40"/>
      <c r="Q328" s="40"/>
      <c r="R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row>
    <row r="329" spans="7:50" x14ac:dyDescent="0.25">
      <c r="G329" s="40"/>
      <c r="H329" s="40"/>
      <c r="I329" s="40"/>
      <c r="J329" s="40"/>
      <c r="K329" s="40"/>
      <c r="L329" s="40"/>
      <c r="M329" s="40"/>
      <c r="N329" s="40"/>
      <c r="O329" s="40"/>
      <c r="P329" s="40"/>
      <c r="Q329" s="40"/>
      <c r="R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row>
    <row r="330" spans="7:50" x14ac:dyDescent="0.25">
      <c r="G330" s="40"/>
      <c r="H330" s="40"/>
      <c r="I330" s="40"/>
      <c r="J330" s="40"/>
      <c r="K330" s="40"/>
      <c r="L330" s="40"/>
      <c r="M330" s="40"/>
      <c r="N330" s="40"/>
      <c r="O330" s="40"/>
      <c r="P330" s="40"/>
      <c r="Q330" s="40"/>
      <c r="R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row>
    <row r="331" spans="7:50" x14ac:dyDescent="0.25">
      <c r="G331" s="40"/>
      <c r="H331" s="40"/>
      <c r="I331" s="40"/>
      <c r="J331" s="40"/>
      <c r="K331" s="40"/>
      <c r="L331" s="40"/>
      <c r="M331" s="40"/>
      <c r="N331" s="40"/>
      <c r="O331" s="40"/>
      <c r="P331" s="40"/>
      <c r="Q331" s="40"/>
      <c r="R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row>
    <row r="332" spans="7:50" x14ac:dyDescent="0.25">
      <c r="G332" s="40"/>
      <c r="H332" s="40"/>
      <c r="I332" s="40"/>
      <c r="J332" s="40"/>
      <c r="K332" s="40"/>
      <c r="L332" s="40"/>
      <c r="M332" s="40"/>
      <c r="N332" s="40"/>
      <c r="O332" s="40"/>
      <c r="P332" s="40"/>
      <c r="Q332" s="40"/>
      <c r="R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row>
    <row r="333" spans="7:50" x14ac:dyDescent="0.25">
      <c r="G333" s="40"/>
      <c r="H333" s="40"/>
      <c r="I333" s="40"/>
      <c r="J333" s="40"/>
      <c r="K333" s="40"/>
      <c r="L333" s="40"/>
      <c r="M333" s="40"/>
      <c r="N333" s="40"/>
      <c r="O333" s="40"/>
      <c r="P333" s="40"/>
      <c r="Q333" s="40"/>
      <c r="R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row>
    <row r="334" spans="7:50" x14ac:dyDescent="0.25">
      <c r="G334" s="40"/>
      <c r="H334" s="40"/>
      <c r="I334" s="40"/>
      <c r="J334" s="40"/>
      <c r="K334" s="40"/>
      <c r="L334" s="40"/>
      <c r="M334" s="40"/>
      <c r="N334" s="40"/>
      <c r="O334" s="40"/>
      <c r="P334" s="40"/>
      <c r="Q334" s="40"/>
      <c r="R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row>
    <row r="335" spans="7:50" x14ac:dyDescent="0.25">
      <c r="G335" s="40"/>
      <c r="H335" s="40"/>
      <c r="I335" s="40"/>
      <c r="J335" s="40"/>
      <c r="K335" s="40"/>
      <c r="L335" s="40"/>
      <c r="M335" s="40"/>
      <c r="N335" s="40"/>
      <c r="O335" s="40"/>
      <c r="P335" s="40"/>
      <c r="Q335" s="40"/>
      <c r="R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row>
    <row r="336" spans="7:50" x14ac:dyDescent="0.25">
      <c r="G336" s="40"/>
      <c r="H336" s="40"/>
      <c r="I336" s="40"/>
      <c r="J336" s="40"/>
      <c r="K336" s="40"/>
      <c r="L336" s="40"/>
      <c r="M336" s="40"/>
      <c r="N336" s="40"/>
      <c r="O336" s="40"/>
      <c r="P336" s="40"/>
      <c r="Q336" s="40"/>
      <c r="R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row>
    <row r="337" spans="7:50" x14ac:dyDescent="0.25">
      <c r="G337" s="40"/>
      <c r="H337" s="40"/>
      <c r="I337" s="40"/>
      <c r="J337" s="40"/>
      <c r="K337" s="40"/>
      <c r="L337" s="40"/>
      <c r="M337" s="40"/>
      <c r="N337" s="40"/>
      <c r="O337" s="40"/>
      <c r="P337" s="40"/>
      <c r="Q337" s="40"/>
      <c r="R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row>
    <row r="338" spans="7:50" x14ac:dyDescent="0.25">
      <c r="G338" s="40"/>
      <c r="H338" s="40"/>
      <c r="I338" s="40"/>
      <c r="J338" s="40"/>
      <c r="K338" s="40"/>
      <c r="L338" s="40"/>
      <c r="M338" s="40"/>
      <c r="N338" s="40"/>
      <c r="O338" s="40"/>
      <c r="P338" s="40"/>
      <c r="Q338" s="40"/>
      <c r="R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row>
    <row r="339" spans="7:50" x14ac:dyDescent="0.25">
      <c r="G339" s="40"/>
      <c r="H339" s="40"/>
      <c r="I339" s="40"/>
      <c r="J339" s="40"/>
      <c r="K339" s="40"/>
      <c r="L339" s="40"/>
      <c r="M339" s="40"/>
      <c r="N339" s="40"/>
      <c r="O339" s="40"/>
      <c r="P339" s="40"/>
      <c r="Q339" s="40"/>
      <c r="R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row>
    <row r="340" spans="7:50" x14ac:dyDescent="0.25">
      <c r="G340" s="40"/>
      <c r="H340" s="40"/>
      <c r="I340" s="40"/>
      <c r="J340" s="40"/>
      <c r="K340" s="40"/>
      <c r="L340" s="40"/>
      <c r="M340" s="40"/>
      <c r="N340" s="40"/>
      <c r="O340" s="40"/>
      <c r="P340" s="40"/>
      <c r="Q340" s="40"/>
      <c r="R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row>
    <row r="341" spans="7:50" x14ac:dyDescent="0.25">
      <c r="G341" s="40"/>
      <c r="H341" s="40"/>
      <c r="I341" s="40"/>
      <c r="J341" s="40"/>
      <c r="K341" s="40"/>
      <c r="L341" s="40"/>
      <c r="M341" s="40"/>
      <c r="N341" s="40"/>
      <c r="O341" s="40"/>
      <c r="P341" s="40"/>
      <c r="Q341" s="40"/>
      <c r="R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row>
    <row r="342" spans="7:50" x14ac:dyDescent="0.25">
      <c r="G342" s="40"/>
      <c r="H342" s="40"/>
      <c r="I342" s="40"/>
      <c r="J342" s="40"/>
      <c r="K342" s="40"/>
      <c r="L342" s="40"/>
      <c r="M342" s="40"/>
      <c r="N342" s="40"/>
      <c r="O342" s="40"/>
      <c r="P342" s="40"/>
      <c r="Q342" s="40"/>
      <c r="R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row>
    <row r="343" spans="7:50" x14ac:dyDescent="0.25">
      <c r="G343" s="40"/>
      <c r="H343" s="40"/>
      <c r="I343" s="40"/>
      <c r="J343" s="40"/>
      <c r="K343" s="40"/>
      <c r="L343" s="40"/>
      <c r="M343" s="40"/>
      <c r="N343" s="40"/>
      <c r="O343" s="40"/>
      <c r="P343" s="40"/>
      <c r="Q343" s="40"/>
      <c r="R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row>
    <row r="344" spans="7:50" x14ac:dyDescent="0.25">
      <c r="G344" s="40"/>
      <c r="H344" s="40"/>
      <c r="I344" s="40"/>
      <c r="J344" s="40"/>
      <c r="K344" s="40"/>
      <c r="L344" s="40"/>
      <c r="M344" s="40"/>
      <c r="N344" s="40"/>
      <c r="O344" s="40"/>
      <c r="P344" s="40"/>
      <c r="Q344" s="40"/>
      <c r="R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row>
    <row r="345" spans="7:50" x14ac:dyDescent="0.25">
      <c r="G345" s="40"/>
      <c r="H345" s="40"/>
      <c r="I345" s="40"/>
      <c r="J345" s="40"/>
      <c r="K345" s="40"/>
      <c r="L345" s="40"/>
      <c r="M345" s="40"/>
      <c r="N345" s="40"/>
      <c r="O345" s="40"/>
      <c r="P345" s="40"/>
      <c r="Q345" s="40"/>
      <c r="R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row>
    <row r="346" spans="7:50" x14ac:dyDescent="0.25">
      <c r="G346" s="40"/>
      <c r="H346" s="40"/>
      <c r="I346" s="40"/>
      <c r="J346" s="40"/>
      <c r="K346" s="40"/>
      <c r="L346" s="40"/>
      <c r="M346" s="40"/>
      <c r="N346" s="40"/>
      <c r="O346" s="40"/>
      <c r="P346" s="40"/>
      <c r="Q346" s="40"/>
      <c r="R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row>
    <row r="347" spans="7:50" x14ac:dyDescent="0.25">
      <c r="G347" s="40"/>
      <c r="H347" s="40"/>
      <c r="I347" s="40"/>
      <c r="J347" s="40"/>
      <c r="K347" s="40"/>
      <c r="L347" s="40"/>
      <c r="M347" s="40"/>
      <c r="N347" s="40"/>
      <c r="O347" s="40"/>
      <c r="P347" s="40"/>
      <c r="Q347" s="40"/>
      <c r="R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row>
    <row r="348" spans="7:50" x14ac:dyDescent="0.25">
      <c r="G348" s="40"/>
      <c r="H348" s="40"/>
      <c r="I348" s="40"/>
      <c r="J348" s="40"/>
      <c r="K348" s="40"/>
      <c r="L348" s="40"/>
      <c r="M348" s="40"/>
      <c r="N348" s="40"/>
      <c r="O348" s="40"/>
      <c r="P348" s="40"/>
      <c r="Q348" s="40"/>
      <c r="R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row>
    <row r="349" spans="7:50" x14ac:dyDescent="0.25">
      <c r="G349" s="40"/>
      <c r="H349" s="40"/>
      <c r="I349" s="40"/>
      <c r="J349" s="40"/>
      <c r="K349" s="40"/>
      <c r="L349" s="40"/>
      <c r="M349" s="40"/>
      <c r="N349" s="40"/>
      <c r="O349" s="40"/>
      <c r="P349" s="40"/>
      <c r="Q349" s="40"/>
      <c r="R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row>
    <row r="350" spans="7:50" x14ac:dyDescent="0.25">
      <c r="G350" s="40"/>
      <c r="H350" s="40"/>
      <c r="I350" s="40"/>
      <c r="J350" s="40"/>
      <c r="K350" s="40"/>
      <c r="L350" s="40"/>
      <c r="M350" s="40"/>
      <c r="N350" s="40"/>
      <c r="O350" s="40"/>
      <c r="P350" s="40"/>
      <c r="Q350" s="40"/>
      <c r="R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row>
    <row r="351" spans="7:50" x14ac:dyDescent="0.25">
      <c r="G351" s="40"/>
      <c r="H351" s="40"/>
      <c r="I351" s="40"/>
      <c r="J351" s="40"/>
      <c r="K351" s="40"/>
      <c r="L351" s="40"/>
      <c r="M351" s="40"/>
      <c r="N351" s="40"/>
      <c r="O351" s="40"/>
      <c r="P351" s="40"/>
      <c r="Q351" s="40"/>
      <c r="R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row>
    <row r="352" spans="7:50" x14ac:dyDescent="0.25">
      <c r="G352" s="40"/>
      <c r="H352" s="40"/>
      <c r="I352" s="40"/>
      <c r="J352" s="40"/>
      <c r="K352" s="40"/>
      <c r="L352" s="40"/>
      <c r="M352" s="40"/>
      <c r="N352" s="40"/>
      <c r="O352" s="40"/>
      <c r="P352" s="40"/>
      <c r="Q352" s="40"/>
      <c r="R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row>
    <row r="353" spans="7:50" x14ac:dyDescent="0.25">
      <c r="G353" s="40"/>
      <c r="H353" s="40"/>
      <c r="I353" s="40"/>
      <c r="J353" s="40"/>
      <c r="K353" s="40"/>
      <c r="L353" s="40"/>
      <c r="M353" s="40"/>
      <c r="N353" s="40"/>
      <c r="O353" s="40"/>
      <c r="P353" s="40"/>
      <c r="Q353" s="40"/>
      <c r="R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row>
    <row r="354" spans="7:50" x14ac:dyDescent="0.25">
      <c r="G354" s="40"/>
      <c r="H354" s="40"/>
      <c r="I354" s="40"/>
      <c r="J354" s="40"/>
      <c r="K354" s="40"/>
      <c r="L354" s="40"/>
      <c r="M354" s="40"/>
      <c r="N354" s="40"/>
      <c r="O354" s="40"/>
      <c r="P354" s="40"/>
      <c r="Q354" s="40"/>
      <c r="R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row>
    <row r="355" spans="7:50" x14ac:dyDescent="0.25">
      <c r="G355" s="40"/>
      <c r="H355" s="40"/>
      <c r="I355" s="40"/>
      <c r="J355" s="40"/>
      <c r="K355" s="40"/>
      <c r="L355" s="40"/>
      <c r="M355" s="40"/>
      <c r="N355" s="40"/>
      <c r="O355" s="40"/>
      <c r="P355" s="40"/>
      <c r="Q355" s="40"/>
      <c r="R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row>
    <row r="356" spans="7:50" x14ac:dyDescent="0.25">
      <c r="G356" s="40"/>
      <c r="H356" s="40"/>
      <c r="I356" s="40"/>
      <c r="J356" s="40"/>
      <c r="K356" s="40"/>
      <c r="L356" s="40"/>
      <c r="M356" s="40"/>
      <c r="N356" s="40"/>
      <c r="O356" s="40"/>
      <c r="P356" s="40"/>
      <c r="Q356" s="40"/>
      <c r="R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row>
    <row r="357" spans="7:50" x14ac:dyDescent="0.25">
      <c r="G357" s="40"/>
      <c r="H357" s="40"/>
      <c r="I357" s="40"/>
      <c r="J357" s="40"/>
      <c r="K357" s="40"/>
      <c r="L357" s="40"/>
      <c r="M357" s="40"/>
      <c r="N357" s="40"/>
      <c r="O357" s="40"/>
      <c r="P357" s="40"/>
      <c r="Q357" s="40"/>
      <c r="R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row>
    <row r="358" spans="7:50" x14ac:dyDescent="0.25">
      <c r="G358" s="40"/>
      <c r="H358" s="40"/>
      <c r="I358" s="40"/>
      <c r="J358" s="40"/>
      <c r="K358" s="40"/>
      <c r="L358" s="40"/>
      <c r="M358" s="40"/>
      <c r="N358" s="40"/>
      <c r="O358" s="40"/>
      <c r="P358" s="40"/>
      <c r="Q358" s="40"/>
      <c r="R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row>
    <row r="359" spans="7:50" x14ac:dyDescent="0.25">
      <c r="G359" s="40"/>
      <c r="H359" s="40"/>
      <c r="I359" s="40"/>
      <c r="J359" s="40"/>
      <c r="K359" s="40"/>
      <c r="L359" s="40"/>
      <c r="M359" s="40"/>
      <c r="N359" s="40"/>
      <c r="O359" s="40"/>
      <c r="P359" s="40"/>
      <c r="Q359" s="40"/>
      <c r="R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row>
    <row r="360" spans="7:50" x14ac:dyDescent="0.25">
      <c r="G360" s="40"/>
      <c r="H360" s="40"/>
      <c r="I360" s="40"/>
      <c r="J360" s="40"/>
      <c r="K360" s="40"/>
      <c r="L360" s="40"/>
      <c r="M360" s="40"/>
      <c r="N360" s="40"/>
      <c r="O360" s="40"/>
      <c r="P360" s="40"/>
      <c r="Q360" s="40"/>
      <c r="R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row>
    <row r="361" spans="7:50" x14ac:dyDescent="0.25">
      <c r="G361" s="40"/>
      <c r="H361" s="40"/>
      <c r="I361" s="40"/>
      <c r="J361" s="40"/>
      <c r="K361" s="40"/>
      <c r="L361" s="40"/>
      <c r="M361" s="40"/>
      <c r="N361" s="40"/>
      <c r="O361" s="40"/>
      <c r="P361" s="40"/>
      <c r="Q361" s="40"/>
      <c r="R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row>
    <row r="362" spans="7:50" x14ac:dyDescent="0.25">
      <c r="G362" s="40"/>
      <c r="H362" s="40"/>
      <c r="I362" s="40"/>
      <c r="J362" s="40"/>
      <c r="K362" s="40"/>
      <c r="L362" s="40"/>
      <c r="M362" s="40"/>
      <c r="N362" s="40"/>
      <c r="O362" s="40"/>
      <c r="P362" s="40"/>
      <c r="Q362" s="40"/>
      <c r="R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row>
    <row r="363" spans="7:50" x14ac:dyDescent="0.25">
      <c r="G363" s="40"/>
      <c r="H363" s="40"/>
      <c r="I363" s="40"/>
      <c r="J363" s="40"/>
      <c r="K363" s="40"/>
      <c r="L363" s="40"/>
      <c r="M363" s="40"/>
      <c r="N363" s="40"/>
      <c r="O363" s="40"/>
      <c r="P363" s="40"/>
      <c r="Q363" s="40"/>
      <c r="R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row>
    <row r="364" spans="7:50" x14ac:dyDescent="0.25">
      <c r="G364" s="40"/>
      <c r="H364" s="40"/>
      <c r="I364" s="40"/>
      <c r="J364" s="40"/>
      <c r="K364" s="40"/>
      <c r="L364" s="40"/>
      <c r="M364" s="40"/>
      <c r="N364" s="40"/>
      <c r="O364" s="40"/>
      <c r="P364" s="40"/>
      <c r="Q364" s="40"/>
      <c r="R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row>
    <row r="365" spans="7:50" x14ac:dyDescent="0.25">
      <c r="G365" s="40"/>
      <c r="H365" s="40"/>
      <c r="I365" s="40"/>
      <c r="J365" s="40"/>
      <c r="K365" s="40"/>
      <c r="L365" s="40"/>
      <c r="M365" s="40"/>
      <c r="N365" s="40"/>
      <c r="O365" s="40"/>
      <c r="P365" s="40"/>
      <c r="Q365" s="40"/>
      <c r="R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row>
    <row r="366" spans="7:50" x14ac:dyDescent="0.25">
      <c r="G366" s="40"/>
      <c r="H366" s="40"/>
      <c r="I366" s="40"/>
      <c r="J366" s="40"/>
      <c r="K366" s="40"/>
      <c r="L366" s="40"/>
      <c r="M366" s="40"/>
      <c r="N366" s="40"/>
      <c r="O366" s="40"/>
      <c r="P366" s="40"/>
      <c r="Q366" s="40"/>
      <c r="R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row>
    <row r="367" spans="7:50" x14ac:dyDescent="0.25">
      <c r="G367" s="40"/>
      <c r="H367" s="40"/>
      <c r="I367" s="40"/>
      <c r="J367" s="40"/>
      <c r="K367" s="40"/>
      <c r="L367" s="40"/>
      <c r="M367" s="40"/>
      <c r="N367" s="40"/>
      <c r="O367" s="40"/>
      <c r="P367" s="40"/>
      <c r="Q367" s="40"/>
      <c r="R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row>
    <row r="368" spans="7:50" x14ac:dyDescent="0.25">
      <c r="G368" s="40"/>
      <c r="H368" s="40"/>
      <c r="I368" s="40"/>
      <c r="J368" s="40"/>
      <c r="K368" s="40"/>
      <c r="L368" s="40"/>
      <c r="M368" s="40"/>
      <c r="N368" s="40"/>
      <c r="O368" s="40"/>
      <c r="P368" s="40"/>
      <c r="Q368" s="40"/>
      <c r="R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row>
    <row r="369" spans="7:50" x14ac:dyDescent="0.25">
      <c r="G369" s="40"/>
      <c r="H369" s="40"/>
      <c r="I369" s="40"/>
      <c r="J369" s="40"/>
      <c r="K369" s="40"/>
      <c r="L369" s="40"/>
      <c r="M369" s="40"/>
      <c r="N369" s="40"/>
      <c r="O369" s="40"/>
      <c r="P369" s="40"/>
      <c r="Q369" s="40"/>
      <c r="R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row>
    <row r="370" spans="7:50" x14ac:dyDescent="0.25">
      <c r="G370" s="40"/>
      <c r="H370" s="40"/>
      <c r="I370" s="40"/>
      <c r="J370" s="40"/>
      <c r="K370" s="40"/>
      <c r="L370" s="40"/>
      <c r="M370" s="40"/>
      <c r="N370" s="40"/>
      <c r="O370" s="40"/>
      <c r="P370" s="40"/>
      <c r="Q370" s="40"/>
      <c r="R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row>
    <row r="371" spans="7:50" x14ac:dyDescent="0.25">
      <c r="G371" s="40"/>
      <c r="H371" s="40"/>
      <c r="I371" s="40"/>
      <c r="J371" s="40"/>
      <c r="K371" s="40"/>
      <c r="L371" s="40"/>
      <c r="M371" s="40"/>
      <c r="N371" s="40"/>
      <c r="O371" s="40"/>
      <c r="P371" s="40"/>
      <c r="Q371" s="40"/>
      <c r="R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row>
    <row r="372" spans="7:50" x14ac:dyDescent="0.25">
      <c r="G372" s="40"/>
      <c r="H372" s="40"/>
      <c r="I372" s="40"/>
      <c r="J372" s="40"/>
      <c r="K372" s="40"/>
      <c r="L372" s="40"/>
      <c r="M372" s="40"/>
      <c r="N372" s="40"/>
      <c r="O372" s="40"/>
      <c r="P372" s="40"/>
      <c r="Q372" s="40"/>
      <c r="R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row>
    <row r="373" spans="7:50" x14ac:dyDescent="0.25">
      <c r="G373" s="40"/>
      <c r="H373" s="40"/>
      <c r="I373" s="40"/>
      <c r="J373" s="40"/>
      <c r="K373" s="40"/>
      <c r="L373" s="40"/>
      <c r="M373" s="40"/>
      <c r="N373" s="40"/>
      <c r="O373" s="40"/>
      <c r="P373" s="40"/>
      <c r="Q373" s="40"/>
      <c r="R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row>
    <row r="374" spans="7:50" x14ac:dyDescent="0.25">
      <c r="G374" s="40"/>
      <c r="H374" s="40"/>
      <c r="I374" s="40"/>
      <c r="J374" s="40"/>
      <c r="K374" s="40"/>
      <c r="L374" s="40"/>
      <c r="M374" s="40"/>
      <c r="N374" s="40"/>
      <c r="O374" s="40"/>
      <c r="P374" s="40"/>
      <c r="Q374" s="40"/>
      <c r="R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row>
    <row r="375" spans="7:50" x14ac:dyDescent="0.25">
      <c r="G375" s="40"/>
      <c r="H375" s="40"/>
      <c r="I375" s="40"/>
      <c r="J375" s="40"/>
      <c r="K375" s="40"/>
      <c r="L375" s="40"/>
      <c r="M375" s="40"/>
      <c r="N375" s="40"/>
      <c r="O375" s="40"/>
      <c r="P375" s="40"/>
      <c r="Q375" s="40"/>
      <c r="R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row>
    <row r="376" spans="7:50" x14ac:dyDescent="0.25">
      <c r="G376" s="40"/>
      <c r="H376" s="40"/>
      <c r="I376" s="40"/>
      <c r="J376" s="40"/>
      <c r="K376" s="40"/>
      <c r="L376" s="40"/>
      <c r="M376" s="40"/>
      <c r="N376" s="40"/>
      <c r="O376" s="40"/>
      <c r="P376" s="40"/>
      <c r="Q376" s="40"/>
      <c r="R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row>
    <row r="377" spans="7:50" x14ac:dyDescent="0.25">
      <c r="G377" s="40"/>
      <c r="H377" s="40"/>
      <c r="I377" s="40"/>
      <c r="J377" s="40"/>
      <c r="K377" s="40"/>
      <c r="L377" s="40"/>
      <c r="M377" s="40"/>
      <c r="N377" s="40"/>
      <c r="O377" s="40"/>
      <c r="P377" s="40"/>
      <c r="Q377" s="40"/>
      <c r="R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row>
    <row r="378" spans="7:50" x14ac:dyDescent="0.25">
      <c r="G378" s="40"/>
      <c r="H378" s="40"/>
      <c r="I378" s="40"/>
      <c r="J378" s="40"/>
      <c r="K378" s="40"/>
      <c r="L378" s="40"/>
      <c r="M378" s="40"/>
      <c r="N378" s="40"/>
      <c r="O378" s="40"/>
      <c r="P378" s="40"/>
      <c r="Q378" s="40"/>
      <c r="R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row>
    <row r="379" spans="7:50" x14ac:dyDescent="0.25">
      <c r="G379" s="40"/>
      <c r="H379" s="40"/>
      <c r="I379" s="40"/>
      <c r="J379" s="40"/>
      <c r="K379" s="40"/>
      <c r="L379" s="40"/>
      <c r="M379" s="40"/>
      <c r="N379" s="40"/>
      <c r="O379" s="40"/>
      <c r="P379" s="40"/>
      <c r="Q379" s="40"/>
      <c r="R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row>
    <row r="380" spans="7:50" x14ac:dyDescent="0.25">
      <c r="G380" s="40"/>
      <c r="H380" s="40"/>
      <c r="I380" s="40"/>
      <c r="J380" s="40"/>
      <c r="K380" s="40"/>
      <c r="L380" s="40"/>
      <c r="M380" s="40"/>
      <c r="N380" s="40"/>
      <c r="O380" s="40"/>
      <c r="P380" s="40"/>
      <c r="Q380" s="40"/>
      <c r="R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row>
    <row r="381" spans="7:50" x14ac:dyDescent="0.25">
      <c r="G381" s="40"/>
      <c r="H381" s="40"/>
      <c r="I381" s="40"/>
      <c r="J381" s="40"/>
      <c r="K381" s="40"/>
      <c r="L381" s="40"/>
      <c r="M381" s="40"/>
      <c r="N381" s="40"/>
      <c r="O381" s="40"/>
      <c r="P381" s="40"/>
      <c r="Q381" s="40"/>
      <c r="R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row>
    <row r="382" spans="7:50" x14ac:dyDescent="0.25">
      <c r="G382" s="40"/>
      <c r="H382" s="40"/>
      <c r="I382" s="40"/>
      <c r="J382" s="40"/>
      <c r="K382" s="40"/>
      <c r="L382" s="40"/>
      <c r="M382" s="40"/>
      <c r="N382" s="40"/>
      <c r="O382" s="40"/>
      <c r="P382" s="40"/>
      <c r="Q382" s="40"/>
      <c r="R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row>
    <row r="383" spans="7:50" x14ac:dyDescent="0.25">
      <c r="G383" s="40"/>
      <c r="H383" s="40"/>
      <c r="I383" s="40"/>
      <c r="J383" s="40"/>
      <c r="K383" s="40"/>
      <c r="L383" s="40"/>
      <c r="M383" s="40"/>
      <c r="N383" s="40"/>
      <c r="O383" s="40"/>
      <c r="P383" s="40"/>
      <c r="Q383" s="40"/>
      <c r="R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row>
    <row r="384" spans="7:50" x14ac:dyDescent="0.25">
      <c r="G384" s="40"/>
      <c r="H384" s="40"/>
      <c r="I384" s="40"/>
      <c r="J384" s="40"/>
      <c r="K384" s="40"/>
      <c r="L384" s="40"/>
      <c r="M384" s="40"/>
      <c r="N384" s="40"/>
      <c r="O384" s="40"/>
      <c r="P384" s="40"/>
      <c r="Q384" s="40"/>
      <c r="R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row>
    <row r="385" spans="7:50" x14ac:dyDescent="0.25">
      <c r="G385" s="40"/>
      <c r="H385" s="40"/>
      <c r="I385" s="40"/>
      <c r="J385" s="40"/>
      <c r="K385" s="40"/>
      <c r="L385" s="40"/>
      <c r="M385" s="40"/>
      <c r="N385" s="40"/>
      <c r="O385" s="40"/>
      <c r="P385" s="40"/>
      <c r="Q385" s="40"/>
      <c r="R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row>
    <row r="386" spans="7:50" x14ac:dyDescent="0.25">
      <c r="G386" s="40"/>
      <c r="H386" s="40"/>
      <c r="I386" s="40"/>
      <c r="J386" s="40"/>
      <c r="K386" s="40"/>
      <c r="L386" s="40"/>
      <c r="M386" s="40"/>
      <c r="N386" s="40"/>
      <c r="O386" s="40"/>
      <c r="P386" s="40"/>
      <c r="Q386" s="40"/>
      <c r="R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row>
    <row r="387" spans="7:50" x14ac:dyDescent="0.25">
      <c r="G387" s="40"/>
      <c r="H387" s="40"/>
      <c r="I387" s="40"/>
      <c r="J387" s="40"/>
      <c r="K387" s="40"/>
      <c r="L387" s="40"/>
      <c r="M387" s="40"/>
      <c r="N387" s="40"/>
      <c r="O387" s="40"/>
      <c r="P387" s="40"/>
      <c r="Q387" s="40"/>
      <c r="R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row>
    <row r="388" spans="7:50" x14ac:dyDescent="0.25">
      <c r="G388" s="40"/>
      <c r="H388" s="40"/>
      <c r="I388" s="40"/>
      <c r="J388" s="40"/>
      <c r="K388" s="40"/>
      <c r="L388" s="40"/>
      <c r="M388" s="40"/>
      <c r="N388" s="40"/>
      <c r="O388" s="40"/>
      <c r="P388" s="40"/>
      <c r="Q388" s="40"/>
      <c r="R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row>
    <row r="389" spans="7:50" x14ac:dyDescent="0.25">
      <c r="G389" s="40"/>
      <c r="H389" s="40"/>
      <c r="I389" s="40"/>
      <c r="J389" s="40"/>
      <c r="K389" s="40"/>
      <c r="L389" s="40"/>
      <c r="M389" s="40"/>
      <c r="N389" s="40"/>
      <c r="O389" s="40"/>
      <c r="P389" s="40"/>
      <c r="Q389" s="40"/>
      <c r="R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row>
    <row r="390" spans="7:50" x14ac:dyDescent="0.25">
      <c r="G390" s="40"/>
      <c r="H390" s="40"/>
      <c r="I390" s="40"/>
      <c r="J390" s="40"/>
      <c r="K390" s="40"/>
      <c r="L390" s="40"/>
      <c r="M390" s="40"/>
      <c r="N390" s="40"/>
      <c r="O390" s="40"/>
      <c r="P390" s="40"/>
      <c r="Q390" s="40"/>
      <c r="R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row>
    <row r="391" spans="7:50" x14ac:dyDescent="0.25">
      <c r="G391" s="40"/>
      <c r="H391" s="40"/>
      <c r="I391" s="40"/>
      <c r="J391" s="40"/>
      <c r="K391" s="40"/>
      <c r="L391" s="40"/>
      <c r="M391" s="40"/>
      <c r="N391" s="40"/>
      <c r="O391" s="40"/>
      <c r="P391" s="40"/>
      <c r="Q391" s="40"/>
      <c r="R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row>
    <row r="392" spans="7:50" x14ac:dyDescent="0.25">
      <c r="G392" s="40"/>
      <c r="H392" s="40"/>
      <c r="I392" s="40"/>
      <c r="J392" s="40"/>
      <c r="K392" s="40"/>
      <c r="L392" s="40"/>
      <c r="M392" s="40"/>
      <c r="N392" s="40"/>
      <c r="O392" s="40"/>
      <c r="P392" s="40"/>
      <c r="Q392" s="40"/>
      <c r="R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row>
    <row r="393" spans="7:50" x14ac:dyDescent="0.25">
      <c r="G393" s="40"/>
      <c r="H393" s="40"/>
      <c r="I393" s="40"/>
      <c r="J393" s="40"/>
      <c r="K393" s="40"/>
      <c r="L393" s="40"/>
      <c r="M393" s="40"/>
      <c r="N393" s="40"/>
      <c r="O393" s="40"/>
      <c r="P393" s="40"/>
      <c r="Q393" s="40"/>
      <c r="R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row>
    <row r="394" spans="7:50" x14ac:dyDescent="0.25">
      <c r="G394" s="40"/>
      <c r="H394" s="40"/>
      <c r="I394" s="40"/>
      <c r="J394" s="40"/>
      <c r="K394" s="40"/>
      <c r="L394" s="40"/>
      <c r="M394" s="40"/>
      <c r="N394" s="40"/>
      <c r="O394" s="40"/>
      <c r="P394" s="40"/>
      <c r="Q394" s="40"/>
      <c r="R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row>
    <row r="395" spans="7:50" x14ac:dyDescent="0.25">
      <c r="G395" s="40"/>
      <c r="H395" s="40"/>
      <c r="I395" s="40"/>
      <c r="J395" s="40"/>
      <c r="K395" s="40"/>
      <c r="L395" s="40"/>
      <c r="M395" s="40"/>
      <c r="N395" s="40"/>
      <c r="O395" s="40"/>
      <c r="P395" s="40"/>
      <c r="Q395" s="40"/>
      <c r="R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row>
    <row r="396" spans="7:50" x14ac:dyDescent="0.25">
      <c r="G396" s="40"/>
      <c r="H396" s="40"/>
      <c r="I396" s="40"/>
      <c r="J396" s="40"/>
      <c r="K396" s="40"/>
      <c r="L396" s="40"/>
      <c r="M396" s="40"/>
      <c r="N396" s="40"/>
      <c r="O396" s="40"/>
      <c r="P396" s="40"/>
      <c r="Q396" s="40"/>
      <c r="R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row>
    <row r="397" spans="7:50" x14ac:dyDescent="0.25">
      <c r="G397" s="40"/>
      <c r="H397" s="40"/>
      <c r="I397" s="40"/>
      <c r="J397" s="40"/>
      <c r="K397" s="40"/>
      <c r="L397" s="40"/>
      <c r="M397" s="40"/>
      <c r="N397" s="40"/>
      <c r="O397" s="40"/>
      <c r="P397" s="40"/>
      <c r="Q397" s="40"/>
      <c r="R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row>
    <row r="398" spans="7:50" x14ac:dyDescent="0.25">
      <c r="G398" s="40"/>
      <c r="H398" s="40"/>
      <c r="I398" s="40"/>
      <c r="J398" s="40"/>
      <c r="K398" s="40"/>
      <c r="L398" s="40"/>
      <c r="M398" s="40"/>
      <c r="N398" s="40"/>
      <c r="O398" s="40"/>
      <c r="P398" s="40"/>
      <c r="Q398" s="40"/>
      <c r="R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row>
    <row r="399" spans="7:50" x14ac:dyDescent="0.25">
      <c r="G399" s="40"/>
      <c r="H399" s="40"/>
      <c r="I399" s="40"/>
      <c r="J399" s="40"/>
      <c r="K399" s="40"/>
      <c r="L399" s="40"/>
      <c r="M399" s="40"/>
      <c r="N399" s="40"/>
      <c r="O399" s="40"/>
      <c r="P399" s="40"/>
      <c r="Q399" s="40"/>
      <c r="R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row>
    <row r="400" spans="7:50" x14ac:dyDescent="0.25">
      <c r="G400" s="40"/>
      <c r="H400" s="40"/>
      <c r="I400" s="40"/>
      <c r="J400" s="40"/>
      <c r="K400" s="40"/>
      <c r="L400" s="40"/>
      <c r="M400" s="40"/>
      <c r="N400" s="40"/>
      <c r="O400" s="40"/>
      <c r="P400" s="40"/>
      <c r="Q400" s="40"/>
      <c r="R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row>
    <row r="401" spans="7:50" x14ac:dyDescent="0.25">
      <c r="G401" s="40"/>
      <c r="H401" s="40"/>
      <c r="I401" s="40"/>
      <c r="J401" s="40"/>
      <c r="K401" s="40"/>
      <c r="L401" s="40"/>
      <c r="M401" s="40"/>
      <c r="N401" s="40"/>
      <c r="O401" s="40"/>
      <c r="P401" s="40"/>
      <c r="Q401" s="40"/>
      <c r="R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row>
    <row r="402" spans="7:50" x14ac:dyDescent="0.25">
      <c r="G402" s="40"/>
      <c r="H402" s="40"/>
      <c r="I402" s="40"/>
      <c r="J402" s="40"/>
      <c r="K402" s="40"/>
      <c r="L402" s="40"/>
      <c r="M402" s="40"/>
      <c r="N402" s="40"/>
      <c r="O402" s="40"/>
      <c r="P402" s="40"/>
      <c r="Q402" s="40"/>
      <c r="R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row>
    <row r="403" spans="7:50" x14ac:dyDescent="0.25">
      <c r="G403" s="40"/>
      <c r="H403" s="40"/>
      <c r="I403" s="40"/>
      <c r="J403" s="40"/>
      <c r="K403" s="40"/>
      <c r="L403" s="40"/>
      <c r="M403" s="40"/>
      <c r="N403" s="40"/>
      <c r="O403" s="40"/>
      <c r="P403" s="40"/>
      <c r="Q403" s="40"/>
      <c r="R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row>
    <row r="404" spans="7:50" x14ac:dyDescent="0.25">
      <c r="G404" s="40"/>
      <c r="H404" s="40"/>
      <c r="I404" s="40"/>
      <c r="J404" s="40"/>
      <c r="K404" s="40"/>
      <c r="L404" s="40"/>
      <c r="M404" s="40"/>
      <c r="N404" s="40"/>
      <c r="O404" s="40"/>
      <c r="P404" s="40"/>
      <c r="Q404" s="40"/>
      <c r="R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row>
    <row r="405" spans="7:50" x14ac:dyDescent="0.25">
      <c r="G405" s="40"/>
      <c r="H405" s="40"/>
      <c r="I405" s="40"/>
      <c r="J405" s="40"/>
      <c r="K405" s="40"/>
      <c r="L405" s="40"/>
      <c r="M405" s="40"/>
      <c r="N405" s="40"/>
      <c r="O405" s="40"/>
      <c r="P405" s="40"/>
      <c r="Q405" s="40"/>
      <c r="R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row>
    <row r="406" spans="7:50" x14ac:dyDescent="0.25">
      <c r="G406" s="40"/>
      <c r="H406" s="40"/>
      <c r="I406" s="40"/>
      <c r="J406" s="40"/>
      <c r="K406" s="40"/>
      <c r="L406" s="40"/>
      <c r="M406" s="40"/>
      <c r="N406" s="40"/>
      <c r="O406" s="40"/>
      <c r="P406" s="40"/>
      <c r="Q406" s="40"/>
      <c r="R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row>
    <row r="407" spans="7:50" x14ac:dyDescent="0.25">
      <c r="G407" s="40"/>
      <c r="H407" s="40"/>
      <c r="I407" s="40"/>
      <c r="J407" s="40"/>
      <c r="K407" s="40"/>
      <c r="L407" s="40"/>
      <c r="M407" s="40"/>
      <c r="N407" s="40"/>
      <c r="O407" s="40"/>
      <c r="P407" s="40"/>
      <c r="Q407" s="40"/>
      <c r="R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row>
  </sheetData>
  <conditionalFormatting sqref="B2">
    <cfRule type="expression" dxfId="19" priority="1" stopIfTrue="1">
      <formula>A1 &gt; 30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A1:AY184"/>
  <sheetViews>
    <sheetView workbookViewId="0">
      <pane xSplit="5" ySplit="3" topLeftCell="F4" activePane="bottomRight" state="frozen"/>
      <selection pane="topRight" activeCell="F1" sqref="F1"/>
      <selection pane="bottomLeft" activeCell="A4" sqref="A4"/>
      <selection pane="bottomRight" activeCell="B137" sqref="B137"/>
    </sheetView>
  </sheetViews>
  <sheetFormatPr defaultRowHeight="15" outlineLevelRow="1" outlineLevelCol="2" x14ac:dyDescent="0.25"/>
  <cols>
    <col min="1" max="1" width="9.5703125" style="26" customWidth="1"/>
    <col min="2" max="2" width="9.140625" style="82"/>
    <col min="3" max="3" width="28.140625" style="82" customWidth="1"/>
    <col min="4" max="5" width="10.140625" style="82" customWidth="1" outlineLevel="1"/>
    <col min="6" max="6" width="11" style="40" customWidth="1"/>
    <col min="7" max="12" width="11" style="26" customWidth="1"/>
    <col min="13" max="14" width="11" style="41" customWidth="1" outlineLevel="1"/>
    <col min="15" max="16" width="11" style="26" customWidth="1"/>
    <col min="17" max="18" width="11" style="26" customWidth="1" outlineLevel="1"/>
    <col min="19" max="19" width="11" style="40" customWidth="1"/>
    <col min="20" max="21" width="16.5703125" style="26" customWidth="1" outlineLevel="1"/>
    <col min="22" max="22" width="11" style="42" customWidth="1" outlineLevel="1" collapsed="1"/>
    <col min="23" max="23" width="11" style="42" customWidth="1" outlineLevel="1"/>
    <col min="24" max="25" width="11" style="26" customWidth="1"/>
    <col min="26" max="27" width="11.140625" style="26" customWidth="1"/>
    <col min="28" max="28" width="11" style="26" customWidth="1"/>
    <col min="29" max="29" width="11" style="26" customWidth="1" collapsed="1"/>
    <col min="30" max="31" width="11" style="26" customWidth="1" outlineLevel="2"/>
    <col min="32" max="37" width="11" style="82" customWidth="1" outlineLevel="1"/>
    <col min="38" max="43" width="11" style="26" customWidth="1" outlineLevel="1"/>
    <col min="44" max="44" width="11" style="26" customWidth="1" outlineLevel="1" collapsed="1"/>
    <col min="45" max="47" width="11" style="26" customWidth="1" outlineLevel="1"/>
    <col min="48" max="51" width="11" style="26" customWidth="1"/>
    <col min="52" max="257" width="9.140625" style="26"/>
    <col min="258" max="258" width="0" style="26" hidden="1" customWidth="1"/>
    <col min="259" max="259" width="9.140625" style="26"/>
    <col min="260" max="260" width="28.140625" style="26" customWidth="1"/>
    <col min="261" max="262" width="0" style="26" hidden="1" customWidth="1"/>
    <col min="263" max="269" width="11" style="26" customWidth="1"/>
    <col min="270" max="271" width="0" style="26" hidden="1" customWidth="1"/>
    <col min="272" max="273" width="11" style="26" customWidth="1"/>
    <col min="274" max="275" width="0" style="26" hidden="1" customWidth="1"/>
    <col min="276" max="276" width="11" style="26" customWidth="1"/>
    <col min="277" max="277" width="16.5703125" style="26" customWidth="1"/>
    <col min="278" max="281" width="11" style="26" customWidth="1"/>
    <col min="282" max="283" width="11.140625" style="26" customWidth="1"/>
    <col min="284" max="307" width="11" style="26" customWidth="1"/>
    <col min="308" max="513" width="9.140625" style="26"/>
    <col min="514" max="514" width="0" style="26" hidden="1" customWidth="1"/>
    <col min="515" max="515" width="9.140625" style="26"/>
    <col min="516" max="516" width="28.140625" style="26" customWidth="1"/>
    <col min="517" max="518" width="0" style="26" hidden="1" customWidth="1"/>
    <col min="519" max="525" width="11" style="26" customWidth="1"/>
    <col min="526" max="527" width="0" style="26" hidden="1" customWidth="1"/>
    <col min="528" max="529" width="11" style="26" customWidth="1"/>
    <col min="530" max="531" width="0" style="26" hidden="1" customWidth="1"/>
    <col min="532" max="532" width="11" style="26" customWidth="1"/>
    <col min="533" max="533" width="16.5703125" style="26" customWidth="1"/>
    <col min="534" max="537" width="11" style="26" customWidth="1"/>
    <col min="538" max="539" width="11.140625" style="26" customWidth="1"/>
    <col min="540" max="563" width="11" style="26" customWidth="1"/>
    <col min="564" max="769" width="9.140625" style="26"/>
    <col min="770" max="770" width="0" style="26" hidden="1" customWidth="1"/>
    <col min="771" max="771" width="9.140625" style="26"/>
    <col min="772" max="772" width="28.140625" style="26" customWidth="1"/>
    <col min="773" max="774" width="0" style="26" hidden="1" customWidth="1"/>
    <col min="775" max="781" width="11" style="26" customWidth="1"/>
    <col min="782" max="783" width="0" style="26" hidden="1" customWidth="1"/>
    <col min="784" max="785" width="11" style="26" customWidth="1"/>
    <col min="786" max="787" width="0" style="26" hidden="1" customWidth="1"/>
    <col min="788" max="788" width="11" style="26" customWidth="1"/>
    <col min="789" max="789" width="16.5703125" style="26" customWidth="1"/>
    <col min="790" max="793" width="11" style="26" customWidth="1"/>
    <col min="794" max="795" width="11.140625" style="26" customWidth="1"/>
    <col min="796" max="819" width="11" style="26" customWidth="1"/>
    <col min="820" max="1025" width="9.140625" style="26"/>
    <col min="1026" max="1026" width="0" style="26" hidden="1" customWidth="1"/>
    <col min="1027" max="1027" width="9.140625" style="26"/>
    <col min="1028" max="1028" width="28.140625" style="26" customWidth="1"/>
    <col min="1029" max="1030" width="0" style="26" hidden="1" customWidth="1"/>
    <col min="1031" max="1037" width="11" style="26" customWidth="1"/>
    <col min="1038" max="1039" width="0" style="26" hidden="1" customWidth="1"/>
    <col min="1040" max="1041" width="11" style="26" customWidth="1"/>
    <col min="1042" max="1043" width="0" style="26" hidden="1" customWidth="1"/>
    <col min="1044" max="1044" width="11" style="26" customWidth="1"/>
    <col min="1045" max="1045" width="16.5703125" style="26" customWidth="1"/>
    <col min="1046" max="1049" width="11" style="26" customWidth="1"/>
    <col min="1050" max="1051" width="11.140625" style="26" customWidth="1"/>
    <col min="1052" max="1075" width="11" style="26" customWidth="1"/>
    <col min="1076" max="1281" width="9.140625" style="26"/>
    <col min="1282" max="1282" width="0" style="26" hidden="1" customWidth="1"/>
    <col min="1283" max="1283" width="9.140625" style="26"/>
    <col min="1284" max="1284" width="28.140625" style="26" customWidth="1"/>
    <col min="1285" max="1286" width="0" style="26" hidden="1" customWidth="1"/>
    <col min="1287" max="1293" width="11" style="26" customWidth="1"/>
    <col min="1294" max="1295" width="0" style="26" hidden="1" customWidth="1"/>
    <col min="1296" max="1297" width="11" style="26" customWidth="1"/>
    <col min="1298" max="1299" width="0" style="26" hidden="1" customWidth="1"/>
    <col min="1300" max="1300" width="11" style="26" customWidth="1"/>
    <col min="1301" max="1301" width="16.5703125" style="26" customWidth="1"/>
    <col min="1302" max="1305" width="11" style="26" customWidth="1"/>
    <col min="1306" max="1307" width="11.140625" style="26" customWidth="1"/>
    <col min="1308" max="1331" width="11" style="26" customWidth="1"/>
    <col min="1332" max="1537" width="9.140625" style="26"/>
    <col min="1538" max="1538" width="0" style="26" hidden="1" customWidth="1"/>
    <col min="1539" max="1539" width="9.140625" style="26"/>
    <col min="1540" max="1540" width="28.140625" style="26" customWidth="1"/>
    <col min="1541" max="1542" width="0" style="26" hidden="1" customWidth="1"/>
    <col min="1543" max="1549" width="11" style="26" customWidth="1"/>
    <col min="1550" max="1551" width="0" style="26" hidden="1" customWidth="1"/>
    <col min="1552" max="1553" width="11" style="26" customWidth="1"/>
    <col min="1554" max="1555" width="0" style="26" hidden="1" customWidth="1"/>
    <col min="1556" max="1556" width="11" style="26" customWidth="1"/>
    <col min="1557" max="1557" width="16.5703125" style="26" customWidth="1"/>
    <col min="1558" max="1561" width="11" style="26" customWidth="1"/>
    <col min="1562" max="1563" width="11.140625" style="26" customWidth="1"/>
    <col min="1564" max="1587" width="11" style="26" customWidth="1"/>
    <col min="1588" max="1793" width="9.140625" style="26"/>
    <col min="1794" max="1794" width="0" style="26" hidden="1" customWidth="1"/>
    <col min="1795" max="1795" width="9.140625" style="26"/>
    <col min="1796" max="1796" width="28.140625" style="26" customWidth="1"/>
    <col min="1797" max="1798" width="0" style="26" hidden="1" customWidth="1"/>
    <col min="1799" max="1805" width="11" style="26" customWidth="1"/>
    <col min="1806" max="1807" width="0" style="26" hidden="1" customWidth="1"/>
    <col min="1808" max="1809" width="11" style="26" customWidth="1"/>
    <col min="1810" max="1811" width="0" style="26" hidden="1" customWidth="1"/>
    <col min="1812" max="1812" width="11" style="26" customWidth="1"/>
    <col min="1813" max="1813" width="16.5703125" style="26" customWidth="1"/>
    <col min="1814" max="1817" width="11" style="26" customWidth="1"/>
    <col min="1818" max="1819" width="11.140625" style="26" customWidth="1"/>
    <col min="1820" max="1843" width="11" style="26" customWidth="1"/>
    <col min="1844" max="2049" width="9.140625" style="26"/>
    <col min="2050" max="2050" width="0" style="26" hidden="1" customWidth="1"/>
    <col min="2051" max="2051" width="9.140625" style="26"/>
    <col min="2052" max="2052" width="28.140625" style="26" customWidth="1"/>
    <col min="2053" max="2054" width="0" style="26" hidden="1" customWidth="1"/>
    <col min="2055" max="2061" width="11" style="26" customWidth="1"/>
    <col min="2062" max="2063" width="0" style="26" hidden="1" customWidth="1"/>
    <col min="2064" max="2065" width="11" style="26" customWidth="1"/>
    <col min="2066" max="2067" width="0" style="26" hidden="1" customWidth="1"/>
    <col min="2068" max="2068" width="11" style="26" customWidth="1"/>
    <col min="2069" max="2069" width="16.5703125" style="26" customWidth="1"/>
    <col min="2070" max="2073" width="11" style="26" customWidth="1"/>
    <col min="2074" max="2075" width="11.140625" style="26" customWidth="1"/>
    <col min="2076" max="2099" width="11" style="26" customWidth="1"/>
    <col min="2100" max="2305" width="9.140625" style="26"/>
    <col min="2306" max="2306" width="0" style="26" hidden="1" customWidth="1"/>
    <col min="2307" max="2307" width="9.140625" style="26"/>
    <col min="2308" max="2308" width="28.140625" style="26" customWidth="1"/>
    <col min="2309" max="2310" width="0" style="26" hidden="1" customWidth="1"/>
    <col min="2311" max="2317" width="11" style="26" customWidth="1"/>
    <col min="2318" max="2319" width="0" style="26" hidden="1" customWidth="1"/>
    <col min="2320" max="2321" width="11" style="26" customWidth="1"/>
    <col min="2322" max="2323" width="0" style="26" hidden="1" customWidth="1"/>
    <col min="2324" max="2324" width="11" style="26" customWidth="1"/>
    <col min="2325" max="2325" width="16.5703125" style="26" customWidth="1"/>
    <col min="2326" max="2329" width="11" style="26" customWidth="1"/>
    <col min="2330" max="2331" width="11.140625" style="26" customWidth="1"/>
    <col min="2332" max="2355" width="11" style="26" customWidth="1"/>
    <col min="2356" max="2561" width="9.140625" style="26"/>
    <col min="2562" max="2562" width="0" style="26" hidden="1" customWidth="1"/>
    <col min="2563" max="2563" width="9.140625" style="26"/>
    <col min="2564" max="2564" width="28.140625" style="26" customWidth="1"/>
    <col min="2565" max="2566" width="0" style="26" hidden="1" customWidth="1"/>
    <col min="2567" max="2573" width="11" style="26" customWidth="1"/>
    <col min="2574" max="2575" width="0" style="26" hidden="1" customWidth="1"/>
    <col min="2576" max="2577" width="11" style="26" customWidth="1"/>
    <col min="2578" max="2579" width="0" style="26" hidden="1" customWidth="1"/>
    <col min="2580" max="2580" width="11" style="26" customWidth="1"/>
    <col min="2581" max="2581" width="16.5703125" style="26" customWidth="1"/>
    <col min="2582" max="2585" width="11" style="26" customWidth="1"/>
    <col min="2586" max="2587" width="11.140625" style="26" customWidth="1"/>
    <col min="2588" max="2611" width="11" style="26" customWidth="1"/>
    <col min="2612" max="2817" width="9.140625" style="26"/>
    <col min="2818" max="2818" width="0" style="26" hidden="1" customWidth="1"/>
    <col min="2819" max="2819" width="9.140625" style="26"/>
    <col min="2820" max="2820" width="28.140625" style="26" customWidth="1"/>
    <col min="2821" max="2822" width="0" style="26" hidden="1" customWidth="1"/>
    <col min="2823" max="2829" width="11" style="26" customWidth="1"/>
    <col min="2830" max="2831" width="0" style="26" hidden="1" customWidth="1"/>
    <col min="2832" max="2833" width="11" style="26" customWidth="1"/>
    <col min="2834" max="2835" width="0" style="26" hidden="1" customWidth="1"/>
    <col min="2836" max="2836" width="11" style="26" customWidth="1"/>
    <col min="2837" max="2837" width="16.5703125" style="26" customWidth="1"/>
    <col min="2838" max="2841" width="11" style="26" customWidth="1"/>
    <col min="2842" max="2843" width="11.140625" style="26" customWidth="1"/>
    <col min="2844" max="2867" width="11" style="26" customWidth="1"/>
    <col min="2868" max="3073" width="9.140625" style="26"/>
    <col min="3074" max="3074" width="0" style="26" hidden="1" customWidth="1"/>
    <col min="3075" max="3075" width="9.140625" style="26"/>
    <col min="3076" max="3076" width="28.140625" style="26" customWidth="1"/>
    <col min="3077" max="3078" width="0" style="26" hidden="1" customWidth="1"/>
    <col min="3079" max="3085" width="11" style="26" customWidth="1"/>
    <col min="3086" max="3087" width="0" style="26" hidden="1" customWidth="1"/>
    <col min="3088" max="3089" width="11" style="26" customWidth="1"/>
    <col min="3090" max="3091" width="0" style="26" hidden="1" customWidth="1"/>
    <col min="3092" max="3092" width="11" style="26" customWidth="1"/>
    <col min="3093" max="3093" width="16.5703125" style="26" customWidth="1"/>
    <col min="3094" max="3097" width="11" style="26" customWidth="1"/>
    <col min="3098" max="3099" width="11.140625" style="26" customWidth="1"/>
    <col min="3100" max="3123" width="11" style="26" customWidth="1"/>
    <col min="3124" max="3329" width="9.140625" style="26"/>
    <col min="3330" max="3330" width="0" style="26" hidden="1" customWidth="1"/>
    <col min="3331" max="3331" width="9.140625" style="26"/>
    <col min="3332" max="3332" width="28.140625" style="26" customWidth="1"/>
    <col min="3333" max="3334" width="0" style="26" hidden="1" customWidth="1"/>
    <col min="3335" max="3341" width="11" style="26" customWidth="1"/>
    <col min="3342" max="3343" width="0" style="26" hidden="1" customWidth="1"/>
    <col min="3344" max="3345" width="11" style="26" customWidth="1"/>
    <col min="3346" max="3347" width="0" style="26" hidden="1" customWidth="1"/>
    <col min="3348" max="3348" width="11" style="26" customWidth="1"/>
    <col min="3349" max="3349" width="16.5703125" style="26" customWidth="1"/>
    <col min="3350" max="3353" width="11" style="26" customWidth="1"/>
    <col min="3354" max="3355" width="11.140625" style="26" customWidth="1"/>
    <col min="3356" max="3379" width="11" style="26" customWidth="1"/>
    <col min="3380" max="3585" width="9.140625" style="26"/>
    <col min="3586" max="3586" width="0" style="26" hidden="1" customWidth="1"/>
    <col min="3587" max="3587" width="9.140625" style="26"/>
    <col min="3588" max="3588" width="28.140625" style="26" customWidth="1"/>
    <col min="3589" max="3590" width="0" style="26" hidden="1" customWidth="1"/>
    <col min="3591" max="3597" width="11" style="26" customWidth="1"/>
    <col min="3598" max="3599" width="0" style="26" hidden="1" customWidth="1"/>
    <col min="3600" max="3601" width="11" style="26" customWidth="1"/>
    <col min="3602" max="3603" width="0" style="26" hidden="1" customWidth="1"/>
    <col min="3604" max="3604" width="11" style="26" customWidth="1"/>
    <col min="3605" max="3605" width="16.5703125" style="26" customWidth="1"/>
    <col min="3606" max="3609" width="11" style="26" customWidth="1"/>
    <col min="3610" max="3611" width="11.140625" style="26" customWidth="1"/>
    <col min="3612" max="3635" width="11" style="26" customWidth="1"/>
    <col min="3636" max="3841" width="9.140625" style="26"/>
    <col min="3842" max="3842" width="0" style="26" hidden="1" customWidth="1"/>
    <col min="3843" max="3843" width="9.140625" style="26"/>
    <col min="3844" max="3844" width="28.140625" style="26" customWidth="1"/>
    <col min="3845" max="3846" width="0" style="26" hidden="1" customWidth="1"/>
    <col min="3847" max="3853" width="11" style="26" customWidth="1"/>
    <col min="3854" max="3855" width="0" style="26" hidden="1" customWidth="1"/>
    <col min="3856" max="3857" width="11" style="26" customWidth="1"/>
    <col min="3858" max="3859" width="0" style="26" hidden="1" customWidth="1"/>
    <col min="3860" max="3860" width="11" style="26" customWidth="1"/>
    <col min="3861" max="3861" width="16.5703125" style="26" customWidth="1"/>
    <col min="3862" max="3865" width="11" style="26" customWidth="1"/>
    <col min="3866" max="3867" width="11.140625" style="26" customWidth="1"/>
    <col min="3868" max="3891" width="11" style="26" customWidth="1"/>
    <col min="3892" max="4097" width="9.140625" style="26"/>
    <col min="4098" max="4098" width="0" style="26" hidden="1" customWidth="1"/>
    <col min="4099" max="4099" width="9.140625" style="26"/>
    <col min="4100" max="4100" width="28.140625" style="26" customWidth="1"/>
    <col min="4101" max="4102" width="0" style="26" hidden="1" customWidth="1"/>
    <col min="4103" max="4109" width="11" style="26" customWidth="1"/>
    <col min="4110" max="4111" width="0" style="26" hidden="1" customWidth="1"/>
    <col min="4112" max="4113" width="11" style="26" customWidth="1"/>
    <col min="4114" max="4115" width="0" style="26" hidden="1" customWidth="1"/>
    <col min="4116" max="4116" width="11" style="26" customWidth="1"/>
    <col min="4117" max="4117" width="16.5703125" style="26" customWidth="1"/>
    <col min="4118" max="4121" width="11" style="26" customWidth="1"/>
    <col min="4122" max="4123" width="11.140625" style="26" customWidth="1"/>
    <col min="4124" max="4147" width="11" style="26" customWidth="1"/>
    <col min="4148" max="4353" width="9.140625" style="26"/>
    <col min="4354" max="4354" width="0" style="26" hidden="1" customWidth="1"/>
    <col min="4355" max="4355" width="9.140625" style="26"/>
    <col min="4356" max="4356" width="28.140625" style="26" customWidth="1"/>
    <col min="4357" max="4358" width="0" style="26" hidden="1" customWidth="1"/>
    <col min="4359" max="4365" width="11" style="26" customWidth="1"/>
    <col min="4366" max="4367" width="0" style="26" hidden="1" customWidth="1"/>
    <col min="4368" max="4369" width="11" style="26" customWidth="1"/>
    <col min="4370" max="4371" width="0" style="26" hidden="1" customWidth="1"/>
    <col min="4372" max="4372" width="11" style="26" customWidth="1"/>
    <col min="4373" max="4373" width="16.5703125" style="26" customWidth="1"/>
    <col min="4374" max="4377" width="11" style="26" customWidth="1"/>
    <col min="4378" max="4379" width="11.140625" style="26" customWidth="1"/>
    <col min="4380" max="4403" width="11" style="26" customWidth="1"/>
    <col min="4404" max="4609" width="9.140625" style="26"/>
    <col min="4610" max="4610" width="0" style="26" hidden="1" customWidth="1"/>
    <col min="4611" max="4611" width="9.140625" style="26"/>
    <col min="4612" max="4612" width="28.140625" style="26" customWidth="1"/>
    <col min="4613" max="4614" width="0" style="26" hidden="1" customWidth="1"/>
    <col min="4615" max="4621" width="11" style="26" customWidth="1"/>
    <col min="4622" max="4623" width="0" style="26" hidden="1" customWidth="1"/>
    <col min="4624" max="4625" width="11" style="26" customWidth="1"/>
    <col min="4626" max="4627" width="0" style="26" hidden="1" customWidth="1"/>
    <col min="4628" max="4628" width="11" style="26" customWidth="1"/>
    <col min="4629" max="4629" width="16.5703125" style="26" customWidth="1"/>
    <col min="4630" max="4633" width="11" style="26" customWidth="1"/>
    <col min="4634" max="4635" width="11.140625" style="26" customWidth="1"/>
    <col min="4636" max="4659" width="11" style="26" customWidth="1"/>
    <col min="4660" max="4865" width="9.140625" style="26"/>
    <col min="4866" max="4866" width="0" style="26" hidden="1" customWidth="1"/>
    <col min="4867" max="4867" width="9.140625" style="26"/>
    <col min="4868" max="4868" width="28.140625" style="26" customWidth="1"/>
    <col min="4869" max="4870" width="0" style="26" hidden="1" customWidth="1"/>
    <col min="4871" max="4877" width="11" style="26" customWidth="1"/>
    <col min="4878" max="4879" width="0" style="26" hidden="1" customWidth="1"/>
    <col min="4880" max="4881" width="11" style="26" customWidth="1"/>
    <col min="4882" max="4883" width="0" style="26" hidden="1" customWidth="1"/>
    <col min="4884" max="4884" width="11" style="26" customWidth="1"/>
    <col min="4885" max="4885" width="16.5703125" style="26" customWidth="1"/>
    <col min="4886" max="4889" width="11" style="26" customWidth="1"/>
    <col min="4890" max="4891" width="11.140625" style="26" customWidth="1"/>
    <col min="4892" max="4915" width="11" style="26" customWidth="1"/>
    <col min="4916" max="5121" width="9.140625" style="26"/>
    <col min="5122" max="5122" width="0" style="26" hidden="1" customWidth="1"/>
    <col min="5123" max="5123" width="9.140625" style="26"/>
    <col min="5124" max="5124" width="28.140625" style="26" customWidth="1"/>
    <col min="5125" max="5126" width="0" style="26" hidden="1" customWidth="1"/>
    <col min="5127" max="5133" width="11" style="26" customWidth="1"/>
    <col min="5134" max="5135" width="0" style="26" hidden="1" customWidth="1"/>
    <col min="5136" max="5137" width="11" style="26" customWidth="1"/>
    <col min="5138" max="5139" width="0" style="26" hidden="1" customWidth="1"/>
    <col min="5140" max="5140" width="11" style="26" customWidth="1"/>
    <col min="5141" max="5141" width="16.5703125" style="26" customWidth="1"/>
    <col min="5142" max="5145" width="11" style="26" customWidth="1"/>
    <col min="5146" max="5147" width="11.140625" style="26" customWidth="1"/>
    <col min="5148" max="5171" width="11" style="26" customWidth="1"/>
    <col min="5172" max="5377" width="9.140625" style="26"/>
    <col min="5378" max="5378" width="0" style="26" hidden="1" customWidth="1"/>
    <col min="5379" max="5379" width="9.140625" style="26"/>
    <col min="5380" max="5380" width="28.140625" style="26" customWidth="1"/>
    <col min="5381" max="5382" width="0" style="26" hidden="1" customWidth="1"/>
    <col min="5383" max="5389" width="11" style="26" customWidth="1"/>
    <col min="5390" max="5391" width="0" style="26" hidden="1" customWidth="1"/>
    <col min="5392" max="5393" width="11" style="26" customWidth="1"/>
    <col min="5394" max="5395" width="0" style="26" hidden="1" customWidth="1"/>
    <col min="5396" max="5396" width="11" style="26" customWidth="1"/>
    <col min="5397" max="5397" width="16.5703125" style="26" customWidth="1"/>
    <col min="5398" max="5401" width="11" style="26" customWidth="1"/>
    <col min="5402" max="5403" width="11.140625" style="26" customWidth="1"/>
    <col min="5404" max="5427" width="11" style="26" customWidth="1"/>
    <col min="5428" max="5633" width="9.140625" style="26"/>
    <col min="5634" max="5634" width="0" style="26" hidden="1" customWidth="1"/>
    <col min="5635" max="5635" width="9.140625" style="26"/>
    <col min="5636" max="5636" width="28.140625" style="26" customWidth="1"/>
    <col min="5637" max="5638" width="0" style="26" hidden="1" customWidth="1"/>
    <col min="5639" max="5645" width="11" style="26" customWidth="1"/>
    <col min="5646" max="5647" width="0" style="26" hidden="1" customWidth="1"/>
    <col min="5648" max="5649" width="11" style="26" customWidth="1"/>
    <col min="5650" max="5651" width="0" style="26" hidden="1" customWidth="1"/>
    <col min="5652" max="5652" width="11" style="26" customWidth="1"/>
    <col min="5653" max="5653" width="16.5703125" style="26" customWidth="1"/>
    <col min="5654" max="5657" width="11" style="26" customWidth="1"/>
    <col min="5658" max="5659" width="11.140625" style="26" customWidth="1"/>
    <col min="5660" max="5683" width="11" style="26" customWidth="1"/>
    <col min="5684" max="5889" width="9.140625" style="26"/>
    <col min="5890" max="5890" width="0" style="26" hidden="1" customWidth="1"/>
    <col min="5891" max="5891" width="9.140625" style="26"/>
    <col min="5892" max="5892" width="28.140625" style="26" customWidth="1"/>
    <col min="5893" max="5894" width="0" style="26" hidden="1" customWidth="1"/>
    <col min="5895" max="5901" width="11" style="26" customWidth="1"/>
    <col min="5902" max="5903" width="0" style="26" hidden="1" customWidth="1"/>
    <col min="5904" max="5905" width="11" style="26" customWidth="1"/>
    <col min="5906" max="5907" width="0" style="26" hidden="1" customWidth="1"/>
    <col min="5908" max="5908" width="11" style="26" customWidth="1"/>
    <col min="5909" max="5909" width="16.5703125" style="26" customWidth="1"/>
    <col min="5910" max="5913" width="11" style="26" customWidth="1"/>
    <col min="5914" max="5915" width="11.140625" style="26" customWidth="1"/>
    <col min="5916" max="5939" width="11" style="26" customWidth="1"/>
    <col min="5940" max="6145" width="9.140625" style="26"/>
    <col min="6146" max="6146" width="0" style="26" hidden="1" customWidth="1"/>
    <col min="6147" max="6147" width="9.140625" style="26"/>
    <col min="6148" max="6148" width="28.140625" style="26" customWidth="1"/>
    <col min="6149" max="6150" width="0" style="26" hidden="1" customWidth="1"/>
    <col min="6151" max="6157" width="11" style="26" customWidth="1"/>
    <col min="6158" max="6159" width="0" style="26" hidden="1" customWidth="1"/>
    <col min="6160" max="6161" width="11" style="26" customWidth="1"/>
    <col min="6162" max="6163" width="0" style="26" hidden="1" customWidth="1"/>
    <col min="6164" max="6164" width="11" style="26" customWidth="1"/>
    <col min="6165" max="6165" width="16.5703125" style="26" customWidth="1"/>
    <col min="6166" max="6169" width="11" style="26" customWidth="1"/>
    <col min="6170" max="6171" width="11.140625" style="26" customWidth="1"/>
    <col min="6172" max="6195" width="11" style="26" customWidth="1"/>
    <col min="6196" max="6401" width="9.140625" style="26"/>
    <col min="6402" max="6402" width="0" style="26" hidden="1" customWidth="1"/>
    <col min="6403" max="6403" width="9.140625" style="26"/>
    <col min="6404" max="6404" width="28.140625" style="26" customWidth="1"/>
    <col min="6405" max="6406" width="0" style="26" hidden="1" customWidth="1"/>
    <col min="6407" max="6413" width="11" style="26" customWidth="1"/>
    <col min="6414" max="6415" width="0" style="26" hidden="1" customWidth="1"/>
    <col min="6416" max="6417" width="11" style="26" customWidth="1"/>
    <col min="6418" max="6419" width="0" style="26" hidden="1" customWidth="1"/>
    <col min="6420" max="6420" width="11" style="26" customWidth="1"/>
    <col min="6421" max="6421" width="16.5703125" style="26" customWidth="1"/>
    <col min="6422" max="6425" width="11" style="26" customWidth="1"/>
    <col min="6426" max="6427" width="11.140625" style="26" customWidth="1"/>
    <col min="6428" max="6451" width="11" style="26" customWidth="1"/>
    <col min="6452" max="6657" width="9.140625" style="26"/>
    <col min="6658" max="6658" width="0" style="26" hidden="1" customWidth="1"/>
    <col min="6659" max="6659" width="9.140625" style="26"/>
    <col min="6660" max="6660" width="28.140625" style="26" customWidth="1"/>
    <col min="6661" max="6662" width="0" style="26" hidden="1" customWidth="1"/>
    <col min="6663" max="6669" width="11" style="26" customWidth="1"/>
    <col min="6670" max="6671" width="0" style="26" hidden="1" customWidth="1"/>
    <col min="6672" max="6673" width="11" style="26" customWidth="1"/>
    <col min="6674" max="6675" width="0" style="26" hidden="1" customWidth="1"/>
    <col min="6676" max="6676" width="11" style="26" customWidth="1"/>
    <col min="6677" max="6677" width="16.5703125" style="26" customWidth="1"/>
    <col min="6678" max="6681" width="11" style="26" customWidth="1"/>
    <col min="6682" max="6683" width="11.140625" style="26" customWidth="1"/>
    <col min="6684" max="6707" width="11" style="26" customWidth="1"/>
    <col min="6708" max="6913" width="9.140625" style="26"/>
    <col min="6914" max="6914" width="0" style="26" hidden="1" customWidth="1"/>
    <col min="6915" max="6915" width="9.140625" style="26"/>
    <col min="6916" max="6916" width="28.140625" style="26" customWidth="1"/>
    <col min="6917" max="6918" width="0" style="26" hidden="1" customWidth="1"/>
    <col min="6919" max="6925" width="11" style="26" customWidth="1"/>
    <col min="6926" max="6927" width="0" style="26" hidden="1" customWidth="1"/>
    <col min="6928" max="6929" width="11" style="26" customWidth="1"/>
    <col min="6930" max="6931" width="0" style="26" hidden="1" customWidth="1"/>
    <col min="6932" max="6932" width="11" style="26" customWidth="1"/>
    <col min="6933" max="6933" width="16.5703125" style="26" customWidth="1"/>
    <col min="6934" max="6937" width="11" style="26" customWidth="1"/>
    <col min="6938" max="6939" width="11.140625" style="26" customWidth="1"/>
    <col min="6940" max="6963" width="11" style="26" customWidth="1"/>
    <col min="6964" max="7169" width="9.140625" style="26"/>
    <col min="7170" max="7170" width="0" style="26" hidden="1" customWidth="1"/>
    <col min="7171" max="7171" width="9.140625" style="26"/>
    <col min="7172" max="7172" width="28.140625" style="26" customWidth="1"/>
    <col min="7173" max="7174" width="0" style="26" hidden="1" customWidth="1"/>
    <col min="7175" max="7181" width="11" style="26" customWidth="1"/>
    <col min="7182" max="7183" width="0" style="26" hidden="1" customWidth="1"/>
    <col min="7184" max="7185" width="11" style="26" customWidth="1"/>
    <col min="7186" max="7187" width="0" style="26" hidden="1" customWidth="1"/>
    <col min="7188" max="7188" width="11" style="26" customWidth="1"/>
    <col min="7189" max="7189" width="16.5703125" style="26" customWidth="1"/>
    <col min="7190" max="7193" width="11" style="26" customWidth="1"/>
    <col min="7194" max="7195" width="11.140625" style="26" customWidth="1"/>
    <col min="7196" max="7219" width="11" style="26" customWidth="1"/>
    <col min="7220" max="7425" width="9.140625" style="26"/>
    <col min="7426" max="7426" width="0" style="26" hidden="1" customWidth="1"/>
    <col min="7427" max="7427" width="9.140625" style="26"/>
    <col min="7428" max="7428" width="28.140625" style="26" customWidth="1"/>
    <col min="7429" max="7430" width="0" style="26" hidden="1" customWidth="1"/>
    <col min="7431" max="7437" width="11" style="26" customWidth="1"/>
    <col min="7438" max="7439" width="0" style="26" hidden="1" customWidth="1"/>
    <col min="7440" max="7441" width="11" style="26" customWidth="1"/>
    <col min="7442" max="7443" width="0" style="26" hidden="1" customWidth="1"/>
    <col min="7444" max="7444" width="11" style="26" customWidth="1"/>
    <col min="7445" max="7445" width="16.5703125" style="26" customWidth="1"/>
    <col min="7446" max="7449" width="11" style="26" customWidth="1"/>
    <col min="7450" max="7451" width="11.140625" style="26" customWidth="1"/>
    <col min="7452" max="7475" width="11" style="26" customWidth="1"/>
    <col min="7476" max="7681" width="9.140625" style="26"/>
    <col min="7682" max="7682" width="0" style="26" hidden="1" customWidth="1"/>
    <col min="7683" max="7683" width="9.140625" style="26"/>
    <col min="7684" max="7684" width="28.140625" style="26" customWidth="1"/>
    <col min="7685" max="7686" width="0" style="26" hidden="1" customWidth="1"/>
    <col min="7687" max="7693" width="11" style="26" customWidth="1"/>
    <col min="7694" max="7695" width="0" style="26" hidden="1" customWidth="1"/>
    <col min="7696" max="7697" width="11" style="26" customWidth="1"/>
    <col min="7698" max="7699" width="0" style="26" hidden="1" customWidth="1"/>
    <col min="7700" max="7700" width="11" style="26" customWidth="1"/>
    <col min="7701" max="7701" width="16.5703125" style="26" customWidth="1"/>
    <col min="7702" max="7705" width="11" style="26" customWidth="1"/>
    <col min="7706" max="7707" width="11.140625" style="26" customWidth="1"/>
    <col min="7708" max="7731" width="11" style="26" customWidth="1"/>
    <col min="7732" max="7937" width="9.140625" style="26"/>
    <col min="7938" max="7938" width="0" style="26" hidden="1" customWidth="1"/>
    <col min="7939" max="7939" width="9.140625" style="26"/>
    <col min="7940" max="7940" width="28.140625" style="26" customWidth="1"/>
    <col min="7941" max="7942" width="0" style="26" hidden="1" customWidth="1"/>
    <col min="7943" max="7949" width="11" style="26" customWidth="1"/>
    <col min="7950" max="7951" width="0" style="26" hidden="1" customWidth="1"/>
    <col min="7952" max="7953" width="11" style="26" customWidth="1"/>
    <col min="7954" max="7955" width="0" style="26" hidden="1" customWidth="1"/>
    <col min="7956" max="7956" width="11" style="26" customWidth="1"/>
    <col min="7957" max="7957" width="16.5703125" style="26" customWidth="1"/>
    <col min="7958" max="7961" width="11" style="26" customWidth="1"/>
    <col min="7962" max="7963" width="11.140625" style="26" customWidth="1"/>
    <col min="7964" max="7987" width="11" style="26" customWidth="1"/>
    <col min="7988" max="8193" width="9.140625" style="26"/>
    <col min="8194" max="8194" width="0" style="26" hidden="1" customWidth="1"/>
    <col min="8195" max="8195" width="9.140625" style="26"/>
    <col min="8196" max="8196" width="28.140625" style="26" customWidth="1"/>
    <col min="8197" max="8198" width="0" style="26" hidden="1" customWidth="1"/>
    <col min="8199" max="8205" width="11" style="26" customWidth="1"/>
    <col min="8206" max="8207" width="0" style="26" hidden="1" customWidth="1"/>
    <col min="8208" max="8209" width="11" style="26" customWidth="1"/>
    <col min="8210" max="8211" width="0" style="26" hidden="1" customWidth="1"/>
    <col min="8212" max="8212" width="11" style="26" customWidth="1"/>
    <col min="8213" max="8213" width="16.5703125" style="26" customWidth="1"/>
    <col min="8214" max="8217" width="11" style="26" customWidth="1"/>
    <col min="8218" max="8219" width="11.140625" style="26" customWidth="1"/>
    <col min="8220" max="8243" width="11" style="26" customWidth="1"/>
    <col min="8244" max="8449" width="9.140625" style="26"/>
    <col min="8450" max="8450" width="0" style="26" hidden="1" customWidth="1"/>
    <col min="8451" max="8451" width="9.140625" style="26"/>
    <col min="8452" max="8452" width="28.140625" style="26" customWidth="1"/>
    <col min="8453" max="8454" width="0" style="26" hidden="1" customWidth="1"/>
    <col min="8455" max="8461" width="11" style="26" customWidth="1"/>
    <col min="8462" max="8463" width="0" style="26" hidden="1" customWidth="1"/>
    <col min="8464" max="8465" width="11" style="26" customWidth="1"/>
    <col min="8466" max="8467" width="0" style="26" hidden="1" customWidth="1"/>
    <col min="8468" max="8468" width="11" style="26" customWidth="1"/>
    <col min="8469" max="8469" width="16.5703125" style="26" customWidth="1"/>
    <col min="8470" max="8473" width="11" style="26" customWidth="1"/>
    <col min="8474" max="8475" width="11.140625" style="26" customWidth="1"/>
    <col min="8476" max="8499" width="11" style="26" customWidth="1"/>
    <col min="8500" max="8705" width="9.140625" style="26"/>
    <col min="8706" max="8706" width="0" style="26" hidden="1" customWidth="1"/>
    <col min="8707" max="8707" width="9.140625" style="26"/>
    <col min="8708" max="8708" width="28.140625" style="26" customWidth="1"/>
    <col min="8709" max="8710" width="0" style="26" hidden="1" customWidth="1"/>
    <col min="8711" max="8717" width="11" style="26" customWidth="1"/>
    <col min="8718" max="8719" width="0" style="26" hidden="1" customWidth="1"/>
    <col min="8720" max="8721" width="11" style="26" customWidth="1"/>
    <col min="8722" max="8723" width="0" style="26" hidden="1" customWidth="1"/>
    <col min="8724" max="8724" width="11" style="26" customWidth="1"/>
    <col min="8725" max="8725" width="16.5703125" style="26" customWidth="1"/>
    <col min="8726" max="8729" width="11" style="26" customWidth="1"/>
    <col min="8730" max="8731" width="11.140625" style="26" customWidth="1"/>
    <col min="8732" max="8755" width="11" style="26" customWidth="1"/>
    <col min="8756" max="8961" width="9.140625" style="26"/>
    <col min="8962" max="8962" width="0" style="26" hidden="1" customWidth="1"/>
    <col min="8963" max="8963" width="9.140625" style="26"/>
    <col min="8964" max="8964" width="28.140625" style="26" customWidth="1"/>
    <col min="8965" max="8966" width="0" style="26" hidden="1" customWidth="1"/>
    <col min="8967" max="8973" width="11" style="26" customWidth="1"/>
    <col min="8974" max="8975" width="0" style="26" hidden="1" customWidth="1"/>
    <col min="8976" max="8977" width="11" style="26" customWidth="1"/>
    <col min="8978" max="8979" width="0" style="26" hidden="1" customWidth="1"/>
    <col min="8980" max="8980" width="11" style="26" customWidth="1"/>
    <col min="8981" max="8981" width="16.5703125" style="26" customWidth="1"/>
    <col min="8982" max="8985" width="11" style="26" customWidth="1"/>
    <col min="8986" max="8987" width="11.140625" style="26" customWidth="1"/>
    <col min="8988" max="9011" width="11" style="26" customWidth="1"/>
    <col min="9012" max="9217" width="9.140625" style="26"/>
    <col min="9218" max="9218" width="0" style="26" hidden="1" customWidth="1"/>
    <col min="9219" max="9219" width="9.140625" style="26"/>
    <col min="9220" max="9220" width="28.140625" style="26" customWidth="1"/>
    <col min="9221" max="9222" width="0" style="26" hidden="1" customWidth="1"/>
    <col min="9223" max="9229" width="11" style="26" customWidth="1"/>
    <col min="9230" max="9231" width="0" style="26" hidden="1" customWidth="1"/>
    <col min="9232" max="9233" width="11" style="26" customWidth="1"/>
    <col min="9234" max="9235" width="0" style="26" hidden="1" customWidth="1"/>
    <col min="9236" max="9236" width="11" style="26" customWidth="1"/>
    <col min="9237" max="9237" width="16.5703125" style="26" customWidth="1"/>
    <col min="9238" max="9241" width="11" style="26" customWidth="1"/>
    <col min="9242" max="9243" width="11.140625" style="26" customWidth="1"/>
    <col min="9244" max="9267" width="11" style="26" customWidth="1"/>
    <col min="9268" max="9473" width="9.140625" style="26"/>
    <col min="9474" max="9474" width="0" style="26" hidden="1" customWidth="1"/>
    <col min="9475" max="9475" width="9.140625" style="26"/>
    <col min="9476" max="9476" width="28.140625" style="26" customWidth="1"/>
    <col min="9477" max="9478" width="0" style="26" hidden="1" customWidth="1"/>
    <col min="9479" max="9485" width="11" style="26" customWidth="1"/>
    <col min="9486" max="9487" width="0" style="26" hidden="1" customWidth="1"/>
    <col min="9488" max="9489" width="11" style="26" customWidth="1"/>
    <col min="9490" max="9491" width="0" style="26" hidden="1" customWidth="1"/>
    <col min="9492" max="9492" width="11" style="26" customWidth="1"/>
    <col min="9493" max="9493" width="16.5703125" style="26" customWidth="1"/>
    <col min="9494" max="9497" width="11" style="26" customWidth="1"/>
    <col min="9498" max="9499" width="11.140625" style="26" customWidth="1"/>
    <col min="9500" max="9523" width="11" style="26" customWidth="1"/>
    <col min="9524" max="9729" width="9.140625" style="26"/>
    <col min="9730" max="9730" width="0" style="26" hidden="1" customWidth="1"/>
    <col min="9731" max="9731" width="9.140625" style="26"/>
    <col min="9732" max="9732" width="28.140625" style="26" customWidth="1"/>
    <col min="9733" max="9734" width="0" style="26" hidden="1" customWidth="1"/>
    <col min="9735" max="9741" width="11" style="26" customWidth="1"/>
    <col min="9742" max="9743" width="0" style="26" hidden="1" customWidth="1"/>
    <col min="9744" max="9745" width="11" style="26" customWidth="1"/>
    <col min="9746" max="9747" width="0" style="26" hidden="1" customWidth="1"/>
    <col min="9748" max="9748" width="11" style="26" customWidth="1"/>
    <col min="9749" max="9749" width="16.5703125" style="26" customWidth="1"/>
    <col min="9750" max="9753" width="11" style="26" customWidth="1"/>
    <col min="9754" max="9755" width="11.140625" style="26" customWidth="1"/>
    <col min="9756" max="9779" width="11" style="26" customWidth="1"/>
    <col min="9780" max="9985" width="9.140625" style="26"/>
    <col min="9986" max="9986" width="0" style="26" hidden="1" customWidth="1"/>
    <col min="9987" max="9987" width="9.140625" style="26"/>
    <col min="9988" max="9988" width="28.140625" style="26" customWidth="1"/>
    <col min="9989" max="9990" width="0" style="26" hidden="1" customWidth="1"/>
    <col min="9991" max="9997" width="11" style="26" customWidth="1"/>
    <col min="9998" max="9999" width="0" style="26" hidden="1" customWidth="1"/>
    <col min="10000" max="10001" width="11" style="26" customWidth="1"/>
    <col min="10002" max="10003" width="0" style="26" hidden="1" customWidth="1"/>
    <col min="10004" max="10004" width="11" style="26" customWidth="1"/>
    <col min="10005" max="10005" width="16.5703125" style="26" customWidth="1"/>
    <col min="10006" max="10009" width="11" style="26" customWidth="1"/>
    <col min="10010" max="10011" width="11.140625" style="26" customWidth="1"/>
    <col min="10012" max="10035" width="11" style="26" customWidth="1"/>
    <col min="10036" max="10241" width="9.140625" style="26"/>
    <col min="10242" max="10242" width="0" style="26" hidden="1" customWidth="1"/>
    <col min="10243" max="10243" width="9.140625" style="26"/>
    <col min="10244" max="10244" width="28.140625" style="26" customWidth="1"/>
    <col min="10245" max="10246" width="0" style="26" hidden="1" customWidth="1"/>
    <col min="10247" max="10253" width="11" style="26" customWidth="1"/>
    <col min="10254" max="10255" width="0" style="26" hidden="1" customWidth="1"/>
    <col min="10256" max="10257" width="11" style="26" customWidth="1"/>
    <col min="10258" max="10259" width="0" style="26" hidden="1" customWidth="1"/>
    <col min="10260" max="10260" width="11" style="26" customWidth="1"/>
    <col min="10261" max="10261" width="16.5703125" style="26" customWidth="1"/>
    <col min="10262" max="10265" width="11" style="26" customWidth="1"/>
    <col min="10266" max="10267" width="11.140625" style="26" customWidth="1"/>
    <col min="10268" max="10291" width="11" style="26" customWidth="1"/>
    <col min="10292" max="10497" width="9.140625" style="26"/>
    <col min="10498" max="10498" width="0" style="26" hidden="1" customWidth="1"/>
    <col min="10499" max="10499" width="9.140625" style="26"/>
    <col min="10500" max="10500" width="28.140625" style="26" customWidth="1"/>
    <col min="10501" max="10502" width="0" style="26" hidden="1" customWidth="1"/>
    <col min="10503" max="10509" width="11" style="26" customWidth="1"/>
    <col min="10510" max="10511" width="0" style="26" hidden="1" customWidth="1"/>
    <col min="10512" max="10513" width="11" style="26" customWidth="1"/>
    <col min="10514" max="10515" width="0" style="26" hidden="1" customWidth="1"/>
    <col min="10516" max="10516" width="11" style="26" customWidth="1"/>
    <col min="10517" max="10517" width="16.5703125" style="26" customWidth="1"/>
    <col min="10518" max="10521" width="11" style="26" customWidth="1"/>
    <col min="10522" max="10523" width="11.140625" style="26" customWidth="1"/>
    <col min="10524" max="10547" width="11" style="26" customWidth="1"/>
    <col min="10548" max="10753" width="9.140625" style="26"/>
    <col min="10754" max="10754" width="0" style="26" hidden="1" customWidth="1"/>
    <col min="10755" max="10755" width="9.140625" style="26"/>
    <col min="10756" max="10756" width="28.140625" style="26" customWidth="1"/>
    <col min="10757" max="10758" width="0" style="26" hidden="1" customWidth="1"/>
    <col min="10759" max="10765" width="11" style="26" customWidth="1"/>
    <col min="10766" max="10767" width="0" style="26" hidden="1" customWidth="1"/>
    <col min="10768" max="10769" width="11" style="26" customWidth="1"/>
    <col min="10770" max="10771" width="0" style="26" hidden="1" customWidth="1"/>
    <col min="10772" max="10772" width="11" style="26" customWidth="1"/>
    <col min="10773" max="10773" width="16.5703125" style="26" customWidth="1"/>
    <col min="10774" max="10777" width="11" style="26" customWidth="1"/>
    <col min="10778" max="10779" width="11.140625" style="26" customWidth="1"/>
    <col min="10780" max="10803" width="11" style="26" customWidth="1"/>
    <col min="10804" max="11009" width="9.140625" style="26"/>
    <col min="11010" max="11010" width="0" style="26" hidden="1" customWidth="1"/>
    <col min="11011" max="11011" width="9.140625" style="26"/>
    <col min="11012" max="11012" width="28.140625" style="26" customWidth="1"/>
    <col min="11013" max="11014" width="0" style="26" hidden="1" customWidth="1"/>
    <col min="11015" max="11021" width="11" style="26" customWidth="1"/>
    <col min="11022" max="11023" width="0" style="26" hidden="1" customWidth="1"/>
    <col min="11024" max="11025" width="11" style="26" customWidth="1"/>
    <col min="11026" max="11027" width="0" style="26" hidden="1" customWidth="1"/>
    <col min="11028" max="11028" width="11" style="26" customWidth="1"/>
    <col min="11029" max="11029" width="16.5703125" style="26" customWidth="1"/>
    <col min="11030" max="11033" width="11" style="26" customWidth="1"/>
    <col min="11034" max="11035" width="11.140625" style="26" customWidth="1"/>
    <col min="11036" max="11059" width="11" style="26" customWidth="1"/>
    <col min="11060" max="11265" width="9.140625" style="26"/>
    <col min="11266" max="11266" width="0" style="26" hidden="1" customWidth="1"/>
    <col min="11267" max="11267" width="9.140625" style="26"/>
    <col min="11268" max="11268" width="28.140625" style="26" customWidth="1"/>
    <col min="11269" max="11270" width="0" style="26" hidden="1" customWidth="1"/>
    <col min="11271" max="11277" width="11" style="26" customWidth="1"/>
    <col min="11278" max="11279" width="0" style="26" hidden="1" customWidth="1"/>
    <col min="11280" max="11281" width="11" style="26" customWidth="1"/>
    <col min="11282" max="11283" width="0" style="26" hidden="1" customWidth="1"/>
    <col min="11284" max="11284" width="11" style="26" customWidth="1"/>
    <col min="11285" max="11285" width="16.5703125" style="26" customWidth="1"/>
    <col min="11286" max="11289" width="11" style="26" customWidth="1"/>
    <col min="11290" max="11291" width="11.140625" style="26" customWidth="1"/>
    <col min="11292" max="11315" width="11" style="26" customWidth="1"/>
    <col min="11316" max="11521" width="9.140625" style="26"/>
    <col min="11522" max="11522" width="0" style="26" hidden="1" customWidth="1"/>
    <col min="11523" max="11523" width="9.140625" style="26"/>
    <col min="11524" max="11524" width="28.140625" style="26" customWidth="1"/>
    <col min="11525" max="11526" width="0" style="26" hidden="1" customWidth="1"/>
    <col min="11527" max="11533" width="11" style="26" customWidth="1"/>
    <col min="11534" max="11535" width="0" style="26" hidden="1" customWidth="1"/>
    <col min="11536" max="11537" width="11" style="26" customWidth="1"/>
    <col min="11538" max="11539" width="0" style="26" hidden="1" customWidth="1"/>
    <col min="11540" max="11540" width="11" style="26" customWidth="1"/>
    <col min="11541" max="11541" width="16.5703125" style="26" customWidth="1"/>
    <col min="11542" max="11545" width="11" style="26" customWidth="1"/>
    <col min="11546" max="11547" width="11.140625" style="26" customWidth="1"/>
    <col min="11548" max="11571" width="11" style="26" customWidth="1"/>
    <col min="11572" max="11777" width="9.140625" style="26"/>
    <col min="11778" max="11778" width="0" style="26" hidden="1" customWidth="1"/>
    <col min="11779" max="11779" width="9.140625" style="26"/>
    <col min="11780" max="11780" width="28.140625" style="26" customWidth="1"/>
    <col min="11781" max="11782" width="0" style="26" hidden="1" customWidth="1"/>
    <col min="11783" max="11789" width="11" style="26" customWidth="1"/>
    <col min="11790" max="11791" width="0" style="26" hidden="1" customWidth="1"/>
    <col min="11792" max="11793" width="11" style="26" customWidth="1"/>
    <col min="11794" max="11795" width="0" style="26" hidden="1" customWidth="1"/>
    <col min="11796" max="11796" width="11" style="26" customWidth="1"/>
    <col min="11797" max="11797" width="16.5703125" style="26" customWidth="1"/>
    <col min="11798" max="11801" width="11" style="26" customWidth="1"/>
    <col min="11802" max="11803" width="11.140625" style="26" customWidth="1"/>
    <col min="11804" max="11827" width="11" style="26" customWidth="1"/>
    <col min="11828" max="12033" width="9.140625" style="26"/>
    <col min="12034" max="12034" width="0" style="26" hidden="1" customWidth="1"/>
    <col min="12035" max="12035" width="9.140625" style="26"/>
    <col min="12036" max="12036" width="28.140625" style="26" customWidth="1"/>
    <col min="12037" max="12038" width="0" style="26" hidden="1" customWidth="1"/>
    <col min="12039" max="12045" width="11" style="26" customWidth="1"/>
    <col min="12046" max="12047" width="0" style="26" hidden="1" customWidth="1"/>
    <col min="12048" max="12049" width="11" style="26" customWidth="1"/>
    <col min="12050" max="12051" width="0" style="26" hidden="1" customWidth="1"/>
    <col min="12052" max="12052" width="11" style="26" customWidth="1"/>
    <col min="12053" max="12053" width="16.5703125" style="26" customWidth="1"/>
    <col min="12054" max="12057" width="11" style="26" customWidth="1"/>
    <col min="12058" max="12059" width="11.140625" style="26" customWidth="1"/>
    <col min="12060" max="12083" width="11" style="26" customWidth="1"/>
    <col min="12084" max="12289" width="9.140625" style="26"/>
    <col min="12290" max="12290" width="0" style="26" hidden="1" customWidth="1"/>
    <col min="12291" max="12291" width="9.140625" style="26"/>
    <col min="12292" max="12292" width="28.140625" style="26" customWidth="1"/>
    <col min="12293" max="12294" width="0" style="26" hidden="1" customWidth="1"/>
    <col min="12295" max="12301" width="11" style="26" customWidth="1"/>
    <col min="12302" max="12303" width="0" style="26" hidden="1" customWidth="1"/>
    <col min="12304" max="12305" width="11" style="26" customWidth="1"/>
    <col min="12306" max="12307" width="0" style="26" hidden="1" customWidth="1"/>
    <col min="12308" max="12308" width="11" style="26" customWidth="1"/>
    <col min="12309" max="12309" width="16.5703125" style="26" customWidth="1"/>
    <col min="12310" max="12313" width="11" style="26" customWidth="1"/>
    <col min="12314" max="12315" width="11.140625" style="26" customWidth="1"/>
    <col min="12316" max="12339" width="11" style="26" customWidth="1"/>
    <col min="12340" max="12545" width="9.140625" style="26"/>
    <col min="12546" max="12546" width="0" style="26" hidden="1" customWidth="1"/>
    <col min="12547" max="12547" width="9.140625" style="26"/>
    <col min="12548" max="12548" width="28.140625" style="26" customWidth="1"/>
    <col min="12549" max="12550" width="0" style="26" hidden="1" customWidth="1"/>
    <col min="12551" max="12557" width="11" style="26" customWidth="1"/>
    <col min="12558" max="12559" width="0" style="26" hidden="1" customWidth="1"/>
    <col min="12560" max="12561" width="11" style="26" customWidth="1"/>
    <col min="12562" max="12563" width="0" style="26" hidden="1" customWidth="1"/>
    <col min="12564" max="12564" width="11" style="26" customWidth="1"/>
    <col min="12565" max="12565" width="16.5703125" style="26" customWidth="1"/>
    <col min="12566" max="12569" width="11" style="26" customWidth="1"/>
    <col min="12570" max="12571" width="11.140625" style="26" customWidth="1"/>
    <col min="12572" max="12595" width="11" style="26" customWidth="1"/>
    <col min="12596" max="12801" width="9.140625" style="26"/>
    <col min="12802" max="12802" width="0" style="26" hidden="1" customWidth="1"/>
    <col min="12803" max="12803" width="9.140625" style="26"/>
    <col min="12804" max="12804" width="28.140625" style="26" customWidth="1"/>
    <col min="12805" max="12806" width="0" style="26" hidden="1" customWidth="1"/>
    <col min="12807" max="12813" width="11" style="26" customWidth="1"/>
    <col min="12814" max="12815" width="0" style="26" hidden="1" customWidth="1"/>
    <col min="12816" max="12817" width="11" style="26" customWidth="1"/>
    <col min="12818" max="12819" width="0" style="26" hidden="1" customWidth="1"/>
    <col min="12820" max="12820" width="11" style="26" customWidth="1"/>
    <col min="12821" max="12821" width="16.5703125" style="26" customWidth="1"/>
    <col min="12822" max="12825" width="11" style="26" customWidth="1"/>
    <col min="12826" max="12827" width="11.140625" style="26" customWidth="1"/>
    <col min="12828" max="12851" width="11" style="26" customWidth="1"/>
    <col min="12852" max="13057" width="9.140625" style="26"/>
    <col min="13058" max="13058" width="0" style="26" hidden="1" customWidth="1"/>
    <col min="13059" max="13059" width="9.140625" style="26"/>
    <col min="13060" max="13060" width="28.140625" style="26" customWidth="1"/>
    <col min="13061" max="13062" width="0" style="26" hidden="1" customWidth="1"/>
    <col min="13063" max="13069" width="11" style="26" customWidth="1"/>
    <col min="13070" max="13071" width="0" style="26" hidden="1" customWidth="1"/>
    <col min="13072" max="13073" width="11" style="26" customWidth="1"/>
    <col min="13074" max="13075" width="0" style="26" hidden="1" customWidth="1"/>
    <col min="13076" max="13076" width="11" style="26" customWidth="1"/>
    <col min="13077" max="13077" width="16.5703125" style="26" customWidth="1"/>
    <col min="13078" max="13081" width="11" style="26" customWidth="1"/>
    <col min="13082" max="13083" width="11.140625" style="26" customWidth="1"/>
    <col min="13084" max="13107" width="11" style="26" customWidth="1"/>
    <col min="13108" max="13313" width="9.140625" style="26"/>
    <col min="13314" max="13314" width="0" style="26" hidden="1" customWidth="1"/>
    <col min="13315" max="13315" width="9.140625" style="26"/>
    <col min="13316" max="13316" width="28.140625" style="26" customWidth="1"/>
    <col min="13317" max="13318" width="0" style="26" hidden="1" customWidth="1"/>
    <col min="13319" max="13325" width="11" style="26" customWidth="1"/>
    <col min="13326" max="13327" width="0" style="26" hidden="1" customWidth="1"/>
    <col min="13328" max="13329" width="11" style="26" customWidth="1"/>
    <col min="13330" max="13331" width="0" style="26" hidden="1" customWidth="1"/>
    <col min="13332" max="13332" width="11" style="26" customWidth="1"/>
    <col min="13333" max="13333" width="16.5703125" style="26" customWidth="1"/>
    <col min="13334" max="13337" width="11" style="26" customWidth="1"/>
    <col min="13338" max="13339" width="11.140625" style="26" customWidth="1"/>
    <col min="13340" max="13363" width="11" style="26" customWidth="1"/>
    <col min="13364" max="13569" width="9.140625" style="26"/>
    <col min="13570" max="13570" width="0" style="26" hidden="1" customWidth="1"/>
    <col min="13571" max="13571" width="9.140625" style="26"/>
    <col min="13572" max="13572" width="28.140625" style="26" customWidth="1"/>
    <col min="13573" max="13574" width="0" style="26" hidden="1" customWidth="1"/>
    <col min="13575" max="13581" width="11" style="26" customWidth="1"/>
    <col min="13582" max="13583" width="0" style="26" hidden="1" customWidth="1"/>
    <col min="13584" max="13585" width="11" style="26" customWidth="1"/>
    <col min="13586" max="13587" width="0" style="26" hidden="1" customWidth="1"/>
    <col min="13588" max="13588" width="11" style="26" customWidth="1"/>
    <col min="13589" max="13589" width="16.5703125" style="26" customWidth="1"/>
    <col min="13590" max="13593" width="11" style="26" customWidth="1"/>
    <col min="13594" max="13595" width="11.140625" style="26" customWidth="1"/>
    <col min="13596" max="13619" width="11" style="26" customWidth="1"/>
    <col min="13620" max="13825" width="9.140625" style="26"/>
    <col min="13826" max="13826" width="0" style="26" hidden="1" customWidth="1"/>
    <col min="13827" max="13827" width="9.140625" style="26"/>
    <col min="13828" max="13828" width="28.140625" style="26" customWidth="1"/>
    <col min="13829" max="13830" width="0" style="26" hidden="1" customWidth="1"/>
    <col min="13831" max="13837" width="11" style="26" customWidth="1"/>
    <col min="13838" max="13839" width="0" style="26" hidden="1" customWidth="1"/>
    <col min="13840" max="13841" width="11" style="26" customWidth="1"/>
    <col min="13842" max="13843" width="0" style="26" hidden="1" customWidth="1"/>
    <col min="13844" max="13844" width="11" style="26" customWidth="1"/>
    <col min="13845" max="13845" width="16.5703125" style="26" customWidth="1"/>
    <col min="13846" max="13849" width="11" style="26" customWidth="1"/>
    <col min="13850" max="13851" width="11.140625" style="26" customWidth="1"/>
    <col min="13852" max="13875" width="11" style="26" customWidth="1"/>
    <col min="13876" max="14081" width="9.140625" style="26"/>
    <col min="14082" max="14082" width="0" style="26" hidden="1" customWidth="1"/>
    <col min="14083" max="14083" width="9.140625" style="26"/>
    <col min="14084" max="14084" width="28.140625" style="26" customWidth="1"/>
    <col min="14085" max="14086" width="0" style="26" hidden="1" customWidth="1"/>
    <col min="14087" max="14093" width="11" style="26" customWidth="1"/>
    <col min="14094" max="14095" width="0" style="26" hidden="1" customWidth="1"/>
    <col min="14096" max="14097" width="11" style="26" customWidth="1"/>
    <col min="14098" max="14099" width="0" style="26" hidden="1" customWidth="1"/>
    <col min="14100" max="14100" width="11" style="26" customWidth="1"/>
    <col min="14101" max="14101" width="16.5703125" style="26" customWidth="1"/>
    <col min="14102" max="14105" width="11" style="26" customWidth="1"/>
    <col min="14106" max="14107" width="11.140625" style="26" customWidth="1"/>
    <col min="14108" max="14131" width="11" style="26" customWidth="1"/>
    <col min="14132" max="14337" width="9.140625" style="26"/>
    <col min="14338" max="14338" width="0" style="26" hidden="1" customWidth="1"/>
    <col min="14339" max="14339" width="9.140625" style="26"/>
    <col min="14340" max="14340" width="28.140625" style="26" customWidth="1"/>
    <col min="14341" max="14342" width="0" style="26" hidden="1" customWidth="1"/>
    <col min="14343" max="14349" width="11" style="26" customWidth="1"/>
    <col min="14350" max="14351" width="0" style="26" hidden="1" customWidth="1"/>
    <col min="14352" max="14353" width="11" style="26" customWidth="1"/>
    <col min="14354" max="14355" width="0" style="26" hidden="1" customWidth="1"/>
    <col min="14356" max="14356" width="11" style="26" customWidth="1"/>
    <col min="14357" max="14357" width="16.5703125" style="26" customWidth="1"/>
    <col min="14358" max="14361" width="11" style="26" customWidth="1"/>
    <col min="14362" max="14363" width="11.140625" style="26" customWidth="1"/>
    <col min="14364" max="14387" width="11" style="26" customWidth="1"/>
    <col min="14388" max="14593" width="9.140625" style="26"/>
    <col min="14594" max="14594" width="0" style="26" hidden="1" customWidth="1"/>
    <col min="14595" max="14595" width="9.140625" style="26"/>
    <col min="14596" max="14596" width="28.140625" style="26" customWidth="1"/>
    <col min="14597" max="14598" width="0" style="26" hidden="1" customWidth="1"/>
    <col min="14599" max="14605" width="11" style="26" customWidth="1"/>
    <col min="14606" max="14607" width="0" style="26" hidden="1" customWidth="1"/>
    <col min="14608" max="14609" width="11" style="26" customWidth="1"/>
    <col min="14610" max="14611" width="0" style="26" hidden="1" customWidth="1"/>
    <col min="14612" max="14612" width="11" style="26" customWidth="1"/>
    <col min="14613" max="14613" width="16.5703125" style="26" customWidth="1"/>
    <col min="14614" max="14617" width="11" style="26" customWidth="1"/>
    <col min="14618" max="14619" width="11.140625" style="26" customWidth="1"/>
    <col min="14620" max="14643" width="11" style="26" customWidth="1"/>
    <col min="14644" max="14849" width="9.140625" style="26"/>
    <col min="14850" max="14850" width="0" style="26" hidden="1" customWidth="1"/>
    <col min="14851" max="14851" width="9.140625" style="26"/>
    <col min="14852" max="14852" width="28.140625" style="26" customWidth="1"/>
    <col min="14853" max="14854" width="0" style="26" hidden="1" customWidth="1"/>
    <col min="14855" max="14861" width="11" style="26" customWidth="1"/>
    <col min="14862" max="14863" width="0" style="26" hidden="1" customWidth="1"/>
    <col min="14864" max="14865" width="11" style="26" customWidth="1"/>
    <col min="14866" max="14867" width="0" style="26" hidden="1" customWidth="1"/>
    <col min="14868" max="14868" width="11" style="26" customWidth="1"/>
    <col min="14869" max="14869" width="16.5703125" style="26" customWidth="1"/>
    <col min="14870" max="14873" width="11" style="26" customWidth="1"/>
    <col min="14874" max="14875" width="11.140625" style="26" customWidth="1"/>
    <col min="14876" max="14899" width="11" style="26" customWidth="1"/>
    <col min="14900" max="15105" width="9.140625" style="26"/>
    <col min="15106" max="15106" width="0" style="26" hidden="1" customWidth="1"/>
    <col min="15107" max="15107" width="9.140625" style="26"/>
    <col min="15108" max="15108" width="28.140625" style="26" customWidth="1"/>
    <col min="15109" max="15110" width="0" style="26" hidden="1" customWidth="1"/>
    <col min="15111" max="15117" width="11" style="26" customWidth="1"/>
    <col min="15118" max="15119" width="0" style="26" hidden="1" customWidth="1"/>
    <col min="15120" max="15121" width="11" style="26" customWidth="1"/>
    <col min="15122" max="15123" width="0" style="26" hidden="1" customWidth="1"/>
    <col min="15124" max="15124" width="11" style="26" customWidth="1"/>
    <col min="15125" max="15125" width="16.5703125" style="26" customWidth="1"/>
    <col min="15126" max="15129" width="11" style="26" customWidth="1"/>
    <col min="15130" max="15131" width="11.140625" style="26" customWidth="1"/>
    <col min="15132" max="15155" width="11" style="26" customWidth="1"/>
    <col min="15156" max="15361" width="9.140625" style="26"/>
    <col min="15362" max="15362" width="0" style="26" hidden="1" customWidth="1"/>
    <col min="15363" max="15363" width="9.140625" style="26"/>
    <col min="15364" max="15364" width="28.140625" style="26" customWidth="1"/>
    <col min="15365" max="15366" width="0" style="26" hidden="1" customWidth="1"/>
    <col min="15367" max="15373" width="11" style="26" customWidth="1"/>
    <col min="15374" max="15375" width="0" style="26" hidden="1" customWidth="1"/>
    <col min="15376" max="15377" width="11" style="26" customWidth="1"/>
    <col min="15378" max="15379" width="0" style="26" hidden="1" customWidth="1"/>
    <col min="15380" max="15380" width="11" style="26" customWidth="1"/>
    <col min="15381" max="15381" width="16.5703125" style="26" customWidth="1"/>
    <col min="15382" max="15385" width="11" style="26" customWidth="1"/>
    <col min="15386" max="15387" width="11.140625" style="26" customWidth="1"/>
    <col min="15388" max="15411" width="11" style="26" customWidth="1"/>
    <col min="15412" max="15617" width="9.140625" style="26"/>
    <col min="15618" max="15618" width="0" style="26" hidden="1" customWidth="1"/>
    <col min="15619" max="15619" width="9.140625" style="26"/>
    <col min="15620" max="15620" width="28.140625" style="26" customWidth="1"/>
    <col min="15621" max="15622" width="0" style="26" hidden="1" customWidth="1"/>
    <col min="15623" max="15629" width="11" style="26" customWidth="1"/>
    <col min="15630" max="15631" width="0" style="26" hidden="1" customWidth="1"/>
    <col min="15632" max="15633" width="11" style="26" customWidth="1"/>
    <col min="15634" max="15635" width="0" style="26" hidden="1" customWidth="1"/>
    <col min="15636" max="15636" width="11" style="26" customWidth="1"/>
    <col min="15637" max="15637" width="16.5703125" style="26" customWidth="1"/>
    <col min="15638" max="15641" width="11" style="26" customWidth="1"/>
    <col min="15642" max="15643" width="11.140625" style="26" customWidth="1"/>
    <col min="15644" max="15667" width="11" style="26" customWidth="1"/>
    <col min="15668" max="15873" width="9.140625" style="26"/>
    <col min="15874" max="15874" width="0" style="26" hidden="1" customWidth="1"/>
    <col min="15875" max="15875" width="9.140625" style="26"/>
    <col min="15876" max="15876" width="28.140625" style="26" customWidth="1"/>
    <col min="15877" max="15878" width="0" style="26" hidden="1" customWidth="1"/>
    <col min="15879" max="15885" width="11" style="26" customWidth="1"/>
    <col min="15886" max="15887" width="0" style="26" hidden="1" customWidth="1"/>
    <col min="15888" max="15889" width="11" style="26" customWidth="1"/>
    <col min="15890" max="15891" width="0" style="26" hidden="1" customWidth="1"/>
    <col min="15892" max="15892" width="11" style="26" customWidth="1"/>
    <col min="15893" max="15893" width="16.5703125" style="26" customWidth="1"/>
    <col min="15894" max="15897" width="11" style="26" customWidth="1"/>
    <col min="15898" max="15899" width="11.140625" style="26" customWidth="1"/>
    <col min="15900" max="15923" width="11" style="26" customWidth="1"/>
    <col min="15924" max="16129" width="9.140625" style="26"/>
    <col min="16130" max="16130" width="0" style="26" hidden="1" customWidth="1"/>
    <col min="16131" max="16131" width="9.140625" style="26"/>
    <col min="16132" max="16132" width="28.140625" style="26" customWidth="1"/>
    <col min="16133" max="16134" width="0" style="26" hidden="1" customWidth="1"/>
    <col min="16135" max="16141" width="11" style="26" customWidth="1"/>
    <col min="16142" max="16143" width="0" style="26" hidden="1" customWidth="1"/>
    <col min="16144" max="16145" width="11" style="26" customWidth="1"/>
    <col min="16146" max="16147" width="0" style="26" hidden="1" customWidth="1"/>
    <col min="16148" max="16148" width="11" style="26" customWidth="1"/>
    <col min="16149" max="16149" width="16.5703125" style="26" customWidth="1"/>
    <col min="16150" max="16153" width="11" style="26" customWidth="1"/>
    <col min="16154" max="16155" width="11.140625" style="26" customWidth="1"/>
    <col min="16156" max="16179" width="11" style="26" customWidth="1"/>
    <col min="16180" max="16384" width="9.140625" style="26"/>
  </cols>
  <sheetData>
    <row r="1" spans="1:51" s="1" customFormat="1" ht="15.75" x14ac:dyDescent="0.25">
      <c r="B1" s="43" t="s">
        <v>143</v>
      </c>
      <c r="C1" s="44"/>
      <c r="D1" s="45"/>
      <c r="E1" s="45"/>
      <c r="F1" s="4"/>
      <c r="G1" s="4"/>
      <c r="H1" s="4"/>
      <c r="I1" s="4"/>
      <c r="J1" s="4"/>
      <c r="K1" s="4"/>
      <c r="L1" s="4"/>
      <c r="M1" s="5"/>
      <c r="N1" s="5"/>
      <c r="O1" s="6"/>
      <c r="P1" s="6"/>
      <c r="Q1" s="6"/>
      <c r="R1" s="6"/>
      <c r="S1" s="7"/>
      <c r="T1" s="4"/>
      <c r="U1" s="4"/>
      <c r="V1" s="8"/>
      <c r="W1" s="8"/>
      <c r="X1" s="4"/>
      <c r="Y1" s="4"/>
      <c r="Z1" s="4"/>
      <c r="AA1" s="4"/>
      <c r="AC1" s="46"/>
      <c r="AF1" s="9"/>
      <c r="AG1" s="10"/>
      <c r="AH1" s="11"/>
      <c r="AI1" s="47"/>
      <c r="AJ1" s="48"/>
      <c r="AK1" s="48"/>
    </row>
    <row r="2" spans="1:51" s="1" customFormat="1" ht="28.5" customHeight="1" outlineLevel="1" x14ac:dyDescent="0.35">
      <c r="A2" s="13" t="s">
        <v>1</v>
      </c>
      <c r="B2" s="14"/>
      <c r="C2" s="44"/>
      <c r="D2" s="45"/>
      <c r="E2" s="45"/>
      <c r="F2" s="49" t="s">
        <v>144</v>
      </c>
      <c r="G2" s="50" t="s">
        <v>145</v>
      </c>
      <c r="H2" s="50" t="s">
        <v>146</v>
      </c>
      <c r="I2" s="50" t="s">
        <v>147</v>
      </c>
      <c r="J2" s="50" t="s">
        <v>148</v>
      </c>
      <c r="K2" s="50" t="s">
        <v>149</v>
      </c>
      <c r="L2" s="50" t="s">
        <v>150</v>
      </c>
      <c r="M2" s="5"/>
      <c r="N2" s="5"/>
      <c r="O2" s="51" t="s">
        <v>151</v>
      </c>
      <c r="P2" s="51" t="s">
        <v>152</v>
      </c>
      <c r="Q2" s="6"/>
      <c r="R2" s="6"/>
      <c r="S2" s="51" t="s">
        <v>153</v>
      </c>
      <c r="T2" s="4"/>
      <c r="U2" s="4"/>
      <c r="V2" s="8"/>
      <c r="W2" s="8"/>
      <c r="X2" s="50" t="s">
        <v>154</v>
      </c>
      <c r="Y2" s="50" t="s">
        <v>155</v>
      </c>
      <c r="Z2" s="50" t="s">
        <v>156</v>
      </c>
      <c r="AA2" s="50" t="s">
        <v>157</v>
      </c>
      <c r="AB2" s="50" t="s">
        <v>158</v>
      </c>
      <c r="AC2" s="50" t="s">
        <v>159</v>
      </c>
      <c r="AD2" s="50"/>
      <c r="AE2" s="50"/>
      <c r="AF2" s="9"/>
      <c r="AG2" s="10"/>
      <c r="AH2" s="11"/>
      <c r="AI2" s="47"/>
      <c r="AJ2" s="48"/>
      <c r="AK2" s="48"/>
      <c r="AV2" s="50" t="s">
        <v>160</v>
      </c>
      <c r="AW2" s="50" t="s">
        <v>161</v>
      </c>
      <c r="AX2" s="50" t="s">
        <v>162</v>
      </c>
      <c r="AY2" s="50" t="s">
        <v>163</v>
      </c>
    </row>
    <row r="3" spans="1:51" s="1" customFormat="1" ht="48.75" customHeight="1" x14ac:dyDescent="0.25">
      <c r="A3" s="16" t="s">
        <v>2</v>
      </c>
      <c r="B3" s="17" t="s">
        <v>3</v>
      </c>
      <c r="C3" s="18" t="s">
        <v>4</v>
      </c>
      <c r="D3" s="19" t="s">
        <v>5</v>
      </c>
      <c r="E3" s="19" t="s">
        <v>6</v>
      </c>
      <c r="F3" s="20" t="s">
        <v>325</v>
      </c>
      <c r="G3" s="19" t="s">
        <v>326</v>
      </c>
      <c r="H3" s="19" t="s">
        <v>327</v>
      </c>
      <c r="I3" s="19" t="s">
        <v>328</v>
      </c>
      <c r="J3" s="19" t="s">
        <v>329</v>
      </c>
      <c r="K3" s="21" t="s">
        <v>330</v>
      </c>
      <c r="L3" s="21" t="s">
        <v>331</v>
      </c>
      <c r="M3" s="21" t="s">
        <v>332</v>
      </c>
      <c r="N3" s="21" t="s">
        <v>333</v>
      </c>
      <c r="O3" s="22" t="s">
        <v>334</v>
      </c>
      <c r="P3" s="22" t="s">
        <v>335</v>
      </c>
      <c r="Q3" s="22" t="s">
        <v>336</v>
      </c>
      <c r="R3" s="22" t="s">
        <v>337</v>
      </c>
      <c r="S3" s="23" t="s">
        <v>338</v>
      </c>
      <c r="T3" s="24" t="s">
        <v>339</v>
      </c>
      <c r="U3" s="24" t="s">
        <v>340</v>
      </c>
      <c r="V3" s="25" t="s">
        <v>341</v>
      </c>
      <c r="W3" s="25" t="s">
        <v>342</v>
      </c>
      <c r="X3" s="24" t="s">
        <v>341</v>
      </c>
      <c r="Y3" s="24" t="s">
        <v>342</v>
      </c>
      <c r="Z3" s="52" t="s">
        <v>343</v>
      </c>
      <c r="AA3" s="52" t="s">
        <v>344</v>
      </c>
      <c r="AB3" s="24" t="s">
        <v>345</v>
      </c>
      <c r="AC3" s="24" t="s">
        <v>346</v>
      </c>
      <c r="AD3" s="24" t="s">
        <v>347</v>
      </c>
      <c r="AE3" s="24" t="s">
        <v>348</v>
      </c>
      <c r="AF3" s="24" t="s">
        <v>349</v>
      </c>
      <c r="AG3" s="24" t="s">
        <v>350</v>
      </c>
      <c r="AH3" s="24" t="s">
        <v>351</v>
      </c>
      <c r="AI3" s="24" t="s">
        <v>352</v>
      </c>
      <c r="AJ3" s="24" t="s">
        <v>353</v>
      </c>
      <c r="AK3" s="24" t="s">
        <v>7</v>
      </c>
      <c r="AL3" s="24" t="s">
        <v>354</v>
      </c>
      <c r="AM3" s="24" t="s">
        <v>355</v>
      </c>
      <c r="AN3" s="24" t="s">
        <v>356</v>
      </c>
      <c r="AO3" s="24" t="s">
        <v>357</v>
      </c>
      <c r="AP3" s="24" t="s">
        <v>358</v>
      </c>
      <c r="AQ3" s="24" t="s">
        <v>359</v>
      </c>
      <c r="AR3" s="24" t="s">
        <v>192</v>
      </c>
      <c r="AS3" s="24" t="s">
        <v>193</v>
      </c>
      <c r="AT3" s="24" t="s">
        <v>194</v>
      </c>
      <c r="AU3" s="24" t="s">
        <v>195</v>
      </c>
      <c r="AV3" s="24" t="s">
        <v>196</v>
      </c>
      <c r="AW3" s="24" t="s">
        <v>197</v>
      </c>
      <c r="AX3" s="24" t="s">
        <v>198</v>
      </c>
      <c r="AY3" s="24" t="s">
        <v>199</v>
      </c>
    </row>
    <row r="4" spans="1:51" x14ac:dyDescent="0.25">
      <c r="B4" s="27">
        <v>10005</v>
      </c>
      <c r="C4" s="28" t="s">
        <v>8</v>
      </c>
      <c r="D4" s="29">
        <v>1</v>
      </c>
      <c r="E4" s="29">
        <v>0</v>
      </c>
      <c r="F4" s="30">
        <v>0.55600000000000005</v>
      </c>
      <c r="G4" s="53">
        <v>0.5387826730418942</v>
      </c>
      <c r="H4" s="53">
        <v>0.54183835616438358</v>
      </c>
      <c r="I4" s="53">
        <v>0</v>
      </c>
      <c r="J4" s="53">
        <v>0</v>
      </c>
      <c r="K4" s="53">
        <v>0</v>
      </c>
      <c r="L4" s="53">
        <v>0</v>
      </c>
      <c r="M4" s="32">
        <v>0</v>
      </c>
      <c r="N4" s="32">
        <v>0</v>
      </c>
      <c r="O4" s="53">
        <v>0.53800000000000003</v>
      </c>
      <c r="P4" s="53">
        <v>0.54200000000000004</v>
      </c>
      <c r="Q4" s="32">
        <v>4725.7920000000004</v>
      </c>
      <c r="R4" s="32">
        <v>4747.92</v>
      </c>
      <c r="S4" s="30">
        <v>0.54200000000000004</v>
      </c>
      <c r="T4" s="31">
        <v>4760.9279999999999</v>
      </c>
      <c r="U4" s="31">
        <v>4747.92</v>
      </c>
      <c r="V4" s="33">
        <v>0</v>
      </c>
      <c r="W4" s="33">
        <v>0</v>
      </c>
      <c r="X4" s="53">
        <v>0</v>
      </c>
      <c r="Y4" s="53">
        <v>0</v>
      </c>
      <c r="Z4" s="53">
        <v>0</v>
      </c>
      <c r="AA4" s="53">
        <v>0</v>
      </c>
      <c r="AB4" s="31">
        <v>0</v>
      </c>
      <c r="AC4" s="31">
        <v>0</v>
      </c>
      <c r="AD4" s="31">
        <v>0</v>
      </c>
      <c r="AE4" s="31">
        <v>0</v>
      </c>
      <c r="AF4" s="54">
        <v>7.7000000000000001E-5</v>
      </c>
      <c r="AG4" s="54">
        <v>7.7600000000000002E-5</v>
      </c>
      <c r="AH4" s="34">
        <v>0</v>
      </c>
      <c r="AI4" s="55">
        <v>7.7000000000000001E-5</v>
      </c>
      <c r="AJ4" s="55">
        <v>7.7600000000000002E-5</v>
      </c>
      <c r="AK4" s="55">
        <v>7.7300000000000009E-5</v>
      </c>
      <c r="AL4" s="36">
        <v>0.99929825486009349</v>
      </c>
      <c r="AM4" s="36">
        <v>1</v>
      </c>
      <c r="AN4" s="36">
        <v>1</v>
      </c>
      <c r="AO4" s="36">
        <v>1</v>
      </c>
      <c r="AP4" s="37">
        <v>6.5000000000000002E-2</v>
      </c>
      <c r="AQ4" s="37">
        <v>6.5000000000000002E-2</v>
      </c>
      <c r="AR4" s="56">
        <v>1</v>
      </c>
      <c r="AS4" s="56">
        <v>1</v>
      </c>
      <c r="AT4" s="53">
        <v>0</v>
      </c>
      <c r="AU4" s="53">
        <v>0</v>
      </c>
      <c r="AV4" s="53">
        <v>0</v>
      </c>
      <c r="AW4" s="53">
        <v>0</v>
      </c>
      <c r="AX4" s="53">
        <v>0.53800000000000003</v>
      </c>
      <c r="AY4" s="53">
        <v>0.54200000000000004</v>
      </c>
    </row>
    <row r="5" spans="1:51" x14ac:dyDescent="0.25">
      <c r="B5" s="27">
        <v>10015</v>
      </c>
      <c r="C5" s="28" t="s">
        <v>9</v>
      </c>
      <c r="D5" s="29">
        <v>1</v>
      </c>
      <c r="E5" s="29">
        <v>0</v>
      </c>
      <c r="F5" s="30">
        <v>0.58199999999999996</v>
      </c>
      <c r="G5" s="53">
        <v>0.59602379326047361</v>
      </c>
      <c r="H5" s="53">
        <v>0.60199634703196347</v>
      </c>
      <c r="I5" s="53">
        <v>0</v>
      </c>
      <c r="J5" s="53">
        <v>0</v>
      </c>
      <c r="K5" s="53">
        <v>0</v>
      </c>
      <c r="L5" s="53">
        <v>0</v>
      </c>
      <c r="M5" s="32">
        <v>0</v>
      </c>
      <c r="N5" s="32">
        <v>0</v>
      </c>
      <c r="O5" s="53">
        <v>0.59099999999999997</v>
      </c>
      <c r="P5" s="53">
        <v>0.59699999999999998</v>
      </c>
      <c r="Q5" s="32">
        <v>5191.3440000000001</v>
      </c>
      <c r="R5" s="32">
        <v>5229.7199999999993</v>
      </c>
      <c r="S5" s="30">
        <v>0.56799999999999995</v>
      </c>
      <c r="T5" s="31">
        <v>4989.3119999999999</v>
      </c>
      <c r="U5" s="31">
        <v>4975.6799999999994</v>
      </c>
      <c r="V5" s="33">
        <v>2.3E-2</v>
      </c>
      <c r="W5" s="33">
        <v>2.9000000000000001E-2</v>
      </c>
      <c r="X5" s="53">
        <v>0</v>
      </c>
      <c r="Y5" s="53">
        <v>0</v>
      </c>
      <c r="Z5" s="53">
        <v>2.3E-2</v>
      </c>
      <c r="AA5" s="53">
        <v>2.9000000000000001E-2</v>
      </c>
      <c r="AB5" s="31">
        <v>0</v>
      </c>
      <c r="AC5" s="31">
        <v>0</v>
      </c>
      <c r="AD5" s="31">
        <v>0</v>
      </c>
      <c r="AE5" s="31">
        <v>0</v>
      </c>
      <c r="AF5" s="54">
        <v>8.1299999999999997E-5</v>
      </c>
      <c r="AG5" s="54">
        <v>8.1299999999999997E-5</v>
      </c>
      <c r="AH5" s="34">
        <v>0</v>
      </c>
      <c r="AI5" s="55">
        <v>8.1299999999999997E-5</v>
      </c>
      <c r="AJ5" s="55">
        <v>8.1299999999999997E-5</v>
      </c>
      <c r="AK5" s="55">
        <v>8.1299999999999997E-5</v>
      </c>
      <c r="AL5" s="36">
        <v>0.9609300996621355</v>
      </c>
      <c r="AM5" s="36">
        <v>0.95117126390101758</v>
      </c>
      <c r="AN5" s="36">
        <v>1.040492957746479</v>
      </c>
      <c r="AO5" s="36">
        <v>1.051056338028169</v>
      </c>
      <c r="AP5" s="37">
        <v>0</v>
      </c>
      <c r="AQ5" s="37">
        <v>0</v>
      </c>
      <c r="AR5" s="56">
        <v>1</v>
      </c>
      <c r="AS5" s="56">
        <v>1</v>
      </c>
      <c r="AT5" s="53">
        <v>0</v>
      </c>
      <c r="AU5" s="53">
        <v>0</v>
      </c>
      <c r="AV5" s="53">
        <v>0</v>
      </c>
      <c r="AW5" s="53">
        <v>0</v>
      </c>
      <c r="AX5" s="53">
        <v>0.59099999999999997</v>
      </c>
      <c r="AY5" s="53">
        <v>0.59699999999999998</v>
      </c>
    </row>
    <row r="6" spans="1:51" x14ac:dyDescent="0.25">
      <c r="B6" s="27">
        <v>10024</v>
      </c>
      <c r="C6" s="28" t="s">
        <v>10</v>
      </c>
      <c r="D6" s="29">
        <v>1</v>
      </c>
      <c r="E6" s="29">
        <v>0</v>
      </c>
      <c r="F6" s="30">
        <v>204.59100000000001</v>
      </c>
      <c r="G6" s="53">
        <v>206.73313877504555</v>
      </c>
      <c r="H6" s="53">
        <v>208.95584611872152</v>
      </c>
      <c r="I6" s="53">
        <v>0</v>
      </c>
      <c r="J6" s="53">
        <v>0</v>
      </c>
      <c r="K6" s="53">
        <v>0.91814663023679421</v>
      </c>
      <c r="L6" s="53">
        <v>0.91883561643835621</v>
      </c>
      <c r="M6" s="32">
        <v>8065</v>
      </c>
      <c r="N6" s="32">
        <v>8049</v>
      </c>
      <c r="O6" s="53">
        <v>205.815</v>
      </c>
      <c r="P6" s="53">
        <v>208.03700000000001</v>
      </c>
      <c r="Q6" s="32">
        <v>1807878.96</v>
      </c>
      <c r="R6" s="32">
        <v>1822404.12</v>
      </c>
      <c r="S6" s="30">
        <v>199.61699999999999</v>
      </c>
      <c r="T6" s="31">
        <v>1753435.7279999999</v>
      </c>
      <c r="U6" s="31">
        <v>1748644.92</v>
      </c>
      <c r="V6" s="33">
        <v>4.7690000000000001</v>
      </c>
      <c r="W6" s="33">
        <v>6.9329999999999998</v>
      </c>
      <c r="X6" s="53">
        <v>4.7690000000000001</v>
      </c>
      <c r="Y6" s="53">
        <v>6.9329999999999998</v>
      </c>
      <c r="Z6" s="53">
        <v>0</v>
      </c>
      <c r="AA6" s="53">
        <v>0</v>
      </c>
      <c r="AB6" s="31">
        <v>0</v>
      </c>
      <c r="AC6" s="31">
        <v>0</v>
      </c>
      <c r="AD6" s="31">
        <v>4.7690000000000001</v>
      </c>
      <c r="AE6" s="31">
        <v>6.9329999999999998</v>
      </c>
      <c r="AF6" s="54">
        <v>2.8585800000000001E-2</v>
      </c>
      <c r="AG6" s="54">
        <v>2.8585800000000001E-2</v>
      </c>
      <c r="AH6" s="34">
        <v>1.3698500000000001E-2</v>
      </c>
      <c r="AI6" s="55">
        <v>1.4887300000000001E-2</v>
      </c>
      <c r="AJ6" s="55">
        <v>1.4887300000000001E-2</v>
      </c>
      <c r="AK6" s="55">
        <v>1.4887300000000001E-2</v>
      </c>
      <c r="AL6" s="36">
        <v>0.97677221777954704</v>
      </c>
      <c r="AM6" s="36">
        <v>0.96658105508952685</v>
      </c>
      <c r="AN6" s="36">
        <v>1.031049459715355</v>
      </c>
      <c r="AO6" s="36">
        <v>1.042180776186397</v>
      </c>
      <c r="AP6" s="37">
        <v>0</v>
      </c>
      <c r="AQ6" s="37">
        <v>0</v>
      </c>
      <c r="AR6" s="56">
        <v>4</v>
      </c>
      <c r="AS6" s="56">
        <v>4</v>
      </c>
      <c r="AT6" s="53">
        <v>0</v>
      </c>
      <c r="AU6" s="53">
        <v>0</v>
      </c>
      <c r="AV6" s="53">
        <v>0</v>
      </c>
      <c r="AW6" s="53">
        <v>0</v>
      </c>
      <c r="AX6" s="53">
        <v>199.61699999999999</v>
      </c>
      <c r="AY6" s="53">
        <v>199.61699999999999</v>
      </c>
    </row>
    <row r="7" spans="1:51" x14ac:dyDescent="0.25">
      <c r="B7" s="27">
        <v>10025</v>
      </c>
      <c r="C7" s="28" t="s">
        <v>11</v>
      </c>
      <c r="D7" s="29">
        <v>1</v>
      </c>
      <c r="E7" s="29">
        <v>0</v>
      </c>
      <c r="F7" s="30">
        <v>67.728000000000009</v>
      </c>
      <c r="G7" s="53">
        <v>72.232855646630227</v>
      </c>
      <c r="H7" s="53">
        <v>73.364458789954341</v>
      </c>
      <c r="I7" s="53">
        <v>0</v>
      </c>
      <c r="J7" s="53">
        <v>0</v>
      </c>
      <c r="K7" s="53">
        <v>0</v>
      </c>
      <c r="L7" s="53">
        <v>0</v>
      </c>
      <c r="M7" s="32">
        <v>0</v>
      </c>
      <c r="N7" s="32">
        <v>0</v>
      </c>
      <c r="O7" s="53">
        <v>69.528000000000006</v>
      </c>
      <c r="P7" s="53">
        <v>70.504000000000005</v>
      </c>
      <c r="Q7" s="32">
        <v>610733.95200000005</v>
      </c>
      <c r="R7" s="32">
        <v>617615.04</v>
      </c>
      <c r="S7" s="30">
        <v>66.081000000000003</v>
      </c>
      <c r="T7" s="31">
        <v>580455.50400000007</v>
      </c>
      <c r="U7" s="31">
        <v>578869.56000000006</v>
      </c>
      <c r="V7" s="33">
        <v>3.4470000000000001</v>
      </c>
      <c r="W7" s="33">
        <v>4.423</v>
      </c>
      <c r="X7" s="53">
        <v>3.4470000000000001</v>
      </c>
      <c r="Y7" s="53">
        <v>4.423</v>
      </c>
      <c r="Z7" s="53">
        <v>0</v>
      </c>
      <c r="AA7" s="53">
        <v>0</v>
      </c>
      <c r="AB7" s="31">
        <v>0</v>
      </c>
      <c r="AC7" s="31">
        <v>0</v>
      </c>
      <c r="AD7" s="31">
        <v>3.4470000000000001</v>
      </c>
      <c r="AE7" s="31">
        <v>4.423</v>
      </c>
      <c r="AF7" s="54">
        <v>9.4629999999999992E-3</v>
      </c>
      <c r="AG7" s="54">
        <v>9.4629999999999992E-3</v>
      </c>
      <c r="AH7" s="34">
        <v>0</v>
      </c>
      <c r="AI7" s="55">
        <v>9.4629999999999992E-3</v>
      </c>
      <c r="AJ7" s="55">
        <v>9.4629999999999992E-3</v>
      </c>
      <c r="AK7" s="55">
        <v>9.4629999999999992E-3</v>
      </c>
      <c r="AL7" s="36">
        <v>0.95042152231614863</v>
      </c>
      <c r="AM7" s="36">
        <v>0.93726950226929628</v>
      </c>
      <c r="AN7" s="36">
        <v>1.0521632541880419</v>
      </c>
      <c r="AO7" s="36">
        <v>1.0669330064617666</v>
      </c>
      <c r="AP7" s="37">
        <v>6.8390611522222727E-2</v>
      </c>
      <c r="AQ7" s="37">
        <v>6.9350645420014831E-2</v>
      </c>
      <c r="AR7" s="56">
        <v>3</v>
      </c>
      <c r="AS7" s="56">
        <v>3</v>
      </c>
      <c r="AT7" s="53">
        <v>10</v>
      </c>
      <c r="AU7" s="53">
        <v>11</v>
      </c>
      <c r="AV7" s="53">
        <v>0</v>
      </c>
      <c r="AW7" s="53">
        <v>0</v>
      </c>
      <c r="AX7" s="53">
        <v>66.081000000000003</v>
      </c>
      <c r="AY7" s="53">
        <v>66.081000000000003</v>
      </c>
    </row>
    <row r="8" spans="1:51" x14ac:dyDescent="0.25">
      <c r="B8" s="27">
        <v>10027</v>
      </c>
      <c r="C8" s="28" t="s">
        <v>12</v>
      </c>
      <c r="D8" s="29">
        <v>1</v>
      </c>
      <c r="E8" s="29">
        <v>0</v>
      </c>
      <c r="F8" s="30">
        <v>62.106999999999999</v>
      </c>
      <c r="G8" s="53">
        <v>60.704428620218579</v>
      </c>
      <c r="H8" s="53">
        <v>61.230148059360737</v>
      </c>
      <c r="I8" s="53">
        <v>0</v>
      </c>
      <c r="J8" s="53">
        <v>0</v>
      </c>
      <c r="K8" s="53">
        <v>0</v>
      </c>
      <c r="L8" s="53">
        <v>0</v>
      </c>
      <c r="M8" s="32">
        <v>0</v>
      </c>
      <c r="N8" s="32">
        <v>0</v>
      </c>
      <c r="O8" s="53">
        <v>60.704000000000001</v>
      </c>
      <c r="P8" s="53">
        <v>61.23</v>
      </c>
      <c r="Q8" s="32">
        <v>533223.93599999999</v>
      </c>
      <c r="R8" s="32">
        <v>536374.79999999993</v>
      </c>
      <c r="S8" s="30">
        <v>60.597000000000001</v>
      </c>
      <c r="T8" s="31">
        <v>532284.04800000007</v>
      </c>
      <c r="U8" s="31">
        <v>530829.72</v>
      </c>
      <c r="V8" s="33">
        <v>0.107</v>
      </c>
      <c r="W8" s="33">
        <v>0.63300000000000001</v>
      </c>
      <c r="X8" s="53">
        <v>0.107</v>
      </c>
      <c r="Y8" s="53">
        <v>0.63300000000000001</v>
      </c>
      <c r="Z8" s="53">
        <v>0</v>
      </c>
      <c r="AA8" s="53">
        <v>0</v>
      </c>
      <c r="AB8" s="31">
        <v>1</v>
      </c>
      <c r="AC8" s="31">
        <v>1</v>
      </c>
      <c r="AD8" s="31">
        <v>0</v>
      </c>
      <c r="AE8" s="31">
        <v>0</v>
      </c>
      <c r="AF8" s="54">
        <v>8.6777E-3</v>
      </c>
      <c r="AG8" s="54">
        <v>8.6777E-3</v>
      </c>
      <c r="AH8" s="34">
        <v>0</v>
      </c>
      <c r="AI8" s="55">
        <v>8.6777E-3</v>
      </c>
      <c r="AJ8" s="55">
        <v>8.6777E-3</v>
      </c>
      <c r="AK8" s="55">
        <v>8.6777E-3</v>
      </c>
      <c r="AL8" s="36">
        <v>0.99823232184001098</v>
      </c>
      <c r="AM8" s="36">
        <v>0.98966156142815598</v>
      </c>
      <c r="AN8" s="36">
        <v>1.0017657639817152</v>
      </c>
      <c r="AO8" s="36">
        <v>1.0104460616862221</v>
      </c>
      <c r="AP8" s="37">
        <v>7.012360347872007E-2</v>
      </c>
      <c r="AQ8" s="37">
        <v>7.0731224318035552E-2</v>
      </c>
      <c r="AR8" s="56">
        <v>3</v>
      </c>
      <c r="AS8" s="56">
        <v>3</v>
      </c>
      <c r="AT8" s="53">
        <v>4.5199999999999996</v>
      </c>
      <c r="AU8" s="53">
        <v>5.57</v>
      </c>
      <c r="AV8" s="53">
        <v>1</v>
      </c>
      <c r="AW8" s="53">
        <v>1</v>
      </c>
      <c r="AX8" s="53">
        <v>61.597000000000001</v>
      </c>
      <c r="AY8" s="53">
        <v>61.597000000000001</v>
      </c>
    </row>
    <row r="9" spans="1:51" x14ac:dyDescent="0.25">
      <c r="B9" s="27">
        <v>10029</v>
      </c>
      <c r="C9" s="28" t="s">
        <v>13</v>
      </c>
      <c r="D9" s="29">
        <v>0</v>
      </c>
      <c r="E9" s="29">
        <v>1</v>
      </c>
      <c r="F9" s="30">
        <v>17.879000000000001</v>
      </c>
      <c r="G9" s="53">
        <v>19.725157786885248</v>
      </c>
      <c r="H9" s="53">
        <v>19.729063812785387</v>
      </c>
      <c r="I9" s="53">
        <v>0</v>
      </c>
      <c r="J9" s="53">
        <v>0</v>
      </c>
      <c r="K9" s="53">
        <v>0</v>
      </c>
      <c r="L9" s="53">
        <v>0</v>
      </c>
      <c r="M9" s="32">
        <v>0</v>
      </c>
      <c r="N9" s="32">
        <v>0</v>
      </c>
      <c r="O9" s="53">
        <v>19.667000000000002</v>
      </c>
      <c r="P9" s="53">
        <v>19.873999999999999</v>
      </c>
      <c r="Q9" s="32">
        <v>172754.92800000001</v>
      </c>
      <c r="R9" s="32">
        <v>174096.24</v>
      </c>
      <c r="S9" s="30">
        <v>17.443999999999999</v>
      </c>
      <c r="T9" s="31">
        <v>153228.09599999999</v>
      </c>
      <c r="U9" s="31">
        <v>152809.44</v>
      </c>
      <c r="V9" s="33">
        <v>2.2229999999999999</v>
      </c>
      <c r="W9" s="33">
        <v>2.4300000000000002</v>
      </c>
      <c r="X9" s="53">
        <v>2.2229999999999999</v>
      </c>
      <c r="Y9" s="53">
        <v>2.4300000000000002</v>
      </c>
      <c r="Z9" s="53">
        <v>0</v>
      </c>
      <c r="AA9" s="53">
        <v>0</v>
      </c>
      <c r="AB9" s="31">
        <v>0</v>
      </c>
      <c r="AC9" s="31">
        <v>0</v>
      </c>
      <c r="AD9" s="31">
        <v>2.2229999999999999</v>
      </c>
      <c r="AE9" s="31">
        <v>2.4300000000000002</v>
      </c>
      <c r="AF9" s="54">
        <v>2.4979999999999998E-3</v>
      </c>
      <c r="AG9" s="54">
        <v>2.4979999999999998E-3</v>
      </c>
      <c r="AH9" s="34">
        <v>0</v>
      </c>
      <c r="AI9" s="55">
        <v>2.4979999999999998E-3</v>
      </c>
      <c r="AJ9" s="55">
        <v>2.4979999999999998E-3</v>
      </c>
      <c r="AK9" s="55">
        <v>2.4979999999999998E-3</v>
      </c>
      <c r="AL9" s="36">
        <v>0.88694836270415778</v>
      </c>
      <c r="AM9" s="36">
        <v>0.87772773737871179</v>
      </c>
      <c r="AN9" s="36">
        <v>1.1274363678055492</v>
      </c>
      <c r="AO9" s="36">
        <v>1.1393029121761065</v>
      </c>
      <c r="AP9" s="37">
        <v>6.2009000229305208E-2</v>
      </c>
      <c r="AQ9" s="37">
        <v>6.2661660169685857E-2</v>
      </c>
      <c r="AR9" s="56">
        <v>3</v>
      </c>
      <c r="AS9" s="56">
        <v>3</v>
      </c>
      <c r="AT9" s="53">
        <v>0</v>
      </c>
      <c r="AU9" s="53">
        <v>0</v>
      </c>
      <c r="AV9" s="53">
        <v>0</v>
      </c>
      <c r="AW9" s="53">
        <v>0</v>
      </c>
      <c r="AX9" s="53">
        <v>17.443999999999999</v>
      </c>
      <c r="AY9" s="53">
        <v>17.443999999999999</v>
      </c>
    </row>
    <row r="10" spans="1:51" x14ac:dyDescent="0.25">
      <c r="B10" s="27">
        <v>10044</v>
      </c>
      <c r="C10" s="28" t="s">
        <v>14</v>
      </c>
      <c r="D10" s="29">
        <v>1</v>
      </c>
      <c r="E10" s="29">
        <v>0</v>
      </c>
      <c r="F10" s="30">
        <v>20.611999999999998</v>
      </c>
      <c r="G10" s="53">
        <v>21.465266507285975</v>
      </c>
      <c r="H10" s="53">
        <v>21.590736073059361</v>
      </c>
      <c r="I10" s="53">
        <v>0</v>
      </c>
      <c r="J10" s="53">
        <v>0</v>
      </c>
      <c r="K10" s="53">
        <v>0</v>
      </c>
      <c r="L10" s="53">
        <v>0</v>
      </c>
      <c r="M10" s="32">
        <v>0</v>
      </c>
      <c r="N10" s="32">
        <v>0</v>
      </c>
      <c r="O10" s="53">
        <v>21.792000000000002</v>
      </c>
      <c r="P10" s="53">
        <v>21.96</v>
      </c>
      <c r="Q10" s="32">
        <v>191420.92800000001</v>
      </c>
      <c r="R10" s="32">
        <v>192369.6</v>
      </c>
      <c r="S10" s="30">
        <v>20.111000000000001</v>
      </c>
      <c r="T10" s="31">
        <v>176655.024</v>
      </c>
      <c r="U10" s="31">
        <v>176172.36000000002</v>
      </c>
      <c r="V10" s="33">
        <v>1.681</v>
      </c>
      <c r="W10" s="33">
        <v>1.849</v>
      </c>
      <c r="X10" s="53">
        <v>1.681</v>
      </c>
      <c r="Y10" s="53">
        <v>1.849</v>
      </c>
      <c r="Z10" s="53">
        <v>0</v>
      </c>
      <c r="AA10" s="53">
        <v>0</v>
      </c>
      <c r="AB10" s="31">
        <v>0</v>
      </c>
      <c r="AC10" s="31">
        <v>0</v>
      </c>
      <c r="AD10" s="31">
        <v>1.681</v>
      </c>
      <c r="AE10" s="31">
        <v>1.849</v>
      </c>
      <c r="AF10" s="54">
        <v>2.8800000000000002E-3</v>
      </c>
      <c r="AG10" s="54">
        <v>2.8800000000000002E-3</v>
      </c>
      <c r="AH10" s="34">
        <v>0</v>
      </c>
      <c r="AI10" s="55">
        <v>2.8800000000000002E-3</v>
      </c>
      <c r="AJ10" s="55">
        <v>2.8800000000000002E-3</v>
      </c>
      <c r="AK10" s="55">
        <v>2.8800000000000002E-3</v>
      </c>
      <c r="AL10" s="36">
        <v>0.9228727893473182</v>
      </c>
      <c r="AM10" s="36">
        <v>0.91581192210686602</v>
      </c>
      <c r="AN10" s="36">
        <v>1.0835860971607578</v>
      </c>
      <c r="AO10" s="36">
        <v>1.0919397344736712</v>
      </c>
      <c r="AP10" s="37">
        <v>0</v>
      </c>
      <c r="AQ10" s="37">
        <v>0</v>
      </c>
      <c r="AR10" s="56">
        <v>1</v>
      </c>
      <c r="AS10" s="56">
        <v>1</v>
      </c>
      <c r="AT10" s="53">
        <v>0</v>
      </c>
      <c r="AU10" s="53">
        <v>0</v>
      </c>
      <c r="AV10" s="53">
        <v>1.681</v>
      </c>
      <c r="AW10" s="53">
        <v>1.849</v>
      </c>
      <c r="AX10" s="53">
        <v>21.792000000000002</v>
      </c>
      <c r="AY10" s="53">
        <v>21.96</v>
      </c>
    </row>
    <row r="11" spans="1:51" x14ac:dyDescent="0.25">
      <c r="B11" s="27">
        <v>10046</v>
      </c>
      <c r="C11" s="28" t="s">
        <v>15</v>
      </c>
      <c r="D11" s="29">
        <v>0</v>
      </c>
      <c r="E11" s="29">
        <v>1</v>
      </c>
      <c r="F11" s="30">
        <v>83.072000000000003</v>
      </c>
      <c r="G11" s="53">
        <v>82.297630578324231</v>
      </c>
      <c r="H11" s="53">
        <v>82.946713584474892</v>
      </c>
      <c r="I11" s="53">
        <v>0</v>
      </c>
      <c r="J11" s="53">
        <v>0</v>
      </c>
      <c r="K11" s="53">
        <v>0</v>
      </c>
      <c r="L11" s="53">
        <v>0</v>
      </c>
      <c r="M11" s="32">
        <v>0</v>
      </c>
      <c r="N11" s="32">
        <v>0</v>
      </c>
      <c r="O11" s="53">
        <v>82.298000000000002</v>
      </c>
      <c r="P11" s="53">
        <v>82.947000000000003</v>
      </c>
      <c r="Q11" s="32">
        <v>722905.63199999998</v>
      </c>
      <c r="R11" s="32">
        <v>726615.72</v>
      </c>
      <c r="S11" s="30">
        <v>81.052000000000007</v>
      </c>
      <c r="T11" s="31">
        <v>711960.76800000004</v>
      </c>
      <c r="U11" s="31">
        <v>710015.52</v>
      </c>
      <c r="V11" s="33">
        <v>1.246</v>
      </c>
      <c r="W11" s="33">
        <v>1.895</v>
      </c>
      <c r="X11" s="53">
        <v>1.246</v>
      </c>
      <c r="Y11" s="53">
        <v>1.895</v>
      </c>
      <c r="Z11" s="53">
        <v>0</v>
      </c>
      <c r="AA11" s="53">
        <v>0</v>
      </c>
      <c r="AB11" s="31">
        <v>0</v>
      </c>
      <c r="AC11" s="31">
        <v>0</v>
      </c>
      <c r="AD11" s="31">
        <v>1.246</v>
      </c>
      <c r="AE11" s="31">
        <v>1.895</v>
      </c>
      <c r="AF11" s="54">
        <v>1.16069E-2</v>
      </c>
      <c r="AG11" s="54">
        <v>1.16069E-2</v>
      </c>
      <c r="AH11" s="34">
        <v>0</v>
      </c>
      <c r="AI11" s="55">
        <v>1.16069E-2</v>
      </c>
      <c r="AJ11" s="55">
        <v>1.16069E-2</v>
      </c>
      <c r="AK11" s="55">
        <v>1.16069E-2</v>
      </c>
      <c r="AL11" s="36">
        <v>0.98486394571519387</v>
      </c>
      <c r="AM11" s="36">
        <v>0.97715709690767716</v>
      </c>
      <c r="AN11" s="36">
        <v>1.0153728470611458</v>
      </c>
      <c r="AO11" s="36">
        <v>1.0233800523120959</v>
      </c>
      <c r="AP11" s="37">
        <v>7.1076099294280215E-2</v>
      </c>
      <c r="AQ11" s="37">
        <v>7.1636603661846723E-2</v>
      </c>
      <c r="AR11" s="56">
        <v>3</v>
      </c>
      <c r="AS11" s="56">
        <v>3</v>
      </c>
      <c r="AT11" s="53">
        <v>0</v>
      </c>
      <c r="AU11" s="53">
        <v>0</v>
      </c>
      <c r="AV11" s="53">
        <v>0</v>
      </c>
      <c r="AW11" s="53">
        <v>0</v>
      </c>
      <c r="AX11" s="53">
        <v>81.052000000000007</v>
      </c>
      <c r="AY11" s="53">
        <v>81.052000000000007</v>
      </c>
    </row>
    <row r="12" spans="1:51" x14ac:dyDescent="0.25">
      <c r="B12" s="27">
        <v>10047</v>
      </c>
      <c r="C12" s="28" t="s">
        <v>16</v>
      </c>
      <c r="D12" s="29">
        <v>1</v>
      </c>
      <c r="E12" s="29">
        <v>0</v>
      </c>
      <c r="F12" s="30">
        <v>159.01</v>
      </c>
      <c r="G12" s="53">
        <v>153.14039002732244</v>
      </c>
      <c r="H12" s="53">
        <v>153.47646826484018</v>
      </c>
      <c r="I12" s="53">
        <v>0</v>
      </c>
      <c r="J12" s="53">
        <v>0</v>
      </c>
      <c r="K12" s="53">
        <v>0</v>
      </c>
      <c r="L12" s="53">
        <v>0</v>
      </c>
      <c r="M12" s="32">
        <v>0</v>
      </c>
      <c r="N12" s="32">
        <v>0</v>
      </c>
      <c r="O12" s="53">
        <v>153.10400000000001</v>
      </c>
      <c r="P12" s="53">
        <v>153.501</v>
      </c>
      <c r="Q12" s="32">
        <v>1344865.5360000001</v>
      </c>
      <c r="R12" s="32">
        <v>1344668.76</v>
      </c>
      <c r="S12" s="30">
        <v>155.14400000000001</v>
      </c>
      <c r="T12" s="31">
        <v>1362784.8959999999</v>
      </c>
      <c r="U12" s="31">
        <v>1359061.44</v>
      </c>
      <c r="V12" s="33">
        <v>0</v>
      </c>
      <c r="W12" s="33">
        <v>0</v>
      </c>
      <c r="X12" s="53">
        <v>0</v>
      </c>
      <c r="Y12" s="53">
        <v>0</v>
      </c>
      <c r="Z12" s="53">
        <v>0</v>
      </c>
      <c r="AA12" s="53">
        <v>0</v>
      </c>
      <c r="AB12" s="31">
        <v>0</v>
      </c>
      <c r="AC12" s="31">
        <v>0</v>
      </c>
      <c r="AD12" s="31">
        <v>0</v>
      </c>
      <c r="AE12" s="31">
        <v>0</v>
      </c>
      <c r="AF12" s="54">
        <v>2.1925E-2</v>
      </c>
      <c r="AG12" s="54">
        <v>2.1981799999999999E-2</v>
      </c>
      <c r="AH12" s="34">
        <v>0</v>
      </c>
      <c r="AI12" s="55">
        <v>2.1925E-2</v>
      </c>
      <c r="AJ12" s="55">
        <v>2.1981799999999999E-2</v>
      </c>
      <c r="AK12" s="55">
        <v>2.1953399999999998E-2</v>
      </c>
      <c r="AL12" s="36">
        <v>1</v>
      </c>
      <c r="AM12" s="36">
        <v>0.99999766261772727</v>
      </c>
      <c r="AN12" s="36">
        <v>1</v>
      </c>
      <c r="AO12" s="36">
        <v>1</v>
      </c>
      <c r="AP12" s="37">
        <v>0</v>
      </c>
      <c r="AQ12" s="37">
        <v>0</v>
      </c>
      <c r="AR12" s="56">
        <v>3</v>
      </c>
      <c r="AS12" s="56">
        <v>3</v>
      </c>
      <c r="AT12" s="53">
        <v>0</v>
      </c>
      <c r="AU12" s="53">
        <v>0</v>
      </c>
      <c r="AV12" s="53">
        <v>0</v>
      </c>
      <c r="AW12" s="53">
        <v>0</v>
      </c>
      <c r="AX12" s="53">
        <v>153.10400000000001</v>
      </c>
      <c r="AY12" s="53">
        <v>153.501</v>
      </c>
    </row>
    <row r="13" spans="1:51" x14ac:dyDescent="0.25">
      <c r="B13" s="27">
        <v>10055</v>
      </c>
      <c r="C13" s="28" t="s">
        <v>17</v>
      </c>
      <c r="D13" s="29">
        <v>1</v>
      </c>
      <c r="E13" s="29">
        <v>0</v>
      </c>
      <c r="F13" s="30">
        <v>0.40400000000000003</v>
      </c>
      <c r="G13" s="53">
        <v>0.39219899817850634</v>
      </c>
      <c r="H13" s="53">
        <v>0.39309041095890401</v>
      </c>
      <c r="I13" s="53">
        <v>0</v>
      </c>
      <c r="J13" s="53">
        <v>0</v>
      </c>
      <c r="K13" s="53">
        <v>0</v>
      </c>
      <c r="L13" s="53">
        <v>0</v>
      </c>
      <c r="M13" s="32">
        <v>0</v>
      </c>
      <c r="N13" s="32">
        <v>0</v>
      </c>
      <c r="O13" s="53">
        <v>0.40200000000000002</v>
      </c>
      <c r="P13" s="53">
        <v>0.40500000000000003</v>
      </c>
      <c r="Q13" s="32">
        <v>3531.1680000000001</v>
      </c>
      <c r="R13" s="32">
        <v>3547.8</v>
      </c>
      <c r="S13" s="30">
        <v>0.39400000000000002</v>
      </c>
      <c r="T13" s="31">
        <v>3460.8960000000002</v>
      </c>
      <c r="U13" s="31">
        <v>3451.44</v>
      </c>
      <c r="V13" s="33">
        <v>8.0000000000000002E-3</v>
      </c>
      <c r="W13" s="33">
        <v>1.0999999999999999E-2</v>
      </c>
      <c r="X13" s="53">
        <v>0</v>
      </c>
      <c r="Y13" s="53">
        <v>0</v>
      </c>
      <c r="Z13" s="53">
        <v>8.0000000000000002E-3</v>
      </c>
      <c r="AA13" s="53">
        <v>1.0999999999999999E-2</v>
      </c>
      <c r="AB13" s="31">
        <v>0</v>
      </c>
      <c r="AC13" s="31">
        <v>0</v>
      </c>
      <c r="AD13" s="31">
        <v>0</v>
      </c>
      <c r="AE13" s="31">
        <v>0</v>
      </c>
      <c r="AF13" s="54">
        <v>5.6400000000000002E-5</v>
      </c>
      <c r="AG13" s="54">
        <v>5.6400000000000002E-5</v>
      </c>
      <c r="AH13" s="34">
        <v>0</v>
      </c>
      <c r="AI13" s="55">
        <v>5.6400000000000002E-5</v>
      </c>
      <c r="AJ13" s="55">
        <v>5.6400000000000002E-5</v>
      </c>
      <c r="AK13" s="55">
        <v>5.6400000000000002E-5</v>
      </c>
      <c r="AL13" s="36">
        <v>0.98073347325164018</v>
      </c>
      <c r="AM13" s="36">
        <v>0.97340307063616582</v>
      </c>
      <c r="AN13" s="36">
        <v>1.0203045685279188</v>
      </c>
      <c r="AO13" s="36">
        <v>1.0279187817258884</v>
      </c>
      <c r="AP13" s="37">
        <v>0</v>
      </c>
      <c r="AQ13" s="37">
        <v>0</v>
      </c>
      <c r="AR13" s="56">
        <v>1</v>
      </c>
      <c r="AS13" s="56">
        <v>1</v>
      </c>
      <c r="AT13" s="53">
        <v>0</v>
      </c>
      <c r="AU13" s="53">
        <v>0</v>
      </c>
      <c r="AV13" s="53">
        <v>0</v>
      </c>
      <c r="AW13" s="53">
        <v>0</v>
      </c>
      <c r="AX13" s="53">
        <v>0.40200000000000002</v>
      </c>
      <c r="AY13" s="53">
        <v>0.40500000000000003</v>
      </c>
    </row>
    <row r="14" spans="1:51" x14ac:dyDescent="0.25">
      <c r="B14" s="27">
        <v>10057</v>
      </c>
      <c r="C14" s="28" t="s">
        <v>18</v>
      </c>
      <c r="D14" s="29">
        <v>1</v>
      </c>
      <c r="E14" s="29">
        <v>0</v>
      </c>
      <c r="F14" s="30">
        <v>21.382999999999999</v>
      </c>
      <c r="G14" s="53">
        <v>20.888731785063754</v>
      </c>
      <c r="H14" s="53">
        <v>20.945515068493147</v>
      </c>
      <c r="I14" s="53">
        <v>0</v>
      </c>
      <c r="J14" s="53">
        <v>0</v>
      </c>
      <c r="K14" s="53">
        <v>0.15801457194899818</v>
      </c>
      <c r="L14" s="53">
        <v>0.15810502283105024</v>
      </c>
      <c r="M14" s="32">
        <v>1388</v>
      </c>
      <c r="N14" s="32">
        <v>1385</v>
      </c>
      <c r="O14" s="53">
        <v>20.876000000000001</v>
      </c>
      <c r="P14" s="53">
        <v>20.984000000000002</v>
      </c>
      <c r="Q14" s="32">
        <v>183374.78400000001</v>
      </c>
      <c r="R14" s="32">
        <v>183819.84000000003</v>
      </c>
      <c r="S14" s="30">
        <v>20.863</v>
      </c>
      <c r="T14" s="31">
        <v>183260.592</v>
      </c>
      <c r="U14" s="31">
        <v>182759.88</v>
      </c>
      <c r="V14" s="33">
        <v>1.2999999999999999E-2</v>
      </c>
      <c r="W14" s="33">
        <v>0.121</v>
      </c>
      <c r="X14" s="53">
        <v>0</v>
      </c>
      <c r="Y14" s="53">
        <v>0</v>
      </c>
      <c r="Z14" s="53">
        <v>1.2999999999999999E-2</v>
      </c>
      <c r="AA14" s="53">
        <v>0.121</v>
      </c>
      <c r="AB14" s="31">
        <v>0</v>
      </c>
      <c r="AC14" s="31">
        <v>0</v>
      </c>
      <c r="AD14" s="31">
        <v>0</v>
      </c>
      <c r="AE14" s="31">
        <v>0</v>
      </c>
      <c r="AF14" s="54">
        <v>2.9876E-3</v>
      </c>
      <c r="AG14" s="54">
        <v>2.9876E-3</v>
      </c>
      <c r="AH14" s="34">
        <v>0</v>
      </c>
      <c r="AI14" s="55">
        <v>2.9876E-3</v>
      </c>
      <c r="AJ14" s="55">
        <v>2.9876E-3</v>
      </c>
      <c r="AK14" s="55">
        <v>2.9876E-3</v>
      </c>
      <c r="AL14" s="36">
        <v>0.99934460136510617</v>
      </c>
      <c r="AM14" s="36">
        <v>0.99427729732386305</v>
      </c>
      <c r="AN14" s="36">
        <v>1.0006231126875331</v>
      </c>
      <c r="AO14" s="36">
        <v>1.005799741168576</v>
      </c>
      <c r="AP14" s="37">
        <v>0</v>
      </c>
      <c r="AQ14" s="37">
        <v>0</v>
      </c>
      <c r="AR14" s="56">
        <v>1</v>
      </c>
      <c r="AS14" s="56">
        <v>1</v>
      </c>
      <c r="AT14" s="53">
        <v>0</v>
      </c>
      <c r="AU14" s="53">
        <v>0</v>
      </c>
      <c r="AV14" s="53">
        <v>0</v>
      </c>
      <c r="AW14" s="53">
        <v>0</v>
      </c>
      <c r="AX14" s="53">
        <v>20.876000000000001</v>
      </c>
      <c r="AY14" s="53">
        <v>20.984000000000002</v>
      </c>
    </row>
    <row r="15" spans="1:51" x14ac:dyDescent="0.25">
      <c r="B15" s="27">
        <v>10059</v>
      </c>
      <c r="C15" s="28" t="s">
        <v>19</v>
      </c>
      <c r="D15" s="29">
        <v>1</v>
      </c>
      <c r="E15" s="29">
        <v>0</v>
      </c>
      <c r="F15" s="30">
        <v>7.7530000000000001</v>
      </c>
      <c r="G15" s="53">
        <v>7.4327776639344272</v>
      </c>
      <c r="H15" s="53">
        <v>7.4475484018264844</v>
      </c>
      <c r="I15" s="53">
        <v>0</v>
      </c>
      <c r="J15" s="53">
        <v>0</v>
      </c>
      <c r="K15" s="53">
        <v>0</v>
      </c>
      <c r="L15" s="53">
        <v>0</v>
      </c>
      <c r="M15" s="32">
        <v>0</v>
      </c>
      <c r="N15" s="32">
        <v>0</v>
      </c>
      <c r="O15" s="53">
        <v>7.5549999999999997</v>
      </c>
      <c r="P15" s="53">
        <v>7.5940000000000003</v>
      </c>
      <c r="Q15" s="32">
        <v>66363.12</v>
      </c>
      <c r="R15" s="32">
        <v>66523.44</v>
      </c>
      <c r="S15" s="30">
        <v>7.5650000000000004</v>
      </c>
      <c r="T15" s="31">
        <v>66450.960000000006</v>
      </c>
      <c r="U15" s="31">
        <v>66269.400000000009</v>
      </c>
      <c r="V15" s="33">
        <v>0</v>
      </c>
      <c r="W15" s="33">
        <v>2.9000000000000001E-2</v>
      </c>
      <c r="X15" s="53">
        <v>0</v>
      </c>
      <c r="Y15" s="53">
        <v>0</v>
      </c>
      <c r="Z15" s="53">
        <v>0</v>
      </c>
      <c r="AA15" s="53">
        <v>2.9000000000000001E-2</v>
      </c>
      <c r="AB15" s="31">
        <v>0</v>
      </c>
      <c r="AC15" s="31">
        <v>0</v>
      </c>
      <c r="AD15" s="31">
        <v>0</v>
      </c>
      <c r="AE15" s="31">
        <v>0</v>
      </c>
      <c r="AF15" s="54">
        <v>1.0819E-3</v>
      </c>
      <c r="AG15" s="54">
        <v>1.0832999999999999E-3</v>
      </c>
      <c r="AH15" s="34">
        <v>0</v>
      </c>
      <c r="AI15" s="55">
        <v>1.0819E-3</v>
      </c>
      <c r="AJ15" s="55">
        <v>1.0832999999999999E-3</v>
      </c>
      <c r="AK15" s="55">
        <v>1.0826E-3</v>
      </c>
      <c r="AL15" s="36">
        <v>1</v>
      </c>
      <c r="AM15" s="36">
        <v>0.9961994070133886</v>
      </c>
      <c r="AN15" s="36">
        <v>1</v>
      </c>
      <c r="AO15" s="36">
        <v>1.0038334434897553</v>
      </c>
      <c r="AP15" s="37">
        <v>0</v>
      </c>
      <c r="AQ15" s="37">
        <v>0</v>
      </c>
      <c r="AR15" s="56">
        <v>1</v>
      </c>
      <c r="AS15" s="56">
        <v>1</v>
      </c>
      <c r="AT15" s="53">
        <v>0</v>
      </c>
      <c r="AU15" s="53">
        <v>0</v>
      </c>
      <c r="AV15" s="53">
        <v>0</v>
      </c>
      <c r="AW15" s="53">
        <v>0</v>
      </c>
      <c r="AX15" s="53">
        <v>7.5549999999999997</v>
      </c>
      <c r="AY15" s="53">
        <v>7.5940000000000003</v>
      </c>
    </row>
    <row r="16" spans="1:51" x14ac:dyDescent="0.25">
      <c r="B16" s="27">
        <v>10061</v>
      </c>
      <c r="C16" s="28" t="s">
        <v>20</v>
      </c>
      <c r="D16" s="29">
        <v>1</v>
      </c>
      <c r="E16" s="29">
        <v>0</v>
      </c>
      <c r="F16" s="30">
        <v>8.8770000000000007</v>
      </c>
      <c r="G16" s="53">
        <v>9.0599799635701288</v>
      </c>
      <c r="H16" s="53">
        <v>9.1041581050228295</v>
      </c>
      <c r="I16" s="53">
        <v>0</v>
      </c>
      <c r="J16" s="53">
        <v>0</v>
      </c>
      <c r="K16" s="53">
        <v>0</v>
      </c>
      <c r="L16" s="53">
        <v>0</v>
      </c>
      <c r="M16" s="32">
        <v>0</v>
      </c>
      <c r="N16" s="32">
        <v>0</v>
      </c>
      <c r="O16" s="53">
        <v>9.3979999999999997</v>
      </c>
      <c r="P16" s="53">
        <v>9.5280000000000005</v>
      </c>
      <c r="Q16" s="32">
        <v>82552.031999999992</v>
      </c>
      <c r="R16" s="32">
        <v>83465.279999999999</v>
      </c>
      <c r="S16" s="30">
        <v>8.6609999999999996</v>
      </c>
      <c r="T16" s="31">
        <v>76078.224000000002</v>
      </c>
      <c r="U16" s="31">
        <v>75870.36</v>
      </c>
      <c r="V16" s="33">
        <v>0.73699999999999999</v>
      </c>
      <c r="W16" s="33">
        <v>0.86699999999999999</v>
      </c>
      <c r="X16" s="53">
        <v>0</v>
      </c>
      <c r="Y16" s="53">
        <v>0</v>
      </c>
      <c r="Z16" s="53">
        <v>0.73699999999999999</v>
      </c>
      <c r="AA16" s="53">
        <v>0.86699999999999999</v>
      </c>
      <c r="AB16" s="31">
        <v>0</v>
      </c>
      <c r="AC16" s="31">
        <v>0</v>
      </c>
      <c r="AD16" s="31">
        <v>0</v>
      </c>
      <c r="AE16" s="31">
        <v>0</v>
      </c>
      <c r="AF16" s="54">
        <v>1.2403E-3</v>
      </c>
      <c r="AG16" s="54">
        <v>1.2403E-3</v>
      </c>
      <c r="AH16" s="34">
        <v>0</v>
      </c>
      <c r="AI16" s="55">
        <v>1.2403E-3</v>
      </c>
      <c r="AJ16" s="55">
        <v>1.2403E-3</v>
      </c>
      <c r="AK16" s="55">
        <v>1.2403E-3</v>
      </c>
      <c r="AL16" s="36">
        <v>0.92161042840634666</v>
      </c>
      <c r="AM16" s="36">
        <v>0.90906348701483852</v>
      </c>
      <c r="AN16" s="36">
        <v>1.085094099988454</v>
      </c>
      <c r="AO16" s="36">
        <v>1.1001039140976794</v>
      </c>
      <c r="AP16" s="37">
        <v>0</v>
      </c>
      <c r="AQ16" s="37">
        <v>0</v>
      </c>
      <c r="AR16" s="56">
        <v>1</v>
      </c>
      <c r="AS16" s="56">
        <v>1</v>
      </c>
      <c r="AT16" s="53">
        <v>0</v>
      </c>
      <c r="AU16" s="53">
        <v>0</v>
      </c>
      <c r="AV16" s="53">
        <v>0</v>
      </c>
      <c r="AW16" s="53">
        <v>0</v>
      </c>
      <c r="AX16" s="53">
        <v>9.3979999999999997</v>
      </c>
      <c r="AY16" s="53">
        <v>9.5280000000000005</v>
      </c>
    </row>
    <row r="17" spans="2:51" x14ac:dyDescent="0.25">
      <c r="B17" s="27">
        <v>10062</v>
      </c>
      <c r="C17" s="28" t="s">
        <v>21</v>
      </c>
      <c r="D17" s="29">
        <v>1</v>
      </c>
      <c r="E17" s="29">
        <v>0</v>
      </c>
      <c r="F17" s="30">
        <v>5.399</v>
      </c>
      <c r="G17" s="53">
        <v>7.9383362932604742</v>
      </c>
      <c r="H17" s="53">
        <v>7.9369666666666676</v>
      </c>
      <c r="I17" s="53">
        <v>0</v>
      </c>
      <c r="J17" s="53">
        <v>0</v>
      </c>
      <c r="K17" s="53">
        <v>1.8781876138433515</v>
      </c>
      <c r="L17" s="53">
        <v>1.8811643835616438</v>
      </c>
      <c r="M17" s="32">
        <v>16498</v>
      </c>
      <c r="N17" s="32">
        <v>16479</v>
      </c>
      <c r="O17" s="53">
        <v>6.0490000000000004</v>
      </c>
      <c r="P17" s="53">
        <v>6.048</v>
      </c>
      <c r="Q17" s="32">
        <v>53134.416000000005</v>
      </c>
      <c r="R17" s="32">
        <v>52980.480000000003</v>
      </c>
      <c r="S17" s="30">
        <v>5.2679999999999998</v>
      </c>
      <c r="T17" s="31">
        <v>46274.112000000001</v>
      </c>
      <c r="U17" s="31">
        <v>46147.68</v>
      </c>
      <c r="V17" s="33">
        <v>0.78100000000000003</v>
      </c>
      <c r="W17" s="33">
        <v>0.78</v>
      </c>
      <c r="X17" s="53">
        <v>0</v>
      </c>
      <c r="Y17" s="53">
        <v>0</v>
      </c>
      <c r="Z17" s="53">
        <v>0.78100000000000003</v>
      </c>
      <c r="AA17" s="53">
        <v>0.78</v>
      </c>
      <c r="AB17" s="31">
        <v>0</v>
      </c>
      <c r="AC17" s="31">
        <v>0</v>
      </c>
      <c r="AD17" s="31">
        <v>0</v>
      </c>
      <c r="AE17" s="31">
        <v>0</v>
      </c>
      <c r="AF17" s="54">
        <v>7.5440000000000001E-4</v>
      </c>
      <c r="AG17" s="54">
        <v>7.5440000000000001E-4</v>
      </c>
      <c r="AH17" s="34">
        <v>0</v>
      </c>
      <c r="AI17" s="55">
        <v>7.5440000000000001E-4</v>
      </c>
      <c r="AJ17" s="55">
        <v>7.5440000000000001E-4</v>
      </c>
      <c r="AK17" s="55">
        <v>7.5440000000000001E-4</v>
      </c>
      <c r="AL17" s="36">
        <v>0.90148562982341851</v>
      </c>
      <c r="AM17" s="36">
        <v>0.90166004289963408</v>
      </c>
      <c r="AN17" s="36">
        <v>1.1482536066818527</v>
      </c>
      <c r="AO17" s="36">
        <v>1.1480637813211845</v>
      </c>
      <c r="AP17" s="37">
        <v>0</v>
      </c>
      <c r="AQ17" s="37">
        <v>0</v>
      </c>
      <c r="AR17" s="56">
        <v>1</v>
      </c>
      <c r="AS17" s="56">
        <v>1</v>
      </c>
      <c r="AT17" s="53">
        <v>0</v>
      </c>
      <c r="AU17" s="53">
        <v>0</v>
      </c>
      <c r="AV17" s="53">
        <v>0</v>
      </c>
      <c r="AW17" s="53">
        <v>0</v>
      </c>
      <c r="AX17" s="53">
        <v>6.0490000000000004</v>
      </c>
      <c r="AY17" s="53">
        <v>6.048</v>
      </c>
    </row>
    <row r="18" spans="2:51" x14ac:dyDescent="0.25">
      <c r="B18" s="27">
        <v>10064</v>
      </c>
      <c r="C18" s="28" t="s">
        <v>22</v>
      </c>
      <c r="D18" s="29">
        <v>1</v>
      </c>
      <c r="E18" s="29">
        <v>0</v>
      </c>
      <c r="F18" s="30">
        <v>14.273999999999999</v>
      </c>
      <c r="G18" s="53">
        <v>13.750241689435335</v>
      </c>
      <c r="H18" s="53">
        <v>13.755041324200915</v>
      </c>
      <c r="I18" s="53">
        <v>0</v>
      </c>
      <c r="J18" s="53">
        <v>0</v>
      </c>
      <c r="K18" s="53">
        <v>0</v>
      </c>
      <c r="L18" s="53">
        <v>0</v>
      </c>
      <c r="M18" s="32">
        <v>0</v>
      </c>
      <c r="N18" s="32">
        <v>0</v>
      </c>
      <c r="O18" s="53">
        <v>13.752000000000001</v>
      </c>
      <c r="P18" s="53">
        <v>13.792</v>
      </c>
      <c r="Q18" s="32">
        <v>120797.568</v>
      </c>
      <c r="R18" s="32">
        <v>120817.92</v>
      </c>
      <c r="S18" s="30">
        <v>13.927</v>
      </c>
      <c r="T18" s="31">
        <v>122334.768</v>
      </c>
      <c r="U18" s="31">
        <v>122000.51999999999</v>
      </c>
      <c r="V18" s="33">
        <v>0</v>
      </c>
      <c r="W18" s="33">
        <v>0</v>
      </c>
      <c r="X18" s="53">
        <v>0</v>
      </c>
      <c r="Y18" s="53">
        <v>0</v>
      </c>
      <c r="Z18" s="53">
        <v>0</v>
      </c>
      <c r="AA18" s="53">
        <v>0</v>
      </c>
      <c r="AB18" s="31">
        <v>2</v>
      </c>
      <c r="AC18" s="31">
        <v>2</v>
      </c>
      <c r="AD18" s="31">
        <v>0</v>
      </c>
      <c r="AE18" s="31">
        <v>0</v>
      </c>
      <c r="AF18" s="54">
        <v>1.9692999999999998E-3</v>
      </c>
      <c r="AG18" s="54">
        <v>1.9751E-3</v>
      </c>
      <c r="AH18" s="34">
        <v>0</v>
      </c>
      <c r="AI18" s="55">
        <v>1.9692999999999998E-3</v>
      </c>
      <c r="AJ18" s="55">
        <v>1.9751E-3</v>
      </c>
      <c r="AK18" s="55">
        <v>1.9721999999999999E-3</v>
      </c>
      <c r="AL18" s="36">
        <v>0.99998042293214562</v>
      </c>
      <c r="AM18" s="36">
        <v>1</v>
      </c>
      <c r="AN18" s="36">
        <v>1</v>
      </c>
      <c r="AO18" s="36">
        <v>1</v>
      </c>
      <c r="AP18" s="37">
        <v>0</v>
      </c>
      <c r="AQ18" s="37">
        <v>0</v>
      </c>
      <c r="AR18" s="56">
        <v>1</v>
      </c>
      <c r="AS18" s="56">
        <v>1</v>
      </c>
      <c r="AT18" s="53">
        <v>0</v>
      </c>
      <c r="AU18" s="53">
        <v>0</v>
      </c>
      <c r="AV18" s="53">
        <v>2</v>
      </c>
      <c r="AW18" s="53">
        <v>2</v>
      </c>
      <c r="AX18" s="53">
        <v>15.752000000000001</v>
      </c>
      <c r="AY18" s="53">
        <v>15.792</v>
      </c>
    </row>
    <row r="19" spans="2:51" x14ac:dyDescent="0.25">
      <c r="B19" s="27">
        <v>10065</v>
      </c>
      <c r="C19" s="28" t="s">
        <v>23</v>
      </c>
      <c r="D19" s="29">
        <v>1</v>
      </c>
      <c r="E19" s="29">
        <v>0</v>
      </c>
      <c r="F19" s="30">
        <v>2.4129999999999998</v>
      </c>
      <c r="G19" s="53">
        <v>2.5726039389799631</v>
      </c>
      <c r="H19" s="53">
        <v>2.5737352739726025</v>
      </c>
      <c r="I19" s="53">
        <v>0</v>
      </c>
      <c r="J19" s="53">
        <v>0</v>
      </c>
      <c r="K19" s="53">
        <v>0</v>
      </c>
      <c r="L19" s="53">
        <v>0</v>
      </c>
      <c r="M19" s="32">
        <v>0</v>
      </c>
      <c r="N19" s="32">
        <v>0</v>
      </c>
      <c r="O19" s="53">
        <v>2.1880000000000002</v>
      </c>
      <c r="P19" s="53">
        <v>2.1890000000000001</v>
      </c>
      <c r="Q19" s="32">
        <v>19219.392</v>
      </c>
      <c r="R19" s="32">
        <v>19175.64</v>
      </c>
      <c r="S19" s="30">
        <v>2.3540000000000001</v>
      </c>
      <c r="T19" s="31">
        <v>20677.536</v>
      </c>
      <c r="U19" s="31">
        <v>20621.04</v>
      </c>
      <c r="V19" s="33">
        <v>0</v>
      </c>
      <c r="W19" s="33">
        <v>0</v>
      </c>
      <c r="X19" s="53">
        <v>0</v>
      </c>
      <c r="Y19" s="53">
        <v>0</v>
      </c>
      <c r="Z19" s="53">
        <v>0</v>
      </c>
      <c r="AA19" s="53">
        <v>0</v>
      </c>
      <c r="AB19" s="31">
        <v>0</v>
      </c>
      <c r="AC19" s="31">
        <v>0</v>
      </c>
      <c r="AD19" s="31">
        <v>0</v>
      </c>
      <c r="AE19" s="31">
        <v>0</v>
      </c>
      <c r="AF19" s="54">
        <v>3.1330000000000003E-4</v>
      </c>
      <c r="AG19" s="54">
        <v>3.1349999999999998E-4</v>
      </c>
      <c r="AH19" s="34">
        <v>0</v>
      </c>
      <c r="AI19" s="55">
        <v>3.1330000000000003E-4</v>
      </c>
      <c r="AJ19" s="55">
        <v>3.1349999999999998E-4</v>
      </c>
      <c r="AK19" s="55">
        <v>3.1340000000000003E-4</v>
      </c>
      <c r="AL19" s="36">
        <v>0.99974690394992727</v>
      </c>
      <c r="AM19" s="36">
        <v>1</v>
      </c>
      <c r="AN19" s="36">
        <v>1</v>
      </c>
      <c r="AO19" s="36">
        <v>1</v>
      </c>
      <c r="AP19" s="37">
        <v>5.5E-2</v>
      </c>
      <c r="AQ19" s="37">
        <v>5.5E-2</v>
      </c>
      <c r="AR19" s="56">
        <v>1</v>
      </c>
      <c r="AS19" s="56">
        <v>1</v>
      </c>
      <c r="AT19" s="53">
        <v>0</v>
      </c>
      <c r="AU19" s="53">
        <v>0</v>
      </c>
      <c r="AV19" s="53">
        <v>0</v>
      </c>
      <c r="AW19" s="53">
        <v>0</v>
      </c>
      <c r="AX19" s="53">
        <v>2.1880000000000002</v>
      </c>
      <c r="AY19" s="53">
        <v>2.1890000000000001</v>
      </c>
    </row>
    <row r="20" spans="2:51" x14ac:dyDescent="0.25">
      <c r="B20" s="27">
        <v>10066</v>
      </c>
      <c r="C20" s="28" t="s">
        <v>24</v>
      </c>
      <c r="D20" s="29">
        <v>1</v>
      </c>
      <c r="E20" s="29">
        <v>0</v>
      </c>
      <c r="F20" s="30">
        <v>24.734999999999999</v>
      </c>
      <c r="G20" s="53">
        <v>31.612789503642983</v>
      </c>
      <c r="H20" s="53">
        <v>32.009119178082194</v>
      </c>
      <c r="I20" s="53">
        <v>0</v>
      </c>
      <c r="J20" s="53">
        <v>0</v>
      </c>
      <c r="K20" s="53">
        <v>7.1094034608378873</v>
      </c>
      <c r="L20" s="53">
        <v>7.1143835616438356</v>
      </c>
      <c r="M20" s="32">
        <v>62449</v>
      </c>
      <c r="N20" s="32">
        <v>62322</v>
      </c>
      <c r="O20" s="53">
        <v>24.678999999999998</v>
      </c>
      <c r="P20" s="53">
        <v>25.088999999999999</v>
      </c>
      <c r="Q20" s="32">
        <v>216780.33599999998</v>
      </c>
      <c r="R20" s="32">
        <v>219779.63999999998</v>
      </c>
      <c r="S20" s="30">
        <v>24.134</v>
      </c>
      <c r="T20" s="31">
        <v>211993.05600000001</v>
      </c>
      <c r="U20" s="31">
        <v>211413.84</v>
      </c>
      <c r="V20" s="33">
        <v>0.54500000000000004</v>
      </c>
      <c r="W20" s="33">
        <v>0.95499999999999996</v>
      </c>
      <c r="X20" s="53">
        <v>0</v>
      </c>
      <c r="Y20" s="53">
        <v>0</v>
      </c>
      <c r="Z20" s="53">
        <v>0.54500000000000004</v>
      </c>
      <c r="AA20" s="53">
        <v>0.95499999999999996</v>
      </c>
      <c r="AB20" s="31">
        <v>0</v>
      </c>
      <c r="AC20" s="31">
        <v>0</v>
      </c>
      <c r="AD20" s="31">
        <v>0</v>
      </c>
      <c r="AE20" s="31">
        <v>0</v>
      </c>
      <c r="AF20" s="54">
        <v>3.4561000000000001E-3</v>
      </c>
      <c r="AG20" s="54">
        <v>3.4561000000000001E-3</v>
      </c>
      <c r="AH20" s="34">
        <v>0</v>
      </c>
      <c r="AI20" s="55">
        <v>3.4561000000000001E-3</v>
      </c>
      <c r="AJ20" s="55">
        <v>3.4561000000000001E-3</v>
      </c>
      <c r="AK20" s="55">
        <v>3.4561000000000001E-3</v>
      </c>
      <c r="AL20" s="36">
        <v>0.98286262540048075</v>
      </c>
      <c r="AM20" s="36">
        <v>0.97034895249827224</v>
      </c>
      <c r="AN20" s="36">
        <v>1.0225822491091405</v>
      </c>
      <c r="AO20" s="36">
        <v>1.039570730090329</v>
      </c>
      <c r="AP20" s="37">
        <v>0</v>
      </c>
      <c r="AQ20" s="37">
        <v>0</v>
      </c>
      <c r="AR20" s="56">
        <v>3</v>
      </c>
      <c r="AS20" s="56">
        <v>3</v>
      </c>
      <c r="AT20" s="53">
        <v>10</v>
      </c>
      <c r="AU20" s="53">
        <v>14</v>
      </c>
      <c r="AV20" s="53">
        <v>0</v>
      </c>
      <c r="AW20" s="53">
        <v>0</v>
      </c>
      <c r="AX20" s="53">
        <v>24.678999999999998</v>
      </c>
      <c r="AY20" s="53">
        <v>25.088999999999999</v>
      </c>
    </row>
    <row r="21" spans="2:51" x14ac:dyDescent="0.25">
      <c r="B21" s="27">
        <v>10067</v>
      </c>
      <c r="C21" s="28" t="s">
        <v>25</v>
      </c>
      <c r="D21" s="29">
        <v>1</v>
      </c>
      <c r="E21" s="29">
        <v>0</v>
      </c>
      <c r="F21" s="30">
        <v>16.053000000000001</v>
      </c>
      <c r="G21" s="53">
        <v>16.79878472222223</v>
      </c>
      <c r="H21" s="53">
        <v>17.144812557077625</v>
      </c>
      <c r="I21" s="53">
        <v>0</v>
      </c>
      <c r="J21" s="53">
        <v>0</v>
      </c>
      <c r="K21" s="53">
        <v>0</v>
      </c>
      <c r="L21" s="53">
        <v>0</v>
      </c>
      <c r="M21" s="32">
        <v>0</v>
      </c>
      <c r="N21" s="32">
        <v>0</v>
      </c>
      <c r="O21" s="53">
        <v>16.492000000000001</v>
      </c>
      <c r="P21" s="53">
        <v>16.765000000000001</v>
      </c>
      <c r="Q21" s="32">
        <v>144865.728</v>
      </c>
      <c r="R21" s="32">
        <v>146861.4</v>
      </c>
      <c r="S21" s="30">
        <v>15.663</v>
      </c>
      <c r="T21" s="31">
        <v>137583.79200000002</v>
      </c>
      <c r="U21" s="31">
        <v>137207.88</v>
      </c>
      <c r="V21" s="33">
        <v>0.82899999999999996</v>
      </c>
      <c r="W21" s="33">
        <v>1.1020000000000001</v>
      </c>
      <c r="X21" s="53">
        <v>0</v>
      </c>
      <c r="Y21" s="53">
        <v>1.1020000000000001</v>
      </c>
      <c r="Z21" s="53">
        <v>0.82899999999999996</v>
      </c>
      <c r="AA21" s="53">
        <v>0</v>
      </c>
      <c r="AB21" s="31">
        <v>0</v>
      </c>
      <c r="AC21" s="31">
        <v>0</v>
      </c>
      <c r="AD21" s="31">
        <v>0</v>
      </c>
      <c r="AE21" s="31">
        <v>1.1020000000000001</v>
      </c>
      <c r="AF21" s="54">
        <v>2.2430000000000002E-3</v>
      </c>
      <c r="AG21" s="54">
        <v>2.2430000000000002E-3</v>
      </c>
      <c r="AH21" s="34">
        <v>0</v>
      </c>
      <c r="AI21" s="55">
        <v>2.2430000000000002E-3</v>
      </c>
      <c r="AJ21" s="55">
        <v>2.2430000000000002E-3</v>
      </c>
      <c r="AK21" s="55">
        <v>2.2430000000000002E-3</v>
      </c>
      <c r="AL21" s="36">
        <v>0.94971002109590608</v>
      </c>
      <c r="AM21" s="36">
        <v>0.93429695880518171</v>
      </c>
      <c r="AN21" s="36">
        <v>1.0529272808529657</v>
      </c>
      <c r="AO21" s="36">
        <v>1.0703568920385622</v>
      </c>
      <c r="AP21" s="37">
        <v>0</v>
      </c>
      <c r="AQ21" s="37">
        <v>0</v>
      </c>
      <c r="AR21" s="56">
        <v>3</v>
      </c>
      <c r="AS21" s="56">
        <v>3</v>
      </c>
      <c r="AT21" s="53">
        <v>1</v>
      </c>
      <c r="AU21" s="53">
        <v>1</v>
      </c>
      <c r="AV21" s="53">
        <v>0</v>
      </c>
      <c r="AW21" s="53">
        <v>0.10199999999999999</v>
      </c>
      <c r="AX21" s="53">
        <v>16.492000000000001</v>
      </c>
      <c r="AY21" s="53">
        <v>15.765000000000001</v>
      </c>
    </row>
    <row r="22" spans="2:51" x14ac:dyDescent="0.25">
      <c r="B22" s="27">
        <v>10068</v>
      </c>
      <c r="C22" s="28" t="s">
        <v>26</v>
      </c>
      <c r="D22" s="29">
        <v>1</v>
      </c>
      <c r="E22" s="29">
        <v>0</v>
      </c>
      <c r="F22" s="30">
        <v>2.8109999999999999</v>
      </c>
      <c r="G22" s="53">
        <v>2.6240955145719496</v>
      </c>
      <c r="H22" s="53">
        <v>2.6289034246575342</v>
      </c>
      <c r="I22" s="53">
        <v>0</v>
      </c>
      <c r="J22" s="53">
        <v>0</v>
      </c>
      <c r="K22" s="53">
        <v>0</v>
      </c>
      <c r="L22" s="53">
        <v>0</v>
      </c>
      <c r="M22" s="32">
        <v>0</v>
      </c>
      <c r="N22" s="32">
        <v>0</v>
      </c>
      <c r="O22" s="53">
        <v>2.6059999999999999</v>
      </c>
      <c r="P22" s="53">
        <v>2.6059999999999999</v>
      </c>
      <c r="Q22" s="32">
        <v>22891.103999999999</v>
      </c>
      <c r="R22" s="32">
        <v>22828.559999999998</v>
      </c>
      <c r="S22" s="30">
        <v>2.7429999999999999</v>
      </c>
      <c r="T22" s="31">
        <v>24094.511999999999</v>
      </c>
      <c r="U22" s="31">
        <v>24028.68</v>
      </c>
      <c r="V22" s="33">
        <v>0</v>
      </c>
      <c r="W22" s="33">
        <v>0</v>
      </c>
      <c r="X22" s="53">
        <v>0</v>
      </c>
      <c r="Y22" s="53">
        <v>0</v>
      </c>
      <c r="Z22" s="53">
        <v>0</v>
      </c>
      <c r="AA22" s="53">
        <v>0</v>
      </c>
      <c r="AB22" s="31">
        <v>0</v>
      </c>
      <c r="AC22" s="31">
        <v>0</v>
      </c>
      <c r="AD22" s="31">
        <v>0</v>
      </c>
      <c r="AE22" s="31">
        <v>0</v>
      </c>
      <c r="AF22" s="54">
        <v>3.7320000000000002E-4</v>
      </c>
      <c r="AG22" s="54">
        <v>3.7320000000000002E-4</v>
      </c>
      <c r="AH22" s="34">
        <v>0</v>
      </c>
      <c r="AI22" s="55">
        <v>3.7320000000000002E-4</v>
      </c>
      <c r="AJ22" s="55">
        <v>3.7320000000000002E-4</v>
      </c>
      <c r="AK22" s="55">
        <v>3.7320000000000002E-4</v>
      </c>
      <c r="AL22" s="36">
        <v>1</v>
      </c>
      <c r="AM22" s="36">
        <v>0.99988669108044959</v>
      </c>
      <c r="AN22" s="36">
        <v>1</v>
      </c>
      <c r="AO22" s="36">
        <v>1</v>
      </c>
      <c r="AP22" s="37">
        <v>0</v>
      </c>
      <c r="AQ22" s="37">
        <v>0</v>
      </c>
      <c r="AR22" s="56">
        <v>1</v>
      </c>
      <c r="AS22" s="56">
        <v>1</v>
      </c>
      <c r="AT22" s="53">
        <v>0</v>
      </c>
      <c r="AU22" s="53">
        <v>0</v>
      </c>
      <c r="AV22" s="53">
        <v>0</v>
      </c>
      <c r="AW22" s="53">
        <v>0</v>
      </c>
      <c r="AX22" s="53">
        <v>2.6059999999999999</v>
      </c>
      <c r="AY22" s="53">
        <v>2.6059999999999999</v>
      </c>
    </row>
    <row r="23" spans="2:51" x14ac:dyDescent="0.25">
      <c r="B23" s="27">
        <v>10070</v>
      </c>
      <c r="C23" s="28" t="s">
        <v>27</v>
      </c>
      <c r="D23" s="29">
        <v>1</v>
      </c>
      <c r="E23" s="29">
        <v>0</v>
      </c>
      <c r="F23" s="30">
        <v>0.36399999999999999</v>
      </c>
      <c r="G23" s="53">
        <v>0.37875637522768674</v>
      </c>
      <c r="H23" s="53">
        <v>0.37855171232876711</v>
      </c>
      <c r="I23" s="53">
        <v>0</v>
      </c>
      <c r="J23" s="53">
        <v>0</v>
      </c>
      <c r="K23" s="53">
        <v>0</v>
      </c>
      <c r="L23" s="53">
        <v>0</v>
      </c>
      <c r="M23" s="32">
        <v>0</v>
      </c>
      <c r="N23" s="32">
        <v>0</v>
      </c>
      <c r="O23" s="53">
        <v>0.374</v>
      </c>
      <c r="P23" s="53">
        <v>0.374</v>
      </c>
      <c r="Q23" s="32">
        <v>3285.2159999999999</v>
      </c>
      <c r="R23" s="32">
        <v>3276.24</v>
      </c>
      <c r="S23" s="30">
        <v>0.35499999999999998</v>
      </c>
      <c r="T23" s="31">
        <v>3118.3199999999997</v>
      </c>
      <c r="U23" s="31">
        <v>3109.7999999999997</v>
      </c>
      <c r="V23" s="33">
        <v>1.9E-2</v>
      </c>
      <c r="W23" s="33">
        <v>1.9E-2</v>
      </c>
      <c r="X23" s="53">
        <v>0</v>
      </c>
      <c r="Y23" s="53">
        <v>0</v>
      </c>
      <c r="Z23" s="53">
        <v>1.9E-2</v>
      </c>
      <c r="AA23" s="53">
        <v>1.9E-2</v>
      </c>
      <c r="AB23" s="31">
        <v>0</v>
      </c>
      <c r="AC23" s="31">
        <v>0</v>
      </c>
      <c r="AD23" s="31">
        <v>0</v>
      </c>
      <c r="AE23" s="31">
        <v>0</v>
      </c>
      <c r="AF23" s="54">
        <v>5.0800000000000002E-5</v>
      </c>
      <c r="AG23" s="54">
        <v>5.0800000000000002E-5</v>
      </c>
      <c r="AH23" s="34">
        <v>0</v>
      </c>
      <c r="AI23" s="55">
        <v>5.0800000000000002E-5</v>
      </c>
      <c r="AJ23" s="55">
        <v>5.0800000000000002E-5</v>
      </c>
      <c r="AK23" s="55">
        <v>5.0800000000000002E-5</v>
      </c>
      <c r="AL23" s="36">
        <v>0.94887169758080614</v>
      </c>
      <c r="AM23" s="36">
        <v>0.94941307708735279</v>
      </c>
      <c r="AN23" s="36">
        <v>1.0535211267605635</v>
      </c>
      <c r="AO23" s="36">
        <v>1.0535211267605635</v>
      </c>
      <c r="AP23" s="37">
        <v>0</v>
      </c>
      <c r="AQ23" s="37">
        <v>0</v>
      </c>
      <c r="AR23" s="56">
        <v>1</v>
      </c>
      <c r="AS23" s="56">
        <v>1</v>
      </c>
      <c r="AT23" s="53">
        <v>0</v>
      </c>
      <c r="AU23" s="53">
        <v>0</v>
      </c>
      <c r="AV23" s="53">
        <v>0</v>
      </c>
      <c r="AW23" s="53">
        <v>0</v>
      </c>
      <c r="AX23" s="53">
        <v>0.374</v>
      </c>
      <c r="AY23" s="53">
        <v>0.374</v>
      </c>
    </row>
    <row r="24" spans="2:51" x14ac:dyDescent="0.25">
      <c r="B24" s="27">
        <v>10071</v>
      </c>
      <c r="C24" s="28" t="s">
        <v>28</v>
      </c>
      <c r="D24" s="29">
        <v>1</v>
      </c>
      <c r="E24" s="29">
        <v>0</v>
      </c>
      <c r="F24" s="30">
        <v>1.9430000000000001</v>
      </c>
      <c r="G24" s="53">
        <v>1.8879295309653912</v>
      </c>
      <c r="H24" s="53">
        <v>1.8912981735159815</v>
      </c>
      <c r="I24" s="53">
        <v>0</v>
      </c>
      <c r="J24" s="53">
        <v>0</v>
      </c>
      <c r="K24" s="53">
        <v>0</v>
      </c>
      <c r="L24" s="53">
        <v>0</v>
      </c>
      <c r="M24" s="32">
        <v>0</v>
      </c>
      <c r="N24" s="32">
        <v>0</v>
      </c>
      <c r="O24" s="53">
        <v>1.9390000000000001</v>
      </c>
      <c r="P24" s="53">
        <v>1.9430000000000001</v>
      </c>
      <c r="Q24" s="32">
        <v>17032.175999999999</v>
      </c>
      <c r="R24" s="32">
        <v>17020.68</v>
      </c>
      <c r="S24" s="30">
        <v>1.8959999999999999</v>
      </c>
      <c r="T24" s="31">
        <v>16654.464</v>
      </c>
      <c r="U24" s="31">
        <v>16608.96</v>
      </c>
      <c r="V24" s="33">
        <v>4.2999999999999997E-2</v>
      </c>
      <c r="W24" s="33">
        <v>4.7E-2</v>
      </c>
      <c r="X24" s="53">
        <v>0</v>
      </c>
      <c r="Y24" s="53">
        <v>0</v>
      </c>
      <c r="Z24" s="53">
        <v>4.2999999999999997E-2</v>
      </c>
      <c r="AA24" s="53">
        <v>4.7E-2</v>
      </c>
      <c r="AB24" s="31">
        <v>0</v>
      </c>
      <c r="AC24" s="31">
        <v>0</v>
      </c>
      <c r="AD24" s="31">
        <v>0</v>
      </c>
      <c r="AE24" s="31">
        <v>0</v>
      </c>
      <c r="AF24" s="54">
        <v>2.7149999999999999E-4</v>
      </c>
      <c r="AG24" s="54">
        <v>2.7149999999999999E-4</v>
      </c>
      <c r="AH24" s="34">
        <v>0</v>
      </c>
      <c r="AI24" s="55">
        <v>2.7149999999999999E-4</v>
      </c>
      <c r="AJ24" s="55">
        <v>2.7149999999999999E-4</v>
      </c>
      <c r="AK24" s="55">
        <v>2.7149999999999999E-4</v>
      </c>
      <c r="AL24" s="36">
        <v>0.97785690677448067</v>
      </c>
      <c r="AM24" s="36">
        <v>0.97573162047415141</v>
      </c>
      <c r="AN24" s="36">
        <v>1.0226793248945147</v>
      </c>
      <c r="AO24" s="36">
        <v>1.024789029535865</v>
      </c>
      <c r="AP24" s="37">
        <v>0</v>
      </c>
      <c r="AQ24" s="37">
        <v>0</v>
      </c>
      <c r="AR24" s="56">
        <v>1</v>
      </c>
      <c r="AS24" s="56">
        <v>1</v>
      </c>
      <c r="AT24" s="53">
        <v>0</v>
      </c>
      <c r="AU24" s="53">
        <v>0</v>
      </c>
      <c r="AV24" s="53">
        <v>0</v>
      </c>
      <c r="AW24" s="53">
        <v>0</v>
      </c>
      <c r="AX24" s="53">
        <v>1.9390000000000001</v>
      </c>
      <c r="AY24" s="53">
        <v>1.9430000000000001</v>
      </c>
    </row>
    <row r="25" spans="2:51" x14ac:dyDescent="0.25">
      <c r="B25" s="27">
        <v>10072</v>
      </c>
      <c r="C25" s="28" t="s">
        <v>29</v>
      </c>
      <c r="D25" s="29">
        <v>1</v>
      </c>
      <c r="E25" s="29">
        <v>0</v>
      </c>
      <c r="F25" s="30">
        <v>24.34</v>
      </c>
      <c r="G25" s="53">
        <v>23.83185803734062</v>
      </c>
      <c r="H25" s="53">
        <v>23.881763926940632</v>
      </c>
      <c r="I25" s="53">
        <v>0</v>
      </c>
      <c r="J25" s="53">
        <v>0</v>
      </c>
      <c r="K25" s="53">
        <v>0</v>
      </c>
      <c r="L25" s="53">
        <v>0</v>
      </c>
      <c r="M25" s="32">
        <v>0</v>
      </c>
      <c r="N25" s="32">
        <v>0</v>
      </c>
      <c r="O25" s="53">
        <v>24.148</v>
      </c>
      <c r="P25" s="53">
        <v>24.427</v>
      </c>
      <c r="Q25" s="32">
        <v>212116.03200000001</v>
      </c>
      <c r="R25" s="32">
        <v>213980.52</v>
      </c>
      <c r="S25" s="30">
        <v>23.748000000000001</v>
      </c>
      <c r="T25" s="31">
        <v>208602.432</v>
      </c>
      <c r="U25" s="31">
        <v>208032.48</v>
      </c>
      <c r="V25" s="33">
        <v>0.4</v>
      </c>
      <c r="W25" s="33">
        <v>0.67900000000000005</v>
      </c>
      <c r="X25" s="53">
        <v>0.4</v>
      </c>
      <c r="Y25" s="53">
        <v>0.67900000000000005</v>
      </c>
      <c r="Z25" s="53">
        <v>0</v>
      </c>
      <c r="AA25" s="53">
        <v>0</v>
      </c>
      <c r="AB25" s="31">
        <v>1</v>
      </c>
      <c r="AC25" s="31">
        <v>1</v>
      </c>
      <c r="AD25" s="31">
        <v>0</v>
      </c>
      <c r="AE25" s="31">
        <v>0</v>
      </c>
      <c r="AF25" s="54">
        <v>3.4007999999999998E-3</v>
      </c>
      <c r="AG25" s="54">
        <v>3.4007999999999998E-3</v>
      </c>
      <c r="AH25" s="34">
        <v>0</v>
      </c>
      <c r="AI25" s="55">
        <v>3.4007999999999998E-3</v>
      </c>
      <c r="AJ25" s="55">
        <v>3.4007999999999998E-3</v>
      </c>
      <c r="AK25" s="55">
        <v>3.4007999999999998E-3</v>
      </c>
      <c r="AL25" s="36">
        <v>0.98345467618788784</v>
      </c>
      <c r="AM25" s="36">
        <v>0.97222248634582686</v>
      </c>
      <c r="AN25" s="36">
        <v>1.0168435236651507</v>
      </c>
      <c r="AO25" s="36">
        <v>1.0285918814215933</v>
      </c>
      <c r="AP25" s="37">
        <v>0</v>
      </c>
      <c r="AQ25" s="37">
        <v>0</v>
      </c>
      <c r="AR25" s="56">
        <v>1</v>
      </c>
      <c r="AS25" s="56">
        <v>1</v>
      </c>
      <c r="AT25" s="53">
        <v>0</v>
      </c>
      <c r="AU25" s="53">
        <v>0</v>
      </c>
      <c r="AV25" s="53">
        <v>1</v>
      </c>
      <c r="AW25" s="53">
        <v>1</v>
      </c>
      <c r="AX25" s="53">
        <v>24.748000000000001</v>
      </c>
      <c r="AY25" s="53">
        <v>24.748000000000001</v>
      </c>
    </row>
    <row r="26" spans="2:51" x14ac:dyDescent="0.25">
      <c r="B26" s="27">
        <v>10074</v>
      </c>
      <c r="C26" s="28" t="s">
        <v>30</v>
      </c>
      <c r="D26" s="29">
        <v>1</v>
      </c>
      <c r="E26" s="29">
        <v>0</v>
      </c>
      <c r="F26" s="30">
        <v>27.08</v>
      </c>
      <c r="G26" s="53">
        <v>29.680097791438982</v>
      </c>
      <c r="H26" s="53">
        <v>29.928609132420096</v>
      </c>
      <c r="I26" s="53">
        <v>0</v>
      </c>
      <c r="J26" s="53">
        <v>0</v>
      </c>
      <c r="K26" s="53">
        <v>2.9345400728597451</v>
      </c>
      <c r="L26" s="53">
        <v>2.9365296803652967</v>
      </c>
      <c r="M26" s="32">
        <v>25777</v>
      </c>
      <c r="N26" s="32">
        <v>25724</v>
      </c>
      <c r="O26" s="53">
        <v>26.63</v>
      </c>
      <c r="P26" s="53">
        <v>26.966000000000001</v>
      </c>
      <c r="Q26" s="32">
        <v>233917.91999999998</v>
      </c>
      <c r="R26" s="32">
        <v>236222.16</v>
      </c>
      <c r="S26" s="30">
        <v>26.422000000000001</v>
      </c>
      <c r="T26" s="31">
        <v>232090.848</v>
      </c>
      <c r="U26" s="31">
        <v>231456.72</v>
      </c>
      <c r="V26" s="33">
        <v>0.20799999999999999</v>
      </c>
      <c r="W26" s="33">
        <v>0.54400000000000004</v>
      </c>
      <c r="X26" s="53">
        <v>0</v>
      </c>
      <c r="Y26" s="53">
        <v>0</v>
      </c>
      <c r="Z26" s="53">
        <v>0.20799999999999999</v>
      </c>
      <c r="AA26" s="53">
        <v>0.54400000000000004</v>
      </c>
      <c r="AB26" s="31">
        <v>0</v>
      </c>
      <c r="AC26" s="31">
        <v>0</v>
      </c>
      <c r="AD26" s="31">
        <v>0</v>
      </c>
      <c r="AE26" s="31">
        <v>0</v>
      </c>
      <c r="AF26" s="54">
        <v>3.7837000000000001E-3</v>
      </c>
      <c r="AG26" s="54">
        <v>3.7837000000000001E-3</v>
      </c>
      <c r="AH26" s="34">
        <v>0</v>
      </c>
      <c r="AI26" s="55">
        <v>3.7837000000000001E-3</v>
      </c>
      <c r="AJ26" s="55">
        <v>3.7837000000000001E-3</v>
      </c>
      <c r="AK26" s="55">
        <v>3.7837000000000001E-3</v>
      </c>
      <c r="AL26" s="36">
        <v>0.99296753478154809</v>
      </c>
      <c r="AM26" s="36">
        <v>0.9818183063872874</v>
      </c>
      <c r="AN26" s="36">
        <v>1.0078722276890471</v>
      </c>
      <c r="AO26" s="36">
        <v>1.0205889031867383</v>
      </c>
      <c r="AP26" s="37">
        <v>0</v>
      </c>
      <c r="AQ26" s="37">
        <v>0</v>
      </c>
      <c r="AR26" s="56">
        <v>3</v>
      </c>
      <c r="AS26" s="56">
        <v>3</v>
      </c>
      <c r="AT26" s="53">
        <v>1</v>
      </c>
      <c r="AU26" s="53">
        <v>1</v>
      </c>
      <c r="AV26" s="53">
        <v>0</v>
      </c>
      <c r="AW26" s="53">
        <v>0</v>
      </c>
      <c r="AX26" s="53">
        <v>26.63</v>
      </c>
      <c r="AY26" s="53">
        <v>26.966000000000001</v>
      </c>
    </row>
    <row r="27" spans="2:51" x14ac:dyDescent="0.25">
      <c r="B27" s="27">
        <v>10076</v>
      </c>
      <c r="C27" s="28" t="s">
        <v>31</v>
      </c>
      <c r="D27" s="29">
        <v>1</v>
      </c>
      <c r="E27" s="29">
        <v>0</v>
      </c>
      <c r="F27" s="30">
        <v>4.8890000000000002</v>
      </c>
      <c r="G27" s="53">
        <v>6.1212381602914387</v>
      </c>
      <c r="H27" s="53">
        <v>6.186961872146119</v>
      </c>
      <c r="I27" s="53">
        <v>0</v>
      </c>
      <c r="J27" s="53">
        <v>0</v>
      </c>
      <c r="K27" s="53">
        <v>0</v>
      </c>
      <c r="L27" s="53">
        <v>0</v>
      </c>
      <c r="M27" s="32">
        <v>0</v>
      </c>
      <c r="N27" s="32">
        <v>0</v>
      </c>
      <c r="O27" s="53">
        <v>7.4329999999999998</v>
      </c>
      <c r="P27" s="53">
        <v>7.77</v>
      </c>
      <c r="Q27" s="32">
        <v>65291.472000000002</v>
      </c>
      <c r="R27" s="32">
        <v>68065.2</v>
      </c>
      <c r="S27" s="30">
        <v>4.7699999999999996</v>
      </c>
      <c r="T27" s="31">
        <v>41899.679999999993</v>
      </c>
      <c r="U27" s="31">
        <v>41785.199999999997</v>
      </c>
      <c r="V27" s="33">
        <v>2.6629999999999998</v>
      </c>
      <c r="W27" s="33">
        <v>3</v>
      </c>
      <c r="X27" s="53">
        <v>2.6629999999999998</v>
      </c>
      <c r="Y27" s="53">
        <v>3</v>
      </c>
      <c r="Z27" s="53">
        <v>0</v>
      </c>
      <c r="AA27" s="53">
        <v>0</v>
      </c>
      <c r="AB27" s="31">
        <v>1</v>
      </c>
      <c r="AC27" s="31">
        <v>1</v>
      </c>
      <c r="AD27" s="31">
        <v>1.6629999999999998</v>
      </c>
      <c r="AE27" s="31">
        <v>2</v>
      </c>
      <c r="AF27" s="54">
        <v>6.8309999999999996E-4</v>
      </c>
      <c r="AG27" s="54">
        <v>6.8309999999999996E-4</v>
      </c>
      <c r="AH27" s="34">
        <v>0</v>
      </c>
      <c r="AI27" s="55">
        <v>6.8309999999999996E-4</v>
      </c>
      <c r="AJ27" s="55">
        <v>6.8309999999999996E-4</v>
      </c>
      <c r="AK27" s="55">
        <v>6.8309999999999996E-4</v>
      </c>
      <c r="AL27" s="36">
        <v>0.64174110575538579</v>
      </c>
      <c r="AM27" s="36">
        <v>0.61390706599321887</v>
      </c>
      <c r="AN27" s="36">
        <v>1.5582809224318659</v>
      </c>
      <c r="AO27" s="36">
        <v>1.628930817610063</v>
      </c>
      <c r="AP27" s="37">
        <v>0</v>
      </c>
      <c r="AQ27" s="37">
        <v>0</v>
      </c>
      <c r="AR27" s="56">
        <v>1</v>
      </c>
      <c r="AS27" s="56">
        <v>1</v>
      </c>
      <c r="AT27" s="53">
        <v>0</v>
      </c>
      <c r="AU27" s="53">
        <v>0</v>
      </c>
      <c r="AV27" s="53">
        <v>2.6629999999999998</v>
      </c>
      <c r="AW27" s="53">
        <v>3</v>
      </c>
      <c r="AX27" s="53">
        <v>7.4329999999999998</v>
      </c>
      <c r="AY27" s="53">
        <v>7.77</v>
      </c>
    </row>
    <row r="28" spans="2:51" x14ac:dyDescent="0.25">
      <c r="B28" s="27">
        <v>10078</v>
      </c>
      <c r="C28" s="28" t="s">
        <v>32</v>
      </c>
      <c r="D28" s="29">
        <v>1</v>
      </c>
      <c r="E28" s="29">
        <v>0</v>
      </c>
      <c r="F28" s="30">
        <v>3.7729999999999997</v>
      </c>
      <c r="G28" s="53">
        <v>3.5253665755919852</v>
      </c>
      <c r="H28" s="53">
        <v>3.5326296803652961</v>
      </c>
      <c r="I28" s="53">
        <v>0</v>
      </c>
      <c r="J28" s="53">
        <v>0</v>
      </c>
      <c r="K28" s="53">
        <v>0</v>
      </c>
      <c r="L28" s="53">
        <v>0</v>
      </c>
      <c r="M28" s="32">
        <v>0</v>
      </c>
      <c r="N28" s="32">
        <v>0</v>
      </c>
      <c r="O28" s="53">
        <v>3.5249999999999999</v>
      </c>
      <c r="P28" s="53">
        <v>3.5339999999999998</v>
      </c>
      <c r="Q28" s="32">
        <v>30963.599999999999</v>
      </c>
      <c r="R28" s="32">
        <v>30957.839999999997</v>
      </c>
      <c r="S28" s="30">
        <v>3.681</v>
      </c>
      <c r="T28" s="31">
        <v>32333.903999999999</v>
      </c>
      <c r="U28" s="31">
        <v>32245.56</v>
      </c>
      <c r="V28" s="33">
        <v>0</v>
      </c>
      <c r="W28" s="33">
        <v>0</v>
      </c>
      <c r="X28" s="53">
        <v>0</v>
      </c>
      <c r="Y28" s="53">
        <v>0</v>
      </c>
      <c r="Z28" s="53">
        <v>0</v>
      </c>
      <c r="AA28" s="53">
        <v>0</v>
      </c>
      <c r="AB28" s="31">
        <v>0</v>
      </c>
      <c r="AC28" s="31">
        <v>0</v>
      </c>
      <c r="AD28" s="31">
        <v>0</v>
      </c>
      <c r="AE28" s="31">
        <v>0</v>
      </c>
      <c r="AF28" s="54">
        <v>5.0480000000000002E-4</v>
      </c>
      <c r="AG28" s="54">
        <v>5.061E-4</v>
      </c>
      <c r="AH28" s="34">
        <v>0</v>
      </c>
      <c r="AI28" s="55">
        <v>5.0480000000000002E-4</v>
      </c>
      <c r="AJ28" s="55">
        <v>5.061E-4</v>
      </c>
      <c r="AK28" s="55">
        <v>5.0544999999999995E-4</v>
      </c>
      <c r="AL28" s="36">
        <v>0.99994088767162403</v>
      </c>
      <c r="AM28" s="36">
        <v>1</v>
      </c>
      <c r="AN28" s="36">
        <v>1</v>
      </c>
      <c r="AO28" s="36">
        <v>1</v>
      </c>
      <c r="AP28" s="37">
        <v>0</v>
      </c>
      <c r="AQ28" s="37">
        <v>0</v>
      </c>
      <c r="AR28" s="56">
        <v>1</v>
      </c>
      <c r="AS28" s="56">
        <v>1</v>
      </c>
      <c r="AT28" s="53">
        <v>0</v>
      </c>
      <c r="AU28" s="53">
        <v>0</v>
      </c>
      <c r="AV28" s="53">
        <v>0</v>
      </c>
      <c r="AW28" s="53">
        <v>0</v>
      </c>
      <c r="AX28" s="53">
        <v>3.5249999999999999</v>
      </c>
      <c r="AY28" s="53">
        <v>3.5339999999999998</v>
      </c>
    </row>
    <row r="29" spans="2:51" x14ac:dyDescent="0.25">
      <c r="B29" s="27">
        <v>10079</v>
      </c>
      <c r="C29" s="28" t="s">
        <v>33</v>
      </c>
      <c r="D29" s="29">
        <v>1</v>
      </c>
      <c r="E29" s="29">
        <v>0</v>
      </c>
      <c r="F29" s="30">
        <v>89.494</v>
      </c>
      <c r="G29" s="53">
        <v>95.722884448998201</v>
      </c>
      <c r="H29" s="53">
        <v>97.248165981735141</v>
      </c>
      <c r="I29" s="53">
        <v>0</v>
      </c>
      <c r="J29" s="53">
        <v>0</v>
      </c>
      <c r="K29" s="53">
        <v>2.9345400728597451</v>
      </c>
      <c r="L29" s="53">
        <v>2.9365296803652967</v>
      </c>
      <c r="M29" s="32">
        <v>25777</v>
      </c>
      <c r="N29" s="32">
        <v>25724</v>
      </c>
      <c r="O29" s="53">
        <v>92.899000000000001</v>
      </c>
      <c r="P29" s="53">
        <v>94.525000000000006</v>
      </c>
      <c r="Q29" s="32">
        <v>816024.81599999999</v>
      </c>
      <c r="R29" s="32">
        <v>828039</v>
      </c>
      <c r="S29" s="30">
        <v>87.317999999999998</v>
      </c>
      <c r="T29" s="31">
        <v>767001.31200000003</v>
      </c>
      <c r="U29" s="31">
        <v>764905.67999999993</v>
      </c>
      <c r="V29" s="33">
        <v>5.5810000000000004</v>
      </c>
      <c r="W29" s="33">
        <v>7.2069999999999999</v>
      </c>
      <c r="X29" s="53">
        <v>5.5810000000000004</v>
      </c>
      <c r="Y29" s="53">
        <v>7.2069999999999999</v>
      </c>
      <c r="Z29" s="53">
        <v>0</v>
      </c>
      <c r="AA29" s="53">
        <v>0</v>
      </c>
      <c r="AB29" s="31">
        <v>0</v>
      </c>
      <c r="AC29" s="31">
        <v>0</v>
      </c>
      <c r="AD29" s="31">
        <v>5.5810000000000004</v>
      </c>
      <c r="AE29" s="31">
        <v>7.2069999999999999</v>
      </c>
      <c r="AF29" s="54">
        <v>1.25042E-2</v>
      </c>
      <c r="AG29" s="54">
        <v>1.25042E-2</v>
      </c>
      <c r="AH29" s="34">
        <v>0</v>
      </c>
      <c r="AI29" s="55">
        <v>1.25042E-2</v>
      </c>
      <c r="AJ29" s="55">
        <v>1.25042E-2</v>
      </c>
      <c r="AK29" s="55">
        <v>1.25042E-2</v>
      </c>
      <c r="AL29" s="36">
        <v>0.94175812720209195</v>
      </c>
      <c r="AM29" s="36">
        <v>0.9260534666475625</v>
      </c>
      <c r="AN29" s="36">
        <v>1.0639158020110402</v>
      </c>
      <c r="AO29" s="36">
        <v>1.0825373920612016</v>
      </c>
      <c r="AP29" s="37">
        <v>0</v>
      </c>
      <c r="AQ29" s="37">
        <v>0</v>
      </c>
      <c r="AR29" s="56">
        <v>3</v>
      </c>
      <c r="AS29" s="56">
        <v>3</v>
      </c>
      <c r="AT29" s="53">
        <v>4.069</v>
      </c>
      <c r="AU29" s="53">
        <v>4.069</v>
      </c>
      <c r="AV29" s="53">
        <v>1.512</v>
      </c>
      <c r="AW29" s="53">
        <v>3.1379999999999999</v>
      </c>
      <c r="AX29" s="53">
        <v>88.83</v>
      </c>
      <c r="AY29" s="53">
        <v>90.456000000000003</v>
      </c>
    </row>
    <row r="30" spans="2:51" x14ac:dyDescent="0.25">
      <c r="B30" s="27">
        <v>10080</v>
      </c>
      <c r="C30" s="28" t="s">
        <v>34</v>
      </c>
      <c r="D30" s="29">
        <v>1</v>
      </c>
      <c r="E30" s="29">
        <v>0</v>
      </c>
      <c r="F30" s="30">
        <v>7.548</v>
      </c>
      <c r="G30" s="53">
        <v>7.2170689890710396</v>
      </c>
      <c r="H30" s="53">
        <v>7.2706740867579924</v>
      </c>
      <c r="I30" s="53">
        <v>0</v>
      </c>
      <c r="J30" s="53">
        <v>0</v>
      </c>
      <c r="K30" s="53">
        <v>0</v>
      </c>
      <c r="L30" s="53">
        <v>0</v>
      </c>
      <c r="M30" s="32">
        <v>0</v>
      </c>
      <c r="N30" s="32">
        <v>0</v>
      </c>
      <c r="O30" s="53">
        <v>7.8789999999999996</v>
      </c>
      <c r="P30" s="53">
        <v>7.9429999999999996</v>
      </c>
      <c r="Q30" s="32">
        <v>69209.135999999999</v>
      </c>
      <c r="R30" s="32">
        <v>69580.679999999993</v>
      </c>
      <c r="S30" s="30">
        <v>7.3639999999999999</v>
      </c>
      <c r="T30" s="31">
        <v>64685.375999999997</v>
      </c>
      <c r="U30" s="31">
        <v>64508.639999999999</v>
      </c>
      <c r="V30" s="33">
        <v>0.51500000000000001</v>
      </c>
      <c r="W30" s="33">
        <v>0.57899999999999996</v>
      </c>
      <c r="X30" s="53">
        <v>0</v>
      </c>
      <c r="Y30" s="53">
        <v>0</v>
      </c>
      <c r="Z30" s="53">
        <v>0.51500000000000001</v>
      </c>
      <c r="AA30" s="53">
        <v>0.57899999999999996</v>
      </c>
      <c r="AB30" s="31">
        <v>0</v>
      </c>
      <c r="AC30" s="31">
        <v>0</v>
      </c>
      <c r="AD30" s="31">
        <v>0</v>
      </c>
      <c r="AE30" s="31">
        <v>0</v>
      </c>
      <c r="AF30" s="54">
        <v>1.0545000000000001E-3</v>
      </c>
      <c r="AG30" s="54">
        <v>1.0545000000000001E-3</v>
      </c>
      <c r="AH30" s="34">
        <v>0</v>
      </c>
      <c r="AI30" s="55">
        <v>1.0545000000000001E-3</v>
      </c>
      <c r="AJ30" s="55">
        <v>1.0545000000000001E-3</v>
      </c>
      <c r="AK30" s="55">
        <v>1.0545000000000001E-3</v>
      </c>
      <c r="AL30" s="36">
        <v>0.93459001453718682</v>
      </c>
      <c r="AM30" s="36">
        <v>0.92701444195181792</v>
      </c>
      <c r="AN30" s="36">
        <v>1.0699348180336774</v>
      </c>
      <c r="AO30" s="36">
        <v>1.0786257468766973</v>
      </c>
      <c r="AP30" s="37">
        <v>0</v>
      </c>
      <c r="AQ30" s="37">
        <v>0</v>
      </c>
      <c r="AR30" s="56">
        <v>1</v>
      </c>
      <c r="AS30" s="56">
        <v>1</v>
      </c>
      <c r="AT30" s="53">
        <v>0</v>
      </c>
      <c r="AU30" s="53">
        <v>0</v>
      </c>
      <c r="AV30" s="53">
        <v>0</v>
      </c>
      <c r="AW30" s="53">
        <v>0</v>
      </c>
      <c r="AX30" s="53">
        <v>7.8789999999999996</v>
      </c>
      <c r="AY30" s="53">
        <v>7.9429999999999996</v>
      </c>
    </row>
    <row r="31" spans="2:51" x14ac:dyDescent="0.25">
      <c r="B31" s="27">
        <v>10081</v>
      </c>
      <c r="C31" s="28" t="s">
        <v>35</v>
      </c>
      <c r="D31" s="29">
        <v>1</v>
      </c>
      <c r="E31" s="29">
        <v>0</v>
      </c>
      <c r="F31" s="30">
        <v>10.611000000000001</v>
      </c>
      <c r="G31" s="53">
        <v>12.874729735883426</v>
      </c>
      <c r="H31" s="53">
        <v>12.921475913242006</v>
      </c>
      <c r="I31" s="53">
        <v>0</v>
      </c>
      <c r="J31" s="53">
        <v>0</v>
      </c>
      <c r="K31" s="53">
        <v>2.9345400728597451</v>
      </c>
      <c r="L31" s="53">
        <v>2.9365296803652967</v>
      </c>
      <c r="M31" s="32">
        <v>25777</v>
      </c>
      <c r="N31" s="32">
        <v>25724</v>
      </c>
      <c r="O31" s="53">
        <v>9.94</v>
      </c>
      <c r="P31" s="53">
        <v>9.984</v>
      </c>
      <c r="Q31" s="32">
        <v>87312.959999999992</v>
      </c>
      <c r="R31" s="32">
        <v>87459.839999999997</v>
      </c>
      <c r="S31" s="30">
        <v>10.353</v>
      </c>
      <c r="T31" s="31">
        <v>90940.751999999993</v>
      </c>
      <c r="U31" s="31">
        <v>90692.28</v>
      </c>
      <c r="V31" s="33">
        <v>0</v>
      </c>
      <c r="W31" s="33">
        <v>0</v>
      </c>
      <c r="X31" s="53">
        <v>0</v>
      </c>
      <c r="Y31" s="53">
        <v>0</v>
      </c>
      <c r="Z31" s="53">
        <v>0</v>
      </c>
      <c r="AA31" s="53">
        <v>0</v>
      </c>
      <c r="AB31" s="31">
        <v>0</v>
      </c>
      <c r="AC31" s="31">
        <v>0</v>
      </c>
      <c r="AD31" s="31">
        <v>0</v>
      </c>
      <c r="AE31" s="31">
        <v>0</v>
      </c>
      <c r="AF31" s="54">
        <v>1.4234E-3</v>
      </c>
      <c r="AG31" s="54">
        <v>1.4296999999999999E-3</v>
      </c>
      <c r="AH31" s="34">
        <v>0</v>
      </c>
      <c r="AI31" s="55">
        <v>1.4234E-3</v>
      </c>
      <c r="AJ31" s="55">
        <v>1.4296999999999999E-3</v>
      </c>
      <c r="AK31" s="55">
        <v>1.42655E-3</v>
      </c>
      <c r="AL31" s="36">
        <v>1</v>
      </c>
      <c r="AM31" s="36">
        <v>0.9999666551966705</v>
      </c>
      <c r="AN31" s="36">
        <v>1</v>
      </c>
      <c r="AO31" s="36">
        <v>1</v>
      </c>
      <c r="AP31" s="37">
        <v>0</v>
      </c>
      <c r="AQ31" s="37">
        <v>0</v>
      </c>
      <c r="AR31" s="56">
        <v>1</v>
      </c>
      <c r="AS31" s="56">
        <v>1</v>
      </c>
      <c r="AT31" s="53">
        <v>0</v>
      </c>
      <c r="AU31" s="53">
        <v>0</v>
      </c>
      <c r="AV31" s="53">
        <v>0</v>
      </c>
      <c r="AW31" s="53">
        <v>0</v>
      </c>
      <c r="AX31" s="53">
        <v>9.94</v>
      </c>
      <c r="AY31" s="53">
        <v>9.984</v>
      </c>
    </row>
    <row r="32" spans="2:51" x14ac:dyDescent="0.25">
      <c r="B32" s="27">
        <v>10082</v>
      </c>
      <c r="C32" s="28" t="s">
        <v>36</v>
      </c>
      <c r="D32" s="29">
        <v>1</v>
      </c>
      <c r="E32" s="29">
        <v>0</v>
      </c>
      <c r="F32" s="30">
        <v>0.12</v>
      </c>
      <c r="G32" s="53">
        <v>0.1073605418943534</v>
      </c>
      <c r="H32" s="53">
        <v>0.10725753424657537</v>
      </c>
      <c r="I32" s="53">
        <v>0</v>
      </c>
      <c r="J32" s="53">
        <v>0</v>
      </c>
      <c r="K32" s="53">
        <v>0</v>
      </c>
      <c r="L32" s="53">
        <v>0</v>
      </c>
      <c r="M32" s="32">
        <v>0</v>
      </c>
      <c r="N32" s="32">
        <v>0</v>
      </c>
      <c r="O32" s="53">
        <v>0.114</v>
      </c>
      <c r="P32" s="53">
        <v>0.11600000000000001</v>
      </c>
      <c r="Q32" s="32">
        <v>1001.3760000000001</v>
      </c>
      <c r="R32" s="32">
        <v>1016.1600000000001</v>
      </c>
      <c r="S32" s="30">
        <v>0.11700000000000001</v>
      </c>
      <c r="T32" s="31">
        <v>1027.7280000000001</v>
      </c>
      <c r="U32" s="31">
        <v>1024.92</v>
      </c>
      <c r="V32" s="33">
        <v>0</v>
      </c>
      <c r="W32" s="33">
        <v>0</v>
      </c>
      <c r="X32" s="53">
        <v>0</v>
      </c>
      <c r="Y32" s="53">
        <v>0</v>
      </c>
      <c r="Z32" s="53">
        <v>0</v>
      </c>
      <c r="AA32" s="53">
        <v>0</v>
      </c>
      <c r="AB32" s="31">
        <v>0</v>
      </c>
      <c r="AC32" s="31">
        <v>0</v>
      </c>
      <c r="AD32" s="31">
        <v>0</v>
      </c>
      <c r="AE32" s="31">
        <v>0</v>
      </c>
      <c r="AF32" s="54">
        <v>1.63E-5</v>
      </c>
      <c r="AG32" s="54">
        <v>1.66E-5</v>
      </c>
      <c r="AH32" s="34">
        <v>0</v>
      </c>
      <c r="AI32" s="55">
        <v>1.63E-5</v>
      </c>
      <c r="AJ32" s="55">
        <v>1.66E-5</v>
      </c>
      <c r="AK32" s="55">
        <v>1.645E-5</v>
      </c>
      <c r="AL32" s="36">
        <v>1</v>
      </c>
      <c r="AM32" s="36">
        <v>0.99919734593630827</v>
      </c>
      <c r="AN32" s="36">
        <v>1</v>
      </c>
      <c r="AO32" s="36">
        <v>1</v>
      </c>
      <c r="AP32" s="37">
        <v>0</v>
      </c>
      <c r="AQ32" s="37">
        <v>0</v>
      </c>
      <c r="AR32" s="56">
        <v>1</v>
      </c>
      <c r="AS32" s="56">
        <v>1</v>
      </c>
      <c r="AT32" s="53">
        <v>0</v>
      </c>
      <c r="AU32" s="53">
        <v>0</v>
      </c>
      <c r="AV32" s="53">
        <v>0</v>
      </c>
      <c r="AW32" s="53">
        <v>0</v>
      </c>
      <c r="AX32" s="53">
        <v>0.114</v>
      </c>
      <c r="AY32" s="53">
        <v>0.11600000000000001</v>
      </c>
    </row>
    <row r="33" spans="2:51" x14ac:dyDescent="0.25">
      <c r="B33" s="27">
        <v>10083</v>
      </c>
      <c r="C33" s="28" t="s">
        <v>37</v>
      </c>
      <c r="D33" s="29">
        <v>1</v>
      </c>
      <c r="E33" s="29">
        <v>0</v>
      </c>
      <c r="F33" s="30">
        <v>8.4879999999999995</v>
      </c>
      <c r="G33" s="53">
        <v>8.4658853597449912</v>
      </c>
      <c r="H33" s="53">
        <v>8.5072520547945221</v>
      </c>
      <c r="I33" s="53">
        <v>0</v>
      </c>
      <c r="J33" s="53">
        <v>0</v>
      </c>
      <c r="K33" s="53">
        <v>0</v>
      </c>
      <c r="L33" s="53">
        <v>0</v>
      </c>
      <c r="M33" s="32">
        <v>0</v>
      </c>
      <c r="N33" s="32">
        <v>0</v>
      </c>
      <c r="O33" s="53">
        <v>8.3000000000000007</v>
      </c>
      <c r="P33" s="53">
        <v>8.3450000000000006</v>
      </c>
      <c r="Q33" s="32">
        <v>72907.200000000012</v>
      </c>
      <c r="R33" s="32">
        <v>73102.200000000012</v>
      </c>
      <c r="S33" s="30">
        <v>8.282</v>
      </c>
      <c r="T33" s="31">
        <v>72749.088000000003</v>
      </c>
      <c r="U33" s="31">
        <v>72550.320000000007</v>
      </c>
      <c r="V33" s="33">
        <v>1.7999999999999999E-2</v>
      </c>
      <c r="W33" s="33">
        <v>6.3E-2</v>
      </c>
      <c r="X33" s="53">
        <v>0</v>
      </c>
      <c r="Y33" s="53">
        <v>0</v>
      </c>
      <c r="Z33" s="53">
        <v>1.7999999999999999E-2</v>
      </c>
      <c r="AA33" s="53">
        <v>6.3E-2</v>
      </c>
      <c r="AB33" s="31">
        <v>0</v>
      </c>
      <c r="AC33" s="31">
        <v>0</v>
      </c>
      <c r="AD33" s="31">
        <v>0</v>
      </c>
      <c r="AE33" s="31">
        <v>0</v>
      </c>
      <c r="AF33" s="54">
        <v>1.186E-3</v>
      </c>
      <c r="AG33" s="54">
        <v>1.186E-3</v>
      </c>
      <c r="AH33" s="34">
        <v>0</v>
      </c>
      <c r="AI33" s="55">
        <v>1.186E-3</v>
      </c>
      <c r="AJ33" s="55">
        <v>1.186E-3</v>
      </c>
      <c r="AK33" s="55">
        <v>1.186E-3</v>
      </c>
      <c r="AL33" s="36">
        <v>0.99780449158729134</v>
      </c>
      <c r="AM33" s="36">
        <v>0.99246406285272448</v>
      </c>
      <c r="AN33" s="36">
        <v>1.0021733880705144</v>
      </c>
      <c r="AO33" s="36">
        <v>1.0076068582468003</v>
      </c>
      <c r="AP33" s="37">
        <v>0</v>
      </c>
      <c r="AQ33" s="37">
        <v>0</v>
      </c>
      <c r="AR33" s="56">
        <v>1</v>
      </c>
      <c r="AS33" s="56">
        <v>1</v>
      </c>
      <c r="AT33" s="53">
        <v>0</v>
      </c>
      <c r="AU33" s="53">
        <v>0</v>
      </c>
      <c r="AV33" s="53">
        <v>0</v>
      </c>
      <c r="AW33" s="53">
        <v>0</v>
      </c>
      <c r="AX33" s="53">
        <v>8.3000000000000007</v>
      </c>
      <c r="AY33" s="53">
        <v>8.3450000000000006</v>
      </c>
    </row>
    <row r="34" spans="2:51" x14ac:dyDescent="0.25">
      <c r="B34" s="27">
        <v>10086</v>
      </c>
      <c r="C34" s="28" t="s">
        <v>38</v>
      </c>
      <c r="D34" s="29">
        <v>1</v>
      </c>
      <c r="E34" s="29">
        <v>0</v>
      </c>
      <c r="F34" s="30">
        <v>4.0039999999999996</v>
      </c>
      <c r="G34" s="53">
        <v>3.9181338797814216</v>
      </c>
      <c r="H34" s="53">
        <v>3.8922517123287679</v>
      </c>
      <c r="I34" s="53">
        <v>0</v>
      </c>
      <c r="J34" s="53">
        <v>0</v>
      </c>
      <c r="K34" s="53">
        <v>0</v>
      </c>
      <c r="L34" s="53">
        <v>0</v>
      </c>
      <c r="M34" s="32">
        <v>0</v>
      </c>
      <c r="N34" s="32">
        <v>0</v>
      </c>
      <c r="O34" s="53">
        <v>3.9609999999999999</v>
      </c>
      <c r="P34" s="53">
        <v>4.0039999999999996</v>
      </c>
      <c r="Q34" s="32">
        <v>34793.423999999999</v>
      </c>
      <c r="R34" s="32">
        <v>35075.039999999994</v>
      </c>
      <c r="S34" s="30">
        <v>3.907</v>
      </c>
      <c r="T34" s="31">
        <v>34319.088000000003</v>
      </c>
      <c r="U34" s="31">
        <v>34225.32</v>
      </c>
      <c r="V34" s="33">
        <v>5.3999999999999999E-2</v>
      </c>
      <c r="W34" s="33">
        <v>9.7000000000000003E-2</v>
      </c>
      <c r="X34" s="53">
        <v>0</v>
      </c>
      <c r="Y34" s="53">
        <v>0</v>
      </c>
      <c r="Z34" s="53">
        <v>5.3999999999999999E-2</v>
      </c>
      <c r="AA34" s="53">
        <v>9.7000000000000003E-2</v>
      </c>
      <c r="AB34" s="31">
        <v>0</v>
      </c>
      <c r="AC34" s="31">
        <v>0</v>
      </c>
      <c r="AD34" s="31">
        <v>0</v>
      </c>
      <c r="AE34" s="31">
        <v>0</v>
      </c>
      <c r="AF34" s="54">
        <v>5.5949999999999999E-4</v>
      </c>
      <c r="AG34" s="54">
        <v>5.5949999999999999E-4</v>
      </c>
      <c r="AH34" s="34">
        <v>0</v>
      </c>
      <c r="AI34" s="55">
        <v>5.5949999999999999E-4</v>
      </c>
      <c r="AJ34" s="55">
        <v>5.5949999999999999E-4</v>
      </c>
      <c r="AK34" s="55">
        <v>5.5949999999999999E-4</v>
      </c>
      <c r="AL34" s="36">
        <v>0.98629136773971215</v>
      </c>
      <c r="AM34" s="36">
        <v>0.97577282662151887</v>
      </c>
      <c r="AN34" s="36">
        <v>1.01382134630151</v>
      </c>
      <c r="AO34" s="36">
        <v>1.0248272331712309</v>
      </c>
      <c r="AP34" s="37">
        <v>0</v>
      </c>
      <c r="AQ34" s="37">
        <v>0</v>
      </c>
      <c r="AR34" s="56">
        <v>1</v>
      </c>
      <c r="AS34" s="56">
        <v>1</v>
      </c>
      <c r="AT34" s="53">
        <v>0</v>
      </c>
      <c r="AU34" s="53">
        <v>0</v>
      </c>
      <c r="AV34" s="53">
        <v>0</v>
      </c>
      <c r="AW34" s="53">
        <v>0</v>
      </c>
      <c r="AX34" s="53">
        <v>3.9609999999999999</v>
      </c>
      <c r="AY34" s="53">
        <v>4.0039999999999996</v>
      </c>
    </row>
    <row r="35" spans="2:51" x14ac:dyDescent="0.25">
      <c r="B35" s="27">
        <v>10087</v>
      </c>
      <c r="C35" s="28" t="s">
        <v>39</v>
      </c>
      <c r="D35" s="29">
        <v>1</v>
      </c>
      <c r="E35" s="29">
        <v>0</v>
      </c>
      <c r="F35" s="30">
        <v>86.754999999999995</v>
      </c>
      <c r="G35" s="53">
        <v>60.917388205828793</v>
      </c>
      <c r="H35" s="53">
        <v>60.853898515981733</v>
      </c>
      <c r="I35" s="53">
        <v>0</v>
      </c>
      <c r="J35" s="53">
        <v>0</v>
      </c>
      <c r="K35" s="53">
        <v>8.7204007285974494E-2</v>
      </c>
      <c r="L35" s="53">
        <v>8.6643835616438361E-2</v>
      </c>
      <c r="M35" s="32">
        <v>766</v>
      </c>
      <c r="N35" s="32">
        <v>759</v>
      </c>
      <c r="O35" s="53">
        <v>83.43</v>
      </c>
      <c r="P35" s="53">
        <v>83.554000000000002</v>
      </c>
      <c r="Q35" s="32">
        <v>732849.12000000011</v>
      </c>
      <c r="R35" s="32">
        <v>731933.04</v>
      </c>
      <c r="S35" s="30">
        <v>84.646000000000001</v>
      </c>
      <c r="T35" s="31">
        <v>743530.46400000004</v>
      </c>
      <c r="U35" s="31">
        <v>741498.96</v>
      </c>
      <c r="V35" s="33">
        <v>0</v>
      </c>
      <c r="W35" s="33">
        <v>0</v>
      </c>
      <c r="X35" s="53">
        <v>0</v>
      </c>
      <c r="Y35" s="53">
        <v>0</v>
      </c>
      <c r="Z35" s="53">
        <v>0</v>
      </c>
      <c r="AA35" s="53">
        <v>0</v>
      </c>
      <c r="AB35" s="31">
        <v>0</v>
      </c>
      <c r="AC35" s="31">
        <v>0</v>
      </c>
      <c r="AD35" s="31">
        <v>0</v>
      </c>
      <c r="AE35" s="31">
        <v>0</v>
      </c>
      <c r="AF35" s="54">
        <v>1.19474E-2</v>
      </c>
      <c r="AG35" s="54">
        <v>1.19652E-2</v>
      </c>
      <c r="AH35" s="34">
        <v>0</v>
      </c>
      <c r="AI35" s="55">
        <v>1.19474E-2</v>
      </c>
      <c r="AJ35" s="55">
        <v>1.19652E-2</v>
      </c>
      <c r="AK35" s="55">
        <v>1.19563E-2</v>
      </c>
      <c r="AL35" s="36">
        <v>0.9999981955897036</v>
      </c>
      <c r="AM35" s="36">
        <v>0.99999792505898066</v>
      </c>
      <c r="AN35" s="36">
        <v>1</v>
      </c>
      <c r="AO35" s="36">
        <v>1</v>
      </c>
      <c r="AP35" s="37">
        <v>0</v>
      </c>
      <c r="AQ35" s="37">
        <v>0</v>
      </c>
      <c r="AR35" s="56">
        <v>1</v>
      </c>
      <c r="AS35" s="56">
        <v>1</v>
      </c>
      <c r="AT35" s="53">
        <v>0</v>
      </c>
      <c r="AU35" s="53">
        <v>0</v>
      </c>
      <c r="AV35" s="53">
        <v>0</v>
      </c>
      <c r="AW35" s="53">
        <v>0</v>
      </c>
      <c r="AX35" s="53">
        <v>83.43</v>
      </c>
      <c r="AY35" s="53">
        <v>83.554000000000002</v>
      </c>
    </row>
    <row r="36" spans="2:51" x14ac:dyDescent="0.25">
      <c r="B36" s="27">
        <v>10089</v>
      </c>
      <c r="C36" s="28" t="s">
        <v>40</v>
      </c>
      <c r="D36" s="29">
        <v>1</v>
      </c>
      <c r="E36" s="29">
        <v>0</v>
      </c>
      <c r="F36" s="30">
        <v>105.09699999999999</v>
      </c>
      <c r="G36" s="53">
        <v>111.90974601548268</v>
      </c>
      <c r="H36" s="53">
        <v>114.15269155251143</v>
      </c>
      <c r="I36" s="53">
        <v>0</v>
      </c>
      <c r="J36" s="53">
        <v>0</v>
      </c>
      <c r="K36" s="53">
        <v>0</v>
      </c>
      <c r="L36" s="53">
        <v>0</v>
      </c>
      <c r="M36" s="32">
        <v>0</v>
      </c>
      <c r="N36" s="32">
        <v>0</v>
      </c>
      <c r="O36" s="53">
        <v>106.24299999999999</v>
      </c>
      <c r="P36" s="53">
        <v>107.855</v>
      </c>
      <c r="Q36" s="32">
        <v>933238.51199999999</v>
      </c>
      <c r="R36" s="32">
        <v>944809.8</v>
      </c>
      <c r="S36" s="30">
        <v>102.542</v>
      </c>
      <c r="T36" s="31">
        <v>900728.92799999996</v>
      </c>
      <c r="U36" s="31">
        <v>898267.92</v>
      </c>
      <c r="V36" s="33">
        <v>3.7010000000000001</v>
      </c>
      <c r="W36" s="33">
        <v>5.3129999999999997</v>
      </c>
      <c r="X36" s="53">
        <v>3.7010000000000001</v>
      </c>
      <c r="Y36" s="53">
        <v>5.3129999999999997</v>
      </c>
      <c r="Z36" s="53">
        <v>0</v>
      </c>
      <c r="AA36" s="53">
        <v>0</v>
      </c>
      <c r="AB36" s="31">
        <v>8</v>
      </c>
      <c r="AC36" s="31">
        <v>11</v>
      </c>
      <c r="AD36" s="31">
        <v>0</v>
      </c>
      <c r="AE36" s="31">
        <v>0</v>
      </c>
      <c r="AF36" s="54">
        <v>1.4684300000000001E-2</v>
      </c>
      <c r="AG36" s="54">
        <v>1.4684300000000001E-2</v>
      </c>
      <c r="AH36" s="34">
        <v>0</v>
      </c>
      <c r="AI36" s="55">
        <v>1.4684300000000001E-2</v>
      </c>
      <c r="AJ36" s="55">
        <v>1.4684300000000001E-2</v>
      </c>
      <c r="AK36" s="55">
        <v>1.4684300000000001E-2</v>
      </c>
      <c r="AL36" s="36">
        <v>0.96516653416600717</v>
      </c>
      <c r="AM36" s="36">
        <v>0.95073959239537909</v>
      </c>
      <c r="AN36" s="36">
        <v>1.036092527939771</v>
      </c>
      <c r="AO36" s="36">
        <v>1.0518129156833298</v>
      </c>
      <c r="AP36" s="37">
        <v>0</v>
      </c>
      <c r="AQ36" s="37">
        <v>0</v>
      </c>
      <c r="AR36" s="56">
        <v>1</v>
      </c>
      <c r="AS36" s="56">
        <v>1</v>
      </c>
      <c r="AT36" s="53">
        <v>0</v>
      </c>
      <c r="AU36" s="53">
        <v>0</v>
      </c>
      <c r="AV36" s="53">
        <v>8</v>
      </c>
      <c r="AW36" s="53">
        <v>11</v>
      </c>
      <c r="AX36" s="53">
        <v>110.542</v>
      </c>
      <c r="AY36" s="53">
        <v>113.542</v>
      </c>
    </row>
    <row r="37" spans="2:51" x14ac:dyDescent="0.25">
      <c r="B37" s="27">
        <v>10091</v>
      </c>
      <c r="C37" s="28" t="s">
        <v>41</v>
      </c>
      <c r="D37" s="29">
        <v>1</v>
      </c>
      <c r="E37" s="29">
        <v>0</v>
      </c>
      <c r="F37" s="30">
        <v>9.5630000000000006</v>
      </c>
      <c r="G37" s="53">
        <v>9.7772794854280498</v>
      </c>
      <c r="H37" s="53">
        <v>9.7425823059360734</v>
      </c>
      <c r="I37" s="53">
        <v>0</v>
      </c>
      <c r="J37" s="53">
        <v>0</v>
      </c>
      <c r="K37" s="53">
        <v>0</v>
      </c>
      <c r="L37" s="53">
        <v>0</v>
      </c>
      <c r="M37" s="32">
        <v>0</v>
      </c>
      <c r="N37" s="32">
        <v>0</v>
      </c>
      <c r="O37" s="53">
        <v>9.6590000000000007</v>
      </c>
      <c r="P37" s="53">
        <v>9.6620000000000008</v>
      </c>
      <c r="Q37" s="32">
        <v>84844.656000000003</v>
      </c>
      <c r="R37" s="32">
        <v>84639.12000000001</v>
      </c>
      <c r="S37" s="30">
        <v>9.33</v>
      </c>
      <c r="T37" s="31">
        <v>81954.720000000001</v>
      </c>
      <c r="U37" s="31">
        <v>81730.8</v>
      </c>
      <c r="V37" s="33">
        <v>0.32900000000000001</v>
      </c>
      <c r="W37" s="33">
        <v>0.33200000000000002</v>
      </c>
      <c r="X37" s="53">
        <v>0</v>
      </c>
      <c r="Y37" s="53">
        <v>0</v>
      </c>
      <c r="Z37" s="53">
        <v>0.32900000000000001</v>
      </c>
      <c r="AA37" s="53">
        <v>0.33200000000000002</v>
      </c>
      <c r="AB37" s="31">
        <v>0</v>
      </c>
      <c r="AC37" s="31">
        <v>0</v>
      </c>
      <c r="AD37" s="31">
        <v>0</v>
      </c>
      <c r="AE37" s="31">
        <v>0</v>
      </c>
      <c r="AF37" s="54">
        <v>1.3361E-3</v>
      </c>
      <c r="AG37" s="54">
        <v>1.3361E-3</v>
      </c>
      <c r="AH37" s="34">
        <v>0</v>
      </c>
      <c r="AI37" s="55">
        <v>1.3361E-3</v>
      </c>
      <c r="AJ37" s="55">
        <v>1.3361E-3</v>
      </c>
      <c r="AK37" s="55">
        <v>1.3361E-3</v>
      </c>
      <c r="AL37" s="36">
        <v>0.96593790159960757</v>
      </c>
      <c r="AM37" s="36">
        <v>0.96561056477597118</v>
      </c>
      <c r="AN37" s="36">
        <v>1.0352625937834943</v>
      </c>
      <c r="AO37" s="36">
        <v>1.0355841371918544</v>
      </c>
      <c r="AP37" s="37">
        <v>0</v>
      </c>
      <c r="AQ37" s="37">
        <v>0</v>
      </c>
      <c r="AR37" s="56">
        <v>1</v>
      </c>
      <c r="AS37" s="56">
        <v>1</v>
      </c>
      <c r="AT37" s="53">
        <v>0</v>
      </c>
      <c r="AU37" s="53">
        <v>0</v>
      </c>
      <c r="AV37" s="53">
        <v>0</v>
      </c>
      <c r="AW37" s="53">
        <v>0</v>
      </c>
      <c r="AX37" s="53">
        <v>9.6590000000000007</v>
      </c>
      <c r="AY37" s="53">
        <v>9.6620000000000008</v>
      </c>
    </row>
    <row r="38" spans="2:51" x14ac:dyDescent="0.25">
      <c r="B38" s="27">
        <v>10094</v>
      </c>
      <c r="C38" s="28" t="s">
        <v>42</v>
      </c>
      <c r="D38" s="29">
        <v>1</v>
      </c>
      <c r="E38" s="29">
        <v>0</v>
      </c>
      <c r="F38" s="30">
        <v>3.0820000000000003</v>
      </c>
      <c r="G38" s="53">
        <v>3.0558599726775952</v>
      </c>
      <c r="H38" s="53">
        <v>3.0380235159817346</v>
      </c>
      <c r="I38" s="53">
        <v>0</v>
      </c>
      <c r="J38" s="53">
        <v>0</v>
      </c>
      <c r="K38" s="53">
        <v>0.11259107468123862</v>
      </c>
      <c r="L38" s="53">
        <v>0.11232876712328767</v>
      </c>
      <c r="M38" s="32">
        <v>989</v>
      </c>
      <c r="N38" s="32">
        <v>984</v>
      </c>
      <c r="O38" s="53">
        <v>2.9409999999999998</v>
      </c>
      <c r="P38" s="53">
        <v>2.9260000000000002</v>
      </c>
      <c r="Q38" s="32">
        <v>25833.743999999999</v>
      </c>
      <c r="R38" s="32">
        <v>25631.760000000002</v>
      </c>
      <c r="S38" s="30">
        <v>3.0070000000000001</v>
      </c>
      <c r="T38" s="31">
        <v>26413.488000000001</v>
      </c>
      <c r="U38" s="31">
        <v>26341.32</v>
      </c>
      <c r="V38" s="33">
        <v>0</v>
      </c>
      <c r="W38" s="33">
        <v>0</v>
      </c>
      <c r="X38" s="53">
        <v>0</v>
      </c>
      <c r="Y38" s="53">
        <v>0</v>
      </c>
      <c r="Z38" s="53">
        <v>0</v>
      </c>
      <c r="AA38" s="53">
        <v>0</v>
      </c>
      <c r="AB38" s="31">
        <v>0</v>
      </c>
      <c r="AC38" s="31">
        <v>0</v>
      </c>
      <c r="AD38" s="31">
        <v>0</v>
      </c>
      <c r="AE38" s="31">
        <v>0</v>
      </c>
      <c r="AF38" s="54">
        <v>4.2119999999999999E-4</v>
      </c>
      <c r="AG38" s="54">
        <v>4.1899999999999999E-4</v>
      </c>
      <c r="AH38" s="34">
        <v>0</v>
      </c>
      <c r="AI38" s="55">
        <v>4.2119999999999999E-4</v>
      </c>
      <c r="AJ38" s="55">
        <v>4.1899999999999999E-4</v>
      </c>
      <c r="AK38" s="55">
        <v>4.2009999999999997E-4</v>
      </c>
      <c r="AL38" s="36">
        <v>0.99993097000050135</v>
      </c>
      <c r="AM38" s="36">
        <v>1</v>
      </c>
      <c r="AN38" s="36">
        <v>1</v>
      </c>
      <c r="AO38" s="36">
        <v>1</v>
      </c>
      <c r="AP38" s="37">
        <v>0</v>
      </c>
      <c r="AQ38" s="37">
        <v>0</v>
      </c>
      <c r="AR38" s="56">
        <v>1</v>
      </c>
      <c r="AS38" s="56">
        <v>1</v>
      </c>
      <c r="AT38" s="53">
        <v>0</v>
      </c>
      <c r="AU38" s="53">
        <v>0</v>
      </c>
      <c r="AV38" s="53">
        <v>0</v>
      </c>
      <c r="AW38" s="53">
        <v>0</v>
      </c>
      <c r="AX38" s="53">
        <v>2.9409999999999998</v>
      </c>
      <c r="AY38" s="53">
        <v>2.9260000000000002</v>
      </c>
    </row>
    <row r="39" spans="2:51" x14ac:dyDescent="0.25">
      <c r="B39" s="27">
        <v>10095</v>
      </c>
      <c r="C39" s="28" t="s">
        <v>43</v>
      </c>
      <c r="D39" s="29">
        <v>1</v>
      </c>
      <c r="E39" s="29">
        <v>0</v>
      </c>
      <c r="F39" s="30">
        <v>3.6970000000000001</v>
      </c>
      <c r="G39" s="53">
        <v>3.6485037568306011</v>
      </c>
      <c r="H39" s="53">
        <v>3.6646192922374428</v>
      </c>
      <c r="I39" s="53">
        <v>0</v>
      </c>
      <c r="J39" s="53">
        <v>0</v>
      </c>
      <c r="K39" s="53">
        <v>0</v>
      </c>
      <c r="L39" s="53">
        <v>0</v>
      </c>
      <c r="M39" s="32">
        <v>0</v>
      </c>
      <c r="N39" s="32">
        <v>0</v>
      </c>
      <c r="O39" s="53">
        <v>3.6850000000000001</v>
      </c>
      <c r="P39" s="53">
        <v>3.7069999999999999</v>
      </c>
      <c r="Q39" s="32">
        <v>32369.040000000001</v>
      </c>
      <c r="R39" s="32">
        <v>32473.32</v>
      </c>
      <c r="S39" s="30">
        <v>3.6070000000000002</v>
      </c>
      <c r="T39" s="31">
        <v>31683.888000000003</v>
      </c>
      <c r="U39" s="31">
        <v>31597.320000000003</v>
      </c>
      <c r="V39" s="33">
        <v>7.8E-2</v>
      </c>
      <c r="W39" s="33">
        <v>0.1</v>
      </c>
      <c r="X39" s="53">
        <v>0</v>
      </c>
      <c r="Y39" s="53">
        <v>0</v>
      </c>
      <c r="Z39" s="53">
        <v>7.8E-2</v>
      </c>
      <c r="AA39" s="53">
        <v>0.1</v>
      </c>
      <c r="AB39" s="31">
        <v>0</v>
      </c>
      <c r="AC39" s="31">
        <v>0</v>
      </c>
      <c r="AD39" s="31">
        <v>0</v>
      </c>
      <c r="AE39" s="31">
        <v>0</v>
      </c>
      <c r="AF39" s="54">
        <v>5.1650000000000003E-4</v>
      </c>
      <c r="AG39" s="54">
        <v>5.1650000000000003E-4</v>
      </c>
      <c r="AH39" s="34">
        <v>0</v>
      </c>
      <c r="AI39" s="55">
        <v>5.1650000000000003E-4</v>
      </c>
      <c r="AJ39" s="55">
        <v>5.1650000000000003E-4</v>
      </c>
      <c r="AK39" s="55">
        <v>5.1650000000000003E-4</v>
      </c>
      <c r="AL39" s="36">
        <v>0.97884743552326714</v>
      </c>
      <c r="AM39" s="36">
        <v>0.97297738250716459</v>
      </c>
      <c r="AN39" s="36">
        <v>1.0216246187967839</v>
      </c>
      <c r="AO39" s="36">
        <v>1.0277238702522871</v>
      </c>
      <c r="AP39" s="37">
        <v>0</v>
      </c>
      <c r="AQ39" s="37">
        <v>0</v>
      </c>
      <c r="AR39" s="56">
        <v>1</v>
      </c>
      <c r="AS39" s="56">
        <v>1</v>
      </c>
      <c r="AT39" s="53">
        <v>0</v>
      </c>
      <c r="AU39" s="53">
        <v>0</v>
      </c>
      <c r="AV39" s="53">
        <v>0</v>
      </c>
      <c r="AW39" s="53">
        <v>0</v>
      </c>
      <c r="AX39" s="53">
        <v>3.6850000000000001</v>
      </c>
      <c r="AY39" s="53">
        <v>3.7069999999999999</v>
      </c>
    </row>
    <row r="40" spans="2:51" x14ac:dyDescent="0.25">
      <c r="B40" s="27">
        <v>10097</v>
      </c>
      <c r="C40" s="28" t="s">
        <v>44</v>
      </c>
      <c r="D40" s="29">
        <v>1</v>
      </c>
      <c r="E40" s="29">
        <v>0</v>
      </c>
      <c r="F40" s="30">
        <v>2.0680000000000001</v>
      </c>
      <c r="G40" s="53">
        <v>2.1703392531876142</v>
      </c>
      <c r="H40" s="53">
        <v>2.2000160958904109</v>
      </c>
      <c r="I40" s="53">
        <v>0</v>
      </c>
      <c r="J40" s="53">
        <v>0</v>
      </c>
      <c r="K40" s="53">
        <v>0</v>
      </c>
      <c r="L40" s="53">
        <v>0</v>
      </c>
      <c r="M40" s="32">
        <v>0</v>
      </c>
      <c r="N40" s="32">
        <v>0</v>
      </c>
      <c r="O40" s="53">
        <v>2.17</v>
      </c>
      <c r="P40" s="53">
        <v>2.2000000000000002</v>
      </c>
      <c r="Q40" s="32">
        <v>19061.28</v>
      </c>
      <c r="R40" s="32">
        <v>19272</v>
      </c>
      <c r="S40" s="30">
        <v>2.0179999999999998</v>
      </c>
      <c r="T40" s="31">
        <v>17726.111999999997</v>
      </c>
      <c r="U40" s="31">
        <v>17677.679999999997</v>
      </c>
      <c r="V40" s="33">
        <v>0.152</v>
      </c>
      <c r="W40" s="33">
        <v>0.182</v>
      </c>
      <c r="X40" s="53">
        <v>0</v>
      </c>
      <c r="Y40" s="53">
        <v>0</v>
      </c>
      <c r="Z40" s="53">
        <v>0.152</v>
      </c>
      <c r="AA40" s="53">
        <v>0.182</v>
      </c>
      <c r="AB40" s="31">
        <v>0</v>
      </c>
      <c r="AC40" s="31">
        <v>0</v>
      </c>
      <c r="AD40" s="31">
        <v>0</v>
      </c>
      <c r="AE40" s="31">
        <v>0</v>
      </c>
      <c r="AF40" s="54">
        <v>2.8899999999999998E-4</v>
      </c>
      <c r="AG40" s="54">
        <v>2.8899999999999998E-4</v>
      </c>
      <c r="AH40" s="34">
        <v>0</v>
      </c>
      <c r="AI40" s="55">
        <v>2.8899999999999998E-4</v>
      </c>
      <c r="AJ40" s="55">
        <v>2.8899999999999998E-4</v>
      </c>
      <c r="AK40" s="55">
        <v>2.8899999999999998E-4</v>
      </c>
      <c r="AL40" s="36">
        <v>0.92986015226400642</v>
      </c>
      <c r="AM40" s="36">
        <v>0.91731791721261946</v>
      </c>
      <c r="AN40" s="36">
        <v>1.0753221010901883</v>
      </c>
      <c r="AO40" s="36">
        <v>1.0901883052527257</v>
      </c>
      <c r="AP40" s="37">
        <v>0</v>
      </c>
      <c r="AQ40" s="37">
        <v>0</v>
      </c>
      <c r="AR40" s="56">
        <v>1</v>
      </c>
      <c r="AS40" s="56">
        <v>1</v>
      </c>
      <c r="AT40" s="53">
        <v>0</v>
      </c>
      <c r="AU40" s="53">
        <v>0</v>
      </c>
      <c r="AV40" s="53">
        <v>0</v>
      </c>
      <c r="AW40" s="53">
        <v>0</v>
      </c>
      <c r="AX40" s="53">
        <v>2.17</v>
      </c>
      <c r="AY40" s="53">
        <v>2.2000000000000002</v>
      </c>
    </row>
    <row r="41" spans="2:51" x14ac:dyDescent="0.25">
      <c r="B41" s="27">
        <v>10101</v>
      </c>
      <c r="C41" s="28" t="s">
        <v>45</v>
      </c>
      <c r="D41" s="29">
        <v>1</v>
      </c>
      <c r="E41" s="29">
        <v>0</v>
      </c>
      <c r="F41" s="30">
        <v>77.162000000000006</v>
      </c>
      <c r="G41" s="53">
        <v>77.84620081967212</v>
      </c>
      <c r="H41" s="53">
        <v>78.490330365296813</v>
      </c>
      <c r="I41" s="53">
        <v>0</v>
      </c>
      <c r="J41" s="53">
        <v>0</v>
      </c>
      <c r="K41" s="53">
        <v>0</v>
      </c>
      <c r="L41" s="53">
        <v>0</v>
      </c>
      <c r="M41" s="32">
        <v>0</v>
      </c>
      <c r="N41" s="32">
        <v>0</v>
      </c>
      <c r="O41" s="53">
        <v>78.314999999999998</v>
      </c>
      <c r="P41" s="53">
        <v>79.075999999999993</v>
      </c>
      <c r="Q41" s="32">
        <v>687918.96</v>
      </c>
      <c r="R41" s="32">
        <v>692705.75999999989</v>
      </c>
      <c r="S41" s="30">
        <v>75.286000000000001</v>
      </c>
      <c r="T41" s="31">
        <v>661312.22400000005</v>
      </c>
      <c r="U41" s="31">
        <v>659505.36</v>
      </c>
      <c r="V41" s="33">
        <v>3.0289999999999999</v>
      </c>
      <c r="W41" s="33">
        <v>3.79</v>
      </c>
      <c r="X41" s="53">
        <v>3.0289999999999999</v>
      </c>
      <c r="Y41" s="53">
        <v>3.79</v>
      </c>
      <c r="Z41" s="53">
        <v>0</v>
      </c>
      <c r="AA41" s="53">
        <v>0</v>
      </c>
      <c r="AB41" s="31">
        <v>1</v>
      </c>
      <c r="AC41" s="31">
        <v>2</v>
      </c>
      <c r="AD41" s="31">
        <v>2.0289999999999999</v>
      </c>
      <c r="AE41" s="31">
        <v>1.79</v>
      </c>
      <c r="AF41" s="54">
        <v>1.0781199999999999E-2</v>
      </c>
      <c r="AG41" s="54">
        <v>1.0781199999999999E-2</v>
      </c>
      <c r="AH41" s="34">
        <v>0</v>
      </c>
      <c r="AI41" s="55">
        <v>1.0781199999999999E-2</v>
      </c>
      <c r="AJ41" s="55">
        <v>1.0781199999999999E-2</v>
      </c>
      <c r="AK41" s="55">
        <v>1.0781199999999999E-2</v>
      </c>
      <c r="AL41" s="36">
        <v>0.96132544242168327</v>
      </c>
      <c r="AM41" s="36">
        <v>0.95207224583889338</v>
      </c>
      <c r="AN41" s="36">
        <v>1.0402332438966075</v>
      </c>
      <c r="AO41" s="36">
        <v>1.0503413649284061</v>
      </c>
      <c r="AP41" s="37">
        <v>5.7212828414313417E-2</v>
      </c>
      <c r="AQ41" s="37">
        <v>5.7768775071062338E-2</v>
      </c>
      <c r="AR41" s="56">
        <v>3</v>
      </c>
      <c r="AS41" s="56">
        <v>3</v>
      </c>
      <c r="AT41" s="53">
        <v>0.67300000000000004</v>
      </c>
      <c r="AU41" s="53">
        <v>0.67300000000000004</v>
      </c>
      <c r="AV41" s="53">
        <v>2.3559999999999999</v>
      </c>
      <c r="AW41" s="53">
        <v>3.117</v>
      </c>
      <c r="AX41" s="53">
        <v>77.641999999999996</v>
      </c>
      <c r="AY41" s="53">
        <v>78.403000000000006</v>
      </c>
    </row>
    <row r="42" spans="2:51" x14ac:dyDescent="0.25">
      <c r="B42" s="27">
        <v>10103</v>
      </c>
      <c r="C42" s="28" t="s">
        <v>46</v>
      </c>
      <c r="D42" s="29">
        <v>1</v>
      </c>
      <c r="E42" s="29">
        <v>0</v>
      </c>
      <c r="F42" s="30">
        <v>323.245</v>
      </c>
      <c r="G42" s="53">
        <v>522.32665118397085</v>
      </c>
      <c r="H42" s="53">
        <v>523.56535057077622</v>
      </c>
      <c r="I42" s="53">
        <v>0</v>
      </c>
      <c r="J42" s="53">
        <v>0</v>
      </c>
      <c r="K42" s="53">
        <v>225.98929872495447</v>
      </c>
      <c r="L42" s="53">
        <v>225.94851598173517</v>
      </c>
      <c r="M42" s="32">
        <v>1985090</v>
      </c>
      <c r="N42" s="32">
        <v>1979309</v>
      </c>
      <c r="O42" s="53">
        <v>296.33699999999999</v>
      </c>
      <c r="P42" s="53">
        <v>297.61700000000002</v>
      </c>
      <c r="Q42" s="32">
        <v>2603024.2080000001</v>
      </c>
      <c r="R42" s="32">
        <v>2607124.9200000004</v>
      </c>
      <c r="S42" s="30">
        <v>315.38600000000002</v>
      </c>
      <c r="T42" s="31">
        <v>2770350.6240000003</v>
      </c>
      <c r="U42" s="31">
        <v>2762781.3600000003</v>
      </c>
      <c r="V42" s="33">
        <v>0</v>
      </c>
      <c r="W42" s="33">
        <v>0</v>
      </c>
      <c r="X42" s="53">
        <v>0</v>
      </c>
      <c r="Y42" s="53">
        <v>0</v>
      </c>
      <c r="Z42" s="53">
        <v>0</v>
      </c>
      <c r="AA42" s="53">
        <v>0</v>
      </c>
      <c r="AB42" s="31">
        <v>0</v>
      </c>
      <c r="AC42" s="31">
        <v>0</v>
      </c>
      <c r="AD42" s="31">
        <v>0</v>
      </c>
      <c r="AE42" s="31">
        <v>0</v>
      </c>
      <c r="AF42" s="54">
        <v>4.2436399999999999E-2</v>
      </c>
      <c r="AG42" s="54">
        <v>4.2619700000000003E-2</v>
      </c>
      <c r="AH42" s="34">
        <v>2.1852400000000001E-2</v>
      </c>
      <c r="AI42" s="55">
        <v>2.0583999999999998E-2</v>
      </c>
      <c r="AJ42" s="55">
        <v>2.0767300000000002E-2</v>
      </c>
      <c r="AK42" s="55">
        <v>2.067565E-2</v>
      </c>
      <c r="AL42" s="36">
        <v>0.99999928307373664</v>
      </c>
      <c r="AM42" s="36">
        <v>1</v>
      </c>
      <c r="AN42" s="36">
        <v>1</v>
      </c>
      <c r="AO42" s="36">
        <v>1</v>
      </c>
      <c r="AP42" s="37">
        <v>0</v>
      </c>
      <c r="AQ42" s="37">
        <v>0</v>
      </c>
      <c r="AR42" s="56">
        <v>4</v>
      </c>
      <c r="AS42" s="56">
        <v>4</v>
      </c>
      <c r="AT42" s="53">
        <v>0</v>
      </c>
      <c r="AU42" s="53">
        <v>0</v>
      </c>
      <c r="AV42" s="53">
        <v>0</v>
      </c>
      <c r="AW42" s="53">
        <v>0</v>
      </c>
      <c r="AX42" s="53">
        <v>296.33699999999999</v>
      </c>
      <c r="AY42" s="53">
        <v>297.61700000000002</v>
      </c>
    </row>
    <row r="43" spans="2:51" x14ac:dyDescent="0.25">
      <c r="B43" s="27">
        <v>10105</v>
      </c>
      <c r="C43" s="28" t="s">
        <v>47</v>
      </c>
      <c r="D43" s="29">
        <v>1</v>
      </c>
      <c r="E43" s="29">
        <v>0</v>
      </c>
      <c r="F43" s="30">
        <v>94.222999999999999</v>
      </c>
      <c r="G43" s="53">
        <v>97.112079690346093</v>
      </c>
      <c r="H43" s="53">
        <v>97.100112899543376</v>
      </c>
      <c r="I43" s="53">
        <v>0</v>
      </c>
      <c r="J43" s="53">
        <v>0</v>
      </c>
      <c r="K43" s="53">
        <v>0</v>
      </c>
      <c r="L43" s="53">
        <v>0</v>
      </c>
      <c r="M43" s="32">
        <v>0</v>
      </c>
      <c r="N43" s="32">
        <v>0</v>
      </c>
      <c r="O43" s="53">
        <v>97.111999999999995</v>
      </c>
      <c r="P43" s="53">
        <v>97.1</v>
      </c>
      <c r="Q43" s="32">
        <v>853031.80799999996</v>
      </c>
      <c r="R43" s="32">
        <v>850596</v>
      </c>
      <c r="S43" s="30">
        <v>91.932000000000002</v>
      </c>
      <c r="T43" s="31">
        <v>807530.68799999997</v>
      </c>
      <c r="U43" s="31">
        <v>805324.32000000007</v>
      </c>
      <c r="V43" s="33">
        <v>5.4240000000000004</v>
      </c>
      <c r="W43" s="33">
        <v>5.1680000000000001</v>
      </c>
      <c r="X43" s="53">
        <v>5.4240000000000004</v>
      </c>
      <c r="Y43" s="53">
        <v>5.1680000000000001</v>
      </c>
      <c r="Z43" s="53">
        <v>0</v>
      </c>
      <c r="AA43" s="53">
        <v>0</v>
      </c>
      <c r="AB43" s="31">
        <v>0</v>
      </c>
      <c r="AC43" s="31">
        <v>0</v>
      </c>
      <c r="AD43" s="31">
        <v>5.4240000000000004</v>
      </c>
      <c r="AE43" s="31">
        <v>5.1680000000000001</v>
      </c>
      <c r="AF43" s="54">
        <v>1.3165E-2</v>
      </c>
      <c r="AG43" s="54">
        <v>1.3165E-2</v>
      </c>
      <c r="AH43" s="34">
        <v>7.2636999999999997E-3</v>
      </c>
      <c r="AI43" s="55">
        <v>5.9012999999999999E-3</v>
      </c>
      <c r="AJ43" s="55">
        <v>5.9012999999999999E-3</v>
      </c>
      <c r="AK43" s="55">
        <v>5.9012999999999999E-3</v>
      </c>
      <c r="AL43" s="36">
        <v>0.94428559549344238</v>
      </c>
      <c r="AM43" s="36">
        <v>0.94677864001283796</v>
      </c>
      <c r="AN43" s="36">
        <v>1.0563459948657703</v>
      </c>
      <c r="AO43" s="36">
        <v>1.056215463603533</v>
      </c>
      <c r="AP43" s="37">
        <v>0</v>
      </c>
      <c r="AQ43" s="37">
        <v>0</v>
      </c>
      <c r="AR43" s="56">
        <v>4</v>
      </c>
      <c r="AS43" s="56">
        <v>4</v>
      </c>
      <c r="AT43" s="53">
        <v>0</v>
      </c>
      <c r="AU43" s="53">
        <v>0</v>
      </c>
      <c r="AV43" s="53">
        <v>0</v>
      </c>
      <c r="AW43" s="53">
        <v>0</v>
      </c>
      <c r="AX43" s="53">
        <v>91.932000000000002</v>
      </c>
      <c r="AY43" s="53">
        <v>91.932000000000002</v>
      </c>
    </row>
    <row r="44" spans="2:51" x14ac:dyDescent="0.25">
      <c r="B44" s="27">
        <v>10106</v>
      </c>
      <c r="C44" s="28" t="s">
        <v>48</v>
      </c>
      <c r="D44" s="29">
        <v>0</v>
      </c>
      <c r="E44" s="29">
        <v>1</v>
      </c>
      <c r="F44" s="30">
        <v>24.234999999999999</v>
      </c>
      <c r="G44" s="53">
        <v>23.141301798724953</v>
      </c>
      <c r="H44" s="53">
        <v>23.235390981735158</v>
      </c>
      <c r="I44" s="53">
        <v>0</v>
      </c>
      <c r="J44" s="53">
        <v>0</v>
      </c>
      <c r="K44" s="53">
        <v>0</v>
      </c>
      <c r="L44" s="53">
        <v>0</v>
      </c>
      <c r="M44" s="32">
        <v>0</v>
      </c>
      <c r="N44" s="32">
        <v>0</v>
      </c>
      <c r="O44" s="53">
        <v>23.140999999999998</v>
      </c>
      <c r="P44" s="53">
        <v>23.234999999999999</v>
      </c>
      <c r="Q44" s="32">
        <v>203270.54399999999</v>
      </c>
      <c r="R44" s="32">
        <v>203538.6</v>
      </c>
      <c r="S44" s="30">
        <v>23.646000000000001</v>
      </c>
      <c r="T44" s="31">
        <v>207706.46400000001</v>
      </c>
      <c r="U44" s="31">
        <v>207138.96000000002</v>
      </c>
      <c r="V44" s="33">
        <v>0</v>
      </c>
      <c r="W44" s="33">
        <v>0</v>
      </c>
      <c r="X44" s="53">
        <v>0</v>
      </c>
      <c r="Y44" s="53">
        <v>0</v>
      </c>
      <c r="Z44" s="53">
        <v>0</v>
      </c>
      <c r="AA44" s="53">
        <v>0</v>
      </c>
      <c r="AB44" s="31">
        <v>0</v>
      </c>
      <c r="AC44" s="31">
        <v>0</v>
      </c>
      <c r="AD44" s="31">
        <v>0</v>
      </c>
      <c r="AE44" s="31">
        <v>0</v>
      </c>
      <c r="AF44" s="54">
        <v>3.3138999999999998E-3</v>
      </c>
      <c r="AG44" s="54">
        <v>3.3273E-3</v>
      </c>
      <c r="AH44" s="34">
        <v>0</v>
      </c>
      <c r="AI44" s="55">
        <v>3.3138999999999998E-3</v>
      </c>
      <c r="AJ44" s="55">
        <v>3.3273E-3</v>
      </c>
      <c r="AK44" s="55">
        <v>3.3205999999999999E-3</v>
      </c>
      <c r="AL44" s="36">
        <v>0.99999755221587816</v>
      </c>
      <c r="AM44" s="36">
        <v>0.99997533674803873</v>
      </c>
      <c r="AN44" s="36">
        <v>1</v>
      </c>
      <c r="AO44" s="36">
        <v>1</v>
      </c>
      <c r="AP44" s="37">
        <v>7.0000000000000007E-2</v>
      </c>
      <c r="AQ44" s="37">
        <v>7.0000000000000007E-2</v>
      </c>
      <c r="AR44" s="56">
        <v>3</v>
      </c>
      <c r="AS44" s="56">
        <v>3</v>
      </c>
      <c r="AT44" s="53">
        <v>0</v>
      </c>
      <c r="AU44" s="53">
        <v>0</v>
      </c>
      <c r="AV44" s="53">
        <v>0</v>
      </c>
      <c r="AW44" s="53">
        <v>0</v>
      </c>
      <c r="AX44" s="53">
        <v>23.140999999999998</v>
      </c>
      <c r="AY44" s="53">
        <v>23.234999999999999</v>
      </c>
    </row>
    <row r="45" spans="2:51" x14ac:dyDescent="0.25">
      <c r="B45" s="27">
        <v>10109</v>
      </c>
      <c r="C45" s="28" t="s">
        <v>49</v>
      </c>
      <c r="D45" s="29">
        <v>1</v>
      </c>
      <c r="E45" s="29">
        <v>0</v>
      </c>
      <c r="F45" s="30">
        <v>12.298999999999999</v>
      </c>
      <c r="G45" s="53">
        <v>13.802455714936247</v>
      </c>
      <c r="H45" s="53">
        <v>13.917568607305935</v>
      </c>
      <c r="I45" s="53">
        <v>0</v>
      </c>
      <c r="J45" s="53">
        <v>0</v>
      </c>
      <c r="K45" s="53">
        <v>0</v>
      </c>
      <c r="L45" s="53">
        <v>0</v>
      </c>
      <c r="M45" s="32">
        <v>0</v>
      </c>
      <c r="N45" s="32">
        <v>0</v>
      </c>
      <c r="O45" s="53">
        <v>12.614000000000001</v>
      </c>
      <c r="P45" s="53">
        <v>12.656000000000001</v>
      </c>
      <c r="Q45" s="32">
        <v>110801.376</v>
      </c>
      <c r="R45" s="32">
        <v>110866.56000000001</v>
      </c>
      <c r="S45" s="30">
        <v>12</v>
      </c>
      <c r="T45" s="31">
        <v>105408</v>
      </c>
      <c r="U45" s="31">
        <v>105120</v>
      </c>
      <c r="V45" s="33">
        <v>0.61399999999999999</v>
      </c>
      <c r="W45" s="33">
        <v>0.65600000000000003</v>
      </c>
      <c r="X45" s="53">
        <v>0</v>
      </c>
      <c r="Y45" s="53">
        <v>0</v>
      </c>
      <c r="Z45" s="53">
        <v>0.61399999999999999</v>
      </c>
      <c r="AA45" s="53">
        <v>0.65600000000000003</v>
      </c>
      <c r="AB45" s="31">
        <v>0</v>
      </c>
      <c r="AC45" s="31">
        <v>0</v>
      </c>
      <c r="AD45" s="31">
        <v>0</v>
      </c>
      <c r="AE45" s="31">
        <v>0</v>
      </c>
      <c r="AF45" s="54">
        <v>1.7183999999999999E-3</v>
      </c>
      <c r="AG45" s="54">
        <v>1.7183999999999999E-3</v>
      </c>
      <c r="AH45" s="34">
        <v>0</v>
      </c>
      <c r="AI45" s="55">
        <v>1.7183999999999999E-3</v>
      </c>
      <c r="AJ45" s="55">
        <v>1.7183999999999999E-3</v>
      </c>
      <c r="AK45" s="55">
        <v>1.7183999999999999E-3</v>
      </c>
      <c r="AL45" s="36">
        <v>0.95126593154942229</v>
      </c>
      <c r="AM45" s="36">
        <v>0.94813228933614302</v>
      </c>
      <c r="AN45" s="36">
        <v>1.0511666666666668</v>
      </c>
      <c r="AO45" s="36">
        <v>1.0546666666666666</v>
      </c>
      <c r="AP45" s="37">
        <v>7.3581666666666684E-2</v>
      </c>
      <c r="AQ45" s="37">
        <v>7.3826666666666665E-2</v>
      </c>
      <c r="AR45" s="56">
        <v>1</v>
      </c>
      <c r="AS45" s="56">
        <v>1</v>
      </c>
      <c r="AT45" s="53">
        <v>0</v>
      </c>
      <c r="AU45" s="53">
        <v>0</v>
      </c>
      <c r="AV45" s="53">
        <v>0</v>
      </c>
      <c r="AW45" s="53">
        <v>0</v>
      </c>
      <c r="AX45" s="53">
        <v>12.614000000000001</v>
      </c>
      <c r="AY45" s="53">
        <v>12.656000000000001</v>
      </c>
    </row>
    <row r="46" spans="2:51" x14ac:dyDescent="0.25">
      <c r="B46" s="27">
        <v>10111</v>
      </c>
      <c r="C46" s="28" t="s">
        <v>50</v>
      </c>
      <c r="D46" s="29">
        <v>1</v>
      </c>
      <c r="E46" s="29">
        <v>0</v>
      </c>
      <c r="F46" s="30">
        <v>3.2829999999999999</v>
      </c>
      <c r="G46" s="53">
        <v>2.9046659836065571</v>
      </c>
      <c r="H46" s="53">
        <v>2.9237487442922379</v>
      </c>
      <c r="I46" s="53">
        <v>0</v>
      </c>
      <c r="J46" s="53">
        <v>0</v>
      </c>
      <c r="K46" s="53">
        <v>0</v>
      </c>
      <c r="L46" s="53">
        <v>0</v>
      </c>
      <c r="M46" s="32">
        <v>0</v>
      </c>
      <c r="N46" s="32">
        <v>0</v>
      </c>
      <c r="O46" s="53">
        <v>2.9049999999999998</v>
      </c>
      <c r="P46" s="53">
        <v>2.9239999999999999</v>
      </c>
      <c r="Q46" s="32">
        <v>25517.519999999997</v>
      </c>
      <c r="R46" s="32">
        <v>25614.239999999998</v>
      </c>
      <c r="S46" s="30">
        <v>3.2029999999999998</v>
      </c>
      <c r="T46" s="31">
        <v>28135.151999999998</v>
      </c>
      <c r="U46" s="31">
        <v>28058.28</v>
      </c>
      <c r="V46" s="33">
        <v>0</v>
      </c>
      <c r="W46" s="33">
        <v>0</v>
      </c>
      <c r="X46" s="53">
        <v>0</v>
      </c>
      <c r="Y46" s="53">
        <v>0</v>
      </c>
      <c r="Z46" s="53">
        <v>0</v>
      </c>
      <c r="AA46" s="53">
        <v>0</v>
      </c>
      <c r="AB46" s="31">
        <v>0</v>
      </c>
      <c r="AC46" s="31">
        <v>0</v>
      </c>
      <c r="AD46" s="31">
        <v>0</v>
      </c>
      <c r="AE46" s="31">
        <v>0</v>
      </c>
      <c r="AF46" s="54">
        <v>4.1599999999999997E-4</v>
      </c>
      <c r="AG46" s="54">
        <v>4.1869999999999999E-4</v>
      </c>
      <c r="AH46" s="34">
        <v>0</v>
      </c>
      <c r="AI46" s="55">
        <v>4.1599999999999997E-4</v>
      </c>
      <c r="AJ46" s="55">
        <v>4.1869999999999999E-4</v>
      </c>
      <c r="AK46" s="55">
        <v>4.1734999999999998E-4</v>
      </c>
      <c r="AL46" s="36">
        <v>1</v>
      </c>
      <c r="AM46" s="36">
        <v>1</v>
      </c>
      <c r="AN46" s="36">
        <v>1</v>
      </c>
      <c r="AO46" s="36">
        <v>1</v>
      </c>
      <c r="AP46" s="37">
        <v>7.0000000000000007E-2</v>
      </c>
      <c r="AQ46" s="37">
        <v>7.0000000000000007E-2</v>
      </c>
      <c r="AR46" s="56">
        <v>1</v>
      </c>
      <c r="AS46" s="56">
        <v>1</v>
      </c>
      <c r="AT46" s="53">
        <v>0</v>
      </c>
      <c r="AU46" s="53">
        <v>0</v>
      </c>
      <c r="AV46" s="53">
        <v>0</v>
      </c>
      <c r="AW46" s="53">
        <v>0</v>
      </c>
      <c r="AX46" s="53">
        <v>2.9049999999999998</v>
      </c>
      <c r="AY46" s="53">
        <v>2.9239999999999999</v>
      </c>
    </row>
    <row r="47" spans="2:51" x14ac:dyDescent="0.25">
      <c r="B47" s="27">
        <v>10112</v>
      </c>
      <c r="C47" s="28" t="s">
        <v>51</v>
      </c>
      <c r="D47" s="29">
        <v>1</v>
      </c>
      <c r="E47" s="29">
        <v>0</v>
      </c>
      <c r="F47" s="30">
        <v>59.119</v>
      </c>
      <c r="G47" s="53">
        <v>55.486108834244092</v>
      </c>
      <c r="H47" s="53">
        <v>55.854571575342469</v>
      </c>
      <c r="I47" s="53">
        <v>0</v>
      </c>
      <c r="J47" s="53">
        <v>0</v>
      </c>
      <c r="K47" s="53">
        <v>0</v>
      </c>
      <c r="L47" s="53">
        <v>0</v>
      </c>
      <c r="M47" s="32">
        <v>0</v>
      </c>
      <c r="N47" s="32">
        <v>0</v>
      </c>
      <c r="O47" s="53">
        <v>55.954999999999998</v>
      </c>
      <c r="P47" s="53">
        <v>56.360999999999997</v>
      </c>
      <c r="Q47" s="32">
        <v>491508.72</v>
      </c>
      <c r="R47" s="32">
        <v>493722.36</v>
      </c>
      <c r="S47" s="30">
        <v>57.682000000000002</v>
      </c>
      <c r="T47" s="31">
        <v>506678.68800000002</v>
      </c>
      <c r="U47" s="31">
        <v>505294.32</v>
      </c>
      <c r="V47" s="33">
        <v>0</v>
      </c>
      <c r="W47" s="33">
        <v>0</v>
      </c>
      <c r="X47" s="53">
        <v>0</v>
      </c>
      <c r="Y47" s="53">
        <v>0</v>
      </c>
      <c r="Z47" s="53">
        <v>0</v>
      </c>
      <c r="AA47" s="53">
        <v>0</v>
      </c>
      <c r="AB47" s="31">
        <v>0</v>
      </c>
      <c r="AC47" s="31">
        <v>0</v>
      </c>
      <c r="AD47" s="31">
        <v>0</v>
      </c>
      <c r="AE47" s="31">
        <v>0</v>
      </c>
      <c r="AF47" s="54">
        <v>8.0128999999999999E-3</v>
      </c>
      <c r="AG47" s="54">
        <v>8.0710999999999995E-3</v>
      </c>
      <c r="AH47" s="34">
        <v>0</v>
      </c>
      <c r="AI47" s="55">
        <v>8.0128999999999999E-3</v>
      </c>
      <c r="AJ47" s="55">
        <v>8.0710999999999995E-3</v>
      </c>
      <c r="AK47" s="55">
        <v>8.0420000000000005E-3</v>
      </c>
      <c r="AL47" s="36">
        <v>0.99999907350359785</v>
      </c>
      <c r="AM47" s="36">
        <v>0.99999478765873862</v>
      </c>
      <c r="AN47" s="36">
        <v>1</v>
      </c>
      <c r="AO47" s="36">
        <v>1</v>
      </c>
      <c r="AP47" s="37">
        <v>0</v>
      </c>
      <c r="AQ47" s="37">
        <v>0</v>
      </c>
      <c r="AR47" s="56">
        <v>1</v>
      </c>
      <c r="AS47" s="56">
        <v>1</v>
      </c>
      <c r="AT47" s="53">
        <v>0</v>
      </c>
      <c r="AU47" s="53">
        <v>0</v>
      </c>
      <c r="AV47" s="53">
        <v>0</v>
      </c>
      <c r="AW47" s="53">
        <v>0</v>
      </c>
      <c r="AX47" s="53">
        <v>55.954999999999998</v>
      </c>
      <c r="AY47" s="53">
        <v>56.360999999999997</v>
      </c>
    </row>
    <row r="48" spans="2:51" x14ac:dyDescent="0.25">
      <c r="B48" s="27">
        <v>10113</v>
      </c>
      <c r="C48" s="28" t="s">
        <v>52</v>
      </c>
      <c r="D48" s="29">
        <v>1</v>
      </c>
      <c r="E48" s="29">
        <v>0</v>
      </c>
      <c r="F48" s="30">
        <v>38.255000000000003</v>
      </c>
      <c r="G48" s="53">
        <v>40.209697859744992</v>
      </c>
      <c r="H48" s="53">
        <v>40.731404337899548</v>
      </c>
      <c r="I48" s="53">
        <v>0</v>
      </c>
      <c r="J48" s="53">
        <v>0</v>
      </c>
      <c r="K48" s="53">
        <v>0</v>
      </c>
      <c r="L48" s="53">
        <v>0</v>
      </c>
      <c r="M48" s="32">
        <v>0</v>
      </c>
      <c r="N48" s="32">
        <v>0</v>
      </c>
      <c r="O48" s="53">
        <v>39.463000000000001</v>
      </c>
      <c r="P48" s="53">
        <v>39.976999999999997</v>
      </c>
      <c r="Q48" s="32">
        <v>346642.99200000003</v>
      </c>
      <c r="R48" s="32">
        <v>350198.51999999996</v>
      </c>
      <c r="S48" s="30">
        <v>37.325000000000003</v>
      </c>
      <c r="T48" s="31">
        <v>327862.80000000005</v>
      </c>
      <c r="U48" s="31">
        <v>326967</v>
      </c>
      <c r="V48" s="33">
        <v>2.1379999999999999</v>
      </c>
      <c r="W48" s="33">
        <v>2.6520000000000001</v>
      </c>
      <c r="X48" s="53">
        <v>2.1379999999999999</v>
      </c>
      <c r="Y48" s="53">
        <v>2.6520000000000001</v>
      </c>
      <c r="Z48" s="53">
        <v>0</v>
      </c>
      <c r="AA48" s="53">
        <v>0</v>
      </c>
      <c r="AB48" s="31">
        <v>2</v>
      </c>
      <c r="AC48" s="31">
        <v>2</v>
      </c>
      <c r="AD48" s="31">
        <v>0.1379999999999999</v>
      </c>
      <c r="AE48" s="31">
        <v>0.65200000000000014</v>
      </c>
      <c r="AF48" s="54">
        <v>5.3451000000000002E-3</v>
      </c>
      <c r="AG48" s="54">
        <v>5.3451000000000002E-3</v>
      </c>
      <c r="AH48" s="34">
        <v>0</v>
      </c>
      <c r="AI48" s="55">
        <v>5.3451000000000002E-3</v>
      </c>
      <c r="AJ48" s="55">
        <v>5.3451000000000002E-3</v>
      </c>
      <c r="AK48" s="55">
        <v>5.3451000000000002E-3</v>
      </c>
      <c r="AL48" s="36">
        <v>0.94582331952791265</v>
      </c>
      <c r="AM48" s="36">
        <v>0.93367137006619005</v>
      </c>
      <c r="AN48" s="36">
        <v>1.0572806430006698</v>
      </c>
      <c r="AO48" s="36">
        <v>1.0710515740120561</v>
      </c>
      <c r="AP48" s="37">
        <v>7.4009645010046893E-2</v>
      </c>
      <c r="AQ48" s="37">
        <v>7.4973610180843933E-2</v>
      </c>
      <c r="AR48" s="56">
        <v>3</v>
      </c>
      <c r="AS48" s="56">
        <v>3</v>
      </c>
      <c r="AT48" s="53">
        <v>20</v>
      </c>
      <c r="AU48" s="53">
        <v>20</v>
      </c>
      <c r="AV48" s="53">
        <v>2</v>
      </c>
      <c r="AW48" s="53">
        <v>2</v>
      </c>
      <c r="AX48" s="53">
        <v>39.325000000000003</v>
      </c>
      <c r="AY48" s="53">
        <v>39.325000000000003</v>
      </c>
    </row>
    <row r="49" spans="2:51" x14ac:dyDescent="0.25">
      <c r="B49" s="27">
        <v>10116</v>
      </c>
      <c r="C49" s="28" t="s">
        <v>53</v>
      </c>
      <c r="D49" s="29">
        <v>1</v>
      </c>
      <c r="E49" s="29">
        <v>0</v>
      </c>
      <c r="F49" s="30">
        <v>0.23100000000000001</v>
      </c>
      <c r="G49" s="53">
        <v>0.21346539162112935</v>
      </c>
      <c r="H49" s="53">
        <v>0.21565639269406392</v>
      </c>
      <c r="I49" s="53">
        <v>0</v>
      </c>
      <c r="J49" s="53">
        <v>0</v>
      </c>
      <c r="K49" s="53">
        <v>0</v>
      </c>
      <c r="L49" s="53">
        <v>0</v>
      </c>
      <c r="M49" s="32">
        <v>0</v>
      </c>
      <c r="N49" s="32">
        <v>0</v>
      </c>
      <c r="O49" s="53">
        <v>0.19800000000000001</v>
      </c>
      <c r="P49" s="53">
        <v>0.19800000000000001</v>
      </c>
      <c r="Q49" s="32">
        <v>1739.232</v>
      </c>
      <c r="R49" s="32">
        <v>1734.48</v>
      </c>
      <c r="S49" s="30">
        <v>0.22500000000000001</v>
      </c>
      <c r="T49" s="31">
        <v>1976.4</v>
      </c>
      <c r="U49" s="31">
        <v>1971</v>
      </c>
      <c r="V49" s="33">
        <v>0</v>
      </c>
      <c r="W49" s="33">
        <v>0</v>
      </c>
      <c r="X49" s="53">
        <v>0</v>
      </c>
      <c r="Y49" s="53">
        <v>0</v>
      </c>
      <c r="Z49" s="53">
        <v>0</v>
      </c>
      <c r="AA49" s="53">
        <v>0</v>
      </c>
      <c r="AB49" s="31">
        <v>0</v>
      </c>
      <c r="AC49" s="31">
        <v>0</v>
      </c>
      <c r="AD49" s="31">
        <v>0</v>
      </c>
      <c r="AE49" s="31">
        <v>0</v>
      </c>
      <c r="AF49" s="54">
        <v>2.8399999999999999E-5</v>
      </c>
      <c r="AG49" s="54">
        <v>2.8399999999999999E-5</v>
      </c>
      <c r="AH49" s="34">
        <v>0</v>
      </c>
      <c r="AI49" s="55">
        <v>2.8399999999999999E-5</v>
      </c>
      <c r="AJ49" s="55">
        <v>2.8399999999999999E-5</v>
      </c>
      <c r="AK49" s="55">
        <v>2.8399999999999999E-5</v>
      </c>
      <c r="AL49" s="36">
        <v>1</v>
      </c>
      <c r="AM49" s="36">
        <v>1</v>
      </c>
      <c r="AN49" s="36">
        <v>1</v>
      </c>
      <c r="AO49" s="36">
        <v>1</v>
      </c>
      <c r="AP49" s="37">
        <v>0</v>
      </c>
      <c r="AQ49" s="37">
        <v>0</v>
      </c>
      <c r="AR49" s="56">
        <v>1</v>
      </c>
      <c r="AS49" s="56">
        <v>1</v>
      </c>
      <c r="AT49" s="53">
        <v>0</v>
      </c>
      <c r="AU49" s="53">
        <v>0</v>
      </c>
      <c r="AV49" s="53">
        <v>0</v>
      </c>
      <c r="AW49" s="53">
        <v>0</v>
      </c>
      <c r="AX49" s="53">
        <v>0.19800000000000001</v>
      </c>
      <c r="AY49" s="53">
        <v>0.19800000000000001</v>
      </c>
    </row>
    <row r="50" spans="2:51" x14ac:dyDescent="0.25">
      <c r="B50" s="27">
        <v>10118</v>
      </c>
      <c r="C50" s="28" t="s">
        <v>54</v>
      </c>
      <c r="D50" s="29">
        <v>0</v>
      </c>
      <c r="E50" s="29">
        <v>1</v>
      </c>
      <c r="F50" s="30">
        <v>46.354999999999997</v>
      </c>
      <c r="G50" s="53">
        <v>48.134129212204009</v>
      </c>
      <c r="H50" s="53">
        <v>48.355077054794521</v>
      </c>
      <c r="I50" s="53">
        <v>0</v>
      </c>
      <c r="J50" s="53">
        <v>0</v>
      </c>
      <c r="K50" s="53">
        <v>2.3630464480874318</v>
      </c>
      <c r="L50" s="53">
        <v>2.362785388127854</v>
      </c>
      <c r="M50" s="32">
        <v>20757</v>
      </c>
      <c r="N50" s="32">
        <v>20698</v>
      </c>
      <c r="O50" s="53">
        <v>45.698</v>
      </c>
      <c r="P50" s="53">
        <v>45.956000000000003</v>
      </c>
      <c r="Q50" s="32">
        <v>401411.23200000002</v>
      </c>
      <c r="R50" s="32">
        <v>402574.56000000006</v>
      </c>
      <c r="S50" s="30">
        <v>45.228000000000002</v>
      </c>
      <c r="T50" s="31">
        <v>397282.75200000004</v>
      </c>
      <c r="U50" s="31">
        <v>396197.28</v>
      </c>
      <c r="V50" s="33">
        <v>0.47</v>
      </c>
      <c r="W50" s="33">
        <v>0.72799999999999998</v>
      </c>
      <c r="X50" s="53">
        <v>0.47</v>
      </c>
      <c r="Y50" s="53">
        <v>0.72799999999999998</v>
      </c>
      <c r="Z50" s="53">
        <v>0</v>
      </c>
      <c r="AA50" s="53">
        <v>0</v>
      </c>
      <c r="AB50" s="31">
        <v>0</v>
      </c>
      <c r="AC50" s="31">
        <v>0</v>
      </c>
      <c r="AD50" s="31">
        <v>0.47</v>
      </c>
      <c r="AE50" s="31">
        <v>0.72799999999999998</v>
      </c>
      <c r="AF50" s="54">
        <v>6.4767999999999996E-3</v>
      </c>
      <c r="AG50" s="54">
        <v>6.4767999999999996E-3</v>
      </c>
      <c r="AH50" s="34">
        <v>0</v>
      </c>
      <c r="AI50" s="55">
        <v>6.4767999999999996E-3</v>
      </c>
      <c r="AJ50" s="55">
        <v>6.4767999999999996E-3</v>
      </c>
      <c r="AK50" s="55">
        <v>6.4767999999999996E-3</v>
      </c>
      <c r="AL50" s="36">
        <v>0.99021222470794501</v>
      </c>
      <c r="AM50" s="36">
        <v>0.98494198398627419</v>
      </c>
      <c r="AN50" s="36">
        <v>1.0103917926947907</v>
      </c>
      <c r="AO50" s="36">
        <v>1.0160962235783144</v>
      </c>
      <c r="AP50" s="37">
        <v>6.5675466525161402E-2</v>
      </c>
      <c r="AQ50" s="37">
        <v>6.6046254532590443E-2</v>
      </c>
      <c r="AR50" s="56">
        <v>3</v>
      </c>
      <c r="AS50" s="56">
        <v>3</v>
      </c>
      <c r="AT50" s="53">
        <v>0</v>
      </c>
      <c r="AU50" s="53">
        <v>0</v>
      </c>
      <c r="AV50" s="53">
        <v>0</v>
      </c>
      <c r="AW50" s="53">
        <v>0</v>
      </c>
      <c r="AX50" s="53">
        <v>45.228000000000002</v>
      </c>
      <c r="AY50" s="53">
        <v>45.228000000000002</v>
      </c>
    </row>
    <row r="51" spans="2:51" x14ac:dyDescent="0.25">
      <c r="B51" s="27">
        <v>10121</v>
      </c>
      <c r="C51" s="28" t="s">
        <v>55</v>
      </c>
      <c r="D51" s="29">
        <v>0</v>
      </c>
      <c r="E51" s="29">
        <v>1</v>
      </c>
      <c r="F51" s="30">
        <v>41.484999999999999</v>
      </c>
      <c r="G51" s="53">
        <v>39.59783333333332</v>
      </c>
      <c r="H51" s="53">
        <v>39.579257990867575</v>
      </c>
      <c r="I51" s="53">
        <v>0</v>
      </c>
      <c r="J51" s="53">
        <v>0</v>
      </c>
      <c r="K51" s="53">
        <v>0</v>
      </c>
      <c r="L51" s="53">
        <v>0</v>
      </c>
      <c r="M51" s="32">
        <v>0</v>
      </c>
      <c r="N51" s="32">
        <v>0</v>
      </c>
      <c r="O51" s="53">
        <v>39.749000000000002</v>
      </c>
      <c r="P51" s="53">
        <v>39.850999999999999</v>
      </c>
      <c r="Q51" s="32">
        <v>349155.21600000001</v>
      </c>
      <c r="R51" s="32">
        <v>349094.76</v>
      </c>
      <c r="S51" s="30">
        <v>40.475999999999999</v>
      </c>
      <c r="T51" s="31">
        <v>355541.18400000001</v>
      </c>
      <c r="U51" s="31">
        <v>354569.76</v>
      </c>
      <c r="V51" s="33">
        <v>0</v>
      </c>
      <c r="W51" s="33">
        <v>0</v>
      </c>
      <c r="X51" s="53">
        <v>0</v>
      </c>
      <c r="Y51" s="53">
        <v>0</v>
      </c>
      <c r="Z51" s="53">
        <v>0</v>
      </c>
      <c r="AA51" s="53">
        <v>0</v>
      </c>
      <c r="AB51" s="31">
        <v>0</v>
      </c>
      <c r="AC51" s="31">
        <v>0</v>
      </c>
      <c r="AD51" s="31">
        <v>0</v>
      </c>
      <c r="AE51" s="31">
        <v>0</v>
      </c>
      <c r="AF51" s="54">
        <v>5.6921999999999997E-3</v>
      </c>
      <c r="AG51" s="54">
        <v>5.7067999999999997E-3</v>
      </c>
      <c r="AH51" s="34">
        <v>0</v>
      </c>
      <c r="AI51" s="55">
        <v>5.6921999999999997E-3</v>
      </c>
      <c r="AJ51" s="55">
        <v>5.7067999999999997E-3</v>
      </c>
      <c r="AK51" s="55">
        <v>5.6994999999999997E-3</v>
      </c>
      <c r="AL51" s="36">
        <v>1</v>
      </c>
      <c r="AM51" s="36">
        <v>1</v>
      </c>
      <c r="AN51" s="36">
        <v>1</v>
      </c>
      <c r="AO51" s="36">
        <v>1</v>
      </c>
      <c r="AP51" s="37">
        <v>0.05</v>
      </c>
      <c r="AQ51" s="37">
        <v>0.05</v>
      </c>
      <c r="AR51" s="56">
        <v>3</v>
      </c>
      <c r="AS51" s="56">
        <v>3</v>
      </c>
      <c r="AT51" s="53">
        <v>0</v>
      </c>
      <c r="AU51" s="53">
        <v>0</v>
      </c>
      <c r="AV51" s="53">
        <v>0</v>
      </c>
      <c r="AW51" s="53">
        <v>0</v>
      </c>
      <c r="AX51" s="53">
        <v>39.749000000000002</v>
      </c>
      <c r="AY51" s="53">
        <v>39.850999999999999</v>
      </c>
    </row>
    <row r="52" spans="2:51" x14ac:dyDescent="0.25">
      <c r="B52" s="27">
        <v>10123</v>
      </c>
      <c r="C52" s="28" t="s">
        <v>56</v>
      </c>
      <c r="D52" s="29">
        <v>1</v>
      </c>
      <c r="E52" s="29">
        <v>0</v>
      </c>
      <c r="F52" s="30">
        <v>557.39200000000005</v>
      </c>
      <c r="G52" s="53">
        <v>599.25766689435352</v>
      </c>
      <c r="H52" s="53">
        <v>603.57566027397274</v>
      </c>
      <c r="I52" s="53">
        <v>25</v>
      </c>
      <c r="J52" s="53">
        <v>25</v>
      </c>
      <c r="K52" s="53">
        <v>15.740551001821494</v>
      </c>
      <c r="L52" s="53">
        <v>15.718036529680365</v>
      </c>
      <c r="M52" s="32">
        <v>138265</v>
      </c>
      <c r="N52" s="32">
        <v>137690</v>
      </c>
      <c r="O52" s="53">
        <v>558.51700000000005</v>
      </c>
      <c r="P52" s="53">
        <v>562.85799999999995</v>
      </c>
      <c r="Q52" s="32">
        <v>4906013.3280000007</v>
      </c>
      <c r="R52" s="32">
        <v>4930636.0799999991</v>
      </c>
      <c r="S52" s="30">
        <v>543.84</v>
      </c>
      <c r="T52" s="31">
        <v>4777090.5600000005</v>
      </c>
      <c r="U52" s="31">
        <v>4764038.4000000004</v>
      </c>
      <c r="V52" s="33">
        <v>25.172999999999998</v>
      </c>
      <c r="W52" s="33">
        <v>29.853000000000002</v>
      </c>
      <c r="X52" s="53">
        <v>25.172999999999998</v>
      </c>
      <c r="Y52" s="53">
        <v>29.853000000000002</v>
      </c>
      <c r="Z52" s="53">
        <v>0</v>
      </c>
      <c r="AA52" s="53">
        <v>0</v>
      </c>
      <c r="AB52" s="31">
        <v>0</v>
      </c>
      <c r="AC52" s="31">
        <v>0</v>
      </c>
      <c r="AD52" s="31">
        <v>25.172999999999998</v>
      </c>
      <c r="AE52" s="31">
        <v>29.853000000000002</v>
      </c>
      <c r="AF52" s="54">
        <v>7.7879599999999993E-2</v>
      </c>
      <c r="AG52" s="54">
        <v>7.7879599999999993E-2</v>
      </c>
      <c r="AH52" s="34">
        <v>3.9940299999999998E-2</v>
      </c>
      <c r="AI52" s="55">
        <v>3.7939299999999995E-2</v>
      </c>
      <c r="AJ52" s="55">
        <v>3.7939299999999995E-2</v>
      </c>
      <c r="AK52" s="55">
        <v>3.7939299999999995E-2</v>
      </c>
      <c r="AL52" s="36">
        <v>0.95695153575887382</v>
      </c>
      <c r="AM52" s="36">
        <v>0.94935073507575962</v>
      </c>
      <c r="AN52" s="36">
        <v>1.026987716975581</v>
      </c>
      <c r="AO52" s="36">
        <v>1.0349698440717856</v>
      </c>
      <c r="AP52" s="37">
        <v>0</v>
      </c>
      <c r="AQ52" s="37">
        <v>0</v>
      </c>
      <c r="AR52" s="56">
        <v>4</v>
      </c>
      <c r="AS52" s="56">
        <v>4</v>
      </c>
      <c r="AT52" s="53">
        <v>0</v>
      </c>
      <c r="AU52" s="53">
        <v>0</v>
      </c>
      <c r="AV52" s="53">
        <v>0</v>
      </c>
      <c r="AW52" s="53">
        <v>0</v>
      </c>
      <c r="AX52" s="53">
        <v>543.84</v>
      </c>
      <c r="AY52" s="53">
        <v>543.84</v>
      </c>
    </row>
    <row r="53" spans="2:51" x14ac:dyDescent="0.25">
      <c r="B53" s="27">
        <v>10136</v>
      </c>
      <c r="C53" s="28" t="s">
        <v>57</v>
      </c>
      <c r="D53" s="29">
        <v>0</v>
      </c>
      <c r="E53" s="29">
        <v>1</v>
      </c>
      <c r="F53" s="30">
        <v>18.814</v>
      </c>
      <c r="G53" s="53">
        <v>18.033204462659384</v>
      </c>
      <c r="H53" s="53">
        <v>18.067805136986305</v>
      </c>
      <c r="I53" s="53">
        <v>0</v>
      </c>
      <c r="J53" s="53">
        <v>0</v>
      </c>
      <c r="K53" s="53">
        <v>0</v>
      </c>
      <c r="L53" s="53">
        <v>0</v>
      </c>
      <c r="M53" s="32">
        <v>0</v>
      </c>
      <c r="N53" s="32">
        <v>0</v>
      </c>
      <c r="O53" s="53">
        <v>18.024000000000001</v>
      </c>
      <c r="P53" s="53">
        <v>18.074000000000002</v>
      </c>
      <c r="Q53" s="32">
        <v>158322.81600000002</v>
      </c>
      <c r="R53" s="32">
        <v>158328.24000000002</v>
      </c>
      <c r="S53" s="30">
        <v>18.356999999999999</v>
      </c>
      <c r="T53" s="31">
        <v>161247.88800000001</v>
      </c>
      <c r="U53" s="31">
        <v>160807.32</v>
      </c>
      <c r="V53" s="33">
        <v>0</v>
      </c>
      <c r="W53" s="33">
        <v>0</v>
      </c>
      <c r="X53" s="53">
        <v>0</v>
      </c>
      <c r="Y53" s="53">
        <v>0</v>
      </c>
      <c r="Z53" s="53">
        <v>0</v>
      </c>
      <c r="AA53" s="53">
        <v>0</v>
      </c>
      <c r="AB53" s="31">
        <v>0</v>
      </c>
      <c r="AC53" s="31">
        <v>0</v>
      </c>
      <c r="AD53" s="31">
        <v>0</v>
      </c>
      <c r="AE53" s="31">
        <v>0</v>
      </c>
      <c r="AF53" s="54">
        <v>2.5810999999999998E-3</v>
      </c>
      <c r="AG53" s="54">
        <v>2.5883E-3</v>
      </c>
      <c r="AH53" s="34">
        <v>0</v>
      </c>
      <c r="AI53" s="55">
        <v>2.5810999999999998E-3</v>
      </c>
      <c r="AJ53" s="55">
        <v>2.5883E-3</v>
      </c>
      <c r="AK53" s="55">
        <v>2.5846999999999997E-3</v>
      </c>
      <c r="AL53" s="36">
        <v>0.99998368207204602</v>
      </c>
      <c r="AM53" s="36">
        <v>1</v>
      </c>
      <c r="AN53" s="36">
        <v>1</v>
      </c>
      <c r="AO53" s="36">
        <v>1</v>
      </c>
      <c r="AP53" s="37">
        <v>7.0000000000000007E-2</v>
      </c>
      <c r="AQ53" s="37">
        <v>7.0000000000000007E-2</v>
      </c>
      <c r="AR53" s="56">
        <v>3</v>
      </c>
      <c r="AS53" s="56">
        <v>3</v>
      </c>
      <c r="AT53" s="53">
        <v>0</v>
      </c>
      <c r="AU53" s="53">
        <v>0</v>
      </c>
      <c r="AV53" s="53">
        <v>0</v>
      </c>
      <c r="AW53" s="53">
        <v>0</v>
      </c>
      <c r="AX53" s="53">
        <v>18.024000000000001</v>
      </c>
      <c r="AY53" s="53">
        <v>18.074000000000002</v>
      </c>
    </row>
    <row r="54" spans="2:51" x14ac:dyDescent="0.25">
      <c r="B54" s="27">
        <v>10142</v>
      </c>
      <c r="C54" s="28" t="s">
        <v>58</v>
      </c>
      <c r="D54" s="29">
        <v>1</v>
      </c>
      <c r="E54" s="29">
        <v>0</v>
      </c>
      <c r="F54" s="30">
        <v>2.7269999999999999</v>
      </c>
      <c r="G54" s="53">
        <v>2.8761234061930776</v>
      </c>
      <c r="H54" s="53">
        <v>2.8909950913242013</v>
      </c>
      <c r="I54" s="53">
        <v>0</v>
      </c>
      <c r="J54" s="53">
        <v>0</v>
      </c>
      <c r="K54" s="53">
        <v>0</v>
      </c>
      <c r="L54" s="53">
        <v>0</v>
      </c>
      <c r="M54" s="32">
        <v>0</v>
      </c>
      <c r="N54" s="32">
        <v>0</v>
      </c>
      <c r="O54" s="53">
        <v>3.0550000000000002</v>
      </c>
      <c r="P54" s="53">
        <v>3.1070000000000002</v>
      </c>
      <c r="Q54" s="32">
        <v>26835.120000000003</v>
      </c>
      <c r="R54" s="32">
        <v>27217.320000000003</v>
      </c>
      <c r="S54" s="30">
        <v>2.661</v>
      </c>
      <c r="T54" s="31">
        <v>23374.224000000002</v>
      </c>
      <c r="U54" s="31">
        <v>23310.36</v>
      </c>
      <c r="V54" s="33">
        <v>0.39400000000000002</v>
      </c>
      <c r="W54" s="33">
        <v>0.44600000000000001</v>
      </c>
      <c r="X54" s="53">
        <v>0</v>
      </c>
      <c r="Y54" s="53">
        <v>0</v>
      </c>
      <c r="Z54" s="53">
        <v>0.39400000000000002</v>
      </c>
      <c r="AA54" s="53">
        <v>0.44600000000000001</v>
      </c>
      <c r="AB54" s="31">
        <v>0</v>
      </c>
      <c r="AC54" s="31">
        <v>0</v>
      </c>
      <c r="AD54" s="31">
        <v>0</v>
      </c>
      <c r="AE54" s="31">
        <v>0</v>
      </c>
      <c r="AF54" s="54">
        <v>3.8109999999999999E-4</v>
      </c>
      <c r="AG54" s="54">
        <v>3.8109999999999999E-4</v>
      </c>
      <c r="AH54" s="34">
        <v>0</v>
      </c>
      <c r="AI54" s="55">
        <v>3.8109999999999999E-4</v>
      </c>
      <c r="AJ54" s="55">
        <v>3.8109999999999999E-4</v>
      </c>
      <c r="AK54" s="55">
        <v>3.8109999999999999E-4</v>
      </c>
      <c r="AL54" s="36">
        <v>0.87124195916758473</v>
      </c>
      <c r="AM54" s="36">
        <v>0.85662552925252389</v>
      </c>
      <c r="AN54" s="36">
        <v>1.1480646373543781</v>
      </c>
      <c r="AO54" s="36">
        <v>1.1676061630965804</v>
      </c>
      <c r="AP54" s="37">
        <v>2.8701615933859455E-2</v>
      </c>
      <c r="AQ54" s="37">
        <v>2.9190154077414512E-2</v>
      </c>
      <c r="AR54" s="56">
        <v>1</v>
      </c>
      <c r="AS54" s="56">
        <v>1</v>
      </c>
      <c r="AT54" s="53">
        <v>0</v>
      </c>
      <c r="AU54" s="53">
        <v>0</v>
      </c>
      <c r="AV54" s="53">
        <v>0</v>
      </c>
      <c r="AW54" s="53">
        <v>0</v>
      </c>
      <c r="AX54" s="53">
        <v>3.0550000000000002</v>
      </c>
      <c r="AY54" s="53">
        <v>3.1070000000000002</v>
      </c>
    </row>
    <row r="55" spans="2:51" x14ac:dyDescent="0.25">
      <c r="B55" s="27">
        <v>10144</v>
      </c>
      <c r="C55" s="28" t="s">
        <v>59</v>
      </c>
      <c r="D55" s="29">
        <v>1</v>
      </c>
      <c r="E55" s="29">
        <v>0</v>
      </c>
      <c r="F55" s="30">
        <v>3.4180000000000001</v>
      </c>
      <c r="G55" s="53">
        <v>3.3156901183970855</v>
      </c>
      <c r="H55" s="53">
        <v>3.329933561643835</v>
      </c>
      <c r="I55" s="53">
        <v>0</v>
      </c>
      <c r="J55" s="53">
        <v>0</v>
      </c>
      <c r="K55" s="53">
        <v>0</v>
      </c>
      <c r="L55" s="53">
        <v>0</v>
      </c>
      <c r="M55" s="32">
        <v>0</v>
      </c>
      <c r="N55" s="32">
        <v>0</v>
      </c>
      <c r="O55" s="53">
        <v>3.3170000000000002</v>
      </c>
      <c r="P55" s="53">
        <v>3.3380000000000001</v>
      </c>
      <c r="Q55" s="32">
        <v>29136.528000000002</v>
      </c>
      <c r="R55" s="32">
        <v>29240.880000000001</v>
      </c>
      <c r="S55" s="30">
        <v>3.335</v>
      </c>
      <c r="T55" s="31">
        <v>29294.639999999999</v>
      </c>
      <c r="U55" s="31">
        <v>29214.6</v>
      </c>
      <c r="V55" s="33">
        <v>0</v>
      </c>
      <c r="W55" s="33">
        <v>3.0000000000000001E-3</v>
      </c>
      <c r="X55" s="53">
        <v>0</v>
      </c>
      <c r="Y55" s="53">
        <v>0</v>
      </c>
      <c r="Z55" s="53">
        <v>0</v>
      </c>
      <c r="AA55" s="53">
        <v>3.0000000000000001E-3</v>
      </c>
      <c r="AB55" s="31">
        <v>0</v>
      </c>
      <c r="AC55" s="31">
        <v>0</v>
      </c>
      <c r="AD55" s="31">
        <v>0</v>
      </c>
      <c r="AE55" s="31">
        <v>0</v>
      </c>
      <c r="AF55" s="54">
        <v>4.75E-4</v>
      </c>
      <c r="AG55" s="54">
        <v>4.7760000000000001E-4</v>
      </c>
      <c r="AH55" s="34">
        <v>0</v>
      </c>
      <c r="AI55" s="55">
        <v>4.75E-4</v>
      </c>
      <c r="AJ55" s="55">
        <v>4.7760000000000001E-4</v>
      </c>
      <c r="AK55" s="55">
        <v>4.7630000000000003E-4</v>
      </c>
      <c r="AL55" s="36">
        <v>0.99997597049022757</v>
      </c>
      <c r="AM55" s="36">
        <v>0.9992344710368124</v>
      </c>
      <c r="AN55" s="36">
        <v>1</v>
      </c>
      <c r="AO55" s="36">
        <v>1.0008995502248876</v>
      </c>
      <c r="AP55" s="37">
        <v>0</v>
      </c>
      <c r="AQ55" s="37">
        <v>0</v>
      </c>
      <c r="AR55" s="56">
        <v>1</v>
      </c>
      <c r="AS55" s="56">
        <v>1</v>
      </c>
      <c r="AT55" s="53">
        <v>0</v>
      </c>
      <c r="AU55" s="53">
        <v>0</v>
      </c>
      <c r="AV55" s="53">
        <v>0</v>
      </c>
      <c r="AW55" s="53">
        <v>0</v>
      </c>
      <c r="AX55" s="53">
        <v>3.3170000000000002</v>
      </c>
      <c r="AY55" s="53">
        <v>3.3380000000000001</v>
      </c>
    </row>
    <row r="56" spans="2:51" x14ac:dyDescent="0.25">
      <c r="B56" s="27">
        <v>10156</v>
      </c>
      <c r="C56" s="28" t="s">
        <v>60</v>
      </c>
      <c r="D56" s="29">
        <v>1</v>
      </c>
      <c r="E56" s="29">
        <v>0</v>
      </c>
      <c r="F56" s="30">
        <v>32.719000000000001</v>
      </c>
      <c r="G56" s="53">
        <v>32.024597222222226</v>
      </c>
      <c r="H56" s="53">
        <v>32.285101369863014</v>
      </c>
      <c r="I56" s="53">
        <v>0</v>
      </c>
      <c r="J56" s="53">
        <v>0</v>
      </c>
      <c r="K56" s="53">
        <v>0</v>
      </c>
      <c r="L56" s="53">
        <v>0</v>
      </c>
      <c r="M56" s="32">
        <v>0</v>
      </c>
      <c r="N56" s="32">
        <v>0</v>
      </c>
      <c r="O56" s="53">
        <v>31.818000000000001</v>
      </c>
      <c r="P56" s="53">
        <v>32.098999999999997</v>
      </c>
      <c r="Q56" s="32">
        <v>279489.31200000003</v>
      </c>
      <c r="R56" s="32">
        <v>281187.24</v>
      </c>
      <c r="S56" s="30">
        <v>31.923999999999999</v>
      </c>
      <c r="T56" s="31">
        <v>280420.41599999997</v>
      </c>
      <c r="U56" s="31">
        <v>279654.24</v>
      </c>
      <c r="V56" s="33">
        <v>0</v>
      </c>
      <c r="W56" s="33">
        <v>0.17499999999999999</v>
      </c>
      <c r="X56" s="53">
        <v>0</v>
      </c>
      <c r="Y56" s="53">
        <v>0</v>
      </c>
      <c r="Z56" s="53">
        <v>0</v>
      </c>
      <c r="AA56" s="53">
        <v>0.17499999999999999</v>
      </c>
      <c r="AB56" s="31">
        <v>0</v>
      </c>
      <c r="AC56" s="31">
        <v>0</v>
      </c>
      <c r="AD56" s="31">
        <v>0</v>
      </c>
      <c r="AE56" s="31">
        <v>0</v>
      </c>
      <c r="AF56" s="54">
        <v>4.5564000000000004E-3</v>
      </c>
      <c r="AG56" s="54">
        <v>4.5716000000000003E-3</v>
      </c>
      <c r="AH56" s="34">
        <v>0</v>
      </c>
      <c r="AI56" s="55">
        <v>4.5564000000000004E-3</v>
      </c>
      <c r="AJ56" s="55">
        <v>4.5716000000000003E-3</v>
      </c>
      <c r="AK56" s="55">
        <v>4.5640000000000003E-3</v>
      </c>
      <c r="AL56" s="36">
        <v>0.9999963507953924</v>
      </c>
      <c r="AM56" s="36">
        <v>0.99454890255732431</v>
      </c>
      <c r="AN56" s="36">
        <v>1</v>
      </c>
      <c r="AO56" s="36">
        <v>1.0054817692018543</v>
      </c>
      <c r="AP56" s="37">
        <v>0</v>
      </c>
      <c r="AQ56" s="37">
        <v>0</v>
      </c>
      <c r="AR56" s="56">
        <v>1</v>
      </c>
      <c r="AS56" s="56">
        <v>1</v>
      </c>
      <c r="AT56" s="53">
        <v>0</v>
      </c>
      <c r="AU56" s="53">
        <v>0</v>
      </c>
      <c r="AV56" s="53">
        <v>0</v>
      </c>
      <c r="AW56" s="53">
        <v>0</v>
      </c>
      <c r="AX56" s="53">
        <v>31.818000000000001</v>
      </c>
      <c r="AY56" s="53">
        <v>32.098999999999997</v>
      </c>
    </row>
    <row r="57" spans="2:51" x14ac:dyDescent="0.25">
      <c r="B57" s="27">
        <v>10157</v>
      </c>
      <c r="C57" s="28" t="s">
        <v>61</v>
      </c>
      <c r="D57" s="29">
        <v>1</v>
      </c>
      <c r="E57" s="29">
        <v>0</v>
      </c>
      <c r="F57" s="30">
        <v>50.703000000000003</v>
      </c>
      <c r="G57" s="53">
        <v>90.275859289617486</v>
      </c>
      <c r="H57" s="53">
        <v>90.691410159817337</v>
      </c>
      <c r="I57" s="53">
        <v>41.020815004553739</v>
      </c>
      <c r="J57" s="53">
        <v>41.02065616438356</v>
      </c>
      <c r="K57" s="53">
        <v>2.550318761384335</v>
      </c>
      <c r="L57" s="53">
        <v>2.5490867579908674</v>
      </c>
      <c r="M57" s="32">
        <v>22402</v>
      </c>
      <c r="N57" s="32">
        <v>22329.999999999996</v>
      </c>
      <c r="O57" s="53">
        <v>46.704999999999998</v>
      </c>
      <c r="P57" s="53">
        <v>47.122</v>
      </c>
      <c r="Q57" s="32">
        <v>410256.72</v>
      </c>
      <c r="R57" s="32">
        <v>412788.72</v>
      </c>
      <c r="S57" s="30">
        <v>49.47</v>
      </c>
      <c r="T57" s="31">
        <v>434544.48</v>
      </c>
      <c r="U57" s="31">
        <v>433357.2</v>
      </c>
      <c r="V57" s="33">
        <v>1.7130000000000001</v>
      </c>
      <c r="W57" s="33">
        <v>2.294</v>
      </c>
      <c r="X57" s="53">
        <v>1.7130000000000001</v>
      </c>
      <c r="Y57" s="53">
        <v>2.294</v>
      </c>
      <c r="Z57" s="53">
        <v>0</v>
      </c>
      <c r="AA57" s="53">
        <v>0</v>
      </c>
      <c r="AB57" s="31">
        <v>0</v>
      </c>
      <c r="AC57" s="31">
        <v>0</v>
      </c>
      <c r="AD57" s="31">
        <v>1.7130000000000001</v>
      </c>
      <c r="AE57" s="31">
        <v>2.294</v>
      </c>
      <c r="AF57" s="54">
        <v>6.6883000000000003E-3</v>
      </c>
      <c r="AG57" s="54">
        <v>6.7479999999999997E-3</v>
      </c>
      <c r="AH57" s="34">
        <v>3.7033000000000001E-3</v>
      </c>
      <c r="AI57" s="55">
        <v>2.9850000000000002E-3</v>
      </c>
      <c r="AJ57" s="55">
        <v>3.0446999999999996E-3</v>
      </c>
      <c r="AK57" s="55">
        <v>3.0148499999999999E-3</v>
      </c>
      <c r="AL57" s="36">
        <v>0.96811805031796483</v>
      </c>
      <c r="AM57" s="36">
        <v>0.95776736778374771</v>
      </c>
      <c r="AN57" s="36">
        <v>1</v>
      </c>
      <c r="AO57" s="36">
        <v>1</v>
      </c>
      <c r="AP57" s="37">
        <v>4.9999999999999996E-2</v>
      </c>
      <c r="AQ57" s="37">
        <v>4.9999999999999996E-2</v>
      </c>
      <c r="AR57" s="56">
        <v>4</v>
      </c>
      <c r="AS57" s="56">
        <v>4</v>
      </c>
      <c r="AT57" s="53">
        <v>0</v>
      </c>
      <c r="AU57" s="53">
        <v>0</v>
      </c>
      <c r="AV57" s="53">
        <v>0</v>
      </c>
      <c r="AW57" s="53">
        <v>0</v>
      </c>
      <c r="AX57" s="53">
        <v>46.704999999999998</v>
      </c>
      <c r="AY57" s="53">
        <v>47.122</v>
      </c>
    </row>
    <row r="58" spans="2:51" x14ac:dyDescent="0.25">
      <c r="B58" s="27">
        <v>10158</v>
      </c>
      <c r="C58" s="28" t="s">
        <v>62</v>
      </c>
      <c r="D58" s="29">
        <v>1</v>
      </c>
      <c r="E58" s="29">
        <v>0</v>
      </c>
      <c r="F58" s="30">
        <v>2.8330000000000002</v>
      </c>
      <c r="G58" s="53">
        <v>2.7396347905282328</v>
      </c>
      <c r="H58" s="53">
        <v>2.7377316210045666</v>
      </c>
      <c r="I58" s="53">
        <v>0</v>
      </c>
      <c r="J58" s="53">
        <v>0</v>
      </c>
      <c r="K58" s="53">
        <v>0</v>
      </c>
      <c r="L58" s="53">
        <v>0</v>
      </c>
      <c r="M58" s="32">
        <v>0</v>
      </c>
      <c r="N58" s="32">
        <v>0</v>
      </c>
      <c r="O58" s="53">
        <v>2.74</v>
      </c>
      <c r="P58" s="53">
        <v>2.738</v>
      </c>
      <c r="Q58" s="32">
        <v>24068.160000000003</v>
      </c>
      <c r="R58" s="32">
        <v>23984.880000000001</v>
      </c>
      <c r="S58" s="30">
        <v>2.7639999999999998</v>
      </c>
      <c r="T58" s="31">
        <v>24278.975999999999</v>
      </c>
      <c r="U58" s="31">
        <v>24212.639999999999</v>
      </c>
      <c r="V58" s="33">
        <v>0</v>
      </c>
      <c r="W58" s="33">
        <v>0</v>
      </c>
      <c r="X58" s="53">
        <v>0</v>
      </c>
      <c r="Y58" s="53">
        <v>0</v>
      </c>
      <c r="Z58" s="53">
        <v>0</v>
      </c>
      <c r="AA58" s="53">
        <v>0</v>
      </c>
      <c r="AB58" s="31">
        <v>0</v>
      </c>
      <c r="AC58" s="31">
        <v>0</v>
      </c>
      <c r="AD58" s="31">
        <v>0</v>
      </c>
      <c r="AE58" s="31">
        <v>0</v>
      </c>
      <c r="AF58" s="54">
        <v>3.924E-4</v>
      </c>
      <c r="AG58" s="54">
        <v>3.9209999999999999E-4</v>
      </c>
      <c r="AH58" s="34">
        <v>0</v>
      </c>
      <c r="AI58" s="55">
        <v>3.924E-4</v>
      </c>
      <c r="AJ58" s="55">
        <v>3.9209999999999999E-4</v>
      </c>
      <c r="AK58" s="55">
        <v>3.9225000000000002E-4</v>
      </c>
      <c r="AL58" s="36">
        <v>1</v>
      </c>
      <c r="AM58" s="36">
        <v>1</v>
      </c>
      <c r="AN58" s="36">
        <v>1</v>
      </c>
      <c r="AO58" s="36">
        <v>1</v>
      </c>
      <c r="AP58" s="37">
        <v>0</v>
      </c>
      <c r="AQ58" s="37">
        <v>0</v>
      </c>
      <c r="AR58" s="56">
        <v>1</v>
      </c>
      <c r="AS58" s="56">
        <v>1</v>
      </c>
      <c r="AT58" s="53">
        <v>0</v>
      </c>
      <c r="AU58" s="53">
        <v>0</v>
      </c>
      <c r="AV58" s="53">
        <v>0</v>
      </c>
      <c r="AW58" s="53">
        <v>0</v>
      </c>
      <c r="AX58" s="53">
        <v>2.74</v>
      </c>
      <c r="AY58" s="53">
        <v>2.738</v>
      </c>
    </row>
    <row r="59" spans="2:51" x14ac:dyDescent="0.25">
      <c r="B59" s="27">
        <v>10170</v>
      </c>
      <c r="C59" s="28" t="s">
        <v>63</v>
      </c>
      <c r="D59" s="29">
        <v>1</v>
      </c>
      <c r="E59" s="29">
        <v>0</v>
      </c>
      <c r="F59" s="30">
        <v>254.84299999999999</v>
      </c>
      <c r="G59" s="53">
        <v>285.21112181238612</v>
      </c>
      <c r="H59" s="53">
        <v>285.86927454337899</v>
      </c>
      <c r="I59" s="53">
        <v>4.4847449908925316</v>
      </c>
      <c r="J59" s="53">
        <v>4.4836757990867584</v>
      </c>
      <c r="K59" s="53">
        <v>42.378187613843352</v>
      </c>
      <c r="L59" s="53">
        <v>42.387557077625573</v>
      </c>
      <c r="M59" s="32">
        <v>372250</v>
      </c>
      <c r="N59" s="32">
        <v>371315</v>
      </c>
      <c r="O59" s="53">
        <v>238.34800000000001</v>
      </c>
      <c r="P59" s="53">
        <v>238.99799999999999</v>
      </c>
      <c r="Q59" s="32">
        <v>2093648.8320000002</v>
      </c>
      <c r="R59" s="32">
        <v>2093622.48</v>
      </c>
      <c r="S59" s="30">
        <v>248.64699999999999</v>
      </c>
      <c r="T59" s="31">
        <v>2184115.2480000001</v>
      </c>
      <c r="U59" s="31">
        <v>2178147.7199999997</v>
      </c>
      <c r="V59" s="33">
        <v>0</v>
      </c>
      <c r="W59" s="33">
        <v>0</v>
      </c>
      <c r="X59" s="53">
        <v>0</v>
      </c>
      <c r="Y59" s="53">
        <v>0</v>
      </c>
      <c r="Z59" s="53">
        <v>0</v>
      </c>
      <c r="AA59" s="53">
        <v>0</v>
      </c>
      <c r="AB59" s="31">
        <v>0</v>
      </c>
      <c r="AC59" s="31">
        <v>0</v>
      </c>
      <c r="AD59" s="31">
        <v>0</v>
      </c>
      <c r="AE59" s="31">
        <v>0</v>
      </c>
      <c r="AF59" s="54">
        <v>3.4132200000000001E-2</v>
      </c>
      <c r="AG59" s="54">
        <v>3.42253E-2</v>
      </c>
      <c r="AH59" s="34">
        <v>1.79589E-2</v>
      </c>
      <c r="AI59" s="55">
        <v>1.6173300000000002E-2</v>
      </c>
      <c r="AJ59" s="55">
        <v>1.62664E-2</v>
      </c>
      <c r="AK59" s="55">
        <v>1.6219850000000001E-2</v>
      </c>
      <c r="AL59" s="36">
        <v>0.99999912299723837</v>
      </c>
      <c r="AM59" s="36">
        <v>1</v>
      </c>
      <c r="AN59" s="36">
        <v>1</v>
      </c>
      <c r="AO59" s="36">
        <v>1</v>
      </c>
      <c r="AP59" s="37">
        <v>0</v>
      </c>
      <c r="AQ59" s="37">
        <v>0</v>
      </c>
      <c r="AR59" s="56">
        <v>4</v>
      </c>
      <c r="AS59" s="56">
        <v>4</v>
      </c>
      <c r="AT59" s="53">
        <v>0</v>
      </c>
      <c r="AU59" s="53">
        <v>0</v>
      </c>
      <c r="AV59" s="53">
        <v>0</v>
      </c>
      <c r="AW59" s="53">
        <v>0</v>
      </c>
      <c r="AX59" s="53">
        <v>238.34800000000001</v>
      </c>
      <c r="AY59" s="53">
        <v>238.99799999999999</v>
      </c>
    </row>
    <row r="60" spans="2:51" x14ac:dyDescent="0.25">
      <c r="B60" s="27">
        <v>10172</v>
      </c>
      <c r="C60" s="28" t="s">
        <v>64</v>
      </c>
      <c r="D60" s="29">
        <v>1</v>
      </c>
      <c r="E60" s="29">
        <v>0</v>
      </c>
      <c r="F60" s="30">
        <v>6.1929999999999996</v>
      </c>
      <c r="G60" s="53">
        <v>5.5773991347905278</v>
      </c>
      <c r="H60" s="53">
        <v>5.6206438356164377</v>
      </c>
      <c r="I60" s="53">
        <v>0</v>
      </c>
      <c r="J60" s="53">
        <v>0</v>
      </c>
      <c r="K60" s="53">
        <v>0</v>
      </c>
      <c r="L60" s="53">
        <v>0</v>
      </c>
      <c r="M60" s="32">
        <v>0</v>
      </c>
      <c r="N60" s="32">
        <v>0</v>
      </c>
      <c r="O60" s="53">
        <v>5.6710000000000003</v>
      </c>
      <c r="P60" s="53">
        <v>5.7290000000000001</v>
      </c>
      <c r="Q60" s="32">
        <v>49814.064000000006</v>
      </c>
      <c r="R60" s="32">
        <v>50186.04</v>
      </c>
      <c r="S60" s="30">
        <v>6.0419999999999998</v>
      </c>
      <c r="T60" s="31">
        <v>53072.928</v>
      </c>
      <c r="U60" s="31">
        <v>52927.92</v>
      </c>
      <c r="V60" s="33">
        <v>0</v>
      </c>
      <c r="W60" s="33">
        <v>0</v>
      </c>
      <c r="X60" s="53">
        <v>0</v>
      </c>
      <c r="Y60" s="53">
        <v>0</v>
      </c>
      <c r="Z60" s="53">
        <v>0</v>
      </c>
      <c r="AA60" s="53">
        <v>0</v>
      </c>
      <c r="AB60" s="31">
        <v>0</v>
      </c>
      <c r="AC60" s="31">
        <v>0</v>
      </c>
      <c r="AD60" s="31">
        <v>0</v>
      </c>
      <c r="AE60" s="31">
        <v>0</v>
      </c>
      <c r="AF60" s="54">
        <v>8.1209999999999995E-4</v>
      </c>
      <c r="AG60" s="54">
        <v>8.2039999999999999E-4</v>
      </c>
      <c r="AH60" s="34">
        <v>0</v>
      </c>
      <c r="AI60" s="55">
        <v>8.1209999999999995E-4</v>
      </c>
      <c r="AJ60" s="55">
        <v>8.2039999999999999E-4</v>
      </c>
      <c r="AK60" s="55">
        <v>8.1624999999999992E-4</v>
      </c>
      <c r="AL60" s="36">
        <v>1</v>
      </c>
      <c r="AM60" s="36">
        <v>1</v>
      </c>
      <c r="AN60" s="36">
        <v>1</v>
      </c>
      <c r="AO60" s="36">
        <v>1</v>
      </c>
      <c r="AP60" s="37">
        <v>0</v>
      </c>
      <c r="AQ60" s="37">
        <v>0</v>
      </c>
      <c r="AR60" s="56">
        <v>1</v>
      </c>
      <c r="AS60" s="56">
        <v>1</v>
      </c>
      <c r="AT60" s="53">
        <v>0</v>
      </c>
      <c r="AU60" s="53">
        <v>0</v>
      </c>
      <c r="AV60" s="53">
        <v>0</v>
      </c>
      <c r="AW60" s="53">
        <v>0</v>
      </c>
      <c r="AX60" s="53">
        <v>5.6710000000000003</v>
      </c>
      <c r="AY60" s="53">
        <v>5.7290000000000001</v>
      </c>
    </row>
    <row r="61" spans="2:51" x14ac:dyDescent="0.25">
      <c r="B61" s="27">
        <v>10173</v>
      </c>
      <c r="C61" s="28" t="s">
        <v>65</v>
      </c>
      <c r="D61" s="29">
        <v>0</v>
      </c>
      <c r="E61" s="29">
        <v>1</v>
      </c>
      <c r="F61" s="30">
        <v>33.624000000000002</v>
      </c>
      <c r="G61" s="53">
        <v>36.56153734061931</v>
      </c>
      <c r="H61" s="53">
        <v>36.873486643835605</v>
      </c>
      <c r="I61" s="53">
        <v>0</v>
      </c>
      <c r="J61" s="53">
        <v>0</v>
      </c>
      <c r="K61" s="53">
        <v>2.0901639344262297</v>
      </c>
      <c r="L61" s="53">
        <v>2.0936073059360729</v>
      </c>
      <c r="M61" s="32">
        <v>18360.000000000004</v>
      </c>
      <c r="N61" s="32">
        <v>18340</v>
      </c>
      <c r="O61" s="53">
        <v>34.470999999999997</v>
      </c>
      <c r="P61" s="53">
        <v>34.78</v>
      </c>
      <c r="Q61" s="32">
        <v>302793.26399999997</v>
      </c>
      <c r="R61" s="32">
        <v>304672.8</v>
      </c>
      <c r="S61" s="30">
        <v>32.807000000000002</v>
      </c>
      <c r="T61" s="31">
        <v>288176.68800000002</v>
      </c>
      <c r="U61" s="31">
        <v>287389.32</v>
      </c>
      <c r="V61" s="33">
        <v>1.6639999999999999</v>
      </c>
      <c r="W61" s="33">
        <v>1.9730000000000001</v>
      </c>
      <c r="X61" s="53">
        <v>1.6639999999999999</v>
      </c>
      <c r="Y61" s="53">
        <v>1.9730000000000001</v>
      </c>
      <c r="Z61" s="53">
        <v>0</v>
      </c>
      <c r="AA61" s="53">
        <v>0</v>
      </c>
      <c r="AB61" s="31">
        <v>0</v>
      </c>
      <c r="AC61" s="31">
        <v>0</v>
      </c>
      <c r="AD61" s="31">
        <v>1.6639999999999999</v>
      </c>
      <c r="AE61" s="31">
        <v>1.9730000000000001</v>
      </c>
      <c r="AF61" s="54">
        <v>4.6981000000000002E-3</v>
      </c>
      <c r="AG61" s="54">
        <v>4.6981000000000002E-3</v>
      </c>
      <c r="AH61" s="34">
        <v>0</v>
      </c>
      <c r="AI61" s="55">
        <v>4.6981000000000002E-3</v>
      </c>
      <c r="AJ61" s="55">
        <v>4.6981000000000002E-3</v>
      </c>
      <c r="AK61" s="55">
        <v>4.6981000000000002E-3</v>
      </c>
      <c r="AL61" s="36">
        <v>0.95448380119151111</v>
      </c>
      <c r="AM61" s="36">
        <v>0.94650229705512079</v>
      </c>
      <c r="AN61" s="36">
        <v>1.0507208827384398</v>
      </c>
      <c r="AO61" s="36">
        <v>1.0601396043527296</v>
      </c>
      <c r="AP61" s="37">
        <v>7.3550461791690794E-2</v>
      </c>
      <c r="AQ61" s="37">
        <v>7.4209772304691071E-2</v>
      </c>
      <c r="AR61" s="56">
        <v>3</v>
      </c>
      <c r="AS61" s="56">
        <v>3</v>
      </c>
      <c r="AT61" s="53">
        <v>0</v>
      </c>
      <c r="AU61" s="53">
        <v>0</v>
      </c>
      <c r="AV61" s="53">
        <v>0</v>
      </c>
      <c r="AW61" s="53">
        <v>0</v>
      </c>
      <c r="AX61" s="53">
        <v>32.807000000000002</v>
      </c>
      <c r="AY61" s="53">
        <v>32.807000000000002</v>
      </c>
    </row>
    <row r="62" spans="2:51" x14ac:dyDescent="0.25">
      <c r="B62" s="27">
        <v>10174</v>
      </c>
      <c r="C62" s="28" t="s">
        <v>66</v>
      </c>
      <c r="D62" s="29">
        <v>1</v>
      </c>
      <c r="E62" s="29">
        <v>0</v>
      </c>
      <c r="F62" s="30">
        <v>0.51500000000000001</v>
      </c>
      <c r="G62" s="53">
        <v>0.50601627959927153</v>
      </c>
      <c r="H62" s="53">
        <v>0.50694337899543374</v>
      </c>
      <c r="I62" s="53">
        <v>0</v>
      </c>
      <c r="J62" s="53">
        <v>0</v>
      </c>
      <c r="K62" s="53">
        <v>0</v>
      </c>
      <c r="L62" s="53">
        <v>0</v>
      </c>
      <c r="M62" s="32">
        <v>0</v>
      </c>
      <c r="N62" s="32">
        <v>0</v>
      </c>
      <c r="O62" s="53">
        <v>0.51500000000000001</v>
      </c>
      <c r="P62" s="53">
        <v>0.51800000000000002</v>
      </c>
      <c r="Q62" s="32">
        <v>4523.76</v>
      </c>
      <c r="R62" s="32">
        <v>4537.68</v>
      </c>
      <c r="S62" s="30">
        <v>0.502</v>
      </c>
      <c r="T62" s="31">
        <v>4409.5680000000002</v>
      </c>
      <c r="U62" s="31">
        <v>4397.5200000000004</v>
      </c>
      <c r="V62" s="33">
        <v>1.2999999999999999E-2</v>
      </c>
      <c r="W62" s="33">
        <v>1.6E-2</v>
      </c>
      <c r="X62" s="53">
        <v>0</v>
      </c>
      <c r="Y62" s="53">
        <v>0</v>
      </c>
      <c r="Z62" s="53">
        <v>1.2999999999999999E-2</v>
      </c>
      <c r="AA62" s="53">
        <v>1.6E-2</v>
      </c>
      <c r="AB62" s="31">
        <v>0</v>
      </c>
      <c r="AC62" s="31">
        <v>0</v>
      </c>
      <c r="AD62" s="31">
        <v>0</v>
      </c>
      <c r="AE62" s="31">
        <v>0</v>
      </c>
      <c r="AF62" s="54">
        <v>7.1899999999999999E-5</v>
      </c>
      <c r="AG62" s="54">
        <v>7.1899999999999999E-5</v>
      </c>
      <c r="AH62" s="34">
        <v>0</v>
      </c>
      <c r="AI62" s="55">
        <v>7.1899999999999999E-5</v>
      </c>
      <c r="AJ62" s="55">
        <v>7.1899999999999999E-5</v>
      </c>
      <c r="AK62" s="55">
        <v>7.1899999999999999E-5</v>
      </c>
      <c r="AL62" s="36">
        <v>0.97454022445936062</v>
      </c>
      <c r="AM62" s="36">
        <v>0.96894706099519512</v>
      </c>
      <c r="AN62" s="36">
        <v>1.0258964143426295</v>
      </c>
      <c r="AO62" s="36">
        <v>1.0318725099601593</v>
      </c>
      <c r="AP62" s="37">
        <v>0</v>
      </c>
      <c r="AQ62" s="37">
        <v>0</v>
      </c>
      <c r="AR62" s="56">
        <v>1</v>
      </c>
      <c r="AS62" s="56">
        <v>1</v>
      </c>
      <c r="AT62" s="53">
        <v>0</v>
      </c>
      <c r="AU62" s="53">
        <v>0</v>
      </c>
      <c r="AV62" s="53">
        <v>0</v>
      </c>
      <c r="AW62" s="53">
        <v>0</v>
      </c>
      <c r="AX62" s="53">
        <v>0.51500000000000001</v>
      </c>
      <c r="AY62" s="53">
        <v>0.51800000000000002</v>
      </c>
    </row>
    <row r="63" spans="2:51" x14ac:dyDescent="0.25">
      <c r="B63" s="27">
        <v>10177</v>
      </c>
      <c r="C63" s="28" t="s">
        <v>67</v>
      </c>
      <c r="D63" s="29">
        <v>1</v>
      </c>
      <c r="E63" s="29">
        <v>0</v>
      </c>
      <c r="F63" s="30">
        <v>11.839</v>
      </c>
      <c r="G63" s="53">
        <v>9.8694459244080157</v>
      </c>
      <c r="H63" s="53">
        <v>9.5802420091324194</v>
      </c>
      <c r="I63" s="53">
        <v>0</v>
      </c>
      <c r="J63" s="53">
        <v>0</v>
      </c>
      <c r="K63" s="53">
        <v>0</v>
      </c>
      <c r="L63" s="53">
        <v>0</v>
      </c>
      <c r="M63" s="32">
        <v>0</v>
      </c>
      <c r="N63" s="32">
        <v>0</v>
      </c>
      <c r="O63" s="53">
        <v>12.34</v>
      </c>
      <c r="P63" s="53">
        <v>12.47</v>
      </c>
      <c r="Q63" s="32">
        <v>108394.56</v>
      </c>
      <c r="R63" s="32">
        <v>109237.20000000001</v>
      </c>
      <c r="S63" s="30">
        <v>11.551</v>
      </c>
      <c r="T63" s="31">
        <v>101463.984</v>
      </c>
      <c r="U63" s="31">
        <v>101186.76</v>
      </c>
      <c r="V63" s="33">
        <v>0.78900000000000003</v>
      </c>
      <c r="W63" s="33">
        <v>0.91900000000000004</v>
      </c>
      <c r="X63" s="53">
        <v>0</v>
      </c>
      <c r="Y63" s="53">
        <v>0</v>
      </c>
      <c r="Z63" s="53">
        <v>0.78900000000000003</v>
      </c>
      <c r="AA63" s="53">
        <v>0.91900000000000004</v>
      </c>
      <c r="AB63" s="31">
        <v>0</v>
      </c>
      <c r="AC63" s="31">
        <v>0</v>
      </c>
      <c r="AD63" s="31">
        <v>0</v>
      </c>
      <c r="AE63" s="31">
        <v>0</v>
      </c>
      <c r="AF63" s="54">
        <v>1.6540999999999999E-3</v>
      </c>
      <c r="AG63" s="54">
        <v>1.6540999999999999E-3</v>
      </c>
      <c r="AH63" s="34">
        <v>0</v>
      </c>
      <c r="AI63" s="55">
        <v>1.6540999999999999E-3</v>
      </c>
      <c r="AJ63" s="55">
        <v>1.6540999999999999E-3</v>
      </c>
      <c r="AK63" s="55">
        <v>1.6540999999999999E-3</v>
      </c>
      <c r="AL63" s="36">
        <v>0.93604024875769398</v>
      </c>
      <c r="AM63" s="36">
        <v>0.92631731935145134</v>
      </c>
      <c r="AN63" s="36">
        <v>1.0683057743918276</v>
      </c>
      <c r="AO63" s="36">
        <v>1.0795602112371223</v>
      </c>
      <c r="AP63" s="37">
        <v>7.4781404207427946E-2</v>
      </c>
      <c r="AQ63" s="37">
        <v>7.5569214786598574E-2</v>
      </c>
      <c r="AR63" s="56">
        <v>1</v>
      </c>
      <c r="AS63" s="56">
        <v>1</v>
      </c>
      <c r="AT63" s="53">
        <v>0</v>
      </c>
      <c r="AU63" s="53">
        <v>0</v>
      </c>
      <c r="AV63" s="53">
        <v>0</v>
      </c>
      <c r="AW63" s="53">
        <v>0</v>
      </c>
      <c r="AX63" s="53">
        <v>12.34</v>
      </c>
      <c r="AY63" s="53">
        <v>12.47</v>
      </c>
    </row>
    <row r="64" spans="2:51" x14ac:dyDescent="0.25">
      <c r="B64" s="27">
        <v>10179</v>
      </c>
      <c r="C64" s="28" t="s">
        <v>68</v>
      </c>
      <c r="D64" s="29">
        <v>1</v>
      </c>
      <c r="E64" s="29">
        <v>0</v>
      </c>
      <c r="F64" s="30">
        <v>169.31100000000001</v>
      </c>
      <c r="G64" s="53">
        <v>175.39952481785068</v>
      </c>
      <c r="H64" s="53">
        <v>178.06936643835621</v>
      </c>
      <c r="I64" s="53">
        <v>0</v>
      </c>
      <c r="J64" s="53">
        <v>0</v>
      </c>
      <c r="K64" s="53">
        <v>6.9008424408014575</v>
      </c>
      <c r="L64" s="53">
        <v>6.868150684931507</v>
      </c>
      <c r="M64" s="32">
        <v>60617</v>
      </c>
      <c r="N64" s="32">
        <v>60165</v>
      </c>
      <c r="O64" s="53">
        <v>167.071</v>
      </c>
      <c r="P64" s="53">
        <v>169.61099999999999</v>
      </c>
      <c r="Q64" s="32">
        <v>1467551.6639999999</v>
      </c>
      <c r="R64" s="32">
        <v>1485792.3599999999</v>
      </c>
      <c r="S64" s="30">
        <v>165.19499999999999</v>
      </c>
      <c r="T64" s="31">
        <v>1451072.88</v>
      </c>
      <c r="U64" s="31">
        <v>1447108.2</v>
      </c>
      <c r="V64" s="33">
        <v>1.8759999999999999</v>
      </c>
      <c r="W64" s="33">
        <v>4.4160000000000004</v>
      </c>
      <c r="X64" s="53">
        <v>1.8759999999999999</v>
      </c>
      <c r="Y64" s="53">
        <v>4.4160000000000004</v>
      </c>
      <c r="Z64" s="53">
        <v>0</v>
      </c>
      <c r="AA64" s="53">
        <v>0</v>
      </c>
      <c r="AB64" s="31">
        <v>0</v>
      </c>
      <c r="AC64" s="31">
        <v>0</v>
      </c>
      <c r="AD64" s="31">
        <v>1.8759999999999999</v>
      </c>
      <c r="AE64" s="31">
        <v>4.4160000000000004</v>
      </c>
      <c r="AF64" s="54">
        <v>2.36565E-2</v>
      </c>
      <c r="AG64" s="54">
        <v>2.36565E-2</v>
      </c>
      <c r="AH64" s="34">
        <v>0</v>
      </c>
      <c r="AI64" s="55">
        <v>2.36565E-2</v>
      </c>
      <c r="AJ64" s="55">
        <v>2.36565E-2</v>
      </c>
      <c r="AK64" s="55">
        <v>2.36565E-2</v>
      </c>
      <c r="AL64" s="36">
        <v>0.98915389969659862</v>
      </c>
      <c r="AM64" s="36">
        <v>0.97483687030195787</v>
      </c>
      <c r="AN64" s="36">
        <v>1.0113562759163413</v>
      </c>
      <c r="AO64" s="36">
        <v>1.0267320439480614</v>
      </c>
      <c r="AP64" s="37">
        <v>0</v>
      </c>
      <c r="AQ64" s="37">
        <v>0</v>
      </c>
      <c r="AR64" s="56">
        <v>3</v>
      </c>
      <c r="AS64" s="56">
        <v>3</v>
      </c>
      <c r="AT64" s="53">
        <v>3.5760000000000001</v>
      </c>
      <c r="AU64" s="53">
        <v>3.577</v>
      </c>
      <c r="AV64" s="53">
        <v>0</v>
      </c>
      <c r="AW64" s="53">
        <v>0.83899999999999997</v>
      </c>
      <c r="AX64" s="53">
        <v>165.19499999999999</v>
      </c>
      <c r="AY64" s="53">
        <v>166.03399999999999</v>
      </c>
    </row>
    <row r="65" spans="2:51" x14ac:dyDescent="0.25">
      <c r="B65" s="27">
        <v>10183</v>
      </c>
      <c r="C65" s="28" t="s">
        <v>69</v>
      </c>
      <c r="D65" s="29">
        <v>1</v>
      </c>
      <c r="E65" s="29">
        <v>0</v>
      </c>
      <c r="F65" s="30">
        <v>119.102</v>
      </c>
      <c r="G65" s="53">
        <v>121.5410808287796</v>
      </c>
      <c r="H65" s="53">
        <v>122.13327168949772</v>
      </c>
      <c r="I65" s="53">
        <v>0</v>
      </c>
      <c r="J65" s="53">
        <v>0</v>
      </c>
      <c r="K65" s="53">
        <v>0.688752276867031</v>
      </c>
      <c r="L65" s="53">
        <v>0.68926940639269407</v>
      </c>
      <c r="M65" s="32">
        <v>6050</v>
      </c>
      <c r="N65" s="32">
        <v>6038</v>
      </c>
      <c r="O65" s="53">
        <v>120.852</v>
      </c>
      <c r="P65" s="53">
        <v>121.444</v>
      </c>
      <c r="Q65" s="32">
        <v>1061563.9680000001</v>
      </c>
      <c r="R65" s="32">
        <v>1063849.44</v>
      </c>
      <c r="S65" s="30">
        <v>116.206</v>
      </c>
      <c r="T65" s="31">
        <v>1020753.5040000001</v>
      </c>
      <c r="U65" s="31">
        <v>1017964.56</v>
      </c>
      <c r="V65" s="33">
        <v>3.0710000000000002</v>
      </c>
      <c r="W65" s="33">
        <v>3.601</v>
      </c>
      <c r="X65" s="53">
        <v>3.0710000000000002</v>
      </c>
      <c r="Y65" s="53">
        <v>3.601</v>
      </c>
      <c r="Z65" s="53">
        <v>0</v>
      </c>
      <c r="AA65" s="53">
        <v>0</v>
      </c>
      <c r="AB65" s="31">
        <v>0</v>
      </c>
      <c r="AC65" s="31">
        <v>0</v>
      </c>
      <c r="AD65" s="31">
        <v>3.0710000000000002</v>
      </c>
      <c r="AE65" s="31">
        <v>3.601</v>
      </c>
      <c r="AF65" s="54">
        <v>1.6641099999999999E-2</v>
      </c>
      <c r="AG65" s="54">
        <v>1.6641099999999999E-2</v>
      </c>
      <c r="AH65" s="34">
        <v>7.8005000000000001E-3</v>
      </c>
      <c r="AI65" s="55">
        <v>8.8405999999999988E-3</v>
      </c>
      <c r="AJ65" s="55">
        <v>8.8405999999999988E-3</v>
      </c>
      <c r="AK65" s="55">
        <v>8.8405999999999988E-3</v>
      </c>
      <c r="AL65" s="36">
        <v>0.9743991331018288</v>
      </c>
      <c r="AM65" s="36">
        <v>0.97011457595558193</v>
      </c>
      <c r="AN65" s="36">
        <v>1.0399807238868906</v>
      </c>
      <c r="AO65" s="36">
        <v>1.0450751252086812</v>
      </c>
      <c r="AP65" s="37">
        <v>0</v>
      </c>
      <c r="AQ65" s="37">
        <v>0</v>
      </c>
      <c r="AR65" s="56">
        <v>4</v>
      </c>
      <c r="AS65" s="56">
        <v>4</v>
      </c>
      <c r="AT65" s="53">
        <v>0</v>
      </c>
      <c r="AU65" s="53">
        <v>0</v>
      </c>
      <c r="AV65" s="53">
        <v>0</v>
      </c>
      <c r="AW65" s="53">
        <v>0</v>
      </c>
      <c r="AX65" s="53">
        <v>116.206</v>
      </c>
      <c r="AY65" s="53">
        <v>116.206</v>
      </c>
    </row>
    <row r="66" spans="2:51" x14ac:dyDescent="0.25">
      <c r="B66" s="27">
        <v>10186</v>
      </c>
      <c r="C66" s="28" t="s">
        <v>70</v>
      </c>
      <c r="D66" s="29">
        <v>1</v>
      </c>
      <c r="E66" s="29">
        <v>0</v>
      </c>
      <c r="F66" s="30">
        <v>21.635000000000002</v>
      </c>
      <c r="G66" s="53">
        <v>21.381827868852454</v>
      </c>
      <c r="H66" s="53">
        <v>21.547614611872149</v>
      </c>
      <c r="I66" s="53">
        <v>0</v>
      </c>
      <c r="J66" s="53">
        <v>0</v>
      </c>
      <c r="K66" s="53">
        <v>0</v>
      </c>
      <c r="L66" s="53">
        <v>0</v>
      </c>
      <c r="M66" s="32">
        <v>0</v>
      </c>
      <c r="N66" s="32">
        <v>0</v>
      </c>
      <c r="O66" s="53">
        <v>21.63</v>
      </c>
      <c r="P66" s="53">
        <v>21.852</v>
      </c>
      <c r="Q66" s="32">
        <v>189997.91999999998</v>
      </c>
      <c r="R66" s="32">
        <v>191423.52</v>
      </c>
      <c r="S66" s="30">
        <v>21.109000000000002</v>
      </c>
      <c r="T66" s="31">
        <v>185421.45600000001</v>
      </c>
      <c r="U66" s="31">
        <v>184914.84000000003</v>
      </c>
      <c r="V66" s="33">
        <v>0.52100000000000002</v>
      </c>
      <c r="W66" s="33">
        <v>0.74299999999999999</v>
      </c>
      <c r="X66" s="53">
        <v>0</v>
      </c>
      <c r="Y66" s="53">
        <v>0</v>
      </c>
      <c r="Z66" s="53">
        <v>0.52100000000000002</v>
      </c>
      <c r="AA66" s="53">
        <v>0.74299999999999999</v>
      </c>
      <c r="AB66" s="31">
        <v>0</v>
      </c>
      <c r="AC66" s="31">
        <v>0</v>
      </c>
      <c r="AD66" s="31">
        <v>0</v>
      </c>
      <c r="AE66" s="31">
        <v>0</v>
      </c>
      <c r="AF66" s="54">
        <v>3.0228999999999998E-3</v>
      </c>
      <c r="AG66" s="54">
        <v>3.0228999999999998E-3</v>
      </c>
      <c r="AH66" s="34">
        <v>0</v>
      </c>
      <c r="AI66" s="55">
        <v>3.0228999999999998E-3</v>
      </c>
      <c r="AJ66" s="55">
        <v>3.0228999999999998E-3</v>
      </c>
      <c r="AK66" s="55">
        <v>3.0228999999999998E-3</v>
      </c>
      <c r="AL66" s="36">
        <v>0.97591447540444354</v>
      </c>
      <c r="AM66" s="36">
        <v>0.96600303331289705</v>
      </c>
      <c r="AN66" s="36">
        <v>1.0246814155099719</v>
      </c>
      <c r="AO66" s="36">
        <v>1.035198256667772</v>
      </c>
      <c r="AP66" s="37">
        <v>7.1727699085698038E-2</v>
      </c>
      <c r="AQ66" s="37">
        <v>7.2463877966744042E-2</v>
      </c>
      <c r="AR66" s="56">
        <v>1</v>
      </c>
      <c r="AS66" s="56">
        <v>1</v>
      </c>
      <c r="AT66" s="53">
        <v>0</v>
      </c>
      <c r="AU66" s="53">
        <v>0</v>
      </c>
      <c r="AV66" s="53">
        <v>0</v>
      </c>
      <c r="AW66" s="53">
        <v>0</v>
      </c>
      <c r="AX66" s="53">
        <v>21.63</v>
      </c>
      <c r="AY66" s="53">
        <v>21.852</v>
      </c>
    </row>
    <row r="67" spans="2:51" x14ac:dyDescent="0.25">
      <c r="B67" s="27">
        <v>10190</v>
      </c>
      <c r="C67" s="28" t="s">
        <v>71</v>
      </c>
      <c r="D67" s="29">
        <v>1</v>
      </c>
      <c r="E67" s="29">
        <v>0</v>
      </c>
      <c r="F67" s="30">
        <v>5.2690000000000001</v>
      </c>
      <c r="G67" s="53">
        <v>5.5515521402550103</v>
      </c>
      <c r="H67" s="53">
        <v>5.6104970319634697</v>
      </c>
      <c r="I67" s="53">
        <v>0</v>
      </c>
      <c r="J67" s="53">
        <v>0</v>
      </c>
      <c r="K67" s="53">
        <v>0</v>
      </c>
      <c r="L67" s="53">
        <v>0</v>
      </c>
      <c r="M67" s="32">
        <v>0</v>
      </c>
      <c r="N67" s="32">
        <v>0</v>
      </c>
      <c r="O67" s="53">
        <v>5.5460000000000003</v>
      </c>
      <c r="P67" s="53">
        <v>5.6150000000000002</v>
      </c>
      <c r="Q67" s="32">
        <v>48716.064000000006</v>
      </c>
      <c r="R67" s="32">
        <v>49187.4</v>
      </c>
      <c r="S67" s="30">
        <v>5.141</v>
      </c>
      <c r="T67" s="31">
        <v>45158.544000000002</v>
      </c>
      <c r="U67" s="31">
        <v>45035.16</v>
      </c>
      <c r="V67" s="33">
        <v>0.40500000000000003</v>
      </c>
      <c r="W67" s="33">
        <v>0.47399999999999998</v>
      </c>
      <c r="X67" s="53">
        <v>0</v>
      </c>
      <c r="Y67" s="53">
        <v>0</v>
      </c>
      <c r="Z67" s="53">
        <v>0.40500000000000003</v>
      </c>
      <c r="AA67" s="53">
        <v>0.47399999999999998</v>
      </c>
      <c r="AB67" s="31">
        <v>0</v>
      </c>
      <c r="AC67" s="31">
        <v>0</v>
      </c>
      <c r="AD67" s="31">
        <v>0</v>
      </c>
      <c r="AE67" s="31">
        <v>0</v>
      </c>
      <c r="AF67" s="54">
        <v>7.3620000000000001E-4</v>
      </c>
      <c r="AG67" s="54">
        <v>7.3620000000000001E-4</v>
      </c>
      <c r="AH67" s="34">
        <v>0</v>
      </c>
      <c r="AI67" s="55">
        <v>7.3620000000000001E-4</v>
      </c>
      <c r="AJ67" s="55">
        <v>7.3620000000000001E-4</v>
      </c>
      <c r="AK67" s="55">
        <v>7.3620000000000001E-4</v>
      </c>
      <c r="AL67" s="36">
        <v>0.92691623865306527</v>
      </c>
      <c r="AM67" s="36">
        <v>0.91559531408281702</v>
      </c>
      <c r="AN67" s="36">
        <v>1.0787784477728068</v>
      </c>
      <c r="AO67" s="36">
        <v>1.092199961097063</v>
      </c>
      <c r="AP67" s="37">
        <v>0</v>
      </c>
      <c r="AQ67" s="37">
        <v>0</v>
      </c>
      <c r="AR67" s="56">
        <v>1</v>
      </c>
      <c r="AS67" s="56">
        <v>1</v>
      </c>
      <c r="AT67" s="53">
        <v>0</v>
      </c>
      <c r="AU67" s="53">
        <v>0</v>
      </c>
      <c r="AV67" s="53">
        <v>0</v>
      </c>
      <c r="AW67" s="53">
        <v>0</v>
      </c>
      <c r="AX67" s="53">
        <v>5.5460000000000003</v>
      </c>
      <c r="AY67" s="53">
        <v>5.6150000000000002</v>
      </c>
    </row>
    <row r="68" spans="2:51" x14ac:dyDescent="0.25">
      <c r="B68" s="27">
        <v>10191</v>
      </c>
      <c r="C68" s="28" t="s">
        <v>72</v>
      </c>
      <c r="D68" s="29">
        <v>1</v>
      </c>
      <c r="E68" s="29">
        <v>0</v>
      </c>
      <c r="F68" s="30">
        <v>133.17400000000001</v>
      </c>
      <c r="G68" s="53">
        <v>131.7522083333333</v>
      </c>
      <c r="H68" s="53">
        <v>132.25745296803652</v>
      </c>
      <c r="I68" s="53">
        <v>0</v>
      </c>
      <c r="J68" s="53">
        <v>0</v>
      </c>
      <c r="K68" s="53">
        <v>0</v>
      </c>
      <c r="L68" s="53">
        <v>0</v>
      </c>
      <c r="M68" s="32">
        <v>0</v>
      </c>
      <c r="N68" s="32">
        <v>0</v>
      </c>
      <c r="O68" s="53">
        <v>131.75200000000001</v>
      </c>
      <c r="P68" s="53">
        <v>132.25700000000001</v>
      </c>
      <c r="Q68" s="32">
        <v>1157309.568</v>
      </c>
      <c r="R68" s="32">
        <v>1158571.32</v>
      </c>
      <c r="S68" s="30">
        <v>129.93600000000001</v>
      </c>
      <c r="T68" s="31">
        <v>1141357.824</v>
      </c>
      <c r="U68" s="31">
        <v>1138239.3600000001</v>
      </c>
      <c r="V68" s="33">
        <v>1.8160000000000001</v>
      </c>
      <c r="W68" s="33">
        <v>2.3210000000000002</v>
      </c>
      <c r="X68" s="53">
        <v>1.8160000000000001</v>
      </c>
      <c r="Y68" s="53">
        <v>2.3210000000000002</v>
      </c>
      <c r="Z68" s="53">
        <v>0</v>
      </c>
      <c r="AA68" s="53">
        <v>0</v>
      </c>
      <c r="AB68" s="31">
        <v>0</v>
      </c>
      <c r="AC68" s="31">
        <v>0</v>
      </c>
      <c r="AD68" s="31">
        <v>1.8160000000000001</v>
      </c>
      <c r="AE68" s="31">
        <v>2.3210000000000002</v>
      </c>
      <c r="AF68" s="54">
        <v>1.86073E-2</v>
      </c>
      <c r="AG68" s="54">
        <v>1.86073E-2</v>
      </c>
      <c r="AH68" s="34">
        <v>9.6962999999999997E-3</v>
      </c>
      <c r="AI68" s="55">
        <v>8.9110000000000005E-3</v>
      </c>
      <c r="AJ68" s="55">
        <v>8.9110000000000005E-3</v>
      </c>
      <c r="AK68" s="55">
        <v>8.9110000000000005E-3</v>
      </c>
      <c r="AL68" s="36">
        <v>0.98621768214890793</v>
      </c>
      <c r="AM68" s="36">
        <v>0.98245017278461066</v>
      </c>
      <c r="AN68" s="36">
        <v>1.0139761113163404</v>
      </c>
      <c r="AO68" s="36">
        <v>1.017862640068957</v>
      </c>
      <c r="AP68" s="37">
        <v>0</v>
      </c>
      <c r="AQ68" s="37">
        <v>0</v>
      </c>
      <c r="AR68" s="56">
        <v>4</v>
      </c>
      <c r="AS68" s="56">
        <v>4</v>
      </c>
      <c r="AT68" s="53">
        <v>0</v>
      </c>
      <c r="AU68" s="53">
        <v>0</v>
      </c>
      <c r="AV68" s="53">
        <v>0</v>
      </c>
      <c r="AW68" s="53">
        <v>0</v>
      </c>
      <c r="AX68" s="53">
        <v>129.93600000000001</v>
      </c>
      <c r="AY68" s="53">
        <v>129.93600000000001</v>
      </c>
    </row>
    <row r="69" spans="2:51" x14ac:dyDescent="0.25">
      <c r="B69" s="27">
        <v>10197</v>
      </c>
      <c r="C69" s="28" t="s">
        <v>73</v>
      </c>
      <c r="D69" s="29">
        <v>1</v>
      </c>
      <c r="E69" s="29">
        <v>0</v>
      </c>
      <c r="F69" s="30">
        <v>23.091999999999999</v>
      </c>
      <c r="G69" s="53">
        <v>25.892511384335155</v>
      </c>
      <c r="H69" s="53">
        <v>25.97516712328768</v>
      </c>
      <c r="I69" s="53">
        <v>0</v>
      </c>
      <c r="J69" s="53">
        <v>0</v>
      </c>
      <c r="K69" s="53">
        <v>0</v>
      </c>
      <c r="L69" s="53">
        <v>0</v>
      </c>
      <c r="M69" s="32">
        <v>0</v>
      </c>
      <c r="N69" s="32">
        <v>0</v>
      </c>
      <c r="O69" s="53">
        <v>23.088000000000001</v>
      </c>
      <c r="P69" s="53">
        <v>23.163</v>
      </c>
      <c r="Q69" s="32">
        <v>202804.992</v>
      </c>
      <c r="R69" s="32">
        <v>202907.88</v>
      </c>
      <c r="S69" s="30">
        <v>22.530999999999999</v>
      </c>
      <c r="T69" s="31">
        <v>197912.304</v>
      </c>
      <c r="U69" s="31">
        <v>197371.56</v>
      </c>
      <c r="V69" s="33">
        <v>0.55700000000000005</v>
      </c>
      <c r="W69" s="33">
        <v>0.63200000000000001</v>
      </c>
      <c r="X69" s="53">
        <v>0</v>
      </c>
      <c r="Y69" s="53">
        <v>0</v>
      </c>
      <c r="Z69" s="53">
        <v>0.55700000000000005</v>
      </c>
      <c r="AA69" s="53">
        <v>0.63200000000000001</v>
      </c>
      <c r="AB69" s="31">
        <v>0</v>
      </c>
      <c r="AC69" s="31">
        <v>0</v>
      </c>
      <c r="AD69" s="31">
        <v>0</v>
      </c>
      <c r="AE69" s="31">
        <v>0</v>
      </c>
      <c r="AF69" s="54">
        <v>3.2265000000000002E-3</v>
      </c>
      <c r="AG69" s="54">
        <v>3.2265000000000002E-3</v>
      </c>
      <c r="AH69" s="34">
        <v>0</v>
      </c>
      <c r="AI69" s="55">
        <v>3.2265000000000002E-3</v>
      </c>
      <c r="AJ69" s="55">
        <v>3.2265000000000002E-3</v>
      </c>
      <c r="AK69" s="55">
        <v>3.2265000000000002E-3</v>
      </c>
      <c r="AL69" s="36">
        <v>0.9758774477371055</v>
      </c>
      <c r="AM69" s="36">
        <v>0.97271876535356738</v>
      </c>
      <c r="AN69" s="36">
        <v>1.0247214948293464</v>
      </c>
      <c r="AO69" s="36">
        <v>1.028050241888953</v>
      </c>
      <c r="AP69" s="37">
        <v>7.1730504638054249E-2</v>
      </c>
      <c r="AQ69" s="37">
        <v>7.1963516932226718E-2</v>
      </c>
      <c r="AR69" s="56">
        <v>1</v>
      </c>
      <c r="AS69" s="56">
        <v>1</v>
      </c>
      <c r="AT69" s="53">
        <v>0</v>
      </c>
      <c r="AU69" s="53">
        <v>0</v>
      </c>
      <c r="AV69" s="53">
        <v>0</v>
      </c>
      <c r="AW69" s="53">
        <v>0</v>
      </c>
      <c r="AX69" s="53">
        <v>23.088000000000001</v>
      </c>
      <c r="AY69" s="53">
        <v>23.163</v>
      </c>
    </row>
    <row r="70" spans="2:51" x14ac:dyDescent="0.25">
      <c r="B70" s="27">
        <v>10202</v>
      </c>
      <c r="C70" s="28" t="s">
        <v>74</v>
      </c>
      <c r="D70" s="29">
        <v>1</v>
      </c>
      <c r="E70" s="29">
        <v>0</v>
      </c>
      <c r="F70" s="30">
        <v>13.294</v>
      </c>
      <c r="G70" s="53">
        <v>13.97249464936248</v>
      </c>
      <c r="H70" s="53">
        <v>14.169584018264841</v>
      </c>
      <c r="I70" s="53">
        <v>0</v>
      </c>
      <c r="J70" s="53">
        <v>0</v>
      </c>
      <c r="K70" s="53">
        <v>0</v>
      </c>
      <c r="L70" s="53">
        <v>0</v>
      </c>
      <c r="M70" s="32">
        <v>0</v>
      </c>
      <c r="N70" s="32">
        <v>0</v>
      </c>
      <c r="O70" s="53">
        <v>13.683999999999999</v>
      </c>
      <c r="P70" s="53">
        <v>13.858000000000001</v>
      </c>
      <c r="Q70" s="32">
        <v>120200.25599999999</v>
      </c>
      <c r="R70" s="32">
        <v>121396.08</v>
      </c>
      <c r="S70" s="30">
        <v>12.971</v>
      </c>
      <c r="T70" s="31">
        <v>113937.264</v>
      </c>
      <c r="U70" s="31">
        <v>113625.96</v>
      </c>
      <c r="V70" s="33">
        <v>0.71299999999999997</v>
      </c>
      <c r="W70" s="33">
        <v>0.88700000000000001</v>
      </c>
      <c r="X70" s="53">
        <v>0</v>
      </c>
      <c r="Y70" s="53">
        <v>0</v>
      </c>
      <c r="Z70" s="53">
        <v>0.71299999999999997</v>
      </c>
      <c r="AA70" s="53">
        <v>0.88700000000000001</v>
      </c>
      <c r="AB70" s="31">
        <v>0</v>
      </c>
      <c r="AC70" s="31">
        <v>0</v>
      </c>
      <c r="AD70" s="31">
        <v>0</v>
      </c>
      <c r="AE70" s="31">
        <v>0</v>
      </c>
      <c r="AF70" s="54">
        <v>1.8575E-3</v>
      </c>
      <c r="AG70" s="54">
        <v>1.8575E-3</v>
      </c>
      <c r="AH70" s="34">
        <v>0</v>
      </c>
      <c r="AI70" s="55">
        <v>1.8575E-3</v>
      </c>
      <c r="AJ70" s="55">
        <v>1.8575E-3</v>
      </c>
      <c r="AK70" s="55">
        <v>1.8575E-3</v>
      </c>
      <c r="AL70" s="36">
        <v>0.94790886840951072</v>
      </c>
      <c r="AM70" s="36">
        <v>0.93602281345184102</v>
      </c>
      <c r="AN70" s="36">
        <v>1.0549687765014262</v>
      </c>
      <c r="AO70" s="36">
        <v>1.0683833166294041</v>
      </c>
      <c r="AP70" s="37">
        <v>0</v>
      </c>
      <c r="AQ70" s="37">
        <v>0</v>
      </c>
      <c r="AR70" s="56">
        <v>1</v>
      </c>
      <c r="AS70" s="56">
        <v>1</v>
      </c>
      <c r="AT70" s="53">
        <v>0</v>
      </c>
      <c r="AU70" s="53">
        <v>0</v>
      </c>
      <c r="AV70" s="53">
        <v>0</v>
      </c>
      <c r="AW70" s="53">
        <v>0</v>
      </c>
      <c r="AX70" s="53">
        <v>13.683999999999999</v>
      </c>
      <c r="AY70" s="53">
        <v>13.858000000000001</v>
      </c>
    </row>
    <row r="71" spans="2:51" x14ac:dyDescent="0.25">
      <c r="B71" s="27">
        <v>10203</v>
      </c>
      <c r="C71" s="28" t="s">
        <v>75</v>
      </c>
      <c r="D71" s="29">
        <v>1</v>
      </c>
      <c r="E71" s="29">
        <v>0</v>
      </c>
      <c r="F71" s="30">
        <v>6.306</v>
      </c>
      <c r="G71" s="53">
        <v>6.3342397540983599</v>
      </c>
      <c r="H71" s="53">
        <v>6.4025832191780818</v>
      </c>
      <c r="I71" s="53">
        <v>0</v>
      </c>
      <c r="J71" s="53">
        <v>0</v>
      </c>
      <c r="K71" s="53">
        <v>0</v>
      </c>
      <c r="L71" s="53">
        <v>0</v>
      </c>
      <c r="M71" s="32">
        <v>0</v>
      </c>
      <c r="N71" s="32">
        <v>0</v>
      </c>
      <c r="O71" s="53">
        <v>6.2510000000000003</v>
      </c>
      <c r="P71" s="53">
        <v>6.3179999999999996</v>
      </c>
      <c r="Q71" s="32">
        <v>54908.784</v>
      </c>
      <c r="R71" s="32">
        <v>55345.679999999993</v>
      </c>
      <c r="S71" s="30">
        <v>6.1529999999999996</v>
      </c>
      <c r="T71" s="31">
        <v>54047.951999999997</v>
      </c>
      <c r="U71" s="31">
        <v>53900.28</v>
      </c>
      <c r="V71" s="33">
        <v>9.8000000000000004E-2</v>
      </c>
      <c r="W71" s="33">
        <v>0.16500000000000001</v>
      </c>
      <c r="X71" s="53">
        <v>0</v>
      </c>
      <c r="Y71" s="53">
        <v>0</v>
      </c>
      <c r="Z71" s="53">
        <v>9.8000000000000004E-2</v>
      </c>
      <c r="AA71" s="53">
        <v>0.16500000000000001</v>
      </c>
      <c r="AB71" s="31">
        <v>0</v>
      </c>
      <c r="AC71" s="31">
        <v>0</v>
      </c>
      <c r="AD71" s="31">
        <v>0</v>
      </c>
      <c r="AE71" s="31">
        <v>0</v>
      </c>
      <c r="AF71" s="54">
        <v>8.811E-4</v>
      </c>
      <c r="AG71" s="54">
        <v>8.811E-4</v>
      </c>
      <c r="AH71" s="34">
        <v>0</v>
      </c>
      <c r="AI71" s="55">
        <v>8.811E-4</v>
      </c>
      <c r="AJ71" s="55">
        <v>8.811E-4</v>
      </c>
      <c r="AK71" s="55">
        <v>8.811E-4</v>
      </c>
      <c r="AL71" s="36">
        <v>0.98425362387135162</v>
      </c>
      <c r="AM71" s="36">
        <v>0.97391678013794658</v>
      </c>
      <c r="AN71" s="36">
        <v>1.0159271899886235</v>
      </c>
      <c r="AO71" s="36">
        <v>1.0268161872257435</v>
      </c>
      <c r="AP71" s="37">
        <v>7.1114903299203655E-2</v>
      </c>
      <c r="AQ71" s="37">
        <v>7.1877133105802057E-2</v>
      </c>
      <c r="AR71" s="56">
        <v>3</v>
      </c>
      <c r="AS71" s="56">
        <v>3</v>
      </c>
      <c r="AT71" s="53">
        <v>1</v>
      </c>
      <c r="AU71" s="53">
        <v>2</v>
      </c>
      <c r="AV71" s="53">
        <v>0</v>
      </c>
      <c r="AW71" s="53">
        <v>0</v>
      </c>
      <c r="AX71" s="53">
        <v>6.2510000000000003</v>
      </c>
      <c r="AY71" s="53">
        <v>6.3179999999999996</v>
      </c>
    </row>
    <row r="72" spans="2:51" x14ac:dyDescent="0.25">
      <c r="B72" s="27">
        <v>10204</v>
      </c>
      <c r="C72" s="28" t="s">
        <v>76</v>
      </c>
      <c r="D72" s="29">
        <v>1</v>
      </c>
      <c r="E72" s="29">
        <v>0</v>
      </c>
      <c r="F72" s="30">
        <v>80.742999999999995</v>
      </c>
      <c r="G72" s="53">
        <v>86.372142759562848</v>
      </c>
      <c r="H72" s="53">
        <v>87.074982762557099</v>
      </c>
      <c r="I72" s="53">
        <v>0</v>
      </c>
      <c r="J72" s="53">
        <v>0</v>
      </c>
      <c r="K72" s="53">
        <v>5.8063524590163933</v>
      </c>
      <c r="L72" s="53">
        <v>5.7942922374429227</v>
      </c>
      <c r="M72" s="32">
        <v>51003</v>
      </c>
      <c r="N72" s="32">
        <v>50758</v>
      </c>
      <c r="O72" s="53">
        <v>80.566000000000003</v>
      </c>
      <c r="P72" s="53">
        <v>81.281000000000006</v>
      </c>
      <c r="Q72" s="32">
        <v>707691.74400000006</v>
      </c>
      <c r="R72" s="32">
        <v>712021.56</v>
      </c>
      <c r="S72" s="30">
        <v>78.78</v>
      </c>
      <c r="T72" s="31">
        <v>692003.52</v>
      </c>
      <c r="U72" s="31">
        <v>690112.8</v>
      </c>
      <c r="V72" s="33">
        <v>1.736</v>
      </c>
      <c r="W72" s="33">
        <v>2.5299999999999998</v>
      </c>
      <c r="X72" s="53">
        <v>1.736</v>
      </c>
      <c r="Y72" s="53">
        <v>2.5299999999999998</v>
      </c>
      <c r="Z72" s="53">
        <v>0</v>
      </c>
      <c r="AA72" s="53">
        <v>0</v>
      </c>
      <c r="AB72" s="31">
        <v>0</v>
      </c>
      <c r="AC72" s="31">
        <v>0</v>
      </c>
      <c r="AD72" s="31">
        <v>1.736</v>
      </c>
      <c r="AE72" s="31">
        <v>2.5299999999999998</v>
      </c>
      <c r="AF72" s="54">
        <v>1.12815E-2</v>
      </c>
      <c r="AG72" s="54">
        <v>1.12815E-2</v>
      </c>
      <c r="AH72" s="34">
        <v>5.4970000000000001E-3</v>
      </c>
      <c r="AI72" s="55">
        <v>5.7844999999999997E-3</v>
      </c>
      <c r="AJ72" s="55">
        <v>5.7844999999999997E-3</v>
      </c>
      <c r="AK72" s="55">
        <v>5.7844999999999997E-3</v>
      </c>
      <c r="AL72" s="36">
        <v>0.97988003405787782</v>
      </c>
      <c r="AM72" s="36">
        <v>0.97095097883066228</v>
      </c>
      <c r="AN72" s="36">
        <v>1.0226707286113226</v>
      </c>
      <c r="AO72" s="36">
        <v>1.0317466362020817</v>
      </c>
      <c r="AP72" s="37">
        <v>0</v>
      </c>
      <c r="AQ72" s="37">
        <v>0</v>
      </c>
      <c r="AR72" s="56">
        <v>4</v>
      </c>
      <c r="AS72" s="56">
        <v>4</v>
      </c>
      <c r="AT72" s="53">
        <v>0</v>
      </c>
      <c r="AU72" s="53">
        <v>0</v>
      </c>
      <c r="AV72" s="53">
        <v>0</v>
      </c>
      <c r="AW72" s="53">
        <v>0</v>
      </c>
      <c r="AX72" s="53">
        <v>78.78</v>
      </c>
      <c r="AY72" s="53">
        <v>78.78</v>
      </c>
    </row>
    <row r="73" spans="2:51" x14ac:dyDescent="0.25">
      <c r="B73" s="27">
        <v>10209</v>
      </c>
      <c r="C73" s="28" t="s">
        <v>77</v>
      </c>
      <c r="D73" s="29">
        <v>1</v>
      </c>
      <c r="E73" s="29">
        <v>0</v>
      </c>
      <c r="F73" s="30">
        <v>109.349</v>
      </c>
      <c r="G73" s="53">
        <v>113.43082969034606</v>
      </c>
      <c r="H73" s="53">
        <v>115.05533333333332</v>
      </c>
      <c r="I73" s="53">
        <v>0</v>
      </c>
      <c r="J73" s="53">
        <v>0</v>
      </c>
      <c r="K73" s="53">
        <v>0</v>
      </c>
      <c r="L73" s="53">
        <v>0</v>
      </c>
      <c r="M73" s="32">
        <v>0</v>
      </c>
      <c r="N73" s="32">
        <v>0</v>
      </c>
      <c r="O73" s="53">
        <v>109.416</v>
      </c>
      <c r="P73" s="53">
        <v>110.589</v>
      </c>
      <c r="Q73" s="32">
        <v>961110.14399999997</v>
      </c>
      <c r="R73" s="32">
        <v>968759.64</v>
      </c>
      <c r="S73" s="30">
        <v>106.69</v>
      </c>
      <c r="T73" s="31">
        <v>937164.96</v>
      </c>
      <c r="U73" s="31">
        <v>934604.4</v>
      </c>
      <c r="V73" s="33">
        <v>2.726</v>
      </c>
      <c r="W73" s="33">
        <v>3.899</v>
      </c>
      <c r="X73" s="53">
        <v>2.726</v>
      </c>
      <c r="Y73" s="53">
        <v>3.899</v>
      </c>
      <c r="Z73" s="53">
        <v>0</v>
      </c>
      <c r="AA73" s="53">
        <v>0</v>
      </c>
      <c r="AB73" s="31">
        <v>2</v>
      </c>
      <c r="AC73" s="31">
        <v>3</v>
      </c>
      <c r="AD73" s="31">
        <v>0.72599999999999998</v>
      </c>
      <c r="AE73" s="31">
        <v>0.89900000000000002</v>
      </c>
      <c r="AF73" s="54">
        <v>1.52783E-2</v>
      </c>
      <c r="AG73" s="54">
        <v>1.52783E-2</v>
      </c>
      <c r="AH73" s="34">
        <v>0</v>
      </c>
      <c r="AI73" s="55">
        <v>1.52783E-2</v>
      </c>
      <c r="AJ73" s="55">
        <v>1.52783E-2</v>
      </c>
      <c r="AK73" s="55">
        <v>1.52783E-2</v>
      </c>
      <c r="AL73" s="36">
        <v>0.97508639681744369</v>
      </c>
      <c r="AM73" s="36">
        <v>0.96474010169733904</v>
      </c>
      <c r="AN73" s="36">
        <v>1.0255506607929514</v>
      </c>
      <c r="AO73" s="36">
        <v>1.0365451307526479</v>
      </c>
      <c r="AP73" s="37">
        <v>7.1788546255506611E-2</v>
      </c>
      <c r="AQ73" s="37">
        <v>7.2558159152685361E-2</v>
      </c>
      <c r="AR73" s="56">
        <v>1</v>
      </c>
      <c r="AS73" s="56">
        <v>1</v>
      </c>
      <c r="AT73" s="53">
        <v>0</v>
      </c>
      <c r="AU73" s="53">
        <v>0</v>
      </c>
      <c r="AV73" s="53">
        <v>2.726</v>
      </c>
      <c r="AW73" s="53">
        <v>3.899</v>
      </c>
      <c r="AX73" s="53">
        <v>109.416</v>
      </c>
      <c r="AY73" s="53">
        <v>110.589</v>
      </c>
    </row>
    <row r="74" spans="2:51" x14ac:dyDescent="0.25">
      <c r="B74" s="27">
        <v>10230</v>
      </c>
      <c r="C74" s="28" t="s">
        <v>78</v>
      </c>
      <c r="D74" s="29">
        <v>1</v>
      </c>
      <c r="E74" s="29">
        <v>0</v>
      </c>
      <c r="F74" s="30">
        <v>9.8469999999999995</v>
      </c>
      <c r="G74" s="53">
        <v>11.497437158469944</v>
      </c>
      <c r="H74" s="53">
        <v>11.582003995433787</v>
      </c>
      <c r="I74" s="53">
        <v>0</v>
      </c>
      <c r="J74" s="53">
        <v>0</v>
      </c>
      <c r="K74" s="53">
        <v>0.97791438979963574</v>
      </c>
      <c r="L74" s="53">
        <v>0.97819634703196345</v>
      </c>
      <c r="M74" s="32">
        <v>8590</v>
      </c>
      <c r="N74" s="32">
        <v>8569</v>
      </c>
      <c r="O74" s="53">
        <v>10.476000000000001</v>
      </c>
      <c r="P74" s="53">
        <v>10.566000000000001</v>
      </c>
      <c r="Q74" s="32">
        <v>92021.184000000008</v>
      </c>
      <c r="R74" s="32">
        <v>92558.16</v>
      </c>
      <c r="S74" s="30">
        <v>9.6080000000000005</v>
      </c>
      <c r="T74" s="31">
        <v>84396.672000000006</v>
      </c>
      <c r="U74" s="31">
        <v>84166.080000000002</v>
      </c>
      <c r="V74" s="33">
        <v>0.86799999999999999</v>
      </c>
      <c r="W74" s="33">
        <v>0.95799999999999996</v>
      </c>
      <c r="X74" s="53">
        <v>0</v>
      </c>
      <c r="Y74" s="53">
        <v>0</v>
      </c>
      <c r="Z74" s="53">
        <v>0.86799999999999999</v>
      </c>
      <c r="AA74" s="53">
        <v>0.95799999999999996</v>
      </c>
      <c r="AB74" s="31">
        <v>0</v>
      </c>
      <c r="AC74" s="31">
        <v>0</v>
      </c>
      <c r="AD74" s="31">
        <v>0</v>
      </c>
      <c r="AE74" s="31">
        <v>0</v>
      </c>
      <c r="AF74" s="54">
        <v>1.3759E-3</v>
      </c>
      <c r="AG74" s="54">
        <v>1.3759E-3</v>
      </c>
      <c r="AH74" s="34">
        <v>0</v>
      </c>
      <c r="AI74" s="55">
        <v>1.3759E-3</v>
      </c>
      <c r="AJ74" s="55">
        <v>1.3759E-3</v>
      </c>
      <c r="AK74" s="55">
        <v>1.3759E-3</v>
      </c>
      <c r="AL74" s="36">
        <v>0.92421335592047182</v>
      </c>
      <c r="AM74" s="36">
        <v>0.91700063763283124</v>
      </c>
      <c r="AN74" s="36">
        <v>1.0903413821815153</v>
      </c>
      <c r="AO74" s="36">
        <v>1.0997085761865113</v>
      </c>
      <c r="AP74" s="37">
        <v>7.632389675270608E-2</v>
      </c>
      <c r="AQ74" s="37">
        <v>7.69796003330558E-2</v>
      </c>
      <c r="AR74" s="56">
        <v>1</v>
      </c>
      <c r="AS74" s="56">
        <v>1</v>
      </c>
      <c r="AT74" s="53">
        <v>0</v>
      </c>
      <c r="AU74" s="53">
        <v>0</v>
      </c>
      <c r="AV74" s="53">
        <v>0</v>
      </c>
      <c r="AW74" s="53">
        <v>0</v>
      </c>
      <c r="AX74" s="53">
        <v>10.476000000000001</v>
      </c>
      <c r="AY74" s="53">
        <v>10.566000000000001</v>
      </c>
    </row>
    <row r="75" spans="2:51" x14ac:dyDescent="0.25">
      <c r="B75" s="27">
        <v>10231</v>
      </c>
      <c r="C75" s="28" t="s">
        <v>79</v>
      </c>
      <c r="D75" s="29">
        <v>1</v>
      </c>
      <c r="E75" s="29">
        <v>0</v>
      </c>
      <c r="F75" s="30">
        <v>37.206000000000003</v>
      </c>
      <c r="G75" s="53">
        <v>44.429800432604743</v>
      </c>
      <c r="H75" s="53">
        <v>44.933118264840196</v>
      </c>
      <c r="I75" s="53">
        <v>0</v>
      </c>
      <c r="J75" s="53">
        <v>0</v>
      </c>
      <c r="K75" s="53">
        <v>4.4189435336976324</v>
      </c>
      <c r="L75" s="53">
        <v>4.4187214611872143</v>
      </c>
      <c r="M75" s="32">
        <v>38816</v>
      </c>
      <c r="N75" s="32">
        <v>38708</v>
      </c>
      <c r="O75" s="53">
        <v>40.011000000000003</v>
      </c>
      <c r="P75" s="53">
        <v>40.514000000000003</v>
      </c>
      <c r="Q75" s="32">
        <v>351456.62400000001</v>
      </c>
      <c r="R75" s="32">
        <v>354902.64</v>
      </c>
      <c r="S75" s="30">
        <v>36.301000000000002</v>
      </c>
      <c r="T75" s="31">
        <v>318867.984</v>
      </c>
      <c r="U75" s="31">
        <v>317996.76</v>
      </c>
      <c r="V75" s="33">
        <v>3.3820000000000001</v>
      </c>
      <c r="W75" s="33">
        <v>4.0209999999999999</v>
      </c>
      <c r="X75" s="53">
        <v>3.3820000000000001</v>
      </c>
      <c r="Y75" s="53">
        <v>4.0209999999999999</v>
      </c>
      <c r="Z75" s="53">
        <v>0</v>
      </c>
      <c r="AA75" s="53">
        <v>0</v>
      </c>
      <c r="AB75" s="31">
        <v>0</v>
      </c>
      <c r="AC75" s="31">
        <v>0</v>
      </c>
      <c r="AD75" s="31">
        <v>3.3820000000000001</v>
      </c>
      <c r="AE75" s="31">
        <v>4.0209999999999999</v>
      </c>
      <c r="AF75" s="54">
        <v>5.1983999999999997E-3</v>
      </c>
      <c r="AG75" s="54">
        <v>5.1983999999999997E-3</v>
      </c>
      <c r="AH75" s="34">
        <v>2.3646000000000001E-3</v>
      </c>
      <c r="AI75" s="55">
        <v>2.8337999999999996E-3</v>
      </c>
      <c r="AJ75" s="55">
        <v>2.8337999999999996E-3</v>
      </c>
      <c r="AK75" s="55">
        <v>2.8337999999999996E-3</v>
      </c>
      <c r="AL75" s="36">
        <v>0.92332056625818681</v>
      </c>
      <c r="AM75" s="36">
        <v>0.91011857696862219</v>
      </c>
      <c r="AN75" s="36">
        <v>1.1022010412936283</v>
      </c>
      <c r="AO75" s="36">
        <v>1.1160574088868076</v>
      </c>
      <c r="AP75" s="37">
        <v>7.7154072890553982E-2</v>
      </c>
      <c r="AQ75" s="37">
        <v>7.8124018622076533E-2</v>
      </c>
      <c r="AR75" s="56">
        <v>4</v>
      </c>
      <c r="AS75" s="56">
        <v>4</v>
      </c>
      <c r="AT75" s="53">
        <v>0</v>
      </c>
      <c r="AU75" s="53">
        <v>0</v>
      </c>
      <c r="AV75" s="53">
        <v>0</v>
      </c>
      <c r="AW75" s="53">
        <v>0</v>
      </c>
      <c r="AX75" s="53">
        <v>36.301000000000002</v>
      </c>
      <c r="AY75" s="53">
        <v>36.301000000000002</v>
      </c>
    </row>
    <row r="76" spans="2:51" x14ac:dyDescent="0.25">
      <c r="B76" s="27">
        <v>10234</v>
      </c>
      <c r="C76" s="28" t="s">
        <v>80</v>
      </c>
      <c r="D76" s="29">
        <v>1</v>
      </c>
      <c r="E76" s="29">
        <v>0</v>
      </c>
      <c r="F76" s="30">
        <v>51.76</v>
      </c>
      <c r="G76" s="53">
        <v>51.876831625683067</v>
      </c>
      <c r="H76" s="53">
        <v>52.35400753424657</v>
      </c>
      <c r="I76" s="53">
        <v>0</v>
      </c>
      <c r="J76" s="53">
        <v>0</v>
      </c>
      <c r="K76" s="53">
        <v>0</v>
      </c>
      <c r="L76" s="53">
        <v>0</v>
      </c>
      <c r="M76" s="32">
        <v>0</v>
      </c>
      <c r="N76" s="32">
        <v>0</v>
      </c>
      <c r="O76" s="53">
        <v>51.877000000000002</v>
      </c>
      <c r="P76" s="53">
        <v>52.353999999999999</v>
      </c>
      <c r="Q76" s="32">
        <v>455687.56800000003</v>
      </c>
      <c r="R76" s="32">
        <v>458621.04</v>
      </c>
      <c r="S76" s="30">
        <v>50.502000000000002</v>
      </c>
      <c r="T76" s="31">
        <v>443609.56800000003</v>
      </c>
      <c r="U76" s="31">
        <v>442397.52</v>
      </c>
      <c r="V76" s="33">
        <v>1.375</v>
      </c>
      <c r="W76" s="33">
        <v>1.8520000000000001</v>
      </c>
      <c r="X76" s="53">
        <v>1.375</v>
      </c>
      <c r="Y76" s="53">
        <v>1.8520000000000001</v>
      </c>
      <c r="Z76" s="53">
        <v>0</v>
      </c>
      <c r="AA76" s="53">
        <v>0</v>
      </c>
      <c r="AB76" s="31">
        <v>0</v>
      </c>
      <c r="AC76" s="31">
        <v>0</v>
      </c>
      <c r="AD76" s="31">
        <v>1.375</v>
      </c>
      <c r="AE76" s="31">
        <v>1.8520000000000001</v>
      </c>
      <c r="AF76" s="54">
        <v>7.2319999999999997E-3</v>
      </c>
      <c r="AG76" s="54">
        <v>7.2319999999999997E-3</v>
      </c>
      <c r="AH76" s="34">
        <v>0</v>
      </c>
      <c r="AI76" s="55">
        <v>7.2319999999999997E-3</v>
      </c>
      <c r="AJ76" s="55">
        <v>7.2319999999999997E-3</v>
      </c>
      <c r="AK76" s="55">
        <v>7.2319999999999997E-3</v>
      </c>
      <c r="AL76" s="36">
        <v>0.97349184211514861</v>
      </c>
      <c r="AM76" s="36">
        <v>0.96461898730327744</v>
      </c>
      <c r="AN76" s="36">
        <v>1.0272266444893272</v>
      </c>
      <c r="AO76" s="36">
        <v>1.0366718149776246</v>
      </c>
      <c r="AP76" s="37">
        <v>5.1361332224466365E-2</v>
      </c>
      <c r="AQ76" s="37">
        <v>5.1833590748881234E-2</v>
      </c>
      <c r="AR76" s="56">
        <v>3</v>
      </c>
      <c r="AS76" s="56">
        <v>3</v>
      </c>
      <c r="AT76" s="53">
        <v>12</v>
      </c>
      <c r="AU76" s="53">
        <v>14</v>
      </c>
      <c r="AV76" s="53">
        <v>0.375</v>
      </c>
      <c r="AW76" s="53">
        <v>0.85199999999999998</v>
      </c>
      <c r="AX76" s="53">
        <v>50.877000000000002</v>
      </c>
      <c r="AY76" s="53">
        <v>51.353999999999999</v>
      </c>
    </row>
    <row r="77" spans="2:51" x14ac:dyDescent="0.25">
      <c r="B77" s="27">
        <v>10235</v>
      </c>
      <c r="C77" s="28" t="s">
        <v>81</v>
      </c>
      <c r="D77" s="29">
        <v>1</v>
      </c>
      <c r="E77" s="29">
        <v>0</v>
      </c>
      <c r="F77" s="30">
        <v>33.606999999999999</v>
      </c>
      <c r="G77" s="53">
        <v>31.765143214936252</v>
      </c>
      <c r="H77" s="53">
        <v>31.901535045662094</v>
      </c>
      <c r="I77" s="53">
        <v>0</v>
      </c>
      <c r="J77" s="53">
        <v>0</v>
      </c>
      <c r="K77" s="53">
        <v>0</v>
      </c>
      <c r="L77" s="53">
        <v>0</v>
      </c>
      <c r="M77" s="32">
        <v>0</v>
      </c>
      <c r="N77" s="32">
        <v>0</v>
      </c>
      <c r="O77" s="53">
        <v>31.742999999999999</v>
      </c>
      <c r="P77" s="53">
        <v>31.902000000000001</v>
      </c>
      <c r="Q77" s="32">
        <v>278830.51199999999</v>
      </c>
      <c r="R77" s="32">
        <v>279461.52</v>
      </c>
      <c r="S77" s="30">
        <v>32.79</v>
      </c>
      <c r="T77" s="31">
        <v>288027.36</v>
      </c>
      <c r="U77" s="31">
        <v>287240.39999999997</v>
      </c>
      <c r="V77" s="33">
        <v>0</v>
      </c>
      <c r="W77" s="33">
        <v>0</v>
      </c>
      <c r="X77" s="53">
        <v>0</v>
      </c>
      <c r="Y77" s="53">
        <v>0</v>
      </c>
      <c r="Z77" s="53">
        <v>0</v>
      </c>
      <c r="AA77" s="53">
        <v>0</v>
      </c>
      <c r="AB77" s="31">
        <v>0</v>
      </c>
      <c r="AC77" s="31">
        <v>0</v>
      </c>
      <c r="AD77" s="31">
        <v>0</v>
      </c>
      <c r="AE77" s="31">
        <v>0</v>
      </c>
      <c r="AF77" s="54">
        <v>4.5456999999999997E-3</v>
      </c>
      <c r="AG77" s="54">
        <v>4.5684999999999996E-3</v>
      </c>
      <c r="AH77" s="34">
        <v>0</v>
      </c>
      <c r="AI77" s="55">
        <v>4.5456999999999997E-3</v>
      </c>
      <c r="AJ77" s="55">
        <v>4.5684999999999996E-3</v>
      </c>
      <c r="AK77" s="55">
        <v>4.5570999999999997E-3</v>
      </c>
      <c r="AL77" s="36">
        <v>0.99999357431835223</v>
      </c>
      <c r="AM77" s="36">
        <v>1</v>
      </c>
      <c r="AN77" s="36">
        <v>1</v>
      </c>
      <c r="AO77" s="36">
        <v>1</v>
      </c>
      <c r="AP77" s="37">
        <v>0</v>
      </c>
      <c r="AQ77" s="37">
        <v>0</v>
      </c>
      <c r="AR77" s="56">
        <v>1</v>
      </c>
      <c r="AS77" s="56">
        <v>1</v>
      </c>
      <c r="AT77" s="53">
        <v>0</v>
      </c>
      <c r="AU77" s="53">
        <v>0</v>
      </c>
      <c r="AV77" s="53">
        <v>0</v>
      </c>
      <c r="AW77" s="53">
        <v>0</v>
      </c>
      <c r="AX77" s="53">
        <v>31.742999999999999</v>
      </c>
      <c r="AY77" s="53">
        <v>31.902000000000001</v>
      </c>
    </row>
    <row r="78" spans="2:51" x14ac:dyDescent="0.25">
      <c r="B78" s="27">
        <v>10236</v>
      </c>
      <c r="C78" s="28" t="s">
        <v>82</v>
      </c>
      <c r="D78" s="29">
        <v>0</v>
      </c>
      <c r="E78" s="29">
        <v>1</v>
      </c>
      <c r="F78" s="30">
        <v>29.536999999999999</v>
      </c>
      <c r="G78" s="53">
        <v>27.574760473588338</v>
      </c>
      <c r="H78" s="53">
        <v>27.54759155251141</v>
      </c>
      <c r="I78" s="53">
        <v>0</v>
      </c>
      <c r="J78" s="53">
        <v>0</v>
      </c>
      <c r="K78" s="53">
        <v>0.13228597449908924</v>
      </c>
      <c r="L78" s="53">
        <v>0.13242009132420091</v>
      </c>
      <c r="M78" s="32">
        <v>1162</v>
      </c>
      <c r="N78" s="32">
        <v>1160</v>
      </c>
      <c r="O78" s="53">
        <v>27.393999999999998</v>
      </c>
      <c r="P78" s="53">
        <v>27.405000000000001</v>
      </c>
      <c r="Q78" s="32">
        <v>240628.89599999998</v>
      </c>
      <c r="R78" s="32">
        <v>240067.80000000002</v>
      </c>
      <c r="S78" s="30">
        <v>28.818999999999999</v>
      </c>
      <c r="T78" s="31">
        <v>253146.09599999999</v>
      </c>
      <c r="U78" s="31">
        <v>252454.44</v>
      </c>
      <c r="V78" s="33">
        <v>0</v>
      </c>
      <c r="W78" s="33">
        <v>0</v>
      </c>
      <c r="X78" s="53">
        <v>0</v>
      </c>
      <c r="Y78" s="53">
        <v>0</v>
      </c>
      <c r="Z78" s="53">
        <v>0</v>
      </c>
      <c r="AA78" s="53">
        <v>0</v>
      </c>
      <c r="AB78" s="31">
        <v>0</v>
      </c>
      <c r="AC78" s="31">
        <v>0</v>
      </c>
      <c r="AD78" s="31">
        <v>0</v>
      </c>
      <c r="AE78" s="31">
        <v>0</v>
      </c>
      <c r="AF78" s="54">
        <v>3.9229E-3</v>
      </c>
      <c r="AG78" s="54">
        <v>3.9245E-3</v>
      </c>
      <c r="AH78" s="34">
        <v>0</v>
      </c>
      <c r="AI78" s="55">
        <v>3.9229E-3</v>
      </c>
      <c r="AJ78" s="55">
        <v>3.9245E-3</v>
      </c>
      <c r="AK78" s="55">
        <v>3.9237000000000005E-3</v>
      </c>
      <c r="AL78" s="36">
        <v>0.99999987750903396</v>
      </c>
      <c r="AM78" s="36">
        <v>0.99999559193388343</v>
      </c>
      <c r="AN78" s="36">
        <v>1</v>
      </c>
      <c r="AO78" s="36">
        <v>1</v>
      </c>
      <c r="AP78" s="37">
        <v>6.5000000000000002E-2</v>
      </c>
      <c r="AQ78" s="37">
        <v>6.5000000000000002E-2</v>
      </c>
      <c r="AR78" s="56">
        <v>3</v>
      </c>
      <c r="AS78" s="56">
        <v>3</v>
      </c>
      <c r="AT78" s="53">
        <v>0</v>
      </c>
      <c r="AU78" s="53">
        <v>0</v>
      </c>
      <c r="AV78" s="53">
        <v>0</v>
      </c>
      <c r="AW78" s="53">
        <v>0</v>
      </c>
      <c r="AX78" s="53">
        <v>27.393999999999998</v>
      </c>
      <c r="AY78" s="53">
        <v>27.405000000000001</v>
      </c>
    </row>
    <row r="79" spans="2:51" x14ac:dyDescent="0.25">
      <c r="B79" s="27">
        <v>10237</v>
      </c>
      <c r="C79" s="28" t="s">
        <v>83</v>
      </c>
      <c r="D79" s="29">
        <v>1</v>
      </c>
      <c r="E79" s="29">
        <v>0</v>
      </c>
      <c r="F79" s="30">
        <v>115.429</v>
      </c>
      <c r="G79" s="53">
        <v>109.62721083788709</v>
      </c>
      <c r="H79" s="53">
        <v>109.81954634703196</v>
      </c>
      <c r="I79" s="53">
        <v>0</v>
      </c>
      <c r="J79" s="53">
        <v>0</v>
      </c>
      <c r="K79" s="53">
        <v>1.1892076502732241</v>
      </c>
      <c r="L79" s="53">
        <v>1.1896118721461186</v>
      </c>
      <c r="M79" s="32">
        <v>10446</v>
      </c>
      <c r="N79" s="32">
        <v>10421</v>
      </c>
      <c r="O79" s="53">
        <v>108.438</v>
      </c>
      <c r="P79" s="53">
        <v>108.63</v>
      </c>
      <c r="Q79" s="32">
        <v>952519.39199999999</v>
      </c>
      <c r="R79" s="32">
        <v>951598.79999999993</v>
      </c>
      <c r="S79" s="30">
        <v>112.623</v>
      </c>
      <c r="T79" s="31">
        <v>989280.43200000003</v>
      </c>
      <c r="U79" s="31">
        <v>986577.4800000001</v>
      </c>
      <c r="V79" s="33">
        <v>0</v>
      </c>
      <c r="W79" s="33">
        <v>0</v>
      </c>
      <c r="X79" s="53">
        <v>0</v>
      </c>
      <c r="Y79" s="53">
        <v>0</v>
      </c>
      <c r="Z79" s="53">
        <v>0</v>
      </c>
      <c r="AA79" s="53">
        <v>0</v>
      </c>
      <c r="AB79" s="31">
        <v>0</v>
      </c>
      <c r="AC79" s="31">
        <v>0</v>
      </c>
      <c r="AD79" s="31">
        <v>0</v>
      </c>
      <c r="AE79" s="31">
        <v>0</v>
      </c>
      <c r="AF79" s="54">
        <v>1.5528699999999999E-2</v>
      </c>
      <c r="AG79" s="54">
        <v>1.5556199999999999E-2</v>
      </c>
      <c r="AH79" s="34">
        <v>9.6183999999999992E-3</v>
      </c>
      <c r="AI79" s="55">
        <v>5.9103000000000003E-3</v>
      </c>
      <c r="AJ79" s="55">
        <v>5.9378E-3</v>
      </c>
      <c r="AK79" s="55">
        <v>5.9240500000000001E-3</v>
      </c>
      <c r="AL79" s="36">
        <v>1</v>
      </c>
      <c r="AM79" s="36">
        <v>0.9999996741307855</v>
      </c>
      <c r="AN79" s="36">
        <v>1</v>
      </c>
      <c r="AO79" s="36">
        <v>1</v>
      </c>
      <c r="AP79" s="37">
        <v>5.5E-2</v>
      </c>
      <c r="AQ79" s="37">
        <v>5.5E-2</v>
      </c>
      <c r="AR79" s="56">
        <v>4</v>
      </c>
      <c r="AS79" s="56">
        <v>4</v>
      </c>
      <c r="AT79" s="53">
        <v>0</v>
      </c>
      <c r="AU79" s="53">
        <v>0</v>
      </c>
      <c r="AV79" s="53">
        <v>0</v>
      </c>
      <c r="AW79" s="53">
        <v>0</v>
      </c>
      <c r="AX79" s="53">
        <v>108.438</v>
      </c>
      <c r="AY79" s="53">
        <v>108.63</v>
      </c>
    </row>
    <row r="80" spans="2:51" x14ac:dyDescent="0.25">
      <c r="B80" s="27">
        <v>10239</v>
      </c>
      <c r="C80" s="28" t="s">
        <v>84</v>
      </c>
      <c r="D80" s="29">
        <v>0</v>
      </c>
      <c r="E80" s="29">
        <v>1</v>
      </c>
      <c r="F80" s="30">
        <v>14.209</v>
      </c>
      <c r="G80" s="53">
        <v>13.728921561930783</v>
      </c>
      <c r="H80" s="53">
        <v>13.717393264840183</v>
      </c>
      <c r="I80" s="53">
        <v>0</v>
      </c>
      <c r="J80" s="53">
        <v>0</v>
      </c>
      <c r="K80" s="53">
        <v>0</v>
      </c>
      <c r="L80" s="53">
        <v>0</v>
      </c>
      <c r="M80" s="32">
        <v>0</v>
      </c>
      <c r="N80" s="32">
        <v>0</v>
      </c>
      <c r="O80" s="53">
        <v>13.728999999999999</v>
      </c>
      <c r="P80" s="53">
        <v>13.717000000000001</v>
      </c>
      <c r="Q80" s="32">
        <v>120595.53599999999</v>
      </c>
      <c r="R80" s="32">
        <v>120160.92</v>
      </c>
      <c r="S80" s="30">
        <v>13.864000000000001</v>
      </c>
      <c r="T80" s="31">
        <v>121781.376</v>
      </c>
      <c r="U80" s="31">
        <v>121448.64000000001</v>
      </c>
      <c r="V80" s="33">
        <v>0</v>
      </c>
      <c r="W80" s="33">
        <v>0</v>
      </c>
      <c r="X80" s="53">
        <v>0</v>
      </c>
      <c r="Y80" s="53">
        <v>0</v>
      </c>
      <c r="Z80" s="53">
        <v>0</v>
      </c>
      <c r="AA80" s="53">
        <v>0</v>
      </c>
      <c r="AB80" s="31">
        <v>0</v>
      </c>
      <c r="AC80" s="31">
        <v>0</v>
      </c>
      <c r="AD80" s="31">
        <v>0</v>
      </c>
      <c r="AE80" s="31">
        <v>0</v>
      </c>
      <c r="AF80" s="54">
        <v>1.9659999999999999E-3</v>
      </c>
      <c r="AG80" s="54">
        <v>1.9643E-3</v>
      </c>
      <c r="AH80" s="34">
        <v>0</v>
      </c>
      <c r="AI80" s="55">
        <v>1.9659999999999999E-3</v>
      </c>
      <c r="AJ80" s="55">
        <v>1.9643E-3</v>
      </c>
      <c r="AK80" s="55">
        <v>1.9651499999999997E-3</v>
      </c>
      <c r="AL80" s="36">
        <v>0.99998714742960781</v>
      </c>
      <c r="AM80" s="36">
        <v>0.99996214403281825</v>
      </c>
      <c r="AN80" s="36">
        <v>1</v>
      </c>
      <c r="AO80" s="36">
        <v>1</v>
      </c>
      <c r="AP80" s="37">
        <v>7.0000000000000007E-2</v>
      </c>
      <c r="AQ80" s="37">
        <v>7.0000000000000007E-2</v>
      </c>
      <c r="AR80" s="56">
        <v>3</v>
      </c>
      <c r="AS80" s="56">
        <v>3</v>
      </c>
      <c r="AT80" s="53">
        <v>0</v>
      </c>
      <c r="AU80" s="53">
        <v>0</v>
      </c>
      <c r="AV80" s="53">
        <v>0</v>
      </c>
      <c r="AW80" s="53">
        <v>0</v>
      </c>
      <c r="AX80" s="53">
        <v>13.728999999999999</v>
      </c>
      <c r="AY80" s="53">
        <v>13.717000000000001</v>
      </c>
    </row>
    <row r="81" spans="2:51" x14ac:dyDescent="0.25">
      <c r="B81" s="27">
        <v>10242</v>
      </c>
      <c r="C81" s="28" t="s">
        <v>85</v>
      </c>
      <c r="D81" s="29">
        <v>1</v>
      </c>
      <c r="E81" s="29">
        <v>0</v>
      </c>
      <c r="F81" s="30">
        <v>9.6679999999999993</v>
      </c>
      <c r="G81" s="53">
        <v>9.4615278916211292</v>
      </c>
      <c r="H81" s="53">
        <v>9.5496877853881283</v>
      </c>
      <c r="I81" s="53">
        <v>0</v>
      </c>
      <c r="J81" s="53">
        <v>0</v>
      </c>
      <c r="K81" s="53">
        <v>0</v>
      </c>
      <c r="L81" s="53">
        <v>0</v>
      </c>
      <c r="M81" s="32">
        <v>0</v>
      </c>
      <c r="N81" s="32">
        <v>0</v>
      </c>
      <c r="O81" s="53">
        <v>9.4619999999999997</v>
      </c>
      <c r="P81" s="53">
        <v>9.5500000000000007</v>
      </c>
      <c r="Q81" s="32">
        <v>83114.207999999999</v>
      </c>
      <c r="R81" s="32">
        <v>83658</v>
      </c>
      <c r="S81" s="30">
        <v>9.4329999999999998</v>
      </c>
      <c r="T81" s="31">
        <v>82859.471999999994</v>
      </c>
      <c r="U81" s="31">
        <v>82633.08</v>
      </c>
      <c r="V81" s="33">
        <v>2.9000000000000001E-2</v>
      </c>
      <c r="W81" s="33">
        <v>0.11700000000000001</v>
      </c>
      <c r="X81" s="53">
        <v>0</v>
      </c>
      <c r="Y81" s="53">
        <v>0</v>
      </c>
      <c r="Z81" s="53">
        <v>2.9000000000000001E-2</v>
      </c>
      <c r="AA81" s="53">
        <v>0.11700000000000001</v>
      </c>
      <c r="AB81" s="31">
        <v>0</v>
      </c>
      <c r="AC81" s="31">
        <v>0</v>
      </c>
      <c r="AD81" s="31">
        <v>0</v>
      </c>
      <c r="AE81" s="31">
        <v>0</v>
      </c>
      <c r="AF81" s="54">
        <v>1.3508000000000001E-3</v>
      </c>
      <c r="AG81" s="54">
        <v>1.3508000000000001E-3</v>
      </c>
      <c r="AH81" s="34">
        <v>0</v>
      </c>
      <c r="AI81" s="55">
        <v>1.3508000000000001E-3</v>
      </c>
      <c r="AJ81" s="55">
        <v>1.3508000000000001E-3</v>
      </c>
      <c r="AK81" s="55">
        <v>1.3508000000000001E-3</v>
      </c>
      <c r="AL81" s="36">
        <v>0.99695860753545151</v>
      </c>
      <c r="AM81" s="36">
        <v>0.98775496835668286</v>
      </c>
      <c r="AN81" s="36">
        <v>1.0030743135799851</v>
      </c>
      <c r="AO81" s="36">
        <v>1.0124032651330437</v>
      </c>
      <c r="AP81" s="37">
        <v>7.0215201950598966E-2</v>
      </c>
      <c r="AQ81" s="37">
        <v>7.086822855931306E-2</v>
      </c>
      <c r="AR81" s="56">
        <v>1</v>
      </c>
      <c r="AS81" s="56">
        <v>1</v>
      </c>
      <c r="AT81" s="53">
        <v>0</v>
      </c>
      <c r="AU81" s="53">
        <v>0</v>
      </c>
      <c r="AV81" s="53">
        <v>0</v>
      </c>
      <c r="AW81" s="53">
        <v>0</v>
      </c>
      <c r="AX81" s="53">
        <v>9.4619999999999997</v>
      </c>
      <c r="AY81" s="53">
        <v>9.5500000000000007</v>
      </c>
    </row>
    <row r="82" spans="2:51" x14ac:dyDescent="0.25">
      <c r="B82" s="27">
        <v>10244</v>
      </c>
      <c r="C82" s="28" t="s">
        <v>86</v>
      </c>
      <c r="D82" s="29">
        <v>1</v>
      </c>
      <c r="E82" s="29">
        <v>0</v>
      </c>
      <c r="F82" s="30">
        <v>87.320999999999998</v>
      </c>
      <c r="G82" s="53">
        <v>90.317368169398904</v>
      </c>
      <c r="H82" s="53">
        <v>91.361473858447496</v>
      </c>
      <c r="I82" s="53">
        <v>0</v>
      </c>
      <c r="J82" s="53">
        <v>0</v>
      </c>
      <c r="K82" s="53">
        <v>1.028688524590164</v>
      </c>
      <c r="L82" s="53">
        <v>1.0300228310502284</v>
      </c>
      <c r="M82" s="32">
        <v>9036</v>
      </c>
      <c r="N82" s="32">
        <v>9023</v>
      </c>
      <c r="O82" s="53">
        <v>89.289000000000001</v>
      </c>
      <c r="P82" s="53">
        <v>90.331000000000003</v>
      </c>
      <c r="Q82" s="32">
        <v>784314.576</v>
      </c>
      <c r="R82" s="32">
        <v>791299.56</v>
      </c>
      <c r="S82" s="30">
        <v>85.197999999999993</v>
      </c>
      <c r="T82" s="31">
        <v>748379.23199999996</v>
      </c>
      <c r="U82" s="31">
        <v>746334.48</v>
      </c>
      <c r="V82" s="33">
        <v>4.0910000000000002</v>
      </c>
      <c r="W82" s="33">
        <v>5.133</v>
      </c>
      <c r="X82" s="53">
        <v>4.0910000000000002</v>
      </c>
      <c r="Y82" s="53">
        <v>5.133</v>
      </c>
      <c r="Z82" s="53">
        <v>0</v>
      </c>
      <c r="AA82" s="53">
        <v>0</v>
      </c>
      <c r="AB82" s="31">
        <v>3</v>
      </c>
      <c r="AC82" s="31">
        <v>3</v>
      </c>
      <c r="AD82" s="31">
        <v>1.0910000000000002</v>
      </c>
      <c r="AE82" s="31">
        <v>2.133</v>
      </c>
      <c r="AF82" s="54">
        <v>1.2200600000000001E-2</v>
      </c>
      <c r="AG82" s="54">
        <v>1.2200600000000001E-2</v>
      </c>
      <c r="AH82" s="34">
        <v>0</v>
      </c>
      <c r="AI82" s="55">
        <v>1.2200600000000001E-2</v>
      </c>
      <c r="AJ82" s="55">
        <v>1.2200600000000001E-2</v>
      </c>
      <c r="AK82" s="55">
        <v>1.2200600000000001E-2</v>
      </c>
      <c r="AL82" s="36">
        <v>0.95470580038578134</v>
      </c>
      <c r="AM82" s="36">
        <v>0.94380974868738288</v>
      </c>
      <c r="AN82" s="36">
        <v>1.0480175590976315</v>
      </c>
      <c r="AO82" s="36">
        <v>1.0602478931430317</v>
      </c>
      <c r="AP82" s="37">
        <v>6.8121141341346045E-2</v>
      </c>
      <c r="AQ82" s="37">
        <v>6.8916113054297068E-2</v>
      </c>
      <c r="AR82" s="56">
        <v>3</v>
      </c>
      <c r="AS82" s="56">
        <v>3</v>
      </c>
      <c r="AT82" s="53">
        <v>0</v>
      </c>
      <c r="AU82" s="53">
        <v>2.573</v>
      </c>
      <c r="AV82" s="53">
        <v>4.0910000000000002</v>
      </c>
      <c r="AW82" s="53">
        <v>3</v>
      </c>
      <c r="AX82" s="53">
        <v>89.289000000000001</v>
      </c>
      <c r="AY82" s="53">
        <v>88.197999999999993</v>
      </c>
    </row>
    <row r="83" spans="2:51" x14ac:dyDescent="0.25">
      <c r="B83" s="27">
        <v>10246</v>
      </c>
      <c r="C83" s="28" t="s">
        <v>87</v>
      </c>
      <c r="D83" s="29">
        <v>1</v>
      </c>
      <c r="E83" s="29">
        <v>0</v>
      </c>
      <c r="F83" s="30">
        <v>9.1210000000000004</v>
      </c>
      <c r="G83" s="53">
        <v>8.9214822404371592</v>
      </c>
      <c r="H83" s="53">
        <v>8.9309740867579919</v>
      </c>
      <c r="I83" s="53">
        <v>0</v>
      </c>
      <c r="J83" s="53">
        <v>0</v>
      </c>
      <c r="K83" s="53">
        <v>0.54041438979963574</v>
      </c>
      <c r="L83" s="53">
        <v>0.54189497716894974</v>
      </c>
      <c r="M83" s="32">
        <v>4747</v>
      </c>
      <c r="N83" s="32">
        <v>4747</v>
      </c>
      <c r="O83" s="53">
        <v>9.2210000000000001</v>
      </c>
      <c r="P83" s="53">
        <v>9.2550000000000008</v>
      </c>
      <c r="Q83" s="32">
        <v>80997.263999999996</v>
      </c>
      <c r="R83" s="32">
        <v>81073.8</v>
      </c>
      <c r="S83" s="30">
        <v>8.8989999999999991</v>
      </c>
      <c r="T83" s="31">
        <v>78168.815999999992</v>
      </c>
      <c r="U83" s="31">
        <v>77955.239999999991</v>
      </c>
      <c r="V83" s="33">
        <v>0.32200000000000001</v>
      </c>
      <c r="W83" s="33">
        <v>0.35599999999999998</v>
      </c>
      <c r="X83" s="53">
        <v>0</v>
      </c>
      <c r="Y83" s="53">
        <v>0</v>
      </c>
      <c r="Z83" s="53">
        <v>0.32200000000000001</v>
      </c>
      <c r="AA83" s="53">
        <v>0.35599999999999998</v>
      </c>
      <c r="AB83" s="31">
        <v>0</v>
      </c>
      <c r="AC83" s="31">
        <v>0</v>
      </c>
      <c r="AD83" s="31">
        <v>0</v>
      </c>
      <c r="AE83" s="31">
        <v>0</v>
      </c>
      <c r="AF83" s="54">
        <v>1.2744E-3</v>
      </c>
      <c r="AG83" s="54">
        <v>1.2744E-3</v>
      </c>
      <c r="AH83" s="34">
        <v>0</v>
      </c>
      <c r="AI83" s="55">
        <v>1.2744E-3</v>
      </c>
      <c r="AJ83" s="55">
        <v>1.2744E-3</v>
      </c>
      <c r="AK83" s="55">
        <v>1.2744E-3</v>
      </c>
      <c r="AL83" s="36">
        <v>0.96511953588226607</v>
      </c>
      <c r="AM83" s="36">
        <v>0.96153573618438359</v>
      </c>
      <c r="AN83" s="36">
        <v>1.036183840880998</v>
      </c>
      <c r="AO83" s="36">
        <v>1.0400044948870661</v>
      </c>
      <c r="AP83" s="37">
        <v>6.2171030452859877E-2</v>
      </c>
      <c r="AQ83" s="37">
        <v>6.2400269693223966E-2</v>
      </c>
      <c r="AR83" s="56">
        <v>1</v>
      </c>
      <c r="AS83" s="56">
        <v>1</v>
      </c>
      <c r="AT83" s="53">
        <v>0</v>
      </c>
      <c r="AU83" s="53">
        <v>0</v>
      </c>
      <c r="AV83" s="53">
        <v>0</v>
      </c>
      <c r="AW83" s="53">
        <v>0</v>
      </c>
      <c r="AX83" s="53">
        <v>9.2210000000000001</v>
      </c>
      <c r="AY83" s="53">
        <v>9.2550000000000008</v>
      </c>
    </row>
    <row r="84" spans="2:51" x14ac:dyDescent="0.25">
      <c r="B84" s="27">
        <v>10247</v>
      </c>
      <c r="C84" s="28" t="s">
        <v>88</v>
      </c>
      <c r="D84" s="29">
        <v>1</v>
      </c>
      <c r="E84" s="29">
        <v>0</v>
      </c>
      <c r="F84" s="30">
        <v>81.120999999999995</v>
      </c>
      <c r="G84" s="53">
        <v>81.832172358834256</v>
      </c>
      <c r="H84" s="53">
        <v>83.37028892694066</v>
      </c>
      <c r="I84" s="53">
        <v>0</v>
      </c>
      <c r="J84" s="53">
        <v>0</v>
      </c>
      <c r="K84" s="53">
        <v>0.65585154826958103</v>
      </c>
      <c r="L84" s="53">
        <v>0.65627853881278542</v>
      </c>
      <c r="M84" s="32">
        <v>5761</v>
      </c>
      <c r="N84" s="32">
        <v>5749</v>
      </c>
      <c r="O84" s="53">
        <v>79.89</v>
      </c>
      <c r="P84" s="53">
        <v>80.316000000000003</v>
      </c>
      <c r="Q84" s="32">
        <v>701753.76</v>
      </c>
      <c r="R84" s="32">
        <v>703568.16</v>
      </c>
      <c r="S84" s="30">
        <v>79.149000000000001</v>
      </c>
      <c r="T84" s="31">
        <v>695244.81599999999</v>
      </c>
      <c r="U84" s="31">
        <v>693345.24</v>
      </c>
      <c r="V84" s="33">
        <v>0.74099999999999999</v>
      </c>
      <c r="W84" s="33">
        <v>1.167</v>
      </c>
      <c r="X84" s="53">
        <v>0</v>
      </c>
      <c r="Y84" s="53">
        <v>1.167</v>
      </c>
      <c r="Z84" s="53">
        <v>0.74099999999999999</v>
      </c>
      <c r="AA84" s="53">
        <v>0</v>
      </c>
      <c r="AB84" s="31">
        <v>0</v>
      </c>
      <c r="AC84" s="31">
        <v>0</v>
      </c>
      <c r="AD84" s="31">
        <v>0</v>
      </c>
      <c r="AE84" s="31">
        <v>1.167</v>
      </c>
      <c r="AF84" s="54">
        <v>1.13344E-2</v>
      </c>
      <c r="AG84" s="54">
        <v>1.13344E-2</v>
      </c>
      <c r="AH84" s="34">
        <v>0</v>
      </c>
      <c r="AI84" s="55">
        <v>1.13344E-2</v>
      </c>
      <c r="AJ84" s="55">
        <v>1.13344E-2</v>
      </c>
      <c r="AK84" s="55">
        <v>1.13344E-2</v>
      </c>
      <c r="AL84" s="36">
        <v>0.99079564566346756</v>
      </c>
      <c r="AM84" s="36">
        <v>0.98558882007918658</v>
      </c>
      <c r="AN84" s="36">
        <v>1.0093620892241215</v>
      </c>
      <c r="AO84" s="36">
        <v>1.0147443429481104</v>
      </c>
      <c r="AP84" s="37">
        <v>5.046810446120608E-2</v>
      </c>
      <c r="AQ84" s="37">
        <v>5.0737217147405526E-2</v>
      </c>
      <c r="AR84" s="56">
        <v>4</v>
      </c>
      <c r="AS84" s="56">
        <v>4</v>
      </c>
      <c r="AT84" s="53">
        <v>1.7270000000000001</v>
      </c>
      <c r="AU84" s="53">
        <v>1.7290000000000001</v>
      </c>
      <c r="AV84" s="53">
        <v>0</v>
      </c>
      <c r="AW84" s="53">
        <v>0</v>
      </c>
      <c r="AX84" s="53">
        <v>79.89</v>
      </c>
      <c r="AY84" s="53">
        <v>79.149000000000001</v>
      </c>
    </row>
    <row r="85" spans="2:51" x14ac:dyDescent="0.25">
      <c r="B85" s="27">
        <v>10256</v>
      </c>
      <c r="C85" s="28" t="s">
        <v>89</v>
      </c>
      <c r="D85" s="29">
        <v>1</v>
      </c>
      <c r="E85" s="29">
        <v>0</v>
      </c>
      <c r="F85" s="30">
        <v>47.442999999999998</v>
      </c>
      <c r="G85" s="53">
        <v>46.016893670309656</v>
      </c>
      <c r="H85" s="53">
        <v>46.321621004566204</v>
      </c>
      <c r="I85" s="53">
        <v>0</v>
      </c>
      <c r="J85" s="53">
        <v>0</v>
      </c>
      <c r="K85" s="53">
        <v>0.52174408014571949</v>
      </c>
      <c r="L85" s="53">
        <v>0.52180365296803655</v>
      </c>
      <c r="M85" s="32">
        <v>4583</v>
      </c>
      <c r="N85" s="32">
        <v>4571</v>
      </c>
      <c r="O85" s="53">
        <v>45.432000000000002</v>
      </c>
      <c r="P85" s="53">
        <v>45.637</v>
      </c>
      <c r="Q85" s="32">
        <v>399074.68800000002</v>
      </c>
      <c r="R85" s="32">
        <v>399780.12</v>
      </c>
      <c r="S85" s="30">
        <v>46.29</v>
      </c>
      <c r="T85" s="31">
        <v>406611.36</v>
      </c>
      <c r="U85" s="31">
        <v>405500.39999999997</v>
      </c>
      <c r="V85" s="33">
        <v>0</v>
      </c>
      <c r="W85" s="33">
        <v>0</v>
      </c>
      <c r="X85" s="53">
        <v>0</v>
      </c>
      <c r="Y85" s="53">
        <v>0</v>
      </c>
      <c r="Z85" s="53">
        <v>0</v>
      </c>
      <c r="AA85" s="53">
        <v>0</v>
      </c>
      <c r="AB85" s="31">
        <v>0</v>
      </c>
      <c r="AC85" s="31">
        <v>0</v>
      </c>
      <c r="AD85" s="31">
        <v>0</v>
      </c>
      <c r="AE85" s="31">
        <v>0</v>
      </c>
      <c r="AF85" s="54">
        <v>6.5059999999999996E-3</v>
      </c>
      <c r="AG85" s="54">
        <v>6.5354000000000002E-3</v>
      </c>
      <c r="AH85" s="34">
        <v>0</v>
      </c>
      <c r="AI85" s="55">
        <v>6.5059999999999996E-3</v>
      </c>
      <c r="AJ85" s="55">
        <v>6.5354000000000002E-3</v>
      </c>
      <c r="AK85" s="55">
        <v>6.5206999999999999E-3</v>
      </c>
      <c r="AL85" s="36">
        <v>1</v>
      </c>
      <c r="AM85" s="36">
        <v>1</v>
      </c>
      <c r="AN85" s="36">
        <v>1</v>
      </c>
      <c r="AO85" s="36">
        <v>1</v>
      </c>
      <c r="AP85" s="37">
        <v>6.5000000000000002E-2</v>
      </c>
      <c r="AQ85" s="37">
        <v>6.5000000000000002E-2</v>
      </c>
      <c r="AR85" s="56">
        <v>1</v>
      </c>
      <c r="AS85" s="56">
        <v>1</v>
      </c>
      <c r="AT85" s="53">
        <v>0</v>
      </c>
      <c r="AU85" s="53">
        <v>0</v>
      </c>
      <c r="AV85" s="53">
        <v>0</v>
      </c>
      <c r="AW85" s="53">
        <v>0</v>
      </c>
      <c r="AX85" s="53">
        <v>45.432000000000002</v>
      </c>
      <c r="AY85" s="53">
        <v>45.637</v>
      </c>
    </row>
    <row r="86" spans="2:51" x14ac:dyDescent="0.25">
      <c r="B86" s="27">
        <v>10258</v>
      </c>
      <c r="C86" s="28" t="s">
        <v>90</v>
      </c>
      <c r="D86" s="29">
        <v>1</v>
      </c>
      <c r="E86" s="29">
        <v>0</v>
      </c>
      <c r="F86" s="30">
        <v>38.518000000000001</v>
      </c>
      <c r="G86" s="53">
        <v>46.898045537340614</v>
      </c>
      <c r="H86" s="53">
        <v>47.42088755707762</v>
      </c>
      <c r="I86" s="53">
        <v>0</v>
      </c>
      <c r="J86" s="53">
        <v>0</v>
      </c>
      <c r="K86" s="53">
        <v>9.9619763205828775</v>
      </c>
      <c r="L86" s="53">
        <v>9.9681506849315067</v>
      </c>
      <c r="M86" s="32">
        <v>87506</v>
      </c>
      <c r="N86" s="32">
        <v>87321</v>
      </c>
      <c r="O86" s="53">
        <v>36.936</v>
      </c>
      <c r="P86" s="53">
        <v>37.453000000000003</v>
      </c>
      <c r="Q86" s="32">
        <v>324445.82400000002</v>
      </c>
      <c r="R86" s="32">
        <v>328088.28000000003</v>
      </c>
      <c r="S86" s="30">
        <v>37.582000000000001</v>
      </c>
      <c r="T86" s="31">
        <v>330120.288</v>
      </c>
      <c r="U86" s="31">
        <v>329218.32</v>
      </c>
      <c r="V86" s="33">
        <v>0</v>
      </c>
      <c r="W86" s="33">
        <v>0</v>
      </c>
      <c r="X86" s="53">
        <v>0</v>
      </c>
      <c r="Y86" s="53">
        <v>0</v>
      </c>
      <c r="Z86" s="53">
        <v>0</v>
      </c>
      <c r="AA86" s="53">
        <v>0</v>
      </c>
      <c r="AB86" s="31">
        <v>0</v>
      </c>
      <c r="AC86" s="31">
        <v>0</v>
      </c>
      <c r="AD86" s="31">
        <v>0</v>
      </c>
      <c r="AE86" s="31">
        <v>0</v>
      </c>
      <c r="AF86" s="54">
        <v>5.2893999999999997E-3</v>
      </c>
      <c r="AG86" s="54">
        <v>5.3633999999999999E-3</v>
      </c>
      <c r="AH86" s="34">
        <v>0</v>
      </c>
      <c r="AI86" s="55">
        <v>5.2893999999999997E-3</v>
      </c>
      <c r="AJ86" s="55">
        <v>5.3633999999999999E-3</v>
      </c>
      <c r="AK86" s="55">
        <v>5.3264000000000002E-3</v>
      </c>
      <c r="AL86" s="36">
        <v>1</v>
      </c>
      <c r="AM86" s="36">
        <v>1</v>
      </c>
      <c r="AN86" s="36">
        <v>1</v>
      </c>
      <c r="AO86" s="36">
        <v>1</v>
      </c>
      <c r="AP86" s="37">
        <v>6.5000000000000002E-2</v>
      </c>
      <c r="AQ86" s="37">
        <v>6.5000000000000002E-2</v>
      </c>
      <c r="AR86" s="56">
        <v>1</v>
      </c>
      <c r="AS86" s="56">
        <v>1</v>
      </c>
      <c r="AT86" s="53">
        <v>0</v>
      </c>
      <c r="AU86" s="53">
        <v>0</v>
      </c>
      <c r="AV86" s="53">
        <v>0</v>
      </c>
      <c r="AW86" s="53">
        <v>0</v>
      </c>
      <c r="AX86" s="53">
        <v>36.936</v>
      </c>
      <c r="AY86" s="53">
        <v>37.453000000000003</v>
      </c>
    </row>
    <row r="87" spans="2:51" x14ac:dyDescent="0.25">
      <c r="B87" s="27">
        <v>10259</v>
      </c>
      <c r="C87" s="28" t="s">
        <v>91</v>
      </c>
      <c r="D87" s="29">
        <v>1</v>
      </c>
      <c r="E87" s="29">
        <v>0</v>
      </c>
      <c r="F87" s="30">
        <v>27.388000000000002</v>
      </c>
      <c r="G87" s="53">
        <v>27.019370787795989</v>
      </c>
      <c r="H87" s="53">
        <v>27.371016666666666</v>
      </c>
      <c r="I87" s="53">
        <v>0</v>
      </c>
      <c r="J87" s="53">
        <v>0</v>
      </c>
      <c r="K87" s="53">
        <v>0</v>
      </c>
      <c r="L87" s="53">
        <v>0</v>
      </c>
      <c r="M87" s="32">
        <v>0</v>
      </c>
      <c r="N87" s="32">
        <v>0</v>
      </c>
      <c r="O87" s="53">
        <v>26.596</v>
      </c>
      <c r="P87" s="53">
        <v>26.934000000000001</v>
      </c>
      <c r="Q87" s="32">
        <v>233619.264</v>
      </c>
      <c r="R87" s="32">
        <v>235941.84</v>
      </c>
      <c r="S87" s="30">
        <v>26.722000000000001</v>
      </c>
      <c r="T87" s="31">
        <v>234726.04800000001</v>
      </c>
      <c r="U87" s="31">
        <v>234084.72</v>
      </c>
      <c r="V87" s="33">
        <v>0</v>
      </c>
      <c r="W87" s="33">
        <v>0.21199999999999999</v>
      </c>
      <c r="X87" s="53">
        <v>0</v>
      </c>
      <c r="Y87" s="53">
        <v>0</v>
      </c>
      <c r="Z87" s="53">
        <v>0</v>
      </c>
      <c r="AA87" s="53">
        <v>0.21199999999999999</v>
      </c>
      <c r="AB87" s="31">
        <v>0</v>
      </c>
      <c r="AC87" s="31">
        <v>0</v>
      </c>
      <c r="AD87" s="31">
        <v>0</v>
      </c>
      <c r="AE87" s="31">
        <v>0</v>
      </c>
      <c r="AF87" s="54">
        <v>3.8086000000000001E-3</v>
      </c>
      <c r="AG87" s="54">
        <v>3.8267000000000002E-3</v>
      </c>
      <c r="AH87" s="34">
        <v>0</v>
      </c>
      <c r="AI87" s="55">
        <v>3.8086000000000001E-3</v>
      </c>
      <c r="AJ87" s="55">
        <v>3.8267000000000002E-3</v>
      </c>
      <c r="AK87" s="55">
        <v>3.8176500000000001E-3</v>
      </c>
      <c r="AL87" s="36">
        <v>0.99998540297411964</v>
      </c>
      <c r="AM87" s="36">
        <v>0.99213453439744503</v>
      </c>
      <c r="AN87" s="36">
        <v>1</v>
      </c>
      <c r="AO87" s="36">
        <v>1.0079335379088392</v>
      </c>
      <c r="AP87" s="37">
        <v>6.5000000000000002E-2</v>
      </c>
      <c r="AQ87" s="37">
        <v>6.551567996407455E-2</v>
      </c>
      <c r="AR87" s="56">
        <v>1</v>
      </c>
      <c r="AS87" s="56">
        <v>1</v>
      </c>
      <c r="AT87" s="53">
        <v>0</v>
      </c>
      <c r="AU87" s="53">
        <v>0</v>
      </c>
      <c r="AV87" s="53">
        <v>0</v>
      </c>
      <c r="AW87" s="53">
        <v>0</v>
      </c>
      <c r="AX87" s="53">
        <v>26.596</v>
      </c>
      <c r="AY87" s="53">
        <v>26.934000000000001</v>
      </c>
    </row>
    <row r="88" spans="2:51" x14ac:dyDescent="0.25">
      <c r="B88" s="27">
        <v>10260</v>
      </c>
      <c r="C88" s="28" t="s">
        <v>92</v>
      </c>
      <c r="D88" s="29">
        <v>1</v>
      </c>
      <c r="E88" s="29">
        <v>0</v>
      </c>
      <c r="F88" s="30">
        <v>26.677</v>
      </c>
      <c r="G88" s="53">
        <v>25.658447290528233</v>
      </c>
      <c r="H88" s="53">
        <v>25.881164726027396</v>
      </c>
      <c r="I88" s="53">
        <v>0</v>
      </c>
      <c r="J88" s="53">
        <v>0</v>
      </c>
      <c r="K88" s="53">
        <v>0</v>
      </c>
      <c r="L88" s="53">
        <v>0</v>
      </c>
      <c r="M88" s="32">
        <v>0</v>
      </c>
      <c r="N88" s="32">
        <v>0</v>
      </c>
      <c r="O88" s="53">
        <v>25.658000000000001</v>
      </c>
      <c r="P88" s="53">
        <v>25.881</v>
      </c>
      <c r="Q88" s="32">
        <v>225379.872</v>
      </c>
      <c r="R88" s="32">
        <v>226717.56</v>
      </c>
      <c r="S88" s="30">
        <v>26.027999999999999</v>
      </c>
      <c r="T88" s="31">
        <v>228629.95199999999</v>
      </c>
      <c r="U88" s="31">
        <v>228005.28</v>
      </c>
      <c r="V88" s="33">
        <v>0</v>
      </c>
      <c r="W88" s="33">
        <v>0</v>
      </c>
      <c r="X88" s="53">
        <v>0</v>
      </c>
      <c r="Y88" s="53">
        <v>0</v>
      </c>
      <c r="Z88" s="53">
        <v>0</v>
      </c>
      <c r="AA88" s="53">
        <v>0</v>
      </c>
      <c r="AB88" s="31">
        <v>0</v>
      </c>
      <c r="AC88" s="31">
        <v>0</v>
      </c>
      <c r="AD88" s="31">
        <v>0</v>
      </c>
      <c r="AE88" s="31">
        <v>0</v>
      </c>
      <c r="AF88" s="54">
        <v>3.6743000000000001E-3</v>
      </c>
      <c r="AG88" s="54">
        <v>3.7062000000000002E-3</v>
      </c>
      <c r="AH88" s="34">
        <v>0</v>
      </c>
      <c r="AI88" s="55">
        <v>3.6743000000000001E-3</v>
      </c>
      <c r="AJ88" s="55">
        <v>3.7062000000000002E-3</v>
      </c>
      <c r="AK88" s="55">
        <v>3.69025E-3</v>
      </c>
      <c r="AL88" s="36">
        <v>0.9999806237574147</v>
      </c>
      <c r="AM88" s="36">
        <v>0.99998241141055844</v>
      </c>
      <c r="AN88" s="36">
        <v>1</v>
      </c>
      <c r="AO88" s="36">
        <v>1</v>
      </c>
      <c r="AP88" s="37">
        <v>0</v>
      </c>
      <c r="AQ88" s="37">
        <v>0</v>
      </c>
      <c r="AR88" s="56">
        <v>1</v>
      </c>
      <c r="AS88" s="56">
        <v>1</v>
      </c>
      <c r="AT88" s="53">
        <v>0</v>
      </c>
      <c r="AU88" s="53">
        <v>0</v>
      </c>
      <c r="AV88" s="53">
        <v>0</v>
      </c>
      <c r="AW88" s="53">
        <v>0</v>
      </c>
      <c r="AX88" s="53">
        <v>25.658000000000001</v>
      </c>
      <c r="AY88" s="53">
        <v>25.881</v>
      </c>
    </row>
    <row r="89" spans="2:51" x14ac:dyDescent="0.25">
      <c r="B89" s="27">
        <v>10273</v>
      </c>
      <c r="C89" s="28" t="s">
        <v>93</v>
      </c>
      <c r="D89" s="29">
        <v>1</v>
      </c>
      <c r="E89" s="29">
        <v>0</v>
      </c>
      <c r="F89" s="30">
        <v>5.9690000000000003</v>
      </c>
      <c r="G89" s="53">
        <v>7.7976049635701283</v>
      </c>
      <c r="H89" s="53">
        <v>7.9329673515981742</v>
      </c>
      <c r="I89" s="53">
        <v>0</v>
      </c>
      <c r="J89" s="53">
        <v>0</v>
      </c>
      <c r="K89" s="53">
        <v>0</v>
      </c>
      <c r="L89" s="53">
        <v>0</v>
      </c>
      <c r="M89" s="32">
        <v>0</v>
      </c>
      <c r="N89" s="32">
        <v>0</v>
      </c>
      <c r="O89" s="53">
        <v>6.8719999999999999</v>
      </c>
      <c r="P89" s="53">
        <v>6.9420000000000002</v>
      </c>
      <c r="Q89" s="32">
        <v>60363.648000000001</v>
      </c>
      <c r="R89" s="32">
        <v>60811.92</v>
      </c>
      <c r="S89" s="30">
        <v>5.8239999999999998</v>
      </c>
      <c r="T89" s="31">
        <v>51158.015999999996</v>
      </c>
      <c r="U89" s="31">
        <v>51018.239999999998</v>
      </c>
      <c r="V89" s="33">
        <v>1.048</v>
      </c>
      <c r="W89" s="33">
        <v>1.1180000000000001</v>
      </c>
      <c r="X89" s="53">
        <v>1.048</v>
      </c>
      <c r="Y89" s="53">
        <v>1.1180000000000001</v>
      </c>
      <c r="Z89" s="53">
        <v>0</v>
      </c>
      <c r="AA89" s="53">
        <v>0</v>
      </c>
      <c r="AB89" s="31">
        <v>0</v>
      </c>
      <c r="AC89" s="31">
        <v>0</v>
      </c>
      <c r="AD89" s="31">
        <v>1.048</v>
      </c>
      <c r="AE89" s="31">
        <v>1.1180000000000001</v>
      </c>
      <c r="AF89" s="54">
        <v>8.34E-4</v>
      </c>
      <c r="AG89" s="54">
        <v>8.34E-4</v>
      </c>
      <c r="AH89" s="34">
        <v>0</v>
      </c>
      <c r="AI89" s="55">
        <v>8.34E-4</v>
      </c>
      <c r="AJ89" s="55">
        <v>8.34E-4</v>
      </c>
      <c r="AK89" s="55">
        <v>8.34E-4</v>
      </c>
      <c r="AL89" s="36">
        <v>0.84750691564030889</v>
      </c>
      <c r="AM89" s="36">
        <v>0.83889600045620472</v>
      </c>
      <c r="AN89" s="36">
        <v>1.179945054945055</v>
      </c>
      <c r="AO89" s="36">
        <v>1.1919642857142858</v>
      </c>
      <c r="AP89" s="37">
        <v>8.2596153846153861E-2</v>
      </c>
      <c r="AQ89" s="37">
        <v>8.3437500000000012E-2</v>
      </c>
      <c r="AR89" s="56">
        <v>1</v>
      </c>
      <c r="AS89" s="56">
        <v>1</v>
      </c>
      <c r="AT89" s="53">
        <v>0</v>
      </c>
      <c r="AU89" s="53">
        <v>0</v>
      </c>
      <c r="AV89" s="53">
        <v>1.048</v>
      </c>
      <c r="AW89" s="53">
        <v>1.1180000000000001</v>
      </c>
      <c r="AX89" s="53">
        <v>6.8719999999999999</v>
      </c>
      <c r="AY89" s="53">
        <v>6.9420000000000002</v>
      </c>
    </row>
    <row r="90" spans="2:51" x14ac:dyDescent="0.25">
      <c r="B90" s="27">
        <v>10278</v>
      </c>
      <c r="C90" s="28" t="s">
        <v>94</v>
      </c>
      <c r="D90" s="29">
        <v>0</v>
      </c>
      <c r="E90" s="29">
        <v>1</v>
      </c>
      <c r="F90" s="30">
        <v>36.463999999999999</v>
      </c>
      <c r="G90" s="53">
        <v>33.972350409836068</v>
      </c>
      <c r="H90" s="53">
        <v>34.177743835616432</v>
      </c>
      <c r="I90" s="53">
        <v>0</v>
      </c>
      <c r="J90" s="53">
        <v>0</v>
      </c>
      <c r="K90" s="53">
        <v>1.5273224043715847</v>
      </c>
      <c r="L90" s="53">
        <v>1.5296803652968036</v>
      </c>
      <c r="M90" s="32">
        <v>13416</v>
      </c>
      <c r="N90" s="32">
        <v>13400</v>
      </c>
      <c r="O90" s="53">
        <v>37.137999999999998</v>
      </c>
      <c r="P90" s="53">
        <v>37.369999999999997</v>
      </c>
      <c r="Q90" s="32">
        <v>326220.19199999998</v>
      </c>
      <c r="R90" s="32">
        <v>327361.19999999995</v>
      </c>
      <c r="S90" s="30">
        <v>35.576999999999998</v>
      </c>
      <c r="T90" s="31">
        <v>312508.36799999996</v>
      </c>
      <c r="U90" s="31">
        <v>311654.51999999996</v>
      </c>
      <c r="V90" s="33">
        <v>1.5609999999999999</v>
      </c>
      <c r="W90" s="33">
        <v>1.7929999999999999</v>
      </c>
      <c r="X90" s="53">
        <v>1.5609999999999999</v>
      </c>
      <c r="Y90" s="53">
        <v>1.7929999999999999</v>
      </c>
      <c r="Z90" s="53">
        <v>0</v>
      </c>
      <c r="AA90" s="53">
        <v>0</v>
      </c>
      <c r="AB90" s="31">
        <v>0</v>
      </c>
      <c r="AC90" s="31">
        <v>0</v>
      </c>
      <c r="AD90" s="31">
        <v>1.5609999999999999</v>
      </c>
      <c r="AE90" s="31">
        <v>1.7929999999999999</v>
      </c>
      <c r="AF90" s="54">
        <v>5.0946999999999997E-3</v>
      </c>
      <c r="AG90" s="54">
        <v>5.0946999999999997E-3</v>
      </c>
      <c r="AH90" s="34">
        <v>0</v>
      </c>
      <c r="AI90" s="55">
        <v>5.0946999999999997E-3</v>
      </c>
      <c r="AJ90" s="55">
        <v>5.0946999999999997E-3</v>
      </c>
      <c r="AK90" s="55">
        <v>5.0946999999999997E-3</v>
      </c>
      <c r="AL90" s="36">
        <v>0.95962626190223943</v>
      </c>
      <c r="AM90" s="36">
        <v>0.95389933218972589</v>
      </c>
      <c r="AN90" s="36">
        <v>1.0438766618882986</v>
      </c>
      <c r="AO90" s="36">
        <v>1.0503977288697754</v>
      </c>
      <c r="AP90" s="37">
        <v>7.3071366332180906E-2</v>
      </c>
      <c r="AQ90" s="37">
        <v>7.3527841020884291E-2</v>
      </c>
      <c r="AR90" s="56">
        <v>3</v>
      </c>
      <c r="AS90" s="56">
        <v>3</v>
      </c>
      <c r="AT90" s="53">
        <v>0</v>
      </c>
      <c r="AU90" s="53">
        <v>0</v>
      </c>
      <c r="AV90" s="53">
        <v>0</v>
      </c>
      <c r="AW90" s="53">
        <v>0</v>
      </c>
      <c r="AX90" s="53">
        <v>35.576999999999998</v>
      </c>
      <c r="AY90" s="53">
        <v>35.576999999999998</v>
      </c>
    </row>
    <row r="91" spans="2:51" x14ac:dyDescent="0.25">
      <c r="B91" s="27">
        <v>10279</v>
      </c>
      <c r="C91" s="28" t="s">
        <v>95</v>
      </c>
      <c r="D91" s="29">
        <v>1</v>
      </c>
      <c r="E91" s="29">
        <v>0</v>
      </c>
      <c r="F91" s="30">
        <v>65.730999999999995</v>
      </c>
      <c r="G91" s="53">
        <v>83.714888888888893</v>
      </c>
      <c r="H91" s="53">
        <v>90.737957648401832</v>
      </c>
      <c r="I91" s="53">
        <v>0</v>
      </c>
      <c r="J91" s="53">
        <v>0</v>
      </c>
      <c r="K91" s="53">
        <v>4.4050546448087431</v>
      </c>
      <c r="L91" s="53">
        <v>4.404452054794521</v>
      </c>
      <c r="M91" s="32">
        <v>38694</v>
      </c>
      <c r="N91" s="32">
        <v>38583</v>
      </c>
      <c r="O91" s="53">
        <v>79.31</v>
      </c>
      <c r="P91" s="53">
        <v>86.334000000000003</v>
      </c>
      <c r="Q91" s="32">
        <v>696659.04</v>
      </c>
      <c r="R91" s="32">
        <v>756285.84000000008</v>
      </c>
      <c r="S91" s="30">
        <v>64.132999999999996</v>
      </c>
      <c r="T91" s="31">
        <v>563344.272</v>
      </c>
      <c r="U91" s="31">
        <v>561805.07999999996</v>
      </c>
      <c r="V91" s="33">
        <v>15.177</v>
      </c>
      <c r="W91" s="33">
        <v>22.201000000000001</v>
      </c>
      <c r="X91" s="53">
        <v>15.177</v>
      </c>
      <c r="Y91" s="53">
        <v>22.201000000000001</v>
      </c>
      <c r="Z91" s="53">
        <v>0</v>
      </c>
      <c r="AA91" s="53">
        <v>0</v>
      </c>
      <c r="AB91" s="31">
        <v>0</v>
      </c>
      <c r="AC91" s="31">
        <v>0</v>
      </c>
      <c r="AD91" s="31">
        <v>15.177</v>
      </c>
      <c r="AE91" s="31">
        <v>22.201000000000001</v>
      </c>
      <c r="AF91" s="54">
        <v>9.1841000000000006E-3</v>
      </c>
      <c r="AG91" s="54">
        <v>9.1841000000000006E-3</v>
      </c>
      <c r="AH91" s="34">
        <v>0</v>
      </c>
      <c r="AI91" s="55">
        <v>9.1841000000000006E-3</v>
      </c>
      <c r="AJ91" s="55">
        <v>9.1841000000000006E-3</v>
      </c>
      <c r="AK91" s="55">
        <v>9.1841000000000006E-3</v>
      </c>
      <c r="AL91" s="36">
        <v>0.81871225660081537</v>
      </c>
      <c r="AM91" s="36">
        <v>0.75533773053246234</v>
      </c>
      <c r="AN91" s="36">
        <v>1.2366488391311807</v>
      </c>
      <c r="AO91" s="36">
        <v>1.3461712378962469</v>
      </c>
      <c r="AP91" s="37">
        <v>0</v>
      </c>
      <c r="AQ91" s="37">
        <v>0</v>
      </c>
      <c r="AR91" s="56">
        <v>3</v>
      </c>
      <c r="AS91" s="56">
        <v>3</v>
      </c>
      <c r="AT91" s="53">
        <v>15</v>
      </c>
      <c r="AU91" s="53">
        <v>22</v>
      </c>
      <c r="AV91" s="53">
        <v>0.17699999999999999</v>
      </c>
      <c r="AW91" s="53">
        <v>0.20100000000000001</v>
      </c>
      <c r="AX91" s="53">
        <v>64.31</v>
      </c>
      <c r="AY91" s="53">
        <v>64.334000000000003</v>
      </c>
    </row>
    <row r="92" spans="2:51" x14ac:dyDescent="0.25">
      <c r="B92" s="27">
        <v>10284</v>
      </c>
      <c r="C92" s="28" t="s">
        <v>96</v>
      </c>
      <c r="D92" s="29">
        <v>1</v>
      </c>
      <c r="E92" s="29">
        <v>0</v>
      </c>
      <c r="F92" s="30">
        <v>10.31</v>
      </c>
      <c r="G92" s="53">
        <v>9.9867278005464506</v>
      </c>
      <c r="H92" s="53">
        <v>10.023153196347032</v>
      </c>
      <c r="I92" s="53">
        <v>0</v>
      </c>
      <c r="J92" s="53">
        <v>0</v>
      </c>
      <c r="K92" s="53">
        <v>0</v>
      </c>
      <c r="L92" s="53">
        <v>0</v>
      </c>
      <c r="M92" s="32">
        <v>0</v>
      </c>
      <c r="N92" s="32">
        <v>0</v>
      </c>
      <c r="O92" s="53">
        <v>9.7690000000000001</v>
      </c>
      <c r="P92" s="53">
        <v>9.8260000000000005</v>
      </c>
      <c r="Q92" s="32">
        <v>85810.896000000008</v>
      </c>
      <c r="R92" s="32">
        <v>86075.760000000009</v>
      </c>
      <c r="S92" s="30">
        <v>10.058999999999999</v>
      </c>
      <c r="T92" s="31">
        <v>88358.255999999994</v>
      </c>
      <c r="U92" s="31">
        <v>88116.84</v>
      </c>
      <c r="V92" s="33">
        <v>0</v>
      </c>
      <c r="W92" s="33">
        <v>0</v>
      </c>
      <c r="X92" s="53">
        <v>0</v>
      </c>
      <c r="Y92" s="53">
        <v>0</v>
      </c>
      <c r="Z92" s="53">
        <v>0</v>
      </c>
      <c r="AA92" s="53">
        <v>0</v>
      </c>
      <c r="AB92" s="31">
        <v>0</v>
      </c>
      <c r="AC92" s="31">
        <v>0</v>
      </c>
      <c r="AD92" s="31">
        <v>0</v>
      </c>
      <c r="AE92" s="31">
        <v>0</v>
      </c>
      <c r="AF92" s="54">
        <v>1.3990000000000001E-3</v>
      </c>
      <c r="AG92" s="54">
        <v>1.4071000000000001E-3</v>
      </c>
      <c r="AH92" s="34">
        <v>0</v>
      </c>
      <c r="AI92" s="55">
        <v>1.3990000000000001E-3</v>
      </c>
      <c r="AJ92" s="55">
        <v>1.4071000000000001E-3</v>
      </c>
      <c r="AK92" s="55">
        <v>1.4030500000000001E-3</v>
      </c>
      <c r="AL92" s="36">
        <v>1</v>
      </c>
      <c r="AM92" s="36">
        <v>1</v>
      </c>
      <c r="AN92" s="36">
        <v>1</v>
      </c>
      <c r="AO92" s="36">
        <v>1</v>
      </c>
      <c r="AP92" s="37">
        <v>5.5E-2</v>
      </c>
      <c r="AQ92" s="37">
        <v>5.5E-2</v>
      </c>
      <c r="AR92" s="56">
        <v>1</v>
      </c>
      <c r="AS92" s="56">
        <v>1</v>
      </c>
      <c r="AT92" s="53">
        <v>0</v>
      </c>
      <c r="AU92" s="53">
        <v>0</v>
      </c>
      <c r="AV92" s="53">
        <v>0</v>
      </c>
      <c r="AW92" s="53">
        <v>0</v>
      </c>
      <c r="AX92" s="53">
        <v>9.7690000000000001</v>
      </c>
      <c r="AY92" s="53">
        <v>9.8260000000000005</v>
      </c>
    </row>
    <row r="93" spans="2:51" x14ac:dyDescent="0.25">
      <c r="B93" s="27">
        <v>10285</v>
      </c>
      <c r="C93" s="28" t="s">
        <v>97</v>
      </c>
      <c r="D93" s="29">
        <v>0</v>
      </c>
      <c r="E93" s="29">
        <v>1</v>
      </c>
      <c r="F93" s="30">
        <v>6.6260000000000003</v>
      </c>
      <c r="G93" s="53">
        <v>6.4563457422586525</v>
      </c>
      <c r="H93" s="53">
        <v>6.4707578767123275</v>
      </c>
      <c r="I93" s="53">
        <v>0</v>
      </c>
      <c r="J93" s="53">
        <v>0</v>
      </c>
      <c r="K93" s="53">
        <v>0</v>
      </c>
      <c r="L93" s="53">
        <v>0</v>
      </c>
      <c r="M93" s="32">
        <v>0</v>
      </c>
      <c r="N93" s="32">
        <v>0</v>
      </c>
      <c r="O93" s="53">
        <v>6.4560000000000004</v>
      </c>
      <c r="P93" s="53">
        <v>6.4710000000000001</v>
      </c>
      <c r="Q93" s="32">
        <v>56709.504000000001</v>
      </c>
      <c r="R93" s="32">
        <v>56685.96</v>
      </c>
      <c r="S93" s="30">
        <v>6.4649999999999999</v>
      </c>
      <c r="T93" s="31">
        <v>56788.56</v>
      </c>
      <c r="U93" s="31">
        <v>56633.4</v>
      </c>
      <c r="V93" s="33">
        <v>0</v>
      </c>
      <c r="W93" s="33">
        <v>6.0000000000000001E-3</v>
      </c>
      <c r="X93" s="53">
        <v>0</v>
      </c>
      <c r="Y93" s="53">
        <v>6.0000000000000001E-3</v>
      </c>
      <c r="Z93" s="53">
        <v>0</v>
      </c>
      <c r="AA93" s="53">
        <v>0</v>
      </c>
      <c r="AB93" s="31">
        <v>0</v>
      </c>
      <c r="AC93" s="31">
        <v>0</v>
      </c>
      <c r="AD93" s="31">
        <v>0</v>
      </c>
      <c r="AE93" s="31">
        <v>6.0000000000000001E-3</v>
      </c>
      <c r="AF93" s="54">
        <v>9.2449999999999997E-4</v>
      </c>
      <c r="AG93" s="54">
        <v>9.2579999999999995E-4</v>
      </c>
      <c r="AH93" s="34">
        <v>0</v>
      </c>
      <c r="AI93" s="55">
        <v>9.2449999999999997E-4</v>
      </c>
      <c r="AJ93" s="55">
        <v>9.2579999999999995E-4</v>
      </c>
      <c r="AK93" s="55">
        <v>9.2515000000000002E-4</v>
      </c>
      <c r="AL93" s="36">
        <v>0.99992505242940721</v>
      </c>
      <c r="AM93" s="36">
        <v>0.99910092916926352</v>
      </c>
      <c r="AN93" s="36">
        <v>1</v>
      </c>
      <c r="AO93" s="36">
        <v>1.0009280742459397</v>
      </c>
      <c r="AP93" s="37">
        <v>6.5000000000000002E-2</v>
      </c>
      <c r="AQ93" s="37">
        <v>6.5060324825986074E-2</v>
      </c>
      <c r="AR93" s="56">
        <v>3</v>
      </c>
      <c r="AS93" s="56">
        <v>3</v>
      </c>
      <c r="AT93" s="53">
        <v>0</v>
      </c>
      <c r="AU93" s="53">
        <v>0</v>
      </c>
      <c r="AV93" s="53">
        <v>0</v>
      </c>
      <c r="AW93" s="53">
        <v>0</v>
      </c>
      <c r="AX93" s="53">
        <v>6.4560000000000004</v>
      </c>
      <c r="AY93" s="53">
        <v>6.4649999999999999</v>
      </c>
    </row>
    <row r="94" spans="2:51" x14ac:dyDescent="0.25">
      <c r="B94" s="27">
        <v>10286</v>
      </c>
      <c r="C94" s="28" t="s">
        <v>98</v>
      </c>
      <c r="D94" s="29">
        <v>1</v>
      </c>
      <c r="E94" s="29">
        <v>0</v>
      </c>
      <c r="F94" s="30">
        <v>46.595999999999997</v>
      </c>
      <c r="G94" s="53">
        <v>76.682033242258669</v>
      </c>
      <c r="H94" s="53">
        <v>77.660956735159829</v>
      </c>
      <c r="I94" s="53">
        <v>0</v>
      </c>
      <c r="J94" s="53">
        <v>0</v>
      </c>
      <c r="K94" s="53">
        <v>24.234175774134791</v>
      </c>
      <c r="L94" s="53">
        <v>24.250228310502283</v>
      </c>
      <c r="M94" s="32">
        <v>212873</v>
      </c>
      <c r="N94" s="32">
        <v>212432</v>
      </c>
      <c r="O94" s="53">
        <v>52.448</v>
      </c>
      <c r="P94" s="53">
        <v>53.411000000000001</v>
      </c>
      <c r="Q94" s="32">
        <v>460703.23200000002</v>
      </c>
      <c r="R94" s="32">
        <v>467880.36</v>
      </c>
      <c r="S94" s="30">
        <v>45.463000000000001</v>
      </c>
      <c r="T94" s="31">
        <v>399346.99200000003</v>
      </c>
      <c r="U94" s="31">
        <v>398255.88</v>
      </c>
      <c r="V94" s="33">
        <v>6.9850000000000003</v>
      </c>
      <c r="W94" s="33">
        <v>7.9480000000000004</v>
      </c>
      <c r="X94" s="53">
        <v>6.9850000000000003</v>
      </c>
      <c r="Y94" s="53">
        <v>7.9480000000000004</v>
      </c>
      <c r="Z94" s="53">
        <v>0</v>
      </c>
      <c r="AA94" s="53">
        <v>0</v>
      </c>
      <c r="AB94" s="31">
        <v>0</v>
      </c>
      <c r="AC94" s="31">
        <v>0</v>
      </c>
      <c r="AD94" s="31">
        <v>6.9850000000000003</v>
      </c>
      <c r="AE94" s="31">
        <v>7.9480000000000004</v>
      </c>
      <c r="AF94" s="54">
        <v>6.5104000000000004E-3</v>
      </c>
      <c r="AG94" s="54">
        <v>6.5104000000000004E-3</v>
      </c>
      <c r="AH94" s="34">
        <v>3.6148999999999999E-3</v>
      </c>
      <c r="AI94" s="55">
        <v>2.8955000000000005E-3</v>
      </c>
      <c r="AJ94" s="55">
        <v>2.8955000000000005E-3</v>
      </c>
      <c r="AK94" s="55">
        <v>2.8955000000000005E-3</v>
      </c>
      <c r="AL94" s="36">
        <v>0.90890717605887383</v>
      </c>
      <c r="AM94" s="36">
        <v>0.89765701809202125</v>
      </c>
      <c r="AN94" s="36">
        <v>1.1536414226953786</v>
      </c>
      <c r="AO94" s="36">
        <v>1.1748234828321933</v>
      </c>
      <c r="AP94" s="37">
        <v>0</v>
      </c>
      <c r="AQ94" s="37">
        <v>0</v>
      </c>
      <c r="AR94" s="56">
        <v>4</v>
      </c>
      <c r="AS94" s="56">
        <v>4</v>
      </c>
      <c r="AT94" s="53">
        <v>0</v>
      </c>
      <c r="AU94" s="53">
        <v>0</v>
      </c>
      <c r="AV94" s="53">
        <v>0</v>
      </c>
      <c r="AW94" s="53">
        <v>0</v>
      </c>
      <c r="AX94" s="53">
        <v>45.463000000000001</v>
      </c>
      <c r="AY94" s="53">
        <v>45.463000000000001</v>
      </c>
    </row>
    <row r="95" spans="2:51" x14ac:dyDescent="0.25">
      <c r="B95" s="27">
        <v>10288</v>
      </c>
      <c r="C95" s="28" t="s">
        <v>99</v>
      </c>
      <c r="D95" s="29">
        <v>1</v>
      </c>
      <c r="E95" s="29">
        <v>0</v>
      </c>
      <c r="F95" s="30">
        <v>25.103000000000002</v>
      </c>
      <c r="G95" s="53">
        <v>24.680451047358833</v>
      </c>
      <c r="H95" s="53">
        <v>24.719683105022828</v>
      </c>
      <c r="I95" s="53">
        <v>0</v>
      </c>
      <c r="J95" s="53">
        <v>0</v>
      </c>
      <c r="K95" s="53">
        <v>0</v>
      </c>
      <c r="L95" s="53">
        <v>0</v>
      </c>
      <c r="M95" s="32">
        <v>0</v>
      </c>
      <c r="N95" s="32">
        <v>0</v>
      </c>
      <c r="O95" s="53">
        <v>24.59</v>
      </c>
      <c r="P95" s="53">
        <v>24.655000000000001</v>
      </c>
      <c r="Q95" s="32">
        <v>215998.56</v>
      </c>
      <c r="R95" s="32">
        <v>215977.80000000002</v>
      </c>
      <c r="S95" s="30">
        <v>24.492999999999999</v>
      </c>
      <c r="T95" s="31">
        <v>215146.51199999999</v>
      </c>
      <c r="U95" s="31">
        <v>214558.68</v>
      </c>
      <c r="V95" s="33">
        <v>9.7000000000000003E-2</v>
      </c>
      <c r="W95" s="33">
        <v>0.16200000000000001</v>
      </c>
      <c r="X95" s="53">
        <v>0</v>
      </c>
      <c r="Y95" s="53">
        <v>0</v>
      </c>
      <c r="Z95" s="53">
        <v>9.7000000000000003E-2</v>
      </c>
      <c r="AA95" s="53">
        <v>0.16200000000000001</v>
      </c>
      <c r="AB95" s="31">
        <v>0</v>
      </c>
      <c r="AC95" s="31">
        <v>0</v>
      </c>
      <c r="AD95" s="31">
        <v>0</v>
      </c>
      <c r="AE95" s="31">
        <v>0</v>
      </c>
      <c r="AF95" s="54">
        <v>3.5075000000000002E-3</v>
      </c>
      <c r="AG95" s="54">
        <v>3.5075000000000002E-3</v>
      </c>
      <c r="AH95" s="34">
        <v>0</v>
      </c>
      <c r="AI95" s="55">
        <v>3.5075000000000002E-3</v>
      </c>
      <c r="AJ95" s="55">
        <v>3.5075000000000002E-3</v>
      </c>
      <c r="AK95" s="55">
        <v>3.5075000000000002E-3</v>
      </c>
      <c r="AL95" s="36">
        <v>0.99604942211817082</v>
      </c>
      <c r="AM95" s="36">
        <v>0.99343885373556962</v>
      </c>
      <c r="AN95" s="36">
        <v>1.0039603151920957</v>
      </c>
      <c r="AO95" s="36">
        <v>1.0066141346507167</v>
      </c>
      <c r="AP95" s="37">
        <v>5.0198015759604787E-2</v>
      </c>
      <c r="AQ95" s="37">
        <v>5.033070673253584E-2</v>
      </c>
      <c r="AR95" s="56">
        <v>1</v>
      </c>
      <c r="AS95" s="56">
        <v>1</v>
      </c>
      <c r="AT95" s="53">
        <v>0</v>
      </c>
      <c r="AU95" s="53">
        <v>0</v>
      </c>
      <c r="AV95" s="53">
        <v>0</v>
      </c>
      <c r="AW95" s="53">
        <v>0</v>
      </c>
      <c r="AX95" s="53">
        <v>24.59</v>
      </c>
      <c r="AY95" s="53">
        <v>24.655000000000001</v>
      </c>
    </row>
    <row r="96" spans="2:51" x14ac:dyDescent="0.25">
      <c r="B96" s="27">
        <v>10291</v>
      </c>
      <c r="C96" s="28" t="s">
        <v>100</v>
      </c>
      <c r="D96" s="29">
        <v>1</v>
      </c>
      <c r="E96" s="29">
        <v>0</v>
      </c>
      <c r="F96" s="30">
        <v>80.363</v>
      </c>
      <c r="G96" s="53">
        <v>80.119501479963589</v>
      </c>
      <c r="H96" s="53">
        <v>81.272788013698644</v>
      </c>
      <c r="I96" s="53">
        <v>0</v>
      </c>
      <c r="J96" s="53">
        <v>0</v>
      </c>
      <c r="K96" s="53">
        <v>0</v>
      </c>
      <c r="L96" s="53">
        <v>0</v>
      </c>
      <c r="M96" s="32">
        <v>0</v>
      </c>
      <c r="N96" s="32">
        <v>0</v>
      </c>
      <c r="O96" s="53">
        <v>77.766000000000005</v>
      </c>
      <c r="P96" s="53">
        <v>78.887</v>
      </c>
      <c r="Q96" s="32">
        <v>683096.54399999999</v>
      </c>
      <c r="R96" s="32">
        <v>691050.12</v>
      </c>
      <c r="S96" s="30">
        <v>78.409000000000006</v>
      </c>
      <c r="T96" s="31">
        <v>688744.65600000008</v>
      </c>
      <c r="U96" s="31">
        <v>686862.84000000008</v>
      </c>
      <c r="V96" s="33">
        <v>0</v>
      </c>
      <c r="W96" s="33">
        <v>0.47799999999999998</v>
      </c>
      <c r="X96" s="53">
        <v>0</v>
      </c>
      <c r="Y96" s="53">
        <v>0</v>
      </c>
      <c r="Z96" s="53">
        <v>0</v>
      </c>
      <c r="AA96" s="53">
        <v>0.47799999999999998</v>
      </c>
      <c r="AB96" s="31">
        <v>0</v>
      </c>
      <c r="AC96" s="31">
        <v>0</v>
      </c>
      <c r="AD96" s="31">
        <v>0</v>
      </c>
      <c r="AE96" s="31">
        <v>0</v>
      </c>
      <c r="AF96" s="54">
        <v>1.11363E-2</v>
      </c>
      <c r="AG96" s="54">
        <v>1.1228399999999999E-2</v>
      </c>
      <c r="AH96" s="34">
        <v>0</v>
      </c>
      <c r="AI96" s="55">
        <v>1.11363E-2</v>
      </c>
      <c r="AJ96" s="55">
        <v>1.1228399999999999E-2</v>
      </c>
      <c r="AK96" s="55">
        <v>1.1182350000000001E-2</v>
      </c>
      <c r="AL96" s="36">
        <v>0.99999862361864833</v>
      </c>
      <c r="AM96" s="36">
        <v>0.99394214330664743</v>
      </c>
      <c r="AN96" s="36">
        <v>1</v>
      </c>
      <c r="AO96" s="36">
        <v>1.006096238952161</v>
      </c>
      <c r="AP96" s="37">
        <v>0.05</v>
      </c>
      <c r="AQ96" s="37">
        <v>5.0304811947608052E-2</v>
      </c>
      <c r="AR96" s="56">
        <v>1</v>
      </c>
      <c r="AS96" s="56">
        <v>1</v>
      </c>
      <c r="AT96" s="53">
        <v>0</v>
      </c>
      <c r="AU96" s="53">
        <v>0</v>
      </c>
      <c r="AV96" s="53">
        <v>0</v>
      </c>
      <c r="AW96" s="53">
        <v>0</v>
      </c>
      <c r="AX96" s="53">
        <v>77.766000000000005</v>
      </c>
      <c r="AY96" s="53">
        <v>78.887</v>
      </c>
    </row>
    <row r="97" spans="2:51" x14ac:dyDescent="0.25">
      <c r="B97" s="27">
        <v>10294</v>
      </c>
      <c r="C97" s="28" t="s">
        <v>101</v>
      </c>
      <c r="D97" s="29">
        <v>1</v>
      </c>
      <c r="E97" s="29">
        <v>0</v>
      </c>
      <c r="F97" s="30">
        <v>36.869</v>
      </c>
      <c r="G97" s="53">
        <v>37.126119193989062</v>
      </c>
      <c r="H97" s="53">
        <v>37.189212785388122</v>
      </c>
      <c r="I97" s="53">
        <v>0</v>
      </c>
      <c r="J97" s="53">
        <v>0</v>
      </c>
      <c r="K97" s="53">
        <v>0</v>
      </c>
      <c r="L97" s="53">
        <v>0</v>
      </c>
      <c r="M97" s="32">
        <v>0</v>
      </c>
      <c r="N97" s="32">
        <v>0</v>
      </c>
      <c r="O97" s="53">
        <v>37.125999999999998</v>
      </c>
      <c r="P97" s="53">
        <v>37.189</v>
      </c>
      <c r="Q97" s="32">
        <v>326114.78399999999</v>
      </c>
      <c r="R97" s="32">
        <v>325775.64</v>
      </c>
      <c r="S97" s="30">
        <v>35.972999999999999</v>
      </c>
      <c r="T97" s="31">
        <v>315986.83199999999</v>
      </c>
      <c r="U97" s="31">
        <v>315123.48</v>
      </c>
      <c r="V97" s="33">
        <v>15.227</v>
      </c>
      <c r="W97" s="33">
        <v>15.29</v>
      </c>
      <c r="X97" s="53">
        <v>15.227</v>
      </c>
      <c r="Y97" s="53">
        <v>15.29</v>
      </c>
      <c r="Z97" s="53">
        <v>0</v>
      </c>
      <c r="AA97" s="53">
        <v>0</v>
      </c>
      <c r="AB97" s="31">
        <v>0</v>
      </c>
      <c r="AC97" s="31">
        <v>0</v>
      </c>
      <c r="AD97" s="31">
        <v>15.227</v>
      </c>
      <c r="AE97" s="31">
        <v>15.29</v>
      </c>
      <c r="AF97" s="54">
        <v>5.1514000000000004E-3</v>
      </c>
      <c r="AG97" s="54">
        <v>5.1514000000000004E-3</v>
      </c>
      <c r="AH97" s="34">
        <v>2.8199000000000002E-3</v>
      </c>
      <c r="AI97" s="55">
        <v>2.3315000000000002E-3</v>
      </c>
      <c r="AJ97" s="55">
        <v>2.3315000000000002E-3</v>
      </c>
      <c r="AK97" s="55">
        <v>2.3315000000000002E-3</v>
      </c>
      <c r="AL97" s="36">
        <v>0.702588556510087</v>
      </c>
      <c r="AM97" s="36">
        <v>0.70172384864411586</v>
      </c>
      <c r="AN97" s="36">
        <v>1.0320518166402579</v>
      </c>
      <c r="AO97" s="36">
        <v>1.0338031301253718</v>
      </c>
      <c r="AP97" s="37">
        <v>0</v>
      </c>
      <c r="AQ97" s="37">
        <v>0</v>
      </c>
      <c r="AR97" s="56">
        <v>4</v>
      </c>
      <c r="AS97" s="56">
        <v>4</v>
      </c>
      <c r="AT97" s="53">
        <v>0</v>
      </c>
      <c r="AU97" s="53">
        <v>0</v>
      </c>
      <c r="AV97" s="53">
        <v>0</v>
      </c>
      <c r="AW97" s="53">
        <v>0</v>
      </c>
      <c r="AX97" s="53">
        <v>35.972999999999999</v>
      </c>
      <c r="AY97" s="53">
        <v>35.972999999999999</v>
      </c>
    </row>
    <row r="98" spans="2:51" x14ac:dyDescent="0.25">
      <c r="B98" s="27">
        <v>10304</v>
      </c>
      <c r="C98" s="28" t="s">
        <v>102</v>
      </c>
      <c r="D98" s="29">
        <v>1</v>
      </c>
      <c r="E98" s="29">
        <v>0</v>
      </c>
      <c r="F98" s="30">
        <v>14.278</v>
      </c>
      <c r="G98" s="53">
        <v>13.993551115664845</v>
      </c>
      <c r="H98" s="53">
        <v>14.033940068493148</v>
      </c>
      <c r="I98" s="53">
        <v>0</v>
      </c>
      <c r="J98" s="53">
        <v>0</v>
      </c>
      <c r="K98" s="53">
        <v>0</v>
      </c>
      <c r="L98" s="53">
        <v>0</v>
      </c>
      <c r="M98" s="32">
        <v>0</v>
      </c>
      <c r="N98" s="32">
        <v>0</v>
      </c>
      <c r="O98" s="53">
        <v>13.871</v>
      </c>
      <c r="P98" s="53">
        <v>13.94</v>
      </c>
      <c r="Q98" s="32">
        <v>121842.864</v>
      </c>
      <c r="R98" s="32">
        <v>122114.4</v>
      </c>
      <c r="S98" s="30">
        <v>13.930999999999999</v>
      </c>
      <c r="T98" s="31">
        <v>122369.90399999999</v>
      </c>
      <c r="U98" s="31">
        <v>122035.56</v>
      </c>
      <c r="V98" s="33">
        <v>0</v>
      </c>
      <c r="W98" s="33">
        <v>8.9999999999999993E-3</v>
      </c>
      <c r="X98" s="53">
        <v>0</v>
      </c>
      <c r="Y98" s="53">
        <v>0</v>
      </c>
      <c r="Z98" s="53">
        <v>0</v>
      </c>
      <c r="AA98" s="53">
        <v>8.9999999999999993E-3</v>
      </c>
      <c r="AB98" s="31">
        <v>0</v>
      </c>
      <c r="AC98" s="31">
        <v>0</v>
      </c>
      <c r="AD98" s="31">
        <v>0</v>
      </c>
      <c r="AE98" s="31">
        <v>0</v>
      </c>
      <c r="AF98" s="54">
        <v>1.9864000000000001E-3</v>
      </c>
      <c r="AG98" s="54">
        <v>1.9949999999999998E-3</v>
      </c>
      <c r="AH98" s="34">
        <v>0</v>
      </c>
      <c r="AI98" s="55">
        <v>1.9864000000000001E-3</v>
      </c>
      <c r="AJ98" s="55">
        <v>1.9949999999999998E-3</v>
      </c>
      <c r="AK98" s="55">
        <v>1.9906999999999998E-3</v>
      </c>
      <c r="AL98" s="36">
        <v>1</v>
      </c>
      <c r="AM98" s="36">
        <v>0.99935989591433971</v>
      </c>
      <c r="AN98" s="36">
        <v>1</v>
      </c>
      <c r="AO98" s="36">
        <v>1.0006460412030722</v>
      </c>
      <c r="AP98" s="37">
        <v>0</v>
      </c>
      <c r="AQ98" s="37">
        <v>0</v>
      </c>
      <c r="AR98" s="56">
        <v>1</v>
      </c>
      <c r="AS98" s="56">
        <v>1</v>
      </c>
      <c r="AT98" s="53">
        <v>0</v>
      </c>
      <c r="AU98" s="53">
        <v>0</v>
      </c>
      <c r="AV98" s="53">
        <v>0</v>
      </c>
      <c r="AW98" s="53">
        <v>0</v>
      </c>
      <c r="AX98" s="53">
        <v>13.871</v>
      </c>
      <c r="AY98" s="53">
        <v>13.94</v>
      </c>
    </row>
    <row r="99" spans="2:51" x14ac:dyDescent="0.25">
      <c r="B99" s="27">
        <v>10306</v>
      </c>
      <c r="C99" s="28" t="s">
        <v>103</v>
      </c>
      <c r="D99" s="29">
        <v>1</v>
      </c>
      <c r="E99" s="29">
        <v>0</v>
      </c>
      <c r="F99" s="30">
        <v>26.152999999999999</v>
      </c>
      <c r="G99" s="53">
        <v>92.339458561020024</v>
      </c>
      <c r="H99" s="53">
        <v>112.07141415525113</v>
      </c>
      <c r="I99" s="53">
        <v>39.122900045537342</v>
      </c>
      <c r="J99" s="53">
        <v>53.308013698630141</v>
      </c>
      <c r="K99" s="53">
        <v>47.663100409836055</v>
      </c>
      <c r="L99" s="53">
        <v>33.25228378995434</v>
      </c>
      <c r="M99" s="32">
        <v>418672.67399999988</v>
      </c>
      <c r="N99" s="32">
        <v>291290.00599999999</v>
      </c>
      <c r="O99" s="53">
        <v>5.5529999999999999</v>
      </c>
      <c r="P99" s="53">
        <v>25.510999999999999</v>
      </c>
      <c r="Q99" s="32">
        <v>48777.551999999996</v>
      </c>
      <c r="R99" s="32">
        <v>223476.36</v>
      </c>
      <c r="S99" s="30">
        <v>25.516999999999999</v>
      </c>
      <c r="T99" s="31">
        <v>224141.32800000001</v>
      </c>
      <c r="U99" s="31">
        <v>223528.91999999998</v>
      </c>
      <c r="V99" s="33">
        <v>1.153</v>
      </c>
      <c r="W99" s="33">
        <v>1.5169999999999999</v>
      </c>
      <c r="X99" s="53">
        <v>1.153</v>
      </c>
      <c r="Y99" s="53">
        <v>1.5169999999999999</v>
      </c>
      <c r="Z99" s="53">
        <v>0</v>
      </c>
      <c r="AA99" s="53">
        <v>0</v>
      </c>
      <c r="AB99" s="31">
        <v>0</v>
      </c>
      <c r="AC99" s="31">
        <v>0</v>
      </c>
      <c r="AD99" s="31">
        <v>1.153</v>
      </c>
      <c r="AE99" s="31">
        <v>1.5169999999999999</v>
      </c>
      <c r="AF99" s="54">
        <v>7.9520000000000003E-4</v>
      </c>
      <c r="AG99" s="54">
        <v>3.6533E-3</v>
      </c>
      <c r="AH99" s="34">
        <v>0</v>
      </c>
      <c r="AI99" s="55">
        <v>7.9520000000000003E-4</v>
      </c>
      <c r="AJ99" s="55">
        <v>3.6533E-3</v>
      </c>
      <c r="AK99" s="55">
        <v>2.2242500000000001E-3</v>
      </c>
      <c r="AL99" s="36">
        <v>0.97933643278907401</v>
      </c>
      <c r="AM99" s="36">
        <v>0.97301321991506673</v>
      </c>
      <c r="AN99" s="36">
        <v>1</v>
      </c>
      <c r="AO99" s="36">
        <v>1</v>
      </c>
      <c r="AP99" s="37">
        <v>0</v>
      </c>
      <c r="AQ99" s="37">
        <v>0</v>
      </c>
      <c r="AR99" s="56">
        <v>4</v>
      </c>
      <c r="AS99" s="56">
        <v>4</v>
      </c>
      <c r="AT99" s="53">
        <v>0</v>
      </c>
      <c r="AU99" s="53">
        <v>0</v>
      </c>
      <c r="AV99" s="53">
        <v>0</v>
      </c>
      <c r="AW99" s="53">
        <v>0</v>
      </c>
      <c r="AX99" s="53">
        <v>5.5529999999999999</v>
      </c>
      <c r="AY99" s="53">
        <v>25.510999999999999</v>
      </c>
    </row>
    <row r="100" spans="2:51" x14ac:dyDescent="0.25">
      <c r="B100" s="27">
        <v>10307</v>
      </c>
      <c r="C100" s="28" t="s">
        <v>104</v>
      </c>
      <c r="D100" s="29">
        <v>1</v>
      </c>
      <c r="E100" s="29">
        <v>0</v>
      </c>
      <c r="F100" s="30">
        <v>73.058999999999997</v>
      </c>
      <c r="G100" s="53">
        <v>70.627049294171229</v>
      </c>
      <c r="H100" s="53">
        <v>71.399250913242</v>
      </c>
      <c r="I100" s="53">
        <v>0</v>
      </c>
      <c r="J100" s="53">
        <v>0</v>
      </c>
      <c r="K100" s="53">
        <v>0</v>
      </c>
      <c r="L100" s="53">
        <v>0</v>
      </c>
      <c r="M100" s="32">
        <v>0</v>
      </c>
      <c r="N100" s="32">
        <v>0</v>
      </c>
      <c r="O100" s="53">
        <v>71.331000000000003</v>
      </c>
      <c r="P100" s="53">
        <v>72.335999999999999</v>
      </c>
      <c r="Q100" s="32">
        <v>626571.50400000007</v>
      </c>
      <c r="R100" s="32">
        <v>633663.36</v>
      </c>
      <c r="S100" s="30">
        <v>71.283000000000001</v>
      </c>
      <c r="T100" s="31">
        <v>626149.87199999997</v>
      </c>
      <c r="U100" s="31">
        <v>624439.07999999996</v>
      </c>
      <c r="V100" s="33">
        <v>4.8000000000000001E-2</v>
      </c>
      <c r="W100" s="33">
        <v>1.0529999999999999</v>
      </c>
      <c r="X100" s="53">
        <v>4.8000000000000001E-2</v>
      </c>
      <c r="Y100" s="53">
        <v>1.0529999999999999</v>
      </c>
      <c r="Z100" s="53">
        <v>0</v>
      </c>
      <c r="AA100" s="53">
        <v>0</v>
      </c>
      <c r="AB100" s="31">
        <v>1</v>
      </c>
      <c r="AC100" s="31">
        <v>1</v>
      </c>
      <c r="AD100" s="31">
        <v>0</v>
      </c>
      <c r="AE100" s="31">
        <v>5.2999999999999936E-2</v>
      </c>
      <c r="AF100" s="54">
        <v>1.0208E-2</v>
      </c>
      <c r="AG100" s="54">
        <v>1.0208E-2</v>
      </c>
      <c r="AH100" s="34">
        <v>0</v>
      </c>
      <c r="AI100" s="55">
        <v>1.0208E-2</v>
      </c>
      <c r="AJ100" s="55">
        <v>1.0208E-2</v>
      </c>
      <c r="AK100" s="55">
        <v>1.0208E-2</v>
      </c>
      <c r="AL100" s="36">
        <v>0.99932882153758062</v>
      </c>
      <c r="AM100" s="36">
        <v>0.98544280302749587</v>
      </c>
      <c r="AN100" s="36">
        <v>1.0006733723328143</v>
      </c>
      <c r="AO100" s="36">
        <v>1.0147721055511132</v>
      </c>
      <c r="AP100" s="37">
        <v>0</v>
      </c>
      <c r="AQ100" s="37">
        <v>0</v>
      </c>
      <c r="AR100" s="56">
        <v>3</v>
      </c>
      <c r="AS100" s="56">
        <v>3</v>
      </c>
      <c r="AT100" s="53">
        <v>2</v>
      </c>
      <c r="AU100" s="53">
        <v>3</v>
      </c>
      <c r="AV100" s="53">
        <v>1</v>
      </c>
      <c r="AW100" s="53">
        <v>1</v>
      </c>
      <c r="AX100" s="53">
        <v>72.283000000000001</v>
      </c>
      <c r="AY100" s="53">
        <v>72.283000000000001</v>
      </c>
    </row>
    <row r="101" spans="2:51" x14ac:dyDescent="0.25">
      <c r="B101" s="27">
        <v>10326</v>
      </c>
      <c r="C101" s="28" t="s">
        <v>105</v>
      </c>
      <c r="D101" s="29">
        <v>1</v>
      </c>
      <c r="E101" s="29">
        <v>0</v>
      </c>
      <c r="F101" s="30">
        <v>30.914000000000001</v>
      </c>
      <c r="G101" s="53">
        <v>28.656181580145724</v>
      </c>
      <c r="H101" s="53">
        <v>28.654977397260275</v>
      </c>
      <c r="I101" s="53">
        <v>0</v>
      </c>
      <c r="J101" s="53">
        <v>0</v>
      </c>
      <c r="K101" s="53">
        <v>0</v>
      </c>
      <c r="L101" s="53">
        <v>0</v>
      </c>
      <c r="M101" s="32">
        <v>0</v>
      </c>
      <c r="N101" s="32">
        <v>0</v>
      </c>
      <c r="O101" s="53">
        <v>28.655999999999999</v>
      </c>
      <c r="P101" s="53">
        <v>28.655000000000001</v>
      </c>
      <c r="Q101" s="32">
        <v>251714.304</v>
      </c>
      <c r="R101" s="32">
        <v>251017.80000000002</v>
      </c>
      <c r="S101" s="30">
        <v>30.161999999999999</v>
      </c>
      <c r="T101" s="31">
        <v>264943.00799999997</v>
      </c>
      <c r="U101" s="31">
        <v>264219.12</v>
      </c>
      <c r="V101" s="33">
        <v>0</v>
      </c>
      <c r="W101" s="33">
        <v>0</v>
      </c>
      <c r="X101" s="53">
        <v>0</v>
      </c>
      <c r="Y101" s="53">
        <v>0</v>
      </c>
      <c r="Z101" s="53">
        <v>0</v>
      </c>
      <c r="AA101" s="53">
        <v>0</v>
      </c>
      <c r="AB101" s="31">
        <v>0</v>
      </c>
      <c r="AC101" s="31">
        <v>0</v>
      </c>
      <c r="AD101" s="31">
        <v>0</v>
      </c>
      <c r="AE101" s="31">
        <v>0</v>
      </c>
      <c r="AF101" s="54">
        <v>4.1035999999999998E-3</v>
      </c>
      <c r="AG101" s="54">
        <v>4.1035000000000004E-3</v>
      </c>
      <c r="AH101" s="34">
        <v>0</v>
      </c>
      <c r="AI101" s="55">
        <v>4.1035999999999998E-3</v>
      </c>
      <c r="AJ101" s="55">
        <v>4.1035000000000004E-3</v>
      </c>
      <c r="AK101" s="55">
        <v>4.1035500000000001E-3</v>
      </c>
      <c r="AL101" s="36">
        <v>0.99998625168728017</v>
      </c>
      <c r="AM101" s="36">
        <v>1</v>
      </c>
      <c r="AN101" s="36">
        <v>1</v>
      </c>
      <c r="AO101" s="36">
        <v>1</v>
      </c>
      <c r="AP101" s="37">
        <v>0</v>
      </c>
      <c r="AQ101" s="37">
        <v>0</v>
      </c>
      <c r="AR101" s="56">
        <v>1</v>
      </c>
      <c r="AS101" s="56">
        <v>1</v>
      </c>
      <c r="AT101" s="53">
        <v>0</v>
      </c>
      <c r="AU101" s="53">
        <v>0</v>
      </c>
      <c r="AV101" s="53">
        <v>0</v>
      </c>
      <c r="AW101" s="53">
        <v>0</v>
      </c>
      <c r="AX101" s="53">
        <v>28.655999999999999</v>
      </c>
      <c r="AY101" s="53">
        <v>28.655000000000001</v>
      </c>
    </row>
    <row r="102" spans="2:51" x14ac:dyDescent="0.25">
      <c r="B102" s="27">
        <v>10331</v>
      </c>
      <c r="C102" s="28" t="s">
        <v>106</v>
      </c>
      <c r="D102" s="29">
        <v>0</v>
      </c>
      <c r="E102" s="29">
        <v>1</v>
      </c>
      <c r="F102" s="30">
        <v>37.148000000000003</v>
      </c>
      <c r="G102" s="53">
        <v>36.838999772313308</v>
      </c>
      <c r="H102" s="53">
        <v>37.060511643835611</v>
      </c>
      <c r="I102" s="53">
        <v>0</v>
      </c>
      <c r="J102" s="53">
        <v>0</v>
      </c>
      <c r="K102" s="53">
        <v>0</v>
      </c>
      <c r="L102" s="53">
        <v>0</v>
      </c>
      <c r="M102" s="32">
        <v>0</v>
      </c>
      <c r="N102" s="32">
        <v>0</v>
      </c>
      <c r="O102" s="53">
        <v>34.847000000000001</v>
      </c>
      <c r="P102" s="53">
        <v>35.119999999999997</v>
      </c>
      <c r="Q102" s="32">
        <v>306096.04800000001</v>
      </c>
      <c r="R102" s="32">
        <v>307651.19999999995</v>
      </c>
      <c r="S102" s="30">
        <v>36.244999999999997</v>
      </c>
      <c r="T102" s="31">
        <v>318376.07999999996</v>
      </c>
      <c r="U102" s="31">
        <v>317506.19999999995</v>
      </c>
      <c r="V102" s="33">
        <v>0</v>
      </c>
      <c r="W102" s="33">
        <v>0</v>
      </c>
      <c r="X102" s="53">
        <v>0</v>
      </c>
      <c r="Y102" s="53">
        <v>0</v>
      </c>
      <c r="Z102" s="53">
        <v>0</v>
      </c>
      <c r="AA102" s="53">
        <v>0</v>
      </c>
      <c r="AB102" s="31">
        <v>0</v>
      </c>
      <c r="AC102" s="31">
        <v>0</v>
      </c>
      <c r="AD102" s="31">
        <v>0</v>
      </c>
      <c r="AE102" s="31">
        <v>0</v>
      </c>
      <c r="AF102" s="54">
        <v>4.9902000000000002E-3</v>
      </c>
      <c r="AG102" s="54">
        <v>5.0292999999999996E-3</v>
      </c>
      <c r="AH102" s="34">
        <v>0</v>
      </c>
      <c r="AI102" s="55">
        <v>4.9902000000000002E-3</v>
      </c>
      <c r="AJ102" s="55">
        <v>5.0292999999999996E-3</v>
      </c>
      <c r="AK102" s="55">
        <v>5.0097500000000003E-3</v>
      </c>
      <c r="AL102" s="36">
        <v>1</v>
      </c>
      <c r="AM102" s="36">
        <v>1</v>
      </c>
      <c r="AN102" s="36">
        <v>1</v>
      </c>
      <c r="AO102" s="36">
        <v>1</v>
      </c>
      <c r="AP102" s="37">
        <v>7.0000000000000007E-2</v>
      </c>
      <c r="AQ102" s="37">
        <v>7.0000000000000007E-2</v>
      </c>
      <c r="AR102" s="56">
        <v>3</v>
      </c>
      <c r="AS102" s="56">
        <v>3</v>
      </c>
      <c r="AT102" s="53">
        <v>0</v>
      </c>
      <c r="AU102" s="53">
        <v>0</v>
      </c>
      <c r="AV102" s="53">
        <v>0</v>
      </c>
      <c r="AW102" s="53">
        <v>0</v>
      </c>
      <c r="AX102" s="53">
        <v>34.847000000000001</v>
      </c>
      <c r="AY102" s="53">
        <v>35.119999999999997</v>
      </c>
    </row>
    <row r="103" spans="2:51" x14ac:dyDescent="0.25">
      <c r="B103" s="27">
        <v>10333</v>
      </c>
      <c r="C103" s="28" t="s">
        <v>107</v>
      </c>
      <c r="D103" s="29">
        <v>1</v>
      </c>
      <c r="E103" s="29">
        <v>0</v>
      </c>
      <c r="F103" s="30">
        <v>18.791</v>
      </c>
      <c r="G103" s="53">
        <v>18.397456284153009</v>
      </c>
      <c r="H103" s="53">
        <v>18.609093607305933</v>
      </c>
      <c r="I103" s="53">
        <v>0</v>
      </c>
      <c r="J103" s="53">
        <v>0</v>
      </c>
      <c r="K103" s="53">
        <v>0</v>
      </c>
      <c r="L103" s="53">
        <v>0</v>
      </c>
      <c r="M103" s="32">
        <v>0</v>
      </c>
      <c r="N103" s="32">
        <v>0</v>
      </c>
      <c r="O103" s="53">
        <v>18.558</v>
      </c>
      <c r="P103" s="53">
        <v>18.893000000000001</v>
      </c>
      <c r="Q103" s="32">
        <v>163013.47200000001</v>
      </c>
      <c r="R103" s="32">
        <v>165502.68</v>
      </c>
      <c r="S103" s="30">
        <v>18.334</v>
      </c>
      <c r="T103" s="31">
        <v>161045.856</v>
      </c>
      <c r="U103" s="31">
        <v>160605.84</v>
      </c>
      <c r="V103" s="33">
        <v>0.224</v>
      </c>
      <c r="W103" s="33">
        <v>0.55900000000000005</v>
      </c>
      <c r="X103" s="53">
        <v>0</v>
      </c>
      <c r="Y103" s="53">
        <v>0</v>
      </c>
      <c r="Z103" s="53">
        <v>0.224</v>
      </c>
      <c r="AA103" s="53">
        <v>0.55900000000000005</v>
      </c>
      <c r="AB103" s="31">
        <v>0</v>
      </c>
      <c r="AC103" s="31">
        <v>0</v>
      </c>
      <c r="AD103" s="31">
        <v>0</v>
      </c>
      <c r="AE103" s="31">
        <v>0</v>
      </c>
      <c r="AF103" s="54">
        <v>2.6254999999999998E-3</v>
      </c>
      <c r="AG103" s="54">
        <v>2.6254999999999998E-3</v>
      </c>
      <c r="AH103" s="34">
        <v>0</v>
      </c>
      <c r="AI103" s="55">
        <v>2.6254999999999998E-3</v>
      </c>
      <c r="AJ103" s="55">
        <v>2.6254999999999998E-3</v>
      </c>
      <c r="AK103" s="55">
        <v>2.6254999999999998E-3</v>
      </c>
      <c r="AL103" s="36">
        <v>0.98791206968291156</v>
      </c>
      <c r="AM103" s="36">
        <v>0.97039783048841355</v>
      </c>
      <c r="AN103" s="36">
        <v>1.0122177375368169</v>
      </c>
      <c r="AO103" s="36">
        <v>1.0304898003708958</v>
      </c>
      <c r="AP103" s="37">
        <v>6.5794152939893102E-2</v>
      </c>
      <c r="AQ103" s="37">
        <v>6.6981837024108232E-2</v>
      </c>
      <c r="AR103" s="56">
        <v>1</v>
      </c>
      <c r="AS103" s="56">
        <v>1</v>
      </c>
      <c r="AT103" s="53">
        <v>0</v>
      </c>
      <c r="AU103" s="53">
        <v>0</v>
      </c>
      <c r="AV103" s="53">
        <v>0</v>
      </c>
      <c r="AW103" s="53">
        <v>0</v>
      </c>
      <c r="AX103" s="53">
        <v>18.558</v>
      </c>
      <c r="AY103" s="53">
        <v>18.893000000000001</v>
      </c>
    </row>
    <row r="104" spans="2:51" x14ac:dyDescent="0.25">
      <c r="B104" s="27">
        <v>10338</v>
      </c>
      <c r="C104" s="28" t="s">
        <v>108</v>
      </c>
      <c r="D104" s="29">
        <v>1</v>
      </c>
      <c r="E104" s="29">
        <v>0</v>
      </c>
      <c r="F104" s="30">
        <v>2.4079999999999999</v>
      </c>
      <c r="G104" s="53">
        <v>2.457154713114754</v>
      </c>
      <c r="H104" s="53">
        <v>2.4844888127853886</v>
      </c>
      <c r="I104" s="53">
        <v>0</v>
      </c>
      <c r="J104" s="53">
        <v>0</v>
      </c>
      <c r="K104" s="53">
        <v>0</v>
      </c>
      <c r="L104" s="53">
        <v>0</v>
      </c>
      <c r="M104" s="32">
        <v>0</v>
      </c>
      <c r="N104" s="32">
        <v>0</v>
      </c>
      <c r="O104" s="53">
        <v>2.5019999999999998</v>
      </c>
      <c r="P104" s="53">
        <v>2.54</v>
      </c>
      <c r="Q104" s="32">
        <v>21977.567999999999</v>
      </c>
      <c r="R104" s="32">
        <v>22250.400000000001</v>
      </c>
      <c r="S104" s="30">
        <v>2.3490000000000002</v>
      </c>
      <c r="T104" s="31">
        <v>20633.616000000002</v>
      </c>
      <c r="U104" s="31">
        <v>20577.240000000002</v>
      </c>
      <c r="V104" s="33">
        <v>0.153</v>
      </c>
      <c r="W104" s="33">
        <v>0.191</v>
      </c>
      <c r="X104" s="53">
        <v>0</v>
      </c>
      <c r="Y104" s="53">
        <v>0</v>
      </c>
      <c r="Z104" s="53">
        <v>0.153</v>
      </c>
      <c r="AA104" s="53">
        <v>0.191</v>
      </c>
      <c r="AB104" s="31">
        <v>0</v>
      </c>
      <c r="AC104" s="31">
        <v>0</v>
      </c>
      <c r="AD104" s="31">
        <v>0</v>
      </c>
      <c r="AE104" s="31">
        <v>0</v>
      </c>
      <c r="AF104" s="54">
        <v>3.3639999999999999E-4</v>
      </c>
      <c r="AG104" s="54">
        <v>3.3639999999999999E-4</v>
      </c>
      <c r="AH104" s="34">
        <v>0</v>
      </c>
      <c r="AI104" s="55">
        <v>3.3639999999999999E-4</v>
      </c>
      <c r="AJ104" s="55">
        <v>3.3639999999999999E-4</v>
      </c>
      <c r="AK104" s="55">
        <v>3.3639999999999999E-4</v>
      </c>
      <c r="AL104" s="36">
        <v>0.93895359857227001</v>
      </c>
      <c r="AM104" s="36">
        <v>0.92497844766692883</v>
      </c>
      <c r="AN104" s="36">
        <v>1.0651340996168581</v>
      </c>
      <c r="AO104" s="36">
        <v>1.081311196253725</v>
      </c>
      <c r="AP104" s="37">
        <v>3.7279693486590035E-2</v>
      </c>
      <c r="AQ104" s="37">
        <v>3.7845891868880377E-2</v>
      </c>
      <c r="AR104" s="56">
        <v>1</v>
      </c>
      <c r="AS104" s="56">
        <v>1</v>
      </c>
      <c r="AT104" s="53">
        <v>0</v>
      </c>
      <c r="AU104" s="53">
        <v>0</v>
      </c>
      <c r="AV104" s="53">
        <v>0</v>
      </c>
      <c r="AW104" s="53">
        <v>0</v>
      </c>
      <c r="AX104" s="53">
        <v>2.5019999999999998</v>
      </c>
      <c r="AY104" s="53">
        <v>2.54</v>
      </c>
    </row>
    <row r="105" spans="2:51" x14ac:dyDescent="0.25">
      <c r="B105" s="27">
        <v>10342</v>
      </c>
      <c r="C105" s="28" t="s">
        <v>109</v>
      </c>
      <c r="D105" s="29">
        <v>1</v>
      </c>
      <c r="E105" s="29">
        <v>0</v>
      </c>
      <c r="F105" s="30">
        <v>39.268000000000001</v>
      </c>
      <c r="G105" s="53">
        <v>37.955785974499079</v>
      </c>
      <c r="H105" s="53">
        <v>38.029184817351599</v>
      </c>
      <c r="I105" s="53">
        <v>0</v>
      </c>
      <c r="J105" s="53">
        <v>0</v>
      </c>
      <c r="K105" s="53">
        <v>0</v>
      </c>
      <c r="L105" s="53">
        <v>0</v>
      </c>
      <c r="M105" s="32">
        <v>0</v>
      </c>
      <c r="N105" s="32">
        <v>0</v>
      </c>
      <c r="O105" s="53">
        <v>37.296999999999997</v>
      </c>
      <c r="P105" s="53">
        <v>37.399000000000001</v>
      </c>
      <c r="Q105" s="32">
        <v>327616.848</v>
      </c>
      <c r="R105" s="32">
        <v>327615.24</v>
      </c>
      <c r="S105" s="30">
        <v>38.313000000000002</v>
      </c>
      <c r="T105" s="31">
        <v>336541.39199999999</v>
      </c>
      <c r="U105" s="31">
        <v>335621.88</v>
      </c>
      <c r="V105" s="33">
        <v>0</v>
      </c>
      <c r="W105" s="33">
        <v>0</v>
      </c>
      <c r="X105" s="53">
        <v>0</v>
      </c>
      <c r="Y105" s="53">
        <v>0</v>
      </c>
      <c r="Z105" s="53">
        <v>0</v>
      </c>
      <c r="AA105" s="53">
        <v>0</v>
      </c>
      <c r="AB105" s="31">
        <v>0</v>
      </c>
      <c r="AC105" s="31">
        <v>0</v>
      </c>
      <c r="AD105" s="31">
        <v>0</v>
      </c>
      <c r="AE105" s="31">
        <v>0</v>
      </c>
      <c r="AF105" s="54">
        <v>5.3410000000000003E-3</v>
      </c>
      <c r="AG105" s="54">
        <v>5.3556999999999997E-3</v>
      </c>
      <c r="AH105" s="34">
        <v>0</v>
      </c>
      <c r="AI105" s="55">
        <v>5.3410000000000003E-3</v>
      </c>
      <c r="AJ105" s="55">
        <v>5.3556999999999997E-3</v>
      </c>
      <c r="AK105" s="55">
        <v>5.34835E-3</v>
      </c>
      <c r="AL105" s="36">
        <v>0.99999691697804483</v>
      </c>
      <c r="AM105" s="36">
        <v>1</v>
      </c>
      <c r="AN105" s="36">
        <v>1</v>
      </c>
      <c r="AO105" s="36">
        <v>1</v>
      </c>
      <c r="AP105" s="37">
        <v>0</v>
      </c>
      <c r="AQ105" s="37">
        <v>0</v>
      </c>
      <c r="AR105" s="56">
        <v>1</v>
      </c>
      <c r="AS105" s="56">
        <v>1</v>
      </c>
      <c r="AT105" s="53">
        <v>0</v>
      </c>
      <c r="AU105" s="53">
        <v>0</v>
      </c>
      <c r="AV105" s="53">
        <v>0</v>
      </c>
      <c r="AW105" s="53">
        <v>0</v>
      </c>
      <c r="AX105" s="53">
        <v>37.296999999999997</v>
      </c>
      <c r="AY105" s="53">
        <v>37.399000000000001</v>
      </c>
    </row>
    <row r="106" spans="2:51" x14ac:dyDescent="0.25">
      <c r="B106" s="27">
        <v>10343</v>
      </c>
      <c r="C106" s="28" t="s">
        <v>110</v>
      </c>
      <c r="D106" s="29">
        <v>1</v>
      </c>
      <c r="E106" s="29">
        <v>0</v>
      </c>
      <c r="F106" s="30">
        <v>31.856999999999999</v>
      </c>
      <c r="G106" s="53">
        <v>12.231608720400725</v>
      </c>
      <c r="H106" s="53">
        <v>12.225682762557076</v>
      </c>
      <c r="I106" s="53">
        <v>0</v>
      </c>
      <c r="J106" s="53">
        <v>0</v>
      </c>
      <c r="K106" s="53">
        <v>0</v>
      </c>
      <c r="L106" s="53">
        <v>0</v>
      </c>
      <c r="M106" s="32">
        <v>0</v>
      </c>
      <c r="N106" s="32">
        <v>0</v>
      </c>
      <c r="O106" s="53">
        <v>12.231999999999999</v>
      </c>
      <c r="P106" s="53">
        <v>12.226000000000001</v>
      </c>
      <c r="Q106" s="32">
        <v>107445.88799999999</v>
      </c>
      <c r="R106" s="32">
        <v>107099.76000000001</v>
      </c>
      <c r="S106" s="30">
        <v>31.082000000000001</v>
      </c>
      <c r="T106" s="31">
        <v>273024.288</v>
      </c>
      <c r="U106" s="31">
        <v>272278.32</v>
      </c>
      <c r="V106" s="33">
        <v>0</v>
      </c>
      <c r="W106" s="33">
        <v>0</v>
      </c>
      <c r="X106" s="53">
        <v>0</v>
      </c>
      <c r="Y106" s="53">
        <v>0</v>
      </c>
      <c r="Z106" s="53">
        <v>0</v>
      </c>
      <c r="AA106" s="53">
        <v>0</v>
      </c>
      <c r="AB106" s="31">
        <v>0</v>
      </c>
      <c r="AC106" s="31">
        <v>0</v>
      </c>
      <c r="AD106" s="31">
        <v>0</v>
      </c>
      <c r="AE106" s="31">
        <v>0</v>
      </c>
      <c r="AF106" s="54">
        <v>1.7516999999999999E-3</v>
      </c>
      <c r="AG106" s="54">
        <v>1.7508000000000001E-3</v>
      </c>
      <c r="AH106" s="34">
        <v>0</v>
      </c>
      <c r="AI106" s="55">
        <v>1.7516999999999999E-3</v>
      </c>
      <c r="AJ106" s="55">
        <v>1.7508000000000001E-3</v>
      </c>
      <c r="AK106" s="55">
        <v>1.75125E-3</v>
      </c>
      <c r="AL106" s="36">
        <v>1</v>
      </c>
      <c r="AM106" s="36">
        <v>1</v>
      </c>
      <c r="AN106" s="36">
        <v>1</v>
      </c>
      <c r="AO106" s="36">
        <v>1</v>
      </c>
      <c r="AP106" s="37">
        <v>5.5E-2</v>
      </c>
      <c r="AQ106" s="37">
        <v>5.5E-2</v>
      </c>
      <c r="AR106" s="56">
        <v>1</v>
      </c>
      <c r="AS106" s="56">
        <v>1</v>
      </c>
      <c r="AT106" s="53">
        <v>0</v>
      </c>
      <c r="AU106" s="53">
        <v>0</v>
      </c>
      <c r="AV106" s="53">
        <v>0</v>
      </c>
      <c r="AW106" s="53">
        <v>0</v>
      </c>
      <c r="AX106" s="53">
        <v>12.231999999999999</v>
      </c>
      <c r="AY106" s="53">
        <v>12.226000000000001</v>
      </c>
    </row>
    <row r="107" spans="2:51" x14ac:dyDescent="0.25">
      <c r="B107" s="27">
        <v>10349</v>
      </c>
      <c r="C107" s="28" t="s">
        <v>111</v>
      </c>
      <c r="D107" s="29">
        <v>1</v>
      </c>
      <c r="E107" s="29">
        <v>0</v>
      </c>
      <c r="F107" s="30">
        <v>531.72699999999998</v>
      </c>
      <c r="G107" s="53">
        <v>1161.9285067167577</v>
      </c>
      <c r="H107" s="53">
        <v>1167.5865801369862</v>
      </c>
      <c r="I107" s="53">
        <v>0</v>
      </c>
      <c r="J107" s="53">
        <v>0</v>
      </c>
      <c r="K107" s="53">
        <v>614.98110200364295</v>
      </c>
      <c r="L107" s="53">
        <v>615.74600456620999</v>
      </c>
      <c r="M107" s="32">
        <v>5401994</v>
      </c>
      <c r="N107" s="32">
        <v>5393934.9999999991</v>
      </c>
      <c r="O107" s="53">
        <v>546.947</v>
      </c>
      <c r="P107" s="53">
        <v>551.84100000000001</v>
      </c>
      <c r="Q107" s="32">
        <v>4804382.4479999999</v>
      </c>
      <c r="R107" s="32">
        <v>4834127.16</v>
      </c>
      <c r="S107" s="30">
        <v>518.79899999999998</v>
      </c>
      <c r="T107" s="31">
        <v>4557130.4160000002</v>
      </c>
      <c r="U107" s="31">
        <v>4544679.24</v>
      </c>
      <c r="V107" s="33">
        <v>28.148</v>
      </c>
      <c r="W107" s="33">
        <v>33.33</v>
      </c>
      <c r="X107" s="53">
        <v>28.148</v>
      </c>
      <c r="Y107" s="53">
        <v>33.33</v>
      </c>
      <c r="Z107" s="53">
        <v>0</v>
      </c>
      <c r="AA107" s="53">
        <v>0</v>
      </c>
      <c r="AB107" s="31">
        <v>0</v>
      </c>
      <c r="AC107" s="31">
        <v>0</v>
      </c>
      <c r="AD107" s="31">
        <v>28.148</v>
      </c>
      <c r="AE107" s="31">
        <v>33.33</v>
      </c>
      <c r="AF107" s="54">
        <v>7.4293700000000004E-2</v>
      </c>
      <c r="AG107" s="54">
        <v>7.4293700000000004E-2</v>
      </c>
      <c r="AH107" s="34">
        <v>3.6264299999999999E-2</v>
      </c>
      <c r="AI107" s="55">
        <v>3.8029400000000005E-2</v>
      </c>
      <c r="AJ107" s="55">
        <v>3.8029400000000005E-2</v>
      </c>
      <c r="AK107" s="55">
        <v>3.8029400000000005E-2</v>
      </c>
      <c r="AL107" s="36">
        <v>0.97577460007480288</v>
      </c>
      <c r="AM107" s="36">
        <v>0.97146130518712914</v>
      </c>
      <c r="AN107" s="36">
        <v>1.0542560799076328</v>
      </c>
      <c r="AO107" s="36">
        <v>1.0636894057236039</v>
      </c>
      <c r="AP107" s="37">
        <v>0</v>
      </c>
      <c r="AQ107" s="37">
        <v>0</v>
      </c>
      <c r="AR107" s="56">
        <v>4</v>
      </c>
      <c r="AS107" s="56">
        <v>4</v>
      </c>
      <c r="AT107" s="53">
        <v>0</v>
      </c>
      <c r="AU107" s="53">
        <v>0</v>
      </c>
      <c r="AV107" s="53">
        <v>0</v>
      </c>
      <c r="AW107" s="53">
        <v>0</v>
      </c>
      <c r="AX107" s="53">
        <v>518.79899999999998</v>
      </c>
      <c r="AY107" s="53">
        <v>518.79899999999998</v>
      </c>
    </row>
    <row r="108" spans="2:51" x14ac:dyDescent="0.25">
      <c r="B108" s="27">
        <v>10352</v>
      </c>
      <c r="C108" s="28" t="s">
        <v>112</v>
      </c>
      <c r="D108" s="29">
        <v>1</v>
      </c>
      <c r="E108" s="29">
        <v>0</v>
      </c>
      <c r="F108" s="30">
        <v>16.143999999999998</v>
      </c>
      <c r="G108" s="53">
        <v>15.558009221311478</v>
      </c>
      <c r="H108" s="53">
        <v>15.628145433789951</v>
      </c>
      <c r="I108" s="53">
        <v>0</v>
      </c>
      <c r="J108" s="53">
        <v>0</v>
      </c>
      <c r="K108" s="53">
        <v>0</v>
      </c>
      <c r="L108" s="53">
        <v>0</v>
      </c>
      <c r="M108" s="32">
        <v>0</v>
      </c>
      <c r="N108" s="32">
        <v>0</v>
      </c>
      <c r="O108" s="53">
        <v>15.379</v>
      </c>
      <c r="P108" s="53">
        <v>15.46</v>
      </c>
      <c r="Q108" s="32">
        <v>135089.136</v>
      </c>
      <c r="R108" s="32">
        <v>135429.6</v>
      </c>
      <c r="S108" s="30">
        <v>15.750999999999999</v>
      </c>
      <c r="T108" s="31">
        <v>138356.78399999999</v>
      </c>
      <c r="U108" s="31">
        <v>137978.76</v>
      </c>
      <c r="V108" s="33">
        <v>0</v>
      </c>
      <c r="W108" s="33">
        <v>0</v>
      </c>
      <c r="X108" s="53">
        <v>0</v>
      </c>
      <c r="Y108" s="53">
        <v>0</v>
      </c>
      <c r="Z108" s="53">
        <v>0</v>
      </c>
      <c r="AA108" s="53">
        <v>0</v>
      </c>
      <c r="AB108" s="31">
        <v>0</v>
      </c>
      <c r="AC108" s="31">
        <v>0</v>
      </c>
      <c r="AD108" s="31">
        <v>0</v>
      </c>
      <c r="AE108" s="31">
        <v>0</v>
      </c>
      <c r="AF108" s="54">
        <v>2.2022999999999999E-3</v>
      </c>
      <c r="AG108" s="54">
        <v>2.2139E-3</v>
      </c>
      <c r="AH108" s="34">
        <v>0</v>
      </c>
      <c r="AI108" s="55">
        <v>2.2022999999999999E-3</v>
      </c>
      <c r="AJ108" s="55">
        <v>2.2139E-3</v>
      </c>
      <c r="AK108" s="55">
        <v>2.2081000000000002E-3</v>
      </c>
      <c r="AL108" s="36">
        <v>0.99998511117098066</v>
      </c>
      <c r="AM108" s="36">
        <v>1</v>
      </c>
      <c r="AN108" s="36">
        <v>1</v>
      </c>
      <c r="AO108" s="36">
        <v>1</v>
      </c>
      <c r="AP108" s="37">
        <v>0.06</v>
      </c>
      <c r="AQ108" s="37">
        <v>0.06</v>
      </c>
      <c r="AR108" s="56">
        <v>1</v>
      </c>
      <c r="AS108" s="56">
        <v>1</v>
      </c>
      <c r="AT108" s="53">
        <v>0</v>
      </c>
      <c r="AU108" s="53">
        <v>0</v>
      </c>
      <c r="AV108" s="53">
        <v>0</v>
      </c>
      <c r="AW108" s="53">
        <v>0</v>
      </c>
      <c r="AX108" s="53">
        <v>15.379</v>
      </c>
      <c r="AY108" s="53">
        <v>15.46</v>
      </c>
    </row>
    <row r="109" spans="2:51" x14ac:dyDescent="0.25">
      <c r="B109" s="27">
        <v>10354</v>
      </c>
      <c r="C109" s="28" t="s">
        <v>113</v>
      </c>
      <c r="D109" s="29">
        <v>1</v>
      </c>
      <c r="E109" s="29">
        <v>0</v>
      </c>
      <c r="F109" s="30">
        <v>810.99</v>
      </c>
      <c r="G109" s="53">
        <v>796.4716157786886</v>
      </c>
      <c r="H109" s="53">
        <v>805.54101415525122</v>
      </c>
      <c r="I109" s="53">
        <v>0</v>
      </c>
      <c r="J109" s="53">
        <v>0</v>
      </c>
      <c r="K109" s="53">
        <v>30.841416211293261</v>
      </c>
      <c r="L109" s="53">
        <v>30.827739726027396</v>
      </c>
      <c r="M109" s="32">
        <v>270911</v>
      </c>
      <c r="N109" s="32">
        <v>270051</v>
      </c>
      <c r="O109" s="53">
        <v>765.63</v>
      </c>
      <c r="P109" s="53">
        <v>774.71299999999997</v>
      </c>
      <c r="Q109" s="32">
        <v>6725293.9199999999</v>
      </c>
      <c r="R109" s="32">
        <v>6786485.8799999999</v>
      </c>
      <c r="S109" s="30">
        <v>791.27300000000002</v>
      </c>
      <c r="T109" s="31">
        <v>6950542.0320000006</v>
      </c>
      <c r="U109" s="31">
        <v>6931551.4800000004</v>
      </c>
      <c r="V109" s="33">
        <v>0</v>
      </c>
      <c r="W109" s="33">
        <v>0</v>
      </c>
      <c r="X109" s="53">
        <v>0</v>
      </c>
      <c r="Y109" s="53">
        <v>0</v>
      </c>
      <c r="Z109" s="53">
        <v>0</v>
      </c>
      <c r="AA109" s="53">
        <v>0</v>
      </c>
      <c r="AB109" s="31">
        <v>0</v>
      </c>
      <c r="AC109" s="31">
        <v>0</v>
      </c>
      <c r="AD109" s="31">
        <v>0</v>
      </c>
      <c r="AE109" s="31">
        <v>0</v>
      </c>
      <c r="AF109" s="54">
        <v>0.10964069999999999</v>
      </c>
      <c r="AG109" s="54">
        <v>0.1109414</v>
      </c>
      <c r="AH109" s="34">
        <v>5.4440599999999999E-2</v>
      </c>
      <c r="AI109" s="55">
        <v>5.5200099999999995E-2</v>
      </c>
      <c r="AJ109" s="55">
        <v>5.6500799999999997E-2</v>
      </c>
      <c r="AK109" s="55">
        <v>5.5850449999999996E-2</v>
      </c>
      <c r="AL109" s="36">
        <v>1</v>
      </c>
      <c r="AM109" s="36">
        <v>0.9999997321291425</v>
      </c>
      <c r="AN109" s="36">
        <v>1</v>
      </c>
      <c r="AO109" s="36">
        <v>1</v>
      </c>
      <c r="AP109" s="37">
        <v>0</v>
      </c>
      <c r="AQ109" s="37">
        <v>0</v>
      </c>
      <c r="AR109" s="56">
        <v>4</v>
      </c>
      <c r="AS109" s="56">
        <v>4</v>
      </c>
      <c r="AT109" s="53">
        <v>0</v>
      </c>
      <c r="AU109" s="53">
        <v>0</v>
      </c>
      <c r="AV109" s="53">
        <v>0</v>
      </c>
      <c r="AW109" s="53">
        <v>0</v>
      </c>
      <c r="AX109" s="53">
        <v>765.63</v>
      </c>
      <c r="AY109" s="53">
        <v>774.71299999999997</v>
      </c>
    </row>
    <row r="110" spans="2:51" x14ac:dyDescent="0.25">
      <c r="B110" s="27">
        <v>10360</v>
      </c>
      <c r="C110" s="28" t="s">
        <v>114</v>
      </c>
      <c r="D110" s="29">
        <v>1</v>
      </c>
      <c r="E110" s="29">
        <v>0</v>
      </c>
      <c r="F110" s="30">
        <v>6.8659999999999997</v>
      </c>
      <c r="G110" s="53">
        <v>6.8920095628415305</v>
      </c>
      <c r="H110" s="53">
        <v>6.9201529680365299</v>
      </c>
      <c r="I110" s="53">
        <v>0</v>
      </c>
      <c r="J110" s="53">
        <v>0</v>
      </c>
      <c r="K110" s="53">
        <v>0</v>
      </c>
      <c r="L110" s="53">
        <v>0</v>
      </c>
      <c r="M110" s="32">
        <v>0</v>
      </c>
      <c r="N110" s="32">
        <v>0</v>
      </c>
      <c r="O110" s="53">
        <v>7.266</v>
      </c>
      <c r="P110" s="53">
        <v>7.3609999999999998</v>
      </c>
      <c r="Q110" s="32">
        <v>63824.544000000002</v>
      </c>
      <c r="R110" s="32">
        <v>64482.36</v>
      </c>
      <c r="S110" s="30">
        <v>6.6989999999999998</v>
      </c>
      <c r="T110" s="31">
        <v>58844.015999999996</v>
      </c>
      <c r="U110" s="31">
        <v>58683.24</v>
      </c>
      <c r="V110" s="33">
        <v>0.56699999999999995</v>
      </c>
      <c r="W110" s="33">
        <v>0.66200000000000003</v>
      </c>
      <c r="X110" s="53">
        <v>0</v>
      </c>
      <c r="Y110" s="53">
        <v>0</v>
      </c>
      <c r="Z110" s="53">
        <v>0.56699999999999995</v>
      </c>
      <c r="AA110" s="53">
        <v>0.66200000000000003</v>
      </c>
      <c r="AB110" s="31">
        <v>0</v>
      </c>
      <c r="AC110" s="31">
        <v>0</v>
      </c>
      <c r="AD110" s="31">
        <v>0</v>
      </c>
      <c r="AE110" s="31">
        <v>0</v>
      </c>
      <c r="AF110" s="54">
        <v>9.5929999999999995E-4</v>
      </c>
      <c r="AG110" s="54">
        <v>9.5929999999999995E-4</v>
      </c>
      <c r="AH110" s="34">
        <v>0</v>
      </c>
      <c r="AI110" s="55">
        <v>9.5929999999999995E-4</v>
      </c>
      <c r="AJ110" s="55">
        <v>9.5929999999999995E-4</v>
      </c>
      <c r="AK110" s="55">
        <v>9.5929999999999995E-4</v>
      </c>
      <c r="AL110" s="36">
        <v>0.92198072016853294</v>
      </c>
      <c r="AM110" s="36">
        <v>0.91006862454140758</v>
      </c>
      <c r="AN110" s="36">
        <v>1.084639498432602</v>
      </c>
      <c r="AO110" s="36">
        <v>1.0988207195103747</v>
      </c>
      <c r="AP110" s="37">
        <v>4.8808777429467085E-2</v>
      </c>
      <c r="AQ110" s="37">
        <v>4.9446932377966858E-2</v>
      </c>
      <c r="AR110" s="56">
        <v>1</v>
      </c>
      <c r="AS110" s="56">
        <v>1</v>
      </c>
      <c r="AT110" s="53">
        <v>0</v>
      </c>
      <c r="AU110" s="53">
        <v>0</v>
      </c>
      <c r="AV110" s="53">
        <v>0</v>
      </c>
      <c r="AW110" s="53">
        <v>0</v>
      </c>
      <c r="AX110" s="53">
        <v>7.266</v>
      </c>
      <c r="AY110" s="53">
        <v>7.3609999999999998</v>
      </c>
    </row>
    <row r="111" spans="2:51" x14ac:dyDescent="0.25">
      <c r="B111" s="27">
        <v>10363</v>
      </c>
      <c r="C111" s="28" t="s">
        <v>115</v>
      </c>
      <c r="D111" s="29">
        <v>1</v>
      </c>
      <c r="E111" s="29">
        <v>0</v>
      </c>
      <c r="F111" s="30">
        <v>102.208</v>
      </c>
      <c r="G111" s="53">
        <v>91.233084016393448</v>
      </c>
      <c r="H111" s="53">
        <v>91.419751598173519</v>
      </c>
      <c r="I111" s="53">
        <v>0</v>
      </c>
      <c r="J111" s="53">
        <v>0</v>
      </c>
      <c r="K111" s="53">
        <v>0</v>
      </c>
      <c r="L111" s="53">
        <v>0</v>
      </c>
      <c r="M111" s="32">
        <v>0</v>
      </c>
      <c r="N111" s="32">
        <v>0</v>
      </c>
      <c r="O111" s="53">
        <v>91.248999999999995</v>
      </c>
      <c r="P111" s="53">
        <v>91.433999999999997</v>
      </c>
      <c r="Q111" s="32">
        <v>801531.21600000001</v>
      </c>
      <c r="R111" s="32">
        <v>800961.84</v>
      </c>
      <c r="S111" s="30">
        <v>99.722999999999999</v>
      </c>
      <c r="T111" s="31">
        <v>875966.83199999994</v>
      </c>
      <c r="U111" s="31">
        <v>873573.48</v>
      </c>
      <c r="V111" s="33">
        <v>0</v>
      </c>
      <c r="W111" s="33">
        <v>0</v>
      </c>
      <c r="X111" s="53">
        <v>0</v>
      </c>
      <c r="Y111" s="53">
        <v>0</v>
      </c>
      <c r="Z111" s="53">
        <v>0</v>
      </c>
      <c r="AA111" s="53">
        <v>0</v>
      </c>
      <c r="AB111" s="31">
        <v>2</v>
      </c>
      <c r="AC111" s="31">
        <v>3</v>
      </c>
      <c r="AD111" s="31">
        <v>0</v>
      </c>
      <c r="AE111" s="31">
        <v>0</v>
      </c>
      <c r="AF111" s="54">
        <v>1.30671E-2</v>
      </c>
      <c r="AG111" s="54">
        <v>1.30936E-2</v>
      </c>
      <c r="AH111" s="34">
        <v>0</v>
      </c>
      <c r="AI111" s="55">
        <v>1.30671E-2</v>
      </c>
      <c r="AJ111" s="55">
        <v>1.30936E-2</v>
      </c>
      <c r="AK111" s="55">
        <v>1.3080350000000001E-2</v>
      </c>
      <c r="AL111" s="36">
        <v>1</v>
      </c>
      <c r="AM111" s="36">
        <v>0.99999211774322661</v>
      </c>
      <c r="AN111" s="36">
        <v>1</v>
      </c>
      <c r="AO111" s="36">
        <v>1</v>
      </c>
      <c r="AP111" s="37">
        <v>0</v>
      </c>
      <c r="AQ111" s="37">
        <v>0</v>
      </c>
      <c r="AR111" s="56">
        <v>1</v>
      </c>
      <c r="AS111" s="56">
        <v>1</v>
      </c>
      <c r="AT111" s="53">
        <v>0</v>
      </c>
      <c r="AU111" s="53">
        <v>0</v>
      </c>
      <c r="AV111" s="53">
        <v>2</v>
      </c>
      <c r="AW111" s="53">
        <v>3</v>
      </c>
      <c r="AX111" s="53">
        <v>93.248999999999995</v>
      </c>
      <c r="AY111" s="53">
        <v>94.433999999999997</v>
      </c>
    </row>
    <row r="112" spans="2:51" x14ac:dyDescent="0.25">
      <c r="B112" s="27">
        <v>10369</v>
      </c>
      <c r="C112" s="28" t="s">
        <v>116</v>
      </c>
      <c r="D112" s="29">
        <v>1</v>
      </c>
      <c r="E112" s="29">
        <v>0</v>
      </c>
      <c r="F112" s="30">
        <v>16.677</v>
      </c>
      <c r="G112" s="53">
        <v>18.112158583788705</v>
      </c>
      <c r="H112" s="53">
        <v>18.230274086757987</v>
      </c>
      <c r="I112" s="53">
        <v>0</v>
      </c>
      <c r="J112" s="53">
        <v>0</v>
      </c>
      <c r="K112" s="53">
        <v>0</v>
      </c>
      <c r="L112" s="53">
        <v>0</v>
      </c>
      <c r="M112" s="32">
        <v>0</v>
      </c>
      <c r="N112" s="32">
        <v>0</v>
      </c>
      <c r="O112" s="53">
        <v>16.172999999999998</v>
      </c>
      <c r="P112" s="53">
        <v>16.308</v>
      </c>
      <c r="Q112" s="32">
        <v>142063.63199999998</v>
      </c>
      <c r="R112" s="32">
        <v>142858.07999999999</v>
      </c>
      <c r="S112" s="30">
        <v>16.271999999999998</v>
      </c>
      <c r="T112" s="31">
        <v>142933.24799999999</v>
      </c>
      <c r="U112" s="31">
        <v>142542.71999999997</v>
      </c>
      <c r="V112" s="33">
        <v>0</v>
      </c>
      <c r="W112" s="33">
        <v>3.5999999999999997E-2</v>
      </c>
      <c r="X112" s="53">
        <v>0</v>
      </c>
      <c r="Y112" s="53">
        <v>0</v>
      </c>
      <c r="Z112" s="53">
        <v>0</v>
      </c>
      <c r="AA112" s="53">
        <v>3.5999999999999997E-2</v>
      </c>
      <c r="AB112" s="31">
        <v>0</v>
      </c>
      <c r="AC112" s="31">
        <v>0</v>
      </c>
      <c r="AD112" s="31">
        <v>0</v>
      </c>
      <c r="AE112" s="31">
        <v>0</v>
      </c>
      <c r="AF112" s="54">
        <v>2.3159999999999999E-3</v>
      </c>
      <c r="AG112" s="54">
        <v>2.3302000000000002E-3</v>
      </c>
      <c r="AH112" s="34">
        <v>0</v>
      </c>
      <c r="AI112" s="55">
        <v>2.3159999999999999E-3</v>
      </c>
      <c r="AJ112" s="55">
        <v>2.3302000000000002E-3</v>
      </c>
      <c r="AK112" s="55">
        <v>2.3230999999999998E-3</v>
      </c>
      <c r="AL112" s="36">
        <v>1</v>
      </c>
      <c r="AM112" s="36">
        <v>0.99776628500467668</v>
      </c>
      <c r="AN112" s="36">
        <v>1</v>
      </c>
      <c r="AO112" s="36">
        <v>1.002212389380531</v>
      </c>
      <c r="AP112" s="37">
        <v>7.0000000000000007E-2</v>
      </c>
      <c r="AQ112" s="37">
        <v>7.0154867256637179E-2</v>
      </c>
      <c r="AR112" s="56">
        <v>1</v>
      </c>
      <c r="AS112" s="56">
        <v>1</v>
      </c>
      <c r="AT112" s="53">
        <v>0</v>
      </c>
      <c r="AU112" s="53">
        <v>0</v>
      </c>
      <c r="AV112" s="53">
        <v>0</v>
      </c>
      <c r="AW112" s="53">
        <v>0</v>
      </c>
      <c r="AX112" s="53">
        <v>16.172999999999998</v>
      </c>
      <c r="AY112" s="53">
        <v>16.308</v>
      </c>
    </row>
    <row r="113" spans="2:51" x14ac:dyDescent="0.25">
      <c r="B113" s="27">
        <v>10370</v>
      </c>
      <c r="C113" s="28" t="s">
        <v>117</v>
      </c>
      <c r="D113" s="29">
        <v>1</v>
      </c>
      <c r="E113" s="29">
        <v>0</v>
      </c>
      <c r="F113" s="30">
        <v>408.39299999999997</v>
      </c>
      <c r="G113" s="53">
        <v>582.24271448087438</v>
      </c>
      <c r="H113" s="53">
        <v>597.41598219178081</v>
      </c>
      <c r="I113" s="53">
        <v>0</v>
      </c>
      <c r="J113" s="53">
        <v>0</v>
      </c>
      <c r="K113" s="53">
        <v>178.47267759562843</v>
      </c>
      <c r="L113" s="53">
        <v>178.42237442922374</v>
      </c>
      <c r="M113" s="32">
        <v>1567704</v>
      </c>
      <c r="N113" s="32">
        <v>1562980</v>
      </c>
      <c r="O113" s="53">
        <v>403.77</v>
      </c>
      <c r="P113" s="53">
        <v>418.99400000000003</v>
      </c>
      <c r="Q113" s="32">
        <v>3546715.6799999997</v>
      </c>
      <c r="R113" s="32">
        <v>3670387.4400000004</v>
      </c>
      <c r="S113" s="30">
        <v>398.464</v>
      </c>
      <c r="T113" s="31">
        <v>3500107.7760000001</v>
      </c>
      <c r="U113" s="31">
        <v>3490544.64</v>
      </c>
      <c r="V113" s="33">
        <v>5.0010000000000003</v>
      </c>
      <c r="W113" s="33">
        <v>9.33</v>
      </c>
      <c r="X113" s="53">
        <v>5.0010000000000003</v>
      </c>
      <c r="Y113" s="53">
        <v>9.33</v>
      </c>
      <c r="Z113" s="53">
        <v>0</v>
      </c>
      <c r="AA113" s="53">
        <v>0</v>
      </c>
      <c r="AB113" s="31">
        <v>0</v>
      </c>
      <c r="AC113" s="31">
        <v>0</v>
      </c>
      <c r="AD113" s="31">
        <v>5.0010000000000003</v>
      </c>
      <c r="AE113" s="31">
        <v>9.33</v>
      </c>
      <c r="AF113" s="54">
        <v>5.7061300000000002E-2</v>
      </c>
      <c r="AG113" s="54">
        <v>5.7061300000000002E-2</v>
      </c>
      <c r="AH113" s="34">
        <v>2.9652899999999999E-2</v>
      </c>
      <c r="AI113" s="55">
        <v>2.7408400000000003E-2</v>
      </c>
      <c r="AJ113" s="55">
        <v>2.7408400000000003E-2</v>
      </c>
      <c r="AK113" s="55">
        <v>2.7408400000000003E-2</v>
      </c>
      <c r="AL113" s="36">
        <v>0.99140585887379029</v>
      </c>
      <c r="AM113" s="36">
        <v>0.98408391889243563</v>
      </c>
      <c r="AN113" s="36">
        <v>1.0133161339543848</v>
      </c>
      <c r="AO113" s="36">
        <v>1.0515228477353036</v>
      </c>
      <c r="AP113" s="37">
        <v>0</v>
      </c>
      <c r="AQ113" s="37">
        <v>0</v>
      </c>
      <c r="AR113" s="56">
        <v>4</v>
      </c>
      <c r="AS113" s="56">
        <v>4</v>
      </c>
      <c r="AT113" s="53">
        <v>0</v>
      </c>
      <c r="AU113" s="53">
        <v>0</v>
      </c>
      <c r="AV113" s="53">
        <v>0</v>
      </c>
      <c r="AW113" s="53">
        <v>0</v>
      </c>
      <c r="AX113" s="53">
        <v>398.464</v>
      </c>
      <c r="AY113" s="53">
        <v>398.464</v>
      </c>
    </row>
    <row r="114" spans="2:51" x14ac:dyDescent="0.25">
      <c r="B114" s="27">
        <v>10371</v>
      </c>
      <c r="C114" s="28" t="s">
        <v>118</v>
      </c>
      <c r="D114" s="29">
        <v>1</v>
      </c>
      <c r="E114" s="29">
        <v>0</v>
      </c>
      <c r="F114" s="30">
        <v>11.196999999999999</v>
      </c>
      <c r="G114" s="53">
        <v>11.827466188524589</v>
      </c>
      <c r="H114" s="53">
        <v>12.039276141552513</v>
      </c>
      <c r="I114" s="53">
        <v>0</v>
      </c>
      <c r="J114" s="53">
        <v>0</v>
      </c>
      <c r="K114" s="53">
        <v>0</v>
      </c>
      <c r="L114" s="53">
        <v>0</v>
      </c>
      <c r="M114" s="32">
        <v>0</v>
      </c>
      <c r="N114" s="32">
        <v>0</v>
      </c>
      <c r="O114" s="53">
        <v>11.898</v>
      </c>
      <c r="P114" s="53">
        <v>12.135999999999999</v>
      </c>
      <c r="Q114" s="32">
        <v>104512.03199999999</v>
      </c>
      <c r="R114" s="32">
        <v>106311.35999999999</v>
      </c>
      <c r="S114" s="30">
        <v>10.925000000000001</v>
      </c>
      <c r="T114" s="31">
        <v>95965.200000000012</v>
      </c>
      <c r="U114" s="31">
        <v>95703</v>
      </c>
      <c r="V114" s="33">
        <v>0.97299999999999998</v>
      </c>
      <c r="W114" s="33">
        <v>1.2110000000000001</v>
      </c>
      <c r="X114" s="53">
        <v>0.97299999999999998</v>
      </c>
      <c r="Y114" s="53">
        <v>1.2110000000000001</v>
      </c>
      <c r="Z114" s="53">
        <v>0</v>
      </c>
      <c r="AA114" s="53">
        <v>0</v>
      </c>
      <c r="AB114" s="31">
        <v>1</v>
      </c>
      <c r="AC114" s="31">
        <v>1</v>
      </c>
      <c r="AD114" s="31">
        <v>0</v>
      </c>
      <c r="AE114" s="31">
        <v>0.21100000000000008</v>
      </c>
      <c r="AF114" s="54">
        <v>1.5644999999999999E-3</v>
      </c>
      <c r="AG114" s="54">
        <v>1.5644999999999999E-3</v>
      </c>
      <c r="AH114" s="34">
        <v>0</v>
      </c>
      <c r="AI114" s="55">
        <v>1.5644999999999999E-3</v>
      </c>
      <c r="AJ114" s="55">
        <v>1.5644999999999999E-3</v>
      </c>
      <c r="AK114" s="55">
        <v>1.5644999999999999E-3</v>
      </c>
      <c r="AL114" s="36">
        <v>0.91820531405613692</v>
      </c>
      <c r="AM114" s="36">
        <v>0.90019732907736305</v>
      </c>
      <c r="AN114" s="36">
        <v>1.089061784897025</v>
      </c>
      <c r="AO114" s="36">
        <v>1.1108466819221967</v>
      </c>
      <c r="AP114" s="37">
        <v>0</v>
      </c>
      <c r="AQ114" s="37">
        <v>0</v>
      </c>
      <c r="AR114" s="56">
        <v>3</v>
      </c>
      <c r="AS114" s="56">
        <v>3</v>
      </c>
      <c r="AT114" s="53">
        <v>10</v>
      </c>
      <c r="AU114" s="53">
        <v>10</v>
      </c>
      <c r="AV114" s="53">
        <v>1</v>
      </c>
      <c r="AW114" s="53">
        <v>1.2110000000000001</v>
      </c>
      <c r="AX114" s="53">
        <v>11.925000000000001</v>
      </c>
      <c r="AY114" s="53">
        <v>12.135999999999999</v>
      </c>
    </row>
    <row r="115" spans="2:51" x14ac:dyDescent="0.25">
      <c r="B115" s="27">
        <v>10376</v>
      </c>
      <c r="C115" s="28" t="s">
        <v>119</v>
      </c>
      <c r="D115" s="29">
        <v>1</v>
      </c>
      <c r="E115" s="29">
        <v>0</v>
      </c>
      <c r="F115" s="30">
        <v>56.865000000000002</v>
      </c>
      <c r="G115" s="53">
        <v>54.96402459016393</v>
      </c>
      <c r="H115" s="53">
        <v>55.087423059360731</v>
      </c>
      <c r="I115" s="53">
        <v>0</v>
      </c>
      <c r="J115" s="53">
        <v>0</v>
      </c>
      <c r="K115" s="53">
        <v>0.69740437158469948</v>
      </c>
      <c r="L115" s="53">
        <v>0.69737442922374426</v>
      </c>
      <c r="M115" s="32">
        <v>6126</v>
      </c>
      <c r="N115" s="32">
        <v>6109</v>
      </c>
      <c r="O115" s="53">
        <v>54.832000000000001</v>
      </c>
      <c r="P115" s="53">
        <v>54.988999999999997</v>
      </c>
      <c r="Q115" s="32">
        <v>481644.288</v>
      </c>
      <c r="R115" s="32">
        <v>481703.63999999996</v>
      </c>
      <c r="S115" s="30">
        <v>55.481999999999999</v>
      </c>
      <c r="T115" s="31">
        <v>487353.88799999998</v>
      </c>
      <c r="U115" s="31">
        <v>486022.32</v>
      </c>
      <c r="V115" s="33">
        <v>0</v>
      </c>
      <c r="W115" s="33">
        <v>0</v>
      </c>
      <c r="X115" s="53">
        <v>0</v>
      </c>
      <c r="Y115" s="53">
        <v>0</v>
      </c>
      <c r="Z115" s="53">
        <v>0</v>
      </c>
      <c r="AA115" s="53">
        <v>0</v>
      </c>
      <c r="AB115" s="31">
        <v>0</v>
      </c>
      <c r="AC115" s="31">
        <v>0</v>
      </c>
      <c r="AD115" s="31">
        <v>0</v>
      </c>
      <c r="AE115" s="31">
        <v>0</v>
      </c>
      <c r="AF115" s="54">
        <v>7.8521000000000007E-3</v>
      </c>
      <c r="AG115" s="54">
        <v>7.8746000000000007E-3</v>
      </c>
      <c r="AH115" s="34">
        <v>0</v>
      </c>
      <c r="AI115" s="55">
        <v>7.8521000000000007E-3</v>
      </c>
      <c r="AJ115" s="55">
        <v>7.8746000000000007E-3</v>
      </c>
      <c r="AK115" s="55">
        <v>7.8633500000000016E-3</v>
      </c>
      <c r="AL115" s="36">
        <v>1</v>
      </c>
      <c r="AM115" s="36">
        <v>0.99999776553067155</v>
      </c>
      <c r="AN115" s="36">
        <v>1</v>
      </c>
      <c r="AO115" s="36">
        <v>1</v>
      </c>
      <c r="AP115" s="37">
        <v>0</v>
      </c>
      <c r="AQ115" s="37">
        <v>0</v>
      </c>
      <c r="AR115" s="56">
        <v>1</v>
      </c>
      <c r="AS115" s="56">
        <v>1</v>
      </c>
      <c r="AT115" s="53">
        <v>0</v>
      </c>
      <c r="AU115" s="53">
        <v>0</v>
      </c>
      <c r="AV115" s="53">
        <v>0</v>
      </c>
      <c r="AW115" s="53">
        <v>0</v>
      </c>
      <c r="AX115" s="53">
        <v>54.832000000000001</v>
      </c>
      <c r="AY115" s="53">
        <v>54.988999999999997</v>
      </c>
    </row>
    <row r="116" spans="2:51" x14ac:dyDescent="0.25">
      <c r="B116" s="27">
        <v>10378</v>
      </c>
      <c r="C116" s="28" t="s">
        <v>120</v>
      </c>
      <c r="D116" s="29">
        <v>1</v>
      </c>
      <c r="E116" s="29">
        <v>0</v>
      </c>
      <c r="F116" s="30">
        <v>2.0510000000000002</v>
      </c>
      <c r="G116" s="53">
        <v>1.9419266848816028</v>
      </c>
      <c r="H116" s="53">
        <v>1.9684896118721462</v>
      </c>
      <c r="I116" s="53">
        <v>0</v>
      </c>
      <c r="J116" s="53">
        <v>0</v>
      </c>
      <c r="K116" s="53">
        <v>0</v>
      </c>
      <c r="L116" s="53">
        <v>0</v>
      </c>
      <c r="M116" s="32">
        <v>0</v>
      </c>
      <c r="N116" s="32">
        <v>0</v>
      </c>
      <c r="O116" s="53">
        <v>2.048</v>
      </c>
      <c r="P116" s="53">
        <v>2.085</v>
      </c>
      <c r="Q116" s="32">
        <v>17989.632000000001</v>
      </c>
      <c r="R116" s="32">
        <v>18264.599999999999</v>
      </c>
      <c r="S116" s="30">
        <v>2.0009999999999999</v>
      </c>
      <c r="T116" s="31">
        <v>17576.784</v>
      </c>
      <c r="U116" s="31">
        <v>17528.759999999998</v>
      </c>
      <c r="V116" s="33">
        <v>4.7E-2</v>
      </c>
      <c r="W116" s="33">
        <v>8.4000000000000005E-2</v>
      </c>
      <c r="X116" s="53">
        <v>0</v>
      </c>
      <c r="Y116" s="53">
        <v>0</v>
      </c>
      <c r="Z116" s="53">
        <v>4.7E-2</v>
      </c>
      <c r="AA116" s="53">
        <v>8.4000000000000005E-2</v>
      </c>
      <c r="AB116" s="31">
        <v>0</v>
      </c>
      <c r="AC116" s="31">
        <v>0</v>
      </c>
      <c r="AD116" s="31">
        <v>0</v>
      </c>
      <c r="AE116" s="31">
        <v>0</v>
      </c>
      <c r="AF116" s="54">
        <v>2.8650000000000003E-4</v>
      </c>
      <c r="AG116" s="54">
        <v>2.8650000000000003E-4</v>
      </c>
      <c r="AH116" s="34">
        <v>0</v>
      </c>
      <c r="AI116" s="55">
        <v>2.8650000000000003E-4</v>
      </c>
      <c r="AJ116" s="55">
        <v>2.8650000000000003E-4</v>
      </c>
      <c r="AK116" s="55">
        <v>2.8650000000000003E-4</v>
      </c>
      <c r="AL116" s="36">
        <v>0.97686949170805049</v>
      </c>
      <c r="AM116" s="36">
        <v>0.95944556410757276</v>
      </c>
      <c r="AN116" s="36">
        <v>1.0234882558720642</v>
      </c>
      <c r="AO116" s="36">
        <v>1.0419790104947526</v>
      </c>
      <c r="AP116" s="37">
        <v>0</v>
      </c>
      <c r="AQ116" s="37">
        <v>0</v>
      </c>
      <c r="AR116" s="56">
        <v>1</v>
      </c>
      <c r="AS116" s="56">
        <v>1</v>
      </c>
      <c r="AT116" s="53">
        <v>0</v>
      </c>
      <c r="AU116" s="53">
        <v>0</v>
      </c>
      <c r="AV116" s="53">
        <v>0</v>
      </c>
      <c r="AW116" s="53">
        <v>0</v>
      </c>
      <c r="AX116" s="53">
        <v>2.048</v>
      </c>
      <c r="AY116" s="53">
        <v>2.085</v>
      </c>
    </row>
    <row r="117" spans="2:51" x14ac:dyDescent="0.25">
      <c r="B117" s="27">
        <v>10379</v>
      </c>
      <c r="C117" s="28" t="s">
        <v>121</v>
      </c>
      <c r="D117" s="29">
        <v>1</v>
      </c>
      <c r="E117" s="29">
        <v>0</v>
      </c>
      <c r="F117" s="30">
        <v>4.88</v>
      </c>
      <c r="G117" s="53">
        <v>4.7259741575591985</v>
      </c>
      <c r="H117" s="53">
        <v>4.7490227168949772</v>
      </c>
      <c r="I117" s="53">
        <v>0</v>
      </c>
      <c r="J117" s="53">
        <v>0</v>
      </c>
      <c r="K117" s="53">
        <v>0</v>
      </c>
      <c r="L117" s="53">
        <v>0</v>
      </c>
      <c r="M117" s="32">
        <v>0</v>
      </c>
      <c r="N117" s="32">
        <v>0</v>
      </c>
      <c r="O117" s="53">
        <v>4.8959999999999999</v>
      </c>
      <c r="P117" s="53">
        <v>4.93</v>
      </c>
      <c r="Q117" s="32">
        <v>43006.464</v>
      </c>
      <c r="R117" s="32">
        <v>43186.799999999996</v>
      </c>
      <c r="S117" s="30">
        <v>4.7610000000000001</v>
      </c>
      <c r="T117" s="31">
        <v>41820.624000000003</v>
      </c>
      <c r="U117" s="31">
        <v>41706.36</v>
      </c>
      <c r="V117" s="33">
        <v>0.13500000000000001</v>
      </c>
      <c r="W117" s="33">
        <v>0.16900000000000001</v>
      </c>
      <c r="X117" s="53">
        <v>0</v>
      </c>
      <c r="Y117" s="53">
        <v>0</v>
      </c>
      <c r="Z117" s="53">
        <v>0.13500000000000001</v>
      </c>
      <c r="AA117" s="53">
        <v>0.16900000000000001</v>
      </c>
      <c r="AB117" s="31">
        <v>0</v>
      </c>
      <c r="AC117" s="31">
        <v>0</v>
      </c>
      <c r="AD117" s="31">
        <v>0</v>
      </c>
      <c r="AE117" s="31">
        <v>0</v>
      </c>
      <c r="AF117" s="54">
        <v>6.8179999999999998E-4</v>
      </c>
      <c r="AG117" s="54">
        <v>6.8179999999999998E-4</v>
      </c>
      <c r="AH117" s="34">
        <v>0</v>
      </c>
      <c r="AI117" s="55">
        <v>6.8179999999999998E-4</v>
      </c>
      <c r="AJ117" s="55">
        <v>6.8179999999999998E-4</v>
      </c>
      <c r="AK117" s="55">
        <v>6.8179999999999998E-4</v>
      </c>
      <c r="AL117" s="36">
        <v>0.97252794520961916</v>
      </c>
      <c r="AM117" s="36">
        <v>0.96578300851759702</v>
      </c>
      <c r="AN117" s="36">
        <v>1.0283553875236295</v>
      </c>
      <c r="AO117" s="36">
        <v>1.0354967443814325</v>
      </c>
      <c r="AP117" s="37">
        <v>0</v>
      </c>
      <c r="AQ117" s="37">
        <v>0</v>
      </c>
      <c r="AR117" s="56">
        <v>1</v>
      </c>
      <c r="AS117" s="56">
        <v>1</v>
      </c>
      <c r="AT117" s="53">
        <v>0</v>
      </c>
      <c r="AU117" s="53">
        <v>0</v>
      </c>
      <c r="AV117" s="53">
        <v>0</v>
      </c>
      <c r="AW117" s="53">
        <v>0</v>
      </c>
      <c r="AX117" s="53">
        <v>4.8959999999999999</v>
      </c>
      <c r="AY117" s="53">
        <v>4.93</v>
      </c>
    </row>
    <row r="118" spans="2:51" x14ac:dyDescent="0.25">
      <c r="B118" s="27">
        <v>10388</v>
      </c>
      <c r="C118" s="28" t="s">
        <v>122</v>
      </c>
      <c r="D118" s="29">
        <v>0</v>
      </c>
      <c r="E118" s="29">
        <v>1</v>
      </c>
      <c r="F118" s="30">
        <v>114.91200000000001</v>
      </c>
      <c r="G118" s="53">
        <v>214.57239867941712</v>
      </c>
      <c r="H118" s="53">
        <v>218.33666632420093</v>
      </c>
      <c r="I118" s="53">
        <v>0</v>
      </c>
      <c r="J118" s="53">
        <v>0</v>
      </c>
      <c r="K118" s="53">
        <v>0</v>
      </c>
      <c r="L118" s="53">
        <v>0</v>
      </c>
      <c r="M118" s="32">
        <v>0</v>
      </c>
      <c r="N118" s="32">
        <v>0</v>
      </c>
      <c r="O118" s="53">
        <v>150.96700000000001</v>
      </c>
      <c r="P118" s="53">
        <v>152.28700000000001</v>
      </c>
      <c r="Q118" s="32">
        <v>1326094.128</v>
      </c>
      <c r="R118" s="32">
        <v>1334034.1200000001</v>
      </c>
      <c r="S118" s="30">
        <v>112.11799999999999</v>
      </c>
      <c r="T118" s="31">
        <v>984844.51199999999</v>
      </c>
      <c r="U118" s="31">
        <v>982153.67999999993</v>
      </c>
      <c r="V118" s="33">
        <v>38.848999999999997</v>
      </c>
      <c r="W118" s="33">
        <v>40.168999999999997</v>
      </c>
      <c r="X118" s="53">
        <v>38.848999999999997</v>
      </c>
      <c r="Y118" s="53">
        <v>40.168999999999997</v>
      </c>
      <c r="Z118" s="53">
        <v>0</v>
      </c>
      <c r="AA118" s="53">
        <v>0</v>
      </c>
      <c r="AB118" s="31">
        <v>0</v>
      </c>
      <c r="AC118" s="31">
        <v>0</v>
      </c>
      <c r="AD118" s="31">
        <v>38.848999999999997</v>
      </c>
      <c r="AE118" s="31">
        <v>40.168999999999997</v>
      </c>
      <c r="AF118" s="54">
        <v>1.6055699999999999E-2</v>
      </c>
      <c r="AG118" s="54">
        <v>1.6055699999999999E-2</v>
      </c>
      <c r="AH118" s="34">
        <v>0</v>
      </c>
      <c r="AI118" s="55">
        <v>1.6055699999999999E-2</v>
      </c>
      <c r="AJ118" s="55">
        <v>1.6055699999999999E-2</v>
      </c>
      <c r="AK118" s="55">
        <v>1.6055699999999999E-2</v>
      </c>
      <c r="AL118" s="36">
        <v>0.74266861929631667</v>
      </c>
      <c r="AM118" s="36">
        <v>0.73622805286515147</v>
      </c>
      <c r="AN118" s="36">
        <v>1.3465010078667121</v>
      </c>
      <c r="AO118" s="36">
        <v>1.3582743181291141</v>
      </c>
      <c r="AP118" s="37">
        <v>8.0790060472002725E-2</v>
      </c>
      <c r="AQ118" s="37">
        <v>8.1496459087746845E-2</v>
      </c>
      <c r="AR118" s="56">
        <v>3</v>
      </c>
      <c r="AS118" s="56">
        <v>3</v>
      </c>
      <c r="AT118" s="53">
        <v>0</v>
      </c>
      <c r="AU118" s="53">
        <v>0</v>
      </c>
      <c r="AV118" s="53">
        <v>0</v>
      </c>
      <c r="AW118" s="53">
        <v>0</v>
      </c>
      <c r="AX118" s="53">
        <v>112.11799999999999</v>
      </c>
      <c r="AY118" s="53">
        <v>112.11799999999999</v>
      </c>
    </row>
    <row r="119" spans="2:51" x14ac:dyDescent="0.25">
      <c r="B119" s="27">
        <v>10391</v>
      </c>
      <c r="C119" s="28" t="s">
        <v>123</v>
      </c>
      <c r="D119" s="29">
        <v>1</v>
      </c>
      <c r="E119" s="29">
        <v>0</v>
      </c>
      <c r="F119" s="30">
        <v>30.423999999999999</v>
      </c>
      <c r="G119" s="53">
        <v>33.130778802367942</v>
      </c>
      <c r="H119" s="53">
        <v>33.573361073059367</v>
      </c>
      <c r="I119" s="53">
        <v>0</v>
      </c>
      <c r="J119" s="53">
        <v>0</v>
      </c>
      <c r="K119" s="53">
        <v>0</v>
      </c>
      <c r="L119" s="53">
        <v>0</v>
      </c>
      <c r="M119" s="32">
        <v>0</v>
      </c>
      <c r="N119" s="32">
        <v>0</v>
      </c>
      <c r="O119" s="53">
        <v>33.131</v>
      </c>
      <c r="P119" s="53">
        <v>33.573</v>
      </c>
      <c r="Q119" s="32">
        <v>291022.70400000003</v>
      </c>
      <c r="R119" s="32">
        <v>294099.48</v>
      </c>
      <c r="S119" s="30">
        <v>29.684000000000001</v>
      </c>
      <c r="T119" s="31">
        <v>260744.25600000002</v>
      </c>
      <c r="U119" s="31">
        <v>260031.84</v>
      </c>
      <c r="V119" s="33">
        <v>3.4470000000000001</v>
      </c>
      <c r="W119" s="33">
        <v>3.8889999999999998</v>
      </c>
      <c r="X119" s="53">
        <v>3.4470000000000001</v>
      </c>
      <c r="Y119" s="53">
        <v>3.8889999999999998</v>
      </c>
      <c r="Z119" s="53">
        <v>0</v>
      </c>
      <c r="AA119" s="53">
        <v>0</v>
      </c>
      <c r="AB119" s="31">
        <v>1</v>
      </c>
      <c r="AC119" s="31">
        <v>2</v>
      </c>
      <c r="AD119" s="31">
        <v>2.4470000000000001</v>
      </c>
      <c r="AE119" s="31">
        <v>1.8889999999999998</v>
      </c>
      <c r="AF119" s="54">
        <v>4.2507999999999999E-3</v>
      </c>
      <c r="AG119" s="54">
        <v>4.2507999999999999E-3</v>
      </c>
      <c r="AH119" s="34">
        <v>0</v>
      </c>
      <c r="AI119" s="55">
        <v>4.2507999999999999E-3</v>
      </c>
      <c r="AJ119" s="55">
        <v>4.2507999999999999E-3</v>
      </c>
      <c r="AK119" s="55">
        <v>4.2507999999999999E-3</v>
      </c>
      <c r="AL119" s="36">
        <v>0.89595538127985586</v>
      </c>
      <c r="AM119" s="36">
        <v>0.8841442962714009</v>
      </c>
      <c r="AN119" s="36">
        <v>1.1161231639940707</v>
      </c>
      <c r="AO119" s="36">
        <v>1.1310133405201455</v>
      </c>
      <c r="AP119" s="37">
        <v>3.9064310739792482E-2</v>
      </c>
      <c r="AQ119" s="37">
        <v>3.9585466918205095E-2</v>
      </c>
      <c r="AR119" s="56">
        <v>1</v>
      </c>
      <c r="AS119" s="56">
        <v>1</v>
      </c>
      <c r="AT119" s="53">
        <v>0</v>
      </c>
      <c r="AU119" s="53">
        <v>0</v>
      </c>
      <c r="AV119" s="53">
        <v>3.4470000000000001</v>
      </c>
      <c r="AW119" s="53">
        <v>3.8889999999999998</v>
      </c>
      <c r="AX119" s="53">
        <v>33.131</v>
      </c>
      <c r="AY119" s="53">
        <v>33.573</v>
      </c>
    </row>
    <row r="120" spans="2:51" x14ac:dyDescent="0.25">
      <c r="B120" s="27">
        <v>10406</v>
      </c>
      <c r="C120" s="28" t="s">
        <v>124</v>
      </c>
      <c r="D120" s="29">
        <v>1</v>
      </c>
      <c r="E120" s="29">
        <v>0</v>
      </c>
      <c r="F120" s="30">
        <v>0.46500000000000002</v>
      </c>
      <c r="G120" s="53">
        <v>0.5649116575591987</v>
      </c>
      <c r="H120" s="53">
        <v>0.56436187214611888</v>
      </c>
      <c r="I120" s="53">
        <v>0</v>
      </c>
      <c r="J120" s="53">
        <v>0</v>
      </c>
      <c r="K120" s="53">
        <v>0</v>
      </c>
      <c r="L120" s="53">
        <v>0</v>
      </c>
      <c r="M120" s="32">
        <v>0</v>
      </c>
      <c r="N120" s="32">
        <v>0</v>
      </c>
      <c r="O120" s="53">
        <v>0.52800000000000002</v>
      </c>
      <c r="P120" s="53">
        <v>0.52900000000000003</v>
      </c>
      <c r="Q120" s="32">
        <v>4637.9520000000002</v>
      </c>
      <c r="R120" s="32">
        <v>4634.04</v>
      </c>
      <c r="S120" s="30">
        <v>0.45400000000000001</v>
      </c>
      <c r="T120" s="31">
        <v>3987.9360000000001</v>
      </c>
      <c r="U120" s="31">
        <v>3977.04</v>
      </c>
      <c r="V120" s="33">
        <v>7.3999999999999996E-2</v>
      </c>
      <c r="W120" s="33">
        <v>7.4999999999999997E-2</v>
      </c>
      <c r="X120" s="53">
        <v>0</v>
      </c>
      <c r="Y120" s="53">
        <v>0</v>
      </c>
      <c r="Z120" s="53">
        <v>7.3999999999999996E-2</v>
      </c>
      <c r="AA120" s="53">
        <v>7.4999999999999997E-2</v>
      </c>
      <c r="AB120" s="31">
        <v>0</v>
      </c>
      <c r="AC120" s="31">
        <v>0</v>
      </c>
      <c r="AD120" s="31">
        <v>0</v>
      </c>
      <c r="AE120" s="31">
        <v>0</v>
      </c>
      <c r="AF120" s="54">
        <v>6.4999999999999994E-5</v>
      </c>
      <c r="AG120" s="54">
        <v>6.4999999999999994E-5</v>
      </c>
      <c r="AH120" s="34">
        <v>0</v>
      </c>
      <c r="AI120" s="55">
        <v>6.4999999999999994E-5</v>
      </c>
      <c r="AJ120" s="55">
        <v>6.4999999999999994E-5</v>
      </c>
      <c r="AK120" s="55">
        <v>6.4999999999999994E-5</v>
      </c>
      <c r="AL120" s="36">
        <v>0.85918306511307851</v>
      </c>
      <c r="AM120" s="36">
        <v>0.85853208875929876</v>
      </c>
      <c r="AN120" s="36">
        <v>1.1629955947136563</v>
      </c>
      <c r="AO120" s="36">
        <v>1.1651982378854626</v>
      </c>
      <c r="AP120" s="37">
        <v>0</v>
      </c>
      <c r="AQ120" s="37">
        <v>0</v>
      </c>
      <c r="AR120" s="56">
        <v>1</v>
      </c>
      <c r="AS120" s="56">
        <v>1</v>
      </c>
      <c r="AT120" s="53">
        <v>0</v>
      </c>
      <c r="AU120" s="53">
        <v>0</v>
      </c>
      <c r="AV120" s="53">
        <v>0</v>
      </c>
      <c r="AW120" s="53">
        <v>0</v>
      </c>
      <c r="AX120" s="53">
        <v>0.52800000000000002</v>
      </c>
      <c r="AY120" s="53">
        <v>0.52900000000000003</v>
      </c>
    </row>
    <row r="121" spans="2:51" x14ac:dyDescent="0.25">
      <c r="B121" s="27">
        <v>10408</v>
      </c>
      <c r="C121" s="28" t="s">
        <v>125</v>
      </c>
      <c r="D121" s="29">
        <v>1</v>
      </c>
      <c r="E121" s="29">
        <v>0</v>
      </c>
      <c r="F121" s="30">
        <v>1.55</v>
      </c>
      <c r="G121" s="53">
        <v>1.4437017304189432</v>
      </c>
      <c r="H121" s="53">
        <v>1.4430739726027393</v>
      </c>
      <c r="I121" s="53">
        <v>0</v>
      </c>
      <c r="J121" s="53">
        <v>0</v>
      </c>
      <c r="K121" s="53">
        <v>0</v>
      </c>
      <c r="L121" s="53">
        <v>0</v>
      </c>
      <c r="M121" s="32">
        <v>0</v>
      </c>
      <c r="N121" s="32">
        <v>0</v>
      </c>
      <c r="O121" s="53">
        <v>1.4810000000000001</v>
      </c>
      <c r="P121" s="53">
        <v>1.48</v>
      </c>
      <c r="Q121" s="32">
        <v>13009.104000000001</v>
      </c>
      <c r="R121" s="32">
        <v>12964.8</v>
      </c>
      <c r="S121" s="30">
        <v>1.512</v>
      </c>
      <c r="T121" s="31">
        <v>13281.407999999999</v>
      </c>
      <c r="U121" s="31">
        <v>13245.12</v>
      </c>
      <c r="V121" s="33">
        <v>0</v>
      </c>
      <c r="W121" s="33">
        <v>0</v>
      </c>
      <c r="X121" s="53">
        <v>0</v>
      </c>
      <c r="Y121" s="53">
        <v>0</v>
      </c>
      <c r="Z121" s="53">
        <v>0</v>
      </c>
      <c r="AA121" s="53">
        <v>0</v>
      </c>
      <c r="AB121" s="31">
        <v>0</v>
      </c>
      <c r="AC121" s="31">
        <v>0</v>
      </c>
      <c r="AD121" s="31">
        <v>0</v>
      </c>
      <c r="AE121" s="31">
        <v>0</v>
      </c>
      <c r="AF121" s="54">
        <v>2.1210000000000001E-4</v>
      </c>
      <c r="AG121" s="54">
        <v>2.119E-4</v>
      </c>
      <c r="AH121" s="34">
        <v>0</v>
      </c>
      <c r="AI121" s="55">
        <v>2.1210000000000001E-4</v>
      </c>
      <c r="AJ121" s="55">
        <v>2.119E-4</v>
      </c>
      <c r="AK121" s="55">
        <v>2.12E-4</v>
      </c>
      <c r="AL121" s="36">
        <v>1</v>
      </c>
      <c r="AM121" s="36">
        <v>0.99958386107303776</v>
      </c>
      <c r="AN121" s="36">
        <v>1</v>
      </c>
      <c r="AO121" s="36">
        <v>1</v>
      </c>
      <c r="AP121" s="37">
        <v>0</v>
      </c>
      <c r="AQ121" s="37">
        <v>0</v>
      </c>
      <c r="AR121" s="56">
        <v>1</v>
      </c>
      <c r="AS121" s="56">
        <v>1</v>
      </c>
      <c r="AT121" s="53">
        <v>0</v>
      </c>
      <c r="AU121" s="53">
        <v>0</v>
      </c>
      <c r="AV121" s="53">
        <v>0</v>
      </c>
      <c r="AW121" s="53">
        <v>0</v>
      </c>
      <c r="AX121" s="53">
        <v>1.4810000000000001</v>
      </c>
      <c r="AY121" s="53">
        <v>1.48</v>
      </c>
    </row>
    <row r="122" spans="2:51" x14ac:dyDescent="0.25">
      <c r="B122" s="27">
        <v>10409</v>
      </c>
      <c r="C122" s="28" t="s">
        <v>126</v>
      </c>
      <c r="D122" s="29">
        <v>1</v>
      </c>
      <c r="E122" s="29">
        <v>0</v>
      </c>
      <c r="F122" s="30">
        <v>20.725999999999999</v>
      </c>
      <c r="G122" s="53">
        <v>19.410227572859746</v>
      </c>
      <c r="H122" s="53">
        <v>19.433570433789956</v>
      </c>
      <c r="I122" s="53">
        <v>0</v>
      </c>
      <c r="J122" s="53">
        <v>0</v>
      </c>
      <c r="K122" s="53">
        <v>0</v>
      </c>
      <c r="L122" s="53">
        <v>0</v>
      </c>
      <c r="M122" s="32">
        <v>0</v>
      </c>
      <c r="N122" s="32">
        <v>0</v>
      </c>
      <c r="O122" s="53">
        <v>20.257999999999999</v>
      </c>
      <c r="P122" s="53">
        <v>20.273</v>
      </c>
      <c r="Q122" s="32">
        <v>177946.272</v>
      </c>
      <c r="R122" s="32">
        <v>177591.48</v>
      </c>
      <c r="S122" s="30">
        <v>20.222000000000001</v>
      </c>
      <c r="T122" s="31">
        <v>177630.04800000001</v>
      </c>
      <c r="U122" s="31">
        <v>177144.72</v>
      </c>
      <c r="V122" s="33">
        <v>3.5999999999999997E-2</v>
      </c>
      <c r="W122" s="33">
        <v>5.0999999999999997E-2</v>
      </c>
      <c r="X122" s="53">
        <v>0</v>
      </c>
      <c r="Y122" s="53">
        <v>0</v>
      </c>
      <c r="Z122" s="53">
        <v>3.5999999999999997E-2</v>
      </c>
      <c r="AA122" s="53">
        <v>5.0999999999999997E-2</v>
      </c>
      <c r="AB122" s="31">
        <v>0</v>
      </c>
      <c r="AC122" s="31">
        <v>0</v>
      </c>
      <c r="AD122" s="31">
        <v>0</v>
      </c>
      <c r="AE122" s="31">
        <v>0</v>
      </c>
      <c r="AF122" s="54">
        <v>2.8958999999999999E-3</v>
      </c>
      <c r="AG122" s="54">
        <v>2.8958999999999999E-3</v>
      </c>
      <c r="AH122" s="34">
        <v>0</v>
      </c>
      <c r="AI122" s="55">
        <v>2.8958999999999999E-3</v>
      </c>
      <c r="AJ122" s="55">
        <v>2.8958999999999999E-3</v>
      </c>
      <c r="AK122" s="55">
        <v>2.8958999999999999E-3</v>
      </c>
      <c r="AL122" s="36">
        <v>0.99825506483225024</v>
      </c>
      <c r="AM122" s="36">
        <v>0.99750486151372864</v>
      </c>
      <c r="AN122" s="36">
        <v>1.0017802393432893</v>
      </c>
      <c r="AO122" s="36">
        <v>1.0025220057363267</v>
      </c>
      <c r="AP122" s="37">
        <v>0</v>
      </c>
      <c r="AQ122" s="37">
        <v>0</v>
      </c>
      <c r="AR122" s="56">
        <v>1</v>
      </c>
      <c r="AS122" s="56">
        <v>1</v>
      </c>
      <c r="AT122" s="53">
        <v>0</v>
      </c>
      <c r="AU122" s="53">
        <v>0</v>
      </c>
      <c r="AV122" s="53">
        <v>0</v>
      </c>
      <c r="AW122" s="53">
        <v>0</v>
      </c>
      <c r="AX122" s="53">
        <v>20.257999999999999</v>
      </c>
      <c r="AY122" s="53">
        <v>20.273</v>
      </c>
    </row>
    <row r="123" spans="2:51" x14ac:dyDescent="0.25">
      <c r="B123" s="27">
        <v>10426</v>
      </c>
      <c r="C123" s="28" t="s">
        <v>127</v>
      </c>
      <c r="D123" s="29">
        <v>1</v>
      </c>
      <c r="E123" s="29">
        <v>0</v>
      </c>
      <c r="F123" s="30">
        <v>26.683</v>
      </c>
      <c r="G123" s="53">
        <v>23.055820013661204</v>
      </c>
      <c r="H123" s="53">
        <v>25.329512899543385</v>
      </c>
      <c r="I123" s="53">
        <v>0</v>
      </c>
      <c r="J123" s="53">
        <v>0</v>
      </c>
      <c r="K123" s="53">
        <v>0</v>
      </c>
      <c r="L123" s="53">
        <v>0</v>
      </c>
      <c r="M123" s="32">
        <v>0</v>
      </c>
      <c r="N123" s="32">
        <v>0</v>
      </c>
      <c r="O123" s="53">
        <v>25.811</v>
      </c>
      <c r="P123" s="53">
        <v>26.683</v>
      </c>
      <c r="Q123" s="32">
        <v>226723.82399999999</v>
      </c>
      <c r="R123" s="32">
        <v>233743.08</v>
      </c>
      <c r="S123" s="30">
        <v>26.033999999999999</v>
      </c>
      <c r="T123" s="31">
        <v>228682.65599999999</v>
      </c>
      <c r="U123" s="31">
        <v>228057.84</v>
      </c>
      <c r="V123" s="33">
        <v>0</v>
      </c>
      <c r="W123" s="33">
        <v>0.64900000000000002</v>
      </c>
      <c r="X123" s="53">
        <v>0</v>
      </c>
      <c r="Y123" s="53">
        <v>0</v>
      </c>
      <c r="Z123" s="53">
        <v>0</v>
      </c>
      <c r="AA123" s="53">
        <v>0.64900000000000002</v>
      </c>
      <c r="AB123" s="31">
        <v>0</v>
      </c>
      <c r="AC123" s="31">
        <v>0</v>
      </c>
      <c r="AD123" s="31">
        <v>0</v>
      </c>
      <c r="AE123" s="31">
        <v>0</v>
      </c>
      <c r="AF123" s="54">
        <v>3.6962000000000002E-3</v>
      </c>
      <c r="AG123" s="54">
        <v>3.7282000000000001E-3</v>
      </c>
      <c r="AH123" s="34">
        <v>0</v>
      </c>
      <c r="AI123" s="55">
        <v>3.6962000000000002E-3</v>
      </c>
      <c r="AJ123" s="55">
        <v>3.7282000000000001E-3</v>
      </c>
      <c r="AK123" s="55">
        <v>3.7122000000000001E-3</v>
      </c>
      <c r="AL123" s="36">
        <v>0.99999843499489005</v>
      </c>
      <c r="AM123" s="36">
        <v>0.97569331021858907</v>
      </c>
      <c r="AN123" s="36">
        <v>1</v>
      </c>
      <c r="AO123" s="36">
        <v>1.024928939079665</v>
      </c>
      <c r="AP123" s="37">
        <v>0</v>
      </c>
      <c r="AQ123" s="37">
        <v>0</v>
      </c>
      <c r="AR123" s="56">
        <v>1</v>
      </c>
      <c r="AS123" s="56">
        <v>1</v>
      </c>
      <c r="AT123" s="53">
        <v>0</v>
      </c>
      <c r="AU123" s="53">
        <v>0</v>
      </c>
      <c r="AV123" s="53">
        <v>0</v>
      </c>
      <c r="AW123" s="53">
        <v>0</v>
      </c>
      <c r="AX123" s="53">
        <v>25.811</v>
      </c>
      <c r="AY123" s="53">
        <v>26.683</v>
      </c>
    </row>
    <row r="124" spans="2:51" x14ac:dyDescent="0.25">
      <c r="B124" s="27">
        <v>10434</v>
      </c>
      <c r="C124" s="28" t="s">
        <v>128</v>
      </c>
      <c r="D124" s="29">
        <v>1</v>
      </c>
      <c r="E124" s="29">
        <v>0</v>
      </c>
      <c r="F124" s="30">
        <v>27.562000000000001</v>
      </c>
      <c r="G124" s="53">
        <v>28.957602686703098</v>
      </c>
      <c r="H124" s="53">
        <v>29.302323401826484</v>
      </c>
      <c r="I124" s="53">
        <v>0</v>
      </c>
      <c r="J124" s="53">
        <v>0</v>
      </c>
      <c r="K124" s="53">
        <v>0</v>
      </c>
      <c r="L124" s="53">
        <v>0</v>
      </c>
      <c r="M124" s="32">
        <v>0</v>
      </c>
      <c r="N124" s="32">
        <v>0</v>
      </c>
      <c r="O124" s="53">
        <v>27.096</v>
      </c>
      <c r="P124" s="53">
        <v>27.42</v>
      </c>
      <c r="Q124" s="32">
        <v>238011.264</v>
      </c>
      <c r="R124" s="32">
        <v>240199.2</v>
      </c>
      <c r="S124" s="30">
        <v>26.891999999999999</v>
      </c>
      <c r="T124" s="31">
        <v>236219.32800000001</v>
      </c>
      <c r="U124" s="31">
        <v>235573.91999999998</v>
      </c>
      <c r="V124" s="33">
        <v>0.20399999999999999</v>
      </c>
      <c r="W124" s="33">
        <v>0.52800000000000002</v>
      </c>
      <c r="X124" s="53">
        <v>0</v>
      </c>
      <c r="Y124" s="53">
        <v>0</v>
      </c>
      <c r="Z124" s="53">
        <v>0.20399999999999999</v>
      </c>
      <c r="AA124" s="53">
        <v>0.52800000000000002</v>
      </c>
      <c r="AB124" s="31">
        <v>0</v>
      </c>
      <c r="AC124" s="31">
        <v>0</v>
      </c>
      <c r="AD124" s="31">
        <v>0</v>
      </c>
      <c r="AE124" s="31">
        <v>0</v>
      </c>
      <c r="AF124" s="54">
        <v>3.8509999999999998E-3</v>
      </c>
      <c r="AG124" s="54">
        <v>3.8509999999999998E-3</v>
      </c>
      <c r="AH124" s="34">
        <v>0</v>
      </c>
      <c r="AI124" s="55">
        <v>3.8509999999999998E-3</v>
      </c>
      <c r="AJ124" s="55">
        <v>3.8509999999999998E-3</v>
      </c>
      <c r="AK124" s="55">
        <v>3.8509999999999998E-3</v>
      </c>
      <c r="AL124" s="36">
        <v>0.99248009902226064</v>
      </c>
      <c r="AM124" s="36">
        <v>0.98073185803425011</v>
      </c>
      <c r="AN124" s="36">
        <v>1.0075858991521642</v>
      </c>
      <c r="AO124" s="36">
        <v>1.0196340919232487</v>
      </c>
      <c r="AP124" s="37">
        <v>0</v>
      </c>
      <c r="AQ124" s="37">
        <v>0</v>
      </c>
      <c r="AR124" s="56">
        <v>3</v>
      </c>
      <c r="AS124" s="56">
        <v>3</v>
      </c>
      <c r="AT124" s="53">
        <v>10</v>
      </c>
      <c r="AU124" s="53">
        <v>10</v>
      </c>
      <c r="AV124" s="53">
        <v>0</v>
      </c>
      <c r="AW124" s="53">
        <v>0</v>
      </c>
      <c r="AX124" s="53">
        <v>27.096</v>
      </c>
      <c r="AY124" s="53">
        <v>27.42</v>
      </c>
    </row>
    <row r="125" spans="2:51" x14ac:dyDescent="0.25">
      <c r="B125" s="27">
        <v>10436</v>
      </c>
      <c r="C125" s="28" t="s">
        <v>129</v>
      </c>
      <c r="D125" s="29">
        <v>1</v>
      </c>
      <c r="E125" s="29">
        <v>0</v>
      </c>
      <c r="F125" s="30">
        <v>19.437999999999999</v>
      </c>
      <c r="G125" s="53">
        <v>19.868351889799637</v>
      </c>
      <c r="H125" s="53">
        <v>20.140619406392695</v>
      </c>
      <c r="I125" s="53">
        <v>0</v>
      </c>
      <c r="J125" s="53">
        <v>0</v>
      </c>
      <c r="K125" s="53">
        <v>0</v>
      </c>
      <c r="L125" s="53">
        <v>0</v>
      </c>
      <c r="M125" s="32">
        <v>0</v>
      </c>
      <c r="N125" s="32">
        <v>0</v>
      </c>
      <c r="O125" s="53">
        <v>19.931999999999999</v>
      </c>
      <c r="P125" s="53">
        <v>20.190999999999999</v>
      </c>
      <c r="Q125" s="32">
        <v>175082.68799999999</v>
      </c>
      <c r="R125" s="32">
        <v>176873.16</v>
      </c>
      <c r="S125" s="30">
        <v>18.965</v>
      </c>
      <c r="T125" s="31">
        <v>166588.56</v>
      </c>
      <c r="U125" s="31">
        <v>166133.4</v>
      </c>
      <c r="V125" s="33">
        <v>0.96699999999999997</v>
      </c>
      <c r="W125" s="33">
        <v>1.226</v>
      </c>
      <c r="X125" s="53">
        <v>0</v>
      </c>
      <c r="Y125" s="53">
        <v>1.226</v>
      </c>
      <c r="Z125" s="53">
        <v>0.96699999999999997</v>
      </c>
      <c r="AA125" s="53">
        <v>0</v>
      </c>
      <c r="AB125" s="31">
        <v>0</v>
      </c>
      <c r="AC125" s="31">
        <v>0</v>
      </c>
      <c r="AD125" s="31">
        <v>0</v>
      </c>
      <c r="AE125" s="31">
        <v>1.226</v>
      </c>
      <c r="AF125" s="54">
        <v>2.7158E-3</v>
      </c>
      <c r="AG125" s="54">
        <v>2.7158E-3</v>
      </c>
      <c r="AH125" s="34">
        <v>0</v>
      </c>
      <c r="AI125" s="55">
        <v>2.7158E-3</v>
      </c>
      <c r="AJ125" s="55">
        <v>2.7158E-3</v>
      </c>
      <c r="AK125" s="55">
        <v>2.7158E-3</v>
      </c>
      <c r="AL125" s="36">
        <v>0.95148016820763814</v>
      </c>
      <c r="AM125" s="36">
        <v>0.93927517723410625</v>
      </c>
      <c r="AN125" s="36">
        <v>1.0509886633271817</v>
      </c>
      <c r="AO125" s="36">
        <v>1.064645399419984</v>
      </c>
      <c r="AP125" s="37">
        <v>7.3569206432902726E-2</v>
      </c>
      <c r="AQ125" s="37">
        <v>7.4525177959398892E-2</v>
      </c>
      <c r="AR125" s="56">
        <v>1</v>
      </c>
      <c r="AS125" s="56">
        <v>1</v>
      </c>
      <c r="AT125" s="53">
        <v>0</v>
      </c>
      <c r="AU125" s="53">
        <v>0</v>
      </c>
      <c r="AV125" s="53">
        <v>0</v>
      </c>
      <c r="AW125" s="53">
        <v>1.226</v>
      </c>
      <c r="AX125" s="53">
        <v>19.931999999999999</v>
      </c>
      <c r="AY125" s="53">
        <v>20.190999999999999</v>
      </c>
    </row>
    <row r="126" spans="2:51" x14ac:dyDescent="0.25">
      <c r="B126" s="27">
        <v>10440</v>
      </c>
      <c r="C126" s="28" t="s">
        <v>130</v>
      </c>
      <c r="D126" s="29">
        <v>1</v>
      </c>
      <c r="E126" s="29">
        <v>0</v>
      </c>
      <c r="F126" s="30">
        <v>5.08</v>
      </c>
      <c r="G126" s="53">
        <v>4.9139107468123866</v>
      </c>
      <c r="H126" s="53">
        <v>4.9100334474885843</v>
      </c>
      <c r="I126" s="53">
        <v>0</v>
      </c>
      <c r="J126" s="53">
        <v>0</v>
      </c>
      <c r="K126" s="53">
        <v>0</v>
      </c>
      <c r="L126" s="53">
        <v>0</v>
      </c>
      <c r="M126" s="32">
        <v>0</v>
      </c>
      <c r="N126" s="32">
        <v>0</v>
      </c>
      <c r="O126" s="53">
        <v>5.0759999999999996</v>
      </c>
      <c r="P126" s="53">
        <v>5.077</v>
      </c>
      <c r="Q126" s="32">
        <v>44587.583999999995</v>
      </c>
      <c r="R126" s="32">
        <v>44474.52</v>
      </c>
      <c r="S126" s="30">
        <v>4.9560000000000004</v>
      </c>
      <c r="T126" s="31">
        <v>43533.504000000001</v>
      </c>
      <c r="U126" s="31">
        <v>43414.560000000005</v>
      </c>
      <c r="V126" s="33">
        <v>0.12</v>
      </c>
      <c r="W126" s="33">
        <v>0.121</v>
      </c>
      <c r="X126" s="53">
        <v>0</v>
      </c>
      <c r="Y126" s="53">
        <v>0</v>
      </c>
      <c r="Z126" s="53">
        <v>0.12</v>
      </c>
      <c r="AA126" s="53">
        <v>0.121</v>
      </c>
      <c r="AB126" s="31">
        <v>0</v>
      </c>
      <c r="AC126" s="31">
        <v>0</v>
      </c>
      <c r="AD126" s="31">
        <v>0</v>
      </c>
      <c r="AE126" s="31">
        <v>0</v>
      </c>
      <c r="AF126" s="54">
        <v>7.0969999999999996E-4</v>
      </c>
      <c r="AG126" s="54">
        <v>7.0969999999999996E-4</v>
      </c>
      <c r="AH126" s="34">
        <v>0</v>
      </c>
      <c r="AI126" s="55">
        <v>7.0969999999999996E-4</v>
      </c>
      <c r="AJ126" s="55">
        <v>7.0969999999999996E-4</v>
      </c>
      <c r="AK126" s="55">
        <v>7.0969999999999996E-4</v>
      </c>
      <c r="AL126" s="36">
        <v>0.97642933281511401</v>
      </c>
      <c r="AM126" s="36">
        <v>0.97609913327873565</v>
      </c>
      <c r="AN126" s="36">
        <v>1.0242130750605325</v>
      </c>
      <c r="AO126" s="36">
        <v>1.0244148506860371</v>
      </c>
      <c r="AP126" s="37">
        <v>6.1452784503631945E-2</v>
      </c>
      <c r="AQ126" s="37">
        <v>6.1464891041162227E-2</v>
      </c>
      <c r="AR126" s="56">
        <v>1</v>
      </c>
      <c r="AS126" s="56">
        <v>1</v>
      </c>
      <c r="AT126" s="53">
        <v>0</v>
      </c>
      <c r="AU126" s="53">
        <v>0</v>
      </c>
      <c r="AV126" s="53">
        <v>0</v>
      </c>
      <c r="AW126" s="53">
        <v>0</v>
      </c>
      <c r="AX126" s="53">
        <v>5.0759999999999996</v>
      </c>
      <c r="AY126" s="53">
        <v>5.077</v>
      </c>
    </row>
    <row r="127" spans="2:51" x14ac:dyDescent="0.25">
      <c r="B127" s="27">
        <v>10442</v>
      </c>
      <c r="C127" s="28" t="s">
        <v>131</v>
      </c>
      <c r="D127" s="29">
        <v>1</v>
      </c>
      <c r="E127" s="29">
        <v>0</v>
      </c>
      <c r="F127" s="30">
        <v>13.596</v>
      </c>
      <c r="G127" s="53">
        <v>13.048679075591982</v>
      </c>
      <c r="H127" s="53">
        <v>13.164890639269405</v>
      </c>
      <c r="I127" s="53">
        <v>0</v>
      </c>
      <c r="J127" s="53">
        <v>0</v>
      </c>
      <c r="K127" s="53">
        <v>0</v>
      </c>
      <c r="L127" s="53">
        <v>0</v>
      </c>
      <c r="M127" s="32">
        <v>0</v>
      </c>
      <c r="N127" s="32">
        <v>0</v>
      </c>
      <c r="O127" s="53">
        <v>12.641999999999999</v>
      </c>
      <c r="P127" s="53">
        <v>12.78</v>
      </c>
      <c r="Q127" s="32">
        <v>111047.32799999999</v>
      </c>
      <c r="R127" s="32">
        <v>111952.79999999999</v>
      </c>
      <c r="S127" s="30">
        <v>13.265000000000001</v>
      </c>
      <c r="T127" s="31">
        <v>116519.76000000001</v>
      </c>
      <c r="U127" s="31">
        <v>116201.40000000001</v>
      </c>
      <c r="V127" s="33">
        <v>0</v>
      </c>
      <c r="W127" s="33">
        <v>0</v>
      </c>
      <c r="X127" s="53">
        <v>0</v>
      </c>
      <c r="Y127" s="53">
        <v>0</v>
      </c>
      <c r="Z127" s="53">
        <v>0</v>
      </c>
      <c r="AA127" s="53">
        <v>0</v>
      </c>
      <c r="AB127" s="31">
        <v>0</v>
      </c>
      <c r="AC127" s="31">
        <v>0</v>
      </c>
      <c r="AD127" s="31">
        <v>0</v>
      </c>
      <c r="AE127" s="31">
        <v>0</v>
      </c>
      <c r="AF127" s="54">
        <v>1.8104E-3</v>
      </c>
      <c r="AG127" s="54">
        <v>1.8301000000000001E-3</v>
      </c>
      <c r="AH127" s="34">
        <v>0</v>
      </c>
      <c r="AI127" s="55">
        <v>1.8104E-3</v>
      </c>
      <c r="AJ127" s="55">
        <v>1.8301000000000001E-3</v>
      </c>
      <c r="AK127" s="55">
        <v>1.82025E-3</v>
      </c>
      <c r="AL127" s="36">
        <v>1</v>
      </c>
      <c r="AM127" s="36">
        <v>1</v>
      </c>
      <c r="AN127" s="36">
        <v>1</v>
      </c>
      <c r="AO127" s="36">
        <v>1</v>
      </c>
      <c r="AP127" s="37">
        <v>7.0000000000000007E-2</v>
      </c>
      <c r="AQ127" s="37">
        <v>7.0000000000000007E-2</v>
      </c>
      <c r="AR127" s="56">
        <v>1</v>
      </c>
      <c r="AS127" s="56">
        <v>1</v>
      </c>
      <c r="AT127" s="53">
        <v>0</v>
      </c>
      <c r="AU127" s="53">
        <v>0</v>
      </c>
      <c r="AV127" s="53">
        <v>0</v>
      </c>
      <c r="AW127" s="53">
        <v>0</v>
      </c>
      <c r="AX127" s="53">
        <v>12.641999999999999</v>
      </c>
      <c r="AY127" s="53">
        <v>12.78</v>
      </c>
    </row>
    <row r="128" spans="2:51" x14ac:dyDescent="0.25">
      <c r="B128" s="27">
        <v>10446</v>
      </c>
      <c r="C128" s="28" t="s">
        <v>132</v>
      </c>
      <c r="D128" s="29">
        <v>1</v>
      </c>
      <c r="E128" s="29">
        <v>0</v>
      </c>
      <c r="F128" s="30">
        <v>97.2</v>
      </c>
      <c r="G128" s="53">
        <v>100.19119626593807</v>
      </c>
      <c r="H128" s="53">
        <v>102.22225285388127</v>
      </c>
      <c r="I128" s="53">
        <v>0</v>
      </c>
      <c r="J128" s="53">
        <v>0</v>
      </c>
      <c r="K128" s="53">
        <v>0</v>
      </c>
      <c r="L128" s="53">
        <v>0</v>
      </c>
      <c r="M128" s="32">
        <v>0</v>
      </c>
      <c r="N128" s="32">
        <v>0</v>
      </c>
      <c r="O128" s="53">
        <v>99.820999999999998</v>
      </c>
      <c r="P128" s="53">
        <v>101.67700000000001</v>
      </c>
      <c r="Q128" s="32">
        <v>876827.66399999999</v>
      </c>
      <c r="R128" s="32">
        <v>890690.52</v>
      </c>
      <c r="S128" s="30">
        <v>94.837000000000003</v>
      </c>
      <c r="T128" s="31">
        <v>833048.20799999998</v>
      </c>
      <c r="U128" s="31">
        <v>830772.12</v>
      </c>
      <c r="V128" s="33">
        <v>4.984</v>
      </c>
      <c r="W128" s="33">
        <v>6.84</v>
      </c>
      <c r="X128" s="53">
        <v>4.984</v>
      </c>
      <c r="Y128" s="53">
        <v>6.84</v>
      </c>
      <c r="Z128" s="53">
        <v>0</v>
      </c>
      <c r="AA128" s="53">
        <v>0</v>
      </c>
      <c r="AB128" s="31">
        <v>4</v>
      </c>
      <c r="AC128" s="31">
        <v>4</v>
      </c>
      <c r="AD128" s="31">
        <v>0.98399999999999999</v>
      </c>
      <c r="AE128" s="31">
        <v>2.84</v>
      </c>
      <c r="AF128" s="54">
        <v>1.3580999999999999E-2</v>
      </c>
      <c r="AG128" s="54">
        <v>1.3580999999999999E-2</v>
      </c>
      <c r="AH128" s="34">
        <v>0</v>
      </c>
      <c r="AI128" s="55">
        <v>1.3580999999999999E-2</v>
      </c>
      <c r="AJ128" s="55">
        <v>1.3580999999999999E-2</v>
      </c>
      <c r="AK128" s="55">
        <v>1.3580999999999999E-2</v>
      </c>
      <c r="AL128" s="36">
        <v>0.95007287756416947</v>
      </c>
      <c r="AM128" s="36">
        <v>0.93273341755548334</v>
      </c>
      <c r="AN128" s="36">
        <v>1.0525533283423136</v>
      </c>
      <c r="AO128" s="36">
        <v>1.0721237491696278</v>
      </c>
      <c r="AP128" s="37">
        <v>5.2627666417115686E-2</v>
      </c>
      <c r="AQ128" s="37">
        <v>5.3606187458481391E-2</v>
      </c>
      <c r="AR128" s="56">
        <v>3</v>
      </c>
      <c r="AS128" s="56">
        <v>3</v>
      </c>
      <c r="AT128" s="53">
        <v>2</v>
      </c>
      <c r="AU128" s="53">
        <v>2</v>
      </c>
      <c r="AV128" s="53">
        <v>4.984</v>
      </c>
      <c r="AW128" s="53">
        <v>4.84</v>
      </c>
      <c r="AX128" s="53">
        <v>99.820999999999998</v>
      </c>
      <c r="AY128" s="53">
        <v>99.677000000000007</v>
      </c>
    </row>
    <row r="129" spans="1:51" x14ac:dyDescent="0.25">
      <c r="B129" s="27">
        <v>10448</v>
      </c>
      <c r="C129" s="28" t="s">
        <v>133</v>
      </c>
      <c r="D129" s="29">
        <v>0</v>
      </c>
      <c r="E129" s="29">
        <v>1</v>
      </c>
      <c r="F129" s="30">
        <v>8.6079999999999988</v>
      </c>
      <c r="G129" s="53">
        <v>8.1565638661202176</v>
      </c>
      <c r="H129" s="53">
        <v>8.151898173515983</v>
      </c>
      <c r="I129" s="53">
        <v>0</v>
      </c>
      <c r="J129" s="53">
        <v>0</v>
      </c>
      <c r="K129" s="53">
        <v>0</v>
      </c>
      <c r="L129" s="53">
        <v>0</v>
      </c>
      <c r="M129" s="32">
        <v>0</v>
      </c>
      <c r="N129" s="32">
        <v>0</v>
      </c>
      <c r="O129" s="53">
        <v>8.2799999999999994</v>
      </c>
      <c r="P129" s="53">
        <v>8.2789999999999999</v>
      </c>
      <c r="Q129" s="32">
        <v>72731.51999999999</v>
      </c>
      <c r="R129" s="32">
        <v>72524.039999999994</v>
      </c>
      <c r="S129" s="30">
        <v>8.3989999999999991</v>
      </c>
      <c r="T129" s="31">
        <v>73776.815999999992</v>
      </c>
      <c r="U129" s="31">
        <v>73575.239999999991</v>
      </c>
      <c r="V129" s="33">
        <v>0</v>
      </c>
      <c r="W129" s="33">
        <v>0</v>
      </c>
      <c r="X129" s="53">
        <v>0</v>
      </c>
      <c r="Y129" s="53">
        <v>0</v>
      </c>
      <c r="Z129" s="53">
        <v>0</v>
      </c>
      <c r="AA129" s="53">
        <v>0</v>
      </c>
      <c r="AB129" s="31">
        <v>0</v>
      </c>
      <c r="AC129" s="31">
        <v>0</v>
      </c>
      <c r="AD129" s="31">
        <v>0</v>
      </c>
      <c r="AE129" s="31">
        <v>0</v>
      </c>
      <c r="AF129" s="54">
        <v>1.1857E-3</v>
      </c>
      <c r="AG129" s="54">
        <v>1.1856E-3</v>
      </c>
      <c r="AH129" s="34">
        <v>0</v>
      </c>
      <c r="AI129" s="55">
        <v>1.1857E-3</v>
      </c>
      <c r="AJ129" s="55">
        <v>1.1856E-3</v>
      </c>
      <c r="AK129" s="55">
        <v>1.1856499999999999E-3</v>
      </c>
      <c r="AL129" s="36">
        <v>1</v>
      </c>
      <c r="AM129" s="36">
        <v>1</v>
      </c>
      <c r="AN129" s="36">
        <v>1</v>
      </c>
      <c r="AO129" s="36">
        <v>1</v>
      </c>
      <c r="AP129" s="37">
        <v>7.0000000000000007E-2</v>
      </c>
      <c r="AQ129" s="37">
        <v>7.0000000000000007E-2</v>
      </c>
      <c r="AR129" s="56">
        <v>3</v>
      </c>
      <c r="AS129" s="56">
        <v>3</v>
      </c>
      <c r="AT129" s="53">
        <v>0</v>
      </c>
      <c r="AU129" s="53">
        <v>0</v>
      </c>
      <c r="AV129" s="53">
        <v>0</v>
      </c>
      <c r="AW129" s="53">
        <v>0</v>
      </c>
      <c r="AX129" s="53">
        <v>8.2799999999999994</v>
      </c>
      <c r="AY129" s="53">
        <v>8.2789999999999999</v>
      </c>
    </row>
    <row r="130" spans="1:51" x14ac:dyDescent="0.25">
      <c r="B130" s="27">
        <v>10451</v>
      </c>
      <c r="C130" s="28" t="s">
        <v>134</v>
      </c>
      <c r="D130" s="29">
        <v>1</v>
      </c>
      <c r="E130" s="29">
        <v>0</v>
      </c>
      <c r="F130" s="30">
        <v>27.233000000000001</v>
      </c>
      <c r="G130" s="53">
        <v>26.460428620218583</v>
      </c>
      <c r="H130" s="53">
        <v>24.356723515981734</v>
      </c>
      <c r="I130" s="53">
        <v>0</v>
      </c>
      <c r="J130" s="53">
        <v>0</v>
      </c>
      <c r="K130" s="53">
        <v>0</v>
      </c>
      <c r="L130" s="53">
        <v>0</v>
      </c>
      <c r="M130" s="32">
        <v>0</v>
      </c>
      <c r="N130" s="32">
        <v>0</v>
      </c>
      <c r="O130" s="53">
        <v>25.991</v>
      </c>
      <c r="P130" s="53">
        <v>26.068000000000001</v>
      </c>
      <c r="Q130" s="32">
        <v>228304.94399999999</v>
      </c>
      <c r="R130" s="32">
        <v>228355.68000000002</v>
      </c>
      <c r="S130" s="30">
        <v>26.571000000000002</v>
      </c>
      <c r="T130" s="31">
        <v>233399.66400000002</v>
      </c>
      <c r="U130" s="31">
        <v>232761.96000000002</v>
      </c>
      <c r="V130" s="33">
        <v>0</v>
      </c>
      <c r="W130" s="33">
        <v>0</v>
      </c>
      <c r="X130" s="53">
        <v>0</v>
      </c>
      <c r="Y130" s="53">
        <v>0</v>
      </c>
      <c r="Z130" s="53">
        <v>0</v>
      </c>
      <c r="AA130" s="53">
        <v>0</v>
      </c>
      <c r="AB130" s="31">
        <v>0</v>
      </c>
      <c r="AC130" s="31">
        <v>0</v>
      </c>
      <c r="AD130" s="31">
        <v>0</v>
      </c>
      <c r="AE130" s="31">
        <v>0</v>
      </c>
      <c r="AF130" s="54">
        <v>3.722E-3</v>
      </c>
      <c r="AG130" s="54">
        <v>3.7330000000000002E-3</v>
      </c>
      <c r="AH130" s="34">
        <v>0</v>
      </c>
      <c r="AI130" s="55">
        <v>3.722E-3</v>
      </c>
      <c r="AJ130" s="55">
        <v>3.7330000000000002E-3</v>
      </c>
      <c r="AK130" s="55">
        <v>3.7274999999999999E-3</v>
      </c>
      <c r="AL130" s="36">
        <v>0.9999947403081797</v>
      </c>
      <c r="AM130" s="36">
        <v>0.99997817139093459</v>
      </c>
      <c r="AN130" s="36">
        <v>1</v>
      </c>
      <c r="AO130" s="36">
        <v>1</v>
      </c>
      <c r="AP130" s="37">
        <v>0</v>
      </c>
      <c r="AQ130" s="37">
        <v>0</v>
      </c>
      <c r="AR130" s="56">
        <v>1</v>
      </c>
      <c r="AS130" s="56">
        <v>1</v>
      </c>
      <c r="AT130" s="53">
        <v>0</v>
      </c>
      <c r="AU130" s="53">
        <v>0</v>
      </c>
      <c r="AV130" s="53">
        <v>0</v>
      </c>
      <c r="AW130" s="53">
        <v>0</v>
      </c>
      <c r="AX130" s="53">
        <v>25.991</v>
      </c>
      <c r="AY130" s="53">
        <v>26.068000000000001</v>
      </c>
    </row>
    <row r="131" spans="1:51" x14ac:dyDescent="0.25">
      <c r="B131" s="27">
        <v>10482</v>
      </c>
      <c r="C131" s="28" t="s">
        <v>135</v>
      </c>
      <c r="D131" s="29">
        <v>1</v>
      </c>
      <c r="E131" s="29">
        <v>0</v>
      </c>
      <c r="F131" s="30">
        <v>4.1749999999999998</v>
      </c>
      <c r="G131" s="53">
        <v>2.6954461520947173</v>
      </c>
      <c r="H131" s="53">
        <v>2.6950218036529678</v>
      </c>
      <c r="I131" s="53">
        <v>0</v>
      </c>
      <c r="J131" s="53">
        <v>0</v>
      </c>
      <c r="K131" s="53">
        <v>0</v>
      </c>
      <c r="L131" s="53">
        <v>0</v>
      </c>
      <c r="M131" s="32">
        <v>0</v>
      </c>
      <c r="N131" s="32">
        <v>0</v>
      </c>
      <c r="O131" s="53">
        <v>2.839</v>
      </c>
      <c r="P131" s="53">
        <v>2.8559999999999999</v>
      </c>
      <c r="Q131" s="32">
        <v>24937.775999999998</v>
      </c>
      <c r="R131" s="32">
        <v>25018.559999999998</v>
      </c>
      <c r="S131" s="30">
        <v>4.0730000000000004</v>
      </c>
      <c r="T131" s="31">
        <v>35777.232000000004</v>
      </c>
      <c r="U131" s="31">
        <v>35679.480000000003</v>
      </c>
      <c r="V131" s="33">
        <v>0</v>
      </c>
      <c r="W131" s="33">
        <v>0</v>
      </c>
      <c r="X131" s="53">
        <v>0</v>
      </c>
      <c r="Y131" s="53">
        <v>0</v>
      </c>
      <c r="Z131" s="53">
        <v>0</v>
      </c>
      <c r="AA131" s="53">
        <v>0</v>
      </c>
      <c r="AB131" s="31">
        <v>0</v>
      </c>
      <c r="AC131" s="31">
        <v>0</v>
      </c>
      <c r="AD131" s="31">
        <v>0</v>
      </c>
      <c r="AE131" s="31">
        <v>0</v>
      </c>
      <c r="AF131" s="54">
        <v>4.0660000000000002E-4</v>
      </c>
      <c r="AG131" s="54">
        <v>4.0900000000000002E-4</v>
      </c>
      <c r="AH131" s="34">
        <v>0</v>
      </c>
      <c r="AI131" s="55">
        <v>4.0660000000000002E-4</v>
      </c>
      <c r="AJ131" s="55">
        <v>4.0900000000000002E-4</v>
      </c>
      <c r="AK131" s="55">
        <v>4.0780000000000005E-4</v>
      </c>
      <c r="AL131" s="36">
        <v>1</v>
      </c>
      <c r="AM131" s="36">
        <v>0.99990281484381505</v>
      </c>
      <c r="AN131" s="36">
        <v>1</v>
      </c>
      <c r="AO131" s="36">
        <v>1</v>
      </c>
      <c r="AP131" s="37">
        <v>0</v>
      </c>
      <c r="AQ131" s="37">
        <v>0</v>
      </c>
      <c r="AR131" s="56">
        <v>1</v>
      </c>
      <c r="AS131" s="56">
        <v>1</v>
      </c>
      <c r="AT131" s="53">
        <v>0</v>
      </c>
      <c r="AU131" s="53">
        <v>0</v>
      </c>
      <c r="AV131" s="53">
        <v>0</v>
      </c>
      <c r="AW131" s="53">
        <v>0</v>
      </c>
      <c r="AX131" s="53">
        <v>2.839</v>
      </c>
      <c r="AY131" s="53">
        <v>2.8559999999999999</v>
      </c>
    </row>
    <row r="132" spans="1:51" x14ac:dyDescent="0.25">
      <c r="B132" s="27">
        <v>10502</v>
      </c>
      <c r="C132" s="28" t="s">
        <v>136</v>
      </c>
      <c r="D132" s="29">
        <v>1</v>
      </c>
      <c r="E132" s="29">
        <v>0</v>
      </c>
      <c r="F132" s="30">
        <v>11.807</v>
      </c>
      <c r="G132" s="53">
        <v>10.942468693078325</v>
      </c>
      <c r="H132" s="53">
        <v>11.738338356164382</v>
      </c>
      <c r="I132" s="53">
        <v>0</v>
      </c>
      <c r="J132" s="53">
        <v>0</v>
      </c>
      <c r="K132" s="53">
        <v>0</v>
      </c>
      <c r="L132" s="53">
        <v>0</v>
      </c>
      <c r="M132" s="32">
        <v>0</v>
      </c>
      <c r="N132" s="32">
        <v>0</v>
      </c>
      <c r="O132" s="53">
        <v>11.724</v>
      </c>
      <c r="P132" s="53">
        <v>11.807</v>
      </c>
      <c r="Q132" s="32">
        <v>102983.61599999999</v>
      </c>
      <c r="R132" s="32">
        <v>103429.32</v>
      </c>
      <c r="S132" s="30">
        <v>11.52</v>
      </c>
      <c r="T132" s="31">
        <v>101191.67999999999</v>
      </c>
      <c r="U132" s="31">
        <v>100915.2</v>
      </c>
      <c r="V132" s="33">
        <v>0.20399999999999999</v>
      </c>
      <c r="W132" s="33">
        <v>0.28699999999999998</v>
      </c>
      <c r="X132" s="53">
        <v>0</v>
      </c>
      <c r="Y132" s="53">
        <v>0</v>
      </c>
      <c r="Z132" s="53">
        <v>0.20399999999999999</v>
      </c>
      <c r="AA132" s="53">
        <v>0.28699999999999998</v>
      </c>
      <c r="AB132" s="31">
        <v>0</v>
      </c>
      <c r="AC132" s="31">
        <v>0</v>
      </c>
      <c r="AD132" s="31">
        <v>0</v>
      </c>
      <c r="AE132" s="31">
        <v>0</v>
      </c>
      <c r="AF132" s="54">
        <v>1.6497E-3</v>
      </c>
      <c r="AG132" s="54">
        <v>1.6497E-3</v>
      </c>
      <c r="AH132" s="34">
        <v>0</v>
      </c>
      <c r="AI132" s="55">
        <v>1.6497E-3</v>
      </c>
      <c r="AJ132" s="55">
        <v>1.6497E-3</v>
      </c>
      <c r="AK132" s="55">
        <v>1.6497E-3</v>
      </c>
      <c r="AL132" s="36">
        <v>0.98263203842649538</v>
      </c>
      <c r="AM132" s="36">
        <v>0.97566261510021124</v>
      </c>
      <c r="AN132" s="36">
        <v>1.0177083333333334</v>
      </c>
      <c r="AO132" s="36">
        <v>1.0249131944444445</v>
      </c>
      <c r="AP132" s="37">
        <v>7.1239583333333342E-2</v>
      </c>
      <c r="AQ132" s="37">
        <v>7.1743923611111121E-2</v>
      </c>
      <c r="AR132" s="56">
        <v>1</v>
      </c>
      <c r="AS132" s="56">
        <v>1</v>
      </c>
      <c r="AT132" s="53">
        <v>0</v>
      </c>
      <c r="AU132" s="53">
        <v>0</v>
      </c>
      <c r="AV132" s="53">
        <v>0</v>
      </c>
      <c r="AW132" s="53">
        <v>0</v>
      </c>
      <c r="AX132" s="53">
        <v>11.724</v>
      </c>
      <c r="AY132" s="53">
        <v>11.807</v>
      </c>
    </row>
    <row r="133" spans="1:51" x14ac:dyDescent="0.25">
      <c r="B133" s="27">
        <v>10597</v>
      </c>
      <c r="C133" s="28" t="s">
        <v>137</v>
      </c>
      <c r="D133" s="29">
        <v>1</v>
      </c>
      <c r="E133" s="29">
        <v>0</v>
      </c>
      <c r="F133" s="30">
        <v>13.13</v>
      </c>
      <c r="G133" s="53">
        <v>12.389612818761382</v>
      </c>
      <c r="H133" s="53">
        <v>12.40072283105023</v>
      </c>
      <c r="I133" s="53">
        <v>0</v>
      </c>
      <c r="J133" s="53">
        <v>0</v>
      </c>
      <c r="K133" s="53">
        <v>0</v>
      </c>
      <c r="L133" s="53">
        <v>0</v>
      </c>
      <c r="M133" s="32">
        <v>0</v>
      </c>
      <c r="N133" s="32">
        <v>0</v>
      </c>
      <c r="O133" s="53">
        <v>12.497999999999999</v>
      </c>
      <c r="P133" s="53">
        <v>12.496</v>
      </c>
      <c r="Q133" s="32">
        <v>109782.432</v>
      </c>
      <c r="R133" s="32">
        <v>109464.96000000001</v>
      </c>
      <c r="S133" s="30">
        <v>12.811</v>
      </c>
      <c r="T133" s="31">
        <v>112531.82399999999</v>
      </c>
      <c r="U133" s="31">
        <v>112224.36</v>
      </c>
      <c r="V133" s="33">
        <v>0</v>
      </c>
      <c r="W133" s="33">
        <v>0</v>
      </c>
      <c r="X133" s="53">
        <v>0</v>
      </c>
      <c r="Y133" s="53">
        <v>0</v>
      </c>
      <c r="Z133" s="53">
        <v>0</v>
      </c>
      <c r="AA133" s="53">
        <v>0</v>
      </c>
      <c r="AB133" s="31">
        <v>0</v>
      </c>
      <c r="AC133" s="31">
        <v>0</v>
      </c>
      <c r="AD133" s="31">
        <v>0</v>
      </c>
      <c r="AE133" s="31">
        <v>0</v>
      </c>
      <c r="AF133" s="54">
        <v>1.7898E-3</v>
      </c>
      <c r="AG133" s="54">
        <v>1.7895000000000001E-3</v>
      </c>
      <c r="AH133" s="34">
        <v>0</v>
      </c>
      <c r="AI133" s="55">
        <v>1.7898E-3</v>
      </c>
      <c r="AJ133" s="55">
        <v>1.7895000000000001E-3</v>
      </c>
      <c r="AK133" s="55">
        <v>1.7896500000000001E-3</v>
      </c>
      <c r="AL133" s="36">
        <v>0.99999165179174421</v>
      </c>
      <c r="AM133" s="36">
        <v>0.99999906932478577</v>
      </c>
      <c r="AN133" s="36">
        <v>1</v>
      </c>
      <c r="AO133" s="36">
        <v>1</v>
      </c>
      <c r="AP133" s="37">
        <v>0</v>
      </c>
      <c r="AQ133" s="37">
        <v>0</v>
      </c>
      <c r="AR133" s="56">
        <v>1</v>
      </c>
      <c r="AS133" s="56">
        <v>1</v>
      </c>
      <c r="AT133" s="53">
        <v>0</v>
      </c>
      <c r="AU133" s="53">
        <v>0</v>
      </c>
      <c r="AV133" s="53">
        <v>0</v>
      </c>
      <c r="AW133" s="53">
        <v>0</v>
      </c>
      <c r="AX133" s="53">
        <v>12.497999999999999</v>
      </c>
      <c r="AY133" s="53">
        <v>12.496</v>
      </c>
    </row>
    <row r="134" spans="1:51" x14ac:dyDescent="0.25">
      <c r="B134" s="27">
        <v>10706</v>
      </c>
      <c r="C134" s="28" t="s">
        <v>138</v>
      </c>
      <c r="D134" s="29">
        <v>1</v>
      </c>
      <c r="E134" s="29">
        <v>0</v>
      </c>
      <c r="F134" s="30">
        <v>17.536000000000001</v>
      </c>
      <c r="G134" s="53">
        <v>16.048876821493625</v>
      </c>
      <c r="H134" s="53">
        <v>15.821380251141552</v>
      </c>
      <c r="I134" s="53">
        <v>0</v>
      </c>
      <c r="J134" s="53">
        <v>0</v>
      </c>
      <c r="K134" s="53">
        <v>0</v>
      </c>
      <c r="L134" s="53">
        <v>0</v>
      </c>
      <c r="M134" s="32">
        <v>0</v>
      </c>
      <c r="N134" s="32">
        <v>0</v>
      </c>
      <c r="O134" s="53">
        <v>16.513000000000002</v>
      </c>
      <c r="P134" s="53">
        <v>17.654</v>
      </c>
      <c r="Q134" s="32">
        <v>145050.19200000001</v>
      </c>
      <c r="R134" s="32">
        <v>154649.04</v>
      </c>
      <c r="S134" s="30">
        <v>17.11</v>
      </c>
      <c r="T134" s="31">
        <v>150294.24</v>
      </c>
      <c r="U134" s="31">
        <v>149883.6</v>
      </c>
      <c r="V134" s="33">
        <v>0</v>
      </c>
      <c r="W134" s="33">
        <v>0.54400000000000004</v>
      </c>
      <c r="X134" s="53">
        <v>0</v>
      </c>
      <c r="Y134" s="53">
        <v>0</v>
      </c>
      <c r="Z134" s="53">
        <v>0</v>
      </c>
      <c r="AA134" s="53">
        <v>0.54400000000000004</v>
      </c>
      <c r="AB134" s="31">
        <v>0</v>
      </c>
      <c r="AC134" s="31">
        <v>0</v>
      </c>
      <c r="AD134" s="31">
        <v>0</v>
      </c>
      <c r="AE134" s="31">
        <v>0</v>
      </c>
      <c r="AF134" s="54">
        <v>2.3647E-3</v>
      </c>
      <c r="AG134" s="54">
        <v>2.4502E-3</v>
      </c>
      <c r="AH134" s="34">
        <v>0</v>
      </c>
      <c r="AI134" s="55">
        <v>2.3647E-3</v>
      </c>
      <c r="AJ134" s="55">
        <v>2.4502E-3</v>
      </c>
      <c r="AK134" s="55">
        <v>2.4074500000000002E-3</v>
      </c>
      <c r="AL134" s="36">
        <v>0.9999972027387104</v>
      </c>
      <c r="AM134" s="36">
        <v>0.96919005413781956</v>
      </c>
      <c r="AN134" s="36">
        <v>1</v>
      </c>
      <c r="AO134" s="36">
        <v>1.0317942723553477</v>
      </c>
      <c r="AP134" s="37">
        <v>0</v>
      </c>
      <c r="AQ134" s="37">
        <v>0</v>
      </c>
      <c r="AR134" s="56">
        <v>1</v>
      </c>
      <c r="AS134" s="56">
        <v>1</v>
      </c>
      <c r="AT134" s="53">
        <v>0</v>
      </c>
      <c r="AU134" s="53">
        <v>0</v>
      </c>
      <c r="AV134" s="53">
        <v>0</v>
      </c>
      <c r="AW134" s="53">
        <v>0</v>
      </c>
      <c r="AX134" s="53">
        <v>16.513000000000002</v>
      </c>
      <c r="AY134" s="53">
        <v>17.654</v>
      </c>
    </row>
    <row r="135" spans="1:51" x14ac:dyDescent="0.25">
      <c r="B135" s="27">
        <v>11680</v>
      </c>
      <c r="C135" s="28" t="s">
        <v>139</v>
      </c>
      <c r="D135" s="29">
        <v>1</v>
      </c>
      <c r="E135" s="29">
        <v>0</v>
      </c>
      <c r="F135" s="30">
        <v>6.423</v>
      </c>
      <c r="G135" s="53">
        <v>6.5282133424408002</v>
      </c>
      <c r="H135" s="53">
        <v>6.5842726027397278</v>
      </c>
      <c r="I135" s="53">
        <v>0</v>
      </c>
      <c r="J135" s="53">
        <v>0</v>
      </c>
      <c r="K135" s="53">
        <v>0</v>
      </c>
      <c r="L135" s="53">
        <v>0</v>
      </c>
      <c r="M135" s="32">
        <v>0</v>
      </c>
      <c r="N135" s="32">
        <v>0</v>
      </c>
      <c r="O135" s="53">
        <v>6.6660000000000004</v>
      </c>
      <c r="P135" s="53">
        <v>6.7489999999999997</v>
      </c>
      <c r="Q135" s="32">
        <v>58554.144</v>
      </c>
      <c r="R135" s="32">
        <v>59121.24</v>
      </c>
      <c r="S135" s="30">
        <v>6.2670000000000003</v>
      </c>
      <c r="T135" s="31">
        <v>55049.328000000001</v>
      </c>
      <c r="U135" s="31">
        <v>54898.920000000006</v>
      </c>
      <c r="V135" s="33">
        <v>0.39900000000000002</v>
      </c>
      <c r="W135" s="33">
        <v>0.48199999999999998</v>
      </c>
      <c r="X135" s="53">
        <v>0</v>
      </c>
      <c r="Y135" s="53">
        <v>0</v>
      </c>
      <c r="Z135" s="53">
        <v>0.39900000000000002</v>
      </c>
      <c r="AA135" s="53">
        <v>0.48199999999999998</v>
      </c>
      <c r="AB135" s="31">
        <v>0</v>
      </c>
      <c r="AC135" s="31">
        <v>0</v>
      </c>
      <c r="AD135" s="31">
        <v>0</v>
      </c>
      <c r="AE135" s="31">
        <v>0</v>
      </c>
      <c r="AF135" s="54">
        <v>8.9749999999999997E-4</v>
      </c>
      <c r="AG135" s="54">
        <v>8.9749999999999997E-4</v>
      </c>
      <c r="AH135" s="34">
        <v>0</v>
      </c>
      <c r="AI135" s="55">
        <v>8.9749999999999997E-4</v>
      </c>
      <c r="AJ135" s="55">
        <v>8.9749999999999997E-4</v>
      </c>
      <c r="AK135" s="55">
        <v>8.9749999999999997E-4</v>
      </c>
      <c r="AL135" s="36">
        <v>0.94024652993101476</v>
      </c>
      <c r="AM135" s="36">
        <v>0.92857964623166211</v>
      </c>
      <c r="AN135" s="36">
        <v>1.0636668262326472</v>
      </c>
      <c r="AO135" s="36">
        <v>1.0769108026168819</v>
      </c>
      <c r="AP135" s="37">
        <v>0</v>
      </c>
      <c r="AQ135" s="37">
        <v>0</v>
      </c>
      <c r="AR135" s="56">
        <v>1</v>
      </c>
      <c r="AS135" s="56">
        <v>1</v>
      </c>
      <c r="AT135" s="53">
        <v>0</v>
      </c>
      <c r="AU135" s="53">
        <v>0</v>
      </c>
      <c r="AV135" s="53">
        <v>0</v>
      </c>
      <c r="AW135" s="53">
        <v>0</v>
      </c>
      <c r="AX135" s="53">
        <v>6.6660000000000004</v>
      </c>
      <c r="AY135" s="53">
        <v>6.7489999999999997</v>
      </c>
    </row>
    <row r="136" spans="1:51" x14ac:dyDescent="0.25">
      <c r="B136" s="27">
        <v>12026</v>
      </c>
      <c r="C136" s="28" t="s">
        <v>140</v>
      </c>
      <c r="D136" s="29">
        <v>1</v>
      </c>
      <c r="E136" s="29">
        <v>0</v>
      </c>
      <c r="F136" s="30">
        <v>45.847000000000001</v>
      </c>
      <c r="G136" s="53">
        <v>43.67356375227687</v>
      </c>
      <c r="H136" s="53">
        <v>44.645997716894968</v>
      </c>
      <c r="I136" s="53">
        <v>0</v>
      </c>
      <c r="J136" s="53">
        <v>0</v>
      </c>
      <c r="K136" s="53">
        <v>0</v>
      </c>
      <c r="L136" s="53">
        <v>0</v>
      </c>
      <c r="M136" s="32">
        <v>0</v>
      </c>
      <c r="N136" s="32">
        <v>0</v>
      </c>
      <c r="O136" s="53">
        <v>42.206000000000003</v>
      </c>
      <c r="P136" s="53">
        <v>42.603000000000002</v>
      </c>
      <c r="Q136" s="32">
        <v>370737.50400000002</v>
      </c>
      <c r="R136" s="32">
        <v>373202.28</v>
      </c>
      <c r="S136" s="30">
        <v>44.731999999999999</v>
      </c>
      <c r="T136" s="31">
        <v>392925.88799999998</v>
      </c>
      <c r="U136" s="31">
        <v>391852.32</v>
      </c>
      <c r="V136" s="33">
        <v>0</v>
      </c>
      <c r="W136" s="33">
        <v>0</v>
      </c>
      <c r="X136" s="53">
        <v>0</v>
      </c>
      <c r="Y136" s="53">
        <v>0</v>
      </c>
      <c r="Z136" s="53">
        <v>0</v>
      </c>
      <c r="AA136" s="53">
        <v>0</v>
      </c>
      <c r="AB136" s="31">
        <v>0</v>
      </c>
      <c r="AC136" s="31">
        <v>0</v>
      </c>
      <c r="AD136" s="31">
        <v>0</v>
      </c>
      <c r="AE136" s="31">
        <v>0</v>
      </c>
      <c r="AF136" s="54">
        <v>6.0439999999999999E-3</v>
      </c>
      <c r="AG136" s="54">
        <v>6.1009000000000002E-3</v>
      </c>
      <c r="AH136" s="34">
        <v>0</v>
      </c>
      <c r="AI136" s="55">
        <v>6.0439999999999999E-3</v>
      </c>
      <c r="AJ136" s="55">
        <v>6.1009000000000002E-3</v>
      </c>
      <c r="AK136" s="55">
        <v>6.0724500000000001E-3</v>
      </c>
      <c r="AL136" s="36">
        <v>1</v>
      </c>
      <c r="AM136" s="36">
        <v>1</v>
      </c>
      <c r="AN136" s="36">
        <v>1</v>
      </c>
      <c r="AO136" s="36">
        <v>1</v>
      </c>
      <c r="AP136" s="37">
        <v>0</v>
      </c>
      <c r="AQ136" s="37">
        <v>0</v>
      </c>
      <c r="AR136" s="56">
        <v>1</v>
      </c>
      <c r="AS136" s="56">
        <v>1</v>
      </c>
      <c r="AT136" s="53">
        <v>0</v>
      </c>
      <c r="AU136" s="53">
        <v>0</v>
      </c>
      <c r="AV136" s="53">
        <v>0</v>
      </c>
      <c r="AW136" s="53">
        <v>0</v>
      </c>
      <c r="AX136" s="53">
        <v>42.206000000000003</v>
      </c>
      <c r="AY136" s="53">
        <v>42.603000000000002</v>
      </c>
    </row>
    <row r="137" spans="1:51" x14ac:dyDescent="0.25">
      <c r="B137" s="27">
        <v>10298</v>
      </c>
      <c r="C137" s="28" t="s">
        <v>141</v>
      </c>
      <c r="D137" s="29">
        <v>1</v>
      </c>
      <c r="E137" s="29">
        <v>0</v>
      </c>
      <c r="F137" s="30">
        <v>512.96799999999996</v>
      </c>
      <c r="G137" s="53">
        <v>608.7911330828781</v>
      </c>
      <c r="H137" s="53">
        <v>614.24934577625584</v>
      </c>
      <c r="I137" s="53">
        <v>64.163490551001843</v>
      </c>
      <c r="J137" s="53">
        <v>64.999991780821929</v>
      </c>
      <c r="K137" s="53">
        <v>6.112818761384335</v>
      </c>
      <c r="L137" s="53">
        <v>6.1184931506849312</v>
      </c>
      <c r="M137" s="32">
        <v>53695</v>
      </c>
      <c r="N137" s="32">
        <v>53598</v>
      </c>
      <c r="O137" s="53">
        <v>541.85900000000004</v>
      </c>
      <c r="P137" s="53">
        <v>545.36599999999999</v>
      </c>
      <c r="Q137" s="32">
        <v>4759689.4560000002</v>
      </c>
      <c r="R137" s="32">
        <v>4777406.16</v>
      </c>
      <c r="S137" s="30">
        <v>500.49699999999996</v>
      </c>
      <c r="T137" s="31">
        <v>4396365.648</v>
      </c>
      <c r="U137" s="31">
        <v>4384353.72</v>
      </c>
      <c r="V137" s="33">
        <v>46.012999999999998</v>
      </c>
      <c r="W137" s="33">
        <v>48.994</v>
      </c>
      <c r="X137" s="53">
        <v>46.012999999999998</v>
      </c>
      <c r="Y137" s="53">
        <v>48.994</v>
      </c>
      <c r="Z137" s="53">
        <v>0</v>
      </c>
      <c r="AA137" s="53">
        <v>0</v>
      </c>
      <c r="AB137" s="31">
        <v>25</v>
      </c>
      <c r="AC137" s="31">
        <v>25</v>
      </c>
      <c r="AD137" s="31">
        <v>21.012999999999998</v>
      </c>
      <c r="AE137" s="31">
        <v>23.994</v>
      </c>
      <c r="AF137" s="54">
        <v>7.1006700000000006E-2</v>
      </c>
      <c r="AG137" s="54">
        <v>7.1082099999999995E-2</v>
      </c>
      <c r="AH137" s="34">
        <v>0</v>
      </c>
      <c r="AI137" s="55">
        <v>7.1006700000000006E-2</v>
      </c>
      <c r="AJ137" s="55">
        <v>7.1082099999999995E-2</v>
      </c>
      <c r="AK137" s="55">
        <v>7.1044400000000008E-2</v>
      </c>
      <c r="AL137" s="36">
        <v>0.91603027416434213</v>
      </c>
      <c r="AM137" s="36">
        <v>0.91116058756072704</v>
      </c>
      <c r="AN137" s="36">
        <v>1.082641853997127</v>
      </c>
      <c r="AO137" s="36">
        <v>1.0896488890043297</v>
      </c>
      <c r="AP137" s="37">
        <v>0</v>
      </c>
      <c r="AQ137" s="37">
        <v>0</v>
      </c>
      <c r="AR137" s="56">
        <v>3</v>
      </c>
      <c r="AS137" s="56">
        <v>3</v>
      </c>
      <c r="AT137" s="53">
        <v>21</v>
      </c>
      <c r="AU137" s="53">
        <v>23</v>
      </c>
      <c r="AV137" s="53">
        <v>25.013000000000002</v>
      </c>
      <c r="AW137" s="53">
        <v>25.994</v>
      </c>
      <c r="AX137" s="53">
        <v>520.85900000000004</v>
      </c>
      <c r="AY137" s="53">
        <v>522.36599999999999</v>
      </c>
    </row>
    <row r="138" spans="1:51" x14ac:dyDescent="0.25">
      <c r="B138" s="57" t="s">
        <v>142</v>
      </c>
      <c r="C138" s="58" t="s">
        <v>142</v>
      </c>
      <c r="D138" s="59" t="s">
        <v>142</v>
      </c>
      <c r="E138" s="59" t="s">
        <v>142</v>
      </c>
      <c r="F138" s="60" t="s">
        <v>142</v>
      </c>
      <c r="G138" s="61" t="s">
        <v>142</v>
      </c>
      <c r="H138" s="61" t="s">
        <v>142</v>
      </c>
      <c r="I138" s="61" t="s">
        <v>142</v>
      </c>
      <c r="J138" s="61" t="s">
        <v>142</v>
      </c>
      <c r="K138" s="61" t="s">
        <v>142</v>
      </c>
      <c r="L138" s="61" t="s">
        <v>142</v>
      </c>
      <c r="M138" s="62" t="s">
        <v>142</v>
      </c>
      <c r="N138" s="62" t="s">
        <v>142</v>
      </c>
      <c r="O138" s="61" t="s">
        <v>142</v>
      </c>
      <c r="P138" s="61" t="s">
        <v>142</v>
      </c>
      <c r="Q138" s="62" t="s">
        <v>142</v>
      </c>
      <c r="R138" s="62" t="s">
        <v>142</v>
      </c>
      <c r="S138" s="60" t="s">
        <v>142</v>
      </c>
      <c r="T138" s="63" t="s">
        <v>142</v>
      </c>
      <c r="U138" s="63"/>
      <c r="V138" s="64" t="s">
        <v>142</v>
      </c>
      <c r="W138" s="64" t="s">
        <v>142</v>
      </c>
      <c r="X138" s="61" t="s">
        <v>142</v>
      </c>
      <c r="Y138" s="61" t="s">
        <v>142</v>
      </c>
      <c r="Z138" s="61"/>
      <c r="AA138" s="61"/>
      <c r="AB138" s="63">
        <v>0</v>
      </c>
      <c r="AC138" s="63">
        <v>0</v>
      </c>
      <c r="AD138" s="65"/>
      <c r="AE138" s="65"/>
      <c r="AF138" s="66"/>
      <c r="AG138" s="66"/>
      <c r="AH138" s="67"/>
      <c r="AI138" s="68"/>
      <c r="AJ138" s="68"/>
      <c r="AK138" s="68"/>
      <c r="AL138" s="69"/>
      <c r="AM138" s="69"/>
      <c r="AN138" s="69"/>
      <c r="AO138" s="69"/>
      <c r="AP138" s="70"/>
      <c r="AQ138" s="70"/>
      <c r="AR138" s="70"/>
      <c r="AS138" s="70"/>
      <c r="AT138" s="70"/>
      <c r="AU138" s="70"/>
      <c r="AV138" s="70"/>
      <c r="AW138" s="70"/>
      <c r="AX138" s="71"/>
      <c r="AY138" s="71"/>
    </row>
    <row r="139" spans="1:51" s="76" customFormat="1" ht="54.75" customHeight="1" x14ac:dyDescent="0.25">
      <c r="A139" s="72"/>
      <c r="B139" s="73" t="s">
        <v>200</v>
      </c>
      <c r="C139" s="74"/>
      <c r="D139" s="74"/>
      <c r="E139" s="74"/>
      <c r="F139" s="74"/>
      <c r="G139" s="74"/>
      <c r="H139" s="74"/>
      <c r="I139" s="74"/>
      <c r="J139" s="74"/>
      <c r="K139" s="74"/>
      <c r="L139" s="74"/>
      <c r="M139" s="74"/>
      <c r="N139" s="74"/>
      <c r="O139" s="74"/>
      <c r="P139" s="74"/>
      <c r="Q139" s="74"/>
      <c r="R139" s="75"/>
      <c r="S139" s="75"/>
      <c r="Z139" s="77"/>
      <c r="AA139" s="77"/>
    </row>
    <row r="140" spans="1:51" s="76" customFormat="1" x14ac:dyDescent="0.25">
      <c r="A140" s="72"/>
      <c r="B140" s="78" t="s">
        <v>201</v>
      </c>
      <c r="C140" s="75"/>
      <c r="D140" s="75"/>
      <c r="E140" s="75"/>
      <c r="F140" s="75"/>
      <c r="G140" s="75"/>
      <c r="H140" s="75"/>
      <c r="I140" s="75"/>
      <c r="J140" s="75"/>
      <c r="K140" s="75"/>
      <c r="L140" s="75"/>
      <c r="M140" s="75"/>
      <c r="N140" s="75"/>
      <c r="O140" s="75"/>
      <c r="P140" s="75"/>
      <c r="Q140" s="75"/>
      <c r="R140" s="75"/>
      <c r="S140" s="75"/>
      <c r="Z140" s="77"/>
      <c r="AA140" s="77"/>
    </row>
    <row r="141" spans="1:51" s="76" customFormat="1" ht="42.75" customHeight="1" x14ac:dyDescent="0.25">
      <c r="A141" s="72"/>
      <c r="B141" s="79" t="s">
        <v>202</v>
      </c>
      <c r="C141" s="75"/>
      <c r="D141" s="75"/>
      <c r="E141" s="75"/>
      <c r="F141" s="75"/>
      <c r="G141" s="75"/>
      <c r="H141" s="75"/>
      <c r="I141" s="75"/>
      <c r="J141" s="75"/>
      <c r="K141" s="75"/>
      <c r="L141" s="75"/>
      <c r="M141" s="75"/>
      <c r="N141" s="75"/>
      <c r="O141" s="75"/>
      <c r="P141" s="75"/>
      <c r="Q141" s="75"/>
      <c r="R141" s="75"/>
      <c r="S141" s="75"/>
      <c r="Z141" s="77"/>
      <c r="AA141" s="77"/>
    </row>
    <row r="142" spans="1:51" x14ac:dyDescent="0.25">
      <c r="B142" s="27"/>
      <c r="C142" s="28"/>
      <c r="D142" s="29"/>
      <c r="E142" s="29"/>
      <c r="F142" s="30"/>
      <c r="G142" s="31"/>
      <c r="H142" s="31"/>
      <c r="I142" s="31"/>
      <c r="J142" s="31"/>
      <c r="K142" s="31"/>
      <c r="L142" s="31"/>
      <c r="M142" s="32"/>
      <c r="N142" s="32"/>
      <c r="O142" s="31"/>
      <c r="P142" s="31"/>
      <c r="Q142" s="32"/>
      <c r="R142" s="32"/>
      <c r="S142" s="30"/>
      <c r="T142" s="31"/>
      <c r="U142" s="31"/>
      <c r="V142" s="33"/>
      <c r="W142" s="33"/>
      <c r="X142" s="31"/>
      <c r="Y142" s="31"/>
      <c r="Z142" s="53"/>
      <c r="AA142" s="53"/>
      <c r="AB142" s="31"/>
      <c r="AC142" s="31"/>
      <c r="AD142" s="80"/>
      <c r="AE142" s="80"/>
      <c r="AF142" s="54"/>
      <c r="AG142" s="54"/>
      <c r="AH142" s="34"/>
      <c r="AI142" s="55"/>
      <c r="AJ142" s="55"/>
      <c r="AK142" s="55"/>
      <c r="AL142" s="36"/>
      <c r="AM142" s="36"/>
      <c r="AN142" s="36"/>
      <c r="AO142" s="36"/>
      <c r="AP142" s="37"/>
      <c r="AQ142" s="37"/>
      <c r="AR142" s="37"/>
      <c r="AS142" s="37"/>
      <c r="AT142" s="37"/>
      <c r="AU142" s="37"/>
      <c r="AV142" s="37"/>
      <c r="AW142" s="37"/>
    </row>
    <row r="143" spans="1:51" x14ac:dyDescent="0.25">
      <c r="B143" s="27"/>
      <c r="C143" s="28"/>
      <c r="D143" s="29"/>
      <c r="E143" s="29"/>
      <c r="F143" s="30"/>
      <c r="G143" s="31"/>
      <c r="H143" s="31"/>
      <c r="I143" s="31"/>
      <c r="J143" s="31"/>
      <c r="K143" s="31"/>
      <c r="L143" s="31"/>
      <c r="M143" s="32"/>
      <c r="N143" s="32"/>
      <c r="O143" s="31"/>
      <c r="P143" s="31"/>
      <c r="Q143" s="32"/>
      <c r="R143" s="32"/>
      <c r="S143" s="30"/>
      <c r="T143" s="31"/>
      <c r="U143" s="31"/>
      <c r="V143" s="33"/>
      <c r="W143" s="33"/>
      <c r="X143" s="31"/>
      <c r="Y143" s="31"/>
      <c r="Z143" s="53"/>
      <c r="AA143" s="53"/>
      <c r="AB143" s="31"/>
      <c r="AC143" s="31"/>
      <c r="AD143" s="80"/>
      <c r="AE143" s="80"/>
      <c r="AF143" s="54"/>
      <c r="AG143" s="54"/>
      <c r="AH143" s="34"/>
      <c r="AI143" s="55"/>
      <c r="AJ143" s="55"/>
      <c r="AK143" s="55"/>
      <c r="AL143" s="36"/>
      <c r="AM143" s="36"/>
      <c r="AN143" s="36"/>
      <c r="AO143" s="36"/>
      <c r="AP143" s="37"/>
      <c r="AQ143" s="37"/>
      <c r="AR143" s="37"/>
      <c r="AS143" s="37"/>
      <c r="AT143" s="37"/>
      <c r="AU143" s="37"/>
      <c r="AV143" s="37"/>
      <c r="AW143" s="37"/>
    </row>
    <row r="144" spans="1:51" x14ac:dyDescent="0.25">
      <c r="B144" s="27"/>
      <c r="C144" s="28"/>
      <c r="D144" s="29"/>
      <c r="E144" s="29"/>
      <c r="F144" s="30"/>
      <c r="G144" s="31"/>
      <c r="H144" s="31"/>
      <c r="I144" s="31"/>
      <c r="J144" s="31"/>
      <c r="K144" s="31"/>
      <c r="L144" s="31"/>
      <c r="M144" s="32"/>
      <c r="N144" s="32"/>
      <c r="O144" s="31"/>
      <c r="P144" s="31"/>
      <c r="Q144" s="32"/>
      <c r="R144" s="32"/>
      <c r="S144" s="30"/>
      <c r="T144" s="31"/>
      <c r="U144" s="31"/>
      <c r="V144" s="33"/>
      <c r="W144" s="33"/>
      <c r="X144" s="31"/>
      <c r="Y144" s="31"/>
      <c r="Z144" s="53"/>
      <c r="AA144" s="53"/>
      <c r="AB144" s="31"/>
      <c r="AC144" s="31"/>
      <c r="AD144" s="80"/>
      <c r="AE144" s="80"/>
      <c r="AF144" s="54"/>
      <c r="AG144" s="54"/>
      <c r="AH144" s="34"/>
      <c r="AI144" s="55"/>
      <c r="AJ144" s="55"/>
      <c r="AK144" s="55"/>
      <c r="AL144" s="36"/>
      <c r="AM144" s="36"/>
      <c r="AN144" s="36"/>
      <c r="AO144" s="36"/>
      <c r="AP144" s="37"/>
      <c r="AQ144" s="37"/>
      <c r="AR144" s="37"/>
      <c r="AS144" s="37"/>
      <c r="AT144" s="37"/>
      <c r="AU144" s="37"/>
      <c r="AV144" s="37"/>
      <c r="AW144" s="37"/>
    </row>
    <row r="145" spans="2:49" x14ac:dyDescent="0.25">
      <c r="B145" s="27"/>
      <c r="C145" s="28"/>
      <c r="D145" s="29"/>
      <c r="E145" s="29"/>
      <c r="F145" s="30"/>
      <c r="G145" s="31"/>
      <c r="H145" s="31"/>
      <c r="I145" s="31"/>
      <c r="J145" s="31"/>
      <c r="K145" s="31"/>
      <c r="L145" s="31"/>
      <c r="M145" s="32"/>
      <c r="N145" s="32"/>
      <c r="O145" s="31"/>
      <c r="P145" s="31"/>
      <c r="Q145" s="32"/>
      <c r="R145" s="32"/>
      <c r="S145" s="30"/>
      <c r="T145" s="31"/>
      <c r="U145" s="31"/>
      <c r="V145" s="33"/>
      <c r="W145" s="33"/>
      <c r="X145" s="31"/>
      <c r="Y145" s="31"/>
      <c r="Z145" s="53"/>
      <c r="AA145" s="53"/>
      <c r="AB145" s="31"/>
      <c r="AC145" s="31"/>
      <c r="AD145" s="80"/>
      <c r="AE145" s="80"/>
      <c r="AF145" s="54"/>
      <c r="AG145" s="54"/>
      <c r="AH145" s="34"/>
      <c r="AI145" s="55"/>
      <c r="AJ145" s="55"/>
      <c r="AK145" s="55"/>
      <c r="AL145" s="36"/>
      <c r="AM145" s="36"/>
      <c r="AN145" s="36"/>
      <c r="AO145" s="36"/>
      <c r="AP145" s="37"/>
      <c r="AQ145" s="37"/>
      <c r="AR145" s="37"/>
      <c r="AS145" s="37"/>
      <c r="AT145" s="37"/>
      <c r="AU145" s="37"/>
      <c r="AV145" s="37"/>
      <c r="AW145" s="37"/>
    </row>
    <row r="146" spans="2:49" x14ac:dyDescent="0.25">
      <c r="B146" s="27"/>
      <c r="C146" s="28"/>
      <c r="D146" s="29"/>
      <c r="E146" s="29"/>
      <c r="F146" s="30"/>
      <c r="G146" s="31"/>
      <c r="H146" s="31"/>
      <c r="I146" s="31"/>
      <c r="J146" s="31"/>
      <c r="K146" s="31"/>
      <c r="L146" s="31"/>
      <c r="M146" s="32"/>
      <c r="N146" s="32"/>
      <c r="O146" s="31"/>
      <c r="P146" s="31"/>
      <c r="Q146" s="32"/>
      <c r="R146" s="32"/>
      <c r="S146" s="30"/>
      <c r="T146" s="31"/>
      <c r="U146" s="31"/>
      <c r="V146" s="33"/>
      <c r="W146" s="33"/>
      <c r="X146" s="31"/>
      <c r="Y146" s="31"/>
      <c r="Z146" s="53"/>
      <c r="AA146" s="53"/>
      <c r="AB146" s="31"/>
      <c r="AC146" s="31"/>
      <c r="AD146" s="80"/>
      <c r="AE146" s="80"/>
      <c r="AF146" s="54"/>
      <c r="AG146" s="54"/>
      <c r="AH146" s="34"/>
      <c r="AI146" s="55"/>
      <c r="AJ146" s="55"/>
      <c r="AK146" s="55"/>
      <c r="AL146" s="36"/>
      <c r="AM146" s="36"/>
      <c r="AN146" s="36"/>
      <c r="AO146" s="36"/>
      <c r="AP146" s="37"/>
      <c r="AQ146" s="37"/>
      <c r="AR146" s="37"/>
      <c r="AS146" s="37"/>
      <c r="AT146" s="37"/>
      <c r="AU146" s="37"/>
      <c r="AV146" s="37"/>
      <c r="AW146" s="37"/>
    </row>
    <row r="147" spans="2:49" x14ac:dyDescent="0.25">
      <c r="B147" s="27"/>
      <c r="C147" s="28"/>
      <c r="D147" s="29"/>
      <c r="E147" s="29"/>
      <c r="F147" s="30"/>
      <c r="G147" s="31"/>
      <c r="H147" s="31"/>
      <c r="I147" s="31"/>
      <c r="J147" s="31"/>
      <c r="K147" s="31"/>
      <c r="L147" s="31"/>
      <c r="M147" s="32"/>
      <c r="N147" s="32"/>
      <c r="O147" s="31"/>
      <c r="P147" s="31"/>
      <c r="Q147" s="32"/>
      <c r="R147" s="32"/>
      <c r="S147" s="30"/>
      <c r="T147" s="31"/>
      <c r="U147" s="31"/>
      <c r="V147" s="33"/>
      <c r="W147" s="33"/>
      <c r="X147" s="31"/>
      <c r="Y147" s="31"/>
      <c r="Z147" s="53"/>
      <c r="AA147" s="53"/>
      <c r="AB147" s="31"/>
      <c r="AC147" s="31"/>
      <c r="AD147" s="80"/>
      <c r="AE147" s="80"/>
      <c r="AF147" s="54"/>
      <c r="AG147" s="54"/>
      <c r="AH147" s="34"/>
      <c r="AI147" s="55"/>
      <c r="AJ147" s="55"/>
      <c r="AK147" s="55"/>
      <c r="AL147" s="36"/>
      <c r="AM147" s="36"/>
      <c r="AN147" s="36"/>
      <c r="AO147" s="36"/>
      <c r="AP147" s="37"/>
      <c r="AQ147" s="37"/>
      <c r="AR147" s="37"/>
      <c r="AS147" s="37"/>
      <c r="AT147" s="37"/>
      <c r="AU147" s="37"/>
      <c r="AV147" s="37"/>
      <c r="AW147" s="37"/>
    </row>
    <row r="148" spans="2:49" x14ac:dyDescent="0.25">
      <c r="B148" s="27"/>
      <c r="C148" s="28"/>
      <c r="D148" s="29"/>
      <c r="E148" s="29"/>
      <c r="F148" s="30"/>
      <c r="G148" s="31"/>
      <c r="H148" s="31"/>
      <c r="I148" s="31"/>
      <c r="J148" s="31"/>
      <c r="K148" s="31"/>
      <c r="L148" s="31"/>
      <c r="M148" s="32"/>
      <c r="N148" s="32"/>
      <c r="O148" s="31"/>
      <c r="P148" s="31"/>
      <c r="Q148" s="32"/>
      <c r="R148" s="32"/>
      <c r="S148" s="30"/>
      <c r="T148" s="31"/>
      <c r="U148" s="31"/>
      <c r="V148" s="33"/>
      <c r="W148" s="33"/>
      <c r="X148" s="31"/>
      <c r="Y148" s="31"/>
      <c r="Z148" s="53"/>
      <c r="AA148" s="53"/>
      <c r="AB148" s="31"/>
      <c r="AC148" s="31"/>
      <c r="AD148" s="80"/>
      <c r="AE148" s="80"/>
      <c r="AF148" s="54"/>
      <c r="AG148" s="54"/>
      <c r="AH148" s="34"/>
      <c r="AI148" s="55"/>
      <c r="AJ148" s="55"/>
      <c r="AK148" s="55"/>
      <c r="AL148" s="36"/>
      <c r="AM148" s="36"/>
      <c r="AN148" s="36"/>
      <c r="AO148" s="36"/>
      <c r="AP148" s="37"/>
      <c r="AQ148" s="37"/>
      <c r="AR148" s="37"/>
      <c r="AS148" s="37"/>
      <c r="AT148" s="37"/>
      <c r="AU148" s="37"/>
      <c r="AV148" s="37"/>
      <c r="AW148" s="37"/>
    </row>
    <row r="149" spans="2:49" x14ac:dyDescent="0.25">
      <c r="B149" s="27"/>
      <c r="C149" s="28"/>
      <c r="D149" s="29"/>
      <c r="E149" s="29"/>
      <c r="F149" s="30"/>
      <c r="G149" s="31"/>
      <c r="H149" s="31"/>
      <c r="I149" s="31"/>
      <c r="J149" s="31"/>
      <c r="K149" s="31"/>
      <c r="L149" s="31"/>
      <c r="M149" s="32"/>
      <c r="N149" s="32"/>
      <c r="O149" s="31"/>
      <c r="P149" s="31"/>
      <c r="Q149" s="32"/>
      <c r="R149" s="32"/>
      <c r="S149" s="30"/>
      <c r="T149" s="31"/>
      <c r="U149" s="31"/>
      <c r="V149" s="33"/>
      <c r="W149" s="33"/>
      <c r="X149" s="31"/>
      <c r="Y149" s="31"/>
      <c r="Z149" s="53"/>
      <c r="AA149" s="53"/>
      <c r="AB149" s="31"/>
      <c r="AC149" s="31"/>
      <c r="AD149" s="80"/>
      <c r="AE149" s="80"/>
      <c r="AF149" s="54"/>
      <c r="AG149" s="54"/>
      <c r="AH149" s="34"/>
      <c r="AI149" s="55"/>
      <c r="AJ149" s="55"/>
      <c r="AK149" s="55"/>
      <c r="AL149" s="36"/>
      <c r="AM149" s="36"/>
      <c r="AN149" s="36"/>
      <c r="AO149" s="36"/>
      <c r="AP149" s="37"/>
      <c r="AQ149" s="37"/>
      <c r="AR149" s="37"/>
      <c r="AS149" s="37"/>
      <c r="AT149" s="37"/>
      <c r="AU149" s="37"/>
      <c r="AV149" s="37"/>
      <c r="AW149" s="37"/>
    </row>
    <row r="150" spans="2:49" x14ac:dyDescent="0.25">
      <c r="B150" s="27"/>
      <c r="C150" s="28"/>
      <c r="D150" s="29"/>
      <c r="E150" s="29"/>
      <c r="F150" s="30"/>
      <c r="G150" s="31"/>
      <c r="H150" s="31"/>
      <c r="I150" s="31"/>
      <c r="J150" s="31"/>
      <c r="K150" s="31"/>
      <c r="L150" s="31"/>
      <c r="M150" s="32"/>
      <c r="N150" s="32"/>
      <c r="O150" s="31"/>
      <c r="P150" s="31"/>
      <c r="Q150" s="32"/>
      <c r="R150" s="32"/>
      <c r="S150" s="30"/>
      <c r="T150" s="31"/>
      <c r="U150" s="31"/>
      <c r="V150" s="33"/>
      <c r="W150" s="33"/>
      <c r="X150" s="31"/>
      <c r="Y150" s="31"/>
      <c r="Z150" s="53"/>
      <c r="AA150" s="53"/>
      <c r="AB150" s="31"/>
      <c r="AC150" s="31"/>
      <c r="AD150" s="80"/>
      <c r="AE150" s="80"/>
      <c r="AF150" s="54"/>
      <c r="AG150" s="54"/>
      <c r="AH150" s="34"/>
      <c r="AI150" s="55"/>
      <c r="AJ150" s="55"/>
      <c r="AK150" s="55"/>
      <c r="AL150" s="36"/>
      <c r="AM150" s="36"/>
      <c r="AN150" s="36"/>
      <c r="AO150" s="36"/>
      <c r="AP150" s="37"/>
      <c r="AQ150" s="37"/>
      <c r="AR150" s="37"/>
      <c r="AS150" s="37"/>
      <c r="AT150" s="37"/>
      <c r="AU150" s="37"/>
      <c r="AV150" s="37"/>
      <c r="AW150" s="37"/>
    </row>
    <row r="151" spans="2:49" x14ac:dyDescent="0.25">
      <c r="B151" s="27"/>
      <c r="C151" s="28"/>
      <c r="D151" s="29"/>
      <c r="E151" s="29"/>
      <c r="F151" s="30"/>
      <c r="G151" s="31"/>
      <c r="H151" s="31"/>
      <c r="I151" s="31"/>
      <c r="J151" s="31"/>
      <c r="K151" s="31"/>
      <c r="L151" s="31"/>
      <c r="M151" s="32"/>
      <c r="N151" s="32"/>
      <c r="O151" s="31"/>
      <c r="P151" s="31"/>
      <c r="Q151" s="32"/>
      <c r="R151" s="32"/>
      <c r="S151" s="30"/>
      <c r="T151" s="31"/>
      <c r="U151" s="31"/>
      <c r="V151" s="33"/>
      <c r="W151" s="33"/>
      <c r="X151" s="31"/>
      <c r="Y151" s="31"/>
      <c r="Z151" s="53"/>
      <c r="AA151" s="53"/>
      <c r="AB151" s="31"/>
      <c r="AC151" s="31"/>
      <c r="AD151" s="80"/>
      <c r="AE151" s="80"/>
      <c r="AF151" s="54"/>
      <c r="AG151" s="54"/>
      <c r="AH151" s="34"/>
      <c r="AI151" s="55"/>
      <c r="AJ151" s="55"/>
      <c r="AK151" s="55"/>
      <c r="AL151" s="36"/>
      <c r="AM151" s="36"/>
      <c r="AN151" s="36"/>
      <c r="AO151" s="36"/>
      <c r="AP151" s="37"/>
      <c r="AQ151" s="37"/>
      <c r="AR151" s="37"/>
      <c r="AS151" s="37"/>
      <c r="AT151" s="37"/>
      <c r="AU151" s="37"/>
      <c r="AV151" s="37"/>
      <c r="AW151" s="37"/>
    </row>
    <row r="152" spans="2:49" x14ac:dyDescent="0.25">
      <c r="B152" s="27"/>
      <c r="C152" s="28"/>
      <c r="D152" s="29"/>
      <c r="E152" s="29"/>
      <c r="F152" s="30"/>
      <c r="G152" s="31"/>
      <c r="H152" s="31"/>
      <c r="I152" s="31"/>
      <c r="J152" s="31"/>
      <c r="K152" s="31"/>
      <c r="L152" s="31"/>
      <c r="M152" s="32"/>
      <c r="N152" s="32"/>
      <c r="O152" s="31"/>
      <c r="P152" s="31"/>
      <c r="Q152" s="32"/>
      <c r="R152" s="32"/>
      <c r="S152" s="30"/>
      <c r="T152" s="31"/>
      <c r="U152" s="31"/>
      <c r="V152" s="33"/>
      <c r="W152" s="33"/>
      <c r="X152" s="31"/>
      <c r="Y152" s="31"/>
      <c r="Z152" s="53"/>
      <c r="AA152" s="53"/>
      <c r="AB152" s="31"/>
      <c r="AC152" s="31"/>
      <c r="AD152" s="80"/>
      <c r="AE152" s="80"/>
      <c r="AF152" s="54"/>
      <c r="AG152" s="54"/>
      <c r="AH152" s="34"/>
      <c r="AI152" s="55"/>
      <c r="AJ152" s="55"/>
      <c r="AK152" s="55"/>
      <c r="AL152" s="36"/>
      <c r="AM152" s="36"/>
      <c r="AN152" s="36"/>
      <c r="AO152" s="36"/>
      <c r="AP152" s="37"/>
      <c r="AQ152" s="37"/>
      <c r="AR152" s="37"/>
      <c r="AS152" s="37"/>
      <c r="AT152" s="37"/>
      <c r="AU152" s="37"/>
      <c r="AV152" s="37"/>
      <c r="AW152" s="37"/>
    </row>
    <row r="153" spans="2:49" x14ac:dyDescent="0.25">
      <c r="B153" s="27"/>
      <c r="C153" s="28"/>
      <c r="D153" s="29"/>
      <c r="E153" s="29"/>
      <c r="F153" s="30"/>
      <c r="G153" s="31"/>
      <c r="H153" s="31"/>
      <c r="I153" s="31"/>
      <c r="J153" s="31"/>
      <c r="K153" s="31"/>
      <c r="L153" s="31"/>
      <c r="M153" s="32"/>
      <c r="N153" s="32"/>
      <c r="O153" s="31"/>
      <c r="P153" s="31"/>
      <c r="Q153" s="32"/>
      <c r="R153" s="32"/>
      <c r="S153" s="30"/>
      <c r="T153" s="31"/>
      <c r="U153" s="31"/>
      <c r="V153" s="33"/>
      <c r="W153" s="33"/>
      <c r="X153" s="31"/>
      <c r="Y153" s="31"/>
      <c r="Z153" s="53"/>
      <c r="AA153" s="53"/>
      <c r="AB153" s="31"/>
      <c r="AC153" s="31"/>
      <c r="AD153" s="80"/>
      <c r="AE153" s="80"/>
      <c r="AF153" s="54"/>
      <c r="AG153" s="54"/>
      <c r="AH153" s="34"/>
      <c r="AI153" s="55"/>
      <c r="AJ153" s="55"/>
      <c r="AK153" s="55"/>
      <c r="AL153" s="36"/>
      <c r="AM153" s="36"/>
      <c r="AN153" s="36"/>
      <c r="AO153" s="36"/>
      <c r="AP153" s="37"/>
      <c r="AQ153" s="37"/>
      <c r="AR153" s="37"/>
      <c r="AS153" s="37"/>
      <c r="AT153" s="37"/>
      <c r="AU153" s="37"/>
      <c r="AV153" s="37"/>
      <c r="AW153" s="37"/>
    </row>
    <row r="154" spans="2:49" x14ac:dyDescent="0.25">
      <c r="B154" s="27"/>
      <c r="C154" s="28"/>
      <c r="D154" s="29"/>
      <c r="E154" s="29"/>
      <c r="F154" s="30"/>
      <c r="G154" s="31"/>
      <c r="H154" s="31"/>
      <c r="I154" s="31"/>
      <c r="J154" s="31"/>
      <c r="K154" s="31"/>
      <c r="L154" s="31"/>
      <c r="M154" s="32"/>
      <c r="N154" s="32"/>
      <c r="O154" s="31"/>
      <c r="P154" s="31"/>
      <c r="Q154" s="32"/>
      <c r="R154" s="32"/>
      <c r="S154" s="30"/>
      <c r="T154" s="31"/>
      <c r="U154" s="31"/>
      <c r="V154" s="33"/>
      <c r="W154" s="33"/>
      <c r="X154" s="31"/>
      <c r="Y154" s="31"/>
      <c r="Z154" s="53"/>
      <c r="AA154" s="53"/>
      <c r="AB154" s="31"/>
      <c r="AC154" s="31"/>
      <c r="AD154" s="80"/>
      <c r="AE154" s="80"/>
      <c r="AF154" s="54"/>
      <c r="AG154" s="54"/>
      <c r="AH154" s="34"/>
      <c r="AI154" s="55"/>
      <c r="AJ154" s="55"/>
      <c r="AK154" s="55"/>
      <c r="AL154" s="36"/>
      <c r="AM154" s="36"/>
      <c r="AN154" s="36"/>
      <c r="AO154" s="36"/>
      <c r="AP154" s="37"/>
      <c r="AQ154" s="37"/>
      <c r="AR154" s="37"/>
      <c r="AS154" s="37"/>
      <c r="AT154" s="37"/>
      <c r="AU154" s="37"/>
      <c r="AV154" s="37"/>
      <c r="AW154" s="37"/>
    </row>
    <row r="155" spans="2:49" x14ac:dyDescent="0.25">
      <c r="B155" s="27"/>
      <c r="C155" s="28"/>
      <c r="D155" s="29"/>
      <c r="E155" s="29"/>
      <c r="F155" s="30"/>
      <c r="G155" s="31"/>
      <c r="H155" s="31"/>
      <c r="I155" s="31"/>
      <c r="J155" s="31"/>
      <c r="K155" s="31"/>
      <c r="L155" s="31"/>
      <c r="M155" s="32"/>
      <c r="N155" s="32"/>
      <c r="O155" s="31"/>
      <c r="P155" s="31"/>
      <c r="Q155" s="32"/>
      <c r="R155" s="32"/>
      <c r="S155" s="30"/>
      <c r="T155" s="31"/>
      <c r="U155" s="31"/>
      <c r="V155" s="33"/>
      <c r="W155" s="33"/>
      <c r="X155" s="31"/>
      <c r="Y155" s="31"/>
      <c r="Z155" s="53"/>
      <c r="AA155" s="53"/>
      <c r="AB155" s="31"/>
      <c r="AC155" s="31"/>
      <c r="AD155" s="80"/>
      <c r="AE155" s="80"/>
      <c r="AF155" s="54"/>
      <c r="AG155" s="54"/>
      <c r="AH155" s="34"/>
      <c r="AI155" s="55"/>
      <c r="AJ155" s="55"/>
      <c r="AK155" s="55"/>
      <c r="AL155" s="36"/>
      <c r="AM155" s="36"/>
      <c r="AN155" s="36"/>
      <c r="AO155" s="36"/>
      <c r="AP155" s="37"/>
      <c r="AQ155" s="37"/>
      <c r="AR155" s="37"/>
      <c r="AS155" s="37"/>
      <c r="AT155" s="37"/>
      <c r="AU155" s="37"/>
      <c r="AV155" s="37"/>
      <c r="AW155" s="37"/>
    </row>
    <row r="156" spans="2:49" x14ac:dyDescent="0.25">
      <c r="B156" s="27"/>
      <c r="C156" s="28"/>
      <c r="D156" s="29"/>
      <c r="E156" s="29"/>
      <c r="F156" s="30"/>
      <c r="G156" s="31"/>
      <c r="H156" s="31"/>
      <c r="I156" s="31"/>
      <c r="J156" s="31"/>
      <c r="K156" s="31"/>
      <c r="L156" s="31"/>
      <c r="M156" s="32"/>
      <c r="N156" s="32"/>
      <c r="O156" s="31"/>
      <c r="P156" s="31"/>
      <c r="Q156" s="32"/>
      <c r="R156" s="32"/>
      <c r="S156" s="30"/>
      <c r="T156" s="31"/>
      <c r="U156" s="31"/>
      <c r="V156" s="33"/>
      <c r="W156" s="33"/>
      <c r="X156" s="31"/>
      <c r="Y156" s="31"/>
      <c r="Z156" s="53"/>
      <c r="AA156" s="53"/>
      <c r="AB156" s="31"/>
      <c r="AC156" s="31"/>
      <c r="AD156" s="80"/>
      <c r="AE156" s="80"/>
      <c r="AF156" s="54"/>
      <c r="AG156" s="54"/>
      <c r="AH156" s="34"/>
      <c r="AI156" s="55"/>
      <c r="AJ156" s="55"/>
      <c r="AK156" s="55"/>
      <c r="AL156" s="36"/>
      <c r="AM156" s="36"/>
      <c r="AN156" s="36"/>
      <c r="AO156" s="36"/>
      <c r="AP156" s="37"/>
      <c r="AQ156" s="37"/>
      <c r="AR156" s="37"/>
      <c r="AS156" s="37"/>
      <c r="AT156" s="37"/>
      <c r="AU156" s="37"/>
      <c r="AV156" s="37"/>
      <c r="AW156" s="37"/>
    </row>
    <row r="157" spans="2:49" x14ac:dyDescent="0.25">
      <c r="B157" s="27"/>
      <c r="C157" s="28"/>
      <c r="D157" s="29"/>
      <c r="E157" s="29"/>
      <c r="F157" s="30"/>
      <c r="G157" s="31"/>
      <c r="H157" s="31"/>
      <c r="I157" s="31"/>
      <c r="J157" s="31"/>
      <c r="K157" s="31"/>
      <c r="L157" s="31"/>
      <c r="M157" s="32"/>
      <c r="N157" s="32"/>
      <c r="O157" s="31"/>
      <c r="P157" s="31"/>
      <c r="Q157" s="32"/>
      <c r="R157" s="32"/>
      <c r="S157" s="30"/>
      <c r="T157" s="31"/>
      <c r="U157" s="31"/>
      <c r="V157" s="33"/>
      <c r="W157" s="33"/>
      <c r="X157" s="31"/>
      <c r="Y157" s="31"/>
      <c r="Z157" s="53"/>
      <c r="AA157" s="53"/>
      <c r="AB157" s="31"/>
      <c r="AC157" s="31"/>
      <c r="AD157" s="80"/>
      <c r="AE157" s="80"/>
      <c r="AF157" s="54"/>
      <c r="AG157" s="54"/>
      <c r="AH157" s="34"/>
      <c r="AI157" s="55"/>
      <c r="AJ157" s="55"/>
      <c r="AK157" s="55"/>
      <c r="AL157" s="36"/>
      <c r="AM157" s="36"/>
      <c r="AN157" s="36"/>
      <c r="AO157" s="36"/>
      <c r="AP157" s="37"/>
      <c r="AQ157" s="37"/>
      <c r="AR157" s="37"/>
      <c r="AS157" s="37"/>
      <c r="AT157" s="37"/>
      <c r="AU157" s="37"/>
      <c r="AV157" s="37"/>
      <c r="AW157" s="37"/>
    </row>
    <row r="158" spans="2:49" x14ac:dyDescent="0.25">
      <c r="B158" s="27"/>
      <c r="C158" s="28"/>
      <c r="D158" s="29"/>
      <c r="E158" s="29"/>
      <c r="F158" s="30"/>
      <c r="G158" s="31"/>
      <c r="H158" s="31"/>
      <c r="I158" s="31"/>
      <c r="J158" s="31"/>
      <c r="K158" s="31"/>
      <c r="L158" s="31"/>
      <c r="M158" s="32"/>
      <c r="N158" s="32"/>
      <c r="O158" s="31"/>
      <c r="P158" s="31"/>
      <c r="Q158" s="32"/>
      <c r="R158" s="32"/>
      <c r="S158" s="30"/>
      <c r="T158" s="31"/>
      <c r="U158" s="31"/>
      <c r="V158" s="33"/>
      <c r="W158" s="33"/>
      <c r="X158" s="31"/>
      <c r="Y158" s="31"/>
      <c r="Z158" s="53"/>
      <c r="AA158" s="53"/>
      <c r="AB158" s="31"/>
      <c r="AC158" s="31"/>
      <c r="AD158" s="80"/>
      <c r="AE158" s="80"/>
      <c r="AF158" s="54"/>
      <c r="AG158" s="54"/>
      <c r="AH158" s="34"/>
      <c r="AI158" s="55"/>
      <c r="AJ158" s="55"/>
      <c r="AK158" s="55"/>
      <c r="AL158" s="36"/>
      <c r="AM158" s="36"/>
      <c r="AN158" s="36"/>
      <c r="AO158" s="36"/>
      <c r="AP158" s="37"/>
      <c r="AQ158" s="37"/>
      <c r="AR158" s="37"/>
      <c r="AS158" s="37"/>
      <c r="AT158" s="37"/>
      <c r="AU158" s="37"/>
      <c r="AV158" s="37"/>
      <c r="AW158" s="37"/>
    </row>
    <row r="159" spans="2:49" x14ac:dyDescent="0.25">
      <c r="B159" s="27"/>
      <c r="C159" s="28"/>
      <c r="D159" s="29"/>
      <c r="E159" s="29"/>
      <c r="F159" s="30"/>
      <c r="G159" s="31"/>
      <c r="H159" s="31"/>
      <c r="I159" s="31"/>
      <c r="J159" s="31"/>
      <c r="K159" s="31"/>
      <c r="L159" s="31"/>
      <c r="M159" s="32"/>
      <c r="N159" s="32"/>
      <c r="O159" s="31"/>
      <c r="P159" s="31"/>
      <c r="Q159" s="32"/>
      <c r="R159" s="32"/>
      <c r="S159" s="30"/>
      <c r="T159" s="31"/>
      <c r="U159" s="31"/>
      <c r="V159" s="33"/>
      <c r="W159" s="33"/>
      <c r="X159" s="31"/>
      <c r="Y159" s="31"/>
      <c r="Z159" s="53"/>
      <c r="AA159" s="53"/>
      <c r="AB159" s="31"/>
      <c r="AC159" s="31"/>
      <c r="AD159" s="80"/>
      <c r="AE159" s="80"/>
      <c r="AF159" s="54"/>
      <c r="AG159" s="54"/>
      <c r="AH159" s="34"/>
      <c r="AI159" s="55"/>
      <c r="AJ159" s="55"/>
      <c r="AK159" s="55"/>
      <c r="AL159" s="36"/>
      <c r="AM159" s="36"/>
      <c r="AN159" s="36"/>
      <c r="AO159" s="36"/>
      <c r="AP159" s="37"/>
      <c r="AQ159" s="37"/>
      <c r="AR159" s="37"/>
      <c r="AS159" s="37"/>
      <c r="AT159" s="37"/>
      <c r="AU159" s="37"/>
      <c r="AV159" s="37"/>
      <c r="AW159" s="37"/>
    </row>
    <row r="160" spans="2:49" x14ac:dyDescent="0.25">
      <c r="B160" s="27"/>
      <c r="C160" s="28"/>
      <c r="D160" s="29"/>
      <c r="E160" s="29"/>
      <c r="F160" s="30"/>
      <c r="G160" s="31"/>
      <c r="H160" s="31"/>
      <c r="I160" s="31"/>
      <c r="J160" s="31"/>
      <c r="K160" s="31"/>
      <c r="L160" s="31"/>
      <c r="M160" s="32"/>
      <c r="N160" s="32"/>
      <c r="O160" s="31"/>
      <c r="P160" s="31"/>
      <c r="Q160" s="32"/>
      <c r="R160" s="32"/>
      <c r="S160" s="30"/>
      <c r="T160" s="31"/>
      <c r="U160" s="31"/>
      <c r="V160" s="33"/>
      <c r="W160" s="33"/>
      <c r="X160" s="31"/>
      <c r="Y160" s="31"/>
      <c r="Z160" s="53"/>
      <c r="AA160" s="53"/>
      <c r="AB160" s="31"/>
      <c r="AC160" s="31"/>
      <c r="AD160" s="80"/>
      <c r="AE160" s="80"/>
      <c r="AF160" s="54"/>
      <c r="AG160" s="54"/>
      <c r="AH160" s="34"/>
      <c r="AI160" s="55"/>
      <c r="AJ160" s="55"/>
      <c r="AK160" s="55"/>
      <c r="AL160" s="36"/>
      <c r="AM160" s="36"/>
      <c r="AN160" s="36"/>
      <c r="AO160" s="36"/>
      <c r="AP160" s="37"/>
      <c r="AQ160" s="37"/>
      <c r="AR160" s="37"/>
      <c r="AS160" s="37"/>
      <c r="AT160" s="37"/>
      <c r="AU160" s="37"/>
      <c r="AV160" s="37"/>
      <c r="AW160" s="37"/>
    </row>
    <row r="161" spans="2:49" x14ac:dyDescent="0.25">
      <c r="B161" s="27"/>
      <c r="C161" s="28"/>
      <c r="D161" s="29"/>
      <c r="E161" s="29"/>
      <c r="F161" s="30"/>
      <c r="G161" s="31"/>
      <c r="H161" s="31"/>
      <c r="I161" s="31"/>
      <c r="J161" s="31"/>
      <c r="K161" s="31"/>
      <c r="L161" s="31"/>
      <c r="M161" s="32"/>
      <c r="N161" s="32"/>
      <c r="O161" s="31"/>
      <c r="P161" s="31"/>
      <c r="Q161" s="32"/>
      <c r="R161" s="32"/>
      <c r="S161" s="30"/>
      <c r="T161" s="31"/>
      <c r="U161" s="31"/>
      <c r="V161" s="33"/>
      <c r="W161" s="33"/>
      <c r="X161" s="31"/>
      <c r="Y161" s="31"/>
      <c r="Z161" s="53"/>
      <c r="AA161" s="53"/>
      <c r="AB161" s="31"/>
      <c r="AC161" s="31"/>
      <c r="AD161" s="80"/>
      <c r="AE161" s="80"/>
      <c r="AF161" s="54"/>
      <c r="AG161" s="54"/>
      <c r="AH161" s="34"/>
      <c r="AI161" s="55"/>
      <c r="AJ161" s="55"/>
      <c r="AK161" s="55"/>
      <c r="AL161" s="36"/>
      <c r="AM161" s="36"/>
      <c r="AN161" s="36"/>
      <c r="AO161" s="36"/>
      <c r="AP161" s="37"/>
      <c r="AQ161" s="37"/>
      <c r="AR161" s="37"/>
      <c r="AS161" s="37"/>
      <c r="AT161" s="37"/>
      <c r="AU161" s="37"/>
      <c r="AV161" s="37"/>
      <c r="AW161" s="37"/>
    </row>
    <row r="162" spans="2:49" x14ac:dyDescent="0.25">
      <c r="B162" s="27"/>
      <c r="C162" s="28"/>
      <c r="D162" s="29"/>
      <c r="E162" s="29"/>
      <c r="F162" s="30"/>
      <c r="G162" s="31"/>
      <c r="H162" s="31"/>
      <c r="I162" s="31"/>
      <c r="J162" s="31"/>
      <c r="K162" s="31"/>
      <c r="L162" s="31"/>
      <c r="M162" s="32"/>
      <c r="N162" s="32"/>
      <c r="O162" s="31"/>
      <c r="P162" s="31"/>
      <c r="Q162" s="32"/>
      <c r="R162" s="32"/>
      <c r="S162" s="30"/>
      <c r="T162" s="31"/>
      <c r="U162" s="31"/>
      <c r="V162" s="33"/>
      <c r="W162" s="33"/>
      <c r="X162" s="31"/>
      <c r="Y162" s="31"/>
      <c r="Z162" s="53"/>
      <c r="AA162" s="53"/>
      <c r="AB162" s="31"/>
      <c r="AC162" s="31"/>
      <c r="AD162" s="80"/>
      <c r="AE162" s="80"/>
      <c r="AF162" s="54"/>
      <c r="AG162" s="54"/>
      <c r="AH162" s="34"/>
      <c r="AI162" s="55"/>
      <c r="AJ162" s="55"/>
      <c r="AK162" s="55"/>
      <c r="AL162" s="36"/>
      <c r="AM162" s="36"/>
      <c r="AN162" s="36"/>
      <c r="AO162" s="36"/>
      <c r="AP162" s="37"/>
      <c r="AQ162" s="37"/>
      <c r="AR162" s="37"/>
      <c r="AS162" s="37"/>
      <c r="AT162" s="37"/>
      <c r="AU162" s="37"/>
      <c r="AV162" s="37"/>
      <c r="AW162" s="37"/>
    </row>
    <row r="163" spans="2:49" x14ac:dyDescent="0.25">
      <c r="B163" s="27"/>
      <c r="C163" s="28"/>
      <c r="D163" s="29"/>
      <c r="E163" s="29"/>
      <c r="F163" s="30"/>
      <c r="G163" s="31"/>
      <c r="H163" s="31"/>
      <c r="I163" s="31"/>
      <c r="J163" s="31"/>
      <c r="K163" s="31"/>
      <c r="L163" s="31"/>
      <c r="M163" s="32"/>
      <c r="N163" s="32"/>
      <c r="O163" s="31"/>
      <c r="P163" s="31"/>
      <c r="Q163" s="32"/>
      <c r="R163" s="32"/>
      <c r="S163" s="30"/>
      <c r="T163" s="31"/>
      <c r="U163" s="31"/>
      <c r="V163" s="33"/>
      <c r="W163" s="33"/>
      <c r="X163" s="31"/>
      <c r="Y163" s="31"/>
      <c r="Z163" s="53"/>
      <c r="AA163" s="53"/>
      <c r="AB163" s="31"/>
      <c r="AC163" s="31"/>
      <c r="AD163" s="80"/>
      <c r="AE163" s="80"/>
      <c r="AF163" s="54"/>
      <c r="AG163" s="54"/>
      <c r="AH163" s="34"/>
      <c r="AI163" s="55"/>
      <c r="AJ163" s="55"/>
      <c r="AK163" s="55"/>
      <c r="AL163" s="36"/>
      <c r="AM163" s="36"/>
      <c r="AN163" s="36"/>
      <c r="AO163" s="36"/>
      <c r="AP163" s="37"/>
      <c r="AQ163" s="37"/>
      <c r="AR163" s="37"/>
      <c r="AS163" s="37"/>
      <c r="AT163" s="37"/>
      <c r="AU163" s="37"/>
      <c r="AV163" s="37"/>
      <c r="AW163" s="37"/>
    </row>
    <row r="164" spans="2:49" x14ac:dyDescent="0.25">
      <c r="B164" s="27"/>
      <c r="C164" s="28"/>
      <c r="D164" s="29"/>
      <c r="E164" s="29"/>
      <c r="F164" s="30"/>
      <c r="G164" s="31"/>
      <c r="H164" s="31"/>
      <c r="I164" s="31"/>
      <c r="J164" s="31"/>
      <c r="K164" s="31"/>
      <c r="L164" s="31"/>
      <c r="M164" s="32"/>
      <c r="N164" s="32"/>
      <c r="O164" s="31"/>
      <c r="P164" s="31"/>
      <c r="Q164" s="32"/>
      <c r="R164" s="32"/>
      <c r="S164" s="30"/>
      <c r="T164" s="31"/>
      <c r="U164" s="31"/>
      <c r="V164" s="33"/>
      <c r="W164" s="33"/>
      <c r="X164" s="31"/>
      <c r="Y164" s="31"/>
      <c r="Z164" s="53"/>
      <c r="AA164" s="53"/>
      <c r="AB164" s="31"/>
      <c r="AC164" s="31"/>
      <c r="AD164" s="80"/>
      <c r="AE164" s="80"/>
      <c r="AF164" s="54"/>
      <c r="AG164" s="54"/>
      <c r="AH164" s="34"/>
      <c r="AI164" s="55"/>
      <c r="AJ164" s="55"/>
      <c r="AK164" s="55"/>
      <c r="AL164" s="36"/>
      <c r="AM164" s="36"/>
      <c r="AN164" s="36"/>
      <c r="AO164" s="36"/>
      <c r="AP164" s="37"/>
      <c r="AQ164" s="37"/>
      <c r="AR164" s="37"/>
      <c r="AS164" s="37"/>
      <c r="AT164" s="37"/>
      <c r="AU164" s="37"/>
      <c r="AV164" s="37"/>
      <c r="AW164" s="37"/>
    </row>
    <row r="165" spans="2:49" x14ac:dyDescent="0.25">
      <c r="B165" s="27"/>
      <c r="C165" s="28"/>
      <c r="D165" s="29"/>
      <c r="E165" s="29"/>
      <c r="F165" s="30"/>
      <c r="G165" s="31"/>
      <c r="H165" s="31"/>
      <c r="I165" s="31"/>
      <c r="J165" s="31"/>
      <c r="K165" s="31"/>
      <c r="L165" s="31"/>
      <c r="M165" s="32"/>
      <c r="N165" s="32"/>
      <c r="O165" s="31"/>
      <c r="P165" s="31"/>
      <c r="Q165" s="32"/>
      <c r="R165" s="32"/>
      <c r="S165" s="30"/>
      <c r="T165" s="31"/>
      <c r="U165" s="31"/>
      <c r="V165" s="33"/>
      <c r="W165" s="33"/>
      <c r="X165" s="31"/>
      <c r="Y165" s="31"/>
      <c r="Z165" s="53"/>
      <c r="AA165" s="53"/>
      <c r="AB165" s="31"/>
      <c r="AC165" s="31"/>
      <c r="AD165" s="80"/>
      <c r="AE165" s="80"/>
      <c r="AF165" s="54"/>
      <c r="AG165" s="54"/>
      <c r="AH165" s="34"/>
      <c r="AI165" s="55"/>
      <c r="AJ165" s="55"/>
      <c r="AK165" s="55"/>
      <c r="AL165" s="36"/>
      <c r="AM165" s="36"/>
      <c r="AN165" s="36"/>
      <c r="AO165" s="36"/>
      <c r="AP165" s="37"/>
      <c r="AQ165" s="37"/>
      <c r="AR165" s="37"/>
      <c r="AS165" s="37"/>
      <c r="AT165" s="37"/>
      <c r="AU165" s="37"/>
      <c r="AV165" s="37"/>
      <c r="AW165" s="37"/>
    </row>
    <row r="166" spans="2:49" x14ac:dyDescent="0.25">
      <c r="B166" s="27"/>
      <c r="C166" s="28"/>
      <c r="D166" s="29"/>
      <c r="E166" s="29"/>
      <c r="F166" s="30"/>
      <c r="G166" s="31"/>
      <c r="H166" s="31"/>
      <c r="I166" s="31"/>
      <c r="J166" s="31"/>
      <c r="K166" s="31"/>
      <c r="L166" s="31"/>
      <c r="M166" s="32"/>
      <c r="N166" s="32"/>
      <c r="O166" s="31"/>
      <c r="P166" s="31"/>
      <c r="Q166" s="32"/>
      <c r="R166" s="32"/>
      <c r="S166" s="30"/>
      <c r="T166" s="31"/>
      <c r="U166" s="31"/>
      <c r="V166" s="33"/>
      <c r="W166" s="33"/>
      <c r="X166" s="31"/>
      <c r="Y166" s="31"/>
      <c r="Z166" s="53"/>
      <c r="AA166" s="53"/>
      <c r="AB166" s="31"/>
      <c r="AC166" s="31"/>
      <c r="AD166" s="80"/>
      <c r="AE166" s="80"/>
      <c r="AF166" s="54"/>
      <c r="AG166" s="54"/>
      <c r="AH166" s="34"/>
      <c r="AI166" s="55"/>
      <c r="AJ166" s="55"/>
      <c r="AK166" s="55"/>
      <c r="AL166" s="36"/>
      <c r="AM166" s="36"/>
      <c r="AN166" s="36"/>
      <c r="AO166" s="36"/>
      <c r="AP166" s="37"/>
      <c r="AQ166" s="37"/>
      <c r="AR166" s="37"/>
      <c r="AS166" s="37"/>
      <c r="AT166" s="37"/>
      <c r="AU166" s="37"/>
      <c r="AV166" s="37"/>
      <c r="AW166" s="37"/>
    </row>
    <row r="167" spans="2:49" x14ac:dyDescent="0.25">
      <c r="B167" s="81"/>
      <c r="C167" s="81"/>
      <c r="D167" s="29"/>
      <c r="E167" s="29"/>
      <c r="F167" s="30"/>
      <c r="G167" s="31"/>
      <c r="H167" s="31"/>
      <c r="I167" s="31"/>
      <c r="J167" s="31"/>
      <c r="K167" s="31"/>
      <c r="L167" s="31"/>
      <c r="M167" s="32"/>
      <c r="N167" s="32"/>
      <c r="O167" s="31"/>
      <c r="P167" s="31"/>
      <c r="Q167" s="32"/>
      <c r="R167" s="32"/>
      <c r="S167" s="30"/>
      <c r="T167" s="31"/>
      <c r="U167" s="31"/>
      <c r="V167" s="33"/>
      <c r="W167" s="33"/>
      <c r="X167" s="31"/>
      <c r="Y167" s="31"/>
      <c r="Z167" s="53"/>
      <c r="AA167" s="53"/>
      <c r="AB167" s="31"/>
      <c r="AC167" s="31"/>
      <c r="AD167" s="80"/>
      <c r="AE167" s="80"/>
      <c r="AF167" s="54"/>
      <c r="AG167" s="54"/>
      <c r="AH167" s="34"/>
      <c r="AI167" s="55"/>
      <c r="AJ167" s="55"/>
      <c r="AK167" s="55"/>
      <c r="AL167" s="36"/>
      <c r="AM167" s="36"/>
      <c r="AN167" s="36"/>
      <c r="AO167" s="36"/>
      <c r="AP167" s="37"/>
      <c r="AQ167" s="37"/>
      <c r="AR167" s="37"/>
      <c r="AS167" s="37"/>
      <c r="AT167" s="37"/>
      <c r="AU167" s="37"/>
      <c r="AV167" s="37"/>
      <c r="AW167" s="37"/>
    </row>
    <row r="168" spans="2:49" x14ac:dyDescent="0.25">
      <c r="B168" s="81"/>
      <c r="C168" s="81"/>
      <c r="D168" s="29"/>
      <c r="E168" s="29"/>
      <c r="F168" s="30"/>
      <c r="G168" s="31"/>
      <c r="H168" s="31"/>
      <c r="I168" s="31"/>
      <c r="J168" s="31"/>
      <c r="K168" s="31"/>
      <c r="L168" s="31"/>
      <c r="M168" s="32"/>
      <c r="N168" s="32"/>
      <c r="O168" s="31"/>
      <c r="P168" s="31"/>
      <c r="Q168" s="32"/>
      <c r="R168" s="32"/>
      <c r="S168" s="30"/>
      <c r="T168" s="31"/>
      <c r="U168" s="31"/>
      <c r="V168" s="33"/>
      <c r="W168" s="33"/>
      <c r="X168" s="31"/>
      <c r="Y168" s="31"/>
      <c r="Z168" s="53"/>
      <c r="AA168" s="53"/>
      <c r="AB168" s="31"/>
      <c r="AC168" s="31"/>
      <c r="AD168" s="80"/>
      <c r="AE168" s="80"/>
      <c r="AF168" s="54"/>
      <c r="AG168" s="54"/>
      <c r="AH168" s="34"/>
      <c r="AI168" s="55"/>
      <c r="AJ168" s="55"/>
      <c r="AK168" s="55"/>
      <c r="AL168" s="36"/>
      <c r="AM168" s="36"/>
      <c r="AN168" s="36"/>
      <c r="AO168" s="36"/>
      <c r="AP168" s="37"/>
      <c r="AQ168" s="37"/>
      <c r="AR168" s="37"/>
      <c r="AS168" s="37"/>
      <c r="AT168" s="37"/>
      <c r="AU168" s="37"/>
      <c r="AV168" s="37"/>
      <c r="AW168" s="37"/>
    </row>
    <row r="169" spans="2:49" x14ac:dyDescent="0.25">
      <c r="B169" s="81"/>
      <c r="C169" s="81"/>
      <c r="D169" s="29"/>
      <c r="E169" s="29"/>
      <c r="F169" s="30"/>
      <c r="G169" s="31"/>
      <c r="H169" s="31"/>
      <c r="I169" s="31"/>
      <c r="J169" s="31"/>
      <c r="K169" s="31"/>
      <c r="L169" s="31"/>
      <c r="M169" s="32"/>
      <c r="N169" s="32"/>
      <c r="O169" s="31"/>
      <c r="P169" s="31"/>
      <c r="Q169" s="32"/>
      <c r="R169" s="32"/>
      <c r="S169" s="30"/>
      <c r="T169" s="31"/>
      <c r="U169" s="31"/>
      <c r="V169" s="33"/>
      <c r="W169" s="33"/>
      <c r="X169" s="31"/>
      <c r="Y169" s="31"/>
      <c r="Z169" s="53"/>
      <c r="AA169" s="53"/>
      <c r="AB169" s="31"/>
      <c r="AC169" s="31"/>
      <c r="AD169" s="80"/>
      <c r="AE169" s="80"/>
      <c r="AF169" s="54"/>
      <c r="AG169" s="54"/>
      <c r="AH169" s="34"/>
      <c r="AI169" s="55"/>
      <c r="AJ169" s="55"/>
      <c r="AK169" s="55"/>
      <c r="AL169" s="36"/>
      <c r="AM169" s="36"/>
      <c r="AN169" s="36"/>
      <c r="AO169" s="36"/>
      <c r="AP169" s="37"/>
      <c r="AQ169" s="37"/>
      <c r="AR169" s="37"/>
      <c r="AS169" s="37"/>
      <c r="AT169" s="37"/>
      <c r="AU169" s="37"/>
      <c r="AV169" s="37"/>
      <c r="AW169" s="37"/>
    </row>
    <row r="170" spans="2:49" x14ac:dyDescent="0.25">
      <c r="D170" s="29"/>
      <c r="E170" s="29"/>
      <c r="F170" s="30"/>
      <c r="G170" s="31"/>
      <c r="H170" s="31"/>
      <c r="I170" s="31"/>
      <c r="J170" s="31"/>
      <c r="K170" s="31"/>
      <c r="L170" s="31"/>
      <c r="M170" s="32"/>
      <c r="N170" s="32"/>
      <c r="O170" s="31"/>
      <c r="P170" s="31"/>
      <c r="Q170" s="32"/>
      <c r="R170" s="32"/>
      <c r="S170" s="30"/>
      <c r="T170" s="31"/>
      <c r="U170" s="31"/>
      <c r="V170" s="33"/>
      <c r="W170" s="33"/>
      <c r="X170" s="31"/>
      <c r="Y170" s="31"/>
      <c r="Z170" s="53"/>
      <c r="AA170" s="53"/>
      <c r="AB170" s="31"/>
      <c r="AC170" s="31"/>
      <c r="AD170" s="80"/>
      <c r="AE170" s="80"/>
      <c r="AF170" s="54"/>
      <c r="AG170" s="54"/>
      <c r="AH170" s="34"/>
      <c r="AI170" s="55"/>
      <c r="AJ170" s="55"/>
      <c r="AK170" s="55"/>
      <c r="AL170" s="36"/>
      <c r="AM170" s="36"/>
      <c r="AN170" s="36"/>
      <c r="AO170" s="36"/>
      <c r="AP170" s="37"/>
      <c r="AQ170" s="37"/>
      <c r="AR170" s="37"/>
      <c r="AS170" s="37"/>
      <c r="AT170" s="37"/>
      <c r="AU170" s="37"/>
      <c r="AV170" s="37"/>
      <c r="AW170" s="37"/>
    </row>
    <row r="171" spans="2:49" x14ac:dyDescent="0.25">
      <c r="D171" s="54" t="s">
        <v>142</v>
      </c>
      <c r="E171" s="54" t="s">
        <v>142</v>
      </c>
      <c r="F171" s="30" t="s">
        <v>142</v>
      </c>
      <c r="G171" s="31" t="s">
        <v>142</v>
      </c>
      <c r="H171" s="31" t="s">
        <v>142</v>
      </c>
      <c r="I171" s="31" t="s">
        <v>142</v>
      </c>
      <c r="J171" s="31" t="s">
        <v>142</v>
      </c>
      <c r="K171" s="31" t="s">
        <v>142</v>
      </c>
      <c r="L171" s="31" t="s">
        <v>142</v>
      </c>
      <c r="M171" s="32" t="s">
        <v>142</v>
      </c>
      <c r="N171" s="32" t="s">
        <v>142</v>
      </c>
      <c r="O171" s="31" t="s">
        <v>142</v>
      </c>
      <c r="P171" s="31" t="s">
        <v>142</v>
      </c>
      <c r="Q171" s="32" t="s">
        <v>142</v>
      </c>
      <c r="R171" s="32" t="s">
        <v>142</v>
      </c>
      <c r="S171" s="30" t="s">
        <v>142</v>
      </c>
      <c r="T171" s="31" t="s">
        <v>142</v>
      </c>
      <c r="U171" s="31"/>
      <c r="V171" s="33" t="s">
        <v>142</v>
      </c>
      <c r="W171" s="33" t="s">
        <v>142</v>
      </c>
      <c r="X171" s="31" t="s">
        <v>142</v>
      </c>
      <c r="Y171" s="31" t="s">
        <v>142</v>
      </c>
      <c r="Z171" s="53"/>
      <c r="AA171" s="53"/>
      <c r="AB171" s="31"/>
      <c r="AC171" s="31"/>
      <c r="AD171" s="80"/>
      <c r="AE171" s="80"/>
      <c r="AF171" s="54"/>
      <c r="AG171" s="54"/>
      <c r="AH171" s="34"/>
      <c r="AI171" s="55"/>
      <c r="AJ171" s="55"/>
      <c r="AK171" s="55"/>
      <c r="AL171" s="36"/>
      <c r="AM171" s="36"/>
      <c r="AN171" s="36"/>
      <c r="AO171" s="36"/>
      <c r="AP171" s="37"/>
      <c r="AQ171" s="37"/>
      <c r="AR171" s="37"/>
      <c r="AS171" s="37"/>
      <c r="AT171" s="37"/>
      <c r="AU171" s="37"/>
      <c r="AV171" s="37"/>
      <c r="AW171" s="37"/>
    </row>
    <row r="172" spans="2:49" x14ac:dyDescent="0.25">
      <c r="D172" s="54" t="s">
        <v>142</v>
      </c>
      <c r="E172" s="54" t="s">
        <v>142</v>
      </c>
      <c r="F172" s="30" t="s">
        <v>142</v>
      </c>
      <c r="G172" s="31" t="s">
        <v>142</v>
      </c>
      <c r="H172" s="31" t="s">
        <v>142</v>
      </c>
      <c r="I172" s="31" t="s">
        <v>142</v>
      </c>
      <c r="J172" s="31" t="s">
        <v>142</v>
      </c>
      <c r="K172" s="31" t="s">
        <v>142</v>
      </c>
      <c r="L172" s="31" t="s">
        <v>142</v>
      </c>
      <c r="M172" s="32" t="s">
        <v>142</v>
      </c>
      <c r="N172" s="32" t="s">
        <v>142</v>
      </c>
      <c r="O172" s="31" t="s">
        <v>142</v>
      </c>
      <c r="P172" s="31" t="s">
        <v>142</v>
      </c>
      <c r="Q172" s="32" t="s">
        <v>142</v>
      </c>
      <c r="R172" s="32" t="s">
        <v>142</v>
      </c>
      <c r="S172" s="30" t="s">
        <v>142</v>
      </c>
      <c r="T172" s="31" t="s">
        <v>142</v>
      </c>
      <c r="U172" s="31"/>
      <c r="V172" s="33" t="s">
        <v>142</v>
      </c>
      <c r="W172" s="33" t="s">
        <v>142</v>
      </c>
      <c r="X172" s="31" t="s">
        <v>142</v>
      </c>
      <c r="Y172" s="31" t="s">
        <v>142</v>
      </c>
      <c r="Z172" s="53"/>
      <c r="AA172" s="53"/>
      <c r="AB172" s="31"/>
      <c r="AC172" s="31"/>
      <c r="AD172" s="80"/>
      <c r="AE172" s="80"/>
      <c r="AF172" s="54"/>
      <c r="AG172" s="54"/>
      <c r="AH172" s="34"/>
      <c r="AI172" s="55"/>
      <c r="AJ172" s="55"/>
      <c r="AK172" s="55"/>
      <c r="AL172" s="36"/>
      <c r="AM172" s="36"/>
      <c r="AN172" s="36"/>
      <c r="AO172" s="36"/>
      <c r="AP172" s="37"/>
      <c r="AQ172" s="37"/>
      <c r="AR172" s="37"/>
      <c r="AS172" s="37"/>
      <c r="AT172" s="37"/>
      <c r="AU172" s="37"/>
      <c r="AV172" s="37"/>
      <c r="AW172" s="37"/>
    </row>
    <row r="173" spans="2:49" x14ac:dyDescent="0.25">
      <c r="D173" s="54" t="s">
        <v>142</v>
      </c>
      <c r="E173" s="54" t="s">
        <v>142</v>
      </c>
      <c r="F173" s="30" t="s">
        <v>142</v>
      </c>
      <c r="G173" s="31" t="s">
        <v>142</v>
      </c>
      <c r="H173" s="31" t="s">
        <v>142</v>
      </c>
      <c r="I173" s="31" t="s">
        <v>142</v>
      </c>
      <c r="J173" s="31" t="s">
        <v>142</v>
      </c>
      <c r="K173" s="31" t="s">
        <v>142</v>
      </c>
      <c r="L173" s="31" t="s">
        <v>142</v>
      </c>
      <c r="M173" s="32" t="s">
        <v>142</v>
      </c>
      <c r="N173" s="32" t="s">
        <v>142</v>
      </c>
      <c r="O173" s="31" t="s">
        <v>142</v>
      </c>
      <c r="P173" s="31" t="s">
        <v>142</v>
      </c>
      <c r="Q173" s="32" t="s">
        <v>142</v>
      </c>
      <c r="R173" s="32" t="s">
        <v>142</v>
      </c>
      <c r="S173" s="30" t="s">
        <v>142</v>
      </c>
      <c r="T173" s="31" t="s">
        <v>142</v>
      </c>
      <c r="U173" s="31"/>
      <c r="V173" s="33" t="s">
        <v>142</v>
      </c>
      <c r="W173" s="33" t="s">
        <v>142</v>
      </c>
      <c r="X173" s="31" t="s">
        <v>142</v>
      </c>
      <c r="Y173" s="31" t="s">
        <v>142</v>
      </c>
      <c r="Z173" s="53"/>
      <c r="AA173" s="53"/>
      <c r="AB173" s="31"/>
      <c r="AC173" s="31"/>
      <c r="AD173" s="80"/>
      <c r="AE173" s="80"/>
      <c r="AF173" s="54"/>
      <c r="AG173" s="54"/>
      <c r="AH173" s="34"/>
      <c r="AI173" s="55"/>
      <c r="AJ173" s="55"/>
      <c r="AK173" s="55"/>
      <c r="AL173" s="36"/>
      <c r="AM173" s="36"/>
      <c r="AN173" s="36"/>
      <c r="AO173" s="36"/>
      <c r="AP173" s="37"/>
      <c r="AQ173" s="37"/>
      <c r="AR173" s="37"/>
      <c r="AS173" s="37"/>
      <c r="AT173" s="37"/>
      <c r="AU173" s="37"/>
      <c r="AV173" s="37"/>
      <c r="AW173" s="37"/>
    </row>
    <row r="174" spans="2:49" x14ac:dyDescent="0.25">
      <c r="D174" s="54" t="s">
        <v>142</v>
      </c>
      <c r="E174" s="54" t="s">
        <v>142</v>
      </c>
      <c r="F174" s="30" t="s">
        <v>142</v>
      </c>
      <c r="G174" s="31" t="s">
        <v>142</v>
      </c>
      <c r="H174" s="31" t="s">
        <v>142</v>
      </c>
      <c r="I174" s="31" t="s">
        <v>142</v>
      </c>
      <c r="J174" s="31" t="s">
        <v>142</v>
      </c>
      <c r="K174" s="31" t="s">
        <v>142</v>
      </c>
      <c r="L174" s="31" t="s">
        <v>142</v>
      </c>
      <c r="M174" s="32" t="s">
        <v>142</v>
      </c>
      <c r="N174" s="32" t="s">
        <v>142</v>
      </c>
      <c r="O174" s="31" t="s">
        <v>142</v>
      </c>
      <c r="P174" s="31" t="s">
        <v>142</v>
      </c>
      <c r="Q174" s="32" t="s">
        <v>142</v>
      </c>
      <c r="R174" s="32" t="s">
        <v>142</v>
      </c>
      <c r="S174" s="30" t="s">
        <v>142</v>
      </c>
      <c r="T174" s="31" t="s">
        <v>142</v>
      </c>
      <c r="U174" s="31"/>
      <c r="V174" s="33" t="s">
        <v>142</v>
      </c>
      <c r="W174" s="33" t="s">
        <v>142</v>
      </c>
      <c r="X174" s="31" t="s">
        <v>142</v>
      </c>
      <c r="Y174" s="31" t="s">
        <v>142</v>
      </c>
      <c r="Z174" s="53"/>
      <c r="AA174" s="53"/>
      <c r="AB174" s="31"/>
      <c r="AC174" s="31"/>
      <c r="AD174" s="80"/>
      <c r="AE174" s="80"/>
      <c r="AF174" s="54"/>
      <c r="AG174" s="54"/>
      <c r="AH174" s="34"/>
      <c r="AI174" s="55"/>
      <c r="AJ174" s="55"/>
      <c r="AK174" s="55"/>
      <c r="AL174" s="36"/>
      <c r="AM174" s="36"/>
      <c r="AN174" s="36"/>
      <c r="AO174" s="36"/>
      <c r="AP174" s="37"/>
      <c r="AQ174" s="37"/>
      <c r="AR174" s="37"/>
      <c r="AS174" s="37"/>
      <c r="AT174" s="37"/>
      <c r="AU174" s="37"/>
      <c r="AV174" s="37"/>
      <c r="AW174" s="37"/>
    </row>
    <row r="175" spans="2:49" x14ac:dyDescent="0.25">
      <c r="D175" s="54" t="s">
        <v>142</v>
      </c>
      <c r="E175" s="54" t="s">
        <v>142</v>
      </c>
      <c r="F175" s="30" t="s">
        <v>142</v>
      </c>
      <c r="G175" s="31" t="s">
        <v>142</v>
      </c>
      <c r="H175" s="31" t="s">
        <v>142</v>
      </c>
      <c r="I175" s="31" t="s">
        <v>142</v>
      </c>
      <c r="J175" s="31" t="s">
        <v>142</v>
      </c>
      <c r="K175" s="31" t="s">
        <v>142</v>
      </c>
      <c r="L175" s="31" t="s">
        <v>142</v>
      </c>
      <c r="M175" s="32" t="s">
        <v>142</v>
      </c>
      <c r="N175" s="32" t="s">
        <v>142</v>
      </c>
      <c r="O175" s="31" t="s">
        <v>142</v>
      </c>
      <c r="P175" s="31" t="s">
        <v>142</v>
      </c>
      <c r="Q175" s="32" t="s">
        <v>142</v>
      </c>
      <c r="R175" s="32" t="s">
        <v>142</v>
      </c>
      <c r="S175" s="30" t="s">
        <v>142</v>
      </c>
      <c r="T175" s="31" t="s">
        <v>142</v>
      </c>
      <c r="U175" s="31"/>
      <c r="V175" s="33" t="s">
        <v>142</v>
      </c>
      <c r="W175" s="33" t="s">
        <v>142</v>
      </c>
      <c r="X175" s="31" t="s">
        <v>142</v>
      </c>
      <c r="Y175" s="31" t="s">
        <v>142</v>
      </c>
      <c r="Z175" s="53"/>
      <c r="AA175" s="53"/>
      <c r="AB175" s="31"/>
      <c r="AC175" s="31"/>
      <c r="AD175" s="80"/>
      <c r="AE175" s="80"/>
      <c r="AF175" s="54"/>
      <c r="AG175" s="54"/>
      <c r="AH175" s="34"/>
      <c r="AI175" s="55"/>
      <c r="AJ175" s="55"/>
      <c r="AK175" s="55"/>
      <c r="AL175" s="36"/>
      <c r="AM175" s="36"/>
      <c r="AN175" s="36"/>
      <c r="AO175" s="36"/>
      <c r="AP175" s="37"/>
      <c r="AQ175" s="37"/>
      <c r="AR175" s="37"/>
      <c r="AS175" s="37"/>
      <c r="AT175" s="37"/>
      <c r="AU175" s="37"/>
      <c r="AV175" s="37"/>
      <c r="AW175" s="37"/>
    </row>
    <row r="176" spans="2:49" x14ac:dyDescent="0.25">
      <c r="D176" s="54" t="s">
        <v>142</v>
      </c>
      <c r="E176" s="54" t="s">
        <v>142</v>
      </c>
      <c r="F176" s="30" t="s">
        <v>142</v>
      </c>
      <c r="G176" s="31" t="s">
        <v>142</v>
      </c>
      <c r="H176" s="31" t="s">
        <v>142</v>
      </c>
      <c r="I176" s="31" t="s">
        <v>142</v>
      </c>
      <c r="J176" s="31" t="s">
        <v>142</v>
      </c>
      <c r="K176" s="31" t="s">
        <v>142</v>
      </c>
      <c r="L176" s="31" t="s">
        <v>142</v>
      </c>
      <c r="M176" s="32" t="s">
        <v>142</v>
      </c>
      <c r="N176" s="32" t="s">
        <v>142</v>
      </c>
      <c r="O176" s="31" t="s">
        <v>142</v>
      </c>
      <c r="P176" s="31" t="s">
        <v>142</v>
      </c>
      <c r="Q176" s="32" t="s">
        <v>142</v>
      </c>
      <c r="R176" s="32" t="s">
        <v>142</v>
      </c>
      <c r="S176" s="30" t="s">
        <v>142</v>
      </c>
      <c r="T176" s="31" t="s">
        <v>142</v>
      </c>
      <c r="U176" s="31"/>
      <c r="V176" s="33" t="s">
        <v>142</v>
      </c>
      <c r="W176" s="33" t="s">
        <v>142</v>
      </c>
      <c r="X176" s="31" t="s">
        <v>142</v>
      </c>
      <c r="Y176" s="31" t="s">
        <v>142</v>
      </c>
      <c r="Z176" s="53"/>
      <c r="AA176" s="53"/>
      <c r="AB176" s="31"/>
      <c r="AC176" s="31"/>
      <c r="AD176" s="80"/>
      <c r="AE176" s="80"/>
      <c r="AF176" s="54"/>
      <c r="AG176" s="54"/>
      <c r="AH176" s="34"/>
      <c r="AI176" s="55"/>
      <c r="AJ176" s="55"/>
      <c r="AK176" s="55"/>
      <c r="AL176" s="36"/>
      <c r="AM176" s="36"/>
      <c r="AN176" s="36"/>
      <c r="AO176" s="36"/>
      <c r="AP176" s="37"/>
      <c r="AQ176" s="37"/>
      <c r="AR176" s="37"/>
      <c r="AS176" s="37"/>
      <c r="AT176" s="37"/>
      <c r="AU176" s="37"/>
      <c r="AV176" s="37"/>
      <c r="AW176" s="37"/>
    </row>
    <row r="177" spans="4:49" x14ac:dyDescent="0.25">
      <c r="D177" s="54" t="s">
        <v>142</v>
      </c>
      <c r="E177" s="54" t="s">
        <v>142</v>
      </c>
      <c r="F177" s="30" t="s">
        <v>142</v>
      </c>
      <c r="G177" s="31" t="s">
        <v>142</v>
      </c>
      <c r="H177" s="31" t="s">
        <v>142</v>
      </c>
      <c r="I177" s="31" t="s">
        <v>142</v>
      </c>
      <c r="J177" s="31" t="s">
        <v>142</v>
      </c>
      <c r="K177" s="31" t="s">
        <v>142</v>
      </c>
      <c r="L177" s="31" t="s">
        <v>142</v>
      </c>
      <c r="M177" s="32" t="s">
        <v>142</v>
      </c>
      <c r="N177" s="32" t="s">
        <v>142</v>
      </c>
      <c r="O177" s="31" t="s">
        <v>142</v>
      </c>
      <c r="P177" s="31" t="s">
        <v>142</v>
      </c>
      <c r="Q177" s="32" t="s">
        <v>142</v>
      </c>
      <c r="R177" s="32" t="s">
        <v>142</v>
      </c>
      <c r="S177" s="30" t="s">
        <v>142</v>
      </c>
      <c r="T177" s="31" t="s">
        <v>142</v>
      </c>
      <c r="U177" s="31"/>
      <c r="V177" s="33" t="s">
        <v>142</v>
      </c>
      <c r="W177" s="33" t="s">
        <v>142</v>
      </c>
      <c r="X177" s="31" t="s">
        <v>142</v>
      </c>
      <c r="Y177" s="31" t="s">
        <v>142</v>
      </c>
      <c r="Z177" s="53"/>
      <c r="AA177" s="53"/>
      <c r="AB177" s="31"/>
      <c r="AC177" s="31"/>
      <c r="AD177" s="80"/>
      <c r="AE177" s="80"/>
      <c r="AF177" s="54"/>
      <c r="AG177" s="54"/>
      <c r="AH177" s="34"/>
      <c r="AI177" s="55"/>
      <c r="AJ177" s="55"/>
      <c r="AK177" s="55"/>
      <c r="AL177" s="36"/>
      <c r="AM177" s="36"/>
      <c r="AN177" s="36"/>
      <c r="AO177" s="36"/>
      <c r="AP177" s="37"/>
      <c r="AQ177" s="37"/>
      <c r="AR177" s="37"/>
      <c r="AS177" s="37"/>
      <c r="AT177" s="37"/>
      <c r="AU177" s="37"/>
      <c r="AV177" s="37"/>
      <c r="AW177" s="37"/>
    </row>
    <row r="178" spans="4:49" x14ac:dyDescent="0.25">
      <c r="D178" s="54" t="s">
        <v>142</v>
      </c>
      <c r="E178" s="54" t="s">
        <v>142</v>
      </c>
      <c r="F178" s="30" t="s">
        <v>142</v>
      </c>
      <c r="G178" s="31" t="s">
        <v>142</v>
      </c>
      <c r="H178" s="31" t="s">
        <v>142</v>
      </c>
      <c r="I178" s="31" t="s">
        <v>142</v>
      </c>
      <c r="J178" s="31" t="s">
        <v>142</v>
      </c>
      <c r="K178" s="31" t="s">
        <v>142</v>
      </c>
      <c r="L178" s="31" t="s">
        <v>142</v>
      </c>
      <c r="M178" s="32" t="s">
        <v>142</v>
      </c>
      <c r="N178" s="32" t="s">
        <v>142</v>
      </c>
      <c r="O178" s="31" t="s">
        <v>142</v>
      </c>
      <c r="P178" s="31" t="s">
        <v>142</v>
      </c>
      <c r="Q178" s="32" t="s">
        <v>142</v>
      </c>
      <c r="R178" s="32" t="s">
        <v>142</v>
      </c>
      <c r="S178" s="30" t="s">
        <v>142</v>
      </c>
      <c r="T178" s="31" t="s">
        <v>142</v>
      </c>
      <c r="U178" s="31"/>
      <c r="V178" s="33" t="s">
        <v>142</v>
      </c>
      <c r="W178" s="33" t="s">
        <v>142</v>
      </c>
      <c r="X178" s="31" t="s">
        <v>142</v>
      </c>
      <c r="Y178" s="31" t="s">
        <v>142</v>
      </c>
      <c r="Z178" s="53"/>
      <c r="AA178" s="53"/>
      <c r="AB178" s="31"/>
      <c r="AC178" s="31"/>
      <c r="AD178" s="80"/>
      <c r="AE178" s="80"/>
      <c r="AF178" s="54"/>
      <c r="AG178" s="54"/>
      <c r="AH178" s="34"/>
      <c r="AI178" s="55"/>
      <c r="AJ178" s="55"/>
      <c r="AK178" s="55"/>
      <c r="AL178" s="36"/>
      <c r="AM178" s="36"/>
      <c r="AN178" s="36"/>
      <c r="AO178" s="36"/>
      <c r="AP178" s="37"/>
      <c r="AQ178" s="37"/>
      <c r="AR178" s="37"/>
      <c r="AS178" s="37"/>
      <c r="AT178" s="37"/>
      <c r="AU178" s="37"/>
      <c r="AV178" s="37"/>
      <c r="AW178" s="37"/>
    </row>
    <row r="179" spans="4:49" x14ac:dyDescent="0.25">
      <c r="D179" s="54" t="s">
        <v>142</v>
      </c>
      <c r="E179" s="54" t="s">
        <v>142</v>
      </c>
      <c r="F179" s="30" t="s">
        <v>142</v>
      </c>
      <c r="G179" s="31" t="s">
        <v>142</v>
      </c>
      <c r="H179" s="31" t="s">
        <v>142</v>
      </c>
      <c r="I179" s="31" t="s">
        <v>142</v>
      </c>
      <c r="J179" s="31" t="s">
        <v>142</v>
      </c>
      <c r="K179" s="31" t="s">
        <v>142</v>
      </c>
      <c r="L179" s="31" t="s">
        <v>142</v>
      </c>
      <c r="M179" s="32" t="s">
        <v>142</v>
      </c>
      <c r="N179" s="32" t="s">
        <v>142</v>
      </c>
      <c r="O179" s="31" t="s">
        <v>142</v>
      </c>
      <c r="P179" s="31" t="s">
        <v>142</v>
      </c>
      <c r="Q179" s="32" t="s">
        <v>142</v>
      </c>
      <c r="R179" s="32" t="s">
        <v>142</v>
      </c>
      <c r="S179" s="30" t="s">
        <v>142</v>
      </c>
      <c r="T179" s="31" t="s">
        <v>142</v>
      </c>
      <c r="U179" s="31"/>
      <c r="V179" s="33" t="s">
        <v>142</v>
      </c>
      <c r="W179" s="33" t="s">
        <v>142</v>
      </c>
      <c r="X179" s="31" t="s">
        <v>142</v>
      </c>
      <c r="Y179" s="31" t="s">
        <v>142</v>
      </c>
      <c r="Z179" s="53"/>
      <c r="AA179" s="53"/>
      <c r="AB179" s="31"/>
      <c r="AC179" s="31"/>
      <c r="AD179" s="80"/>
      <c r="AE179" s="80"/>
      <c r="AF179" s="54"/>
      <c r="AG179" s="54"/>
      <c r="AH179" s="34"/>
      <c r="AI179" s="55"/>
      <c r="AJ179" s="55"/>
      <c r="AK179" s="55"/>
      <c r="AL179" s="36"/>
      <c r="AM179" s="36"/>
      <c r="AN179" s="36"/>
      <c r="AO179" s="36"/>
      <c r="AP179" s="37"/>
      <c r="AQ179" s="37"/>
      <c r="AR179" s="37"/>
      <c r="AS179" s="37"/>
      <c r="AT179" s="37"/>
      <c r="AU179" s="37"/>
      <c r="AV179" s="37"/>
      <c r="AW179" s="37"/>
    </row>
    <row r="180" spans="4:49" x14ac:dyDescent="0.25">
      <c r="D180" s="54" t="s">
        <v>142</v>
      </c>
      <c r="E180" s="54" t="s">
        <v>142</v>
      </c>
      <c r="F180" s="30" t="s">
        <v>142</v>
      </c>
      <c r="G180" s="31" t="s">
        <v>142</v>
      </c>
      <c r="H180" s="31" t="s">
        <v>142</v>
      </c>
      <c r="I180" s="31" t="s">
        <v>142</v>
      </c>
      <c r="J180" s="31" t="s">
        <v>142</v>
      </c>
      <c r="K180" s="31" t="s">
        <v>142</v>
      </c>
      <c r="L180" s="31" t="s">
        <v>142</v>
      </c>
      <c r="M180" s="32" t="s">
        <v>142</v>
      </c>
      <c r="N180" s="32" t="s">
        <v>142</v>
      </c>
      <c r="O180" s="31" t="s">
        <v>142</v>
      </c>
      <c r="P180" s="31" t="s">
        <v>142</v>
      </c>
      <c r="Q180" s="32" t="s">
        <v>142</v>
      </c>
      <c r="R180" s="32" t="s">
        <v>142</v>
      </c>
      <c r="S180" s="30" t="s">
        <v>142</v>
      </c>
      <c r="T180" s="31" t="s">
        <v>142</v>
      </c>
      <c r="U180" s="31"/>
      <c r="V180" s="33" t="s">
        <v>142</v>
      </c>
      <c r="W180" s="33" t="s">
        <v>142</v>
      </c>
      <c r="X180" s="31" t="s">
        <v>142</v>
      </c>
      <c r="Y180" s="31" t="s">
        <v>142</v>
      </c>
      <c r="Z180" s="53"/>
      <c r="AA180" s="53"/>
      <c r="AB180" s="31"/>
      <c r="AC180" s="31"/>
      <c r="AD180" s="80"/>
      <c r="AE180" s="80"/>
      <c r="AF180" s="54"/>
      <c r="AG180" s="54"/>
      <c r="AH180" s="34"/>
      <c r="AI180" s="55"/>
      <c r="AJ180" s="55"/>
      <c r="AK180" s="55"/>
      <c r="AL180" s="36"/>
      <c r="AM180" s="36"/>
      <c r="AN180" s="36"/>
      <c r="AO180" s="36"/>
      <c r="AP180" s="37"/>
      <c r="AQ180" s="37"/>
      <c r="AR180" s="37"/>
      <c r="AS180" s="37"/>
      <c r="AT180" s="37"/>
      <c r="AU180" s="37"/>
      <c r="AV180" s="37"/>
      <c r="AW180" s="37"/>
    </row>
    <row r="181" spans="4:49" x14ac:dyDescent="0.25">
      <c r="D181" s="54" t="s">
        <v>142</v>
      </c>
      <c r="E181" s="54" t="s">
        <v>142</v>
      </c>
      <c r="F181" s="30" t="s">
        <v>142</v>
      </c>
      <c r="G181" s="31" t="s">
        <v>142</v>
      </c>
      <c r="H181" s="31" t="s">
        <v>142</v>
      </c>
      <c r="I181" s="31" t="s">
        <v>142</v>
      </c>
      <c r="J181" s="31" t="s">
        <v>142</v>
      </c>
      <c r="K181" s="31" t="s">
        <v>142</v>
      </c>
      <c r="L181" s="31" t="s">
        <v>142</v>
      </c>
      <c r="M181" s="32" t="s">
        <v>142</v>
      </c>
      <c r="N181" s="32" t="s">
        <v>142</v>
      </c>
      <c r="O181" s="31" t="s">
        <v>142</v>
      </c>
      <c r="P181" s="31" t="s">
        <v>142</v>
      </c>
      <c r="Q181" s="32" t="s">
        <v>142</v>
      </c>
      <c r="R181" s="32" t="s">
        <v>142</v>
      </c>
      <c r="S181" s="30" t="s">
        <v>142</v>
      </c>
      <c r="T181" s="31" t="s">
        <v>142</v>
      </c>
      <c r="U181" s="31"/>
      <c r="V181" s="33" t="s">
        <v>142</v>
      </c>
      <c r="W181" s="33" t="s">
        <v>142</v>
      </c>
      <c r="X181" s="31" t="s">
        <v>142</v>
      </c>
      <c r="Y181" s="31" t="s">
        <v>142</v>
      </c>
      <c r="Z181" s="53"/>
      <c r="AA181" s="53"/>
      <c r="AB181" s="31"/>
      <c r="AC181" s="31"/>
      <c r="AD181" s="80"/>
      <c r="AE181" s="80"/>
      <c r="AF181" s="54"/>
      <c r="AG181" s="54"/>
      <c r="AH181" s="34"/>
      <c r="AI181" s="55"/>
      <c r="AJ181" s="55"/>
      <c r="AK181" s="55"/>
      <c r="AL181" s="36"/>
      <c r="AM181" s="36"/>
      <c r="AN181" s="36"/>
      <c r="AO181" s="36"/>
      <c r="AP181" s="37"/>
      <c r="AQ181" s="37"/>
      <c r="AR181" s="37"/>
      <c r="AS181" s="37"/>
      <c r="AT181" s="37"/>
      <c r="AU181" s="37"/>
      <c r="AV181" s="37"/>
      <c r="AW181" s="37"/>
    </row>
    <row r="182" spans="4:49" x14ac:dyDescent="0.25">
      <c r="D182" s="54" t="s">
        <v>142</v>
      </c>
      <c r="E182" s="54" t="s">
        <v>142</v>
      </c>
      <c r="F182" s="30" t="s">
        <v>142</v>
      </c>
      <c r="G182" s="31" t="s">
        <v>142</v>
      </c>
      <c r="H182" s="31" t="s">
        <v>142</v>
      </c>
      <c r="I182" s="31" t="s">
        <v>142</v>
      </c>
      <c r="J182" s="31" t="s">
        <v>142</v>
      </c>
      <c r="K182" s="31" t="s">
        <v>142</v>
      </c>
      <c r="L182" s="31" t="s">
        <v>142</v>
      </c>
      <c r="M182" s="32" t="s">
        <v>142</v>
      </c>
      <c r="N182" s="32" t="s">
        <v>142</v>
      </c>
      <c r="O182" s="31" t="s">
        <v>142</v>
      </c>
      <c r="P182" s="31" t="s">
        <v>142</v>
      </c>
      <c r="Q182" s="32" t="s">
        <v>142</v>
      </c>
      <c r="R182" s="32" t="s">
        <v>142</v>
      </c>
      <c r="S182" s="30" t="s">
        <v>142</v>
      </c>
      <c r="T182" s="31" t="s">
        <v>142</v>
      </c>
      <c r="U182" s="31"/>
      <c r="V182" s="33" t="s">
        <v>142</v>
      </c>
      <c r="W182" s="33" t="s">
        <v>142</v>
      </c>
      <c r="X182" s="31" t="s">
        <v>142</v>
      </c>
      <c r="Y182" s="31" t="s">
        <v>142</v>
      </c>
      <c r="AB182" s="31"/>
      <c r="AC182" s="31"/>
      <c r="AD182" s="80"/>
      <c r="AE182" s="80"/>
      <c r="AF182" s="54"/>
      <c r="AG182" s="54"/>
      <c r="AH182" s="34"/>
      <c r="AI182" s="55"/>
      <c r="AJ182" s="55"/>
      <c r="AK182" s="55"/>
      <c r="AL182" s="36"/>
      <c r="AM182" s="36"/>
      <c r="AN182" s="36"/>
      <c r="AO182" s="36"/>
      <c r="AP182" s="37"/>
      <c r="AQ182" s="37"/>
      <c r="AR182" s="37"/>
      <c r="AS182" s="37"/>
      <c r="AT182" s="37"/>
      <c r="AU182" s="37"/>
      <c r="AV182" s="37"/>
      <c r="AW182" s="37"/>
    </row>
    <row r="183" spans="4:49" x14ac:dyDescent="0.25">
      <c r="D183" s="54" t="s">
        <v>142</v>
      </c>
      <c r="E183" s="54" t="s">
        <v>142</v>
      </c>
      <c r="F183" s="30" t="s">
        <v>142</v>
      </c>
      <c r="G183" s="31" t="s">
        <v>142</v>
      </c>
      <c r="H183" s="31" t="s">
        <v>142</v>
      </c>
      <c r="I183" s="31" t="s">
        <v>142</v>
      </c>
      <c r="J183" s="31" t="s">
        <v>142</v>
      </c>
      <c r="K183" s="31" t="s">
        <v>142</v>
      </c>
      <c r="L183" s="31" t="s">
        <v>142</v>
      </c>
      <c r="M183" s="32" t="s">
        <v>142</v>
      </c>
      <c r="N183" s="32" t="s">
        <v>142</v>
      </c>
      <c r="O183" s="31" t="s">
        <v>142</v>
      </c>
      <c r="P183" s="31" t="s">
        <v>142</v>
      </c>
      <c r="Q183" s="32" t="s">
        <v>142</v>
      </c>
      <c r="R183" s="32" t="s">
        <v>142</v>
      </c>
      <c r="S183" s="30" t="s">
        <v>142</v>
      </c>
      <c r="T183" s="31" t="s">
        <v>142</v>
      </c>
      <c r="U183" s="31"/>
      <c r="V183" s="33" t="s">
        <v>142</v>
      </c>
      <c r="W183" s="33" t="s">
        <v>142</v>
      </c>
      <c r="X183" s="31" t="s">
        <v>142</v>
      </c>
      <c r="Y183" s="31" t="s">
        <v>142</v>
      </c>
      <c r="AB183" s="31"/>
      <c r="AC183" s="31"/>
      <c r="AD183" s="80"/>
      <c r="AE183" s="80"/>
      <c r="AF183" s="54"/>
      <c r="AG183" s="54"/>
      <c r="AH183" s="34"/>
      <c r="AI183" s="55"/>
      <c r="AJ183" s="55"/>
      <c r="AK183" s="55"/>
      <c r="AL183" s="36"/>
      <c r="AM183" s="36"/>
      <c r="AN183" s="36"/>
      <c r="AO183" s="36"/>
      <c r="AP183" s="37"/>
      <c r="AQ183" s="37"/>
      <c r="AR183" s="37"/>
      <c r="AS183" s="37"/>
      <c r="AT183" s="37"/>
      <c r="AU183" s="37"/>
      <c r="AV183" s="37"/>
      <c r="AW183" s="37"/>
    </row>
    <row r="184" spans="4:49" x14ac:dyDescent="0.25">
      <c r="D184" s="54" t="s">
        <v>142</v>
      </c>
      <c r="E184" s="54" t="s">
        <v>142</v>
      </c>
      <c r="F184" s="30" t="s">
        <v>142</v>
      </c>
      <c r="G184" s="31" t="s">
        <v>142</v>
      </c>
      <c r="H184" s="31" t="s">
        <v>142</v>
      </c>
      <c r="I184" s="31" t="s">
        <v>142</v>
      </c>
      <c r="J184" s="31" t="s">
        <v>142</v>
      </c>
      <c r="K184" s="31" t="s">
        <v>142</v>
      </c>
      <c r="L184" s="31" t="s">
        <v>142</v>
      </c>
      <c r="M184" s="32" t="s">
        <v>142</v>
      </c>
      <c r="N184" s="32" t="s">
        <v>142</v>
      </c>
      <c r="O184" s="31" t="s">
        <v>142</v>
      </c>
      <c r="P184" s="31" t="s">
        <v>142</v>
      </c>
      <c r="Q184" s="32" t="s">
        <v>142</v>
      </c>
      <c r="R184" s="32" t="s">
        <v>142</v>
      </c>
      <c r="S184" s="30" t="s">
        <v>142</v>
      </c>
      <c r="T184" s="31" t="s">
        <v>142</v>
      </c>
      <c r="U184" s="31"/>
      <c r="V184" s="33" t="s">
        <v>142</v>
      </c>
      <c r="W184" s="33" t="s">
        <v>142</v>
      </c>
      <c r="X184" s="31" t="s">
        <v>142</v>
      </c>
      <c r="Y184" s="31" t="s">
        <v>142</v>
      </c>
      <c r="AB184" s="31"/>
      <c r="AC184" s="31"/>
      <c r="AD184" s="80"/>
      <c r="AE184" s="80"/>
      <c r="AF184" s="54"/>
      <c r="AG184" s="54"/>
      <c r="AH184" s="34"/>
      <c r="AI184" s="55"/>
      <c r="AJ184" s="55"/>
      <c r="AK184" s="55"/>
      <c r="AL184" s="36"/>
      <c r="AM184" s="36"/>
      <c r="AN184" s="36"/>
      <c r="AO184" s="36"/>
      <c r="AP184" s="37"/>
      <c r="AQ184" s="37"/>
      <c r="AR184" s="37"/>
      <c r="AS184" s="37"/>
      <c r="AT184" s="37"/>
      <c r="AU184" s="37"/>
      <c r="AV184" s="37"/>
      <c r="AW184" s="37"/>
    </row>
  </sheetData>
  <conditionalFormatting sqref="B2">
    <cfRule type="expression" dxfId="18" priority="1" stopIfTrue="1">
      <formula>A1 &gt; 30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AY167"/>
  <sheetViews>
    <sheetView workbookViewId="0">
      <pane xSplit="3" ySplit="4" topLeftCell="D5" activePane="bottomRight" state="frozen"/>
      <selection pane="topRight" activeCell="D1" sqref="D1"/>
      <selection pane="bottomLeft" activeCell="A5" sqref="A5"/>
      <selection pane="bottomRight" activeCell="D5" sqref="D5:AY138"/>
    </sheetView>
  </sheetViews>
  <sheetFormatPr defaultRowHeight="15" x14ac:dyDescent="0.25"/>
  <cols>
    <col min="3" max="3" width="30.140625" bestFit="1" customWidth="1"/>
    <col min="259" max="259" width="30.140625" bestFit="1" customWidth="1"/>
    <col min="515" max="515" width="30.140625" bestFit="1" customWidth="1"/>
    <col min="771" max="771" width="30.140625" bestFit="1" customWidth="1"/>
    <col min="1027" max="1027" width="30.140625" bestFit="1" customWidth="1"/>
    <col min="1283" max="1283" width="30.140625" bestFit="1" customWidth="1"/>
    <col min="1539" max="1539" width="30.140625" bestFit="1" customWidth="1"/>
    <col min="1795" max="1795" width="30.140625" bestFit="1" customWidth="1"/>
    <col min="2051" max="2051" width="30.140625" bestFit="1" customWidth="1"/>
    <col min="2307" max="2307" width="30.140625" bestFit="1" customWidth="1"/>
    <col min="2563" max="2563" width="30.140625" bestFit="1" customWidth="1"/>
    <col min="2819" max="2819" width="30.140625" bestFit="1" customWidth="1"/>
    <col min="3075" max="3075" width="30.140625" bestFit="1" customWidth="1"/>
    <col min="3331" max="3331" width="30.140625" bestFit="1" customWidth="1"/>
    <col min="3587" max="3587" width="30.140625" bestFit="1" customWidth="1"/>
    <col min="3843" max="3843" width="30.140625" bestFit="1" customWidth="1"/>
    <col min="4099" max="4099" width="30.140625" bestFit="1" customWidth="1"/>
    <col min="4355" max="4355" width="30.140625" bestFit="1" customWidth="1"/>
    <col min="4611" max="4611" width="30.140625" bestFit="1" customWidth="1"/>
    <col min="4867" max="4867" width="30.140625" bestFit="1" customWidth="1"/>
    <col min="5123" max="5123" width="30.140625" bestFit="1" customWidth="1"/>
    <col min="5379" max="5379" width="30.140625" bestFit="1" customWidth="1"/>
    <col min="5635" max="5635" width="30.140625" bestFit="1" customWidth="1"/>
    <col min="5891" max="5891" width="30.140625" bestFit="1" customWidth="1"/>
    <col min="6147" max="6147" width="30.140625" bestFit="1" customWidth="1"/>
    <col min="6403" max="6403" width="30.140625" bestFit="1" customWidth="1"/>
    <col min="6659" max="6659" width="30.140625" bestFit="1" customWidth="1"/>
    <col min="6915" max="6915" width="30.140625" bestFit="1" customWidth="1"/>
    <col min="7171" max="7171" width="30.140625" bestFit="1" customWidth="1"/>
    <col min="7427" max="7427" width="30.140625" bestFit="1" customWidth="1"/>
    <col min="7683" max="7683" width="30.140625" bestFit="1" customWidth="1"/>
    <col min="7939" max="7939" width="30.140625" bestFit="1" customWidth="1"/>
    <col min="8195" max="8195" width="30.140625" bestFit="1" customWidth="1"/>
    <col min="8451" max="8451" width="30.140625" bestFit="1" customWidth="1"/>
    <col min="8707" max="8707" width="30.140625" bestFit="1" customWidth="1"/>
    <col min="8963" max="8963" width="30.140625" bestFit="1" customWidth="1"/>
    <col min="9219" max="9219" width="30.140625" bestFit="1" customWidth="1"/>
    <col min="9475" max="9475" width="30.140625" bestFit="1" customWidth="1"/>
    <col min="9731" max="9731" width="30.140625" bestFit="1" customWidth="1"/>
    <col min="9987" max="9987" width="30.140625" bestFit="1" customWidth="1"/>
    <col min="10243" max="10243" width="30.140625" bestFit="1" customWidth="1"/>
    <col min="10499" max="10499" width="30.140625" bestFit="1" customWidth="1"/>
    <col min="10755" max="10755" width="30.140625" bestFit="1" customWidth="1"/>
    <col min="11011" max="11011" width="30.140625" bestFit="1" customWidth="1"/>
    <col min="11267" max="11267" width="30.140625" bestFit="1" customWidth="1"/>
    <col min="11523" max="11523" width="30.140625" bestFit="1" customWidth="1"/>
    <col min="11779" max="11779" width="30.140625" bestFit="1" customWidth="1"/>
    <col min="12035" max="12035" width="30.140625" bestFit="1" customWidth="1"/>
    <col min="12291" max="12291" width="30.140625" bestFit="1" customWidth="1"/>
    <col min="12547" max="12547" width="30.140625" bestFit="1" customWidth="1"/>
    <col min="12803" max="12803" width="30.140625" bestFit="1" customWidth="1"/>
    <col min="13059" max="13059" width="30.140625" bestFit="1" customWidth="1"/>
    <col min="13315" max="13315" width="30.140625" bestFit="1" customWidth="1"/>
    <col min="13571" max="13571" width="30.140625" bestFit="1" customWidth="1"/>
    <col min="13827" max="13827" width="30.140625" bestFit="1" customWidth="1"/>
    <col min="14083" max="14083" width="30.140625" bestFit="1" customWidth="1"/>
    <col min="14339" max="14339" width="30.140625" bestFit="1" customWidth="1"/>
    <col min="14595" max="14595" width="30.140625" bestFit="1" customWidth="1"/>
    <col min="14851" max="14851" width="30.140625" bestFit="1" customWidth="1"/>
    <col min="15107" max="15107" width="30.140625" bestFit="1" customWidth="1"/>
    <col min="15363" max="15363" width="30.140625" bestFit="1" customWidth="1"/>
    <col min="15619" max="15619" width="30.140625" bestFit="1" customWidth="1"/>
    <col min="15875" max="15875" width="30.140625" bestFit="1" customWidth="1"/>
    <col min="16131" max="16131" width="30.140625" bestFit="1" customWidth="1"/>
  </cols>
  <sheetData>
    <row r="1" spans="1:51" s="83" customFormat="1" ht="15.75" x14ac:dyDescent="0.25">
      <c r="B1" s="43" t="s">
        <v>203</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row>
    <row r="2" spans="1:51" s="83" customFormat="1" x14ac:dyDescent="0.25">
      <c r="A2" s="13" t="s">
        <v>1</v>
      </c>
      <c r="B2" s="14"/>
      <c r="C2" s="84"/>
      <c r="D2" s="85"/>
      <c r="E2" s="85"/>
      <c r="F2" s="85"/>
      <c r="G2" s="85"/>
      <c r="H2" s="85"/>
      <c r="I2" s="85"/>
      <c r="J2" s="85"/>
      <c r="K2" s="85"/>
      <c r="L2" s="85"/>
      <c r="M2" s="85"/>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row>
    <row r="3" spans="1:51" s="83" customFormat="1" ht="15.75" x14ac:dyDescent="0.25">
      <c r="A3" s="16" t="s">
        <v>2</v>
      </c>
      <c r="B3" s="86"/>
      <c r="C3" s="86"/>
      <c r="D3" s="87">
        <v>41548</v>
      </c>
      <c r="E3" s="88">
        <v>41548</v>
      </c>
      <c r="F3" s="89">
        <v>41579</v>
      </c>
      <c r="G3" s="88">
        <v>41579</v>
      </c>
      <c r="H3" s="89">
        <v>41609</v>
      </c>
      <c r="I3" s="88">
        <v>41609</v>
      </c>
      <c r="J3" s="89">
        <v>41640</v>
      </c>
      <c r="K3" s="88">
        <v>41640</v>
      </c>
      <c r="L3" s="89">
        <v>41671</v>
      </c>
      <c r="M3" s="88">
        <v>41671</v>
      </c>
      <c r="N3" s="89">
        <v>41699</v>
      </c>
      <c r="O3" s="88">
        <v>41699</v>
      </c>
      <c r="P3" s="89">
        <v>41730</v>
      </c>
      <c r="Q3" s="88">
        <v>41730</v>
      </c>
      <c r="R3" s="89">
        <v>41760</v>
      </c>
      <c r="S3" s="88">
        <v>41760</v>
      </c>
      <c r="T3" s="89">
        <v>41791</v>
      </c>
      <c r="U3" s="88">
        <v>41791</v>
      </c>
      <c r="V3" s="89">
        <v>41821</v>
      </c>
      <c r="W3" s="88">
        <v>41821</v>
      </c>
      <c r="X3" s="89">
        <v>41852</v>
      </c>
      <c r="Y3" s="88">
        <v>41852</v>
      </c>
      <c r="Z3" s="89">
        <v>41883</v>
      </c>
      <c r="AA3" s="88">
        <v>41883</v>
      </c>
      <c r="AB3" s="89">
        <v>41913</v>
      </c>
      <c r="AC3" s="88">
        <v>41913</v>
      </c>
      <c r="AD3" s="89">
        <v>41944</v>
      </c>
      <c r="AE3" s="88">
        <v>41944</v>
      </c>
      <c r="AF3" s="89">
        <v>41974</v>
      </c>
      <c r="AG3" s="88">
        <v>41974</v>
      </c>
      <c r="AH3" s="89">
        <v>42005</v>
      </c>
      <c r="AI3" s="88">
        <v>42005</v>
      </c>
      <c r="AJ3" s="89">
        <v>42036</v>
      </c>
      <c r="AK3" s="88">
        <v>42036</v>
      </c>
      <c r="AL3" s="89">
        <v>42064</v>
      </c>
      <c r="AM3" s="88">
        <v>42064</v>
      </c>
      <c r="AN3" s="89">
        <v>42095</v>
      </c>
      <c r="AO3" s="88">
        <v>42095</v>
      </c>
      <c r="AP3" s="89">
        <v>42125</v>
      </c>
      <c r="AQ3" s="88">
        <v>42125</v>
      </c>
      <c r="AR3" s="89">
        <v>42156</v>
      </c>
      <c r="AS3" s="88">
        <v>42156</v>
      </c>
      <c r="AT3" s="89">
        <v>42186</v>
      </c>
      <c r="AU3" s="88">
        <v>42186</v>
      </c>
      <c r="AV3" s="89">
        <v>42217</v>
      </c>
      <c r="AW3" s="88">
        <v>42217</v>
      </c>
      <c r="AX3" s="89">
        <v>42248</v>
      </c>
      <c r="AY3" s="88">
        <v>42248</v>
      </c>
    </row>
    <row r="4" spans="1:51" s="83" customFormat="1" x14ac:dyDescent="0.25">
      <c r="A4" s="16"/>
      <c r="B4" s="17" t="s">
        <v>3</v>
      </c>
      <c r="C4" s="90" t="s">
        <v>4</v>
      </c>
      <c r="D4" s="91" t="s">
        <v>204</v>
      </c>
      <c r="E4" s="92" t="s">
        <v>205</v>
      </c>
      <c r="F4" s="93" t="s">
        <v>204</v>
      </c>
      <c r="G4" s="92" t="s">
        <v>205</v>
      </c>
      <c r="H4" s="93" t="s">
        <v>204</v>
      </c>
      <c r="I4" s="92" t="s">
        <v>205</v>
      </c>
      <c r="J4" s="93" t="s">
        <v>204</v>
      </c>
      <c r="K4" s="92" t="s">
        <v>205</v>
      </c>
      <c r="L4" s="93" t="s">
        <v>204</v>
      </c>
      <c r="M4" s="92" t="s">
        <v>205</v>
      </c>
      <c r="N4" s="93" t="s">
        <v>204</v>
      </c>
      <c r="O4" s="92" t="s">
        <v>205</v>
      </c>
      <c r="P4" s="93" t="s">
        <v>204</v>
      </c>
      <c r="Q4" s="92" t="s">
        <v>205</v>
      </c>
      <c r="R4" s="93" t="s">
        <v>204</v>
      </c>
      <c r="S4" s="92" t="s">
        <v>205</v>
      </c>
      <c r="T4" s="93" t="s">
        <v>204</v>
      </c>
      <c r="U4" s="92" t="s">
        <v>205</v>
      </c>
      <c r="V4" s="93" t="s">
        <v>204</v>
      </c>
      <c r="W4" s="92" t="s">
        <v>205</v>
      </c>
      <c r="X4" s="93" t="s">
        <v>204</v>
      </c>
      <c r="Y4" s="92" t="s">
        <v>205</v>
      </c>
      <c r="Z4" s="93" t="s">
        <v>204</v>
      </c>
      <c r="AA4" s="92" t="s">
        <v>205</v>
      </c>
      <c r="AB4" s="93" t="s">
        <v>204</v>
      </c>
      <c r="AC4" s="92" t="s">
        <v>205</v>
      </c>
      <c r="AD4" s="93" t="s">
        <v>204</v>
      </c>
      <c r="AE4" s="92" t="s">
        <v>205</v>
      </c>
      <c r="AF4" s="93" t="s">
        <v>204</v>
      </c>
      <c r="AG4" s="92" t="s">
        <v>205</v>
      </c>
      <c r="AH4" s="93" t="s">
        <v>204</v>
      </c>
      <c r="AI4" s="92" t="s">
        <v>205</v>
      </c>
      <c r="AJ4" s="93" t="s">
        <v>204</v>
      </c>
      <c r="AK4" s="92" t="s">
        <v>205</v>
      </c>
      <c r="AL4" s="93" t="s">
        <v>204</v>
      </c>
      <c r="AM4" s="92" t="s">
        <v>205</v>
      </c>
      <c r="AN4" s="93" t="s">
        <v>204</v>
      </c>
      <c r="AO4" s="92" t="s">
        <v>205</v>
      </c>
      <c r="AP4" s="93" t="s">
        <v>204</v>
      </c>
      <c r="AQ4" s="92" t="s">
        <v>205</v>
      </c>
      <c r="AR4" s="93" t="s">
        <v>204</v>
      </c>
      <c r="AS4" s="92" t="s">
        <v>205</v>
      </c>
      <c r="AT4" s="93" t="s">
        <v>204</v>
      </c>
      <c r="AU4" s="92" t="s">
        <v>205</v>
      </c>
      <c r="AV4" s="93" t="s">
        <v>204</v>
      </c>
      <c r="AW4" s="92" t="s">
        <v>205</v>
      </c>
      <c r="AX4" s="93" t="s">
        <v>204</v>
      </c>
      <c r="AY4" s="92" t="s">
        <v>205</v>
      </c>
    </row>
    <row r="5" spans="1:51" x14ac:dyDescent="0.25">
      <c r="B5" s="94">
        <v>10005</v>
      </c>
      <c r="C5" s="95" t="s">
        <v>8</v>
      </c>
      <c r="D5" s="96">
        <v>-12.405037177018926</v>
      </c>
      <c r="E5" s="97">
        <v>15.267472391231109</v>
      </c>
      <c r="F5" s="96">
        <v>10.380937150003092</v>
      </c>
      <c r="G5" s="97">
        <v>37.726502573932862</v>
      </c>
      <c r="H5" s="96">
        <v>42.759745509996321</v>
      </c>
      <c r="I5" s="97">
        <v>59.373959803980114</v>
      </c>
      <c r="J5" s="96">
        <v>31.522627576040804</v>
      </c>
      <c r="K5" s="97">
        <v>67.554681691607271</v>
      </c>
      <c r="L5" s="96">
        <v>57.897236309096854</v>
      </c>
      <c r="M5" s="97">
        <v>55.059845167055897</v>
      </c>
      <c r="N5" s="96">
        <v>45.371353696832585</v>
      </c>
      <c r="O5" s="97">
        <v>37.304002458544403</v>
      </c>
      <c r="P5" s="96">
        <v>73.73124829512966</v>
      </c>
      <c r="Q5" s="97">
        <v>54.304553654903174</v>
      </c>
      <c r="R5" s="96">
        <v>-129.87281078905136</v>
      </c>
      <c r="S5" s="97">
        <v>-59.204987636867088</v>
      </c>
      <c r="T5" s="96">
        <v>-96.689066635272667</v>
      </c>
      <c r="U5" s="97">
        <v>-38.065562858847898</v>
      </c>
      <c r="V5" s="96">
        <v>-130.92971527952272</v>
      </c>
      <c r="W5" s="97">
        <v>-35.388861667499938</v>
      </c>
      <c r="X5" s="96">
        <v>-81.979902738380929</v>
      </c>
      <c r="Y5" s="97">
        <v>-30.813456253661343</v>
      </c>
      <c r="Z5" s="96">
        <v>-47.750184537592105</v>
      </c>
      <c r="AA5" s="97">
        <v>-11.099834624638603</v>
      </c>
      <c r="AB5" s="96">
        <v>-11.002037177018906</v>
      </c>
      <c r="AC5" s="97">
        <v>16.18847239123113</v>
      </c>
      <c r="AD5" s="96">
        <v>11.733937150003101</v>
      </c>
      <c r="AE5" s="97">
        <v>38.696502573932861</v>
      </c>
      <c r="AF5" s="96">
        <v>44.105745509996325</v>
      </c>
      <c r="AG5" s="97">
        <v>60.350959803980118</v>
      </c>
      <c r="AH5" s="96">
        <v>32.867627576040832</v>
      </c>
      <c r="AI5" s="97">
        <v>68.533681691607285</v>
      </c>
      <c r="AJ5" s="96">
        <v>50.846236309096867</v>
      </c>
      <c r="AK5" s="97">
        <v>50.38984516705591</v>
      </c>
      <c r="AL5" s="96">
        <v>46.770353696832586</v>
      </c>
      <c r="AM5" s="97">
        <v>38.229002458544414</v>
      </c>
      <c r="AN5" s="96">
        <v>75.114248295129642</v>
      </c>
      <c r="AO5" s="97">
        <v>55.245553654903176</v>
      </c>
      <c r="AP5" s="96">
        <v>-128.53381078905136</v>
      </c>
      <c r="AQ5" s="97">
        <v>-58.220987636867108</v>
      </c>
      <c r="AR5" s="96">
        <v>-95.26706663527267</v>
      </c>
      <c r="AS5" s="97">
        <v>-37.163562858847897</v>
      </c>
      <c r="AT5" s="96">
        <v>-129.55771527952271</v>
      </c>
      <c r="AU5" s="97">
        <v>-34.437861667499945</v>
      </c>
      <c r="AV5" s="96">
        <v>-80.549902738380922</v>
      </c>
      <c r="AW5" s="97">
        <v>-29.920456253661342</v>
      </c>
      <c r="AX5" s="96">
        <v>-46.375184537592105</v>
      </c>
      <c r="AY5" s="97">
        <v>-10.151834624638596</v>
      </c>
    </row>
    <row r="6" spans="1:51" x14ac:dyDescent="0.25">
      <c r="B6" s="94">
        <v>10015</v>
      </c>
      <c r="C6" s="95" t="s">
        <v>9</v>
      </c>
      <c r="D6" s="96">
        <v>-94.830947688601668</v>
      </c>
      <c r="E6" s="97">
        <v>-17.22542683032961</v>
      </c>
      <c r="F6" s="96">
        <v>-200.53335622205361</v>
      </c>
      <c r="G6" s="97">
        <v>-119.95144154557701</v>
      </c>
      <c r="H6" s="96">
        <v>-210.43151495732621</v>
      </c>
      <c r="I6" s="97">
        <v>-107.88044647661178</v>
      </c>
      <c r="J6" s="96">
        <v>-205.53699248116604</v>
      </c>
      <c r="K6" s="97">
        <v>-109.35862515371984</v>
      </c>
      <c r="L6" s="96">
        <v>-147.5409681417552</v>
      </c>
      <c r="M6" s="97">
        <v>-92.89995142712749</v>
      </c>
      <c r="N6" s="96">
        <v>-136.72105266673884</v>
      </c>
      <c r="O6" s="97">
        <v>-88.130878282918275</v>
      </c>
      <c r="P6" s="96">
        <v>-25.483433631869275</v>
      </c>
      <c r="Q6" s="97">
        <v>-18.751043915895494</v>
      </c>
      <c r="R6" s="96">
        <v>-77.658103958479501</v>
      </c>
      <c r="S6" s="97">
        <v>14.327450836092908</v>
      </c>
      <c r="T6" s="96">
        <v>38.608640914170053</v>
      </c>
      <c r="U6" s="97">
        <v>117.59651634261076</v>
      </c>
      <c r="V6" s="96">
        <v>236.18611348989026</v>
      </c>
      <c r="W6" s="97">
        <v>322.14165516726075</v>
      </c>
      <c r="X6" s="96">
        <v>299.75752597039406</v>
      </c>
      <c r="Y6" s="97">
        <v>303.72160496848835</v>
      </c>
      <c r="Z6" s="96">
        <v>65.643021122360011</v>
      </c>
      <c r="AA6" s="97">
        <v>198.05492160890273</v>
      </c>
      <c r="AB6" s="96">
        <v>-93.678947688601653</v>
      </c>
      <c r="AC6" s="97">
        <v>-16.331426830329605</v>
      </c>
      <c r="AD6" s="96">
        <v>-199.7873562220536</v>
      </c>
      <c r="AE6" s="97">
        <v>-119.48744154557701</v>
      </c>
      <c r="AF6" s="96">
        <v>-209.75851495732621</v>
      </c>
      <c r="AG6" s="97">
        <v>-107.28844647661177</v>
      </c>
      <c r="AH6" s="96">
        <v>-204.76399248116604</v>
      </c>
      <c r="AI6" s="97">
        <v>-108.86162515371984</v>
      </c>
      <c r="AJ6" s="96">
        <v>-146.7959681417552</v>
      </c>
      <c r="AK6" s="97">
        <v>-92.507951427127495</v>
      </c>
      <c r="AL6" s="96">
        <v>-135.87805266673888</v>
      </c>
      <c r="AM6" s="97">
        <v>-87.615878282918274</v>
      </c>
      <c r="AN6" s="96">
        <v>-24.344433631869265</v>
      </c>
      <c r="AO6" s="97">
        <v>-18.02104391589549</v>
      </c>
      <c r="AP6" s="96">
        <v>-75.649103958479486</v>
      </c>
      <c r="AQ6" s="97">
        <v>16.034450836092901</v>
      </c>
      <c r="AR6" s="96">
        <v>41.059640914170075</v>
      </c>
      <c r="AS6" s="97">
        <v>119.63451634261077</v>
      </c>
      <c r="AT6" s="96">
        <v>240.1891134898903</v>
      </c>
      <c r="AU6" s="97">
        <v>325.61265516726075</v>
      </c>
      <c r="AV6" s="96">
        <v>303.93952597039396</v>
      </c>
      <c r="AW6" s="97">
        <v>307.01360496848838</v>
      </c>
      <c r="AX6" s="96">
        <v>67.876021122360015</v>
      </c>
      <c r="AY6" s="97">
        <v>200.52892160890272</v>
      </c>
    </row>
    <row r="7" spans="1:51" x14ac:dyDescent="0.25">
      <c r="B7" s="94">
        <v>10024</v>
      </c>
      <c r="C7" s="95" t="s">
        <v>10</v>
      </c>
      <c r="D7" s="96">
        <v>-9936.0512659537417</v>
      </c>
      <c r="E7" s="97">
        <v>221.36831112045547</v>
      </c>
      <c r="F7" s="96">
        <v>-17617.440467571345</v>
      </c>
      <c r="G7" s="97">
        <v>-3879.0342938495596</v>
      </c>
      <c r="H7" s="96">
        <v>-12792.023693563242</v>
      </c>
      <c r="I7" s="97">
        <v>1391.833891875569</v>
      </c>
      <c r="J7" s="96">
        <v>-9135.8339424429869</v>
      </c>
      <c r="K7" s="97">
        <v>4543.3789865210565</v>
      </c>
      <c r="L7" s="96">
        <v>-8813.1566818719439</v>
      </c>
      <c r="M7" s="97">
        <v>337.87032563992761</v>
      </c>
      <c r="N7" s="96">
        <v>-10596.002702647951</v>
      </c>
      <c r="O7" s="97">
        <v>-1503.8339989855267</v>
      </c>
      <c r="P7" s="96">
        <v>5243.7990878425626</v>
      </c>
      <c r="Q7" s="97">
        <v>6212.1622141803455</v>
      </c>
      <c r="R7" s="96">
        <v>-16549.779209807108</v>
      </c>
      <c r="S7" s="97">
        <v>-2863.9346156155661</v>
      </c>
      <c r="T7" s="96">
        <v>-865.35046003868774</v>
      </c>
      <c r="U7" s="97">
        <v>12476.868526243637</v>
      </c>
      <c r="V7" s="96">
        <v>6735.9933716080777</v>
      </c>
      <c r="W7" s="97">
        <v>21244.967052625638</v>
      </c>
      <c r="X7" s="96">
        <v>6271.339174146844</v>
      </c>
      <c r="Y7" s="97">
        <v>16770.550788616118</v>
      </c>
      <c r="Z7" s="96">
        <v>-5901.8387164582309</v>
      </c>
      <c r="AA7" s="97">
        <v>4079.3975516656719</v>
      </c>
      <c r="AB7" s="96">
        <v>-8812.4929651537386</v>
      </c>
      <c r="AC7" s="97">
        <v>1032.8270839204561</v>
      </c>
      <c r="AD7" s="96">
        <v>-17907.886558243343</v>
      </c>
      <c r="AE7" s="97">
        <v>-1534.4931558175522</v>
      </c>
      <c r="AF7" s="96">
        <v>-9868.7787736188766</v>
      </c>
      <c r="AG7" s="97">
        <v>879.91794057121297</v>
      </c>
      <c r="AH7" s="96">
        <v>-7671.0468243629803</v>
      </c>
      <c r="AI7" s="97">
        <v>5698.3072911610579</v>
      </c>
      <c r="AJ7" s="96">
        <v>-7690.421500706223</v>
      </c>
      <c r="AK7" s="97">
        <v>1179.9217115142164</v>
      </c>
      <c r="AL7" s="96">
        <v>-9512.601487819411</v>
      </c>
      <c r="AM7" s="97">
        <v>-652.21814021405589</v>
      </c>
      <c r="AN7" s="96">
        <v>6447.8097114158954</v>
      </c>
      <c r="AO7" s="97">
        <v>7092.0161314070174</v>
      </c>
      <c r="AP7" s="96">
        <v>-16852.413963864186</v>
      </c>
      <c r="AQ7" s="97">
        <v>58.4155611615206</v>
      </c>
      <c r="AR7" s="96">
        <v>2975.7693051392343</v>
      </c>
      <c r="AS7" s="97">
        <v>11702.006585385727</v>
      </c>
      <c r="AT7" s="96">
        <v>8816.6568916080869</v>
      </c>
      <c r="AU7" s="97">
        <v>22885.490212625642</v>
      </c>
      <c r="AV7" s="96">
        <v>8069.0324554268518</v>
      </c>
      <c r="AW7" s="97">
        <v>18187.962798856122</v>
      </c>
      <c r="AX7" s="96">
        <v>-4711.0589788582292</v>
      </c>
      <c r="AY7" s="97">
        <v>5032.0213417456762</v>
      </c>
    </row>
    <row r="8" spans="1:51" x14ac:dyDescent="0.25">
      <c r="B8" s="94">
        <v>10025</v>
      </c>
      <c r="C8" s="95" t="s">
        <v>11</v>
      </c>
      <c r="D8" s="96">
        <v>964.3939896545271</v>
      </c>
      <c r="E8" s="97">
        <v>3660.3472685053384</v>
      </c>
      <c r="F8" s="96">
        <v>-8593.5401728939978</v>
      </c>
      <c r="G8" s="97">
        <v>-1617.5976405047477</v>
      </c>
      <c r="H8" s="96">
        <v>-6286.610453529287</v>
      </c>
      <c r="I8" s="97">
        <v>1238.1450151366262</v>
      </c>
      <c r="J8" s="96">
        <v>-6384.8231895687677</v>
      </c>
      <c r="K8" s="97">
        <v>758.58814564081695</v>
      </c>
      <c r="L8" s="96">
        <v>-3858.8187018577446</v>
      </c>
      <c r="M8" s="97">
        <v>46.716841173119974</v>
      </c>
      <c r="N8" s="96">
        <v>-5723.0677982090237</v>
      </c>
      <c r="O8" s="97">
        <v>-1453.1926487405126</v>
      </c>
      <c r="P8" s="96">
        <v>5133.1198980603549</v>
      </c>
      <c r="Q8" s="97">
        <v>3622.307817898949</v>
      </c>
      <c r="R8" s="96">
        <v>-8882.7011718185713</v>
      </c>
      <c r="S8" s="97">
        <v>-3701.3120863537006</v>
      </c>
      <c r="T8" s="96">
        <v>743.96819261284691</v>
      </c>
      <c r="U8" s="97">
        <v>5581.3694010600702</v>
      </c>
      <c r="V8" s="96">
        <v>7661.6773821630923</v>
      </c>
      <c r="W8" s="97">
        <v>10864.545419029579</v>
      </c>
      <c r="X8" s="96">
        <v>13125.966683342736</v>
      </c>
      <c r="Y8" s="97">
        <v>11155.345201987657</v>
      </c>
      <c r="Z8" s="96">
        <v>6912.2265289914758</v>
      </c>
      <c r="AA8" s="97">
        <v>10215.677990379249</v>
      </c>
      <c r="AB8" s="96">
        <v>956.17198965452917</v>
      </c>
      <c r="AC8" s="97">
        <v>3625.5802685053386</v>
      </c>
      <c r="AD8" s="96">
        <v>-8577.4351728939982</v>
      </c>
      <c r="AE8" s="97">
        <v>-1699.9246405047452</v>
      </c>
      <c r="AF8" s="96">
        <v>-6323.1614535292865</v>
      </c>
      <c r="AG8" s="97">
        <v>1261.2220151366273</v>
      </c>
      <c r="AH8" s="96">
        <v>-6517.2131895687671</v>
      </c>
      <c r="AI8" s="97">
        <v>633.53114564081625</v>
      </c>
      <c r="AJ8" s="96">
        <v>-4005.6557018577441</v>
      </c>
      <c r="AK8" s="97">
        <v>-81.610158826879342</v>
      </c>
      <c r="AL8" s="96">
        <v>-5921.7097982090236</v>
      </c>
      <c r="AM8" s="97">
        <v>-1625.4456487405132</v>
      </c>
      <c r="AN8" s="96">
        <v>4961.8408980603526</v>
      </c>
      <c r="AO8" s="97">
        <v>3477.588817898948</v>
      </c>
      <c r="AP8" s="96">
        <v>-8959.4041718185726</v>
      </c>
      <c r="AQ8" s="97">
        <v>-3872.1300863537035</v>
      </c>
      <c r="AR8" s="96">
        <v>651.5801926128479</v>
      </c>
      <c r="AS8" s="97">
        <v>5540.9324010600685</v>
      </c>
      <c r="AT8" s="96">
        <v>7702.075382163086</v>
      </c>
      <c r="AU8" s="97">
        <v>10833.969419029578</v>
      </c>
      <c r="AV8" s="96">
        <v>13165.431683342726</v>
      </c>
      <c r="AW8" s="97">
        <v>11108.391201987659</v>
      </c>
      <c r="AX8" s="96">
        <v>6845.5085289914823</v>
      </c>
      <c r="AY8" s="97">
        <v>10151.652990379247</v>
      </c>
    </row>
    <row r="9" spans="1:51" x14ac:dyDescent="0.25">
      <c r="B9" s="94">
        <v>10027</v>
      </c>
      <c r="C9" s="95" t="s">
        <v>12</v>
      </c>
      <c r="D9" s="96">
        <v>-5006.9863187858646</v>
      </c>
      <c r="E9" s="97">
        <v>-104.8839904983688</v>
      </c>
      <c r="F9" s="96">
        <v>-17999.917843999337</v>
      </c>
      <c r="G9" s="97">
        <v>-9189.2577557930508</v>
      </c>
      <c r="H9" s="96">
        <v>-15397.791455995179</v>
      </c>
      <c r="I9" s="97">
        <v>-7803.9328863225091</v>
      </c>
      <c r="J9" s="96">
        <v>-16549.369790001285</v>
      </c>
      <c r="K9" s="97">
        <v>-6988.0974030029156</v>
      </c>
      <c r="L9" s="96">
        <v>-12808.955307280648</v>
      </c>
      <c r="M9" s="97">
        <v>-6248.8171301408656</v>
      </c>
      <c r="N9" s="96">
        <v>-13361.322480608053</v>
      </c>
      <c r="O9" s="97">
        <v>-7979.8874924869342</v>
      </c>
      <c r="P9" s="96">
        <v>3899.9576604475005</v>
      </c>
      <c r="Q9" s="97">
        <v>3206.121010180028</v>
      </c>
      <c r="R9" s="96">
        <v>-2157.4378637626505</v>
      </c>
      <c r="S9" s="97">
        <v>2701.6027149008296</v>
      </c>
      <c r="T9" s="96">
        <v>9911.9649530543647</v>
      </c>
      <c r="U9" s="97">
        <v>10719.060992657422</v>
      </c>
      <c r="V9" s="96">
        <v>11860.089939245554</v>
      </c>
      <c r="W9" s="97">
        <v>17036.29800349682</v>
      </c>
      <c r="X9" s="96">
        <v>14366.33112034556</v>
      </c>
      <c r="Y9" s="97">
        <v>13735.938063667623</v>
      </c>
      <c r="Z9" s="96">
        <v>6236.7004311206147</v>
      </c>
      <c r="AA9" s="97">
        <v>8371.8382703613606</v>
      </c>
      <c r="AB9" s="96">
        <v>-5202.1533187858622</v>
      </c>
      <c r="AC9" s="97">
        <v>-252.33999049836893</v>
      </c>
      <c r="AD9" s="96">
        <v>-18134.115843999338</v>
      </c>
      <c r="AE9" s="97">
        <v>-9378.3267557930521</v>
      </c>
      <c r="AF9" s="96">
        <v>-15611.851455995178</v>
      </c>
      <c r="AG9" s="97">
        <v>-7932.5968863225098</v>
      </c>
      <c r="AH9" s="96">
        <v>-16736.129790001287</v>
      </c>
      <c r="AI9" s="97">
        <v>-7144.0604030029172</v>
      </c>
      <c r="AJ9" s="96">
        <v>-13137.123307280648</v>
      </c>
      <c r="AK9" s="97">
        <v>-6494.761130140867</v>
      </c>
      <c r="AL9" s="96">
        <v>-13541.673480608051</v>
      </c>
      <c r="AM9" s="97">
        <v>-8141.4154924869354</v>
      </c>
      <c r="AN9" s="96">
        <v>3718.1806604474987</v>
      </c>
      <c r="AO9" s="97">
        <v>3065.5800101800287</v>
      </c>
      <c r="AP9" s="96">
        <v>-2304.9058637626513</v>
      </c>
      <c r="AQ9" s="97">
        <v>2506.3467149008247</v>
      </c>
      <c r="AR9" s="96">
        <v>9704.1469530543654</v>
      </c>
      <c r="AS9" s="97">
        <v>10604.461992657423</v>
      </c>
      <c r="AT9" s="96">
        <v>11671.817939245557</v>
      </c>
      <c r="AU9" s="97">
        <v>16881.942003496821</v>
      </c>
      <c r="AV9" s="96">
        <v>14184.614120345555</v>
      </c>
      <c r="AW9" s="97">
        <v>13574.927063667625</v>
      </c>
      <c r="AX9" s="96">
        <v>6062.7124311206098</v>
      </c>
      <c r="AY9" s="97">
        <v>8223.4052703613597</v>
      </c>
    </row>
    <row r="10" spans="1:51" x14ac:dyDescent="0.25">
      <c r="B10" s="94">
        <v>10029</v>
      </c>
      <c r="C10" s="95" t="s">
        <v>13</v>
      </c>
      <c r="D10" s="96">
        <v>0</v>
      </c>
      <c r="E10" s="97">
        <v>0</v>
      </c>
      <c r="F10" s="96">
        <v>0</v>
      </c>
      <c r="G10" s="97">
        <v>0</v>
      </c>
      <c r="H10" s="96">
        <v>0</v>
      </c>
      <c r="I10" s="97">
        <v>0</v>
      </c>
      <c r="J10" s="96">
        <v>0</v>
      </c>
      <c r="K10" s="97">
        <v>0</v>
      </c>
      <c r="L10" s="96">
        <v>0</v>
      </c>
      <c r="M10" s="97">
        <v>0</v>
      </c>
      <c r="N10" s="96">
        <v>0</v>
      </c>
      <c r="O10" s="97">
        <v>0</v>
      </c>
      <c r="P10" s="96">
        <v>0</v>
      </c>
      <c r="Q10" s="97">
        <v>0</v>
      </c>
      <c r="R10" s="96">
        <v>0</v>
      </c>
      <c r="S10" s="97">
        <v>0</v>
      </c>
      <c r="T10" s="96">
        <v>0</v>
      </c>
      <c r="U10" s="97">
        <v>0</v>
      </c>
      <c r="V10" s="96">
        <v>0</v>
      </c>
      <c r="W10" s="97">
        <v>0</v>
      </c>
      <c r="X10" s="96">
        <v>0</v>
      </c>
      <c r="Y10" s="97">
        <v>0</v>
      </c>
      <c r="Z10" s="96">
        <v>0</v>
      </c>
      <c r="AA10" s="97">
        <v>0</v>
      </c>
      <c r="AB10" s="96">
        <v>0</v>
      </c>
      <c r="AC10" s="97">
        <v>0</v>
      </c>
      <c r="AD10" s="96">
        <v>0</v>
      </c>
      <c r="AE10" s="97">
        <v>0</v>
      </c>
      <c r="AF10" s="96">
        <v>0</v>
      </c>
      <c r="AG10" s="97">
        <v>0</v>
      </c>
      <c r="AH10" s="96">
        <v>0</v>
      </c>
      <c r="AI10" s="97">
        <v>0</v>
      </c>
      <c r="AJ10" s="96">
        <v>0</v>
      </c>
      <c r="AK10" s="97">
        <v>0</v>
      </c>
      <c r="AL10" s="96">
        <v>0</v>
      </c>
      <c r="AM10" s="97">
        <v>0</v>
      </c>
      <c r="AN10" s="96">
        <v>0</v>
      </c>
      <c r="AO10" s="97">
        <v>0</v>
      </c>
      <c r="AP10" s="96">
        <v>0</v>
      </c>
      <c r="AQ10" s="97">
        <v>0</v>
      </c>
      <c r="AR10" s="96">
        <v>0</v>
      </c>
      <c r="AS10" s="97">
        <v>0</v>
      </c>
      <c r="AT10" s="96">
        <v>0</v>
      </c>
      <c r="AU10" s="97">
        <v>0</v>
      </c>
      <c r="AV10" s="96">
        <v>0</v>
      </c>
      <c r="AW10" s="97">
        <v>0</v>
      </c>
      <c r="AX10" s="96">
        <v>0</v>
      </c>
      <c r="AY10" s="97">
        <v>0</v>
      </c>
    </row>
    <row r="11" spans="1:51" x14ac:dyDescent="0.25">
      <c r="B11" s="94">
        <v>10044</v>
      </c>
      <c r="C11" s="95" t="s">
        <v>14</v>
      </c>
      <c r="D11" s="96">
        <v>965.89969156661209</v>
      </c>
      <c r="E11" s="97">
        <v>172.27905405938054</v>
      </c>
      <c r="F11" s="96">
        <v>171.95195452106964</v>
      </c>
      <c r="G11" s="97">
        <v>449.90088714588273</v>
      </c>
      <c r="H11" s="96">
        <v>2015.1948885193706</v>
      </c>
      <c r="I11" s="97">
        <v>793.89645803682015</v>
      </c>
      <c r="J11" s="96">
        <v>909.81700527060457</v>
      </c>
      <c r="K11" s="97">
        <v>1231.8487424554742</v>
      </c>
      <c r="L11" s="96">
        <v>2180.0825900984455</v>
      </c>
      <c r="M11" s="97">
        <v>777.40967373543026</v>
      </c>
      <c r="N11" s="96">
        <v>1703.4645320101281</v>
      </c>
      <c r="O11" s="97">
        <v>8.8861804100461086</v>
      </c>
      <c r="P11" s="96">
        <v>3374.4901754745479</v>
      </c>
      <c r="Q11" s="97">
        <v>1035.2160370533184</v>
      </c>
      <c r="R11" s="96">
        <v>-3052.2944690719723</v>
      </c>
      <c r="S11" s="97">
        <v>-2095.9657137093627</v>
      </c>
      <c r="T11" s="96">
        <v>-1022.9589348430072</v>
      </c>
      <c r="U11" s="97">
        <v>-905.02076637627852</v>
      </c>
      <c r="V11" s="96">
        <v>-1140.1490937652816</v>
      </c>
      <c r="W11" s="97">
        <v>236.79375592857195</v>
      </c>
      <c r="X11" s="96">
        <v>1105.8459202114882</v>
      </c>
      <c r="Y11" s="97">
        <v>108.60166453114289</v>
      </c>
      <c r="Z11" s="96">
        <v>758.51757635405738</v>
      </c>
      <c r="AA11" s="97">
        <v>123.22168606352716</v>
      </c>
      <c r="AB11" s="96">
        <v>724.37600971104257</v>
      </c>
      <c r="AC11" s="97">
        <v>489.55374092197053</v>
      </c>
      <c r="AD11" s="96">
        <v>572.77847311654114</v>
      </c>
      <c r="AE11" s="97">
        <v>124.38849387957998</v>
      </c>
      <c r="AF11" s="96">
        <v>2062.4192500860208</v>
      </c>
      <c r="AG11" s="97">
        <v>821.73599997680412</v>
      </c>
      <c r="AH11" s="96">
        <v>955.36359421646921</v>
      </c>
      <c r="AI11" s="97">
        <v>1261.1385501700706</v>
      </c>
      <c r="AJ11" s="96">
        <v>1970.0444794550021</v>
      </c>
      <c r="AK11" s="97">
        <v>741.18533698295232</v>
      </c>
      <c r="AL11" s="96">
        <v>1752.2534423689794</v>
      </c>
      <c r="AM11" s="97">
        <v>34.657920390533036</v>
      </c>
      <c r="AN11" s="96">
        <v>3120.7722627922585</v>
      </c>
      <c r="AO11" s="97">
        <v>1363.525810801455</v>
      </c>
      <c r="AP11" s="96">
        <v>-2722.9374504711686</v>
      </c>
      <c r="AQ11" s="97">
        <v>-2351.5923863811267</v>
      </c>
      <c r="AR11" s="96">
        <v>-974.35449517065354</v>
      </c>
      <c r="AS11" s="97">
        <v>-879.88397481834636</v>
      </c>
      <c r="AT11" s="96">
        <v>-1094.2639403766134</v>
      </c>
      <c r="AU11" s="97">
        <v>264.38305900317118</v>
      </c>
      <c r="AV11" s="96">
        <v>1154.6943525459283</v>
      </c>
      <c r="AW11" s="97">
        <v>133.1511924580409</v>
      </c>
      <c r="AX11" s="96">
        <v>805.61792387142214</v>
      </c>
      <c r="AY11" s="97">
        <v>149.40154806967257</v>
      </c>
    </row>
    <row r="12" spans="1:51" x14ac:dyDescent="0.25">
      <c r="B12" s="94">
        <v>10046</v>
      </c>
      <c r="C12" s="95" t="s">
        <v>15</v>
      </c>
      <c r="D12" s="96">
        <v>0</v>
      </c>
      <c r="E12" s="97">
        <v>0</v>
      </c>
      <c r="F12" s="96">
        <v>0</v>
      </c>
      <c r="G12" s="97">
        <v>0</v>
      </c>
      <c r="H12" s="96">
        <v>0</v>
      </c>
      <c r="I12" s="97">
        <v>0</v>
      </c>
      <c r="J12" s="96">
        <v>0</v>
      </c>
      <c r="K12" s="97">
        <v>0</v>
      </c>
      <c r="L12" s="96">
        <v>0</v>
      </c>
      <c r="M12" s="97">
        <v>0</v>
      </c>
      <c r="N12" s="96">
        <v>0</v>
      </c>
      <c r="O12" s="97">
        <v>0</v>
      </c>
      <c r="P12" s="96">
        <v>0</v>
      </c>
      <c r="Q12" s="97">
        <v>0</v>
      </c>
      <c r="R12" s="96">
        <v>0</v>
      </c>
      <c r="S12" s="97">
        <v>0</v>
      </c>
      <c r="T12" s="96">
        <v>0</v>
      </c>
      <c r="U12" s="97">
        <v>0</v>
      </c>
      <c r="V12" s="96">
        <v>0</v>
      </c>
      <c r="W12" s="97">
        <v>0</v>
      </c>
      <c r="X12" s="96">
        <v>0</v>
      </c>
      <c r="Y12" s="97">
        <v>0</v>
      </c>
      <c r="Z12" s="96">
        <v>0</v>
      </c>
      <c r="AA12" s="97">
        <v>0</v>
      </c>
      <c r="AB12" s="96">
        <v>0</v>
      </c>
      <c r="AC12" s="97">
        <v>0</v>
      </c>
      <c r="AD12" s="96">
        <v>0</v>
      </c>
      <c r="AE12" s="97">
        <v>0</v>
      </c>
      <c r="AF12" s="96">
        <v>0</v>
      </c>
      <c r="AG12" s="97">
        <v>0</v>
      </c>
      <c r="AH12" s="96">
        <v>0</v>
      </c>
      <c r="AI12" s="97">
        <v>0</v>
      </c>
      <c r="AJ12" s="96">
        <v>0</v>
      </c>
      <c r="AK12" s="97">
        <v>0</v>
      </c>
      <c r="AL12" s="96">
        <v>0</v>
      </c>
      <c r="AM12" s="97">
        <v>0</v>
      </c>
      <c r="AN12" s="96">
        <v>0</v>
      </c>
      <c r="AO12" s="97">
        <v>0</v>
      </c>
      <c r="AP12" s="96">
        <v>0</v>
      </c>
      <c r="AQ12" s="97">
        <v>0</v>
      </c>
      <c r="AR12" s="96">
        <v>0</v>
      </c>
      <c r="AS12" s="97">
        <v>0</v>
      </c>
      <c r="AT12" s="96">
        <v>0</v>
      </c>
      <c r="AU12" s="97">
        <v>0</v>
      </c>
      <c r="AV12" s="96">
        <v>0</v>
      </c>
      <c r="AW12" s="97">
        <v>0</v>
      </c>
      <c r="AX12" s="96">
        <v>0</v>
      </c>
      <c r="AY12" s="97">
        <v>0</v>
      </c>
    </row>
    <row r="13" spans="1:51" x14ac:dyDescent="0.25">
      <c r="B13" s="94">
        <v>10047</v>
      </c>
      <c r="C13" s="95" t="s">
        <v>16</v>
      </c>
      <c r="D13" s="96">
        <v>3442.9718072463147</v>
      </c>
      <c r="E13" s="97">
        <v>7437.5223661599957</v>
      </c>
      <c r="F13" s="96">
        <v>-7781.5940033611259</v>
      </c>
      <c r="G13" s="97">
        <v>7776.5858179606948</v>
      </c>
      <c r="H13" s="96">
        <v>2481.9523164151033</v>
      </c>
      <c r="I13" s="97">
        <v>6736.7454892890019</v>
      </c>
      <c r="J13" s="96">
        <v>-2026.9585320363258</v>
      </c>
      <c r="K13" s="97">
        <v>13875.247852787565</v>
      </c>
      <c r="L13" s="96">
        <v>7797.8577288102169</v>
      </c>
      <c r="M13" s="97">
        <v>9362.1418470955396</v>
      </c>
      <c r="N13" s="96">
        <v>9415.9869392263572</v>
      </c>
      <c r="O13" s="97">
        <v>6440.2990666558253</v>
      </c>
      <c r="P13" s="96">
        <v>18621.937793259211</v>
      </c>
      <c r="Q13" s="97">
        <v>12124.282795116771</v>
      </c>
      <c r="R13" s="96">
        <v>-30960.883431287424</v>
      </c>
      <c r="S13" s="97">
        <v>-10343.716917551494</v>
      </c>
      <c r="T13" s="96">
        <v>-17314.833191199476</v>
      </c>
      <c r="U13" s="97">
        <v>-3171.1004987028282</v>
      </c>
      <c r="V13" s="96">
        <v>-25428.142850060343</v>
      </c>
      <c r="W13" s="97">
        <v>2659.9280552753844</v>
      </c>
      <c r="X13" s="96">
        <v>-9153.6284317838654</v>
      </c>
      <c r="Y13" s="97">
        <v>1265.4921093976591</v>
      </c>
      <c r="Z13" s="96">
        <v>-2007.9279467814558</v>
      </c>
      <c r="AA13" s="97">
        <v>6392.9834673486912</v>
      </c>
      <c r="AB13" s="96">
        <v>968.74320747669844</v>
      </c>
      <c r="AC13" s="97">
        <v>9963.0521525939475</v>
      </c>
      <c r="AD13" s="96">
        <v>-4934.8870962342189</v>
      </c>
      <c r="AE13" s="97">
        <v>4960.1476138469152</v>
      </c>
      <c r="AF13" s="96">
        <v>2506.9850077110168</v>
      </c>
      <c r="AG13" s="97">
        <v>6765.0829290653128</v>
      </c>
      <c r="AH13" s="96">
        <v>-2012.5029518668016</v>
      </c>
      <c r="AI13" s="97">
        <v>13920.424281146974</v>
      </c>
      <c r="AJ13" s="96">
        <v>5023.6865063141013</v>
      </c>
      <c r="AK13" s="97">
        <v>8171.3250367581277</v>
      </c>
      <c r="AL13" s="96">
        <v>9454.6516942746021</v>
      </c>
      <c r="AM13" s="97">
        <v>6465.8884420314425</v>
      </c>
      <c r="AN13" s="96">
        <v>16198.822487556616</v>
      </c>
      <c r="AO13" s="97">
        <v>14641.081173425209</v>
      </c>
      <c r="AP13" s="96">
        <v>-28693.263022896761</v>
      </c>
      <c r="AQ13" s="97">
        <v>-12677.800340759612</v>
      </c>
      <c r="AR13" s="96">
        <v>-17338.887988851631</v>
      </c>
      <c r="AS13" s="97">
        <v>-3168.7848994726737</v>
      </c>
      <c r="AT13" s="96">
        <v>-25470.710496945831</v>
      </c>
      <c r="AU13" s="97">
        <v>2676.418883955339</v>
      </c>
      <c r="AV13" s="96">
        <v>-9159.2169685212357</v>
      </c>
      <c r="AW13" s="97">
        <v>1277.746228072654</v>
      </c>
      <c r="AX13" s="96">
        <v>-1998.2075851654372</v>
      </c>
      <c r="AY13" s="97">
        <v>6417.2807628052542</v>
      </c>
    </row>
    <row r="14" spans="1:51" x14ac:dyDescent="0.25">
      <c r="B14" s="94">
        <v>10055</v>
      </c>
      <c r="C14" s="95" t="s">
        <v>17</v>
      </c>
      <c r="D14" s="96">
        <v>-20.5736014145985</v>
      </c>
      <c r="E14" s="97">
        <v>1.346008387932585</v>
      </c>
      <c r="F14" s="96">
        <v>-26.813274672313412</v>
      </c>
      <c r="G14" s="97">
        <v>23.594492168887783</v>
      </c>
      <c r="H14" s="96">
        <v>55.670600228483721</v>
      </c>
      <c r="I14" s="97">
        <v>64.696285135623327</v>
      </c>
      <c r="J14" s="96">
        <v>30.010493787496728</v>
      </c>
      <c r="K14" s="97">
        <v>81.05196780166014</v>
      </c>
      <c r="L14" s="96">
        <v>51.861909192383507</v>
      </c>
      <c r="M14" s="97">
        <v>57.598372553538695</v>
      </c>
      <c r="N14" s="96">
        <v>13.551810837800673</v>
      </c>
      <c r="O14" s="97">
        <v>19.59193451707884</v>
      </c>
      <c r="P14" s="96">
        <v>33.746536276666049</v>
      </c>
      <c r="Q14" s="97">
        <v>26.489423226462605</v>
      </c>
      <c r="R14" s="96">
        <v>-104.93477317392869</v>
      </c>
      <c r="S14" s="97">
        <v>-47.392020765742984</v>
      </c>
      <c r="T14" s="96">
        <v>-69.892452068594139</v>
      </c>
      <c r="U14" s="97">
        <v>-35.644572220792398</v>
      </c>
      <c r="V14" s="96">
        <v>-72.115897784077333</v>
      </c>
      <c r="W14" s="97">
        <v>-17.145836037690785</v>
      </c>
      <c r="X14" s="96">
        <v>-41.829514021953543</v>
      </c>
      <c r="Y14" s="97">
        <v>-25.554652541471754</v>
      </c>
      <c r="Z14" s="96">
        <v>-38.279347619827618</v>
      </c>
      <c r="AA14" s="97">
        <v>-17.269776273023169</v>
      </c>
      <c r="AB14" s="96">
        <v>-25.634601414598507</v>
      </c>
      <c r="AC14" s="97">
        <v>7.2670083879325915</v>
      </c>
      <c r="AD14" s="96">
        <v>-18.807274672313412</v>
      </c>
      <c r="AE14" s="97">
        <v>16.448492168887796</v>
      </c>
      <c r="AF14" s="96">
        <v>56.164600228483721</v>
      </c>
      <c r="AG14" s="97">
        <v>65.063285135623318</v>
      </c>
      <c r="AH14" s="96">
        <v>30.477493787496712</v>
      </c>
      <c r="AI14" s="97">
        <v>81.444967801660141</v>
      </c>
      <c r="AJ14" s="96">
        <v>44.145909192383499</v>
      </c>
      <c r="AK14" s="97">
        <v>54.24637255353872</v>
      </c>
      <c r="AL14" s="96">
        <v>14.060810837800688</v>
      </c>
      <c r="AM14" s="97">
        <v>19.942934517078839</v>
      </c>
      <c r="AN14" s="96">
        <v>28.105536276666058</v>
      </c>
      <c r="AO14" s="97">
        <v>32.990423226462596</v>
      </c>
      <c r="AP14" s="96">
        <v>-99.248773173928697</v>
      </c>
      <c r="AQ14" s="97">
        <v>-52.217020765742973</v>
      </c>
      <c r="AR14" s="96">
        <v>-69.344452068594137</v>
      </c>
      <c r="AS14" s="97">
        <v>-35.331572220792395</v>
      </c>
      <c r="AT14" s="96">
        <v>-71.591897784077332</v>
      </c>
      <c r="AU14" s="97">
        <v>-16.809836037690786</v>
      </c>
      <c r="AV14" s="96">
        <v>-41.264514021953545</v>
      </c>
      <c r="AW14" s="97">
        <v>-25.258652541471761</v>
      </c>
      <c r="AX14" s="96">
        <v>-37.753347619827622</v>
      </c>
      <c r="AY14" s="97">
        <v>-16.935776273023166</v>
      </c>
    </row>
    <row r="15" spans="1:51" x14ac:dyDescent="0.25">
      <c r="B15" s="94">
        <v>10057</v>
      </c>
      <c r="C15" s="95" t="s">
        <v>18</v>
      </c>
      <c r="D15" s="96">
        <v>425.66294933942481</v>
      </c>
      <c r="E15" s="97">
        <v>-78.767200904416313</v>
      </c>
      <c r="F15" s="96">
        <v>-439.25060729005236</v>
      </c>
      <c r="G15" s="97">
        <v>394.5285806247266</v>
      </c>
      <c r="H15" s="96">
        <v>1031.9715151791333</v>
      </c>
      <c r="I15" s="97">
        <v>405.06023403058953</v>
      </c>
      <c r="J15" s="96">
        <v>523.13758361579494</v>
      </c>
      <c r="K15" s="97">
        <v>1374.4408282941358</v>
      </c>
      <c r="L15" s="96">
        <v>1658.588332721054</v>
      </c>
      <c r="M15" s="97">
        <v>729.5549727440266</v>
      </c>
      <c r="N15" s="96">
        <v>1092.8626755514797</v>
      </c>
      <c r="O15" s="97">
        <v>-148.52682739482498</v>
      </c>
      <c r="P15" s="96">
        <v>2917.9311025587685</v>
      </c>
      <c r="Q15" s="97">
        <v>849.36553630806884</v>
      </c>
      <c r="R15" s="96">
        <v>-4063.7590287501644</v>
      </c>
      <c r="S15" s="97">
        <v>-2455.8717824150472</v>
      </c>
      <c r="T15" s="96">
        <v>-2152.6870659015058</v>
      </c>
      <c r="U15" s="97">
        <v>-1447.2381432030297</v>
      </c>
      <c r="V15" s="96">
        <v>-1437.8917382977761</v>
      </c>
      <c r="W15" s="97">
        <v>147.67598576815817</v>
      </c>
      <c r="X15" s="96">
        <v>479.12285398806489</v>
      </c>
      <c r="Y15" s="97">
        <v>-246.74716470938711</v>
      </c>
      <c r="Z15" s="96">
        <v>-553.31741669907933</v>
      </c>
      <c r="AA15" s="97">
        <v>-538.11851147814286</v>
      </c>
      <c r="AB15" s="96">
        <v>44.136535126614035</v>
      </c>
      <c r="AC15" s="97">
        <v>222.09889927048243</v>
      </c>
      <c r="AD15" s="96">
        <v>-102.42355971036159</v>
      </c>
      <c r="AE15" s="97">
        <v>-52.108296858768881</v>
      </c>
      <c r="AF15" s="96">
        <v>963.45704981010203</v>
      </c>
      <c r="AG15" s="97">
        <v>361.84847980845643</v>
      </c>
      <c r="AH15" s="96">
        <v>450.52626919902286</v>
      </c>
      <c r="AI15" s="97">
        <v>1335.7074851938778</v>
      </c>
      <c r="AJ15" s="96">
        <v>1215.2371745692999</v>
      </c>
      <c r="AK15" s="97">
        <v>564.16783765447053</v>
      </c>
      <c r="AL15" s="96">
        <v>1040.5433947143956</v>
      </c>
      <c r="AM15" s="97">
        <v>-183.84045006799261</v>
      </c>
      <c r="AN15" s="96">
        <v>2543.7510650851164</v>
      </c>
      <c r="AO15" s="97">
        <v>1170.8135398028217</v>
      </c>
      <c r="AP15" s="96">
        <v>-3838.7124804399446</v>
      </c>
      <c r="AQ15" s="97">
        <v>-2822.728938446744</v>
      </c>
      <c r="AR15" s="96">
        <v>-2222.3778307890407</v>
      </c>
      <c r="AS15" s="97">
        <v>-1486.361699766192</v>
      </c>
      <c r="AT15" s="96">
        <v>-1516.3737240501559</v>
      </c>
      <c r="AU15" s="97">
        <v>110.35250698821619</v>
      </c>
      <c r="AV15" s="96">
        <v>417.26408380654539</v>
      </c>
      <c r="AW15" s="97">
        <v>-281.74183872426784</v>
      </c>
      <c r="AX15" s="96">
        <v>-605.06580681977812</v>
      </c>
      <c r="AY15" s="97">
        <v>-569.37041663616492</v>
      </c>
    </row>
    <row r="16" spans="1:51" x14ac:dyDescent="0.25">
      <c r="B16" s="94">
        <v>10059</v>
      </c>
      <c r="C16" s="95" t="s">
        <v>19</v>
      </c>
      <c r="D16" s="96">
        <v>69.583798488662069</v>
      </c>
      <c r="E16" s="97">
        <v>-16.63381063716497</v>
      </c>
      <c r="F16" s="96">
        <v>-119.6967704048734</v>
      </c>
      <c r="G16" s="97">
        <v>236.1122946274204</v>
      </c>
      <c r="H16" s="96">
        <v>338.98684424031126</v>
      </c>
      <c r="I16" s="97">
        <v>237.40105651604836</v>
      </c>
      <c r="J16" s="96">
        <v>315.98041820144908</v>
      </c>
      <c r="K16" s="97">
        <v>744.54658167597245</v>
      </c>
      <c r="L16" s="96">
        <v>717.40963183966915</v>
      </c>
      <c r="M16" s="97">
        <v>404.49090414083162</v>
      </c>
      <c r="N16" s="96">
        <v>552.9848342197356</v>
      </c>
      <c r="O16" s="97">
        <v>148.54149482937692</v>
      </c>
      <c r="P16" s="96">
        <v>1178.4676424598933</v>
      </c>
      <c r="Q16" s="97">
        <v>547.62350245776997</v>
      </c>
      <c r="R16" s="96">
        <v>-1700.2007416636138</v>
      </c>
      <c r="S16" s="97">
        <v>-890.57070080909102</v>
      </c>
      <c r="T16" s="96">
        <v>-1016.8151660132467</v>
      </c>
      <c r="U16" s="97">
        <v>-535.29350274046601</v>
      </c>
      <c r="V16" s="96">
        <v>-1464.5322350753627</v>
      </c>
      <c r="W16" s="97">
        <v>-336.69942791157746</v>
      </c>
      <c r="X16" s="96">
        <v>-608.7647173606033</v>
      </c>
      <c r="Y16" s="97">
        <v>-357.41547401613093</v>
      </c>
      <c r="Z16" s="96">
        <v>-236.27788139099948</v>
      </c>
      <c r="AA16" s="97">
        <v>-118.46778687400297</v>
      </c>
      <c r="AB16" s="96">
        <v>-36.008201511338029</v>
      </c>
      <c r="AC16" s="97">
        <v>101.53318936283495</v>
      </c>
      <c r="AD16" s="96">
        <v>34.486229595126588</v>
      </c>
      <c r="AE16" s="97">
        <v>97.456294627420448</v>
      </c>
      <c r="AF16" s="96">
        <v>349.29884424031115</v>
      </c>
      <c r="AG16" s="97">
        <v>243.88505651604873</v>
      </c>
      <c r="AH16" s="96">
        <v>326.49841820144911</v>
      </c>
      <c r="AI16" s="97">
        <v>751.93758167597252</v>
      </c>
      <c r="AJ16" s="96">
        <v>573.48163183966926</v>
      </c>
      <c r="AK16" s="97">
        <v>352.5439041408315</v>
      </c>
      <c r="AL16" s="96">
        <v>562.24983421973548</v>
      </c>
      <c r="AM16" s="97">
        <v>153.8754948293772</v>
      </c>
      <c r="AN16" s="96">
        <v>1058.9226424598937</v>
      </c>
      <c r="AO16" s="97">
        <v>680.85350245776999</v>
      </c>
      <c r="AP16" s="96">
        <v>-1588.8887416636139</v>
      </c>
      <c r="AQ16" s="97">
        <v>-990.35770080909106</v>
      </c>
      <c r="AR16" s="96">
        <v>-1009.7981660132468</v>
      </c>
      <c r="AS16" s="97">
        <v>-531.37850274046605</v>
      </c>
      <c r="AT16" s="96">
        <v>-1457.9282350753624</v>
      </c>
      <c r="AU16" s="97">
        <v>-332.35242791157748</v>
      </c>
      <c r="AV16" s="96">
        <v>-601.5137173606031</v>
      </c>
      <c r="AW16" s="97">
        <v>-353.53847401613098</v>
      </c>
      <c r="AX16" s="96">
        <v>-229.23688139099977</v>
      </c>
      <c r="AY16" s="97">
        <v>-114.25578687400298</v>
      </c>
    </row>
    <row r="17" spans="2:51" x14ac:dyDescent="0.25">
      <c r="B17" s="94">
        <v>10061</v>
      </c>
      <c r="C17" s="95" t="s">
        <v>20</v>
      </c>
      <c r="D17" s="96">
        <v>187.9794283622964</v>
      </c>
      <c r="E17" s="97">
        <v>255.85497247731655</v>
      </c>
      <c r="F17" s="96">
        <v>-199.42898804335346</v>
      </c>
      <c r="G17" s="97">
        <v>434.21745701171176</v>
      </c>
      <c r="H17" s="96">
        <v>299.89840857682339</v>
      </c>
      <c r="I17" s="97">
        <v>352.33208261387654</v>
      </c>
      <c r="J17" s="96">
        <v>227.16567939336619</v>
      </c>
      <c r="K17" s="97">
        <v>893.26031063325809</v>
      </c>
      <c r="L17" s="96">
        <v>879.48416398859308</v>
      </c>
      <c r="M17" s="97">
        <v>735.94873207887576</v>
      </c>
      <c r="N17" s="96">
        <v>509.44777966365382</v>
      </c>
      <c r="O17" s="97">
        <v>244.3837895806123</v>
      </c>
      <c r="P17" s="96">
        <v>1299.5763812506925</v>
      </c>
      <c r="Q17" s="97">
        <v>745.4776866267398</v>
      </c>
      <c r="R17" s="96">
        <v>-1621.1252051348788</v>
      </c>
      <c r="S17" s="97">
        <v>-636.41439379282156</v>
      </c>
      <c r="T17" s="96">
        <v>-784.59656206878526</v>
      </c>
      <c r="U17" s="97">
        <v>-182.89940021573102</v>
      </c>
      <c r="V17" s="96">
        <v>-1253.220361830723</v>
      </c>
      <c r="W17" s="97">
        <v>166.56842488751317</v>
      </c>
      <c r="X17" s="96">
        <v>-298.5408479946127</v>
      </c>
      <c r="Y17" s="97">
        <v>89.549600855184963</v>
      </c>
      <c r="Z17" s="96">
        <v>44.935203431437003</v>
      </c>
      <c r="AA17" s="97">
        <v>251.05487092895964</v>
      </c>
      <c r="AB17" s="96">
        <v>71.230428362296607</v>
      </c>
      <c r="AC17" s="97">
        <v>403.91397247731629</v>
      </c>
      <c r="AD17" s="96">
        <v>-13.457988043352998</v>
      </c>
      <c r="AE17" s="97">
        <v>284.92045701171173</v>
      </c>
      <c r="AF17" s="96">
        <v>323.46440857682319</v>
      </c>
      <c r="AG17" s="97">
        <v>367.85008261387657</v>
      </c>
      <c r="AH17" s="96">
        <v>251.01167939336665</v>
      </c>
      <c r="AI17" s="97">
        <v>910.68031063325816</v>
      </c>
      <c r="AJ17" s="96">
        <v>737.45216398859384</v>
      </c>
      <c r="AK17" s="97">
        <v>681.592732078876</v>
      </c>
      <c r="AL17" s="96">
        <v>530.45777966365404</v>
      </c>
      <c r="AM17" s="97">
        <v>257.23378958061267</v>
      </c>
      <c r="AN17" s="96">
        <v>1173.8133812506921</v>
      </c>
      <c r="AO17" s="97">
        <v>903.58568662673997</v>
      </c>
      <c r="AP17" s="96">
        <v>-1470.1892051348791</v>
      </c>
      <c r="AQ17" s="97">
        <v>-756.77439379282168</v>
      </c>
      <c r="AR17" s="96">
        <v>-766.2485620687853</v>
      </c>
      <c r="AS17" s="97">
        <v>-171.54540021573075</v>
      </c>
      <c r="AT17" s="96">
        <v>-1235.5883618307234</v>
      </c>
      <c r="AU17" s="97">
        <v>179.53842488751343</v>
      </c>
      <c r="AV17" s="96">
        <v>-279.54584799461281</v>
      </c>
      <c r="AW17" s="97">
        <v>101.16660085518515</v>
      </c>
      <c r="AX17" s="96">
        <v>63.02820343143685</v>
      </c>
      <c r="AY17" s="97">
        <v>262.87987092895946</v>
      </c>
    </row>
    <row r="18" spans="2:51" x14ac:dyDescent="0.25">
      <c r="B18" s="94">
        <v>10062</v>
      </c>
      <c r="C18" s="95" t="s">
        <v>21</v>
      </c>
      <c r="D18" s="96">
        <v>780.96715512563878</v>
      </c>
      <c r="E18" s="97">
        <v>232.12113873346948</v>
      </c>
      <c r="F18" s="96">
        <v>889.08104810488067</v>
      </c>
      <c r="G18" s="97">
        <v>314.36337493210067</v>
      </c>
      <c r="H18" s="96">
        <v>1790.0991404185543</v>
      </c>
      <c r="I18" s="97">
        <v>988.54867173153775</v>
      </c>
      <c r="J18" s="96">
        <v>1582.3916082966866</v>
      </c>
      <c r="K18" s="97">
        <v>1143.3692567385458</v>
      </c>
      <c r="L18" s="96">
        <v>1637.5456998349159</v>
      </c>
      <c r="M18" s="97">
        <v>840.98799957191295</v>
      </c>
      <c r="N18" s="96">
        <v>1227.1345319561738</v>
      </c>
      <c r="O18" s="97">
        <v>284.37851676105129</v>
      </c>
      <c r="P18" s="96">
        <v>774.74624702656956</v>
      </c>
      <c r="Q18" s="97">
        <v>53.112763631769894</v>
      </c>
      <c r="R18" s="96">
        <v>-1696.3141818802183</v>
      </c>
      <c r="S18" s="97">
        <v>-1647.9858734669617</v>
      </c>
      <c r="T18" s="96">
        <v>-1240.2446898201711</v>
      </c>
      <c r="U18" s="97">
        <v>-1233.2733872980223</v>
      </c>
      <c r="V18" s="96">
        <v>-791.75425563179442</v>
      </c>
      <c r="W18" s="97">
        <v>-688.90540949278397</v>
      </c>
      <c r="X18" s="96">
        <v>497.18676732596987</v>
      </c>
      <c r="Y18" s="97">
        <v>-48.901926385815841</v>
      </c>
      <c r="Z18" s="96">
        <v>638.39890643764056</v>
      </c>
      <c r="AA18" s="97">
        <v>109.27454006835433</v>
      </c>
      <c r="AB18" s="96">
        <v>803.04415512563901</v>
      </c>
      <c r="AC18" s="97">
        <v>211.68713873346951</v>
      </c>
      <c r="AD18" s="96">
        <v>869.11804810488047</v>
      </c>
      <c r="AE18" s="97">
        <v>335.96937493210089</v>
      </c>
      <c r="AF18" s="96">
        <v>1791.1231404185537</v>
      </c>
      <c r="AG18" s="97">
        <v>989.16767173153789</v>
      </c>
      <c r="AH18" s="96">
        <v>1583.3966082966867</v>
      </c>
      <c r="AI18" s="97">
        <v>1144.0072567385457</v>
      </c>
      <c r="AJ18" s="96">
        <v>1509.0356998349162</v>
      </c>
      <c r="AK18" s="97">
        <v>766.90299957191291</v>
      </c>
      <c r="AL18" s="96">
        <v>1228.2105319561738</v>
      </c>
      <c r="AM18" s="97">
        <v>284.94551676105129</v>
      </c>
      <c r="AN18" s="96">
        <v>819.80824702656946</v>
      </c>
      <c r="AO18" s="97">
        <v>10.694763631770002</v>
      </c>
      <c r="AP18" s="96">
        <v>-1766.2651818802183</v>
      </c>
      <c r="AQ18" s="97">
        <v>-1576.3918734669617</v>
      </c>
      <c r="AR18" s="96">
        <v>-1239.1336898201707</v>
      </c>
      <c r="AS18" s="97">
        <v>-1232.7403872980224</v>
      </c>
      <c r="AT18" s="96">
        <v>-790.69025563179457</v>
      </c>
      <c r="AU18" s="97">
        <v>-688.32540949278405</v>
      </c>
      <c r="AV18" s="96">
        <v>498.3007673259699</v>
      </c>
      <c r="AW18" s="97">
        <v>-48.371926385815868</v>
      </c>
      <c r="AX18" s="96">
        <v>639.47290643764063</v>
      </c>
      <c r="AY18" s="97">
        <v>109.84354006835429</v>
      </c>
    </row>
    <row r="19" spans="2:51" x14ac:dyDescent="0.25">
      <c r="B19" s="94">
        <v>10064</v>
      </c>
      <c r="C19" s="95" t="s">
        <v>22</v>
      </c>
      <c r="D19" s="96">
        <v>-134.18368333232593</v>
      </c>
      <c r="E19" s="97">
        <v>-105.35941307851408</v>
      </c>
      <c r="F19" s="96">
        <v>-933.06487802308038</v>
      </c>
      <c r="G19" s="97">
        <v>38.479968019668377</v>
      </c>
      <c r="H19" s="96">
        <v>720.03142146477057</v>
      </c>
      <c r="I19" s="97">
        <v>597.8971278278741</v>
      </c>
      <c r="J19" s="96">
        <v>318.22923424370128</v>
      </c>
      <c r="K19" s="97">
        <v>1205.5049484655324</v>
      </c>
      <c r="L19" s="96">
        <v>1145.8413454875781</v>
      </c>
      <c r="M19" s="97">
        <v>800.30293854239289</v>
      </c>
      <c r="N19" s="96">
        <v>731.44047492099253</v>
      </c>
      <c r="O19" s="97">
        <v>134.47938942458723</v>
      </c>
      <c r="P19" s="96">
        <v>1711.9738320789938</v>
      </c>
      <c r="Q19" s="97">
        <v>587.19419805288317</v>
      </c>
      <c r="R19" s="96">
        <v>-2785.8643259422124</v>
      </c>
      <c r="S19" s="97">
        <v>-1618.4799851210378</v>
      </c>
      <c r="T19" s="96">
        <v>-1336.0747201208505</v>
      </c>
      <c r="U19" s="97">
        <v>-843.43085366718697</v>
      </c>
      <c r="V19" s="96">
        <v>-1101.6488528721829</v>
      </c>
      <c r="W19" s="97">
        <v>124.90112960809256</v>
      </c>
      <c r="X19" s="96">
        <v>187.09161048960777</v>
      </c>
      <c r="Y19" s="97">
        <v>-126.68373798062203</v>
      </c>
      <c r="Z19" s="96">
        <v>-154.98479787493397</v>
      </c>
      <c r="AA19" s="97">
        <v>-149.60878597372721</v>
      </c>
      <c r="AB19" s="96">
        <v>-345.66243477169246</v>
      </c>
      <c r="AC19" s="97">
        <v>77.641031131220643</v>
      </c>
      <c r="AD19" s="96">
        <v>-725.50941209739995</v>
      </c>
      <c r="AE19" s="97">
        <v>-205.59667273299192</v>
      </c>
      <c r="AF19" s="96">
        <v>697.22534178077331</v>
      </c>
      <c r="AG19" s="97">
        <v>583.7894925172759</v>
      </c>
      <c r="AH19" s="96">
        <v>294.49190865942728</v>
      </c>
      <c r="AI19" s="97">
        <v>1192.5785454775037</v>
      </c>
      <c r="AJ19" s="96">
        <v>858.90608571500525</v>
      </c>
      <c r="AK19" s="97">
        <v>683.5209735719709</v>
      </c>
      <c r="AL19" s="96">
        <v>713.33702373684901</v>
      </c>
      <c r="AM19" s="97">
        <v>122.85887867336851</v>
      </c>
      <c r="AN19" s="96">
        <v>1493.1506938108505</v>
      </c>
      <c r="AO19" s="97">
        <v>786.23448735615284</v>
      </c>
      <c r="AP19" s="96">
        <v>-2622.8546098112374</v>
      </c>
      <c r="AQ19" s="97">
        <v>-1825.8938829839594</v>
      </c>
      <c r="AR19" s="96">
        <v>-1358.7847927352304</v>
      </c>
      <c r="AS19" s="97">
        <v>-856.00587868676121</v>
      </c>
      <c r="AT19" s="96">
        <v>-1126.6169474084354</v>
      </c>
      <c r="AU19" s="97">
        <v>112.74579798015338</v>
      </c>
      <c r="AV19" s="96">
        <v>166.68225536560385</v>
      </c>
      <c r="AW19" s="97">
        <v>-137.94991279502256</v>
      </c>
      <c r="AX19" s="96">
        <v>-172.34291845629832</v>
      </c>
      <c r="AY19" s="97">
        <v>-159.91359873711235</v>
      </c>
    </row>
    <row r="20" spans="2:51" x14ac:dyDescent="0.25">
      <c r="B20" s="94">
        <v>10065</v>
      </c>
      <c r="C20" s="95" t="s">
        <v>23</v>
      </c>
      <c r="D20" s="96">
        <v>108.97600954164511</v>
      </c>
      <c r="E20" s="97">
        <v>75.052343973210895</v>
      </c>
      <c r="F20" s="96">
        <v>57.943916998136501</v>
      </c>
      <c r="G20" s="97">
        <v>188.99866180391632</v>
      </c>
      <c r="H20" s="96">
        <v>472.60911728959695</v>
      </c>
      <c r="I20" s="97">
        <v>349.79553286557007</v>
      </c>
      <c r="J20" s="96">
        <v>252.49076158608045</v>
      </c>
      <c r="K20" s="97">
        <v>378.32040034485385</v>
      </c>
      <c r="L20" s="96">
        <v>427.10045575890945</v>
      </c>
      <c r="M20" s="97">
        <v>303.68280373745722</v>
      </c>
      <c r="N20" s="96">
        <v>253.98939786153164</v>
      </c>
      <c r="O20" s="97">
        <v>162.08165939515368</v>
      </c>
      <c r="P20" s="96">
        <v>427.47845782900606</v>
      </c>
      <c r="Q20" s="97">
        <v>242.40312395269251</v>
      </c>
      <c r="R20" s="96">
        <v>-347.54082463810357</v>
      </c>
      <c r="S20" s="97">
        <v>-143.55008566216304</v>
      </c>
      <c r="T20" s="96">
        <v>-145.21337391313125</v>
      </c>
      <c r="U20" s="97">
        <v>-36.254941381896401</v>
      </c>
      <c r="V20" s="96">
        <v>-223.30840987304373</v>
      </c>
      <c r="W20" s="97">
        <v>40.954372508476922</v>
      </c>
      <c r="X20" s="96">
        <v>47.452116571408851</v>
      </c>
      <c r="Y20" s="97">
        <v>40.1025533405749</v>
      </c>
      <c r="Z20" s="96">
        <v>53.131580990392763</v>
      </c>
      <c r="AA20" s="97">
        <v>56.094056639726659</v>
      </c>
      <c r="AB20" s="96">
        <v>77.996009541645094</v>
      </c>
      <c r="AC20" s="97">
        <v>106.03334397321089</v>
      </c>
      <c r="AD20" s="96">
        <v>98.873916998136565</v>
      </c>
      <c r="AE20" s="97">
        <v>148.06866180391637</v>
      </c>
      <c r="AF20" s="96">
        <v>472.60911728959695</v>
      </c>
      <c r="AG20" s="97">
        <v>349.79553286557007</v>
      </c>
      <c r="AH20" s="96">
        <v>252.49076158608045</v>
      </c>
      <c r="AI20" s="97">
        <v>378.32040034485385</v>
      </c>
      <c r="AJ20" s="96">
        <v>388.92345575890931</v>
      </c>
      <c r="AK20" s="97">
        <v>290.02680373745716</v>
      </c>
      <c r="AL20" s="96">
        <v>253.98939786153164</v>
      </c>
      <c r="AM20" s="97">
        <v>162.08165939515368</v>
      </c>
      <c r="AN20" s="96">
        <v>392.33145782900613</v>
      </c>
      <c r="AO20" s="97">
        <v>277.55012395269245</v>
      </c>
      <c r="AP20" s="96">
        <v>-317.13482463810362</v>
      </c>
      <c r="AQ20" s="97">
        <v>-173.9560856621631</v>
      </c>
      <c r="AR20" s="96">
        <v>-145.21337391313125</v>
      </c>
      <c r="AS20" s="97">
        <v>-36.254941381896401</v>
      </c>
      <c r="AT20" s="96">
        <v>-223.30840987304373</v>
      </c>
      <c r="AU20" s="97">
        <v>40.954372508476922</v>
      </c>
      <c r="AV20" s="96">
        <v>47.452116571408851</v>
      </c>
      <c r="AW20" s="97">
        <v>40.1025533405749</v>
      </c>
      <c r="AX20" s="96">
        <v>53.131580990392763</v>
      </c>
      <c r="AY20" s="97">
        <v>56.094056639726659</v>
      </c>
    </row>
    <row r="21" spans="2:51" x14ac:dyDescent="0.25">
      <c r="B21" s="94">
        <v>10066</v>
      </c>
      <c r="C21" s="95" t="s">
        <v>24</v>
      </c>
      <c r="D21" s="96">
        <v>-733.7771883467467</v>
      </c>
      <c r="E21" s="97">
        <v>-1341.0707108936349</v>
      </c>
      <c r="F21" s="96">
        <v>739.14876773985088</v>
      </c>
      <c r="G21" s="97">
        <v>36.710392655497344</v>
      </c>
      <c r="H21" s="96">
        <v>3801.5435001032256</v>
      </c>
      <c r="I21" s="97">
        <v>2337.4641999721662</v>
      </c>
      <c r="J21" s="96">
        <v>3277.6945130597633</v>
      </c>
      <c r="K21" s="97">
        <v>2563.3894602040855</v>
      </c>
      <c r="L21" s="96">
        <v>4357.4793753459999</v>
      </c>
      <c r="M21" s="97">
        <v>2342.9292043795431</v>
      </c>
      <c r="N21" s="96">
        <v>3104.9975308427784</v>
      </c>
      <c r="O21" s="97">
        <v>881.78070446863876</v>
      </c>
      <c r="P21" s="96">
        <v>3577.3915153507105</v>
      </c>
      <c r="Q21" s="97">
        <v>775.61237296174659</v>
      </c>
      <c r="R21" s="96">
        <v>-4442.6171405654004</v>
      </c>
      <c r="S21" s="97">
        <v>-3901.1902636573532</v>
      </c>
      <c r="T21" s="96">
        <v>-3466.570394204784</v>
      </c>
      <c r="U21" s="97">
        <v>-2976.889369782014</v>
      </c>
      <c r="V21" s="96">
        <v>-4523.6483284519345</v>
      </c>
      <c r="W21" s="97">
        <v>-2587.8693291961936</v>
      </c>
      <c r="X21" s="96">
        <v>-2859.6885769448836</v>
      </c>
      <c r="Y21" s="97">
        <v>-2444.1187690503493</v>
      </c>
      <c r="Z21" s="96">
        <v>-1659.1960913542916</v>
      </c>
      <c r="AA21" s="97">
        <v>-1922.4889423163922</v>
      </c>
      <c r="AB21" s="96">
        <v>-694.470188346746</v>
      </c>
      <c r="AC21" s="97">
        <v>-1629.1047108936345</v>
      </c>
      <c r="AD21" s="96">
        <v>527.64176773985128</v>
      </c>
      <c r="AE21" s="97">
        <v>15.868392655496791</v>
      </c>
      <c r="AF21" s="96">
        <v>3665.5625001032258</v>
      </c>
      <c r="AG21" s="97">
        <v>2224.7171999721668</v>
      </c>
      <c r="AH21" s="96">
        <v>3152.7185130597645</v>
      </c>
      <c r="AI21" s="97">
        <v>2439.6384602040853</v>
      </c>
      <c r="AJ21" s="96">
        <v>3931.405375346003</v>
      </c>
      <c r="AK21" s="97">
        <v>2039.6662043795423</v>
      </c>
      <c r="AL21" s="96">
        <v>2986.9415308427779</v>
      </c>
      <c r="AM21" s="97">
        <v>751.82070446864145</v>
      </c>
      <c r="AN21" s="96">
        <v>3582.9185153507105</v>
      </c>
      <c r="AO21" s="97">
        <v>538.44637296174642</v>
      </c>
      <c r="AP21" s="96">
        <v>-4638.959140565401</v>
      </c>
      <c r="AQ21" s="97">
        <v>-3953.5742636573532</v>
      </c>
      <c r="AR21" s="96">
        <v>-3587.713394204784</v>
      </c>
      <c r="AS21" s="97">
        <v>-3087.3843697820139</v>
      </c>
      <c r="AT21" s="96">
        <v>-4642.1053284519348</v>
      </c>
      <c r="AU21" s="97">
        <v>-2718.1373291961936</v>
      </c>
      <c r="AV21" s="96">
        <v>-2972.932576944886</v>
      </c>
      <c r="AW21" s="97">
        <v>-2579.6027690503497</v>
      </c>
      <c r="AX21" s="96">
        <v>-1766.0430913542914</v>
      </c>
      <c r="AY21" s="97">
        <v>-2047.2809423163917</v>
      </c>
    </row>
    <row r="22" spans="2:51" x14ac:dyDescent="0.25">
      <c r="B22" s="94">
        <v>10067</v>
      </c>
      <c r="C22" s="95" t="s">
        <v>25</v>
      </c>
      <c r="D22" s="96">
        <v>161.71365093371423</v>
      </c>
      <c r="E22" s="97">
        <v>265.03572994135766</v>
      </c>
      <c r="F22" s="96">
        <v>-391.93371523257701</v>
      </c>
      <c r="G22" s="97">
        <v>137.96845142659095</v>
      </c>
      <c r="H22" s="96">
        <v>941.16326459072206</v>
      </c>
      <c r="I22" s="97">
        <v>1189.9338211961713</v>
      </c>
      <c r="J22" s="96">
        <v>1017.9309303037608</v>
      </c>
      <c r="K22" s="97">
        <v>1695.9019987559714</v>
      </c>
      <c r="L22" s="96">
        <v>1363.6501638490963</v>
      </c>
      <c r="M22" s="97">
        <v>1083.1606739635895</v>
      </c>
      <c r="N22" s="96">
        <v>936.52655998318278</v>
      </c>
      <c r="O22" s="97">
        <v>297.4005522343723</v>
      </c>
      <c r="P22" s="96">
        <v>1954.6240093086535</v>
      </c>
      <c r="Q22" s="97">
        <v>803.74391608162205</v>
      </c>
      <c r="R22" s="96">
        <v>-2993.9844057211076</v>
      </c>
      <c r="S22" s="97">
        <v>-1899.7103532244632</v>
      </c>
      <c r="T22" s="96">
        <v>-1920.1710366958887</v>
      </c>
      <c r="U22" s="97">
        <v>-1044.0843176873791</v>
      </c>
      <c r="V22" s="96">
        <v>-1841.708105762259</v>
      </c>
      <c r="W22" s="97">
        <v>-225.65753593824957</v>
      </c>
      <c r="X22" s="96">
        <v>-622.43293146623637</v>
      </c>
      <c r="Y22" s="97">
        <v>-345.18657184731501</v>
      </c>
      <c r="Z22" s="96">
        <v>-457.49703242379474</v>
      </c>
      <c r="AA22" s="97">
        <v>-158.10758040951941</v>
      </c>
      <c r="AB22" s="96">
        <v>208.45665093371281</v>
      </c>
      <c r="AC22" s="97">
        <v>274.23472994135818</v>
      </c>
      <c r="AD22" s="96">
        <v>-298.37171523257621</v>
      </c>
      <c r="AE22" s="97">
        <v>148.27045142659153</v>
      </c>
      <c r="AF22" s="96">
        <v>1027.850264590722</v>
      </c>
      <c r="AG22" s="97">
        <v>1264.7928211961716</v>
      </c>
      <c r="AH22" s="96">
        <v>1029.5509303037616</v>
      </c>
      <c r="AI22" s="97">
        <v>1691.788998755972</v>
      </c>
      <c r="AJ22" s="96">
        <v>1365.7841638490972</v>
      </c>
      <c r="AK22" s="97">
        <v>1069.8896739635898</v>
      </c>
      <c r="AL22" s="96">
        <v>923.93755998318284</v>
      </c>
      <c r="AM22" s="97">
        <v>265.42455223437173</v>
      </c>
      <c r="AN22" s="96">
        <v>1929.6620093086531</v>
      </c>
      <c r="AO22" s="97">
        <v>770.72691608162222</v>
      </c>
      <c r="AP22" s="96">
        <v>-3005.1704057211073</v>
      </c>
      <c r="AQ22" s="97">
        <v>-1961.4603532244637</v>
      </c>
      <c r="AR22" s="96">
        <v>-1970.6440366958886</v>
      </c>
      <c r="AS22" s="97">
        <v>-1070.0363176873793</v>
      </c>
      <c r="AT22" s="96">
        <v>-1866.5481057622592</v>
      </c>
      <c r="AU22" s="97">
        <v>-263.0305359382487</v>
      </c>
      <c r="AV22" s="96">
        <v>-647.43793146623648</v>
      </c>
      <c r="AW22" s="97">
        <v>-389.57457184731538</v>
      </c>
      <c r="AX22" s="96">
        <v>-489.42603242379391</v>
      </c>
      <c r="AY22" s="97">
        <v>-200.51658040951907</v>
      </c>
    </row>
    <row r="23" spans="2:51" x14ac:dyDescent="0.25">
      <c r="B23" s="94">
        <v>10068</v>
      </c>
      <c r="C23" s="95" t="s">
        <v>26</v>
      </c>
      <c r="D23" s="96">
        <v>-78.379232274293599</v>
      </c>
      <c r="E23" s="97">
        <v>1.3395335209182804</v>
      </c>
      <c r="F23" s="96">
        <v>-59.292349363179937</v>
      </c>
      <c r="G23" s="97">
        <v>35.73768121209207</v>
      </c>
      <c r="H23" s="96">
        <v>187.03976671621672</v>
      </c>
      <c r="I23" s="97">
        <v>204.11534751951115</v>
      </c>
      <c r="J23" s="96">
        <v>73.172861526778661</v>
      </c>
      <c r="K23" s="97">
        <v>208.33860132295285</v>
      </c>
      <c r="L23" s="96">
        <v>183.2064154593977</v>
      </c>
      <c r="M23" s="97">
        <v>155.68280702331685</v>
      </c>
      <c r="N23" s="96">
        <v>110.00252745549778</v>
      </c>
      <c r="O23" s="97">
        <v>35.961511804917563</v>
      </c>
      <c r="P23" s="96">
        <v>235.00942441841221</v>
      </c>
      <c r="Q23" s="97">
        <v>96.509111977937778</v>
      </c>
      <c r="R23" s="96">
        <v>-650.45558892514373</v>
      </c>
      <c r="S23" s="97">
        <v>-388.48375497844074</v>
      </c>
      <c r="T23" s="96">
        <v>-431.39434136751959</v>
      </c>
      <c r="U23" s="97">
        <v>-209.15302534591137</v>
      </c>
      <c r="V23" s="96">
        <v>-419.31874168089462</v>
      </c>
      <c r="W23" s="97">
        <v>-88.833731472525642</v>
      </c>
      <c r="X23" s="96">
        <v>-217.06070533086836</v>
      </c>
      <c r="Y23" s="97">
        <v>-88.396083095839685</v>
      </c>
      <c r="Z23" s="96">
        <v>-176.70923475378152</v>
      </c>
      <c r="AA23" s="97">
        <v>-73.327622969547406</v>
      </c>
      <c r="AB23" s="96">
        <v>-80.448687118837597</v>
      </c>
      <c r="AC23" s="97">
        <v>0.30402842164232879</v>
      </c>
      <c r="AD23" s="96">
        <v>-61.661200599402491</v>
      </c>
      <c r="AE23" s="97">
        <v>34.479535081668814</v>
      </c>
      <c r="AF23" s="96">
        <v>185.28265924941184</v>
      </c>
      <c r="AG23" s="97">
        <v>203.23868303938661</v>
      </c>
      <c r="AH23" s="96">
        <v>71.070573093682469</v>
      </c>
      <c r="AI23" s="97">
        <v>207.55506303972595</v>
      </c>
      <c r="AJ23" s="96">
        <v>133.77453031184973</v>
      </c>
      <c r="AK23" s="97">
        <v>124.98911300348868</v>
      </c>
      <c r="AL23" s="96">
        <v>108.4208103263245</v>
      </c>
      <c r="AM23" s="97">
        <v>34.884431648820168</v>
      </c>
      <c r="AN23" s="96">
        <v>234.25712296009647</v>
      </c>
      <c r="AO23" s="97">
        <v>95.874301963032735</v>
      </c>
      <c r="AP23" s="96">
        <v>-654.67244011870764</v>
      </c>
      <c r="AQ23" s="97">
        <v>-391.06613635255451</v>
      </c>
      <c r="AR23" s="96">
        <v>-434.70882398868969</v>
      </c>
      <c r="AS23" s="97">
        <v>-210.90569288244649</v>
      </c>
      <c r="AT23" s="96">
        <v>-422.76851457154476</v>
      </c>
      <c r="AU23" s="97">
        <v>-90.273306875733965</v>
      </c>
      <c r="AV23" s="96">
        <v>-219.66224665533696</v>
      </c>
      <c r="AW23" s="97">
        <v>-89.737859680650331</v>
      </c>
      <c r="AX23" s="96">
        <v>-178.94345461484431</v>
      </c>
      <c r="AY23" s="97">
        <v>-74.570726920380935</v>
      </c>
    </row>
    <row r="24" spans="2:51" x14ac:dyDescent="0.25">
      <c r="B24" s="94">
        <v>10070</v>
      </c>
      <c r="C24" s="95" t="s">
        <v>27</v>
      </c>
      <c r="D24" s="96">
        <v>9.7974905413045406</v>
      </c>
      <c r="E24" s="97">
        <v>6.6687762353983828</v>
      </c>
      <c r="F24" s="96">
        <v>-11.271795345534883</v>
      </c>
      <c r="G24" s="97">
        <v>17.022503625368742</v>
      </c>
      <c r="H24" s="96">
        <v>37.395476362300315</v>
      </c>
      <c r="I24" s="97">
        <v>38.741110816059418</v>
      </c>
      <c r="J24" s="96">
        <v>26.685003303333332</v>
      </c>
      <c r="K24" s="97">
        <v>52.968351792953783</v>
      </c>
      <c r="L24" s="96">
        <v>44.989007208800814</v>
      </c>
      <c r="M24" s="97">
        <v>36.744801622936976</v>
      </c>
      <c r="N24" s="96">
        <v>21.537320789905976</v>
      </c>
      <c r="O24" s="97">
        <v>12.63221506341975</v>
      </c>
      <c r="P24" s="96">
        <v>48.78809138077051</v>
      </c>
      <c r="Q24" s="97">
        <v>25.040758278630022</v>
      </c>
      <c r="R24" s="96">
        <v>-67.755293996455379</v>
      </c>
      <c r="S24" s="97">
        <v>-28.696185956345076</v>
      </c>
      <c r="T24" s="96">
        <v>-42.34776289449934</v>
      </c>
      <c r="U24" s="97">
        <v>-12.927735842919844</v>
      </c>
      <c r="V24" s="96">
        <v>-51.683192666802711</v>
      </c>
      <c r="W24" s="97">
        <v>0.24367787353820347</v>
      </c>
      <c r="X24" s="96">
        <v>-2.1866193863140211</v>
      </c>
      <c r="Y24" s="97">
        <v>1.4445655053652899</v>
      </c>
      <c r="Z24" s="96">
        <v>3.0239218938918668</v>
      </c>
      <c r="AA24" s="97">
        <v>5.9140875548937402</v>
      </c>
      <c r="AB24" s="96">
        <v>4.0554905413045503</v>
      </c>
      <c r="AC24" s="97">
        <v>12.410776235398387</v>
      </c>
      <c r="AD24" s="96">
        <v>-4.3527953455348722</v>
      </c>
      <c r="AE24" s="97">
        <v>10.103503625368731</v>
      </c>
      <c r="AF24" s="96">
        <v>37.395476362300315</v>
      </c>
      <c r="AG24" s="97">
        <v>38.741110816059418</v>
      </c>
      <c r="AH24" s="96">
        <v>26.685003303333332</v>
      </c>
      <c r="AI24" s="97">
        <v>52.968351792953783</v>
      </c>
      <c r="AJ24" s="96">
        <v>37.485007208800795</v>
      </c>
      <c r="AK24" s="97">
        <v>33.365801622936985</v>
      </c>
      <c r="AL24" s="96">
        <v>21.537320789905976</v>
      </c>
      <c r="AM24" s="97">
        <v>12.63221506341975</v>
      </c>
      <c r="AN24" s="96">
        <v>42.849091380770517</v>
      </c>
      <c r="AO24" s="97">
        <v>30.979758278630015</v>
      </c>
      <c r="AP24" s="96">
        <v>-62.201293996455377</v>
      </c>
      <c r="AQ24" s="97">
        <v>-34.250185956345078</v>
      </c>
      <c r="AR24" s="96">
        <v>-42.34776289449934</v>
      </c>
      <c r="AS24" s="97">
        <v>-12.927735842919844</v>
      </c>
      <c r="AT24" s="96">
        <v>-51.683192666802711</v>
      </c>
      <c r="AU24" s="97">
        <v>0.24367787353820347</v>
      </c>
      <c r="AV24" s="96">
        <v>-2.1866193863140211</v>
      </c>
      <c r="AW24" s="97">
        <v>1.4445655053652899</v>
      </c>
      <c r="AX24" s="96">
        <v>3.0239218938918668</v>
      </c>
      <c r="AY24" s="97">
        <v>5.9140875548937402</v>
      </c>
    </row>
    <row r="25" spans="2:51" x14ac:dyDescent="0.25">
      <c r="B25" s="94">
        <v>10071</v>
      </c>
      <c r="C25" s="95" t="s">
        <v>28</v>
      </c>
      <c r="D25" s="96">
        <v>-52.819188517312909</v>
      </c>
      <c r="E25" s="97">
        <v>-20.222826686242172</v>
      </c>
      <c r="F25" s="96">
        <v>-39.816559316289158</v>
      </c>
      <c r="G25" s="97">
        <v>58.854393507467762</v>
      </c>
      <c r="H25" s="96">
        <v>142.91238547592445</v>
      </c>
      <c r="I25" s="97">
        <v>108.40200627827232</v>
      </c>
      <c r="J25" s="96">
        <v>33.303579478853635</v>
      </c>
      <c r="K25" s="97">
        <v>153.83576186233415</v>
      </c>
      <c r="L25" s="96">
        <v>218.73765239635213</v>
      </c>
      <c r="M25" s="97">
        <v>136.33123029247855</v>
      </c>
      <c r="N25" s="96">
        <v>113.26395060046946</v>
      </c>
      <c r="O25" s="97">
        <v>30.576272780515978</v>
      </c>
      <c r="P25" s="96">
        <v>259.70680820622476</v>
      </c>
      <c r="Q25" s="97">
        <v>118.89237865094412</v>
      </c>
      <c r="R25" s="96">
        <v>-440.99005187768887</v>
      </c>
      <c r="S25" s="97">
        <v>-240.55737711107275</v>
      </c>
      <c r="T25" s="96">
        <v>-299.45065706650826</v>
      </c>
      <c r="U25" s="97">
        <v>-159.47577668329325</v>
      </c>
      <c r="V25" s="96">
        <v>-385.6970228070744</v>
      </c>
      <c r="W25" s="97">
        <v>-111.71521093444352</v>
      </c>
      <c r="X25" s="96">
        <v>-158.46689345418213</v>
      </c>
      <c r="Y25" s="97">
        <v>-100.12154197634561</v>
      </c>
      <c r="Z25" s="96">
        <v>-108.72221327280988</v>
      </c>
      <c r="AA25" s="97">
        <v>-65.074501426574045</v>
      </c>
      <c r="AB25" s="96">
        <v>-77.512279650720529</v>
      </c>
      <c r="AC25" s="97">
        <v>1.9272944893008912</v>
      </c>
      <c r="AD25" s="96">
        <v>-10.483447743455827</v>
      </c>
      <c r="AE25" s="97">
        <v>26.674033909650575</v>
      </c>
      <c r="AF25" s="96">
        <v>141.465554875821</v>
      </c>
      <c r="AG25" s="97">
        <v>107.55025791817889</v>
      </c>
      <c r="AH25" s="96">
        <v>31.535113154031592</v>
      </c>
      <c r="AI25" s="97">
        <v>153.16160814991417</v>
      </c>
      <c r="AJ25" s="96">
        <v>177.5959885356915</v>
      </c>
      <c r="AK25" s="97">
        <v>119.14520977760759</v>
      </c>
      <c r="AL25" s="96">
        <v>112.04141275358984</v>
      </c>
      <c r="AM25" s="97">
        <v>29.706712663443</v>
      </c>
      <c r="AN25" s="96">
        <v>232.79733211248811</v>
      </c>
      <c r="AO25" s="97">
        <v>144.94702113976541</v>
      </c>
      <c r="AP25" s="96">
        <v>-421.74094027286151</v>
      </c>
      <c r="AQ25" s="97">
        <v>-264.91441314165803</v>
      </c>
      <c r="AR25" s="96">
        <v>-302.01001903238557</v>
      </c>
      <c r="AS25" s="97">
        <v>-160.87002733569449</v>
      </c>
      <c r="AT25" s="96">
        <v>-388.60410247506161</v>
      </c>
      <c r="AU25" s="97">
        <v>-112.97939248684969</v>
      </c>
      <c r="AV25" s="96">
        <v>-160.53029944753337</v>
      </c>
      <c r="AW25" s="97">
        <v>-101.27837441495348</v>
      </c>
      <c r="AX25" s="96">
        <v>-110.4471281686067</v>
      </c>
      <c r="AY25" s="97">
        <v>-66.095329389699032</v>
      </c>
    </row>
    <row r="26" spans="2:51" x14ac:dyDescent="0.25">
      <c r="B26" s="94">
        <v>10072</v>
      </c>
      <c r="C26" s="95" t="s">
        <v>29</v>
      </c>
      <c r="D26" s="96">
        <v>1011.5754810066592</v>
      </c>
      <c r="E26" s="97">
        <v>866.714745325271</v>
      </c>
      <c r="F26" s="96">
        <v>-931.44108671726462</v>
      </c>
      <c r="G26" s="97">
        <v>62.615844255639786</v>
      </c>
      <c r="H26" s="96">
        <v>664.34125005796341</v>
      </c>
      <c r="I26" s="97">
        <v>1154.9859374464413</v>
      </c>
      <c r="J26" s="96">
        <v>954.87684742037709</v>
      </c>
      <c r="K26" s="97">
        <v>1895.0192425473024</v>
      </c>
      <c r="L26" s="96">
        <v>1908.6577469712374</v>
      </c>
      <c r="M26" s="97">
        <v>1347.9786429348942</v>
      </c>
      <c r="N26" s="96">
        <v>881.01213733752411</v>
      </c>
      <c r="O26" s="97">
        <v>424.53457982473174</v>
      </c>
      <c r="P26" s="96">
        <v>2636.9180466391626</v>
      </c>
      <c r="Q26" s="97">
        <v>1045.1654790981738</v>
      </c>
      <c r="R26" s="96">
        <v>-4862.8112464862425</v>
      </c>
      <c r="S26" s="97">
        <v>-3051.4916152580763</v>
      </c>
      <c r="T26" s="96">
        <v>-2938.1610842658902</v>
      </c>
      <c r="U26" s="97">
        <v>-1307.4491524346568</v>
      </c>
      <c r="V26" s="96">
        <v>-2937.2004336415102</v>
      </c>
      <c r="W26" s="97">
        <v>-348.25152317360971</v>
      </c>
      <c r="X26" s="96">
        <v>-641.89925274906091</v>
      </c>
      <c r="Y26" s="97">
        <v>-39.096184984036881</v>
      </c>
      <c r="Z26" s="96">
        <v>68.024015128423343</v>
      </c>
      <c r="AA26" s="97">
        <v>508.97043699657843</v>
      </c>
      <c r="AB26" s="96">
        <v>757.00948100665846</v>
      </c>
      <c r="AC26" s="97">
        <v>678.93674532527166</v>
      </c>
      <c r="AD26" s="96">
        <v>-1154.805086717266</v>
      </c>
      <c r="AE26" s="97">
        <v>-139.3751557443602</v>
      </c>
      <c r="AF26" s="96">
        <v>423.95625005796319</v>
      </c>
      <c r="AG26" s="97">
        <v>962.0499374464398</v>
      </c>
      <c r="AH26" s="96">
        <v>716.03884742037553</v>
      </c>
      <c r="AI26" s="97">
        <v>1702.8132425473023</v>
      </c>
      <c r="AJ26" s="96">
        <v>1273.1217469712356</v>
      </c>
      <c r="AK26" s="97">
        <v>931.15364293489438</v>
      </c>
      <c r="AL26" s="96">
        <v>636.21913733752444</v>
      </c>
      <c r="AM26" s="97">
        <v>227.5105798247323</v>
      </c>
      <c r="AN26" s="96">
        <v>2389.549046639162</v>
      </c>
      <c r="AO26" s="97">
        <v>860.80747909817364</v>
      </c>
      <c r="AP26" s="96">
        <v>-5101.4132464862432</v>
      </c>
      <c r="AQ26" s="97">
        <v>-3262.2436152580767</v>
      </c>
      <c r="AR26" s="96">
        <v>-3187.2540842658909</v>
      </c>
      <c r="AS26" s="97">
        <v>-1492.8641524346558</v>
      </c>
      <c r="AT26" s="96">
        <v>-3184.1054336415109</v>
      </c>
      <c r="AU26" s="97">
        <v>-547.17052317360958</v>
      </c>
      <c r="AV26" s="96">
        <v>-887.73725274906246</v>
      </c>
      <c r="AW26" s="97">
        <v>-238.56918498403684</v>
      </c>
      <c r="AX26" s="96">
        <v>-169.15998487157594</v>
      </c>
      <c r="AY26" s="97">
        <v>315.29143699657925</v>
      </c>
    </row>
    <row r="27" spans="2:51" x14ac:dyDescent="0.25">
      <c r="B27" s="94">
        <v>10074</v>
      </c>
      <c r="C27" s="95" t="s">
        <v>30</v>
      </c>
      <c r="D27" s="96">
        <v>1038.4225367727704</v>
      </c>
      <c r="E27" s="97">
        <v>172.03239616034807</v>
      </c>
      <c r="F27" s="96">
        <v>615.20039302659643</v>
      </c>
      <c r="G27" s="97">
        <v>1461.1971739309229</v>
      </c>
      <c r="H27" s="96">
        <v>2264.4141227084074</v>
      </c>
      <c r="I27" s="97">
        <v>1234.0193610318001</v>
      </c>
      <c r="J27" s="96">
        <v>1232.0174565315738</v>
      </c>
      <c r="K27" s="97">
        <v>2060.3674942681582</v>
      </c>
      <c r="L27" s="96">
        <v>3591.6377421343695</v>
      </c>
      <c r="M27" s="97">
        <v>1980.690095605094</v>
      </c>
      <c r="N27" s="96">
        <v>2826.004874659704</v>
      </c>
      <c r="O27" s="97">
        <v>757.91316148328769</v>
      </c>
      <c r="P27" s="96">
        <v>4878.4571252870837</v>
      </c>
      <c r="Q27" s="97">
        <v>2022.1498023468384</v>
      </c>
      <c r="R27" s="96">
        <v>-4493.6017617299894</v>
      </c>
      <c r="S27" s="97">
        <v>-2789.1639267164337</v>
      </c>
      <c r="T27" s="96">
        <v>-2798.94479225336</v>
      </c>
      <c r="U27" s="97">
        <v>-1803.4180879775213</v>
      </c>
      <c r="V27" s="96">
        <v>-2710.4072482928732</v>
      </c>
      <c r="W27" s="97">
        <v>-283.45563305058295</v>
      </c>
      <c r="X27" s="96">
        <v>290.04214162589597</v>
      </c>
      <c r="Y27" s="97">
        <v>-277.31493369928103</v>
      </c>
      <c r="Z27" s="96">
        <v>751.07668145355456</v>
      </c>
      <c r="AA27" s="97">
        <v>228.92672277365364</v>
      </c>
      <c r="AB27" s="96">
        <v>417.85792466573366</v>
      </c>
      <c r="AC27" s="97">
        <v>430.9238472491661</v>
      </c>
      <c r="AD27" s="96">
        <v>842.13043665932855</v>
      </c>
      <c r="AE27" s="97">
        <v>793.31219193718425</v>
      </c>
      <c r="AF27" s="96">
        <v>1990.4901309986217</v>
      </c>
      <c r="AG27" s="97">
        <v>1065.6556410029689</v>
      </c>
      <c r="AH27" s="96">
        <v>941.08938883588053</v>
      </c>
      <c r="AI27" s="97">
        <v>1909.6104684444617</v>
      </c>
      <c r="AJ27" s="96">
        <v>2895.1350073019184</v>
      </c>
      <c r="AK27" s="97">
        <v>1673.6361569497785</v>
      </c>
      <c r="AL27" s="96">
        <v>2610.1370481295708</v>
      </c>
      <c r="AM27" s="97">
        <v>615.11773041988363</v>
      </c>
      <c r="AN27" s="96">
        <v>4305.0876344289691</v>
      </c>
      <c r="AO27" s="97">
        <v>2366.149517540448</v>
      </c>
      <c r="AP27" s="96">
        <v>-4493.9642150738255</v>
      </c>
      <c r="AQ27" s="97">
        <v>-3375.2953316067415</v>
      </c>
      <c r="AR27" s="96">
        <v>-3098.953498028779</v>
      </c>
      <c r="AS27" s="97">
        <v>-1966.5752746294402</v>
      </c>
      <c r="AT27" s="96">
        <v>-3039.3282769176858</v>
      </c>
      <c r="AU27" s="97">
        <v>-434.68378975297037</v>
      </c>
      <c r="AV27" s="96">
        <v>31.995275254195803</v>
      </c>
      <c r="AW27" s="97">
        <v>-416.92659914773049</v>
      </c>
      <c r="AX27" s="96">
        <v>532.92972380073479</v>
      </c>
      <c r="AY27" s="97">
        <v>101.40848025833657</v>
      </c>
    </row>
    <row r="28" spans="2:51" x14ac:dyDescent="0.25">
      <c r="B28" s="94">
        <v>10076</v>
      </c>
      <c r="C28" s="95" t="s">
        <v>31</v>
      </c>
      <c r="D28" s="96">
        <v>-86.642786147733204</v>
      </c>
      <c r="E28" s="97">
        <v>15.027302513839459</v>
      </c>
      <c r="F28" s="96">
        <v>-414.9460532877481</v>
      </c>
      <c r="G28" s="97">
        <v>119.80698446962674</v>
      </c>
      <c r="H28" s="96">
        <v>162.53178425801389</v>
      </c>
      <c r="I28" s="97">
        <v>221.2082830370673</v>
      </c>
      <c r="J28" s="96">
        <v>-80.693467484670691</v>
      </c>
      <c r="K28" s="97">
        <v>472.20751805673331</v>
      </c>
      <c r="L28" s="96">
        <v>297.66797825734989</v>
      </c>
      <c r="M28" s="97">
        <v>329.36054670178419</v>
      </c>
      <c r="N28" s="96">
        <v>129.10235456322266</v>
      </c>
      <c r="O28" s="97">
        <v>43.865823687873672</v>
      </c>
      <c r="P28" s="96">
        <v>393.4352492393225</v>
      </c>
      <c r="Q28" s="97">
        <v>184.80608304317832</v>
      </c>
      <c r="R28" s="96">
        <v>-1095.5277851658243</v>
      </c>
      <c r="S28" s="97">
        <v>-518.02507499066701</v>
      </c>
      <c r="T28" s="96">
        <v>-491.52277350575491</v>
      </c>
      <c r="U28" s="97">
        <v>-292.80639036428101</v>
      </c>
      <c r="V28" s="96">
        <v>-591.13070860920561</v>
      </c>
      <c r="W28" s="97">
        <v>49.596999024583283</v>
      </c>
      <c r="X28" s="96">
        <v>-387.79371140074409</v>
      </c>
      <c r="Y28" s="97">
        <v>-299.70234043484629</v>
      </c>
      <c r="Z28" s="96">
        <v>-261.86746222770171</v>
      </c>
      <c r="AA28" s="97">
        <v>-138.44847211341357</v>
      </c>
      <c r="AB28" s="96">
        <v>-218.88478614773339</v>
      </c>
      <c r="AC28" s="97">
        <v>88.350302513839324</v>
      </c>
      <c r="AD28" s="96">
        <v>-302.27705328774846</v>
      </c>
      <c r="AE28" s="97">
        <v>-44.05001553037323</v>
      </c>
      <c r="AF28" s="96">
        <v>112.91078425801379</v>
      </c>
      <c r="AG28" s="97">
        <v>223.9092830370671</v>
      </c>
      <c r="AH28" s="96">
        <v>-106.99346748467042</v>
      </c>
      <c r="AI28" s="97">
        <v>451.44251805673298</v>
      </c>
      <c r="AJ28" s="96">
        <v>172.48597825734964</v>
      </c>
      <c r="AK28" s="97">
        <v>268.92454670178427</v>
      </c>
      <c r="AL28" s="96">
        <v>100.37135456322289</v>
      </c>
      <c r="AM28" s="97">
        <v>17.346823687873666</v>
      </c>
      <c r="AN28" s="96">
        <v>262.53124923932228</v>
      </c>
      <c r="AO28" s="97">
        <v>258.60708304317848</v>
      </c>
      <c r="AP28" s="96">
        <v>-1004.9107851658246</v>
      </c>
      <c r="AQ28" s="97">
        <v>-668.92307499066715</v>
      </c>
      <c r="AR28" s="96">
        <v>-547.36177350575485</v>
      </c>
      <c r="AS28" s="97">
        <v>-294.01239036428115</v>
      </c>
      <c r="AT28" s="96">
        <v>-621.14970860920562</v>
      </c>
      <c r="AU28" s="97">
        <v>23.626999024583029</v>
      </c>
      <c r="AV28" s="96">
        <v>-419.37471140074399</v>
      </c>
      <c r="AW28" s="97">
        <v>-330.37834043484622</v>
      </c>
      <c r="AX28" s="96">
        <v>-293.17546222770193</v>
      </c>
      <c r="AY28" s="97">
        <v>-167.07547211341353</v>
      </c>
    </row>
    <row r="29" spans="2:51" x14ac:dyDescent="0.25">
      <c r="B29" s="94">
        <v>10078</v>
      </c>
      <c r="C29" s="95" t="s">
        <v>32</v>
      </c>
      <c r="D29" s="96">
        <v>190.09027159166703</v>
      </c>
      <c r="E29" s="97">
        <v>23.693055697829209</v>
      </c>
      <c r="F29" s="96">
        <v>140.66778205254195</v>
      </c>
      <c r="G29" s="97">
        <v>10.959778362283714</v>
      </c>
      <c r="H29" s="96">
        <v>351.30317709084306</v>
      </c>
      <c r="I29" s="97">
        <v>125.45025624165328</v>
      </c>
      <c r="J29" s="96">
        <v>370.75498471465062</v>
      </c>
      <c r="K29" s="97">
        <v>290.59059333696541</v>
      </c>
      <c r="L29" s="96">
        <v>596.63759584216427</v>
      </c>
      <c r="M29" s="97">
        <v>265.09491539790849</v>
      </c>
      <c r="N29" s="96">
        <v>480.83230349702922</v>
      </c>
      <c r="O29" s="97">
        <v>69.955831961025297</v>
      </c>
      <c r="P29" s="96">
        <v>693.02597620338724</v>
      </c>
      <c r="Q29" s="97">
        <v>213.60696791299245</v>
      </c>
      <c r="R29" s="96">
        <v>-556.78620481926168</v>
      </c>
      <c r="S29" s="97">
        <v>-463.82711788348479</v>
      </c>
      <c r="T29" s="96">
        <v>-406.68652666504909</v>
      </c>
      <c r="U29" s="97">
        <v>-353.01518436865092</v>
      </c>
      <c r="V29" s="96">
        <v>-641.84435709750323</v>
      </c>
      <c r="W29" s="97">
        <v>-303.86683033734778</v>
      </c>
      <c r="X29" s="96">
        <v>-262.23359260515895</v>
      </c>
      <c r="Y29" s="97">
        <v>-277.22924397545739</v>
      </c>
      <c r="Z29" s="96">
        <v>-91.585412242048506</v>
      </c>
      <c r="AA29" s="97">
        <v>-193.26674086897879</v>
      </c>
      <c r="AB29" s="96">
        <v>190.88749860269149</v>
      </c>
      <c r="AC29" s="97">
        <v>23.889863735962876</v>
      </c>
      <c r="AD29" s="96">
        <v>140.4934122208474</v>
      </c>
      <c r="AE29" s="97">
        <v>10.666025498163663</v>
      </c>
      <c r="AF29" s="96">
        <v>351.10070805738928</v>
      </c>
      <c r="AG29" s="97">
        <v>125.11304982154434</v>
      </c>
      <c r="AH29" s="96">
        <v>370.33110733569197</v>
      </c>
      <c r="AI29" s="97">
        <v>290.52024733914209</v>
      </c>
      <c r="AJ29" s="96">
        <v>525.63882133805987</v>
      </c>
      <c r="AK29" s="97">
        <v>226.16955813055881</v>
      </c>
      <c r="AL29" s="96">
        <v>481.67067600900327</v>
      </c>
      <c r="AM29" s="97">
        <v>69.886011824440175</v>
      </c>
      <c r="AN29" s="96">
        <v>694.99458742736124</v>
      </c>
      <c r="AO29" s="97">
        <v>214.21338414995068</v>
      </c>
      <c r="AP29" s="96">
        <v>-557.72107461362953</v>
      </c>
      <c r="AQ29" s="97">
        <v>-464.79382658583404</v>
      </c>
      <c r="AR29" s="96">
        <v>-406.52444895857252</v>
      </c>
      <c r="AS29" s="97">
        <v>-353.41964346311897</v>
      </c>
      <c r="AT29" s="96">
        <v>-642.2832833768216</v>
      </c>
      <c r="AU29" s="97">
        <v>-304.00570881515489</v>
      </c>
      <c r="AV29" s="96">
        <v>-261.63156626406862</v>
      </c>
      <c r="AW29" s="97">
        <v>-277.41854848716639</v>
      </c>
      <c r="AX29" s="96">
        <v>-90.53097962047832</v>
      </c>
      <c r="AY29" s="97">
        <v>-193.17870682595787</v>
      </c>
    </row>
    <row r="30" spans="2:51" x14ac:dyDescent="0.25">
      <c r="B30" s="94">
        <v>10079</v>
      </c>
      <c r="C30" s="95" t="s">
        <v>33</v>
      </c>
      <c r="D30" s="96">
        <v>6703.7682686521512</v>
      </c>
      <c r="E30" s="97">
        <v>3002.2344819417885</v>
      </c>
      <c r="F30" s="96">
        <v>1325.5252400682512</v>
      </c>
      <c r="G30" s="97">
        <v>1776.7405058026052</v>
      </c>
      <c r="H30" s="96">
        <v>3383.4010788576052</v>
      </c>
      <c r="I30" s="97">
        <v>-1304.4288529906626</v>
      </c>
      <c r="J30" s="96">
        <v>4460.3784867165741</v>
      </c>
      <c r="K30" s="97">
        <v>5483.2514570372405</v>
      </c>
      <c r="L30" s="96">
        <v>10417.771899146894</v>
      </c>
      <c r="M30" s="97">
        <v>5077.1767560864791</v>
      </c>
      <c r="N30" s="96">
        <v>11042.794861439608</v>
      </c>
      <c r="O30" s="97">
        <v>2958.7941791621561</v>
      </c>
      <c r="P30" s="96">
        <v>20138.924291900748</v>
      </c>
      <c r="Q30" s="97">
        <v>8146.9955060669581</v>
      </c>
      <c r="R30" s="96">
        <v>-7720.4084481610771</v>
      </c>
      <c r="S30" s="97">
        <v>-4413.5707727098197</v>
      </c>
      <c r="T30" s="96">
        <v>-230.99623682050151</v>
      </c>
      <c r="U30" s="97">
        <v>-967.03419076615683</v>
      </c>
      <c r="V30" s="96">
        <v>-3861.4456713147083</v>
      </c>
      <c r="W30" s="97">
        <v>1868.7141656522981</v>
      </c>
      <c r="X30" s="96">
        <v>5933.9417301224894</v>
      </c>
      <c r="Y30" s="97">
        <v>2317.4918299118472</v>
      </c>
      <c r="Z30" s="96">
        <v>7747.0086454231932</v>
      </c>
      <c r="AA30" s="97">
        <v>2827.5697753340974</v>
      </c>
      <c r="AB30" s="96">
        <v>5315.9373551800527</v>
      </c>
      <c r="AC30" s="97">
        <v>4666.4520697749358</v>
      </c>
      <c r="AD30" s="96">
        <v>3016.1695278326806</v>
      </c>
      <c r="AE30" s="97">
        <v>3.8942818208488461</v>
      </c>
      <c r="AF30" s="96">
        <v>3224.1620472012655</v>
      </c>
      <c r="AG30" s="97">
        <v>-1453.9654469914276</v>
      </c>
      <c r="AH30" s="96">
        <v>4053.2205515519236</v>
      </c>
      <c r="AI30" s="97">
        <v>5291.6511405945821</v>
      </c>
      <c r="AJ30" s="96">
        <v>9106.2014114367412</v>
      </c>
      <c r="AK30" s="97">
        <v>4723.0958650326247</v>
      </c>
      <c r="AL30" s="96">
        <v>10845.397369791164</v>
      </c>
      <c r="AM30" s="97">
        <v>2786.509573152427</v>
      </c>
      <c r="AN30" s="96">
        <v>18430.999686408919</v>
      </c>
      <c r="AO30" s="97">
        <v>9844.268912333413</v>
      </c>
      <c r="AP30" s="96">
        <v>-6630.4786532886501</v>
      </c>
      <c r="AQ30" s="97">
        <v>-6343.0244441715149</v>
      </c>
      <c r="AR30" s="96">
        <v>-582.91015357294236</v>
      </c>
      <c r="AS30" s="97">
        <v>-1165.924044041305</v>
      </c>
      <c r="AT30" s="96">
        <v>-4320.7052042192518</v>
      </c>
      <c r="AU30" s="97">
        <v>1695.3671640927132</v>
      </c>
      <c r="AV30" s="96">
        <v>5682.0030319329453</v>
      </c>
      <c r="AW30" s="97">
        <v>2174.4045564677836</v>
      </c>
      <c r="AX30" s="96">
        <v>7554.8058860736128</v>
      </c>
      <c r="AY30" s="97">
        <v>2695.2698295264818</v>
      </c>
    </row>
    <row r="31" spans="2:51" x14ac:dyDescent="0.25">
      <c r="B31" s="94">
        <v>10080</v>
      </c>
      <c r="C31" s="95" t="s">
        <v>34</v>
      </c>
      <c r="D31" s="96">
        <v>36.943690740617058</v>
      </c>
      <c r="E31" s="97">
        <v>9.3560085048302426</v>
      </c>
      <c r="F31" s="96">
        <v>-67.901949191743824</v>
      </c>
      <c r="G31" s="97">
        <v>312.52073407012585</v>
      </c>
      <c r="H31" s="96">
        <v>478.11089749302892</v>
      </c>
      <c r="I31" s="97">
        <v>341.69020096850227</v>
      </c>
      <c r="J31" s="96">
        <v>341.40565922803034</v>
      </c>
      <c r="K31" s="97">
        <v>738.16186662699874</v>
      </c>
      <c r="L31" s="96">
        <v>819.13205818201641</v>
      </c>
      <c r="M31" s="97">
        <v>520.86794265619687</v>
      </c>
      <c r="N31" s="96">
        <v>456.88995270032774</v>
      </c>
      <c r="O31" s="97">
        <v>131.73094790254504</v>
      </c>
      <c r="P31" s="96">
        <v>971.09338992048106</v>
      </c>
      <c r="Q31" s="97">
        <v>398.08913712621188</v>
      </c>
      <c r="R31" s="96">
        <v>-1610.112671290326</v>
      </c>
      <c r="S31" s="97">
        <v>-909.61675500622778</v>
      </c>
      <c r="T31" s="96">
        <v>-1057.7944144089633</v>
      </c>
      <c r="U31" s="97">
        <v>-576.03967311493284</v>
      </c>
      <c r="V31" s="96">
        <v>-1369.2433937906926</v>
      </c>
      <c r="W31" s="97">
        <v>-313.71616216091456</v>
      </c>
      <c r="X31" s="96">
        <v>-603.98381003513077</v>
      </c>
      <c r="Y31" s="97">
        <v>-351.53312250267231</v>
      </c>
      <c r="Z31" s="96">
        <v>-369.70711537632769</v>
      </c>
      <c r="AA31" s="97">
        <v>-166.7675528419702</v>
      </c>
      <c r="AB31" s="96">
        <v>-58.33253709290284</v>
      </c>
      <c r="AC31" s="97">
        <v>119.4693114436875</v>
      </c>
      <c r="AD31" s="96">
        <v>88.162829740338566</v>
      </c>
      <c r="AE31" s="97">
        <v>189.29983507558245</v>
      </c>
      <c r="AF31" s="96">
        <v>498.4703209927693</v>
      </c>
      <c r="AG31" s="97">
        <v>355.20633006826802</v>
      </c>
      <c r="AH31" s="96">
        <v>363.59849341597464</v>
      </c>
      <c r="AI31" s="97">
        <v>755.78698234594867</v>
      </c>
      <c r="AJ31" s="96">
        <v>729.95139853036426</v>
      </c>
      <c r="AK31" s="97">
        <v>500.70289136901874</v>
      </c>
      <c r="AL31" s="96">
        <v>470.28060808312785</v>
      </c>
      <c r="AM31" s="97">
        <v>139.56604760986215</v>
      </c>
      <c r="AN31" s="96">
        <v>874.7596996861389</v>
      </c>
      <c r="AO31" s="97">
        <v>518.43574334826485</v>
      </c>
      <c r="AP31" s="96">
        <v>-1510.6953922782591</v>
      </c>
      <c r="AQ31" s="97">
        <v>-1001.7578450826913</v>
      </c>
      <c r="AR31" s="96">
        <v>-1051.4988193236577</v>
      </c>
      <c r="AS31" s="97">
        <v>-571.92579974593627</v>
      </c>
      <c r="AT31" s="96">
        <v>-1364.8760929606615</v>
      </c>
      <c r="AU31" s="97">
        <v>-308.47061604193027</v>
      </c>
      <c r="AV31" s="96">
        <v>-596.80832501851</v>
      </c>
      <c r="AW31" s="97">
        <v>-347.05320359919256</v>
      </c>
      <c r="AX31" s="96">
        <v>-361.87890261582061</v>
      </c>
      <c r="AY31" s="97">
        <v>-161.45562274978329</v>
      </c>
    </row>
    <row r="32" spans="2:51" x14ac:dyDescent="0.25">
      <c r="B32" s="94">
        <v>10081</v>
      </c>
      <c r="C32" s="95" t="s">
        <v>35</v>
      </c>
      <c r="D32" s="96">
        <v>-181.51946783740277</v>
      </c>
      <c r="E32" s="97">
        <v>-169.01377020635164</v>
      </c>
      <c r="F32" s="96">
        <v>-144.32929138707277</v>
      </c>
      <c r="G32" s="97">
        <v>-84.673077938105507</v>
      </c>
      <c r="H32" s="96">
        <v>1299.2143331284578</v>
      </c>
      <c r="I32" s="97">
        <v>1063.4661123403098</v>
      </c>
      <c r="J32" s="96">
        <v>1003.5096512400196</v>
      </c>
      <c r="K32" s="97">
        <v>1336.4248300469449</v>
      </c>
      <c r="L32" s="96">
        <v>992.76079354932608</v>
      </c>
      <c r="M32" s="97">
        <v>793.71942067009377</v>
      </c>
      <c r="N32" s="96">
        <v>758.18770222495095</v>
      </c>
      <c r="O32" s="97">
        <v>321.3433125855081</v>
      </c>
      <c r="P32" s="96">
        <v>1385.3644349765859</v>
      </c>
      <c r="Q32" s="97">
        <v>579.29362125396028</v>
      </c>
      <c r="R32" s="96">
        <v>-2150.7820038341379</v>
      </c>
      <c r="S32" s="97">
        <v>-1560.7292908994482</v>
      </c>
      <c r="T32" s="96">
        <v>-1895.9156074486627</v>
      </c>
      <c r="U32" s="97">
        <v>-1345.9309532559805</v>
      </c>
      <c r="V32" s="96">
        <v>-844.37676030023067</v>
      </c>
      <c r="W32" s="97">
        <v>-358.87459713678754</v>
      </c>
      <c r="X32" s="96">
        <v>-262.91828469611301</v>
      </c>
      <c r="Y32" s="97">
        <v>-552.74457481606714</v>
      </c>
      <c r="Z32" s="96">
        <v>-199.10810894176529</v>
      </c>
      <c r="AA32" s="97">
        <v>-268.71732171802705</v>
      </c>
      <c r="AB32" s="96">
        <v>-180.27740236607951</v>
      </c>
      <c r="AC32" s="97">
        <v>-239.27597266853991</v>
      </c>
      <c r="AD32" s="96">
        <v>-237.37219321533848</v>
      </c>
      <c r="AE32" s="97">
        <v>-59.181089745065037</v>
      </c>
      <c r="AF32" s="96">
        <v>1253.9235467105391</v>
      </c>
      <c r="AG32" s="97">
        <v>1036.4789029891808</v>
      </c>
      <c r="AH32" s="96">
        <v>957.35034981508579</v>
      </c>
      <c r="AI32" s="97">
        <v>1311.2738893552028</v>
      </c>
      <c r="AJ32" s="96">
        <v>995.97977189967514</v>
      </c>
      <c r="AK32" s="97">
        <v>796.52200611540184</v>
      </c>
      <c r="AL32" s="96">
        <v>720.49920324182131</v>
      </c>
      <c r="AM32" s="97">
        <v>297.67496117087558</v>
      </c>
      <c r="AN32" s="96">
        <v>1376.8982655106015</v>
      </c>
      <c r="AO32" s="97">
        <v>535.82121799388369</v>
      </c>
      <c r="AP32" s="96">
        <v>-2248.6226552758098</v>
      </c>
      <c r="AQ32" s="97">
        <v>-1547.2940596023532</v>
      </c>
      <c r="AR32" s="96">
        <v>-1944.4937312030152</v>
      </c>
      <c r="AS32" s="97">
        <v>-1371.9890653058287</v>
      </c>
      <c r="AT32" s="96">
        <v>-895.80263962174467</v>
      </c>
      <c r="AU32" s="97">
        <v>-383.83862422836273</v>
      </c>
      <c r="AV32" s="96">
        <v>-307.35394044910754</v>
      </c>
      <c r="AW32" s="97">
        <v>-575.84180011591343</v>
      </c>
      <c r="AX32" s="96">
        <v>-237.2784139326468</v>
      </c>
      <c r="AY32" s="97">
        <v>-290.52582627245511</v>
      </c>
    </row>
    <row r="33" spans="2:51" x14ac:dyDescent="0.25">
      <c r="B33" s="94">
        <v>10082</v>
      </c>
      <c r="C33" s="95" t="s">
        <v>36</v>
      </c>
      <c r="D33" s="96">
        <v>-8.1984349399251784</v>
      </c>
      <c r="E33" s="97">
        <v>0.85235302630736953</v>
      </c>
      <c r="F33" s="96">
        <v>-8.9331972780717805</v>
      </c>
      <c r="G33" s="97">
        <v>6.8956622637086511</v>
      </c>
      <c r="H33" s="96">
        <v>8.96819081522559</v>
      </c>
      <c r="I33" s="97">
        <v>13.376751988699453</v>
      </c>
      <c r="J33" s="96">
        <v>4.8961769795586321</v>
      </c>
      <c r="K33" s="97">
        <v>19.514944168820719</v>
      </c>
      <c r="L33" s="96">
        <v>10.60476127246983</v>
      </c>
      <c r="M33" s="97">
        <v>13.156881168044418</v>
      </c>
      <c r="N33" s="96">
        <v>4.4095149642574967</v>
      </c>
      <c r="O33" s="97">
        <v>5.6907883707333973</v>
      </c>
      <c r="P33" s="96">
        <v>7.1527910288313734</v>
      </c>
      <c r="Q33" s="97">
        <v>7.2051079694292781</v>
      </c>
      <c r="R33" s="96">
        <v>-34.672446832822231</v>
      </c>
      <c r="S33" s="97">
        <v>-14.85316809231152</v>
      </c>
      <c r="T33" s="96">
        <v>-26.99228735846124</v>
      </c>
      <c r="U33" s="97">
        <v>-11.69840491258422</v>
      </c>
      <c r="V33" s="96">
        <v>-32.386192046158214</v>
      </c>
      <c r="W33" s="97">
        <v>-8.1956932709864034</v>
      </c>
      <c r="X33" s="96">
        <v>-21.649900074139211</v>
      </c>
      <c r="Y33" s="97">
        <v>-8.8724181039604701</v>
      </c>
      <c r="Z33" s="96">
        <v>-17.953482299842019</v>
      </c>
      <c r="AA33" s="97">
        <v>-6.283022486823608</v>
      </c>
      <c r="AB33" s="96">
        <v>-9.8154349399251757</v>
      </c>
      <c r="AC33" s="97">
        <v>2.4693530263073704</v>
      </c>
      <c r="AD33" s="96">
        <v>-6.7241972780717845</v>
      </c>
      <c r="AE33" s="97">
        <v>4.6876622637086527</v>
      </c>
      <c r="AF33" s="96">
        <v>8.96819081522559</v>
      </c>
      <c r="AG33" s="97">
        <v>13.376751988699453</v>
      </c>
      <c r="AH33" s="96">
        <v>4.8961769795586321</v>
      </c>
      <c r="AI33" s="97">
        <v>19.514944168820719</v>
      </c>
      <c r="AJ33" s="96">
        <v>8.2207612724698294</v>
      </c>
      <c r="AK33" s="97">
        <v>12.060881168044421</v>
      </c>
      <c r="AL33" s="96">
        <v>4.4095149642574967</v>
      </c>
      <c r="AM33" s="97">
        <v>5.6907883707333973</v>
      </c>
      <c r="AN33" s="96">
        <v>5.4147910288313739</v>
      </c>
      <c r="AO33" s="97">
        <v>8.9431079694292741</v>
      </c>
      <c r="AP33" s="96">
        <v>-33.232446832822227</v>
      </c>
      <c r="AQ33" s="97">
        <v>-16.293168092311522</v>
      </c>
      <c r="AR33" s="96">
        <v>-26.99228735846124</v>
      </c>
      <c r="AS33" s="97">
        <v>-11.69840491258422</v>
      </c>
      <c r="AT33" s="96">
        <v>-32.386192046158214</v>
      </c>
      <c r="AU33" s="97">
        <v>-8.1956932709864034</v>
      </c>
      <c r="AV33" s="96">
        <v>-21.649900074139211</v>
      </c>
      <c r="AW33" s="97">
        <v>-8.8724181039604701</v>
      </c>
      <c r="AX33" s="96">
        <v>-17.953482299842019</v>
      </c>
      <c r="AY33" s="97">
        <v>-6.283022486823608</v>
      </c>
    </row>
    <row r="34" spans="2:51" x14ac:dyDescent="0.25">
      <c r="B34" s="94">
        <v>10083</v>
      </c>
      <c r="C34" s="95" t="s">
        <v>37</v>
      </c>
      <c r="D34" s="96">
        <v>166.11037029343152</v>
      </c>
      <c r="E34" s="97">
        <v>26.320176146584345</v>
      </c>
      <c r="F34" s="96">
        <v>44.663231881418142</v>
      </c>
      <c r="G34" s="97">
        <v>481.05033554664396</v>
      </c>
      <c r="H34" s="96">
        <v>763.05660479815833</v>
      </c>
      <c r="I34" s="97">
        <v>556.43898784808971</v>
      </c>
      <c r="J34" s="96">
        <v>433.470369537431</v>
      </c>
      <c r="K34" s="97">
        <v>877.78332383486304</v>
      </c>
      <c r="L34" s="96">
        <v>1180.4830930400535</v>
      </c>
      <c r="M34" s="97">
        <v>759.43782362431284</v>
      </c>
      <c r="N34" s="96">
        <v>616.92802759381402</v>
      </c>
      <c r="O34" s="97">
        <v>177.09062485865616</v>
      </c>
      <c r="P34" s="96">
        <v>1272.7492618099873</v>
      </c>
      <c r="Q34" s="97">
        <v>539.57388775571462</v>
      </c>
      <c r="R34" s="96">
        <v>-1668.2362366525031</v>
      </c>
      <c r="S34" s="97">
        <v>-894.74443608060255</v>
      </c>
      <c r="T34" s="96">
        <v>-1053.920493440477</v>
      </c>
      <c r="U34" s="97">
        <v>-575.90901663664044</v>
      </c>
      <c r="V34" s="96">
        <v>-1352.7138534656237</v>
      </c>
      <c r="W34" s="97">
        <v>-257.46855679150644</v>
      </c>
      <c r="X34" s="96">
        <v>-510.50779446102433</v>
      </c>
      <c r="Y34" s="97">
        <v>-325.18970337090673</v>
      </c>
      <c r="Z34" s="96">
        <v>-288.15830001638005</v>
      </c>
      <c r="AA34" s="97">
        <v>-173.52030173348635</v>
      </c>
      <c r="AB34" s="96">
        <v>50.92537029343157</v>
      </c>
      <c r="AC34" s="97">
        <v>170.00417614658454</v>
      </c>
      <c r="AD34" s="96">
        <v>241.94523188141829</v>
      </c>
      <c r="AE34" s="97">
        <v>320.09833554664374</v>
      </c>
      <c r="AF34" s="96">
        <v>787.82260479815795</v>
      </c>
      <c r="AG34" s="97">
        <v>572.26298784808978</v>
      </c>
      <c r="AH34" s="96">
        <v>457.17436953743163</v>
      </c>
      <c r="AI34" s="97">
        <v>894.4443238348631</v>
      </c>
      <c r="AJ34" s="96">
        <v>1047.5460930400536</v>
      </c>
      <c r="AK34" s="97">
        <v>715.35382362431301</v>
      </c>
      <c r="AL34" s="96">
        <v>637.50302759381475</v>
      </c>
      <c r="AM34" s="97">
        <v>188.97562485865592</v>
      </c>
      <c r="AN34" s="96">
        <v>1146.5452618099871</v>
      </c>
      <c r="AO34" s="97">
        <v>695.70888775571439</v>
      </c>
      <c r="AP34" s="96">
        <v>-1525.749236652503</v>
      </c>
      <c r="AQ34" s="97">
        <v>-1010.3064360806025</v>
      </c>
      <c r="AR34" s="96">
        <v>-1038.054493440477</v>
      </c>
      <c r="AS34" s="97">
        <v>-567.17101663664039</v>
      </c>
      <c r="AT34" s="96">
        <v>-1336.8068534656236</v>
      </c>
      <c r="AU34" s="97">
        <v>-247.2685567915064</v>
      </c>
      <c r="AV34" s="96">
        <v>-493.63779446102399</v>
      </c>
      <c r="AW34" s="97">
        <v>-316.25570337090676</v>
      </c>
      <c r="AX34" s="96">
        <v>-272.6853000163801</v>
      </c>
      <c r="AY34" s="97">
        <v>-164.39630173348633</v>
      </c>
    </row>
    <row r="35" spans="2:51" x14ac:dyDescent="0.25">
      <c r="B35" s="94">
        <v>10086</v>
      </c>
      <c r="C35" s="95" t="s">
        <v>38</v>
      </c>
      <c r="D35" s="96">
        <v>42.759714098782069</v>
      </c>
      <c r="E35" s="97">
        <v>80.122225451972781</v>
      </c>
      <c r="F35" s="96">
        <v>-93.102230205411388</v>
      </c>
      <c r="G35" s="97">
        <v>182.07014661275298</v>
      </c>
      <c r="H35" s="96">
        <v>263.3016015519529</v>
      </c>
      <c r="I35" s="97">
        <v>297.39276091663805</v>
      </c>
      <c r="J35" s="96">
        <v>94.79062528252939</v>
      </c>
      <c r="K35" s="97">
        <v>399.15367743708862</v>
      </c>
      <c r="L35" s="96">
        <v>367.67196865336541</v>
      </c>
      <c r="M35" s="97">
        <v>312.85748109982831</v>
      </c>
      <c r="N35" s="96">
        <v>349.95043904781892</v>
      </c>
      <c r="O35" s="97">
        <v>181.35810567810495</v>
      </c>
      <c r="P35" s="96">
        <v>492.63709250618626</v>
      </c>
      <c r="Q35" s="97">
        <v>263.565114813067</v>
      </c>
      <c r="R35" s="96">
        <v>-815.2732153602044</v>
      </c>
      <c r="S35" s="97">
        <v>-390.53571819156014</v>
      </c>
      <c r="T35" s="96">
        <v>-504.33295216713896</v>
      </c>
      <c r="U35" s="97">
        <v>-253.15030271418505</v>
      </c>
      <c r="V35" s="96">
        <v>-728.04596594616123</v>
      </c>
      <c r="W35" s="97">
        <v>-168.72124031648082</v>
      </c>
      <c r="X35" s="96">
        <v>-294.81838091501299</v>
      </c>
      <c r="Y35" s="97">
        <v>-164.66225151408321</v>
      </c>
      <c r="Z35" s="96">
        <v>-148.67851164982244</v>
      </c>
      <c r="AA35" s="97">
        <v>-58.391174890022967</v>
      </c>
      <c r="AB35" s="96">
        <v>-4.7752859012177851</v>
      </c>
      <c r="AC35" s="97">
        <v>134.37222545197278</v>
      </c>
      <c r="AD35" s="96">
        <v>-24.233230205411246</v>
      </c>
      <c r="AE35" s="97">
        <v>121.271146612753</v>
      </c>
      <c r="AF35" s="96">
        <v>268.8346015519528</v>
      </c>
      <c r="AG35" s="97">
        <v>301.16776091663814</v>
      </c>
      <c r="AH35" s="96">
        <v>80.044625282529751</v>
      </c>
      <c r="AI35" s="97">
        <v>389.66467743708859</v>
      </c>
      <c r="AJ35" s="96">
        <v>276.40896865336549</v>
      </c>
      <c r="AK35" s="97">
        <v>269.58248109982821</v>
      </c>
      <c r="AL35" s="96">
        <v>334.908439047819</v>
      </c>
      <c r="AM35" s="97">
        <v>171.05510567810506</v>
      </c>
      <c r="AN35" s="96">
        <v>423.41809250618621</v>
      </c>
      <c r="AO35" s="97">
        <v>307.24511481306706</v>
      </c>
      <c r="AP35" s="96">
        <v>-783.52521536020436</v>
      </c>
      <c r="AQ35" s="97">
        <v>-449.34671819156029</v>
      </c>
      <c r="AR35" s="96">
        <v>-520.57395216713894</v>
      </c>
      <c r="AS35" s="97">
        <v>-263.42330271418507</v>
      </c>
      <c r="AT35" s="96">
        <v>-745.37596594616116</v>
      </c>
      <c r="AU35" s="97">
        <v>-178.99624031648079</v>
      </c>
      <c r="AV35" s="96">
        <v>-311.70938091501284</v>
      </c>
      <c r="AW35" s="97">
        <v>-175.27025151408316</v>
      </c>
      <c r="AX35" s="96">
        <v>-165.02051164982254</v>
      </c>
      <c r="AY35" s="97">
        <v>-68.567174890023011</v>
      </c>
    </row>
    <row r="36" spans="2:51" x14ac:dyDescent="0.25">
      <c r="B36" s="94">
        <v>10087</v>
      </c>
      <c r="C36" s="95" t="s">
        <v>39</v>
      </c>
      <c r="D36" s="96">
        <v>-11008.144602543223</v>
      </c>
      <c r="E36" s="97">
        <v>-1836.3155469048725</v>
      </c>
      <c r="F36" s="96">
        <v>-15179.40439155218</v>
      </c>
      <c r="G36" s="97">
        <v>-2786.6651458148954</v>
      </c>
      <c r="H36" s="96">
        <v>-10947.459219633536</v>
      </c>
      <c r="I36" s="97">
        <v>-3873.6483820927497</v>
      </c>
      <c r="J36" s="96">
        <v>-13748.326388049729</v>
      </c>
      <c r="K36" s="97">
        <v>-361.51020366470038</v>
      </c>
      <c r="L36" s="96">
        <v>-6887.9299932559479</v>
      </c>
      <c r="M36" s="97">
        <v>485.09824107195163</v>
      </c>
      <c r="N36" s="96">
        <v>-8299.1692497062977</v>
      </c>
      <c r="O36" s="97">
        <v>-2283.277528506107</v>
      </c>
      <c r="P36" s="96">
        <v>84.648108414316084</v>
      </c>
      <c r="Q36" s="97">
        <v>1767.9456809250478</v>
      </c>
      <c r="R36" s="96">
        <v>-26499.453072220265</v>
      </c>
      <c r="S36" s="97">
        <v>-12311.955621271474</v>
      </c>
      <c r="T36" s="96">
        <v>-20552.091781422874</v>
      </c>
      <c r="U36" s="97">
        <v>-7729.4447616169873</v>
      </c>
      <c r="V36" s="96">
        <v>-23990.277166182404</v>
      </c>
      <c r="W36" s="97">
        <v>-6640.6450745663678</v>
      </c>
      <c r="X36" s="96">
        <v>-17613.825219639533</v>
      </c>
      <c r="Y36" s="97">
        <v>-5321.5205697458314</v>
      </c>
      <c r="Z36" s="96">
        <v>-12826.36457495017</v>
      </c>
      <c r="AA36" s="97">
        <v>-3924.7778999511211</v>
      </c>
      <c r="AB36" s="96">
        <v>-11023.090469133098</v>
      </c>
      <c r="AC36" s="97">
        <v>-1837.5572847602234</v>
      </c>
      <c r="AD36" s="96">
        <v>-15201.868422509873</v>
      </c>
      <c r="AE36" s="97">
        <v>-2789.8172138528244</v>
      </c>
      <c r="AF36" s="96">
        <v>-10965.452655868237</v>
      </c>
      <c r="AG36" s="97">
        <v>-3880.073568833981</v>
      </c>
      <c r="AH36" s="96">
        <v>-13768.949861326546</v>
      </c>
      <c r="AI36" s="97">
        <v>-362.10139421156782</v>
      </c>
      <c r="AJ36" s="96">
        <v>-8384.5477340879843</v>
      </c>
      <c r="AK36" s="97">
        <v>-746.54936237385118</v>
      </c>
      <c r="AL36" s="96">
        <v>-8310.9303313568817</v>
      </c>
      <c r="AM36" s="97">
        <v>-2285.1890700475669</v>
      </c>
      <c r="AN36" s="96">
        <v>85.28700651345207</v>
      </c>
      <c r="AO36" s="97">
        <v>1770.469807027861</v>
      </c>
      <c r="AP36" s="96">
        <v>-26536.097602756709</v>
      </c>
      <c r="AQ36" s="97">
        <v>-12324.340762340846</v>
      </c>
      <c r="AR36" s="96">
        <v>-20578.809047306928</v>
      </c>
      <c r="AS36" s="97">
        <v>-7738.0832285402721</v>
      </c>
      <c r="AT36" s="96">
        <v>-24021.121048477573</v>
      </c>
      <c r="AU36" s="97">
        <v>-6647.4591316730512</v>
      </c>
      <c r="AV36" s="96">
        <v>-17636.416065218662</v>
      </c>
      <c r="AW36" s="97">
        <v>-5326.7818635208332</v>
      </c>
      <c r="AX36" s="96">
        <v>-12842.862121078164</v>
      </c>
      <c r="AY36" s="97">
        <v>-3928.2768014656012</v>
      </c>
    </row>
    <row r="37" spans="2:51" x14ac:dyDescent="0.25">
      <c r="B37" s="94">
        <v>10089</v>
      </c>
      <c r="C37" s="95" t="s">
        <v>40</v>
      </c>
      <c r="D37" s="96">
        <v>-3470.5007816801226</v>
      </c>
      <c r="E37" s="97">
        <v>98.714605340264825</v>
      </c>
      <c r="F37" s="96">
        <v>-8890.3931934245993</v>
      </c>
      <c r="G37" s="97">
        <v>-1321.8097530726227</v>
      </c>
      <c r="H37" s="96">
        <v>3463.5660231516958</v>
      </c>
      <c r="I37" s="97">
        <v>9855.9107760184743</v>
      </c>
      <c r="J37" s="96">
        <v>1138.0128270384666</v>
      </c>
      <c r="K37" s="97">
        <v>6594.821648333007</v>
      </c>
      <c r="L37" s="96">
        <v>2668.0929859781172</v>
      </c>
      <c r="M37" s="97">
        <v>4815.1068277473751</v>
      </c>
      <c r="N37" s="96">
        <v>744.04680439225922</v>
      </c>
      <c r="O37" s="97">
        <v>2726.3743375233935</v>
      </c>
      <c r="P37" s="96">
        <v>9580.9348847549227</v>
      </c>
      <c r="Q37" s="97">
        <v>3994.2406489141977</v>
      </c>
      <c r="R37" s="96">
        <v>-19595.479562885535</v>
      </c>
      <c r="S37" s="97">
        <v>-13102.638884116954</v>
      </c>
      <c r="T37" s="96">
        <v>-9818.4730023102675</v>
      </c>
      <c r="U37" s="97">
        <v>-2870.5283638816327</v>
      </c>
      <c r="V37" s="96">
        <v>1473.7925056520035</v>
      </c>
      <c r="W37" s="97">
        <v>4144.0327672178501</v>
      </c>
      <c r="X37" s="96">
        <v>11669.091331246607</v>
      </c>
      <c r="Y37" s="97">
        <v>6742.4177391606354</v>
      </c>
      <c r="Z37" s="96">
        <v>330.31990314878931</v>
      </c>
      <c r="AA37" s="97">
        <v>4166.0566375937306</v>
      </c>
      <c r="AB37" s="96">
        <v>-4044.6257816801226</v>
      </c>
      <c r="AC37" s="97">
        <v>-483.90339465973375</v>
      </c>
      <c r="AD37" s="96">
        <v>-9117.8071934245963</v>
      </c>
      <c r="AE37" s="97">
        <v>-2047.0507530726209</v>
      </c>
      <c r="AF37" s="96">
        <v>2983.0010231517008</v>
      </c>
      <c r="AG37" s="97">
        <v>9701.897776018468</v>
      </c>
      <c r="AH37" s="96">
        <v>-276.2101729615315</v>
      </c>
      <c r="AI37" s="97">
        <v>5413.1266483330073</v>
      </c>
      <c r="AJ37" s="96">
        <v>1308.5789859781216</v>
      </c>
      <c r="AK37" s="97">
        <v>3749.3828277473767</v>
      </c>
      <c r="AL37" s="96">
        <v>-786.60219560773839</v>
      </c>
      <c r="AM37" s="97">
        <v>1470.4293375233938</v>
      </c>
      <c r="AN37" s="96">
        <v>8016.5438847549267</v>
      </c>
      <c r="AO37" s="97">
        <v>2788.1386489141951</v>
      </c>
      <c r="AP37" s="96">
        <v>-20940.582562885531</v>
      </c>
      <c r="AQ37" s="97">
        <v>-14650.826884116952</v>
      </c>
      <c r="AR37" s="96">
        <v>-11512.729002310261</v>
      </c>
      <c r="AS37" s="97">
        <v>-3916.9213638816327</v>
      </c>
      <c r="AT37" s="96">
        <v>95.43750565200753</v>
      </c>
      <c r="AU37" s="97">
        <v>2911.1857672178521</v>
      </c>
      <c r="AV37" s="96">
        <v>10315.423331246609</v>
      </c>
      <c r="AW37" s="97">
        <v>5512.4417391606294</v>
      </c>
      <c r="AX37" s="96">
        <v>-1141.5770968512079</v>
      </c>
      <c r="AY37" s="97">
        <v>2933.8076375937308</v>
      </c>
    </row>
    <row r="38" spans="2:51" x14ac:dyDescent="0.25">
      <c r="B38" s="94">
        <v>10091</v>
      </c>
      <c r="C38" s="95" t="s">
        <v>41</v>
      </c>
      <c r="D38" s="96">
        <v>-1.8080562568088681</v>
      </c>
      <c r="E38" s="97">
        <v>222.5009409763511</v>
      </c>
      <c r="F38" s="96">
        <v>-14.375584033066843</v>
      </c>
      <c r="G38" s="97">
        <v>453.69368018319392</v>
      </c>
      <c r="H38" s="96">
        <v>1142.0634564234324</v>
      </c>
      <c r="I38" s="97">
        <v>1208.9300738208158</v>
      </c>
      <c r="J38" s="96">
        <v>1075.1804072554414</v>
      </c>
      <c r="K38" s="97">
        <v>1424.9335265515015</v>
      </c>
      <c r="L38" s="96">
        <v>1359.0514225519505</v>
      </c>
      <c r="M38" s="97">
        <v>1233.634560216849</v>
      </c>
      <c r="N38" s="96">
        <v>853.36716517834429</v>
      </c>
      <c r="O38" s="97">
        <v>644.05619574646971</v>
      </c>
      <c r="P38" s="96">
        <v>1243.4500391808165</v>
      </c>
      <c r="Q38" s="97">
        <v>698.81022813563618</v>
      </c>
      <c r="R38" s="96">
        <v>-1598.6735500767895</v>
      </c>
      <c r="S38" s="97">
        <v>-929.7565737944883</v>
      </c>
      <c r="T38" s="96">
        <v>-877.94916645127205</v>
      </c>
      <c r="U38" s="97">
        <v>-366.73035908187194</v>
      </c>
      <c r="V38" s="96">
        <v>-877.42022095731136</v>
      </c>
      <c r="W38" s="97">
        <v>27.532979046210585</v>
      </c>
      <c r="X38" s="96">
        <v>-229.00489427686853</v>
      </c>
      <c r="Y38" s="97">
        <v>-47.61516150922489</v>
      </c>
      <c r="Z38" s="96">
        <v>-191.88700940591616</v>
      </c>
      <c r="AA38" s="97">
        <v>39.859255136614138</v>
      </c>
      <c r="AB38" s="96">
        <v>13.018943743190903</v>
      </c>
      <c r="AC38" s="97">
        <v>211.18194097635114</v>
      </c>
      <c r="AD38" s="96">
        <v>-8.1065840330675201</v>
      </c>
      <c r="AE38" s="97">
        <v>427.59968018319387</v>
      </c>
      <c r="AF38" s="96">
        <v>1130.1414564234319</v>
      </c>
      <c r="AG38" s="97">
        <v>1183.8960738208161</v>
      </c>
      <c r="AH38" s="96">
        <v>1050.7564072554414</v>
      </c>
      <c r="AI38" s="97">
        <v>1388.8685265515014</v>
      </c>
      <c r="AJ38" s="96">
        <v>1144.5014225519503</v>
      </c>
      <c r="AK38" s="97">
        <v>1075.5145602168486</v>
      </c>
      <c r="AL38" s="96">
        <v>769.21616517834445</v>
      </c>
      <c r="AM38" s="97">
        <v>574.70819574646976</v>
      </c>
      <c r="AN38" s="96">
        <v>1254.4250391808164</v>
      </c>
      <c r="AO38" s="97">
        <v>705.73022813563625</v>
      </c>
      <c r="AP38" s="96">
        <v>-1588.5375500767896</v>
      </c>
      <c r="AQ38" s="97">
        <v>-923.20757379448833</v>
      </c>
      <c r="AR38" s="96">
        <v>-867.83016645127236</v>
      </c>
      <c r="AS38" s="97">
        <v>-360.81935908187188</v>
      </c>
      <c r="AT38" s="96">
        <v>-866.3212209573112</v>
      </c>
      <c r="AU38" s="97">
        <v>34.517979046210257</v>
      </c>
      <c r="AV38" s="96">
        <v>-218.08689427686841</v>
      </c>
      <c r="AW38" s="97">
        <v>-41.446161509224567</v>
      </c>
      <c r="AX38" s="96">
        <v>-182.41700940591591</v>
      </c>
      <c r="AY38" s="97">
        <v>45.937255136614112</v>
      </c>
    </row>
    <row r="39" spans="2:51" x14ac:dyDescent="0.25">
      <c r="B39" s="94">
        <v>10094</v>
      </c>
      <c r="C39" s="95" t="s">
        <v>42</v>
      </c>
      <c r="D39" s="96">
        <v>9.6999442350547724</v>
      </c>
      <c r="E39" s="97">
        <v>34.265068008770299</v>
      </c>
      <c r="F39" s="96">
        <v>-132.59970880612855</v>
      </c>
      <c r="G39" s="97">
        <v>-0.27616260291847539</v>
      </c>
      <c r="H39" s="96">
        <v>136.8301091804326</v>
      </c>
      <c r="I39" s="97">
        <v>160.80730299729942</v>
      </c>
      <c r="J39" s="96">
        <v>76.268491839321541</v>
      </c>
      <c r="K39" s="97">
        <v>177.76329679567766</v>
      </c>
      <c r="L39" s="96">
        <v>252.96370409042402</v>
      </c>
      <c r="M39" s="97">
        <v>195.03798817136828</v>
      </c>
      <c r="N39" s="96">
        <v>222.59279841267812</v>
      </c>
      <c r="O39" s="97">
        <v>106.9665890341887</v>
      </c>
      <c r="P39" s="96">
        <v>427.96082353331099</v>
      </c>
      <c r="Q39" s="97">
        <v>211.5829842133744</v>
      </c>
      <c r="R39" s="96">
        <v>-523.31394761090155</v>
      </c>
      <c r="S39" s="97">
        <v>-308.56327436895867</v>
      </c>
      <c r="T39" s="96">
        <v>-386.49690789328611</v>
      </c>
      <c r="U39" s="97">
        <v>-196.89262411940808</v>
      </c>
      <c r="V39" s="96">
        <v>-433.3479604899303</v>
      </c>
      <c r="W39" s="97">
        <v>-112.69069487947263</v>
      </c>
      <c r="X39" s="96">
        <v>-125.82631384018305</v>
      </c>
      <c r="Y39" s="97">
        <v>-64.173117476227617</v>
      </c>
      <c r="Z39" s="96">
        <v>-47.602887287644535</v>
      </c>
      <c r="AA39" s="97">
        <v>-2.3822180968403472</v>
      </c>
      <c r="AB39" s="96">
        <v>8.4388762962466899</v>
      </c>
      <c r="AC39" s="97">
        <v>30.438603401932028</v>
      </c>
      <c r="AD39" s="96">
        <v>-136.72957967669754</v>
      </c>
      <c r="AE39" s="97">
        <v>0.12389362805038218</v>
      </c>
      <c r="AF39" s="96">
        <v>134.75375899721143</v>
      </c>
      <c r="AG39" s="97">
        <v>159.22028038740063</v>
      </c>
      <c r="AH39" s="96">
        <v>74.244663691212054</v>
      </c>
      <c r="AI39" s="97">
        <v>176.08154665079974</v>
      </c>
      <c r="AJ39" s="96">
        <v>192.61242327280661</v>
      </c>
      <c r="AK39" s="97">
        <v>158.19617706247868</v>
      </c>
      <c r="AL39" s="96">
        <v>219.43338108013108</v>
      </c>
      <c r="AM39" s="97">
        <v>105.24777916101789</v>
      </c>
      <c r="AN39" s="96">
        <v>423.65575596819247</v>
      </c>
      <c r="AO39" s="97">
        <v>209.33345485048471</v>
      </c>
      <c r="AP39" s="96">
        <v>-524.88106851613065</v>
      </c>
      <c r="AQ39" s="97">
        <v>-308.39490200249111</v>
      </c>
      <c r="AR39" s="96">
        <v>-389.09376576358545</v>
      </c>
      <c r="AS39" s="97">
        <v>-198.23426924597322</v>
      </c>
      <c r="AT39" s="96">
        <v>-435.45495751627709</v>
      </c>
      <c r="AU39" s="97">
        <v>-114.21166486436573</v>
      </c>
      <c r="AV39" s="96">
        <v>-128.89812401405243</v>
      </c>
      <c r="AW39" s="97">
        <v>-65.649049001068988</v>
      </c>
      <c r="AX39" s="96">
        <v>-50.916646150531051</v>
      </c>
      <c r="AY39" s="97">
        <v>-4.2938211367880967</v>
      </c>
    </row>
    <row r="40" spans="2:51" x14ac:dyDescent="0.25">
      <c r="B40" s="94">
        <v>10095</v>
      </c>
      <c r="C40" s="95" t="s">
        <v>43</v>
      </c>
      <c r="D40" s="96">
        <v>167.05979026254295</v>
      </c>
      <c r="E40" s="97">
        <v>81.194580288899374</v>
      </c>
      <c r="F40" s="96">
        <v>-186.24845033872475</v>
      </c>
      <c r="G40" s="97">
        <v>-134.7773910315799</v>
      </c>
      <c r="H40" s="96">
        <v>-69.535592927695916</v>
      </c>
      <c r="I40" s="97">
        <v>-118.02744327003654</v>
      </c>
      <c r="J40" s="96">
        <v>-77.409114659215902</v>
      </c>
      <c r="K40" s="97">
        <v>59.131730370702599</v>
      </c>
      <c r="L40" s="96">
        <v>255.27859102854745</v>
      </c>
      <c r="M40" s="97">
        <v>126.87137775399015</v>
      </c>
      <c r="N40" s="96">
        <v>337.01057743262163</v>
      </c>
      <c r="O40" s="97">
        <v>77.656119843954457</v>
      </c>
      <c r="P40" s="96">
        <v>590.66495017498255</v>
      </c>
      <c r="Q40" s="97">
        <v>224.49441958584373</v>
      </c>
      <c r="R40" s="96">
        <v>-533.00218663197029</v>
      </c>
      <c r="S40" s="97">
        <v>-336.1221027699014</v>
      </c>
      <c r="T40" s="96">
        <v>-139.9328222146662</v>
      </c>
      <c r="U40" s="97">
        <v>-84.891800332906996</v>
      </c>
      <c r="V40" s="96">
        <v>-353.21771442694217</v>
      </c>
      <c r="W40" s="97">
        <v>-19.032946743359958</v>
      </c>
      <c r="X40" s="96">
        <v>-14.19168431826165</v>
      </c>
      <c r="Y40" s="97">
        <v>14.922536093049303</v>
      </c>
      <c r="Z40" s="96">
        <v>96.161793392288473</v>
      </c>
      <c r="AA40" s="97">
        <v>37.199786797843331</v>
      </c>
      <c r="AB40" s="96">
        <v>174.4657902625429</v>
      </c>
      <c r="AC40" s="97">
        <v>85.249580288899324</v>
      </c>
      <c r="AD40" s="96">
        <v>-179.06545033872476</v>
      </c>
      <c r="AE40" s="97">
        <v>-130.52039103157983</v>
      </c>
      <c r="AF40" s="96">
        <v>-62.315592927695889</v>
      </c>
      <c r="AG40" s="97">
        <v>-113.84244327003648</v>
      </c>
      <c r="AH40" s="96">
        <v>-70.392114659216077</v>
      </c>
      <c r="AI40" s="97">
        <v>63.531730370702462</v>
      </c>
      <c r="AJ40" s="96">
        <v>209.0885910285474</v>
      </c>
      <c r="AK40" s="97">
        <v>100.32037775399021</v>
      </c>
      <c r="AL40" s="96">
        <v>344.44357743262162</v>
      </c>
      <c r="AM40" s="97">
        <v>81.794119843954377</v>
      </c>
      <c r="AN40" s="96">
        <v>598.0899501749825</v>
      </c>
      <c r="AO40" s="97">
        <v>228.6404195858438</v>
      </c>
      <c r="AP40" s="96">
        <v>-525.85718663197031</v>
      </c>
      <c r="AQ40" s="97">
        <v>-331.70210276990144</v>
      </c>
      <c r="AR40" s="96">
        <v>-132.49582221466608</v>
      </c>
      <c r="AS40" s="97">
        <v>-80.839800332906975</v>
      </c>
      <c r="AT40" s="96">
        <v>-346.06071442694224</v>
      </c>
      <c r="AU40" s="97">
        <v>-14.70194674335994</v>
      </c>
      <c r="AV40" s="96">
        <v>-6.8256843182616649</v>
      </c>
      <c r="AW40" s="97">
        <v>19.028536093049297</v>
      </c>
      <c r="AX40" s="96">
        <v>103.42879339228853</v>
      </c>
      <c r="AY40" s="97">
        <v>41.402786797843305</v>
      </c>
    </row>
    <row r="41" spans="2:51" x14ac:dyDescent="0.25">
      <c r="B41" s="94">
        <v>10097</v>
      </c>
      <c r="C41" s="95" t="s">
        <v>44</v>
      </c>
      <c r="D41" s="96">
        <v>21.789332621048629</v>
      </c>
      <c r="E41" s="97">
        <v>92.900364973854437</v>
      </c>
      <c r="F41" s="96">
        <v>77.150980991279198</v>
      </c>
      <c r="G41" s="97">
        <v>140.48417968959495</v>
      </c>
      <c r="H41" s="96">
        <v>350.29675205852448</v>
      </c>
      <c r="I41" s="97">
        <v>341.7945387276103</v>
      </c>
      <c r="J41" s="96">
        <v>256.8366096780303</v>
      </c>
      <c r="K41" s="97">
        <v>363.3085897326921</v>
      </c>
      <c r="L41" s="96">
        <v>265.10395005000441</v>
      </c>
      <c r="M41" s="97">
        <v>247.52291831214188</v>
      </c>
      <c r="N41" s="96">
        <v>252.78514085173833</v>
      </c>
      <c r="O41" s="97">
        <v>188.93472195124855</v>
      </c>
      <c r="P41" s="96">
        <v>298.56001920892322</v>
      </c>
      <c r="Q41" s="97">
        <v>208.58776294676147</v>
      </c>
      <c r="R41" s="96">
        <v>-442.76426134349651</v>
      </c>
      <c r="S41" s="97">
        <v>-212.0209656610516</v>
      </c>
      <c r="T41" s="96">
        <v>-303.2289709914736</v>
      </c>
      <c r="U41" s="97">
        <v>-131.65363547113549</v>
      </c>
      <c r="V41" s="96">
        <v>-397.80750378865196</v>
      </c>
      <c r="W41" s="97">
        <v>-116.52133026398758</v>
      </c>
      <c r="X41" s="96">
        <v>-190.78851924042056</v>
      </c>
      <c r="Y41" s="97">
        <v>-94.528605083151888</v>
      </c>
      <c r="Z41" s="96">
        <v>-86.154943784705438</v>
      </c>
      <c r="AA41" s="97">
        <v>11.926133834623556</v>
      </c>
      <c r="AB41" s="96">
        <v>31.965332621048674</v>
      </c>
      <c r="AC41" s="97">
        <v>99.474364973854392</v>
      </c>
      <c r="AD41" s="96">
        <v>87.016980991279183</v>
      </c>
      <c r="AE41" s="97">
        <v>147.30817968959502</v>
      </c>
      <c r="AF41" s="96">
        <v>360.01075205852442</v>
      </c>
      <c r="AG41" s="97">
        <v>348.72053872761035</v>
      </c>
      <c r="AH41" s="96">
        <v>266.3986096780302</v>
      </c>
      <c r="AI41" s="97">
        <v>370.34758973269209</v>
      </c>
      <c r="AJ41" s="96">
        <v>281.13395005000439</v>
      </c>
      <c r="AK41" s="97">
        <v>258.28291831214199</v>
      </c>
      <c r="AL41" s="96">
        <v>262.74014085173826</v>
      </c>
      <c r="AM41" s="97">
        <v>195.46972195124852</v>
      </c>
      <c r="AN41" s="96">
        <v>308.40901920892327</v>
      </c>
      <c r="AO41" s="97">
        <v>215.17876294676148</v>
      </c>
      <c r="AP41" s="96">
        <v>-433.15826134349641</v>
      </c>
      <c r="AQ41" s="97">
        <v>-205.23696566105161</v>
      </c>
      <c r="AR41" s="96">
        <v>-293.00397099147358</v>
      </c>
      <c r="AS41" s="97">
        <v>-125.53863547113548</v>
      </c>
      <c r="AT41" s="96">
        <v>-387.78850378865195</v>
      </c>
      <c r="AU41" s="97">
        <v>-110.24033026398757</v>
      </c>
      <c r="AV41" s="96">
        <v>-180.3445192404206</v>
      </c>
      <c r="AW41" s="97">
        <v>-88.722605083151848</v>
      </c>
      <c r="AX41" s="96">
        <v>-76.490943784705451</v>
      </c>
      <c r="AY41" s="97">
        <v>18.462133834623558</v>
      </c>
    </row>
    <row r="42" spans="2:51" x14ac:dyDescent="0.25">
      <c r="B42" s="94">
        <v>10101</v>
      </c>
      <c r="C42" s="95" t="s">
        <v>45</v>
      </c>
      <c r="D42" s="96">
        <v>955.60353991201919</v>
      </c>
      <c r="E42" s="97">
        <v>1424.7930568051815</v>
      </c>
      <c r="F42" s="96">
        <v>2882.1425355103784</v>
      </c>
      <c r="G42" s="97">
        <v>3347.3936224477438</v>
      </c>
      <c r="H42" s="96">
        <v>8557.5188813408531</v>
      </c>
      <c r="I42" s="97">
        <v>6558.5808285244711</v>
      </c>
      <c r="J42" s="96">
        <v>7004.299411873566</v>
      </c>
      <c r="K42" s="97">
        <v>8257.2210418229806</v>
      </c>
      <c r="L42" s="96">
        <v>11693.704643118224</v>
      </c>
      <c r="M42" s="97">
        <v>8122.3922500428089</v>
      </c>
      <c r="N42" s="96">
        <v>6732.2732903308897</v>
      </c>
      <c r="O42" s="97">
        <v>3265.2205132888885</v>
      </c>
      <c r="P42" s="96">
        <v>9961.1390712650282</v>
      </c>
      <c r="Q42" s="97">
        <v>5249.5399450546574</v>
      </c>
      <c r="R42" s="96">
        <v>-17801.743178442099</v>
      </c>
      <c r="S42" s="97">
        <v>-9945.9138041192709</v>
      </c>
      <c r="T42" s="96">
        <v>-11713.923216255032</v>
      </c>
      <c r="U42" s="97">
        <v>-5707.9136662355413</v>
      </c>
      <c r="V42" s="96">
        <v>-16359.203618252828</v>
      </c>
      <c r="W42" s="97">
        <v>-5050.9888662131125</v>
      </c>
      <c r="X42" s="96">
        <v>-9096.1808512230418</v>
      </c>
      <c r="Y42" s="97">
        <v>-4539.7258894473707</v>
      </c>
      <c r="Z42" s="96">
        <v>-3983.0397783559893</v>
      </c>
      <c r="AA42" s="97">
        <v>-1732.4345423133618</v>
      </c>
      <c r="AB42" s="96">
        <v>942.59853991202181</v>
      </c>
      <c r="AC42" s="97">
        <v>1379.2810568051827</v>
      </c>
      <c r="AD42" s="96">
        <v>2919.9595355103811</v>
      </c>
      <c r="AE42" s="97">
        <v>3264.6576224477431</v>
      </c>
      <c r="AF42" s="96">
        <v>8511.7668813408527</v>
      </c>
      <c r="AG42" s="97">
        <v>6543.6298285244702</v>
      </c>
      <c r="AH42" s="96">
        <v>6986.7914118735644</v>
      </c>
      <c r="AI42" s="97">
        <v>8212.5920418229798</v>
      </c>
      <c r="AJ42" s="96">
        <v>10994.414643118216</v>
      </c>
      <c r="AK42" s="97">
        <v>7657.2272500428116</v>
      </c>
      <c r="AL42" s="96">
        <v>6721.8902903308881</v>
      </c>
      <c r="AM42" s="97">
        <v>3211.4785132888865</v>
      </c>
      <c r="AN42" s="96">
        <v>9948.2640712650282</v>
      </c>
      <c r="AO42" s="97">
        <v>5211.7759450546582</v>
      </c>
      <c r="AP42" s="96">
        <v>-17781.497178442103</v>
      </c>
      <c r="AQ42" s="97">
        <v>-10033.188804119272</v>
      </c>
      <c r="AR42" s="96">
        <v>-11753.545216255032</v>
      </c>
      <c r="AS42" s="97">
        <v>-5721.2406662355424</v>
      </c>
      <c r="AT42" s="96">
        <v>-16377.800618252826</v>
      </c>
      <c r="AU42" s="97">
        <v>-5101.9448662131144</v>
      </c>
      <c r="AV42" s="96">
        <v>-9103.6258512230415</v>
      </c>
      <c r="AW42" s="97">
        <v>-4603.0198894473724</v>
      </c>
      <c r="AX42" s="96">
        <v>-3990.1007783559908</v>
      </c>
      <c r="AY42" s="97">
        <v>-1782.9825423133607</v>
      </c>
    </row>
    <row r="43" spans="2:51" x14ac:dyDescent="0.25">
      <c r="B43" s="94">
        <v>10103</v>
      </c>
      <c r="C43" s="95" t="s">
        <v>46</v>
      </c>
      <c r="D43" s="96">
        <v>-9348.806036680493</v>
      </c>
      <c r="E43" s="97">
        <v>3278.5683939340815</v>
      </c>
      <c r="F43" s="96">
        <v>-6392.4441111254491</v>
      </c>
      <c r="G43" s="97">
        <v>8780.6639983951391</v>
      </c>
      <c r="H43" s="96">
        <v>6815.9679439484753</v>
      </c>
      <c r="I43" s="97">
        <v>22665.939147689751</v>
      </c>
      <c r="J43" s="96">
        <v>9308.5455859952344</v>
      </c>
      <c r="K43" s="97">
        <v>23267.23243962846</v>
      </c>
      <c r="L43" s="96">
        <v>2584.0862068827846</v>
      </c>
      <c r="M43" s="97">
        <v>11358.823570137458</v>
      </c>
      <c r="N43" s="96">
        <v>-3546.8738135857348</v>
      </c>
      <c r="O43" s="97">
        <v>6466.6047976425762</v>
      </c>
      <c r="P43" s="96">
        <v>4847.0367974834371</v>
      </c>
      <c r="Q43" s="97">
        <v>6769.4278024228624</v>
      </c>
      <c r="R43" s="96">
        <v>-18515.328084106237</v>
      </c>
      <c r="S43" s="97">
        <v>-788.4069714738871</v>
      </c>
      <c r="T43" s="96">
        <v>-27184.161486662728</v>
      </c>
      <c r="U43" s="97">
        <v>-3890.6714169405313</v>
      </c>
      <c r="V43" s="96">
        <v>-28024.863693726293</v>
      </c>
      <c r="W43" s="97">
        <v>-491.02183420737856</v>
      </c>
      <c r="X43" s="96">
        <v>-16317.991993680727</v>
      </c>
      <c r="Y43" s="97">
        <v>3169.0955026216907</v>
      </c>
      <c r="Z43" s="96">
        <v>-16973.939158155088</v>
      </c>
      <c r="AA43" s="97">
        <v>-1645.646844996827</v>
      </c>
      <c r="AB43" s="96">
        <v>-7379.662753061908</v>
      </c>
      <c r="AC43" s="97">
        <v>4687.1807247354591</v>
      </c>
      <c r="AD43" s="96">
        <v>-6556.164487985101</v>
      </c>
      <c r="AE43" s="97">
        <v>13449.721717576947</v>
      </c>
      <c r="AF43" s="96">
        <v>13035.849117719015</v>
      </c>
      <c r="AG43" s="97">
        <v>22006.350609867681</v>
      </c>
      <c r="AH43" s="96">
        <v>12480.28986929213</v>
      </c>
      <c r="AI43" s="97">
        <v>25746.519464129546</v>
      </c>
      <c r="AJ43" s="96">
        <v>4939.9644416310912</v>
      </c>
      <c r="AK43" s="97">
        <v>13113.009005134649</v>
      </c>
      <c r="AL43" s="96">
        <v>-1389.7774026979969</v>
      </c>
      <c r="AM43" s="97">
        <v>8149.7081193917911</v>
      </c>
      <c r="AN43" s="96">
        <v>6677.6640245599847</v>
      </c>
      <c r="AO43" s="97">
        <v>8102.8351265929305</v>
      </c>
      <c r="AP43" s="96">
        <v>-18559.65182692837</v>
      </c>
      <c r="AQ43" s="97">
        <v>3743.091708879816</v>
      </c>
      <c r="AR43" s="96">
        <v>-23601.795469460019</v>
      </c>
      <c r="AS43" s="97">
        <v>-4346.2631027119423</v>
      </c>
      <c r="AT43" s="96">
        <v>-26102.960991528453</v>
      </c>
      <c r="AU43" s="97">
        <v>995.14513142163923</v>
      </c>
      <c r="AV43" s="96">
        <v>-14385.364084237292</v>
      </c>
      <c r="AW43" s="97">
        <v>4671.2418720733476</v>
      </c>
      <c r="AX43" s="96">
        <v>-15395.428959292985</v>
      </c>
      <c r="AY43" s="97">
        <v>-398.95552486117958</v>
      </c>
    </row>
    <row r="44" spans="2:51" x14ac:dyDescent="0.25">
      <c r="B44" s="94">
        <v>10105</v>
      </c>
      <c r="C44" s="95" t="s">
        <v>47</v>
      </c>
      <c r="D44" s="96">
        <v>-287.39766974737722</v>
      </c>
      <c r="E44" s="97">
        <v>2772.3594262327533</v>
      </c>
      <c r="F44" s="96">
        <v>-4355.444900328097</v>
      </c>
      <c r="G44" s="97">
        <v>637.41130344480734</v>
      </c>
      <c r="H44" s="96">
        <v>-3093.0007223896573</v>
      </c>
      <c r="I44" s="97">
        <v>2332.3274724487947</v>
      </c>
      <c r="J44" s="96">
        <v>-3368.5021118590084</v>
      </c>
      <c r="K44" s="97">
        <v>2076.0055378688921</v>
      </c>
      <c r="L44" s="96">
        <v>-102.15639991031276</v>
      </c>
      <c r="M44" s="97">
        <v>2722.1658723535656</v>
      </c>
      <c r="N44" s="96">
        <v>936.86523670618772</v>
      </c>
      <c r="O44" s="97">
        <v>3485.8651975289577</v>
      </c>
      <c r="P44" s="96">
        <v>5385.0392881759526</v>
      </c>
      <c r="Q44" s="97">
        <v>4894.0278191584966</v>
      </c>
      <c r="R44" s="96">
        <v>-11014.649207424976</v>
      </c>
      <c r="S44" s="97">
        <v>-4581.7939784858117</v>
      </c>
      <c r="T44" s="96">
        <v>-4281.8080484138372</v>
      </c>
      <c r="U44" s="97">
        <v>1879.5309773872305</v>
      </c>
      <c r="V44" s="96">
        <v>-6535.7992202237565</v>
      </c>
      <c r="W44" s="97">
        <v>1265.4842471386746</v>
      </c>
      <c r="X44" s="96">
        <v>-3058.3109486706089</v>
      </c>
      <c r="Y44" s="97">
        <v>2352.4871483609477</v>
      </c>
      <c r="Z44" s="96">
        <v>-843.10885857008907</v>
      </c>
      <c r="AA44" s="97">
        <v>2870.7996390582939</v>
      </c>
      <c r="AB44" s="96">
        <v>473.35951252462473</v>
      </c>
      <c r="AC44" s="97">
        <v>3321.7951689847559</v>
      </c>
      <c r="AD44" s="96">
        <v>-4325.0034326967907</v>
      </c>
      <c r="AE44" s="97">
        <v>1917.1627608375093</v>
      </c>
      <c r="AF44" s="96">
        <v>-1564.1278785814029</v>
      </c>
      <c r="AG44" s="97">
        <v>2255.7166660165494</v>
      </c>
      <c r="AH44" s="96">
        <v>-2574.1371825790011</v>
      </c>
      <c r="AI44" s="97">
        <v>2702.3317321088944</v>
      </c>
      <c r="AJ44" s="96">
        <v>646.52527153197661</v>
      </c>
      <c r="AK44" s="97">
        <v>3283.6771259352845</v>
      </c>
      <c r="AL44" s="96">
        <v>1741.1374540229735</v>
      </c>
      <c r="AM44" s="97">
        <v>4118.0695606601821</v>
      </c>
      <c r="AN44" s="96">
        <v>6169.4011035316889</v>
      </c>
      <c r="AO44" s="97">
        <v>5467.2152996107652</v>
      </c>
      <c r="AP44" s="96">
        <v>-10968.090994047412</v>
      </c>
      <c r="AQ44" s="97">
        <v>-3570.7265776873683</v>
      </c>
      <c r="AR44" s="96">
        <v>-2839.3497566469232</v>
      </c>
      <c r="AS44" s="97">
        <v>1763.0510675723217</v>
      </c>
      <c r="AT44" s="96">
        <v>-5829.697060863753</v>
      </c>
      <c r="AU44" s="97">
        <v>1822.2186420186772</v>
      </c>
      <c r="AV44" s="96">
        <v>-2343.382512318607</v>
      </c>
      <c r="AW44" s="97">
        <v>2916.180723176949</v>
      </c>
      <c r="AX44" s="96">
        <v>-141.53299510341822</v>
      </c>
      <c r="AY44" s="97">
        <v>3432.0603298316291</v>
      </c>
    </row>
    <row r="45" spans="2:51" x14ac:dyDescent="0.25">
      <c r="B45" s="94">
        <v>10106</v>
      </c>
      <c r="C45" s="95" t="s">
        <v>48</v>
      </c>
      <c r="D45" s="96">
        <v>0</v>
      </c>
      <c r="E45" s="97">
        <v>0</v>
      </c>
      <c r="F45" s="96">
        <v>0</v>
      </c>
      <c r="G45" s="97">
        <v>0</v>
      </c>
      <c r="H45" s="96">
        <v>0</v>
      </c>
      <c r="I45" s="97">
        <v>0</v>
      </c>
      <c r="J45" s="96">
        <v>0</v>
      </c>
      <c r="K45" s="97">
        <v>0</v>
      </c>
      <c r="L45" s="96">
        <v>0</v>
      </c>
      <c r="M45" s="97">
        <v>0</v>
      </c>
      <c r="N45" s="96">
        <v>0</v>
      </c>
      <c r="O45" s="97">
        <v>0</v>
      </c>
      <c r="P45" s="96">
        <v>0</v>
      </c>
      <c r="Q45" s="97">
        <v>0</v>
      </c>
      <c r="R45" s="96">
        <v>0</v>
      </c>
      <c r="S45" s="97">
        <v>0</v>
      </c>
      <c r="T45" s="96">
        <v>0</v>
      </c>
      <c r="U45" s="97">
        <v>0</v>
      </c>
      <c r="V45" s="96">
        <v>0</v>
      </c>
      <c r="W45" s="97">
        <v>0</v>
      </c>
      <c r="X45" s="96">
        <v>0</v>
      </c>
      <c r="Y45" s="97">
        <v>0</v>
      </c>
      <c r="Z45" s="96">
        <v>0</v>
      </c>
      <c r="AA45" s="97">
        <v>0</v>
      </c>
      <c r="AB45" s="96">
        <v>0</v>
      </c>
      <c r="AC45" s="97">
        <v>0</v>
      </c>
      <c r="AD45" s="96">
        <v>0</v>
      </c>
      <c r="AE45" s="97">
        <v>0</v>
      </c>
      <c r="AF45" s="96">
        <v>0</v>
      </c>
      <c r="AG45" s="97">
        <v>0</v>
      </c>
      <c r="AH45" s="96">
        <v>0</v>
      </c>
      <c r="AI45" s="97">
        <v>0</v>
      </c>
      <c r="AJ45" s="96">
        <v>0</v>
      </c>
      <c r="AK45" s="97">
        <v>0</v>
      </c>
      <c r="AL45" s="96">
        <v>0</v>
      </c>
      <c r="AM45" s="97">
        <v>0</v>
      </c>
      <c r="AN45" s="96">
        <v>0</v>
      </c>
      <c r="AO45" s="97">
        <v>0</v>
      </c>
      <c r="AP45" s="96">
        <v>0</v>
      </c>
      <c r="AQ45" s="97">
        <v>0</v>
      </c>
      <c r="AR45" s="96">
        <v>0</v>
      </c>
      <c r="AS45" s="97">
        <v>0</v>
      </c>
      <c r="AT45" s="96">
        <v>0</v>
      </c>
      <c r="AU45" s="97">
        <v>0</v>
      </c>
      <c r="AV45" s="96">
        <v>0</v>
      </c>
      <c r="AW45" s="97">
        <v>0</v>
      </c>
      <c r="AX45" s="96">
        <v>0</v>
      </c>
      <c r="AY45" s="97">
        <v>0</v>
      </c>
    </row>
    <row r="46" spans="2:51" x14ac:dyDescent="0.25">
      <c r="B46" s="94">
        <v>10109</v>
      </c>
      <c r="C46" s="95" t="s">
        <v>49</v>
      </c>
      <c r="D46" s="96">
        <v>-31.508706033894669</v>
      </c>
      <c r="E46" s="97">
        <v>295.13101858013351</v>
      </c>
      <c r="F46" s="96">
        <v>-1689.808249415004</v>
      </c>
      <c r="G46" s="97">
        <v>-338.25912352286468</v>
      </c>
      <c r="H46" s="96">
        <v>-433.89942436423462</v>
      </c>
      <c r="I46" s="97">
        <v>60.192357836822794</v>
      </c>
      <c r="J46" s="96">
        <v>-1191.9502183986096</v>
      </c>
      <c r="K46" s="97">
        <v>275.70686365870097</v>
      </c>
      <c r="L46" s="96">
        <v>-181.73905676343384</v>
      </c>
      <c r="M46" s="97">
        <v>157.14859793250071</v>
      </c>
      <c r="N46" s="96">
        <v>-301.40947662414692</v>
      </c>
      <c r="O46" s="97">
        <v>-170.82079683885195</v>
      </c>
      <c r="P46" s="96">
        <v>2714.613110084103</v>
      </c>
      <c r="Q46" s="97">
        <v>1696.5354334443714</v>
      </c>
      <c r="R46" s="96">
        <v>-119.64995382091547</v>
      </c>
      <c r="S46" s="97">
        <v>936.51532008012327</v>
      </c>
      <c r="T46" s="96">
        <v>1577.0634184608034</v>
      </c>
      <c r="U46" s="97">
        <v>1581.6207161071688</v>
      </c>
      <c r="V46" s="96">
        <v>899.11454981226598</v>
      </c>
      <c r="W46" s="97">
        <v>2188.3524393584516</v>
      </c>
      <c r="X46" s="96">
        <v>2013.7776756415878</v>
      </c>
      <c r="Y46" s="97">
        <v>1662.7125389471375</v>
      </c>
      <c r="Z46" s="96">
        <v>1498.7859472479131</v>
      </c>
      <c r="AA46" s="97">
        <v>1540.8795835498777</v>
      </c>
      <c r="AB46" s="96">
        <v>-176.56070603389526</v>
      </c>
      <c r="AC46" s="97">
        <v>505.83701858013364</v>
      </c>
      <c r="AD46" s="96">
        <v>-1475.0642494150043</v>
      </c>
      <c r="AE46" s="97">
        <v>-491.39112352286475</v>
      </c>
      <c r="AF46" s="96">
        <v>-388.96642436423463</v>
      </c>
      <c r="AG46" s="97">
        <v>90.802357836822466</v>
      </c>
      <c r="AH46" s="96">
        <v>-1151.7282183986099</v>
      </c>
      <c r="AI46" s="97">
        <v>306.24486365870098</v>
      </c>
      <c r="AJ46" s="96">
        <v>-324.02405676343369</v>
      </c>
      <c r="AK46" s="97">
        <v>108.94559793250073</v>
      </c>
      <c r="AL46" s="96">
        <v>-263.4554766241472</v>
      </c>
      <c r="AM46" s="97">
        <v>-146.79079683885175</v>
      </c>
      <c r="AN46" s="96">
        <v>2536.702110084103</v>
      </c>
      <c r="AO46" s="97">
        <v>1951.3954334443711</v>
      </c>
      <c r="AP46" s="96">
        <v>191.61604617908415</v>
      </c>
      <c r="AQ46" s="97">
        <v>716.97532008012331</v>
      </c>
      <c r="AR46" s="96">
        <v>1634.7864184608034</v>
      </c>
      <c r="AS46" s="97">
        <v>1618.3687161071693</v>
      </c>
      <c r="AT46" s="96">
        <v>954.82554981226622</v>
      </c>
      <c r="AU46" s="97">
        <v>2229.595439358452</v>
      </c>
      <c r="AV46" s="96">
        <v>2070.8726756415881</v>
      </c>
      <c r="AW46" s="97">
        <v>1697.6055389471376</v>
      </c>
      <c r="AX46" s="96">
        <v>1545.9339472479132</v>
      </c>
      <c r="AY46" s="97">
        <v>1573.7085835498774</v>
      </c>
    </row>
    <row r="47" spans="2:51" x14ac:dyDescent="0.25">
      <c r="B47" s="94">
        <v>10111</v>
      </c>
      <c r="C47" s="95" t="s">
        <v>50</v>
      </c>
      <c r="D47" s="96">
        <v>-442.68199440609885</v>
      </c>
      <c r="E47" s="97">
        <v>-148.22857956846201</v>
      </c>
      <c r="F47" s="96">
        <v>-514.64856513245286</v>
      </c>
      <c r="G47" s="97">
        <v>-171.80443370319585</v>
      </c>
      <c r="H47" s="96">
        <v>-207.15290490605025</v>
      </c>
      <c r="I47" s="97">
        <v>45.856707044456925</v>
      </c>
      <c r="J47" s="96">
        <v>-367.389025540685</v>
      </c>
      <c r="K47" s="97">
        <v>89.496204709567451</v>
      </c>
      <c r="L47" s="96">
        <v>-240.75148833801018</v>
      </c>
      <c r="M47" s="97">
        <v>-2.5394691559596367</v>
      </c>
      <c r="N47" s="96">
        <v>-283.32156109657967</v>
      </c>
      <c r="O47" s="97">
        <v>-113.40236452678312</v>
      </c>
      <c r="P47" s="96">
        <v>38.795259015487318</v>
      </c>
      <c r="Q47" s="97">
        <v>52.159693248354642</v>
      </c>
      <c r="R47" s="96">
        <v>-660.35655296407572</v>
      </c>
      <c r="S47" s="97">
        <v>-264.35903696592686</v>
      </c>
      <c r="T47" s="96">
        <v>-441.12366768872516</v>
      </c>
      <c r="U47" s="97">
        <v>-127.72166479661303</v>
      </c>
      <c r="V47" s="96">
        <v>17.323032942119198</v>
      </c>
      <c r="W47" s="97">
        <v>375.8096162348387</v>
      </c>
      <c r="X47" s="96">
        <v>206.23858719538089</v>
      </c>
      <c r="Y47" s="97">
        <v>260.68772918278091</v>
      </c>
      <c r="Z47" s="96">
        <v>-124.69496536813745</v>
      </c>
      <c r="AA47" s="97">
        <v>88.01209802477274</v>
      </c>
      <c r="AB47" s="96">
        <v>-439.39499440609882</v>
      </c>
      <c r="AC47" s="97">
        <v>-146.060579568462</v>
      </c>
      <c r="AD47" s="96">
        <v>-510.58056513245288</v>
      </c>
      <c r="AE47" s="97">
        <v>-168.82143370319591</v>
      </c>
      <c r="AF47" s="96">
        <v>-201.90690490605039</v>
      </c>
      <c r="AG47" s="97">
        <v>49.773707044456842</v>
      </c>
      <c r="AH47" s="96">
        <v>-362.61902554068502</v>
      </c>
      <c r="AI47" s="97">
        <v>93.315204709567411</v>
      </c>
      <c r="AJ47" s="96">
        <v>-236.72448833801013</v>
      </c>
      <c r="AK47" s="97">
        <v>0.34353084404040146</v>
      </c>
      <c r="AL47" s="96">
        <v>-279.56956109657949</v>
      </c>
      <c r="AM47" s="97">
        <v>-110.81336452678306</v>
      </c>
      <c r="AN47" s="96">
        <v>42.226259015487244</v>
      </c>
      <c r="AO47" s="97">
        <v>54.497693248354608</v>
      </c>
      <c r="AP47" s="96">
        <v>-655.47655296407561</v>
      </c>
      <c r="AQ47" s="97">
        <v>-260.74603696592692</v>
      </c>
      <c r="AR47" s="96">
        <v>-436.26766768872517</v>
      </c>
      <c r="AS47" s="97">
        <v>-124.58366479661299</v>
      </c>
      <c r="AT47" s="96">
        <v>24.629032942119238</v>
      </c>
      <c r="AU47" s="97">
        <v>381.02761623483855</v>
      </c>
      <c r="AV47" s="96">
        <v>213.21858719538091</v>
      </c>
      <c r="AW47" s="97">
        <v>265.09172918278091</v>
      </c>
      <c r="AX47" s="96">
        <v>-120.19296536813749</v>
      </c>
      <c r="AY47" s="97">
        <v>91.29009802477276</v>
      </c>
    </row>
    <row r="48" spans="2:51" x14ac:dyDescent="0.25">
      <c r="B48" s="94">
        <v>10112</v>
      </c>
      <c r="C48" s="95" t="s">
        <v>51</v>
      </c>
      <c r="D48" s="96">
        <v>-586.13523341108885</v>
      </c>
      <c r="E48" s="97">
        <v>845.85294632118166</v>
      </c>
      <c r="F48" s="96">
        <v>-2451.7798628071905</v>
      </c>
      <c r="G48" s="97">
        <v>221.02587372175185</v>
      </c>
      <c r="H48" s="96">
        <v>1147.6680740380616</v>
      </c>
      <c r="I48" s="97">
        <v>2142.3845942125299</v>
      </c>
      <c r="J48" s="96">
        <v>-136.19872696408856</v>
      </c>
      <c r="K48" s="97">
        <v>2834.3695902408544</v>
      </c>
      <c r="L48" s="96">
        <v>3285.8796182361621</v>
      </c>
      <c r="M48" s="97">
        <v>2811.1915896507471</v>
      </c>
      <c r="N48" s="96">
        <v>2237.8807167673949</v>
      </c>
      <c r="O48" s="97">
        <v>1010.6208539325198</v>
      </c>
      <c r="P48" s="96">
        <v>6797.7156812874309</v>
      </c>
      <c r="Q48" s="97">
        <v>3584.1092174422483</v>
      </c>
      <c r="R48" s="96">
        <v>-10546.181647988938</v>
      </c>
      <c r="S48" s="97">
        <v>-5921.1652546929599</v>
      </c>
      <c r="T48" s="96">
        <v>-6929.2843595565282</v>
      </c>
      <c r="U48" s="97">
        <v>-2588.7292971062016</v>
      </c>
      <c r="V48" s="96">
        <v>-8195.5855840901786</v>
      </c>
      <c r="W48" s="97">
        <v>-903.33833670608874</v>
      </c>
      <c r="X48" s="96">
        <v>-2564.3359746918868</v>
      </c>
      <c r="Y48" s="97">
        <v>-292.49193695989925</v>
      </c>
      <c r="Z48" s="96">
        <v>-1204.231915346536</v>
      </c>
      <c r="AA48" s="97">
        <v>533.00777959070729</v>
      </c>
      <c r="AB48" s="96">
        <v>-66.917500066614593</v>
      </c>
      <c r="AC48" s="97">
        <v>1172.5309436052521</v>
      </c>
      <c r="AD48" s="96">
        <v>-2636.783328524325</v>
      </c>
      <c r="AE48" s="97">
        <v>117.45717358381808</v>
      </c>
      <c r="AF48" s="96">
        <v>980.80215198036967</v>
      </c>
      <c r="AG48" s="97">
        <v>2045.7125284755894</v>
      </c>
      <c r="AH48" s="96">
        <v>-314.28335158213304</v>
      </c>
      <c r="AI48" s="97">
        <v>2747.5869270936637</v>
      </c>
      <c r="AJ48" s="96">
        <v>2163.9733265820905</v>
      </c>
      <c r="AK48" s="97">
        <v>2123.0695664215709</v>
      </c>
      <c r="AL48" s="96">
        <v>2105.2017816365733</v>
      </c>
      <c r="AM48" s="97">
        <v>925.17951523984448</v>
      </c>
      <c r="AN48" s="96">
        <v>6728.1100813274825</v>
      </c>
      <c r="AO48" s="97">
        <v>3534.285422237228</v>
      </c>
      <c r="AP48" s="96">
        <v>-10800.885361330522</v>
      </c>
      <c r="AQ48" s="97">
        <v>-6076.2409299639166</v>
      </c>
      <c r="AR48" s="96">
        <v>-7137.9194855229252</v>
      </c>
      <c r="AS48" s="97">
        <v>-2697.2691580469964</v>
      </c>
      <c r="AT48" s="96">
        <v>-8423.3932494382461</v>
      </c>
      <c r="AU48" s="97">
        <v>-1002.320316972251</v>
      </c>
      <c r="AV48" s="96">
        <v>-2736.9793696982197</v>
      </c>
      <c r="AW48" s="97">
        <v>-380.89724552653752</v>
      </c>
      <c r="AX48" s="96">
        <v>-1349.3925963594666</v>
      </c>
      <c r="AY48" s="97">
        <v>453.50480332867119</v>
      </c>
    </row>
    <row r="49" spans="2:51" x14ac:dyDescent="0.25">
      <c r="B49" s="94">
        <v>10113</v>
      </c>
      <c r="C49" s="95" t="s">
        <v>52</v>
      </c>
      <c r="D49" s="96">
        <v>-2540.919789757847</v>
      </c>
      <c r="E49" s="97">
        <v>-806.97654597416022</v>
      </c>
      <c r="F49" s="96">
        <v>-9793.4291941192623</v>
      </c>
      <c r="G49" s="97">
        <v>-5059.4316139585217</v>
      </c>
      <c r="H49" s="96">
        <v>-9333.1609541756625</v>
      </c>
      <c r="I49" s="97">
        <v>-4677.1013351442361</v>
      </c>
      <c r="J49" s="96">
        <v>-10665.269690301182</v>
      </c>
      <c r="K49" s="97">
        <v>-5155.7249264446536</v>
      </c>
      <c r="L49" s="96">
        <v>-7990.8566177009434</v>
      </c>
      <c r="M49" s="97">
        <v>-4305.3111005422106</v>
      </c>
      <c r="N49" s="96">
        <v>-6628.588051114848</v>
      </c>
      <c r="O49" s="97">
        <v>-3684.0758489360496</v>
      </c>
      <c r="P49" s="96">
        <v>2983.5637581710744</v>
      </c>
      <c r="Q49" s="97">
        <v>1110.9347185743263</v>
      </c>
      <c r="R49" s="96">
        <v>-3385.6793023032769</v>
      </c>
      <c r="S49" s="97">
        <v>-1323.5190419050432</v>
      </c>
      <c r="T49" s="96">
        <v>6287.4603060843547</v>
      </c>
      <c r="U49" s="97">
        <v>7352.1293790103755</v>
      </c>
      <c r="V49" s="96">
        <v>13151.080448340104</v>
      </c>
      <c r="W49" s="97">
        <v>13265.495420496776</v>
      </c>
      <c r="X49" s="96">
        <v>14145.887150637489</v>
      </c>
      <c r="Y49" s="97">
        <v>10681.799979833762</v>
      </c>
      <c r="Z49" s="96">
        <v>4660.5588981383389</v>
      </c>
      <c r="AA49" s="97">
        <v>4785.3074844512903</v>
      </c>
      <c r="AB49" s="96">
        <v>-2631.3337897578458</v>
      </c>
      <c r="AC49" s="97">
        <v>-892.37854597416117</v>
      </c>
      <c r="AD49" s="96">
        <v>-9852.1441941192606</v>
      </c>
      <c r="AE49" s="97">
        <v>-5198.379613958522</v>
      </c>
      <c r="AF49" s="96">
        <v>-9475.854954175662</v>
      </c>
      <c r="AG49" s="97">
        <v>-4734.4263351442369</v>
      </c>
      <c r="AH49" s="96">
        <v>-10790.913690301182</v>
      </c>
      <c r="AI49" s="97">
        <v>-5268.1509264446549</v>
      </c>
      <c r="AJ49" s="96">
        <v>-8113.4416177009425</v>
      </c>
      <c r="AK49" s="97">
        <v>-4408.4101005422108</v>
      </c>
      <c r="AL49" s="96">
        <v>-6750.0730511148486</v>
      </c>
      <c r="AM49" s="97">
        <v>-3792.1728489360485</v>
      </c>
      <c r="AN49" s="96">
        <v>2900.2127581710738</v>
      </c>
      <c r="AO49" s="97">
        <v>1028.1497185743265</v>
      </c>
      <c r="AP49" s="96">
        <v>-3411.207302303279</v>
      </c>
      <c r="AQ49" s="97">
        <v>-1444.0380419050452</v>
      </c>
      <c r="AR49" s="96">
        <v>6211.8323060843577</v>
      </c>
      <c r="AS49" s="97">
        <v>7350.435379010376</v>
      </c>
      <c r="AT49" s="96">
        <v>13166.723448340108</v>
      </c>
      <c r="AU49" s="97">
        <v>13255.353420496776</v>
      </c>
      <c r="AV49" s="96">
        <v>14160.057150637491</v>
      </c>
      <c r="AW49" s="97">
        <v>10653.623979833763</v>
      </c>
      <c r="AX49" s="96">
        <v>4611.354898138341</v>
      </c>
      <c r="AY49" s="97">
        <v>4725.8314844512897</v>
      </c>
    </row>
    <row r="50" spans="2:51" x14ac:dyDescent="0.25">
      <c r="B50" s="94">
        <v>10116</v>
      </c>
      <c r="C50" s="95" t="s">
        <v>53</v>
      </c>
      <c r="D50" s="96">
        <v>-1.5877787464425523</v>
      </c>
      <c r="E50" s="97">
        <v>16.075584877071698</v>
      </c>
      <c r="F50" s="96">
        <v>-22.468506128976728</v>
      </c>
      <c r="G50" s="97">
        <v>1.1836841252346488</v>
      </c>
      <c r="H50" s="96">
        <v>-15.398787769445249</v>
      </c>
      <c r="I50" s="97">
        <v>7.3822523374923747</v>
      </c>
      <c r="J50" s="96">
        <v>-17.571179716060598</v>
      </c>
      <c r="K50" s="97">
        <v>11.363042050061509</v>
      </c>
      <c r="L50" s="96">
        <v>-1.2358135943994881</v>
      </c>
      <c r="M50" s="97">
        <v>11.196782850959906</v>
      </c>
      <c r="N50" s="96">
        <v>8.0955677753946986</v>
      </c>
      <c r="O50" s="97">
        <v>11.14513685853985</v>
      </c>
      <c r="P50" s="96">
        <v>13.034058151399407</v>
      </c>
      <c r="Q50" s="97">
        <v>14.710573450037295</v>
      </c>
      <c r="R50" s="96">
        <v>-51.590005270471579</v>
      </c>
      <c r="S50" s="97">
        <v>-24.475300154037782</v>
      </c>
      <c r="T50" s="96">
        <v>-31.423212751045028</v>
      </c>
      <c r="U50" s="97">
        <v>-3.6845591727671732</v>
      </c>
      <c r="V50" s="96">
        <v>-33.025304424328993</v>
      </c>
      <c r="W50" s="97">
        <v>-2.2702049895666008</v>
      </c>
      <c r="X50" s="96">
        <v>-22.107394154927107</v>
      </c>
      <c r="Y50" s="97">
        <v>2.0639962306870032</v>
      </c>
      <c r="Z50" s="96">
        <v>-3.5820497038869945</v>
      </c>
      <c r="AA50" s="97">
        <v>2.0137829894778392</v>
      </c>
      <c r="AB50" s="96">
        <v>-0.87677874644255382</v>
      </c>
      <c r="AC50" s="97">
        <v>16.596584877071699</v>
      </c>
      <c r="AD50" s="96">
        <v>-21.781506128976716</v>
      </c>
      <c r="AE50" s="97">
        <v>1.7116841252346404</v>
      </c>
      <c r="AF50" s="96">
        <v>-14.659787769445259</v>
      </c>
      <c r="AG50" s="97">
        <v>7.9692523374923638</v>
      </c>
      <c r="AH50" s="96">
        <v>-16.825179716060603</v>
      </c>
      <c r="AI50" s="97">
        <v>11.949042050061507</v>
      </c>
      <c r="AJ50" s="96">
        <v>-0.54181359439948551</v>
      </c>
      <c r="AK50" s="97">
        <v>11.694782850959911</v>
      </c>
      <c r="AL50" s="96">
        <v>8.8695677753946995</v>
      </c>
      <c r="AM50" s="97">
        <v>11.677136858539846</v>
      </c>
      <c r="AN50" s="96">
        <v>13.646058151399416</v>
      </c>
      <c r="AO50" s="97">
        <v>15.156573450037293</v>
      </c>
      <c r="AP50" s="96">
        <v>-50.976005270471589</v>
      </c>
      <c r="AQ50" s="97">
        <v>-24.03730015403778</v>
      </c>
      <c r="AR50" s="96">
        <v>-30.797212751045024</v>
      </c>
      <c r="AS50" s="97">
        <v>-3.2385591727671752</v>
      </c>
      <c r="AT50" s="96">
        <v>-32.348304424328987</v>
      </c>
      <c r="AU50" s="97">
        <v>-1.8182049895666026</v>
      </c>
      <c r="AV50" s="96">
        <v>-21.481394154927102</v>
      </c>
      <c r="AW50" s="97">
        <v>2.5099962306870012</v>
      </c>
      <c r="AX50" s="96">
        <v>-2.9200497038870026</v>
      </c>
      <c r="AY50" s="97">
        <v>2.4357829894778433</v>
      </c>
    </row>
    <row r="51" spans="2:51" x14ac:dyDescent="0.25">
      <c r="B51" s="94">
        <v>10118</v>
      </c>
      <c r="C51" s="95" t="s">
        <v>54</v>
      </c>
      <c r="D51" s="96">
        <v>0</v>
      </c>
      <c r="E51" s="97">
        <v>0</v>
      </c>
      <c r="F51" s="96">
        <v>0</v>
      </c>
      <c r="G51" s="97">
        <v>0</v>
      </c>
      <c r="H51" s="96">
        <v>0</v>
      </c>
      <c r="I51" s="97">
        <v>0</v>
      </c>
      <c r="J51" s="96">
        <v>0</v>
      </c>
      <c r="K51" s="97">
        <v>0</v>
      </c>
      <c r="L51" s="96">
        <v>0</v>
      </c>
      <c r="M51" s="97">
        <v>0</v>
      </c>
      <c r="N51" s="96">
        <v>0</v>
      </c>
      <c r="O51" s="97">
        <v>0</v>
      </c>
      <c r="P51" s="96">
        <v>0</v>
      </c>
      <c r="Q51" s="97">
        <v>0</v>
      </c>
      <c r="R51" s="96">
        <v>0</v>
      </c>
      <c r="S51" s="97">
        <v>0</v>
      </c>
      <c r="T51" s="96">
        <v>0</v>
      </c>
      <c r="U51" s="97">
        <v>0</v>
      </c>
      <c r="V51" s="96">
        <v>0</v>
      </c>
      <c r="W51" s="97">
        <v>0</v>
      </c>
      <c r="X51" s="96">
        <v>0</v>
      </c>
      <c r="Y51" s="97">
        <v>0</v>
      </c>
      <c r="Z51" s="96">
        <v>0</v>
      </c>
      <c r="AA51" s="97">
        <v>0</v>
      </c>
      <c r="AB51" s="96">
        <v>0</v>
      </c>
      <c r="AC51" s="97">
        <v>0</v>
      </c>
      <c r="AD51" s="96">
        <v>0</v>
      </c>
      <c r="AE51" s="97">
        <v>0</v>
      </c>
      <c r="AF51" s="96">
        <v>0</v>
      </c>
      <c r="AG51" s="97">
        <v>0</v>
      </c>
      <c r="AH51" s="96">
        <v>0</v>
      </c>
      <c r="AI51" s="97">
        <v>0</v>
      </c>
      <c r="AJ51" s="96">
        <v>0</v>
      </c>
      <c r="AK51" s="97">
        <v>0</v>
      </c>
      <c r="AL51" s="96">
        <v>0</v>
      </c>
      <c r="AM51" s="97">
        <v>0</v>
      </c>
      <c r="AN51" s="96">
        <v>0</v>
      </c>
      <c r="AO51" s="97">
        <v>0</v>
      </c>
      <c r="AP51" s="96">
        <v>0</v>
      </c>
      <c r="AQ51" s="97">
        <v>0</v>
      </c>
      <c r="AR51" s="96">
        <v>0</v>
      </c>
      <c r="AS51" s="97">
        <v>0</v>
      </c>
      <c r="AT51" s="96">
        <v>0</v>
      </c>
      <c r="AU51" s="97">
        <v>0</v>
      </c>
      <c r="AV51" s="96">
        <v>0</v>
      </c>
      <c r="AW51" s="97">
        <v>0</v>
      </c>
      <c r="AX51" s="96">
        <v>0</v>
      </c>
      <c r="AY51" s="97">
        <v>0</v>
      </c>
    </row>
    <row r="52" spans="2:51" x14ac:dyDescent="0.25">
      <c r="B52" s="94">
        <v>10121</v>
      </c>
      <c r="C52" s="95" t="s">
        <v>55</v>
      </c>
      <c r="D52" s="96">
        <v>0</v>
      </c>
      <c r="E52" s="97">
        <v>0</v>
      </c>
      <c r="F52" s="96">
        <v>0</v>
      </c>
      <c r="G52" s="97">
        <v>0</v>
      </c>
      <c r="H52" s="96">
        <v>0</v>
      </c>
      <c r="I52" s="97">
        <v>0</v>
      </c>
      <c r="J52" s="96">
        <v>0</v>
      </c>
      <c r="K52" s="97">
        <v>0</v>
      </c>
      <c r="L52" s="96">
        <v>0</v>
      </c>
      <c r="M52" s="97">
        <v>0</v>
      </c>
      <c r="N52" s="96">
        <v>0</v>
      </c>
      <c r="O52" s="97">
        <v>0</v>
      </c>
      <c r="P52" s="96">
        <v>0</v>
      </c>
      <c r="Q52" s="97">
        <v>0</v>
      </c>
      <c r="R52" s="96">
        <v>0</v>
      </c>
      <c r="S52" s="97">
        <v>0</v>
      </c>
      <c r="T52" s="96">
        <v>0</v>
      </c>
      <c r="U52" s="97">
        <v>0</v>
      </c>
      <c r="V52" s="96">
        <v>0</v>
      </c>
      <c r="W52" s="97">
        <v>0</v>
      </c>
      <c r="X52" s="96">
        <v>0</v>
      </c>
      <c r="Y52" s="97">
        <v>0</v>
      </c>
      <c r="Z52" s="96">
        <v>0</v>
      </c>
      <c r="AA52" s="97">
        <v>0</v>
      </c>
      <c r="AB52" s="96">
        <v>0</v>
      </c>
      <c r="AC52" s="97">
        <v>0</v>
      </c>
      <c r="AD52" s="96">
        <v>0</v>
      </c>
      <c r="AE52" s="97">
        <v>0</v>
      </c>
      <c r="AF52" s="96">
        <v>0</v>
      </c>
      <c r="AG52" s="97">
        <v>0</v>
      </c>
      <c r="AH52" s="96">
        <v>0</v>
      </c>
      <c r="AI52" s="97">
        <v>0</v>
      </c>
      <c r="AJ52" s="96">
        <v>0</v>
      </c>
      <c r="AK52" s="97">
        <v>0</v>
      </c>
      <c r="AL52" s="96">
        <v>0</v>
      </c>
      <c r="AM52" s="97">
        <v>0</v>
      </c>
      <c r="AN52" s="96">
        <v>0</v>
      </c>
      <c r="AO52" s="97">
        <v>0</v>
      </c>
      <c r="AP52" s="96">
        <v>0</v>
      </c>
      <c r="AQ52" s="97">
        <v>0</v>
      </c>
      <c r="AR52" s="96">
        <v>0</v>
      </c>
      <c r="AS52" s="97">
        <v>0</v>
      </c>
      <c r="AT52" s="96">
        <v>0</v>
      </c>
      <c r="AU52" s="97">
        <v>0</v>
      </c>
      <c r="AV52" s="96">
        <v>0</v>
      </c>
      <c r="AW52" s="97">
        <v>0</v>
      </c>
      <c r="AX52" s="96">
        <v>0</v>
      </c>
      <c r="AY52" s="97">
        <v>0</v>
      </c>
    </row>
    <row r="53" spans="2:51" x14ac:dyDescent="0.25">
      <c r="B53" s="94">
        <v>10123</v>
      </c>
      <c r="C53" s="95" t="s">
        <v>56</v>
      </c>
      <c r="D53" s="96">
        <v>-1503.3248431905376</v>
      </c>
      <c r="E53" s="97">
        <v>17753.069251260706</v>
      </c>
      <c r="F53" s="96">
        <v>-23411.943934900715</v>
      </c>
      <c r="G53" s="97">
        <v>7338.1792880016292</v>
      </c>
      <c r="H53" s="96">
        <v>-19231.829667863625</v>
      </c>
      <c r="I53" s="97">
        <v>15021.532082250662</v>
      </c>
      <c r="J53" s="96">
        <v>-19683.536273979582</v>
      </c>
      <c r="K53" s="97">
        <v>14395.170865997978</v>
      </c>
      <c r="L53" s="96">
        <v>-5587.6991657731996</v>
      </c>
      <c r="M53" s="97">
        <v>13502.871496068008</v>
      </c>
      <c r="N53" s="96">
        <v>-2748.5458030313748</v>
      </c>
      <c r="O53" s="97">
        <v>15221.156214503208</v>
      </c>
      <c r="P53" s="96">
        <v>29058.207973717668</v>
      </c>
      <c r="Q53" s="97">
        <v>27296.331352155838</v>
      </c>
      <c r="R53" s="96">
        <v>-51408.365726452932</v>
      </c>
      <c r="S53" s="97">
        <v>-14595.790241030409</v>
      </c>
      <c r="T53" s="96">
        <v>-34422.491689758084</v>
      </c>
      <c r="U53" s="97">
        <v>5999.5785046724341</v>
      </c>
      <c r="V53" s="96">
        <v>-38458.883482330668</v>
      </c>
      <c r="W53" s="97">
        <v>10255.138326794433</v>
      </c>
      <c r="X53" s="96">
        <v>-17755.279621385896</v>
      </c>
      <c r="Y53" s="97">
        <v>16117.24526026388</v>
      </c>
      <c r="Z53" s="96">
        <v>-5040.8730266051571</v>
      </c>
      <c r="AA53" s="97">
        <v>18380.273208135979</v>
      </c>
      <c r="AB53" s="96">
        <v>2679.7874291295011</v>
      </c>
      <c r="AC53" s="97">
        <v>20774.20589238072</v>
      </c>
      <c r="AD53" s="96">
        <v>-23820.214145903825</v>
      </c>
      <c r="AE53" s="97">
        <v>15211.092951484796</v>
      </c>
      <c r="AF53" s="96">
        <v>-10222.090705954542</v>
      </c>
      <c r="AG53" s="97">
        <v>13997.225650901615</v>
      </c>
      <c r="AH53" s="96">
        <v>-15267.095561659546</v>
      </c>
      <c r="AI53" s="97">
        <v>17877.364504557976</v>
      </c>
      <c r="AJ53" s="96">
        <v>-1669.3813402188825</v>
      </c>
      <c r="AK53" s="97">
        <v>16441.609865233739</v>
      </c>
      <c r="AL53" s="96">
        <v>1333.6555303978821</v>
      </c>
      <c r="AM53" s="97">
        <v>18430.001974194005</v>
      </c>
      <c r="AN53" s="96">
        <v>33170.512842112352</v>
      </c>
      <c r="AO53" s="97">
        <v>30301.477217521191</v>
      </c>
      <c r="AP53" s="96">
        <v>-51629.815005622397</v>
      </c>
      <c r="AQ53" s="97">
        <v>-7343.6884077809082</v>
      </c>
      <c r="AR53" s="96">
        <v>-26529.176903563828</v>
      </c>
      <c r="AS53" s="97">
        <v>4876.5217335182242</v>
      </c>
      <c r="AT53" s="96">
        <v>-34479.233609690637</v>
      </c>
      <c r="AU53" s="97">
        <v>13392.939187914453</v>
      </c>
      <c r="AV53" s="96">
        <v>-13775.629748745865</v>
      </c>
      <c r="AW53" s="97">
        <v>19255.046121383901</v>
      </c>
      <c r="AX53" s="96">
        <v>-1183.17615193846</v>
      </c>
      <c r="AY53" s="97">
        <v>21466.430707869316</v>
      </c>
    </row>
    <row r="54" spans="2:51" x14ac:dyDescent="0.25">
      <c r="B54" s="94">
        <v>10136</v>
      </c>
      <c r="C54" s="95" t="s">
        <v>57</v>
      </c>
      <c r="D54" s="96">
        <v>0</v>
      </c>
      <c r="E54" s="97">
        <v>0</v>
      </c>
      <c r="F54" s="96">
        <v>0</v>
      </c>
      <c r="G54" s="97">
        <v>0</v>
      </c>
      <c r="H54" s="96">
        <v>0</v>
      </c>
      <c r="I54" s="97">
        <v>0</v>
      </c>
      <c r="J54" s="96">
        <v>0</v>
      </c>
      <c r="K54" s="97">
        <v>0</v>
      </c>
      <c r="L54" s="96">
        <v>0</v>
      </c>
      <c r="M54" s="97">
        <v>0</v>
      </c>
      <c r="N54" s="96">
        <v>0</v>
      </c>
      <c r="O54" s="97">
        <v>0</v>
      </c>
      <c r="P54" s="96">
        <v>0</v>
      </c>
      <c r="Q54" s="97">
        <v>0</v>
      </c>
      <c r="R54" s="96">
        <v>0</v>
      </c>
      <c r="S54" s="97">
        <v>0</v>
      </c>
      <c r="T54" s="96">
        <v>0</v>
      </c>
      <c r="U54" s="97">
        <v>0</v>
      </c>
      <c r="V54" s="96">
        <v>0</v>
      </c>
      <c r="W54" s="97">
        <v>0</v>
      </c>
      <c r="X54" s="96">
        <v>0</v>
      </c>
      <c r="Y54" s="97">
        <v>0</v>
      </c>
      <c r="Z54" s="96">
        <v>0</v>
      </c>
      <c r="AA54" s="97">
        <v>0</v>
      </c>
      <c r="AB54" s="96">
        <v>0</v>
      </c>
      <c r="AC54" s="97">
        <v>0</v>
      </c>
      <c r="AD54" s="96">
        <v>0</v>
      </c>
      <c r="AE54" s="97">
        <v>0</v>
      </c>
      <c r="AF54" s="96">
        <v>0</v>
      </c>
      <c r="AG54" s="97">
        <v>0</v>
      </c>
      <c r="AH54" s="96">
        <v>0</v>
      </c>
      <c r="AI54" s="97">
        <v>0</v>
      </c>
      <c r="AJ54" s="96">
        <v>0</v>
      </c>
      <c r="AK54" s="97">
        <v>0</v>
      </c>
      <c r="AL54" s="96">
        <v>0</v>
      </c>
      <c r="AM54" s="97">
        <v>0</v>
      </c>
      <c r="AN54" s="96">
        <v>0</v>
      </c>
      <c r="AO54" s="97">
        <v>0</v>
      </c>
      <c r="AP54" s="96">
        <v>0</v>
      </c>
      <c r="AQ54" s="97">
        <v>0</v>
      </c>
      <c r="AR54" s="96">
        <v>0</v>
      </c>
      <c r="AS54" s="97">
        <v>0</v>
      </c>
      <c r="AT54" s="96">
        <v>0</v>
      </c>
      <c r="AU54" s="97">
        <v>0</v>
      </c>
      <c r="AV54" s="96">
        <v>0</v>
      </c>
      <c r="AW54" s="97">
        <v>0</v>
      </c>
      <c r="AX54" s="96">
        <v>0</v>
      </c>
      <c r="AY54" s="97">
        <v>0</v>
      </c>
    </row>
    <row r="55" spans="2:51" x14ac:dyDescent="0.25">
      <c r="B55" s="94">
        <v>10142</v>
      </c>
      <c r="C55" s="95" t="s">
        <v>58</v>
      </c>
      <c r="D55" s="96">
        <v>-189.33279815686399</v>
      </c>
      <c r="E55" s="97">
        <v>-27.278708528397942</v>
      </c>
      <c r="F55" s="96">
        <v>-434.17774298471988</v>
      </c>
      <c r="G55" s="97">
        <v>-74.957632910280267</v>
      </c>
      <c r="H55" s="96">
        <v>-147.57646963272191</v>
      </c>
      <c r="I55" s="97">
        <v>29.807518210469084</v>
      </c>
      <c r="J55" s="96">
        <v>-295.75235864379442</v>
      </c>
      <c r="K55" s="97">
        <v>73.399426875258428</v>
      </c>
      <c r="L55" s="96">
        <v>-90.002779968828804</v>
      </c>
      <c r="M55" s="97">
        <v>43.170517300745132</v>
      </c>
      <c r="N55" s="96">
        <v>-222.89995961398552</v>
      </c>
      <c r="O55" s="97">
        <v>-113.55299699508373</v>
      </c>
      <c r="P55" s="96">
        <v>154.74355437921292</v>
      </c>
      <c r="Q55" s="97">
        <v>78.803026467519885</v>
      </c>
      <c r="R55" s="96">
        <v>-163.38273287462198</v>
      </c>
      <c r="S55" s="97">
        <v>-2.1963856649418858</v>
      </c>
      <c r="T55" s="96">
        <v>538.02061878272434</v>
      </c>
      <c r="U55" s="97">
        <v>355.49679384120145</v>
      </c>
      <c r="V55" s="96">
        <v>460.16982491597628</v>
      </c>
      <c r="W55" s="97">
        <v>597.42162943963785</v>
      </c>
      <c r="X55" s="96">
        <v>466.12770610098255</v>
      </c>
      <c r="Y55" s="97">
        <v>266.58494939989157</v>
      </c>
      <c r="Z55" s="96">
        <v>170.66289292813804</v>
      </c>
      <c r="AA55" s="97">
        <v>152.56536365248428</v>
      </c>
      <c r="AB55" s="96">
        <v>-213.94179815686391</v>
      </c>
      <c r="AC55" s="97">
        <v>4.5682914716021514</v>
      </c>
      <c r="AD55" s="96">
        <v>-397.73074298471988</v>
      </c>
      <c r="AE55" s="97">
        <v>-103.63463291028029</v>
      </c>
      <c r="AF55" s="96">
        <v>-141.8504696327218</v>
      </c>
      <c r="AG55" s="97">
        <v>33.94651821046898</v>
      </c>
      <c r="AH55" s="96">
        <v>-290.61735864379443</v>
      </c>
      <c r="AI55" s="97">
        <v>77.47142687525843</v>
      </c>
      <c r="AJ55" s="96">
        <v>-125.10077996882876</v>
      </c>
      <c r="AK55" s="97">
        <v>27.20651730074519</v>
      </c>
      <c r="AL55" s="96">
        <v>-218.69295961398552</v>
      </c>
      <c r="AM55" s="97">
        <v>-110.77599699508369</v>
      </c>
      <c r="AN55" s="96">
        <v>128.86255437921284</v>
      </c>
      <c r="AO55" s="97">
        <v>112.01102646751986</v>
      </c>
      <c r="AP55" s="96">
        <v>-110.94273287462192</v>
      </c>
      <c r="AQ55" s="97">
        <v>-43.238385664941916</v>
      </c>
      <c r="AR55" s="96">
        <v>547.1706187827242</v>
      </c>
      <c r="AS55" s="97">
        <v>360.80879384120135</v>
      </c>
      <c r="AT55" s="96">
        <v>469.39082491597628</v>
      </c>
      <c r="AU55" s="97">
        <v>603.84562943963806</v>
      </c>
      <c r="AV55" s="96">
        <v>474.33670610098238</v>
      </c>
      <c r="AW55" s="97">
        <v>271.11094939989152</v>
      </c>
      <c r="AX55" s="96">
        <v>176.59389292813808</v>
      </c>
      <c r="AY55" s="97">
        <v>156.3143636524843</v>
      </c>
    </row>
    <row r="56" spans="2:51" x14ac:dyDescent="0.25">
      <c r="B56" s="94">
        <v>10144</v>
      </c>
      <c r="C56" s="95" t="s">
        <v>59</v>
      </c>
      <c r="D56" s="96">
        <v>-10.437929757271831</v>
      </c>
      <c r="E56" s="97">
        <v>2.3763289463407773</v>
      </c>
      <c r="F56" s="96">
        <v>99.855942139669196</v>
      </c>
      <c r="G56" s="97">
        <v>283.04390263118091</v>
      </c>
      <c r="H56" s="96">
        <v>287.9072631423187</v>
      </c>
      <c r="I56" s="97">
        <v>249.44342037298497</v>
      </c>
      <c r="J56" s="96">
        <v>262.07162984336605</v>
      </c>
      <c r="K56" s="97">
        <v>472.94903373895136</v>
      </c>
      <c r="L56" s="96">
        <v>511.98305585658136</v>
      </c>
      <c r="M56" s="97">
        <v>367.44870773482103</v>
      </c>
      <c r="N56" s="96">
        <v>267.46196781506501</v>
      </c>
      <c r="O56" s="97">
        <v>126.2975636293163</v>
      </c>
      <c r="P56" s="96">
        <v>463.70801053913465</v>
      </c>
      <c r="Q56" s="97">
        <v>217.32831244728948</v>
      </c>
      <c r="R56" s="96">
        <v>-818.79879518804842</v>
      </c>
      <c r="S56" s="97">
        <v>-439.33160444764485</v>
      </c>
      <c r="T56" s="96">
        <v>-569.61811865129539</v>
      </c>
      <c r="U56" s="97">
        <v>-303.62236257193285</v>
      </c>
      <c r="V56" s="96">
        <v>-769.52547182868261</v>
      </c>
      <c r="W56" s="97">
        <v>-212.47474321555933</v>
      </c>
      <c r="X56" s="96">
        <v>-438.65755719990239</v>
      </c>
      <c r="Y56" s="97">
        <v>-229.34388172529407</v>
      </c>
      <c r="Z56" s="96">
        <v>-204.05962497694077</v>
      </c>
      <c r="AA56" s="97">
        <v>-119.5264423944468</v>
      </c>
      <c r="AB56" s="96">
        <v>-52.604929757271748</v>
      </c>
      <c r="AC56" s="97">
        <v>54.693328946340785</v>
      </c>
      <c r="AD56" s="96">
        <v>176.09594213966921</v>
      </c>
      <c r="AE56" s="97">
        <v>216.92390263118079</v>
      </c>
      <c r="AF56" s="96">
        <v>293.99226314231873</v>
      </c>
      <c r="AG56" s="97">
        <v>253.44742037298488</v>
      </c>
      <c r="AH56" s="96">
        <v>267.87962984336605</v>
      </c>
      <c r="AI56" s="97">
        <v>477.20003373895133</v>
      </c>
      <c r="AJ56" s="96">
        <v>462.05905585658138</v>
      </c>
      <c r="AK56" s="97">
        <v>352.78370773482106</v>
      </c>
      <c r="AL56" s="96">
        <v>273.69496781506496</v>
      </c>
      <c r="AM56" s="97">
        <v>130.06256362931629</v>
      </c>
      <c r="AN56" s="96">
        <v>416.19501053913473</v>
      </c>
      <c r="AO56" s="97">
        <v>274.81031244728945</v>
      </c>
      <c r="AP56" s="96">
        <v>-770.10379518804825</v>
      </c>
      <c r="AQ56" s="97">
        <v>-478.08860444764491</v>
      </c>
      <c r="AR56" s="96">
        <v>-563.25811865129526</v>
      </c>
      <c r="AS56" s="97">
        <v>-300.0723625719329</v>
      </c>
      <c r="AT56" s="96">
        <v>-763.62647182868272</v>
      </c>
      <c r="AU56" s="97">
        <v>-208.49374321555922</v>
      </c>
      <c r="AV56" s="96">
        <v>-432.31055719990241</v>
      </c>
      <c r="AW56" s="97">
        <v>-225.84088172529403</v>
      </c>
      <c r="AX56" s="96">
        <v>-197.88862497694072</v>
      </c>
      <c r="AY56" s="97">
        <v>-115.87544239444685</v>
      </c>
    </row>
    <row r="57" spans="2:51" x14ac:dyDescent="0.25">
      <c r="B57" s="94">
        <v>10156</v>
      </c>
      <c r="C57" s="95" t="s">
        <v>60</v>
      </c>
      <c r="D57" s="96">
        <v>-313.42632767674331</v>
      </c>
      <c r="E57" s="97">
        <v>776.38871991497581</v>
      </c>
      <c r="F57" s="96">
        <v>895.5977319082649</v>
      </c>
      <c r="G57" s="97">
        <v>2588.8820680413028</v>
      </c>
      <c r="H57" s="96">
        <v>2864.503375790764</v>
      </c>
      <c r="I57" s="97">
        <v>3503.3527378557137</v>
      </c>
      <c r="J57" s="96">
        <v>3001.8194570722189</v>
      </c>
      <c r="K57" s="97">
        <v>4283.2781800728189</v>
      </c>
      <c r="L57" s="96">
        <v>4349.8892489129921</v>
      </c>
      <c r="M57" s="97">
        <v>4020.8900597475722</v>
      </c>
      <c r="N57" s="96">
        <v>1978.4909776584809</v>
      </c>
      <c r="O57" s="97">
        <v>1750.2349661663138</v>
      </c>
      <c r="P57" s="96">
        <v>4027.4596723031482</v>
      </c>
      <c r="Q57" s="97">
        <v>2712.909561995486</v>
      </c>
      <c r="R57" s="96">
        <v>-7525.2048967998908</v>
      </c>
      <c r="S57" s="97">
        <v>-3696.0909282846005</v>
      </c>
      <c r="T57" s="96">
        <v>-5914.772992805254</v>
      </c>
      <c r="U57" s="97">
        <v>-2458.8973274742148</v>
      </c>
      <c r="V57" s="96">
        <v>-7424.4619446459601</v>
      </c>
      <c r="W57" s="97">
        <v>-2070.2481136346378</v>
      </c>
      <c r="X57" s="96">
        <v>-4542.7649046276383</v>
      </c>
      <c r="Y57" s="97">
        <v>-1609.3950107992441</v>
      </c>
      <c r="Z57" s="96">
        <v>-2694.0606962078618</v>
      </c>
      <c r="AA57" s="97">
        <v>-787.79837720399064</v>
      </c>
      <c r="AB57" s="96">
        <v>-193.32232767674395</v>
      </c>
      <c r="AC57" s="97">
        <v>851.55671991497729</v>
      </c>
      <c r="AD57" s="96">
        <v>1012.1097319082637</v>
      </c>
      <c r="AE57" s="97">
        <v>2673.513068041304</v>
      </c>
      <c r="AF57" s="96">
        <v>2983.0573757907641</v>
      </c>
      <c r="AG57" s="97">
        <v>3587.9007378557144</v>
      </c>
      <c r="AH57" s="96">
        <v>3120.0634570722177</v>
      </c>
      <c r="AI57" s="97">
        <v>4366.1791800728188</v>
      </c>
      <c r="AJ57" s="96">
        <v>3958.2172489129935</v>
      </c>
      <c r="AK57" s="97">
        <v>3757.9810597475725</v>
      </c>
      <c r="AL57" s="96">
        <v>2095.9839776584813</v>
      </c>
      <c r="AM57" s="97">
        <v>1828.0109661663137</v>
      </c>
      <c r="AN57" s="96">
        <v>4145.0676723031465</v>
      </c>
      <c r="AO57" s="97">
        <v>2790.5685619954857</v>
      </c>
      <c r="AP57" s="96">
        <v>-7410.9108967998909</v>
      </c>
      <c r="AQ57" s="97">
        <v>-3615.1259282846004</v>
      </c>
      <c r="AR57" s="96">
        <v>-5794.7059928052549</v>
      </c>
      <c r="AS57" s="97">
        <v>-2383.6833274742148</v>
      </c>
      <c r="AT57" s="96">
        <v>-7307.7949446459606</v>
      </c>
      <c r="AU57" s="97">
        <v>-1991.4831136346374</v>
      </c>
      <c r="AV57" s="96">
        <v>-4422.6259046276373</v>
      </c>
      <c r="AW57" s="97">
        <v>-1534.0940107992437</v>
      </c>
      <c r="AX57" s="96">
        <v>-2576.9826962078623</v>
      </c>
      <c r="AY57" s="97">
        <v>-709.47937720399113</v>
      </c>
    </row>
    <row r="58" spans="2:51" x14ac:dyDescent="0.25">
      <c r="B58" s="94">
        <v>10157</v>
      </c>
      <c r="C58" s="95" t="s">
        <v>61</v>
      </c>
      <c r="D58" s="96">
        <v>-900.15660466718782</v>
      </c>
      <c r="E58" s="97">
        <v>874.94510827897102</v>
      </c>
      <c r="F58" s="96">
        <v>-1199.576743118947</v>
      </c>
      <c r="G58" s="97">
        <v>1152.3398621516253</v>
      </c>
      <c r="H58" s="96">
        <v>611.16141806932137</v>
      </c>
      <c r="I58" s="97">
        <v>3080.5496860764761</v>
      </c>
      <c r="J58" s="96">
        <v>-167.90499172208183</v>
      </c>
      <c r="K58" s="97">
        <v>2289.3136574235814</v>
      </c>
      <c r="L58" s="96">
        <v>796.10914039246563</v>
      </c>
      <c r="M58" s="97">
        <v>2029.4360604164067</v>
      </c>
      <c r="N58" s="96">
        <v>64.854757426655851</v>
      </c>
      <c r="O58" s="97">
        <v>1458.0785393394272</v>
      </c>
      <c r="P58" s="96">
        <v>2006.6116018568609</v>
      </c>
      <c r="Q58" s="97">
        <v>1957.0657472052262</v>
      </c>
      <c r="R58" s="96">
        <v>-5221.7807064707522</v>
      </c>
      <c r="S58" s="97">
        <v>-2017.4355628073517</v>
      </c>
      <c r="T58" s="96">
        <v>-4045.119750983592</v>
      </c>
      <c r="U58" s="97">
        <v>-521.12781566519425</v>
      </c>
      <c r="V58" s="96">
        <v>-3759.0139048408755</v>
      </c>
      <c r="W58" s="97">
        <v>321.11364046702238</v>
      </c>
      <c r="X58" s="96">
        <v>-2186.6829461214775</v>
      </c>
      <c r="Y58" s="97">
        <v>713.91458370867531</v>
      </c>
      <c r="Z58" s="96">
        <v>-1770.1825329458807</v>
      </c>
      <c r="AA58" s="97">
        <v>398.25188789064941</v>
      </c>
      <c r="AB58" s="96">
        <v>-554.42417001669855</v>
      </c>
      <c r="AC58" s="97">
        <v>1144.4590866754352</v>
      </c>
      <c r="AD58" s="96">
        <v>-1201.6699475633413</v>
      </c>
      <c r="AE58" s="97">
        <v>1907.0874499869606</v>
      </c>
      <c r="AF58" s="96">
        <v>1595.9334866775225</v>
      </c>
      <c r="AG58" s="97">
        <v>3067.1129462684594</v>
      </c>
      <c r="AH58" s="96">
        <v>305.4413938342459</v>
      </c>
      <c r="AI58" s="97">
        <v>2693.9993891080367</v>
      </c>
      <c r="AJ58" s="96">
        <v>1227.6369206323816</v>
      </c>
      <c r="AK58" s="97">
        <v>2371.6955260419036</v>
      </c>
      <c r="AL58" s="96">
        <v>460.23703862283946</v>
      </c>
      <c r="AM58" s="97">
        <v>1787.1572580831353</v>
      </c>
      <c r="AN58" s="96">
        <v>2402.3921910300296</v>
      </c>
      <c r="AO58" s="97">
        <v>2252.6666791769276</v>
      </c>
      <c r="AP58" s="96">
        <v>-5267.2867364068488</v>
      </c>
      <c r="AQ58" s="97">
        <v>-1490.9283485257884</v>
      </c>
      <c r="AR58" s="96">
        <v>-3513.3023809823644</v>
      </c>
      <c r="AS58" s="97">
        <v>-577.7067151247611</v>
      </c>
      <c r="AT58" s="96">
        <v>-3463.6708465323409</v>
      </c>
      <c r="AU58" s="97">
        <v>596.66865781386787</v>
      </c>
      <c r="AV58" s="96">
        <v>-1875.4360823918705</v>
      </c>
      <c r="AW58" s="97">
        <v>991.00328359374544</v>
      </c>
      <c r="AX58" s="96">
        <v>-1491.6990011991966</v>
      </c>
      <c r="AY58" s="97">
        <v>644.61705175778479</v>
      </c>
    </row>
    <row r="59" spans="2:51" x14ac:dyDescent="0.25">
      <c r="B59" s="94">
        <v>10158</v>
      </c>
      <c r="C59" s="95" t="s">
        <v>62</v>
      </c>
      <c r="D59" s="96">
        <v>-310.01614114088613</v>
      </c>
      <c r="E59" s="97">
        <v>-45.567587654624731</v>
      </c>
      <c r="F59" s="96">
        <v>-156.15646093601322</v>
      </c>
      <c r="G59" s="97">
        <v>148.88604080990933</v>
      </c>
      <c r="H59" s="96">
        <v>58.1355973163204</v>
      </c>
      <c r="I59" s="97">
        <v>397.50409587960462</v>
      </c>
      <c r="J59" s="96">
        <v>122.75532785160067</v>
      </c>
      <c r="K59" s="97">
        <v>469.80475503537298</v>
      </c>
      <c r="L59" s="96">
        <v>167.46107932005839</v>
      </c>
      <c r="M59" s="97">
        <v>418.72282753818774</v>
      </c>
      <c r="N59" s="96">
        <v>35.274065302377267</v>
      </c>
      <c r="O59" s="97">
        <v>226.69207192199065</v>
      </c>
      <c r="P59" s="96">
        <v>213.9309005121487</v>
      </c>
      <c r="Q59" s="97">
        <v>265.70146948911645</v>
      </c>
      <c r="R59" s="96">
        <v>-591.2957005299711</v>
      </c>
      <c r="S59" s="97">
        <v>-244.08771894785548</v>
      </c>
      <c r="T59" s="96">
        <v>-420.89697940164206</v>
      </c>
      <c r="U59" s="97">
        <v>-99.573774693510131</v>
      </c>
      <c r="V59" s="96">
        <v>-461.33866201290721</v>
      </c>
      <c r="W59" s="97">
        <v>-36.473549920119467</v>
      </c>
      <c r="X59" s="96">
        <v>-184.37129933751703</v>
      </c>
      <c r="Y59" s="97">
        <v>-17.906250657231794</v>
      </c>
      <c r="Z59" s="96">
        <v>-247.98731985798452</v>
      </c>
      <c r="AA59" s="97">
        <v>25.815204993577595</v>
      </c>
      <c r="AB59" s="96">
        <v>-310.01614114088613</v>
      </c>
      <c r="AC59" s="97">
        <v>-45.567587654624731</v>
      </c>
      <c r="AD59" s="96">
        <v>-156.15646093601322</v>
      </c>
      <c r="AE59" s="97">
        <v>148.88604080990933</v>
      </c>
      <c r="AF59" s="96">
        <v>58.1355973163204</v>
      </c>
      <c r="AG59" s="97">
        <v>397.50409587960462</v>
      </c>
      <c r="AH59" s="96">
        <v>122.75532785160067</v>
      </c>
      <c r="AI59" s="97">
        <v>469.80475503537298</v>
      </c>
      <c r="AJ59" s="96">
        <v>122.51407932005827</v>
      </c>
      <c r="AK59" s="97">
        <v>381.24682753818786</v>
      </c>
      <c r="AL59" s="96">
        <v>35.274065302377267</v>
      </c>
      <c r="AM59" s="97">
        <v>226.69207192199065</v>
      </c>
      <c r="AN59" s="96">
        <v>213.9309005121487</v>
      </c>
      <c r="AO59" s="97">
        <v>265.70146948911645</v>
      </c>
      <c r="AP59" s="96">
        <v>-591.2957005299711</v>
      </c>
      <c r="AQ59" s="97">
        <v>-244.08771894785548</v>
      </c>
      <c r="AR59" s="96">
        <v>-420.89697940164206</v>
      </c>
      <c r="AS59" s="97">
        <v>-99.573774693510131</v>
      </c>
      <c r="AT59" s="96">
        <v>-461.33866201290721</v>
      </c>
      <c r="AU59" s="97">
        <v>-36.473549920119467</v>
      </c>
      <c r="AV59" s="96">
        <v>-184.37129933751703</v>
      </c>
      <c r="AW59" s="97">
        <v>-17.906250657231794</v>
      </c>
      <c r="AX59" s="96">
        <v>-247.98731985798452</v>
      </c>
      <c r="AY59" s="97">
        <v>25.815204993577595</v>
      </c>
    </row>
    <row r="60" spans="2:51" x14ac:dyDescent="0.25">
      <c r="B60" s="94">
        <v>10170</v>
      </c>
      <c r="C60" s="95" t="s">
        <v>63</v>
      </c>
      <c r="D60" s="96">
        <v>-1805.0136852251526</v>
      </c>
      <c r="E60" s="97">
        <v>6542.0800095335544</v>
      </c>
      <c r="F60" s="96">
        <v>-14588.634384608908</v>
      </c>
      <c r="G60" s="97">
        <v>-826.70643801116967</v>
      </c>
      <c r="H60" s="96">
        <v>-4486.000160674681</v>
      </c>
      <c r="I60" s="97">
        <v>9286.0499898947819</v>
      </c>
      <c r="J60" s="96">
        <v>-793.70897855445946</v>
      </c>
      <c r="K60" s="97">
        <v>11832.690101059943</v>
      </c>
      <c r="L60" s="96">
        <v>5249.3444541835561</v>
      </c>
      <c r="M60" s="97">
        <v>11305.79121067161</v>
      </c>
      <c r="N60" s="96">
        <v>3065.8646169288913</v>
      </c>
      <c r="O60" s="97">
        <v>9648.8030724678429</v>
      </c>
      <c r="P60" s="96">
        <v>11481.348275315278</v>
      </c>
      <c r="Q60" s="97">
        <v>10914.612792305521</v>
      </c>
      <c r="R60" s="96">
        <v>-29486.67227030974</v>
      </c>
      <c r="S60" s="97">
        <v>-12446.952710250454</v>
      </c>
      <c r="T60" s="96">
        <v>-20766.452591663336</v>
      </c>
      <c r="U60" s="97">
        <v>-2645.9397829821864</v>
      </c>
      <c r="V60" s="96">
        <v>-16617.139906715231</v>
      </c>
      <c r="W60" s="97">
        <v>3797.5415147380154</v>
      </c>
      <c r="X60" s="96">
        <v>-6926.6243434264325</v>
      </c>
      <c r="Y60" s="97">
        <v>7081.1307666646462</v>
      </c>
      <c r="Z60" s="96">
        <v>-4286.2714030001734</v>
      </c>
      <c r="AA60" s="97">
        <v>5905.1993878183603</v>
      </c>
      <c r="AB60" s="96">
        <v>31.569276982401789</v>
      </c>
      <c r="AC60" s="97">
        <v>7860.7242243057553</v>
      </c>
      <c r="AD60" s="96">
        <v>-14604.912077994719</v>
      </c>
      <c r="AE60" s="97">
        <v>2208.7283325720273</v>
      </c>
      <c r="AF60" s="96">
        <v>-290.42923258700466</v>
      </c>
      <c r="AG60" s="97">
        <v>8947.848841738989</v>
      </c>
      <c r="AH60" s="96">
        <v>1497.4239278598761</v>
      </c>
      <c r="AI60" s="97">
        <v>13626.81116737999</v>
      </c>
      <c r="AJ60" s="96">
        <v>7317.3179658915687</v>
      </c>
      <c r="AK60" s="97">
        <v>12849.467261619546</v>
      </c>
      <c r="AL60" s="96">
        <v>5072.306084224736</v>
      </c>
      <c r="AM60" s="97">
        <v>11218.806524641059</v>
      </c>
      <c r="AN60" s="96">
        <v>13295.700823539912</v>
      </c>
      <c r="AO60" s="97">
        <v>12237.983576501712</v>
      </c>
      <c r="AP60" s="96">
        <v>-29427.606059763035</v>
      </c>
      <c r="AQ60" s="97">
        <v>-9889.7016958337699</v>
      </c>
      <c r="AR60" s="96">
        <v>-17858.649501057567</v>
      </c>
      <c r="AS60" s="97">
        <v>-2955.7842594711838</v>
      </c>
      <c r="AT60" s="96">
        <v>-14833.830198839772</v>
      </c>
      <c r="AU60" s="97">
        <v>5186.8614959833067</v>
      </c>
      <c r="AV60" s="96">
        <v>-5109.2944243299062</v>
      </c>
      <c r="AW60" s="97">
        <v>8501.5931297462594</v>
      </c>
      <c r="AX60" s="96">
        <v>-2634.8751569827873</v>
      </c>
      <c r="AY60" s="97">
        <v>7217.0641252327259</v>
      </c>
    </row>
    <row r="61" spans="2:51" x14ac:dyDescent="0.25">
      <c r="B61" s="94">
        <v>10172</v>
      </c>
      <c r="C61" s="95" t="s">
        <v>64</v>
      </c>
      <c r="D61" s="96">
        <v>-161.12186708173294</v>
      </c>
      <c r="E61" s="97">
        <v>53.675135112230919</v>
      </c>
      <c r="F61" s="96">
        <v>-688.33290618463616</v>
      </c>
      <c r="G61" s="97">
        <v>-267.67622525181605</v>
      </c>
      <c r="H61" s="96">
        <v>-359.00608899169765</v>
      </c>
      <c r="I61" s="97">
        <v>-34.506415917714094</v>
      </c>
      <c r="J61" s="96">
        <v>-441.38455786070517</v>
      </c>
      <c r="K61" s="97">
        <v>105.622039208959</v>
      </c>
      <c r="L61" s="96">
        <v>-85.523022370507988</v>
      </c>
      <c r="M61" s="97">
        <v>68.068968599677873</v>
      </c>
      <c r="N61" s="96">
        <v>-65.925714884916943</v>
      </c>
      <c r="O61" s="97">
        <v>-85.163934829180789</v>
      </c>
      <c r="P61" s="96">
        <v>539.31111374663942</v>
      </c>
      <c r="Q61" s="97">
        <v>261.77637002507504</v>
      </c>
      <c r="R61" s="96">
        <v>-1226.6721330023315</v>
      </c>
      <c r="S61" s="97">
        <v>-678.45644049490238</v>
      </c>
      <c r="T61" s="96">
        <v>-742.31552444203953</v>
      </c>
      <c r="U61" s="97">
        <v>-308.51920188574741</v>
      </c>
      <c r="V61" s="96">
        <v>-699.62814276254903</v>
      </c>
      <c r="W61" s="97">
        <v>-35.288383180999062</v>
      </c>
      <c r="X61" s="96">
        <v>-156.13342601581144</v>
      </c>
      <c r="Y61" s="97">
        <v>-33.892337808001912</v>
      </c>
      <c r="Z61" s="96">
        <v>-185.93966824626568</v>
      </c>
      <c r="AA61" s="97">
        <v>17.310571718974415</v>
      </c>
      <c r="AB61" s="96">
        <v>-174.9350277989397</v>
      </c>
      <c r="AC61" s="97">
        <v>46.733013634918052</v>
      </c>
      <c r="AD61" s="96">
        <v>-707.19384728159548</v>
      </c>
      <c r="AE61" s="97">
        <v>-278.35883233599179</v>
      </c>
      <c r="AF61" s="96">
        <v>-376.20136084244814</v>
      </c>
      <c r="AG61" s="97">
        <v>-44.264341528391469</v>
      </c>
      <c r="AH61" s="96">
        <v>-459.42093871566522</v>
      </c>
      <c r="AI61" s="97">
        <v>97.136674793913471</v>
      </c>
      <c r="AJ61" s="96">
        <v>-98.617835360299523</v>
      </c>
      <c r="AK61" s="97">
        <v>60.960319866862847</v>
      </c>
      <c r="AL61" s="96">
        <v>-79.096614274794319</v>
      </c>
      <c r="AM61" s="97">
        <v>-93.668745677960032</v>
      </c>
      <c r="AN61" s="96">
        <v>532.76041206704872</v>
      </c>
      <c r="AO61" s="97">
        <v>257.03052806902929</v>
      </c>
      <c r="AP61" s="96">
        <v>-1250.8233238673342</v>
      </c>
      <c r="AQ61" s="97">
        <v>-693.04870171664561</v>
      </c>
      <c r="AR61" s="96">
        <v>-761.55539869465065</v>
      </c>
      <c r="AS61" s="97">
        <v>-318.59726911565645</v>
      </c>
      <c r="AT61" s="96">
        <v>-719.79247035545768</v>
      </c>
      <c r="AU61" s="97">
        <v>-43.902199435943885</v>
      </c>
      <c r="AV61" s="96">
        <v>-171.18061946760827</v>
      </c>
      <c r="AW61" s="97">
        <v>-41.818872987909344</v>
      </c>
      <c r="AX61" s="96">
        <v>-199.28805124079418</v>
      </c>
      <c r="AY61" s="97">
        <v>10.060068986317901</v>
      </c>
    </row>
    <row r="62" spans="2:51" x14ac:dyDescent="0.25">
      <c r="B62" s="94">
        <v>10173</v>
      </c>
      <c r="C62" s="95" t="s">
        <v>65</v>
      </c>
      <c r="D62" s="96">
        <v>0</v>
      </c>
      <c r="E62" s="97">
        <v>0</v>
      </c>
      <c r="F62" s="96">
        <v>0</v>
      </c>
      <c r="G62" s="97">
        <v>0</v>
      </c>
      <c r="H62" s="96">
        <v>0</v>
      </c>
      <c r="I62" s="97">
        <v>0</v>
      </c>
      <c r="J62" s="96">
        <v>0</v>
      </c>
      <c r="K62" s="97">
        <v>0</v>
      </c>
      <c r="L62" s="96">
        <v>0</v>
      </c>
      <c r="M62" s="97">
        <v>0</v>
      </c>
      <c r="N62" s="96">
        <v>0</v>
      </c>
      <c r="O62" s="97">
        <v>0</v>
      </c>
      <c r="P62" s="96">
        <v>0</v>
      </c>
      <c r="Q62" s="97">
        <v>0</v>
      </c>
      <c r="R62" s="96">
        <v>0</v>
      </c>
      <c r="S62" s="97">
        <v>0</v>
      </c>
      <c r="T62" s="96">
        <v>0</v>
      </c>
      <c r="U62" s="97">
        <v>0</v>
      </c>
      <c r="V62" s="96">
        <v>0</v>
      </c>
      <c r="W62" s="97">
        <v>0</v>
      </c>
      <c r="X62" s="96">
        <v>0</v>
      </c>
      <c r="Y62" s="97">
        <v>0</v>
      </c>
      <c r="Z62" s="96">
        <v>0</v>
      </c>
      <c r="AA62" s="97">
        <v>0</v>
      </c>
      <c r="AB62" s="96">
        <v>0</v>
      </c>
      <c r="AC62" s="97">
        <v>0</v>
      </c>
      <c r="AD62" s="96">
        <v>0</v>
      </c>
      <c r="AE62" s="97">
        <v>0</v>
      </c>
      <c r="AF62" s="96">
        <v>0</v>
      </c>
      <c r="AG62" s="97">
        <v>0</v>
      </c>
      <c r="AH62" s="96">
        <v>0</v>
      </c>
      <c r="AI62" s="97">
        <v>0</v>
      </c>
      <c r="AJ62" s="96">
        <v>0</v>
      </c>
      <c r="AK62" s="97">
        <v>0</v>
      </c>
      <c r="AL62" s="96">
        <v>0</v>
      </c>
      <c r="AM62" s="97">
        <v>0</v>
      </c>
      <c r="AN62" s="96">
        <v>0</v>
      </c>
      <c r="AO62" s="97">
        <v>0</v>
      </c>
      <c r="AP62" s="96">
        <v>0</v>
      </c>
      <c r="AQ62" s="97">
        <v>0</v>
      </c>
      <c r="AR62" s="96">
        <v>0</v>
      </c>
      <c r="AS62" s="97">
        <v>0</v>
      </c>
      <c r="AT62" s="96">
        <v>0</v>
      </c>
      <c r="AU62" s="97">
        <v>0</v>
      </c>
      <c r="AV62" s="96">
        <v>0</v>
      </c>
      <c r="AW62" s="97">
        <v>0</v>
      </c>
      <c r="AX62" s="96">
        <v>0</v>
      </c>
      <c r="AY62" s="97">
        <v>0</v>
      </c>
    </row>
    <row r="63" spans="2:51" x14ac:dyDescent="0.25">
      <c r="B63" s="94">
        <v>10174</v>
      </c>
      <c r="C63" s="95" t="s">
        <v>66</v>
      </c>
      <c r="D63" s="96">
        <v>-36.588945221115864</v>
      </c>
      <c r="E63" s="97">
        <v>1.8812402386969183</v>
      </c>
      <c r="F63" s="96">
        <v>-44.890583523218368</v>
      </c>
      <c r="G63" s="97">
        <v>28.166514030413822</v>
      </c>
      <c r="H63" s="96">
        <v>43.130621643812901</v>
      </c>
      <c r="I63" s="97">
        <v>68.618785484416236</v>
      </c>
      <c r="J63" s="96">
        <v>25.190137091877489</v>
      </c>
      <c r="K63" s="97">
        <v>97.140065682900939</v>
      </c>
      <c r="L63" s="96">
        <v>45.963334325514182</v>
      </c>
      <c r="M63" s="97">
        <v>66.485274236454188</v>
      </c>
      <c r="N63" s="96">
        <v>4.3228636489378971</v>
      </c>
      <c r="O63" s="97">
        <v>21.939283004885311</v>
      </c>
      <c r="P63" s="96">
        <v>32.42780339923408</v>
      </c>
      <c r="Q63" s="97">
        <v>33.733888707070619</v>
      </c>
      <c r="R63" s="96">
        <v>-120.65633161157803</v>
      </c>
      <c r="S63" s="97">
        <v>-43.704152827469215</v>
      </c>
      <c r="T63" s="96">
        <v>-63.401377461177901</v>
      </c>
      <c r="U63" s="97">
        <v>-18.907726480975342</v>
      </c>
      <c r="V63" s="96">
        <v>-74.031010162248123</v>
      </c>
      <c r="W63" s="97">
        <v>5.7146522437290344</v>
      </c>
      <c r="X63" s="96">
        <v>-37.962008102741407</v>
      </c>
      <c r="Y63" s="97">
        <v>-10.94323820682429</v>
      </c>
      <c r="Z63" s="96">
        <v>-41.741915023872622</v>
      </c>
      <c r="AA63" s="97">
        <v>-6.5679707967217098</v>
      </c>
      <c r="AB63" s="96">
        <v>-42.981945221115865</v>
      </c>
      <c r="AC63" s="97">
        <v>9.1472402386969236</v>
      </c>
      <c r="AD63" s="96">
        <v>-35.076583523218375</v>
      </c>
      <c r="AE63" s="97">
        <v>19.224514030413815</v>
      </c>
      <c r="AF63" s="96">
        <v>43.625621643812906</v>
      </c>
      <c r="AG63" s="97">
        <v>68.99678548441625</v>
      </c>
      <c r="AH63" s="96">
        <v>25.659137091877483</v>
      </c>
      <c r="AI63" s="97">
        <v>97.543065682900959</v>
      </c>
      <c r="AJ63" s="96">
        <v>36.999334325514184</v>
      </c>
      <c r="AK63" s="97">
        <v>61.830274236454187</v>
      </c>
      <c r="AL63" s="96">
        <v>4.8308636489378785</v>
      </c>
      <c r="AM63" s="97">
        <v>22.30428300488532</v>
      </c>
      <c r="AN63" s="96">
        <v>25.315803399234085</v>
      </c>
      <c r="AO63" s="97">
        <v>41.718888707070604</v>
      </c>
      <c r="AP63" s="96">
        <v>-112.82833161157805</v>
      </c>
      <c r="AQ63" s="97">
        <v>-50.660152827469233</v>
      </c>
      <c r="AR63" s="96">
        <v>-62.867377461177909</v>
      </c>
      <c r="AS63" s="97">
        <v>-18.569726480975334</v>
      </c>
      <c r="AT63" s="96">
        <v>-73.524010162248118</v>
      </c>
      <c r="AU63" s="97">
        <v>6.079652243729015</v>
      </c>
      <c r="AV63" s="96">
        <v>-37.41500810274141</v>
      </c>
      <c r="AW63" s="97">
        <v>-10.618238206824287</v>
      </c>
      <c r="AX63" s="96">
        <v>-41.229915023872621</v>
      </c>
      <c r="AY63" s="97">
        <v>-6.2079707967217104</v>
      </c>
    </row>
    <row r="64" spans="2:51" x14ac:dyDescent="0.25">
      <c r="B64" s="94">
        <v>10177</v>
      </c>
      <c r="C64" s="95" t="s">
        <v>67</v>
      </c>
      <c r="D64" s="96">
        <v>-506.61135317992921</v>
      </c>
      <c r="E64" s="97">
        <v>168.77756598246651</v>
      </c>
      <c r="F64" s="96">
        <v>-907.11144066836914</v>
      </c>
      <c r="G64" s="97">
        <v>3.5680250609088944</v>
      </c>
      <c r="H64" s="96">
        <v>-181.96494490872101</v>
      </c>
      <c r="I64" s="97">
        <v>511.04470801179878</v>
      </c>
      <c r="J64" s="96">
        <v>-240.44138660183125</v>
      </c>
      <c r="K64" s="97">
        <v>916.98729884506974</v>
      </c>
      <c r="L64" s="96">
        <v>277.9262938167567</v>
      </c>
      <c r="M64" s="97">
        <v>729.19419034938437</v>
      </c>
      <c r="N64" s="96">
        <v>64.674163722196681</v>
      </c>
      <c r="O64" s="97">
        <v>228.26777939528802</v>
      </c>
      <c r="P64" s="96">
        <v>416.840712075581</v>
      </c>
      <c r="Q64" s="97">
        <v>348.79672091463908</v>
      </c>
      <c r="R64" s="96">
        <v>-3156.878896777961</v>
      </c>
      <c r="S64" s="97">
        <v>-1634.8887612912117</v>
      </c>
      <c r="T64" s="96">
        <v>-2423.6790568562215</v>
      </c>
      <c r="U64" s="97">
        <v>-1035.6066866524634</v>
      </c>
      <c r="V64" s="96">
        <v>-3261.7754578674044</v>
      </c>
      <c r="W64" s="97">
        <v>-1168.8553929759175</v>
      </c>
      <c r="X64" s="96">
        <v>-1899.1594552124534</v>
      </c>
      <c r="Y64" s="97">
        <v>-779.74563369698944</v>
      </c>
      <c r="Z64" s="96">
        <v>-1721.8005845508942</v>
      </c>
      <c r="AA64" s="97">
        <v>-672.70882741371406</v>
      </c>
      <c r="AB64" s="96">
        <v>-1053.8903531799297</v>
      </c>
      <c r="AC64" s="97">
        <v>-190.35443401753309</v>
      </c>
      <c r="AD64" s="96">
        <v>-1534.5424406683696</v>
      </c>
      <c r="AE64" s="97">
        <v>-447.2069749390912</v>
      </c>
      <c r="AF64" s="96">
        <v>-814.13394490872088</v>
      </c>
      <c r="AG64" s="97">
        <v>47.615708011798688</v>
      </c>
      <c r="AH64" s="96">
        <v>-211.10438660183081</v>
      </c>
      <c r="AI64" s="97">
        <v>939.07229884506978</v>
      </c>
      <c r="AJ64" s="96">
        <v>303.75529381675642</v>
      </c>
      <c r="AK64" s="97">
        <v>747.26719034938469</v>
      </c>
      <c r="AL64" s="96">
        <v>89.687163722196601</v>
      </c>
      <c r="AM64" s="97">
        <v>244.95777939528807</v>
      </c>
      <c r="AN64" s="96">
        <v>436.61671207558084</v>
      </c>
      <c r="AO64" s="97">
        <v>362.12872091463896</v>
      </c>
      <c r="AP64" s="96">
        <v>-3138.407896777961</v>
      </c>
      <c r="AQ64" s="97">
        <v>-1621.7547612912117</v>
      </c>
      <c r="AR64" s="96">
        <v>-2406.3290568562215</v>
      </c>
      <c r="AS64" s="97">
        <v>-1024.5796866524634</v>
      </c>
      <c r="AT64" s="96">
        <v>-3246.4744578674045</v>
      </c>
      <c r="AU64" s="97">
        <v>-1158.6833929759175</v>
      </c>
      <c r="AV64" s="96">
        <v>-1881.4804552124538</v>
      </c>
      <c r="AW64" s="97">
        <v>-768.85363369698962</v>
      </c>
      <c r="AX64" s="96">
        <v>-1706.7055845508939</v>
      </c>
      <c r="AY64" s="97">
        <v>-662.04282741371389</v>
      </c>
    </row>
    <row r="65" spans="2:51" x14ac:dyDescent="0.25">
      <c r="B65" s="94">
        <v>10179</v>
      </c>
      <c r="C65" s="95" t="s">
        <v>68</v>
      </c>
      <c r="D65" s="96">
        <v>216.49790940512321</v>
      </c>
      <c r="E65" s="97">
        <v>3695.4290019618493</v>
      </c>
      <c r="F65" s="96">
        <v>-3294.3611756908649</v>
      </c>
      <c r="G65" s="97">
        <v>2413.9954805106463</v>
      </c>
      <c r="H65" s="96">
        <v>7499.8000953919545</v>
      </c>
      <c r="I65" s="97">
        <v>10549.874544122729</v>
      </c>
      <c r="J65" s="96">
        <v>7884.7036562798603</v>
      </c>
      <c r="K65" s="97">
        <v>16647.785557193107</v>
      </c>
      <c r="L65" s="96">
        <v>16264.703587820099</v>
      </c>
      <c r="M65" s="97">
        <v>14065.939041102407</v>
      </c>
      <c r="N65" s="96">
        <v>15220.486524781765</v>
      </c>
      <c r="O65" s="97">
        <v>8517.733660880418</v>
      </c>
      <c r="P65" s="96">
        <v>22585.556395508072</v>
      </c>
      <c r="Q65" s="97">
        <v>12730.773697048131</v>
      </c>
      <c r="R65" s="96">
        <v>-31886.465800115242</v>
      </c>
      <c r="S65" s="97">
        <v>-17071.322169697698</v>
      </c>
      <c r="T65" s="96">
        <v>-20341.347738638055</v>
      </c>
      <c r="U65" s="97">
        <v>-8785.5899021808291</v>
      </c>
      <c r="V65" s="96">
        <v>-20535.115824852299</v>
      </c>
      <c r="W65" s="97">
        <v>-2680.8490457359003</v>
      </c>
      <c r="X65" s="96">
        <v>-5727.387604165604</v>
      </c>
      <c r="Y65" s="97">
        <v>-2201.4044360644621</v>
      </c>
      <c r="Z65" s="96">
        <v>-7019.8586312780462</v>
      </c>
      <c r="AA65" s="97">
        <v>-1289.8625939871708</v>
      </c>
      <c r="AB65" s="96">
        <v>-1239.1211733386008</v>
      </c>
      <c r="AC65" s="97">
        <v>2391.3435349408537</v>
      </c>
      <c r="AD65" s="96">
        <v>-4651.0526827544527</v>
      </c>
      <c r="AE65" s="97">
        <v>1290.1888032856732</v>
      </c>
      <c r="AF65" s="96">
        <v>6220.820925601889</v>
      </c>
      <c r="AG65" s="97">
        <v>9472.8361297466618</v>
      </c>
      <c r="AH65" s="96">
        <v>6632.4920506935014</v>
      </c>
      <c r="AI65" s="97">
        <v>15623.079662028496</v>
      </c>
      <c r="AJ65" s="96">
        <v>15242.545492198871</v>
      </c>
      <c r="AK65" s="97">
        <v>13193.847876012027</v>
      </c>
      <c r="AL65" s="96">
        <v>13915.378609555177</v>
      </c>
      <c r="AM65" s="97">
        <v>7346.85988328042</v>
      </c>
      <c r="AN65" s="96">
        <v>21299.714905756337</v>
      </c>
      <c r="AO65" s="97">
        <v>11519.677571947439</v>
      </c>
      <c r="AP65" s="96">
        <v>-33547.490555101875</v>
      </c>
      <c r="AQ65" s="97">
        <v>-18378.418175349856</v>
      </c>
      <c r="AR65" s="96">
        <v>-21951.579486256262</v>
      </c>
      <c r="AS65" s="97">
        <v>-10025.738090365878</v>
      </c>
      <c r="AT65" s="96">
        <v>-22093.314079965814</v>
      </c>
      <c r="AU65" s="97">
        <v>-3970.210998179602</v>
      </c>
      <c r="AV65" s="96">
        <v>-7210.0622099006578</v>
      </c>
      <c r="AW65" s="97">
        <v>-3519.1483085374275</v>
      </c>
      <c r="AX65" s="96">
        <v>-8538.7517732635315</v>
      </c>
      <c r="AY65" s="97">
        <v>-2578.4938425933724</v>
      </c>
    </row>
    <row r="66" spans="2:51" x14ac:dyDescent="0.25">
      <c r="B66" s="94">
        <v>10183</v>
      </c>
      <c r="C66" s="95" t="s">
        <v>69</v>
      </c>
      <c r="D66" s="96">
        <v>-2767.4951447513522</v>
      </c>
      <c r="E66" s="97">
        <v>2395.0026087723436</v>
      </c>
      <c r="F66" s="96">
        <v>-9853.7943286589689</v>
      </c>
      <c r="G66" s="97">
        <v>-1814.2761672169363</v>
      </c>
      <c r="H66" s="96">
        <v>-7004.2118204513317</v>
      </c>
      <c r="I66" s="97">
        <v>1337.2857592824221</v>
      </c>
      <c r="J66" s="96">
        <v>-5107.8908473554839</v>
      </c>
      <c r="K66" s="97">
        <v>2949.632597725602</v>
      </c>
      <c r="L66" s="96">
        <v>-3992.5727796655992</v>
      </c>
      <c r="M66" s="97">
        <v>1132.2358465887664</v>
      </c>
      <c r="N66" s="96">
        <v>-5076.7882604377883</v>
      </c>
      <c r="O66" s="97">
        <v>63.255667241373885</v>
      </c>
      <c r="P66" s="96">
        <v>2818.8447345776076</v>
      </c>
      <c r="Q66" s="97">
        <v>3473.6375430275311</v>
      </c>
      <c r="R66" s="96">
        <v>-12516.242579353253</v>
      </c>
      <c r="S66" s="97">
        <v>-3819.1539597405026</v>
      </c>
      <c r="T66" s="96">
        <v>-4075.7459684338355</v>
      </c>
      <c r="U66" s="97">
        <v>4561.3263859673534</v>
      </c>
      <c r="V66" s="96">
        <v>120.16063285584823</v>
      </c>
      <c r="W66" s="97">
        <v>9558.8088594060537</v>
      </c>
      <c r="X66" s="96">
        <v>3446.445250824363</v>
      </c>
      <c r="Y66" s="97">
        <v>9741.4440620666028</v>
      </c>
      <c r="Z66" s="96">
        <v>390.30661214387146</v>
      </c>
      <c r="AA66" s="97">
        <v>5539.5927744653618</v>
      </c>
      <c r="AB66" s="96">
        <v>-2029.2594599513541</v>
      </c>
      <c r="AC66" s="97">
        <v>2928.172825572341</v>
      </c>
      <c r="AD66" s="96">
        <v>-10059.476830889536</v>
      </c>
      <c r="AE66" s="97">
        <v>-404.99607813837065</v>
      </c>
      <c r="AF66" s="96">
        <v>-5258.2717601058248</v>
      </c>
      <c r="AG66" s="97">
        <v>998.36823004091275</v>
      </c>
      <c r="AH66" s="96">
        <v>-4264.297082107485</v>
      </c>
      <c r="AI66" s="97">
        <v>3614.7738357096023</v>
      </c>
      <c r="AJ66" s="96">
        <v>-3314.4896321455999</v>
      </c>
      <c r="AK66" s="97">
        <v>1640.7982072287668</v>
      </c>
      <c r="AL66" s="96">
        <v>-4421.8858826984178</v>
      </c>
      <c r="AM66" s="97">
        <v>578.04671897400294</v>
      </c>
      <c r="AN66" s="96">
        <v>3494.6676049392117</v>
      </c>
      <c r="AO66" s="97">
        <v>3967.5081021379319</v>
      </c>
      <c r="AP66" s="96">
        <v>-12709.225357915555</v>
      </c>
      <c r="AQ66" s="97">
        <v>-2286.9569648262041</v>
      </c>
      <c r="AR66" s="96">
        <v>-2097.7150807893922</v>
      </c>
      <c r="AS66" s="97">
        <v>4125.9346589309098</v>
      </c>
      <c r="AT66" s="96">
        <v>1181.7617756398467</v>
      </c>
      <c r="AU66" s="97">
        <v>10395.840529678055</v>
      </c>
      <c r="AV66" s="96">
        <v>4460.6534854483616</v>
      </c>
      <c r="AW66" s="97">
        <v>10541.108247058601</v>
      </c>
      <c r="AX66" s="96">
        <v>1190.8214390772009</v>
      </c>
      <c r="AY66" s="97">
        <v>6180.0046360120305</v>
      </c>
    </row>
    <row r="67" spans="2:51" x14ac:dyDescent="0.25">
      <c r="B67" s="94">
        <v>10186</v>
      </c>
      <c r="C67" s="95" t="s">
        <v>70</v>
      </c>
      <c r="D67" s="96">
        <v>-211.63478959777967</v>
      </c>
      <c r="E67" s="97">
        <v>909.77910022382275</v>
      </c>
      <c r="F67" s="96">
        <v>-1165.4568055027266</v>
      </c>
      <c r="G67" s="97">
        <v>499.59988153822542</v>
      </c>
      <c r="H67" s="96">
        <v>116.42532397374998</v>
      </c>
      <c r="I67" s="97">
        <v>1459.2723193057309</v>
      </c>
      <c r="J67" s="96">
        <v>-205.61966527495315</v>
      </c>
      <c r="K67" s="97">
        <v>2010.8028352482925</v>
      </c>
      <c r="L67" s="96">
        <v>977.20081196669162</v>
      </c>
      <c r="M67" s="97">
        <v>1705.7649059707319</v>
      </c>
      <c r="N67" s="96">
        <v>1070.3617075137354</v>
      </c>
      <c r="O67" s="97">
        <v>1189.2020465173764</v>
      </c>
      <c r="P67" s="96">
        <v>2295.2383456844636</v>
      </c>
      <c r="Q67" s="97">
        <v>1816.9379457267751</v>
      </c>
      <c r="R67" s="96">
        <v>-4259.6932252991501</v>
      </c>
      <c r="S67" s="97">
        <v>-1679.6286560054805</v>
      </c>
      <c r="T67" s="96">
        <v>-2463.539888127134</v>
      </c>
      <c r="U67" s="97">
        <v>-533.41017712789562</v>
      </c>
      <c r="V67" s="96">
        <v>-2667.2538810331225</v>
      </c>
      <c r="W67" s="97">
        <v>305.80754504303604</v>
      </c>
      <c r="X67" s="96">
        <v>-972.97525766620311</v>
      </c>
      <c r="Y67" s="97">
        <v>81.652548483000828</v>
      </c>
      <c r="Z67" s="96">
        <v>-641.15899128052479</v>
      </c>
      <c r="AA67" s="97">
        <v>659.61143443935453</v>
      </c>
      <c r="AB67" s="96">
        <v>-167.73878959777903</v>
      </c>
      <c r="AC67" s="97">
        <v>939.2471002238226</v>
      </c>
      <c r="AD67" s="96">
        <v>-1118.0028055027269</v>
      </c>
      <c r="AE67" s="97">
        <v>534.39088153822559</v>
      </c>
      <c r="AF67" s="96">
        <v>170.22332397375067</v>
      </c>
      <c r="AG67" s="97">
        <v>1499.692319305731</v>
      </c>
      <c r="AH67" s="96">
        <v>-151.94366527495367</v>
      </c>
      <c r="AI67" s="97">
        <v>2052.005835248292</v>
      </c>
      <c r="AJ67" s="96">
        <v>1025.8698119666915</v>
      </c>
      <c r="AK67" s="97">
        <v>1740.0439059707323</v>
      </c>
      <c r="AL67" s="96">
        <v>1120.0917075137349</v>
      </c>
      <c r="AM67" s="97">
        <v>1223.0680465173764</v>
      </c>
      <c r="AN67" s="96">
        <v>2338.6753456844635</v>
      </c>
      <c r="AO67" s="97">
        <v>1846.9499457267757</v>
      </c>
      <c r="AP67" s="96">
        <v>-4218.7192252991499</v>
      </c>
      <c r="AQ67" s="97">
        <v>-1649.3166560054806</v>
      </c>
      <c r="AR67" s="96">
        <v>-2422.1948881271328</v>
      </c>
      <c r="AS67" s="97">
        <v>-506.58117712789499</v>
      </c>
      <c r="AT67" s="96">
        <v>-2622.9908810331217</v>
      </c>
      <c r="AU67" s="97">
        <v>336.49854504303585</v>
      </c>
      <c r="AV67" s="96">
        <v>-928.53825766620321</v>
      </c>
      <c r="AW67" s="97">
        <v>108.86754848300097</v>
      </c>
      <c r="AX67" s="96">
        <v>-601.44799128052455</v>
      </c>
      <c r="AY67" s="97">
        <v>688.26343443935457</v>
      </c>
    </row>
    <row r="68" spans="2:51" x14ac:dyDescent="0.25">
      <c r="B68" s="94">
        <v>10190</v>
      </c>
      <c r="C68" s="95" t="s">
        <v>71</v>
      </c>
      <c r="D68" s="96">
        <v>-344.55663694546047</v>
      </c>
      <c r="E68" s="97">
        <v>-25.198022330971298</v>
      </c>
      <c r="F68" s="96">
        <v>296.88661521464701</v>
      </c>
      <c r="G68" s="97">
        <v>517.25246553251213</v>
      </c>
      <c r="H68" s="96">
        <v>1310.3704186367822</v>
      </c>
      <c r="I68" s="97">
        <v>1184.8911261629476</v>
      </c>
      <c r="J68" s="96">
        <v>1078.092308696087</v>
      </c>
      <c r="K68" s="97">
        <v>1180.1566585675482</v>
      </c>
      <c r="L68" s="96">
        <v>784.69271306655037</v>
      </c>
      <c r="M68" s="97">
        <v>774.82947567121801</v>
      </c>
      <c r="N68" s="96">
        <v>250.66964447994269</v>
      </c>
      <c r="O68" s="97">
        <v>283.33554852690304</v>
      </c>
      <c r="P68" s="96">
        <v>423.53984477376412</v>
      </c>
      <c r="Q68" s="97">
        <v>311.72323942538242</v>
      </c>
      <c r="R68" s="96">
        <v>-1286.2678652530278</v>
      </c>
      <c r="S68" s="97">
        <v>-700.63999667230087</v>
      </c>
      <c r="T68" s="96">
        <v>-817.06248016818631</v>
      </c>
      <c r="U68" s="97">
        <v>-416.14552329097012</v>
      </c>
      <c r="V68" s="96">
        <v>-654.38113730631812</v>
      </c>
      <c r="W68" s="97">
        <v>-119.31783774399059</v>
      </c>
      <c r="X68" s="96">
        <v>-243.82835894098162</v>
      </c>
      <c r="Y68" s="97">
        <v>-123.25820377014611</v>
      </c>
      <c r="Z68" s="96">
        <v>-418.09604388408775</v>
      </c>
      <c r="AA68" s="97">
        <v>-150.58147148784292</v>
      </c>
      <c r="AB68" s="96">
        <v>-318.52563694546052</v>
      </c>
      <c r="AC68" s="97">
        <v>-8.4280223309713165</v>
      </c>
      <c r="AD68" s="96">
        <v>321.73661521464692</v>
      </c>
      <c r="AE68" s="97">
        <v>535.21246553251217</v>
      </c>
      <c r="AF68" s="96">
        <v>1335.3014186367823</v>
      </c>
      <c r="AG68" s="97">
        <v>1202.7681261629475</v>
      </c>
      <c r="AH68" s="96">
        <v>1102.9283086960868</v>
      </c>
      <c r="AI68" s="97">
        <v>1198.0566585675483</v>
      </c>
      <c r="AJ68" s="96">
        <v>732.94171306655062</v>
      </c>
      <c r="AK68" s="97">
        <v>738.83447567121812</v>
      </c>
      <c r="AL68" s="96">
        <v>276.17464447994234</v>
      </c>
      <c r="AM68" s="97">
        <v>300.70954852690306</v>
      </c>
      <c r="AN68" s="96">
        <v>449.14084477376423</v>
      </c>
      <c r="AO68" s="97">
        <v>328.93223942538248</v>
      </c>
      <c r="AP68" s="96">
        <v>-1260.7648652530277</v>
      </c>
      <c r="AQ68" s="97">
        <v>-683.34399667230082</v>
      </c>
      <c r="AR68" s="96">
        <v>-789.76348016818633</v>
      </c>
      <c r="AS68" s="97">
        <v>-400.64052329097012</v>
      </c>
      <c r="AT68" s="96">
        <v>-627.70713730631815</v>
      </c>
      <c r="AU68" s="97">
        <v>-103.18583774399053</v>
      </c>
      <c r="AV68" s="96">
        <v>-216.17835894098152</v>
      </c>
      <c r="AW68" s="97">
        <v>-108.10320377014614</v>
      </c>
      <c r="AX68" s="96">
        <v>-392.12804388408767</v>
      </c>
      <c r="AY68" s="97">
        <v>-133.741471487843</v>
      </c>
    </row>
    <row r="69" spans="2:51" x14ac:dyDescent="0.25">
      <c r="B69" s="94">
        <v>10191</v>
      </c>
      <c r="C69" s="95" t="s">
        <v>72</v>
      </c>
      <c r="D69" s="96">
        <v>-1934.7265411584376</v>
      </c>
      <c r="E69" s="97">
        <v>3026.6507403868272</v>
      </c>
      <c r="F69" s="96">
        <v>-3420.7938605831951</v>
      </c>
      <c r="G69" s="97">
        <v>3390.0947897239057</v>
      </c>
      <c r="H69" s="96">
        <v>-185.85294608107506</v>
      </c>
      <c r="I69" s="97">
        <v>7251.6758000332884</v>
      </c>
      <c r="J69" s="96">
        <v>182.90362790940708</v>
      </c>
      <c r="K69" s="97">
        <v>7169.1828987608424</v>
      </c>
      <c r="L69" s="96">
        <v>2368.839032257918</v>
      </c>
      <c r="M69" s="97">
        <v>5931.6628207927406</v>
      </c>
      <c r="N69" s="96">
        <v>1149.3111243092026</v>
      </c>
      <c r="O69" s="97">
        <v>4985.1969107946625</v>
      </c>
      <c r="P69" s="96">
        <v>6495.9904486806226</v>
      </c>
      <c r="Q69" s="97">
        <v>6170.500833446371</v>
      </c>
      <c r="R69" s="96">
        <v>-13896.481293306417</v>
      </c>
      <c r="S69" s="97">
        <v>-4865.8332959532272</v>
      </c>
      <c r="T69" s="96">
        <v>-10494.369123459881</v>
      </c>
      <c r="U69" s="97">
        <v>-519.80155221839232</v>
      </c>
      <c r="V69" s="96">
        <v>-12664.260544270652</v>
      </c>
      <c r="W69" s="97">
        <v>-456.15628498095975</v>
      </c>
      <c r="X69" s="96">
        <v>-8103.8157906973865</v>
      </c>
      <c r="Y69" s="97">
        <v>682.79323456822749</v>
      </c>
      <c r="Z69" s="96">
        <v>-4493.4818895179451</v>
      </c>
      <c r="AA69" s="97">
        <v>1668.4965548037944</v>
      </c>
      <c r="AB69" s="96">
        <v>-980.37023331844102</v>
      </c>
      <c r="AC69" s="97">
        <v>3715.9080738268276</v>
      </c>
      <c r="AD69" s="96">
        <v>-3489.6348045550876</v>
      </c>
      <c r="AE69" s="97">
        <v>5418.6289213758027</v>
      </c>
      <c r="AF69" s="96">
        <v>2315.3120610007827</v>
      </c>
      <c r="AG69" s="97">
        <v>7005.211557271432</v>
      </c>
      <c r="AH69" s="96">
        <v>1443.5965283894111</v>
      </c>
      <c r="AI69" s="97">
        <v>8163.1907626008469</v>
      </c>
      <c r="AJ69" s="96">
        <v>3464.5814597779208</v>
      </c>
      <c r="AK69" s="97">
        <v>6753.4696414327427</v>
      </c>
      <c r="AL69" s="96">
        <v>2211.1342034672125</v>
      </c>
      <c r="AM69" s="97">
        <v>5819.8511100366541</v>
      </c>
      <c r="AN69" s="96">
        <v>7482.1586334486201</v>
      </c>
      <c r="AO69" s="97">
        <v>6891.1621992383698</v>
      </c>
      <c r="AP69" s="96">
        <v>-13916.294887653512</v>
      </c>
      <c r="AQ69" s="97">
        <v>-3265.6219696061307</v>
      </c>
      <c r="AR69" s="96">
        <v>-8803.5504115073491</v>
      </c>
      <c r="AS69" s="97">
        <v>-735.58238097092544</v>
      </c>
      <c r="AT69" s="96">
        <v>-11839.508179470649</v>
      </c>
      <c r="AU69" s="97">
        <v>194.12923341904025</v>
      </c>
      <c r="AV69" s="96">
        <v>-7290.8456025373853</v>
      </c>
      <c r="AW69" s="97">
        <v>1323.7889598482288</v>
      </c>
      <c r="AX69" s="96">
        <v>-3685.7230487179404</v>
      </c>
      <c r="AY69" s="97">
        <v>2314.703627443796</v>
      </c>
    </row>
    <row r="70" spans="2:51" x14ac:dyDescent="0.25">
      <c r="B70" s="94">
        <v>10197</v>
      </c>
      <c r="C70" s="95" t="s">
        <v>73</v>
      </c>
      <c r="D70" s="96">
        <v>-3765.0059603496611</v>
      </c>
      <c r="E70" s="97">
        <v>-1521.7552111029677</v>
      </c>
      <c r="F70" s="96">
        <v>-6678.5743097624963</v>
      </c>
      <c r="G70" s="97">
        <v>-2299.0527116361186</v>
      </c>
      <c r="H70" s="96">
        <v>-5609.4006997544739</v>
      </c>
      <c r="I70" s="97">
        <v>-2379.7390949296596</v>
      </c>
      <c r="J70" s="96">
        <v>-6149.7459932503953</v>
      </c>
      <c r="K70" s="97">
        <v>-2373.5372482723169</v>
      </c>
      <c r="L70" s="96">
        <v>-4722.3554375740405</v>
      </c>
      <c r="M70" s="97">
        <v>-2155.9884152956292</v>
      </c>
      <c r="N70" s="96">
        <v>-4352.2647587068641</v>
      </c>
      <c r="O70" s="97">
        <v>-2094.5069877070187</v>
      </c>
      <c r="P70" s="96">
        <v>1213.391499642139</v>
      </c>
      <c r="Q70" s="97">
        <v>873.74091627825965</v>
      </c>
      <c r="R70" s="96">
        <v>3637.1162688627101</v>
      </c>
      <c r="S70" s="97">
        <v>4258.5414548367253</v>
      </c>
      <c r="T70" s="96">
        <v>4872.4799688561561</v>
      </c>
      <c r="U70" s="97">
        <v>6241.3235217239007</v>
      </c>
      <c r="V70" s="96">
        <v>13581.388715920923</v>
      </c>
      <c r="W70" s="97">
        <v>13337.965834961742</v>
      </c>
      <c r="X70" s="96">
        <v>14169.63477133913</v>
      </c>
      <c r="Y70" s="97">
        <v>12124.956282120991</v>
      </c>
      <c r="Z70" s="96">
        <v>6157.101143578795</v>
      </c>
      <c r="AA70" s="97">
        <v>7243.7372806201902</v>
      </c>
      <c r="AB70" s="96">
        <v>-3807.8284176616917</v>
      </c>
      <c r="AC70" s="97">
        <v>-1545.3353832712705</v>
      </c>
      <c r="AD70" s="96">
        <v>-6729.6199336975551</v>
      </c>
      <c r="AE70" s="97">
        <v>-2329.3498133425333</v>
      </c>
      <c r="AF70" s="96">
        <v>-5659.8639438224191</v>
      </c>
      <c r="AG70" s="97">
        <v>-2410.7109913708118</v>
      </c>
      <c r="AH70" s="96">
        <v>-6201.6904112565353</v>
      </c>
      <c r="AI70" s="97">
        <v>-2402.6504773921647</v>
      </c>
      <c r="AJ70" s="96">
        <v>-4763.8106251888576</v>
      </c>
      <c r="AK70" s="97">
        <v>-2180.1083349790392</v>
      </c>
      <c r="AL70" s="96">
        <v>-4394.2173921517151</v>
      </c>
      <c r="AM70" s="97">
        <v>-2120.6492291509203</v>
      </c>
      <c r="AN70" s="96">
        <v>1183.6799611527204</v>
      </c>
      <c r="AO70" s="97">
        <v>854.3051736403886</v>
      </c>
      <c r="AP70" s="96">
        <v>3582.7756453222446</v>
      </c>
      <c r="AQ70" s="97">
        <v>4225.6356771261735</v>
      </c>
      <c r="AR70" s="96">
        <v>4827.4045046103347</v>
      </c>
      <c r="AS70" s="97">
        <v>6218.3370970109518</v>
      </c>
      <c r="AT70" s="96">
        <v>13538.444066682414</v>
      </c>
      <c r="AU70" s="97">
        <v>13319.797262482067</v>
      </c>
      <c r="AV70" s="96">
        <v>14133.525764087797</v>
      </c>
      <c r="AW70" s="97">
        <v>12107.626348711496</v>
      </c>
      <c r="AX70" s="96">
        <v>6120.3968598639658</v>
      </c>
      <c r="AY70" s="97">
        <v>7223.4210690749806</v>
      </c>
    </row>
    <row r="71" spans="2:51" x14ac:dyDescent="0.25">
      <c r="B71" s="94">
        <v>10202</v>
      </c>
      <c r="C71" s="95" t="s">
        <v>74</v>
      </c>
      <c r="D71" s="96">
        <v>1758.1822908408558</v>
      </c>
      <c r="E71" s="97">
        <v>1057.1729840614694</v>
      </c>
      <c r="F71" s="96">
        <v>464.33285935401909</v>
      </c>
      <c r="G71" s="97">
        <v>957.9824328286868</v>
      </c>
      <c r="H71" s="96">
        <v>1650.906598973831</v>
      </c>
      <c r="I71" s="97">
        <v>1192.4366093360518</v>
      </c>
      <c r="J71" s="96">
        <v>687.64603766563869</v>
      </c>
      <c r="K71" s="97">
        <v>1390.5708983022882</v>
      </c>
      <c r="L71" s="96">
        <v>1489.2294332954025</v>
      </c>
      <c r="M71" s="97">
        <v>941.72673359361079</v>
      </c>
      <c r="N71" s="96">
        <v>827.26953652296652</v>
      </c>
      <c r="O71" s="97">
        <v>259.85389966847924</v>
      </c>
      <c r="P71" s="96">
        <v>1585.1809902809528</v>
      </c>
      <c r="Q71" s="97">
        <v>722.85698028102252</v>
      </c>
      <c r="R71" s="96">
        <v>-2987.8350913645872</v>
      </c>
      <c r="S71" s="97">
        <v>-1661.9108324448275</v>
      </c>
      <c r="T71" s="96">
        <v>-1830.6555481065725</v>
      </c>
      <c r="U71" s="97">
        <v>-1111.5084215820762</v>
      </c>
      <c r="V71" s="96">
        <v>-2138.0013819232836</v>
      </c>
      <c r="W71" s="97">
        <v>-523.52998455636362</v>
      </c>
      <c r="X71" s="96">
        <v>196.25963490784852</v>
      </c>
      <c r="Y71" s="97">
        <v>8.5331003975725253</v>
      </c>
      <c r="Z71" s="96">
        <v>1530.1767555073056</v>
      </c>
      <c r="AA71" s="97">
        <v>1044.7106607997148</v>
      </c>
      <c r="AB71" s="96">
        <v>1587.585290840856</v>
      </c>
      <c r="AC71" s="97">
        <v>1364.3619840614697</v>
      </c>
      <c r="AD71" s="96">
        <v>823.01785935401858</v>
      </c>
      <c r="AE71" s="97">
        <v>735.88943282868604</v>
      </c>
      <c r="AF71" s="96">
        <v>1734.0655989738307</v>
      </c>
      <c r="AG71" s="97">
        <v>1245.8716093360522</v>
      </c>
      <c r="AH71" s="96">
        <v>767.79503766563903</v>
      </c>
      <c r="AI71" s="97">
        <v>1447.0138983022885</v>
      </c>
      <c r="AJ71" s="96">
        <v>1382.4614332954034</v>
      </c>
      <c r="AK71" s="97">
        <v>937.14373359361116</v>
      </c>
      <c r="AL71" s="96">
        <v>913.30353652296708</v>
      </c>
      <c r="AM71" s="97">
        <v>310.41289966847899</v>
      </c>
      <c r="AN71" s="96">
        <v>1464.1609902809523</v>
      </c>
      <c r="AO71" s="97">
        <v>980.46798028102239</v>
      </c>
      <c r="AP71" s="96">
        <v>-2729.2740913645866</v>
      </c>
      <c r="AQ71" s="97">
        <v>-1783.8798324448276</v>
      </c>
      <c r="AR71" s="96">
        <v>-1741.2365481065726</v>
      </c>
      <c r="AS71" s="97">
        <v>-1064.3354215820764</v>
      </c>
      <c r="AT71" s="96">
        <v>-2053.6513819232841</v>
      </c>
      <c r="AU71" s="97">
        <v>-471.28798455636388</v>
      </c>
      <c r="AV71" s="96">
        <v>285.64863490784865</v>
      </c>
      <c r="AW71" s="97">
        <v>55.736100397572955</v>
      </c>
      <c r="AX71" s="96">
        <v>1614.9387555073054</v>
      </c>
      <c r="AY71" s="97">
        <v>1096.5406607997147</v>
      </c>
    </row>
    <row r="72" spans="2:51" x14ac:dyDescent="0.25">
      <c r="B72" s="94">
        <v>10203</v>
      </c>
      <c r="C72" s="95" t="s">
        <v>75</v>
      </c>
      <c r="D72" s="96">
        <v>-203.27625480996358</v>
      </c>
      <c r="E72" s="97">
        <v>-55.116794403215408</v>
      </c>
      <c r="F72" s="96">
        <v>-169.4044774499007</v>
      </c>
      <c r="G72" s="97">
        <v>44.989920528128323</v>
      </c>
      <c r="H72" s="96">
        <v>623.43110819100593</v>
      </c>
      <c r="I72" s="97">
        <v>602.79686489171741</v>
      </c>
      <c r="J72" s="96">
        <v>285.47493866329341</v>
      </c>
      <c r="K72" s="97">
        <v>663.14002079173679</v>
      </c>
      <c r="L72" s="96">
        <v>427.21393914380496</v>
      </c>
      <c r="M72" s="97">
        <v>386.4336771342123</v>
      </c>
      <c r="N72" s="96">
        <v>295.99901321323159</v>
      </c>
      <c r="O72" s="97">
        <v>97.358074458625197</v>
      </c>
      <c r="P72" s="96">
        <v>586.88380084307482</v>
      </c>
      <c r="Q72" s="97">
        <v>228.6431118320711</v>
      </c>
      <c r="R72" s="96">
        <v>-1544.6364540729655</v>
      </c>
      <c r="S72" s="97">
        <v>-901.20699301429613</v>
      </c>
      <c r="T72" s="96">
        <v>-1137.6354764011271</v>
      </c>
      <c r="U72" s="97">
        <v>-647.62981002118818</v>
      </c>
      <c r="V72" s="96">
        <v>-1088.6005440761392</v>
      </c>
      <c r="W72" s="97">
        <v>-387.79932095813638</v>
      </c>
      <c r="X72" s="96">
        <v>-504.01064580869888</v>
      </c>
      <c r="Y72" s="97">
        <v>-382.76756847620004</v>
      </c>
      <c r="Z72" s="96">
        <v>-589.71448386236443</v>
      </c>
      <c r="AA72" s="97">
        <v>-298.81596505670291</v>
      </c>
      <c r="AB72" s="96">
        <v>47.316745190036272</v>
      </c>
      <c r="AC72" s="97">
        <v>123.07720559678478</v>
      </c>
      <c r="AD72" s="96">
        <v>68.437522550099402</v>
      </c>
      <c r="AE72" s="97">
        <v>232.39092052812862</v>
      </c>
      <c r="AF72" s="96">
        <v>867.76610819100597</v>
      </c>
      <c r="AG72" s="97">
        <v>807.48986489171762</v>
      </c>
      <c r="AH72" s="96">
        <v>536.28693866329377</v>
      </c>
      <c r="AI72" s="97">
        <v>858.78602079173697</v>
      </c>
      <c r="AJ72" s="96">
        <v>656.75893914380504</v>
      </c>
      <c r="AK72" s="97">
        <v>555.79567713421238</v>
      </c>
      <c r="AL72" s="96">
        <v>541.8170132132318</v>
      </c>
      <c r="AM72" s="97">
        <v>286.24007445862526</v>
      </c>
      <c r="AN72" s="96">
        <v>829.10180084307467</v>
      </c>
      <c r="AO72" s="97">
        <v>402.92011183207114</v>
      </c>
      <c r="AP72" s="96">
        <v>-1305.5054540729657</v>
      </c>
      <c r="AQ72" s="97">
        <v>-714.94799301429612</v>
      </c>
      <c r="AR72" s="96">
        <v>-907.89447640112712</v>
      </c>
      <c r="AS72" s="97">
        <v>-467.93581002118799</v>
      </c>
      <c r="AT72" s="96">
        <v>-847.82554407613861</v>
      </c>
      <c r="AU72" s="97">
        <v>-201.76632095813648</v>
      </c>
      <c r="AV72" s="96">
        <v>-262.30664580869825</v>
      </c>
      <c r="AW72" s="97">
        <v>-197.72356847619994</v>
      </c>
      <c r="AX72" s="96">
        <v>-360.24548386236438</v>
      </c>
      <c r="AY72" s="97">
        <v>-118.05696505670289</v>
      </c>
    </row>
    <row r="73" spans="2:51" x14ac:dyDescent="0.25">
      <c r="B73" s="94">
        <v>10204</v>
      </c>
      <c r="C73" s="95" t="s">
        <v>76</v>
      </c>
      <c r="D73" s="96">
        <v>-2032.6303524149153</v>
      </c>
      <c r="E73" s="97">
        <v>1405.8478984725079</v>
      </c>
      <c r="F73" s="96">
        <v>-3735.247715603331</v>
      </c>
      <c r="G73" s="97">
        <v>988.02418888841203</v>
      </c>
      <c r="H73" s="96">
        <v>-447.95106756233508</v>
      </c>
      <c r="I73" s="97">
        <v>4429.376856352399</v>
      </c>
      <c r="J73" s="96">
        <v>367.40073143302652</v>
      </c>
      <c r="K73" s="97">
        <v>4853.1953166524763</v>
      </c>
      <c r="L73" s="96">
        <v>1183.0522550678652</v>
      </c>
      <c r="M73" s="97">
        <v>3586.4540983671686</v>
      </c>
      <c r="N73" s="96">
        <v>-585.28260123983091</v>
      </c>
      <c r="O73" s="97">
        <v>2191.5073831422123</v>
      </c>
      <c r="P73" s="96">
        <v>2435.2194157514168</v>
      </c>
      <c r="Q73" s="97">
        <v>2704.2630068207</v>
      </c>
      <c r="R73" s="96">
        <v>-8205.5003221214938</v>
      </c>
      <c r="S73" s="97">
        <v>-2512.9219951904961</v>
      </c>
      <c r="T73" s="96">
        <v>-6003.1389772714883</v>
      </c>
      <c r="U73" s="97">
        <v>313.64394450813415</v>
      </c>
      <c r="V73" s="96">
        <v>-5640.8025607728487</v>
      </c>
      <c r="W73" s="97">
        <v>1742.6908288688246</v>
      </c>
      <c r="X73" s="96">
        <v>-2875.0629454714817</v>
      </c>
      <c r="Y73" s="97">
        <v>2327.4095182608362</v>
      </c>
      <c r="Z73" s="96">
        <v>-3275.6014281786411</v>
      </c>
      <c r="AA73" s="97">
        <v>798.61670356098512</v>
      </c>
      <c r="AB73" s="96">
        <v>-1519.3362882869133</v>
      </c>
      <c r="AC73" s="97">
        <v>1776.5602781205071</v>
      </c>
      <c r="AD73" s="96">
        <v>-3856.6575517105339</v>
      </c>
      <c r="AE73" s="97">
        <v>2124.8468320356151</v>
      </c>
      <c r="AF73" s="96">
        <v>1046.1350714929431</v>
      </c>
      <c r="AG73" s="97">
        <v>4189.6241848171194</v>
      </c>
      <c r="AH73" s="96">
        <v>1088.7869837210274</v>
      </c>
      <c r="AI73" s="97">
        <v>5421.9806309564774</v>
      </c>
      <c r="AJ73" s="96">
        <v>1790.593363145581</v>
      </c>
      <c r="AK73" s="97">
        <v>4042.1099294254545</v>
      </c>
      <c r="AL73" s="96">
        <v>-30.137744910527545</v>
      </c>
      <c r="AM73" s="97">
        <v>2627.8832678049093</v>
      </c>
      <c r="AN73" s="96">
        <v>2932.1743895498184</v>
      </c>
      <c r="AO73" s="97">
        <v>3067.4224107502996</v>
      </c>
      <c r="AP73" s="96">
        <v>-8294.5563162190847</v>
      </c>
      <c r="AQ73" s="97">
        <v>-1480.1293921969063</v>
      </c>
      <c r="AR73" s="96">
        <v>-4915.0648175912356</v>
      </c>
      <c r="AS73" s="97">
        <v>109.57622860388074</v>
      </c>
      <c r="AT73" s="96">
        <v>-5086.403866884848</v>
      </c>
      <c r="AU73" s="97">
        <v>2179.8128759728243</v>
      </c>
      <c r="AV73" s="96">
        <v>-2334.0232562554811</v>
      </c>
      <c r="AW73" s="97">
        <v>2753.9985039888361</v>
      </c>
      <c r="AX73" s="96">
        <v>-2830.9435322853078</v>
      </c>
      <c r="AY73" s="97">
        <v>1154.3430202756517</v>
      </c>
    </row>
    <row r="74" spans="2:51" x14ac:dyDescent="0.25">
      <c r="B74" s="94">
        <v>10209</v>
      </c>
      <c r="C74" s="95" t="s">
        <v>77</v>
      </c>
      <c r="D74" s="96">
        <v>-2151.8923421323561</v>
      </c>
      <c r="E74" s="97">
        <v>3169.0689809929645</v>
      </c>
      <c r="F74" s="96">
        <v>-3421.3748536083294</v>
      </c>
      <c r="G74" s="97">
        <v>3171.3895023879741</v>
      </c>
      <c r="H74" s="96">
        <v>9743.4116582546631</v>
      </c>
      <c r="I74" s="97">
        <v>11726.804819555953</v>
      </c>
      <c r="J74" s="96">
        <v>6074.8842534494252</v>
      </c>
      <c r="K74" s="97">
        <v>15335.858271352332</v>
      </c>
      <c r="L74" s="96">
        <v>7954.3067747835812</v>
      </c>
      <c r="M74" s="97">
        <v>9503.2367398311944</v>
      </c>
      <c r="N74" s="96">
        <v>5744.359390393045</v>
      </c>
      <c r="O74" s="97">
        <v>4082.4800566649501</v>
      </c>
      <c r="P74" s="96">
        <v>11925.155979674128</v>
      </c>
      <c r="Q74" s="97">
        <v>8336.973107113572</v>
      </c>
      <c r="R74" s="96">
        <v>-21404.288948239264</v>
      </c>
      <c r="S74" s="97">
        <v>-8515.6691801870002</v>
      </c>
      <c r="T74" s="96">
        <v>-13264.803667994995</v>
      </c>
      <c r="U74" s="97">
        <v>-4539.5049743660456</v>
      </c>
      <c r="V74" s="96">
        <v>-12462.540240011898</v>
      </c>
      <c r="W74" s="97">
        <v>2189.7530340879312</v>
      </c>
      <c r="X74" s="96">
        <v>-2154.9935034267983</v>
      </c>
      <c r="Y74" s="97">
        <v>1571.0995307643243</v>
      </c>
      <c r="Z74" s="96">
        <v>-3494.5253822310187</v>
      </c>
      <c r="AA74" s="97">
        <v>2091.8475692117681</v>
      </c>
      <c r="AB74" s="96">
        <v>-2257.8303421323581</v>
      </c>
      <c r="AC74" s="97">
        <v>3059.124980992965</v>
      </c>
      <c r="AD74" s="96">
        <v>-3323.1698536083277</v>
      </c>
      <c r="AE74" s="97">
        <v>3096.2725023879684</v>
      </c>
      <c r="AF74" s="96">
        <v>9886.5896582546629</v>
      </c>
      <c r="AG74" s="97">
        <v>11838.988819555947</v>
      </c>
      <c r="AH74" s="96">
        <v>6221.9712534494247</v>
      </c>
      <c r="AI74" s="97">
        <v>15433.227271352338</v>
      </c>
      <c r="AJ74" s="96">
        <v>8042.2787747835755</v>
      </c>
      <c r="AK74" s="97">
        <v>9525.8247398311978</v>
      </c>
      <c r="AL74" s="96">
        <v>5767.8213903930446</v>
      </c>
      <c r="AM74" s="97">
        <v>4011.6410566649538</v>
      </c>
      <c r="AN74" s="96">
        <v>11854.007979674127</v>
      </c>
      <c r="AO74" s="97">
        <v>8252.3021071135699</v>
      </c>
      <c r="AP74" s="96">
        <v>-21471.596948239261</v>
      </c>
      <c r="AQ74" s="97">
        <v>-8689.941180187001</v>
      </c>
      <c r="AR74" s="96">
        <v>-13425.848667995</v>
      </c>
      <c r="AS74" s="97">
        <v>-4653.2579743660463</v>
      </c>
      <c r="AT74" s="96">
        <v>-12536.387240011893</v>
      </c>
      <c r="AU74" s="97">
        <v>2082.4950340879332</v>
      </c>
      <c r="AV74" s="96">
        <v>-2209.8255034267931</v>
      </c>
      <c r="AW74" s="97">
        <v>1429.1915307643249</v>
      </c>
      <c r="AX74" s="96">
        <v>-3613.1403822310167</v>
      </c>
      <c r="AY74" s="97">
        <v>1950.6495692117642</v>
      </c>
    </row>
    <row r="75" spans="2:51" x14ac:dyDescent="0.25">
      <c r="B75" s="94">
        <v>10230</v>
      </c>
      <c r="C75" s="95" t="s">
        <v>78</v>
      </c>
      <c r="D75" s="96">
        <v>73.174016781703358</v>
      </c>
      <c r="E75" s="97">
        <v>178.04626129461349</v>
      </c>
      <c r="F75" s="96">
        <v>95.029304602640877</v>
      </c>
      <c r="G75" s="97">
        <v>496.32569889041224</v>
      </c>
      <c r="H75" s="96">
        <v>1002.8012852818483</v>
      </c>
      <c r="I75" s="97">
        <v>1113.5971211333704</v>
      </c>
      <c r="J75" s="96">
        <v>1108.6169233779437</v>
      </c>
      <c r="K75" s="97">
        <v>1506.4566141287019</v>
      </c>
      <c r="L75" s="96">
        <v>1271.0195349859696</v>
      </c>
      <c r="M75" s="97">
        <v>1166.7515925321209</v>
      </c>
      <c r="N75" s="96">
        <v>797.04331671026057</v>
      </c>
      <c r="O75" s="97">
        <v>641.35990641965009</v>
      </c>
      <c r="P75" s="96">
        <v>1169.776777046462</v>
      </c>
      <c r="Q75" s="97">
        <v>668.88007974506377</v>
      </c>
      <c r="R75" s="96">
        <v>-1716.2606588922272</v>
      </c>
      <c r="S75" s="97">
        <v>-932.87411089778107</v>
      </c>
      <c r="T75" s="96">
        <v>-1204.5450030661768</v>
      </c>
      <c r="U75" s="97">
        <v>-529.28799438983924</v>
      </c>
      <c r="V75" s="96">
        <v>-275.67090117364296</v>
      </c>
      <c r="W75" s="97">
        <v>356.46684870451554</v>
      </c>
      <c r="X75" s="96">
        <v>23.420761586142362</v>
      </c>
      <c r="Y75" s="97">
        <v>107.3821875483427</v>
      </c>
      <c r="Z75" s="96">
        <v>-116.133896104413</v>
      </c>
      <c r="AA75" s="97">
        <v>50.962294074317924</v>
      </c>
      <c r="AB75" s="96">
        <v>122.21501678170262</v>
      </c>
      <c r="AC75" s="97">
        <v>181.74026129461345</v>
      </c>
      <c r="AD75" s="96">
        <v>118.94630460264125</v>
      </c>
      <c r="AE75" s="97">
        <v>542.92269889041199</v>
      </c>
      <c r="AF75" s="96">
        <v>1050.6222852818482</v>
      </c>
      <c r="AG75" s="97">
        <v>1148.0281211333709</v>
      </c>
      <c r="AH75" s="96">
        <v>1157.4309233779441</v>
      </c>
      <c r="AI75" s="97">
        <v>1542.0966141287022</v>
      </c>
      <c r="AJ75" s="96">
        <v>1151.7405349859691</v>
      </c>
      <c r="AK75" s="97">
        <v>1085.8545925321209</v>
      </c>
      <c r="AL75" s="96">
        <v>835.35931671026128</v>
      </c>
      <c r="AM75" s="97">
        <v>667.02590641965025</v>
      </c>
      <c r="AN75" s="96">
        <v>1206.6267770464615</v>
      </c>
      <c r="AO75" s="97">
        <v>681.42707974506379</v>
      </c>
      <c r="AP75" s="96">
        <v>-1698.0246588922273</v>
      </c>
      <c r="AQ75" s="97">
        <v>-894.85711089778079</v>
      </c>
      <c r="AR75" s="96">
        <v>-1173.0790030661765</v>
      </c>
      <c r="AS75" s="97">
        <v>-509.96999438983948</v>
      </c>
      <c r="AT75" s="96">
        <v>-235.41590117364285</v>
      </c>
      <c r="AU75" s="97">
        <v>381.98784870451573</v>
      </c>
      <c r="AV75" s="96">
        <v>60.76676158614282</v>
      </c>
      <c r="AW75" s="97">
        <v>129.35518754834266</v>
      </c>
      <c r="AX75" s="96">
        <v>-85.409896104412837</v>
      </c>
      <c r="AY75" s="97">
        <v>70.81529407431799</v>
      </c>
    </row>
    <row r="76" spans="2:51" x14ac:dyDescent="0.25">
      <c r="B76" s="94">
        <v>10231</v>
      </c>
      <c r="C76" s="95" t="s">
        <v>79</v>
      </c>
      <c r="D76" s="96">
        <v>-380.13806923707671</v>
      </c>
      <c r="E76" s="97">
        <v>1134.2130591337327</v>
      </c>
      <c r="F76" s="96">
        <v>-2005.4025963246913</v>
      </c>
      <c r="G76" s="97">
        <v>344.37462745126595</v>
      </c>
      <c r="H76" s="96">
        <v>-292.0056404329589</v>
      </c>
      <c r="I76" s="97">
        <v>2108.9853752646977</v>
      </c>
      <c r="J76" s="96">
        <v>683.93547864522225</v>
      </c>
      <c r="K76" s="97">
        <v>2776.2781585814837</v>
      </c>
      <c r="L76" s="96">
        <v>401.12371654509752</v>
      </c>
      <c r="M76" s="97">
        <v>1623.9656118402327</v>
      </c>
      <c r="N76" s="96">
        <v>-656.4170265082339</v>
      </c>
      <c r="O76" s="97">
        <v>783.81189062281464</v>
      </c>
      <c r="P76" s="96">
        <v>1407.9723754759998</v>
      </c>
      <c r="Q76" s="97">
        <v>1482.1781470402702</v>
      </c>
      <c r="R76" s="96">
        <v>-5259.9608485571243</v>
      </c>
      <c r="S76" s="97">
        <v>-2207.6652041924617</v>
      </c>
      <c r="T76" s="96">
        <v>-4077.6275150266647</v>
      </c>
      <c r="U76" s="97">
        <v>-754.17757833773794</v>
      </c>
      <c r="V76" s="96">
        <v>-2362.7191934021048</v>
      </c>
      <c r="W76" s="97">
        <v>1171.5278009518315</v>
      </c>
      <c r="X76" s="96">
        <v>-718.08777044565431</v>
      </c>
      <c r="Y76" s="97">
        <v>1685.9211453375656</v>
      </c>
      <c r="Z76" s="96">
        <v>-634.23639385148817</v>
      </c>
      <c r="AA76" s="97">
        <v>1168.6427521459836</v>
      </c>
      <c r="AB76" s="96">
        <v>-141.43325515707693</v>
      </c>
      <c r="AC76" s="97">
        <v>1306.6109804137341</v>
      </c>
      <c r="AD76" s="96">
        <v>-2095.8799649672346</v>
      </c>
      <c r="AE76" s="97">
        <v>861.37108402981175</v>
      </c>
      <c r="AF76" s="96">
        <v>392.51863613408204</v>
      </c>
      <c r="AG76" s="97">
        <v>1958.894654665658</v>
      </c>
      <c r="AH76" s="96">
        <v>1008.6182303892219</v>
      </c>
      <c r="AI76" s="97">
        <v>3032.2780205334848</v>
      </c>
      <c r="AJ76" s="96">
        <v>656.5947020902413</v>
      </c>
      <c r="AK76" s="97">
        <v>1815.5688509990905</v>
      </c>
      <c r="AL76" s="96">
        <v>-429.12092464297257</v>
      </c>
      <c r="AM76" s="97">
        <v>962.4797399255549</v>
      </c>
      <c r="AN76" s="96">
        <v>1627.683948485067</v>
      </c>
      <c r="AO76" s="97">
        <v>1642.7366042392041</v>
      </c>
      <c r="AP76" s="96">
        <v>-5322.3888170012842</v>
      </c>
      <c r="AQ76" s="97">
        <v>-1806.0774790763007</v>
      </c>
      <c r="AR76" s="96">
        <v>-3655.9430087568408</v>
      </c>
      <c r="AS76" s="97">
        <v>-857.25746470355989</v>
      </c>
      <c r="AT76" s="96">
        <v>-2112.7422075461036</v>
      </c>
      <c r="AU76" s="97">
        <v>1368.6250397998319</v>
      </c>
      <c r="AV76" s="96">
        <v>-465.23748590165269</v>
      </c>
      <c r="AW76" s="97">
        <v>1885.283869689566</v>
      </c>
      <c r="AX76" s="96">
        <v>-414.41062563815376</v>
      </c>
      <c r="AY76" s="97">
        <v>1344.5033667166508</v>
      </c>
    </row>
    <row r="77" spans="2:51" x14ac:dyDescent="0.25">
      <c r="B77" s="94">
        <v>10234</v>
      </c>
      <c r="C77" s="95" t="s">
        <v>80</v>
      </c>
      <c r="D77" s="96">
        <v>-940.41973168548066</v>
      </c>
      <c r="E77" s="97">
        <v>608.47540688811387</v>
      </c>
      <c r="F77" s="96">
        <v>-78.234101230827946</v>
      </c>
      <c r="G77" s="97">
        <v>1590.9840087236407</v>
      </c>
      <c r="H77" s="96">
        <v>5197.9147950956321</v>
      </c>
      <c r="I77" s="97">
        <v>5146.3429393695278</v>
      </c>
      <c r="J77" s="96">
        <v>1748.6389224063169</v>
      </c>
      <c r="K77" s="97">
        <v>5416.6267059033435</v>
      </c>
      <c r="L77" s="96">
        <v>4022.7235510082719</v>
      </c>
      <c r="M77" s="97">
        <v>3865.3161304370587</v>
      </c>
      <c r="N77" s="96">
        <v>3188.0813081595661</v>
      </c>
      <c r="O77" s="97">
        <v>1453.9878278641409</v>
      </c>
      <c r="P77" s="96">
        <v>5411.5965841554771</v>
      </c>
      <c r="Q77" s="97">
        <v>2940.9784398314696</v>
      </c>
      <c r="R77" s="96">
        <v>-11358.924659349599</v>
      </c>
      <c r="S77" s="97">
        <v>-5840.9787570992103</v>
      </c>
      <c r="T77" s="96">
        <v>-5682.8496101862111</v>
      </c>
      <c r="U77" s="97">
        <v>-2797.9966835555315</v>
      </c>
      <c r="V77" s="96">
        <v>-5293.8573854488641</v>
      </c>
      <c r="W77" s="97">
        <v>168.14598790646414</v>
      </c>
      <c r="X77" s="96">
        <v>-635.11066129176834</v>
      </c>
      <c r="Y77" s="97">
        <v>-138.46831451455728</v>
      </c>
      <c r="Z77" s="96">
        <v>-1255.5832613013772</v>
      </c>
      <c r="AA77" s="97">
        <v>319.0678601544405</v>
      </c>
      <c r="AB77" s="96">
        <v>-1328.7197316854799</v>
      </c>
      <c r="AC77" s="97">
        <v>306.94640688811342</v>
      </c>
      <c r="AD77" s="96">
        <v>-409.47110123082894</v>
      </c>
      <c r="AE77" s="97">
        <v>1263.0450087236422</v>
      </c>
      <c r="AF77" s="96">
        <v>4822.579795095633</v>
      </c>
      <c r="AG77" s="97">
        <v>4831.9079393695265</v>
      </c>
      <c r="AH77" s="96">
        <v>1368.866922406316</v>
      </c>
      <c r="AI77" s="97">
        <v>5106.6307059033443</v>
      </c>
      <c r="AJ77" s="96">
        <v>3287.3965510082708</v>
      </c>
      <c r="AK77" s="97">
        <v>3336.6581304370593</v>
      </c>
      <c r="AL77" s="96">
        <v>2821.4093081595674</v>
      </c>
      <c r="AM77" s="97">
        <v>1132.1958278641432</v>
      </c>
      <c r="AN77" s="96">
        <v>5042.7405841554773</v>
      </c>
      <c r="AO77" s="97">
        <v>2652.0044398314694</v>
      </c>
      <c r="AP77" s="96">
        <v>-11713.332659349602</v>
      </c>
      <c r="AQ77" s="97">
        <v>-6176.4277570992108</v>
      </c>
      <c r="AR77" s="96">
        <v>-6044.7436101862113</v>
      </c>
      <c r="AS77" s="97">
        <v>-3094.070683555532</v>
      </c>
      <c r="AT77" s="96">
        <v>-5663.8013854488636</v>
      </c>
      <c r="AU77" s="97">
        <v>-151.89301209353653</v>
      </c>
      <c r="AV77" s="96">
        <v>-995.40266129176962</v>
      </c>
      <c r="AW77" s="97">
        <v>-468.13131451455592</v>
      </c>
      <c r="AX77" s="96">
        <v>-1605.4832613013787</v>
      </c>
      <c r="AY77" s="97">
        <v>11.009860154441412</v>
      </c>
    </row>
    <row r="78" spans="2:51" x14ac:dyDescent="0.25">
      <c r="B78" s="94">
        <v>10235</v>
      </c>
      <c r="C78" s="95" t="s">
        <v>81</v>
      </c>
      <c r="D78" s="96">
        <v>301.75661277413383</v>
      </c>
      <c r="E78" s="97">
        <v>201.83966711159883</v>
      </c>
      <c r="F78" s="96">
        <v>-785.93375759871742</v>
      </c>
      <c r="G78" s="97">
        <v>1198.3628066451147</v>
      </c>
      <c r="H78" s="96">
        <v>1118.4346864175914</v>
      </c>
      <c r="I78" s="97">
        <v>893.32604922984319</v>
      </c>
      <c r="J78" s="96">
        <v>712.29448966256314</v>
      </c>
      <c r="K78" s="97">
        <v>2681.8726884757598</v>
      </c>
      <c r="L78" s="96">
        <v>3280.5745363348015</v>
      </c>
      <c r="M78" s="97">
        <v>2227.7471040631763</v>
      </c>
      <c r="N78" s="96">
        <v>2156.0521829462068</v>
      </c>
      <c r="O78" s="97">
        <v>561.70893881022494</v>
      </c>
      <c r="P78" s="96">
        <v>4326.1585910800277</v>
      </c>
      <c r="Q78" s="97">
        <v>1891.4342650430881</v>
      </c>
      <c r="R78" s="96">
        <v>-7037.5468842965838</v>
      </c>
      <c r="S78" s="97">
        <v>-3749.1585255397058</v>
      </c>
      <c r="T78" s="96">
        <v>-4292.5812363278856</v>
      </c>
      <c r="U78" s="97">
        <v>-2243.0799101334269</v>
      </c>
      <c r="V78" s="96">
        <v>-5839.039117117838</v>
      </c>
      <c r="W78" s="97">
        <v>-1220.9118545108286</v>
      </c>
      <c r="X78" s="96">
        <v>-2284.2099145432112</v>
      </c>
      <c r="Y78" s="97">
        <v>-1268.8629823584415</v>
      </c>
      <c r="Z78" s="96">
        <v>-1419.6756821604413</v>
      </c>
      <c r="AA78" s="97">
        <v>-673.20440088701434</v>
      </c>
      <c r="AB78" s="96">
        <v>-122.73434248165722</v>
      </c>
      <c r="AC78" s="97">
        <v>718.61871750081809</v>
      </c>
      <c r="AD78" s="96">
        <v>-114.62290428474807</v>
      </c>
      <c r="AE78" s="97">
        <v>639.06033458535785</v>
      </c>
      <c r="AF78" s="96">
        <v>1192.3835561839314</v>
      </c>
      <c r="AG78" s="97">
        <v>940.34134608954628</v>
      </c>
      <c r="AH78" s="96">
        <v>786.13967963395771</v>
      </c>
      <c r="AI78" s="97">
        <v>2735.3020350530951</v>
      </c>
      <c r="AJ78" s="96">
        <v>2676.7474341093784</v>
      </c>
      <c r="AK78" s="97">
        <v>1985.7707057660846</v>
      </c>
      <c r="AL78" s="96">
        <v>2223.8464797644192</v>
      </c>
      <c r="AM78" s="97">
        <v>600.38599843949305</v>
      </c>
      <c r="AN78" s="96">
        <v>3877.7892501165279</v>
      </c>
      <c r="AO78" s="97">
        <v>2438.823966257688</v>
      </c>
      <c r="AP78" s="96">
        <v>-6546.9445308812992</v>
      </c>
      <c r="AQ78" s="97">
        <v>-4163.9773063032271</v>
      </c>
      <c r="AR78" s="96">
        <v>-4245.0938825531648</v>
      </c>
      <c r="AS78" s="97">
        <v>-2216.3988705326974</v>
      </c>
      <c r="AT78" s="96">
        <v>-5794.2462027331312</v>
      </c>
      <c r="AU78" s="97">
        <v>-1189.5610960934482</v>
      </c>
      <c r="AV78" s="96">
        <v>-2232.3007001888218</v>
      </c>
      <c r="AW78" s="97">
        <v>-1240.7699517473666</v>
      </c>
      <c r="AX78" s="96">
        <v>-1371.6490793304656</v>
      </c>
      <c r="AY78" s="97">
        <v>-644.00202277024346</v>
      </c>
    </row>
    <row r="79" spans="2:51" x14ac:dyDescent="0.25">
      <c r="B79" s="94">
        <v>10236</v>
      </c>
      <c r="C79" s="95" t="s">
        <v>82</v>
      </c>
      <c r="D79" s="96">
        <v>0</v>
      </c>
      <c r="E79" s="97">
        <v>0</v>
      </c>
      <c r="F79" s="96">
        <v>0</v>
      </c>
      <c r="G79" s="97">
        <v>0</v>
      </c>
      <c r="H79" s="96">
        <v>0</v>
      </c>
      <c r="I79" s="97">
        <v>0</v>
      </c>
      <c r="J79" s="96">
        <v>0</v>
      </c>
      <c r="K79" s="97">
        <v>0</v>
      </c>
      <c r="L79" s="96">
        <v>0</v>
      </c>
      <c r="M79" s="97">
        <v>0</v>
      </c>
      <c r="N79" s="96">
        <v>0</v>
      </c>
      <c r="O79" s="97">
        <v>0</v>
      </c>
      <c r="P79" s="96">
        <v>0</v>
      </c>
      <c r="Q79" s="97">
        <v>0</v>
      </c>
      <c r="R79" s="96">
        <v>0</v>
      </c>
      <c r="S79" s="97">
        <v>0</v>
      </c>
      <c r="T79" s="96">
        <v>0</v>
      </c>
      <c r="U79" s="97">
        <v>0</v>
      </c>
      <c r="V79" s="96">
        <v>0</v>
      </c>
      <c r="W79" s="97">
        <v>0</v>
      </c>
      <c r="X79" s="96">
        <v>0</v>
      </c>
      <c r="Y79" s="97">
        <v>0</v>
      </c>
      <c r="Z79" s="96">
        <v>0</v>
      </c>
      <c r="AA79" s="97">
        <v>0</v>
      </c>
      <c r="AB79" s="96">
        <v>0</v>
      </c>
      <c r="AC79" s="97">
        <v>0</v>
      </c>
      <c r="AD79" s="96">
        <v>0</v>
      </c>
      <c r="AE79" s="97">
        <v>0</v>
      </c>
      <c r="AF79" s="96">
        <v>0</v>
      </c>
      <c r="AG79" s="97">
        <v>0</v>
      </c>
      <c r="AH79" s="96">
        <v>0</v>
      </c>
      <c r="AI79" s="97">
        <v>0</v>
      </c>
      <c r="AJ79" s="96">
        <v>0</v>
      </c>
      <c r="AK79" s="97">
        <v>0</v>
      </c>
      <c r="AL79" s="96">
        <v>0</v>
      </c>
      <c r="AM79" s="97">
        <v>0</v>
      </c>
      <c r="AN79" s="96">
        <v>0</v>
      </c>
      <c r="AO79" s="97">
        <v>0</v>
      </c>
      <c r="AP79" s="96">
        <v>0</v>
      </c>
      <c r="AQ79" s="97">
        <v>0</v>
      </c>
      <c r="AR79" s="96">
        <v>0</v>
      </c>
      <c r="AS79" s="97">
        <v>0</v>
      </c>
      <c r="AT79" s="96">
        <v>0</v>
      </c>
      <c r="AU79" s="97">
        <v>0</v>
      </c>
      <c r="AV79" s="96">
        <v>0</v>
      </c>
      <c r="AW79" s="97">
        <v>0</v>
      </c>
      <c r="AX79" s="96">
        <v>0</v>
      </c>
      <c r="AY79" s="97">
        <v>0</v>
      </c>
    </row>
    <row r="80" spans="2:51" x14ac:dyDescent="0.25">
      <c r="B80" s="94">
        <v>10237</v>
      </c>
      <c r="C80" s="95" t="s">
        <v>83</v>
      </c>
      <c r="D80" s="96">
        <v>-1011.4478398467872</v>
      </c>
      <c r="E80" s="97">
        <v>2109.0001036724425</v>
      </c>
      <c r="F80" s="96">
        <v>-2006.2496207725817</v>
      </c>
      <c r="G80" s="97">
        <v>2327.8818116555794</v>
      </c>
      <c r="H80" s="96">
        <v>1140.6878570731496</v>
      </c>
      <c r="I80" s="97">
        <v>5738.0283165508317</v>
      </c>
      <c r="J80" s="96">
        <v>-1251.8678781180861</v>
      </c>
      <c r="K80" s="97">
        <v>3521.8891990316879</v>
      </c>
      <c r="L80" s="96">
        <v>937.25654126343943</v>
      </c>
      <c r="M80" s="97">
        <v>3369.8279792031954</v>
      </c>
      <c r="N80" s="96">
        <v>360.00967329565538</v>
      </c>
      <c r="O80" s="97">
        <v>2902.8514619135603</v>
      </c>
      <c r="P80" s="96">
        <v>4590.0088011882599</v>
      </c>
      <c r="Q80" s="97">
        <v>4267.8585382107967</v>
      </c>
      <c r="R80" s="96">
        <v>-9074.1797118483119</v>
      </c>
      <c r="S80" s="97">
        <v>-3245.1616777459076</v>
      </c>
      <c r="T80" s="96">
        <v>-7259.6582341321191</v>
      </c>
      <c r="U80" s="97">
        <v>-752.75559934753437</v>
      </c>
      <c r="V80" s="96">
        <v>-8847.1740133804342</v>
      </c>
      <c r="W80" s="97">
        <v>-859.43894719150921</v>
      </c>
      <c r="X80" s="96">
        <v>-5535.2078856350217</v>
      </c>
      <c r="Y80" s="97">
        <v>175.04444386898103</v>
      </c>
      <c r="Z80" s="96">
        <v>-3025.619085592627</v>
      </c>
      <c r="AA80" s="97">
        <v>957.71356028345326</v>
      </c>
      <c r="AB80" s="96">
        <v>-39.304113366895763</v>
      </c>
      <c r="AC80" s="97">
        <v>2803.5277846023382</v>
      </c>
      <c r="AD80" s="96">
        <v>-1664.6905172569932</v>
      </c>
      <c r="AE80" s="97">
        <v>3968.1143347476936</v>
      </c>
      <c r="AF80" s="96">
        <v>3323.9381462045785</v>
      </c>
      <c r="AG80" s="97">
        <v>5936.4744729885297</v>
      </c>
      <c r="AH80" s="96">
        <v>-69.933886120685202</v>
      </c>
      <c r="AI80" s="97">
        <v>4441.7682695375715</v>
      </c>
      <c r="AJ80" s="96">
        <v>1996.1442763017003</v>
      </c>
      <c r="AK80" s="97">
        <v>4156.8781901090333</v>
      </c>
      <c r="AL80" s="96">
        <v>1399.0098149594633</v>
      </c>
      <c r="AM80" s="97">
        <v>3712.5753871814795</v>
      </c>
      <c r="AN80" s="96">
        <v>5590.6526285347063</v>
      </c>
      <c r="AO80" s="97">
        <v>4996.6606001048604</v>
      </c>
      <c r="AP80" s="96">
        <v>-8759.0868025822238</v>
      </c>
      <c r="AQ80" s="97">
        <v>-1962.1351870545532</v>
      </c>
      <c r="AR80" s="96">
        <v>-5904.4313504766924</v>
      </c>
      <c r="AS80" s="97">
        <v>-667.44449826562777</v>
      </c>
      <c r="AT80" s="96">
        <v>-8041.7291422796407</v>
      </c>
      <c r="AU80" s="97">
        <v>-240.69549221302441</v>
      </c>
      <c r="AV80" s="96">
        <v>-4726.930515955808</v>
      </c>
      <c r="AW80" s="97">
        <v>800.22851708257986</v>
      </c>
      <c r="AX80" s="96">
        <v>-2217.5297697138558</v>
      </c>
      <c r="AY80" s="97">
        <v>1595.1715215714412</v>
      </c>
    </row>
    <row r="81" spans="2:51" x14ac:dyDescent="0.25">
      <c r="B81" s="94">
        <v>10239</v>
      </c>
      <c r="C81" s="95" t="s">
        <v>84</v>
      </c>
      <c r="D81" s="96">
        <v>0</v>
      </c>
      <c r="E81" s="97">
        <v>0</v>
      </c>
      <c r="F81" s="96">
        <v>0</v>
      </c>
      <c r="G81" s="97">
        <v>0</v>
      </c>
      <c r="H81" s="96">
        <v>0</v>
      </c>
      <c r="I81" s="97">
        <v>0</v>
      </c>
      <c r="J81" s="96">
        <v>0</v>
      </c>
      <c r="K81" s="97">
        <v>0</v>
      </c>
      <c r="L81" s="96">
        <v>0</v>
      </c>
      <c r="M81" s="97">
        <v>0</v>
      </c>
      <c r="N81" s="96">
        <v>0</v>
      </c>
      <c r="O81" s="97">
        <v>0</v>
      </c>
      <c r="P81" s="96">
        <v>0</v>
      </c>
      <c r="Q81" s="97">
        <v>0</v>
      </c>
      <c r="R81" s="96">
        <v>0</v>
      </c>
      <c r="S81" s="97">
        <v>0</v>
      </c>
      <c r="T81" s="96">
        <v>0</v>
      </c>
      <c r="U81" s="97">
        <v>0</v>
      </c>
      <c r="V81" s="96">
        <v>0</v>
      </c>
      <c r="W81" s="97">
        <v>0</v>
      </c>
      <c r="X81" s="96">
        <v>0</v>
      </c>
      <c r="Y81" s="97">
        <v>0</v>
      </c>
      <c r="Z81" s="96">
        <v>0</v>
      </c>
      <c r="AA81" s="97">
        <v>0</v>
      </c>
      <c r="AB81" s="96">
        <v>0</v>
      </c>
      <c r="AC81" s="97">
        <v>0</v>
      </c>
      <c r="AD81" s="96">
        <v>0</v>
      </c>
      <c r="AE81" s="97">
        <v>0</v>
      </c>
      <c r="AF81" s="96">
        <v>0</v>
      </c>
      <c r="AG81" s="97">
        <v>0</v>
      </c>
      <c r="AH81" s="96">
        <v>0</v>
      </c>
      <c r="AI81" s="97">
        <v>0</v>
      </c>
      <c r="AJ81" s="96">
        <v>0</v>
      </c>
      <c r="AK81" s="97">
        <v>0</v>
      </c>
      <c r="AL81" s="96">
        <v>0</v>
      </c>
      <c r="AM81" s="97">
        <v>0</v>
      </c>
      <c r="AN81" s="96">
        <v>0</v>
      </c>
      <c r="AO81" s="97">
        <v>0</v>
      </c>
      <c r="AP81" s="96">
        <v>0</v>
      </c>
      <c r="AQ81" s="97">
        <v>0</v>
      </c>
      <c r="AR81" s="96">
        <v>0</v>
      </c>
      <c r="AS81" s="97">
        <v>0</v>
      </c>
      <c r="AT81" s="96">
        <v>0</v>
      </c>
      <c r="AU81" s="97">
        <v>0</v>
      </c>
      <c r="AV81" s="96">
        <v>0</v>
      </c>
      <c r="AW81" s="97">
        <v>0</v>
      </c>
      <c r="AX81" s="96">
        <v>0</v>
      </c>
      <c r="AY81" s="97">
        <v>0</v>
      </c>
    </row>
    <row r="82" spans="2:51" x14ac:dyDescent="0.25">
      <c r="B82" s="94">
        <v>10242</v>
      </c>
      <c r="C82" s="95" t="s">
        <v>85</v>
      </c>
      <c r="D82" s="96">
        <v>-1604.9132650082047</v>
      </c>
      <c r="E82" s="97">
        <v>-647.71978698221665</v>
      </c>
      <c r="F82" s="96">
        <v>-2443.0427420424453</v>
      </c>
      <c r="G82" s="97">
        <v>-1098.4680622758813</v>
      </c>
      <c r="H82" s="96">
        <v>-1970.9598673285095</v>
      </c>
      <c r="I82" s="97">
        <v>-798.26245793093585</v>
      </c>
      <c r="J82" s="96">
        <v>-2327.5583363349733</v>
      </c>
      <c r="K82" s="97">
        <v>-803.64710555637498</v>
      </c>
      <c r="L82" s="96">
        <v>-1654.2560248354403</v>
      </c>
      <c r="M82" s="97">
        <v>-611.30232443698355</v>
      </c>
      <c r="N82" s="96">
        <v>-1956.8939194506499</v>
      </c>
      <c r="O82" s="97">
        <v>-1023.6655564486493</v>
      </c>
      <c r="P82" s="96">
        <v>-1169.5916375767458</v>
      </c>
      <c r="Q82" s="97">
        <v>-703.37422519896495</v>
      </c>
      <c r="R82" s="96">
        <v>-809.0374574862808</v>
      </c>
      <c r="S82" s="97">
        <v>259.25975063203805</v>
      </c>
      <c r="T82" s="96">
        <v>2603.5752966885257</v>
      </c>
      <c r="U82" s="97">
        <v>2556.0601911856043</v>
      </c>
      <c r="V82" s="96">
        <v>3730.9430352679256</v>
      </c>
      <c r="W82" s="97">
        <v>4302.9480749385939</v>
      </c>
      <c r="X82" s="96">
        <v>3332.9977433477952</v>
      </c>
      <c r="Y82" s="97">
        <v>3128.5087302668767</v>
      </c>
      <c r="Z82" s="96">
        <v>782.67558629788982</v>
      </c>
      <c r="AA82" s="97">
        <v>1241.4342308280193</v>
      </c>
      <c r="AB82" s="96">
        <v>-1619.2378350032513</v>
      </c>
      <c r="AC82" s="97">
        <v>-654.09647414657684</v>
      </c>
      <c r="AD82" s="96">
        <v>-2463.7530901620444</v>
      </c>
      <c r="AE82" s="97">
        <v>-1108.5916356915718</v>
      </c>
      <c r="AF82" s="96">
        <v>-1991.6463313460131</v>
      </c>
      <c r="AG82" s="97">
        <v>-808.90367384169167</v>
      </c>
      <c r="AH82" s="96">
        <v>-2362.8377724606189</v>
      </c>
      <c r="AI82" s="97">
        <v>-823.73543139843719</v>
      </c>
      <c r="AJ82" s="96">
        <v>-1741.880391042449</v>
      </c>
      <c r="AK82" s="97">
        <v>-672.97165693219131</v>
      </c>
      <c r="AL82" s="96">
        <v>-1985.513267046261</v>
      </c>
      <c r="AM82" s="97">
        <v>-1041.6716673949902</v>
      </c>
      <c r="AN82" s="96">
        <v>-1190.1999026677838</v>
      </c>
      <c r="AO82" s="97">
        <v>-716.86819841432634</v>
      </c>
      <c r="AP82" s="96">
        <v>-784.72955534726134</v>
      </c>
      <c r="AQ82" s="97">
        <v>285.15212605147372</v>
      </c>
      <c r="AR82" s="96">
        <v>2636.5926207976827</v>
      </c>
      <c r="AS82" s="97">
        <v>2584.7330817453612</v>
      </c>
      <c r="AT82" s="96">
        <v>3758.4424746183604</v>
      </c>
      <c r="AU82" s="97">
        <v>4334.8217740566442</v>
      </c>
      <c r="AV82" s="96">
        <v>3368.3527115682045</v>
      </c>
      <c r="AW82" s="97">
        <v>3159.3898347214626</v>
      </c>
      <c r="AX82" s="96">
        <v>820.34894089019735</v>
      </c>
      <c r="AY82" s="97">
        <v>1275.0530381260915</v>
      </c>
    </row>
    <row r="83" spans="2:51" x14ac:dyDescent="0.25">
      <c r="B83" s="94">
        <v>10244</v>
      </c>
      <c r="C83" s="95" t="s">
        <v>86</v>
      </c>
      <c r="D83" s="96">
        <v>-4722.716565036746</v>
      </c>
      <c r="E83" s="97">
        <v>444.35802385064017</v>
      </c>
      <c r="F83" s="96">
        <v>-3296.1073839672536</v>
      </c>
      <c r="G83" s="97">
        <v>4159.9316791835809</v>
      </c>
      <c r="H83" s="96">
        <v>12335.726445802298</v>
      </c>
      <c r="I83" s="97">
        <v>14850.732779664464</v>
      </c>
      <c r="J83" s="96">
        <v>6710.5118420308427</v>
      </c>
      <c r="K83" s="97">
        <v>12954.812026161857</v>
      </c>
      <c r="L83" s="96">
        <v>14070.33422379868</v>
      </c>
      <c r="M83" s="97">
        <v>15451.220935663339</v>
      </c>
      <c r="N83" s="96">
        <v>6841.3021997329124</v>
      </c>
      <c r="O83" s="97">
        <v>7290.3176254841528</v>
      </c>
      <c r="P83" s="96">
        <v>6082.8832525958242</v>
      </c>
      <c r="Q83" s="97">
        <v>5351.1710412713546</v>
      </c>
      <c r="R83" s="96">
        <v>-22164.448810260157</v>
      </c>
      <c r="S83" s="97">
        <v>-11241.774548454006</v>
      </c>
      <c r="T83" s="96">
        <v>-12638.002030256619</v>
      </c>
      <c r="U83" s="97">
        <v>-5888.5707883328614</v>
      </c>
      <c r="V83" s="96">
        <v>-16844.627310779688</v>
      </c>
      <c r="W83" s="97">
        <v>-4524.9664018579206</v>
      </c>
      <c r="X83" s="96">
        <v>-9051.0454892303278</v>
      </c>
      <c r="Y83" s="97">
        <v>-4150.0009057254647</v>
      </c>
      <c r="Z83" s="96">
        <v>-5245.66793695042</v>
      </c>
      <c r="AA83" s="97">
        <v>-868.24562390847495</v>
      </c>
      <c r="AB83" s="96">
        <v>-4797.0225650367429</v>
      </c>
      <c r="AC83" s="97">
        <v>335.42902385064008</v>
      </c>
      <c r="AD83" s="96">
        <v>-3331.5183839672536</v>
      </c>
      <c r="AE83" s="97">
        <v>4037.4196791835784</v>
      </c>
      <c r="AF83" s="96">
        <v>12199.450445802293</v>
      </c>
      <c r="AG83" s="97">
        <v>14800.689779664473</v>
      </c>
      <c r="AH83" s="96">
        <v>6613.3498420308388</v>
      </c>
      <c r="AI83" s="97">
        <v>12863.646026161859</v>
      </c>
      <c r="AJ83" s="96">
        <v>13483.969223798675</v>
      </c>
      <c r="AK83" s="97">
        <v>15011.086935663334</v>
      </c>
      <c r="AL83" s="96">
        <v>6752.8011997329013</v>
      </c>
      <c r="AM83" s="97">
        <v>7187.6306254841511</v>
      </c>
      <c r="AN83" s="96">
        <v>6007.0302525958286</v>
      </c>
      <c r="AO83" s="97">
        <v>5260.2130412713595</v>
      </c>
      <c r="AP83" s="96">
        <v>-22222.339810260157</v>
      </c>
      <c r="AQ83" s="97">
        <v>-11381.16754845401</v>
      </c>
      <c r="AR83" s="96">
        <v>-12742.239030256616</v>
      </c>
      <c r="AS83" s="97">
        <v>-5955.0747883328586</v>
      </c>
      <c r="AT83" s="96">
        <v>-16924.676310779683</v>
      </c>
      <c r="AU83" s="97">
        <v>-4645.1204018579228</v>
      </c>
      <c r="AV83" s="96">
        <v>-9114.4724892303238</v>
      </c>
      <c r="AW83" s="97">
        <v>-4288.7049057254699</v>
      </c>
      <c r="AX83" s="96">
        <v>-5315.6829369504158</v>
      </c>
      <c r="AY83" s="97">
        <v>-974.7796239084746</v>
      </c>
    </row>
    <row r="84" spans="2:51" x14ac:dyDescent="0.25">
      <c r="B84" s="94">
        <v>10246</v>
      </c>
      <c r="C84" s="95" t="s">
        <v>87</v>
      </c>
      <c r="D84" s="96">
        <v>-204.49064615647376</v>
      </c>
      <c r="E84" s="97">
        <v>63.685395686407446</v>
      </c>
      <c r="F84" s="96">
        <v>-212.27358611081581</v>
      </c>
      <c r="G84" s="97">
        <v>538.43029837337235</v>
      </c>
      <c r="H84" s="96">
        <v>786.97469412389819</v>
      </c>
      <c r="I84" s="97">
        <v>745.68244144123628</v>
      </c>
      <c r="J84" s="96">
        <v>129.38350571714091</v>
      </c>
      <c r="K84" s="97">
        <v>959.75771825739139</v>
      </c>
      <c r="L84" s="96">
        <v>942.82940992492513</v>
      </c>
      <c r="M84" s="97">
        <v>801.61765253376871</v>
      </c>
      <c r="N84" s="96">
        <v>322.96758548930256</v>
      </c>
      <c r="O84" s="97">
        <v>176.25821627329924</v>
      </c>
      <c r="P84" s="96">
        <v>812.66468160263184</v>
      </c>
      <c r="Q84" s="97">
        <v>472.60733693594079</v>
      </c>
      <c r="R84" s="96">
        <v>-2603.2240522985117</v>
      </c>
      <c r="S84" s="97">
        <v>-1248.3324116568547</v>
      </c>
      <c r="T84" s="96">
        <v>-1790.1190376048235</v>
      </c>
      <c r="U84" s="97">
        <v>-811.68473114606627</v>
      </c>
      <c r="V84" s="96">
        <v>-2142.8433624513677</v>
      </c>
      <c r="W84" s="97">
        <v>-484.20920396796168</v>
      </c>
      <c r="X84" s="96">
        <v>-1202.9805673067876</v>
      </c>
      <c r="Y84" s="97">
        <v>-521.51241553548925</v>
      </c>
      <c r="Z84" s="96">
        <v>-761.24539237482895</v>
      </c>
      <c r="AA84" s="97">
        <v>-205.80601902932335</v>
      </c>
      <c r="AB84" s="96">
        <v>-327.27864615647377</v>
      </c>
      <c r="AC84" s="97">
        <v>198.71039568640754</v>
      </c>
      <c r="AD84" s="96">
        <v>-19.809586110815872</v>
      </c>
      <c r="AE84" s="97">
        <v>358.20029837337233</v>
      </c>
      <c r="AF84" s="96">
        <v>794.27669412389878</v>
      </c>
      <c r="AG84" s="97">
        <v>750.61944144123618</v>
      </c>
      <c r="AH84" s="96">
        <v>136.35150571714075</v>
      </c>
      <c r="AI84" s="97">
        <v>965.02571825739142</v>
      </c>
      <c r="AJ84" s="96">
        <v>754.1894099249248</v>
      </c>
      <c r="AK84" s="97">
        <v>724.69465253376893</v>
      </c>
      <c r="AL84" s="96">
        <v>330.45758548930326</v>
      </c>
      <c r="AM84" s="97">
        <v>181.00321627329913</v>
      </c>
      <c r="AN84" s="96">
        <v>673.99768160263193</v>
      </c>
      <c r="AO84" s="97">
        <v>623.50933693594084</v>
      </c>
      <c r="AP84" s="96">
        <v>-2480.0840522985113</v>
      </c>
      <c r="AQ84" s="97">
        <v>-1359.2394116568544</v>
      </c>
      <c r="AR84" s="96">
        <v>-1782.5530376048237</v>
      </c>
      <c r="AS84" s="97">
        <v>-807.01673114606615</v>
      </c>
      <c r="AT84" s="96">
        <v>-2135.7623624513676</v>
      </c>
      <c r="AU84" s="97">
        <v>-479.05120396796156</v>
      </c>
      <c r="AV84" s="96">
        <v>-1195.2855673067879</v>
      </c>
      <c r="AW84" s="97">
        <v>-516.96941553548913</v>
      </c>
      <c r="AX84" s="96">
        <v>-753.94539237482923</v>
      </c>
      <c r="AY84" s="97">
        <v>-200.87001902932343</v>
      </c>
    </row>
    <row r="85" spans="2:51" x14ac:dyDescent="0.25">
      <c r="B85" s="94">
        <v>10247</v>
      </c>
      <c r="C85" s="95" t="s">
        <v>88</v>
      </c>
      <c r="D85" s="96">
        <v>1226.7562324611936</v>
      </c>
      <c r="E85" s="97">
        <v>1079.3616460855483</v>
      </c>
      <c r="F85" s="96">
        <v>-185.00753045240708</v>
      </c>
      <c r="G85" s="97">
        <v>4390.5776569490372</v>
      </c>
      <c r="H85" s="96">
        <v>7375.099093543351</v>
      </c>
      <c r="I85" s="97">
        <v>5567.9490183316011</v>
      </c>
      <c r="J85" s="96">
        <v>5801.3064853614196</v>
      </c>
      <c r="K85" s="97">
        <v>9898.9097762502752</v>
      </c>
      <c r="L85" s="96">
        <v>11111.798097040053</v>
      </c>
      <c r="M85" s="97">
        <v>7759.0183388457081</v>
      </c>
      <c r="N85" s="96">
        <v>7947.8975530748285</v>
      </c>
      <c r="O85" s="97">
        <v>3681.7783095816267</v>
      </c>
      <c r="P85" s="96">
        <v>12851.010913263333</v>
      </c>
      <c r="Q85" s="97">
        <v>6407.8461868014165</v>
      </c>
      <c r="R85" s="96">
        <v>-18063.932979727651</v>
      </c>
      <c r="S85" s="97">
        <v>-9420.0883331502664</v>
      </c>
      <c r="T85" s="96">
        <v>-11876.724018101315</v>
      </c>
      <c r="U85" s="97">
        <v>-5940.4024030246255</v>
      </c>
      <c r="V85" s="96">
        <v>-16054.170415942055</v>
      </c>
      <c r="W85" s="97">
        <v>-3799.6086533794623</v>
      </c>
      <c r="X85" s="96">
        <v>-7602.7648506729638</v>
      </c>
      <c r="Y85" s="97">
        <v>-3946.4932706587642</v>
      </c>
      <c r="Z85" s="96">
        <v>-3346.442736802881</v>
      </c>
      <c r="AA85" s="97">
        <v>-1379.193870396979</v>
      </c>
      <c r="AB85" s="96">
        <v>1017.8142324611908</v>
      </c>
      <c r="AC85" s="97">
        <v>2784.8956460855479</v>
      </c>
      <c r="AD85" s="96">
        <v>2147.6974695476019</v>
      </c>
      <c r="AE85" s="97">
        <v>3369.9126569490363</v>
      </c>
      <c r="AF85" s="96">
        <v>8127.5840935433516</v>
      </c>
      <c r="AG85" s="97">
        <v>6011.2080183315993</v>
      </c>
      <c r="AH85" s="96">
        <v>6457.3844853614137</v>
      </c>
      <c r="AI85" s="97">
        <v>10288.297776250274</v>
      </c>
      <c r="AJ85" s="96">
        <v>10333.203097040059</v>
      </c>
      <c r="AK85" s="97">
        <v>7618.3373388457112</v>
      </c>
      <c r="AL85" s="96">
        <v>8431.3975530748212</v>
      </c>
      <c r="AM85" s="97">
        <v>3943.3313095816229</v>
      </c>
      <c r="AN85" s="96">
        <v>11928.268913263328</v>
      </c>
      <c r="AO85" s="97">
        <v>7914.5161868014147</v>
      </c>
      <c r="AP85" s="96">
        <v>-16842.811979727652</v>
      </c>
      <c r="AQ85" s="97">
        <v>-10407.193333150262</v>
      </c>
      <c r="AR85" s="96">
        <v>-11818.515018101316</v>
      </c>
      <c r="AS85" s="97">
        <v>-5915.9614030246266</v>
      </c>
      <c r="AT85" s="96">
        <v>-16068.360415942054</v>
      </c>
      <c r="AU85" s="97">
        <v>-3850.548653379461</v>
      </c>
      <c r="AV85" s="96">
        <v>-7701.1658506729618</v>
      </c>
      <c r="AW85" s="97">
        <v>-4062.8382706587654</v>
      </c>
      <c r="AX85" s="96">
        <v>-3530.6117368028827</v>
      </c>
      <c r="AY85" s="97">
        <v>-1546.7128703969756</v>
      </c>
    </row>
    <row r="86" spans="2:51" x14ac:dyDescent="0.25">
      <c r="B86" s="94">
        <v>10256</v>
      </c>
      <c r="C86" s="95" t="s">
        <v>89</v>
      </c>
      <c r="D86" s="96">
        <v>-2279.6944831260116</v>
      </c>
      <c r="E86" s="97">
        <v>-226.2418677459973</v>
      </c>
      <c r="F86" s="96">
        <v>-4471.0694062428811</v>
      </c>
      <c r="G86" s="97">
        <v>-309.01079910138651</v>
      </c>
      <c r="H86" s="96">
        <v>1704.2857335807603</v>
      </c>
      <c r="I86" s="97">
        <v>5049.0895774762685</v>
      </c>
      <c r="J86" s="96">
        <v>613.46449587152165</v>
      </c>
      <c r="K86" s="97">
        <v>4268.7487543987791</v>
      </c>
      <c r="L86" s="96">
        <v>821.79759198214015</v>
      </c>
      <c r="M86" s="97">
        <v>2047.3997246250674</v>
      </c>
      <c r="N86" s="96">
        <v>-882.63567875943409</v>
      </c>
      <c r="O86" s="97">
        <v>862.63014642017879</v>
      </c>
      <c r="P86" s="96">
        <v>4480.9275437061024</v>
      </c>
      <c r="Q86" s="97">
        <v>2660.5994216727013</v>
      </c>
      <c r="R86" s="96">
        <v>-6723.6654803639722</v>
      </c>
      <c r="S86" s="97">
        <v>-3715.1890691348162</v>
      </c>
      <c r="T86" s="96">
        <v>-5069.6900669198367</v>
      </c>
      <c r="U86" s="97">
        <v>-780.27314891283277</v>
      </c>
      <c r="V86" s="96">
        <v>-4754.4777048438227</v>
      </c>
      <c r="W86" s="97">
        <v>988.27846103496813</v>
      </c>
      <c r="X86" s="96">
        <v>-2640.7970969505477</v>
      </c>
      <c r="Y86" s="97">
        <v>830.88737686251443</v>
      </c>
      <c r="Z86" s="96">
        <v>-3285.8671609202283</v>
      </c>
      <c r="AA86" s="97">
        <v>-775.36102028917958</v>
      </c>
      <c r="AB86" s="96">
        <v>-2209.8284831260098</v>
      </c>
      <c r="AC86" s="97">
        <v>-197.79786774599779</v>
      </c>
      <c r="AD86" s="96">
        <v>-4413.7414062428797</v>
      </c>
      <c r="AE86" s="97">
        <v>-251.28279910138554</v>
      </c>
      <c r="AF86" s="96">
        <v>1792.3087335807613</v>
      </c>
      <c r="AG86" s="97">
        <v>5117.8995774762698</v>
      </c>
      <c r="AH86" s="96">
        <v>706.83549587152447</v>
      </c>
      <c r="AI86" s="97">
        <v>4336.8867543987817</v>
      </c>
      <c r="AJ86" s="96">
        <v>906.63559198213989</v>
      </c>
      <c r="AK86" s="97">
        <v>2100.9777246250669</v>
      </c>
      <c r="AL86" s="96">
        <v>-812.01667875943167</v>
      </c>
      <c r="AM86" s="97">
        <v>912.45714642017992</v>
      </c>
      <c r="AN86" s="96">
        <v>4562.8025437061024</v>
      </c>
      <c r="AO86" s="97">
        <v>2699.9584216727017</v>
      </c>
      <c r="AP86" s="96">
        <v>-6643.2444803639737</v>
      </c>
      <c r="AQ86" s="97">
        <v>-3650.045069134816</v>
      </c>
      <c r="AR86" s="96">
        <v>-4990.3730669198339</v>
      </c>
      <c r="AS86" s="97">
        <v>-727.99414891283232</v>
      </c>
      <c r="AT86" s="96">
        <v>-4666.3117048438216</v>
      </c>
      <c r="AU86" s="97">
        <v>1047.6714610349682</v>
      </c>
      <c r="AV86" s="96">
        <v>-2559.7790969505477</v>
      </c>
      <c r="AW86" s="97">
        <v>884.66437686251447</v>
      </c>
      <c r="AX86" s="96">
        <v>-3222.4911609202281</v>
      </c>
      <c r="AY86" s="97">
        <v>-733.05002028917806</v>
      </c>
    </row>
    <row r="87" spans="2:51" x14ac:dyDescent="0.25">
      <c r="B87" s="94">
        <v>10258</v>
      </c>
      <c r="C87" s="95" t="s">
        <v>90</v>
      </c>
      <c r="D87" s="96">
        <v>-2714.9052322649604</v>
      </c>
      <c r="E87" s="97">
        <v>-540.57871572830481</v>
      </c>
      <c r="F87" s="96">
        <v>56.789818138695409</v>
      </c>
      <c r="G87" s="97">
        <v>1692.4270177910093</v>
      </c>
      <c r="H87" s="96">
        <v>4200.3496213632279</v>
      </c>
      <c r="I87" s="97">
        <v>5000.9261601807793</v>
      </c>
      <c r="J87" s="96">
        <v>3804.2226691309406</v>
      </c>
      <c r="K87" s="97">
        <v>6080.9199894552239</v>
      </c>
      <c r="L87" s="96">
        <v>5373.2130094878557</v>
      </c>
      <c r="M87" s="97">
        <v>4950.2353337558689</v>
      </c>
      <c r="N87" s="96">
        <v>3531.1978133343637</v>
      </c>
      <c r="O87" s="97">
        <v>2993.019877346871</v>
      </c>
      <c r="P87" s="96">
        <v>2200.8806418682761</v>
      </c>
      <c r="Q87" s="97">
        <v>1533.126571674251</v>
      </c>
      <c r="R87" s="96">
        <v>-9288.918291762333</v>
      </c>
      <c r="S87" s="97">
        <v>-5055.5564415969693</v>
      </c>
      <c r="T87" s="96">
        <v>-7733.9792684135537</v>
      </c>
      <c r="U87" s="97">
        <v>-4131.378502644091</v>
      </c>
      <c r="V87" s="96">
        <v>-5885.2699428112319</v>
      </c>
      <c r="W87" s="97">
        <v>-1826.4931695240884</v>
      </c>
      <c r="X87" s="96">
        <v>-1573.0470610526572</v>
      </c>
      <c r="Y87" s="97">
        <v>-632.79101262761105</v>
      </c>
      <c r="Z87" s="96">
        <v>-3840.4620024538854</v>
      </c>
      <c r="AA87" s="97">
        <v>-1307.1580815276648</v>
      </c>
      <c r="AB87" s="96">
        <v>-2679.6737283990005</v>
      </c>
      <c r="AC87" s="97">
        <v>-795.94919355139245</v>
      </c>
      <c r="AD87" s="96">
        <v>-247.86505044558726</v>
      </c>
      <c r="AE87" s="97">
        <v>1735.7341149412005</v>
      </c>
      <c r="AF87" s="96">
        <v>4063.5590317378555</v>
      </c>
      <c r="AG87" s="97">
        <v>4938.7300689029198</v>
      </c>
      <c r="AH87" s="96">
        <v>3657.2167923188135</v>
      </c>
      <c r="AI87" s="97">
        <v>6036.2449814692354</v>
      </c>
      <c r="AJ87" s="96">
        <v>5409.3621898706224</v>
      </c>
      <c r="AK87" s="97">
        <v>4969.1794421304585</v>
      </c>
      <c r="AL87" s="96">
        <v>3422.6025893758942</v>
      </c>
      <c r="AM87" s="97">
        <v>2932.1091975029776</v>
      </c>
      <c r="AN87" s="96">
        <v>2325.4871936532491</v>
      </c>
      <c r="AO87" s="97">
        <v>1309.8834276093075</v>
      </c>
      <c r="AP87" s="96">
        <v>-9752.6679076564506</v>
      </c>
      <c r="AQ87" s="97">
        <v>-5023.1728045020118</v>
      </c>
      <c r="AR87" s="96">
        <v>-7960.8064537110804</v>
      </c>
      <c r="AS87" s="97">
        <v>-4248.6696616668287</v>
      </c>
      <c r="AT87" s="96">
        <v>-6112.8035582278389</v>
      </c>
      <c r="AU87" s="97">
        <v>-1919.1662683889099</v>
      </c>
      <c r="AV87" s="96">
        <v>-1731.1909483269483</v>
      </c>
      <c r="AW87" s="97">
        <v>-710.35517350722694</v>
      </c>
      <c r="AX87" s="96">
        <v>-3996.8201799421531</v>
      </c>
      <c r="AY87" s="97">
        <v>-1384.4081994270982</v>
      </c>
    </row>
    <row r="88" spans="2:51" x14ac:dyDescent="0.25">
      <c r="B88" s="94">
        <v>10259</v>
      </c>
      <c r="C88" s="95" t="s">
        <v>91</v>
      </c>
      <c r="D88" s="96">
        <v>-314.60637094186131</v>
      </c>
      <c r="E88" s="97">
        <v>400.62320715455644</v>
      </c>
      <c r="F88" s="96">
        <v>-1055.8661829116863</v>
      </c>
      <c r="G88" s="97">
        <v>252.6635129598144</v>
      </c>
      <c r="H88" s="96">
        <v>1536.0274097880574</v>
      </c>
      <c r="I88" s="97">
        <v>2117.4593082734373</v>
      </c>
      <c r="J88" s="96">
        <v>507.27282370402463</v>
      </c>
      <c r="K88" s="97">
        <v>2524.5877897776154</v>
      </c>
      <c r="L88" s="96">
        <v>1570.4802935145108</v>
      </c>
      <c r="M88" s="97">
        <v>1752.9340644329313</v>
      </c>
      <c r="N88" s="96">
        <v>1214.4831877478409</v>
      </c>
      <c r="O88" s="97">
        <v>741.73959847843344</v>
      </c>
      <c r="P88" s="96">
        <v>2849.6290728678287</v>
      </c>
      <c r="Q88" s="97">
        <v>1532.2430514002172</v>
      </c>
      <c r="R88" s="96">
        <v>-5519.7008313814567</v>
      </c>
      <c r="S88" s="97">
        <v>-2803.0180067264373</v>
      </c>
      <c r="T88" s="96">
        <v>-3114.4364185482791</v>
      </c>
      <c r="U88" s="97">
        <v>-1254.2868411743693</v>
      </c>
      <c r="V88" s="96">
        <v>-2331.373403052401</v>
      </c>
      <c r="W88" s="97">
        <v>422.36669190159682</v>
      </c>
      <c r="X88" s="96">
        <v>-170.0921360676366</v>
      </c>
      <c r="Y88" s="97">
        <v>244.14749211425897</v>
      </c>
      <c r="Z88" s="96">
        <v>-1196.0635955705638</v>
      </c>
      <c r="AA88" s="97">
        <v>47.274028019582147</v>
      </c>
      <c r="AB88" s="96">
        <v>-200.36937094186214</v>
      </c>
      <c r="AC88" s="97">
        <v>469.88320715455666</v>
      </c>
      <c r="AD88" s="96">
        <v>-928.98018291168592</v>
      </c>
      <c r="AE88" s="97">
        <v>338.67551295981502</v>
      </c>
      <c r="AF88" s="96">
        <v>1690.4254097880585</v>
      </c>
      <c r="AG88" s="97">
        <v>2225.5083082734363</v>
      </c>
      <c r="AH88" s="96">
        <v>656.26082370402582</v>
      </c>
      <c r="AI88" s="97">
        <v>2632.6227897776153</v>
      </c>
      <c r="AJ88" s="96">
        <v>1702.258293514511</v>
      </c>
      <c r="AK88" s="97">
        <v>1839.0690644329316</v>
      </c>
      <c r="AL88" s="96">
        <v>1344.1941877478421</v>
      </c>
      <c r="AM88" s="97">
        <v>823.11459847843344</v>
      </c>
      <c r="AN88" s="96">
        <v>2963.693072867829</v>
      </c>
      <c r="AO88" s="97">
        <v>1603.4510514002168</v>
      </c>
      <c r="AP88" s="96">
        <v>-5413.4438313814553</v>
      </c>
      <c r="AQ88" s="97">
        <v>-2730.454006726437</v>
      </c>
      <c r="AR88" s="96">
        <v>-3009.9294185482795</v>
      </c>
      <c r="AS88" s="97">
        <v>-1192.2788411743695</v>
      </c>
      <c r="AT88" s="96">
        <v>-2209.5014030523998</v>
      </c>
      <c r="AU88" s="97">
        <v>500.00469190159674</v>
      </c>
      <c r="AV88" s="96">
        <v>-47.398136067637097</v>
      </c>
      <c r="AW88" s="97">
        <v>314.21749211425868</v>
      </c>
      <c r="AX88" s="96">
        <v>-1097.6635955705642</v>
      </c>
      <c r="AY88" s="97">
        <v>113.08102801958194</v>
      </c>
    </row>
    <row r="89" spans="2:51" x14ac:dyDescent="0.25">
      <c r="B89" s="94">
        <v>10260</v>
      </c>
      <c r="C89" s="95" t="s">
        <v>92</v>
      </c>
      <c r="D89" s="96">
        <v>-355.70769336350168</v>
      </c>
      <c r="E89" s="97">
        <v>213.59655360355009</v>
      </c>
      <c r="F89" s="96">
        <v>-1439.4441283726883</v>
      </c>
      <c r="G89" s="97">
        <v>-295.24151685340621</v>
      </c>
      <c r="H89" s="96">
        <v>436.12061507992439</v>
      </c>
      <c r="I89" s="97">
        <v>1015.0188189511391</v>
      </c>
      <c r="J89" s="96">
        <v>73.999589974782793</v>
      </c>
      <c r="K89" s="97">
        <v>1685.6128749095687</v>
      </c>
      <c r="L89" s="96">
        <v>1644.4900066973114</v>
      </c>
      <c r="M89" s="97">
        <v>1415.8075885335538</v>
      </c>
      <c r="N89" s="96">
        <v>1760.5945152948443</v>
      </c>
      <c r="O89" s="97">
        <v>705.0796781272029</v>
      </c>
      <c r="P89" s="96">
        <v>2939.8783942599584</v>
      </c>
      <c r="Q89" s="97">
        <v>1338.8219329465301</v>
      </c>
      <c r="R89" s="96">
        <v>-5365.2520294792939</v>
      </c>
      <c r="S89" s="97">
        <v>-3144.7113705390357</v>
      </c>
      <c r="T89" s="96">
        <v>-3105.9088365272128</v>
      </c>
      <c r="U89" s="97">
        <v>-1507.6207665722986</v>
      </c>
      <c r="V89" s="96">
        <v>-2633.4112537491055</v>
      </c>
      <c r="W89" s="97">
        <v>-212.53117848759211</v>
      </c>
      <c r="X89" s="96">
        <v>-30.355925448933704</v>
      </c>
      <c r="Y89" s="97">
        <v>-68.490067737136997</v>
      </c>
      <c r="Z89" s="96">
        <v>-803.41494290862283</v>
      </c>
      <c r="AA89" s="97">
        <v>-101.7142340195287</v>
      </c>
      <c r="AB89" s="96">
        <v>-292.33669336350067</v>
      </c>
      <c r="AC89" s="97">
        <v>251.15055360355018</v>
      </c>
      <c r="AD89" s="96">
        <v>-1370.2531283726876</v>
      </c>
      <c r="AE89" s="97">
        <v>-249.89351685340625</v>
      </c>
      <c r="AF89" s="96">
        <v>516.33361507992413</v>
      </c>
      <c r="AG89" s="97">
        <v>1069.3448189511382</v>
      </c>
      <c r="AH89" s="96">
        <v>154.33458997478192</v>
      </c>
      <c r="AI89" s="97">
        <v>1741.0908749095679</v>
      </c>
      <c r="AJ89" s="96">
        <v>1718.1140066973112</v>
      </c>
      <c r="AK89" s="97">
        <v>1461.7615885335535</v>
      </c>
      <c r="AL89" s="96">
        <v>1835.7765152948432</v>
      </c>
      <c r="AM89" s="97">
        <v>749.99767812720347</v>
      </c>
      <c r="AN89" s="96">
        <v>3003.8653942599594</v>
      </c>
      <c r="AO89" s="97">
        <v>1377.2549329465301</v>
      </c>
      <c r="AP89" s="96">
        <v>-5306.1210294792945</v>
      </c>
      <c r="AQ89" s="97">
        <v>-3106.8293705390361</v>
      </c>
      <c r="AR89" s="96">
        <v>-3045.7438365272137</v>
      </c>
      <c r="AS89" s="97">
        <v>-1473.3647665722983</v>
      </c>
      <c r="AT89" s="96">
        <v>-2564.6032537491046</v>
      </c>
      <c r="AU89" s="97">
        <v>-171.03417848759182</v>
      </c>
      <c r="AV89" s="96">
        <v>41.700074551066791</v>
      </c>
      <c r="AW89" s="97">
        <v>-29.619067737136902</v>
      </c>
      <c r="AX89" s="96">
        <v>-745.3269429086231</v>
      </c>
      <c r="AY89" s="97">
        <v>-65.180234019528143</v>
      </c>
    </row>
    <row r="90" spans="2:51" x14ac:dyDescent="0.25">
      <c r="B90" s="94">
        <v>10273</v>
      </c>
      <c r="C90" s="95" t="s">
        <v>93</v>
      </c>
      <c r="D90" s="96">
        <v>63.857299392940149</v>
      </c>
      <c r="E90" s="97">
        <v>346.51247975060573</v>
      </c>
      <c r="F90" s="96">
        <v>-261.90482879039428</v>
      </c>
      <c r="G90" s="97">
        <v>219.11894484300478</v>
      </c>
      <c r="H90" s="96">
        <v>291.88550159504439</v>
      </c>
      <c r="I90" s="97">
        <v>620.56605093536223</v>
      </c>
      <c r="J90" s="96">
        <v>70.536125331356743</v>
      </c>
      <c r="K90" s="97">
        <v>774.42901557611981</v>
      </c>
      <c r="L90" s="96">
        <v>290.57282970957795</v>
      </c>
      <c r="M90" s="97">
        <v>557.25547721418366</v>
      </c>
      <c r="N90" s="96">
        <v>24.223989241540039</v>
      </c>
      <c r="O90" s="97">
        <v>174.24591902447401</v>
      </c>
      <c r="P90" s="96">
        <v>922.15136849880491</v>
      </c>
      <c r="Q90" s="97">
        <v>731.66705476804191</v>
      </c>
      <c r="R90" s="96">
        <v>88.252193338775669</v>
      </c>
      <c r="S90" s="97">
        <v>304.9224121785287</v>
      </c>
      <c r="T90" s="96">
        <v>1055.6816402680938</v>
      </c>
      <c r="U90" s="97">
        <v>835.83196542246083</v>
      </c>
      <c r="V90" s="96">
        <v>1666.6405629753708</v>
      </c>
      <c r="W90" s="97">
        <v>1915.2927595857057</v>
      </c>
      <c r="X90" s="96">
        <v>2095.8791879320029</v>
      </c>
      <c r="Y90" s="97">
        <v>1599.1368966295097</v>
      </c>
      <c r="Z90" s="96">
        <v>1252.1881970737199</v>
      </c>
      <c r="AA90" s="97">
        <v>1115.915325505174</v>
      </c>
      <c r="AB90" s="96">
        <v>415.99829939294023</v>
      </c>
      <c r="AC90" s="97">
        <v>644.57747975060579</v>
      </c>
      <c r="AD90" s="96">
        <v>-238.50982879039429</v>
      </c>
      <c r="AE90" s="97">
        <v>236.63494484300463</v>
      </c>
      <c r="AF90" s="96">
        <v>315.22350159504413</v>
      </c>
      <c r="AG90" s="97">
        <v>638.13705093536214</v>
      </c>
      <c r="AH90" s="96">
        <v>93.160125331356994</v>
      </c>
      <c r="AI90" s="97">
        <v>792.71001557611976</v>
      </c>
      <c r="AJ90" s="96">
        <v>255.8548297095781</v>
      </c>
      <c r="AK90" s="97">
        <v>531.65047721418364</v>
      </c>
      <c r="AL90" s="96">
        <v>48.471989241540086</v>
      </c>
      <c r="AM90" s="97">
        <v>190.90891902447402</v>
      </c>
      <c r="AN90" s="96">
        <v>946.45036849880489</v>
      </c>
      <c r="AO90" s="97">
        <v>748.24305476804193</v>
      </c>
      <c r="AP90" s="96">
        <v>112.53219333877587</v>
      </c>
      <c r="AQ90" s="97">
        <v>321.50441217852904</v>
      </c>
      <c r="AR90" s="96">
        <v>1081.347640268094</v>
      </c>
      <c r="AS90" s="97">
        <v>851.01096542246091</v>
      </c>
      <c r="AT90" s="96">
        <v>1690.4865629753704</v>
      </c>
      <c r="AU90" s="97">
        <v>1932.2817595857057</v>
      </c>
      <c r="AV90" s="96">
        <v>2121.2001879320028</v>
      </c>
      <c r="AW90" s="97">
        <v>1614.6578966295094</v>
      </c>
      <c r="AX90" s="96">
        <v>1276.3781970737195</v>
      </c>
      <c r="AY90" s="97">
        <v>1132.5793255051742</v>
      </c>
    </row>
    <row r="91" spans="2:51" x14ac:dyDescent="0.25">
      <c r="B91" s="94">
        <v>10278</v>
      </c>
      <c r="C91" s="95" t="s">
        <v>94</v>
      </c>
      <c r="D91" s="96">
        <v>0</v>
      </c>
      <c r="E91" s="97">
        <v>0</v>
      </c>
      <c r="F91" s="96">
        <v>0</v>
      </c>
      <c r="G91" s="97">
        <v>0</v>
      </c>
      <c r="H91" s="96">
        <v>0</v>
      </c>
      <c r="I91" s="97">
        <v>0</v>
      </c>
      <c r="J91" s="96">
        <v>0</v>
      </c>
      <c r="K91" s="97">
        <v>0</v>
      </c>
      <c r="L91" s="96">
        <v>0</v>
      </c>
      <c r="M91" s="97">
        <v>0</v>
      </c>
      <c r="N91" s="96">
        <v>0</v>
      </c>
      <c r="O91" s="97">
        <v>0</v>
      </c>
      <c r="P91" s="96">
        <v>0</v>
      </c>
      <c r="Q91" s="97">
        <v>0</v>
      </c>
      <c r="R91" s="96">
        <v>0</v>
      </c>
      <c r="S91" s="97">
        <v>0</v>
      </c>
      <c r="T91" s="96">
        <v>0</v>
      </c>
      <c r="U91" s="97">
        <v>0</v>
      </c>
      <c r="V91" s="96">
        <v>0</v>
      </c>
      <c r="W91" s="97">
        <v>0</v>
      </c>
      <c r="X91" s="96">
        <v>0</v>
      </c>
      <c r="Y91" s="97">
        <v>0</v>
      </c>
      <c r="Z91" s="96">
        <v>0</v>
      </c>
      <c r="AA91" s="97">
        <v>0</v>
      </c>
      <c r="AB91" s="96">
        <v>0</v>
      </c>
      <c r="AC91" s="97">
        <v>0</v>
      </c>
      <c r="AD91" s="96">
        <v>0</v>
      </c>
      <c r="AE91" s="97">
        <v>0</v>
      </c>
      <c r="AF91" s="96">
        <v>0</v>
      </c>
      <c r="AG91" s="97">
        <v>0</v>
      </c>
      <c r="AH91" s="96">
        <v>0</v>
      </c>
      <c r="AI91" s="97">
        <v>0</v>
      </c>
      <c r="AJ91" s="96">
        <v>0</v>
      </c>
      <c r="AK91" s="97">
        <v>0</v>
      </c>
      <c r="AL91" s="96">
        <v>0</v>
      </c>
      <c r="AM91" s="97">
        <v>0</v>
      </c>
      <c r="AN91" s="96">
        <v>0</v>
      </c>
      <c r="AO91" s="97">
        <v>0</v>
      </c>
      <c r="AP91" s="96">
        <v>0</v>
      </c>
      <c r="AQ91" s="97">
        <v>0</v>
      </c>
      <c r="AR91" s="96">
        <v>0</v>
      </c>
      <c r="AS91" s="97">
        <v>0</v>
      </c>
      <c r="AT91" s="96">
        <v>0</v>
      </c>
      <c r="AU91" s="97">
        <v>0</v>
      </c>
      <c r="AV91" s="96">
        <v>0</v>
      </c>
      <c r="AW91" s="97">
        <v>0</v>
      </c>
      <c r="AX91" s="96">
        <v>0</v>
      </c>
      <c r="AY91" s="97">
        <v>0</v>
      </c>
    </row>
    <row r="92" spans="2:51" x14ac:dyDescent="0.25">
      <c r="B92" s="94">
        <v>10279</v>
      </c>
      <c r="C92" s="95" t="s">
        <v>95</v>
      </c>
      <c r="D92" s="96">
        <v>3211.3782489064288</v>
      </c>
      <c r="E92" s="97">
        <v>5140.7645511703377</v>
      </c>
      <c r="F92" s="96">
        <v>1753.6282037888923</v>
      </c>
      <c r="G92" s="97">
        <v>4512.3480258328527</v>
      </c>
      <c r="H92" s="96">
        <v>4994.1660768941038</v>
      </c>
      <c r="I92" s="97">
        <v>7197.4996584078181</v>
      </c>
      <c r="J92" s="96">
        <v>3972.6669453796203</v>
      </c>
      <c r="K92" s="97">
        <v>8983.8861877616073</v>
      </c>
      <c r="L92" s="96">
        <v>7834.1379831409577</v>
      </c>
      <c r="M92" s="97">
        <v>7830.3157465699787</v>
      </c>
      <c r="N92" s="96">
        <v>8694.1968522399002</v>
      </c>
      <c r="O92" s="97">
        <v>6894.6550353960065</v>
      </c>
      <c r="P92" s="96">
        <v>15272.938884745756</v>
      </c>
      <c r="Q92" s="97">
        <v>10633.841507773031</v>
      </c>
      <c r="R92" s="96">
        <v>-2818.7733126630483</v>
      </c>
      <c r="S92" s="97">
        <v>1635.3549857352518</v>
      </c>
      <c r="T92" s="96">
        <v>4908.373989586049</v>
      </c>
      <c r="U92" s="97">
        <v>6026.7585501338945</v>
      </c>
      <c r="V92" s="96">
        <v>4962.411193608852</v>
      </c>
      <c r="W92" s="97">
        <v>9325.134212822777</v>
      </c>
      <c r="X92" s="96">
        <v>7636.6826000336951</v>
      </c>
      <c r="Y92" s="97">
        <v>6690.0009062717036</v>
      </c>
      <c r="Z92" s="96">
        <v>7026.9182394056224</v>
      </c>
      <c r="AA92" s="97">
        <v>8289.168576177919</v>
      </c>
      <c r="AB92" s="96">
        <v>7541.3858562432288</v>
      </c>
      <c r="AC92" s="97">
        <v>7940.6202875168401</v>
      </c>
      <c r="AD92" s="96">
        <v>4805.2100871259645</v>
      </c>
      <c r="AE92" s="97">
        <v>6849.8172604608189</v>
      </c>
      <c r="AF92" s="96">
        <v>7124.6560008745291</v>
      </c>
      <c r="AG92" s="97">
        <v>8785.0914752951976</v>
      </c>
      <c r="AH92" s="96">
        <v>6094.8561827575395</v>
      </c>
      <c r="AI92" s="97">
        <v>10619.143787671146</v>
      </c>
      <c r="AJ92" s="96">
        <v>11612.927339720733</v>
      </c>
      <c r="AK92" s="97">
        <v>10424.869003777352</v>
      </c>
      <c r="AL92" s="96">
        <v>12852.497747706697</v>
      </c>
      <c r="AM92" s="97">
        <v>9698.0257221082047</v>
      </c>
      <c r="AN92" s="96">
        <v>19938.317097779989</v>
      </c>
      <c r="AO92" s="97">
        <v>13667.564384334095</v>
      </c>
      <c r="AP92" s="96">
        <v>-904.26817842749006</v>
      </c>
      <c r="AQ92" s="97">
        <v>3176.1406405429843</v>
      </c>
      <c r="AR92" s="96">
        <v>4192.9870743776555</v>
      </c>
      <c r="AS92" s="97">
        <v>5576.103427645623</v>
      </c>
      <c r="AT92" s="96">
        <v>5763.1820395995455</v>
      </c>
      <c r="AU92" s="97">
        <v>9902.5162808927016</v>
      </c>
      <c r="AV92" s="96">
        <v>11605.511448387082</v>
      </c>
      <c r="AW92" s="97">
        <v>9155.8323619541316</v>
      </c>
      <c r="AX92" s="96">
        <v>10726.677296081987</v>
      </c>
      <c r="AY92" s="97">
        <v>10981.973824213488</v>
      </c>
    </row>
    <row r="93" spans="2:51" x14ac:dyDescent="0.25">
      <c r="B93" s="94">
        <v>10284</v>
      </c>
      <c r="C93" s="95" t="s">
        <v>96</v>
      </c>
      <c r="D93" s="96">
        <v>-126.1225407111815</v>
      </c>
      <c r="E93" s="97">
        <v>205.92043104875756</v>
      </c>
      <c r="F93" s="96">
        <v>116.41029234468806</v>
      </c>
      <c r="G93" s="97">
        <v>932.94206714088159</v>
      </c>
      <c r="H93" s="96">
        <v>943.21870974295871</v>
      </c>
      <c r="I93" s="97">
        <v>960.36062580835596</v>
      </c>
      <c r="J93" s="96">
        <v>803.10856394582333</v>
      </c>
      <c r="K93" s="97">
        <v>1621.9886982288253</v>
      </c>
      <c r="L93" s="96">
        <v>1466.6999077971705</v>
      </c>
      <c r="M93" s="97">
        <v>1270.4941582340407</v>
      </c>
      <c r="N93" s="96">
        <v>715.55445226105076</v>
      </c>
      <c r="O93" s="97">
        <v>525.59618013673025</v>
      </c>
      <c r="P93" s="96">
        <v>1178.6818933492609</v>
      </c>
      <c r="Q93" s="97">
        <v>798.55522664513819</v>
      </c>
      <c r="R93" s="96">
        <v>-2735.43566943317</v>
      </c>
      <c r="S93" s="97">
        <v>-1247.1647112058563</v>
      </c>
      <c r="T93" s="96">
        <v>-1933.2544285682657</v>
      </c>
      <c r="U93" s="97">
        <v>-831.05411273537334</v>
      </c>
      <c r="V93" s="96">
        <v>-2451.5055100223003</v>
      </c>
      <c r="W93" s="97">
        <v>-596.57056127461738</v>
      </c>
      <c r="X93" s="96">
        <v>-1435.2730267237116</v>
      </c>
      <c r="Y93" s="97">
        <v>-637.478819990283</v>
      </c>
      <c r="Z93" s="96">
        <v>-909.76199551218633</v>
      </c>
      <c r="AA93" s="97">
        <v>-278.11413994672603</v>
      </c>
      <c r="AB93" s="96">
        <v>-261.89954071118109</v>
      </c>
      <c r="AC93" s="97">
        <v>368.57843104875747</v>
      </c>
      <c r="AD93" s="96">
        <v>346.07229234468741</v>
      </c>
      <c r="AE93" s="97">
        <v>730.06806714088134</v>
      </c>
      <c r="AF93" s="96">
        <v>959.07370974295918</v>
      </c>
      <c r="AG93" s="97">
        <v>971.21362580835603</v>
      </c>
      <c r="AH93" s="96">
        <v>818.2125639458236</v>
      </c>
      <c r="AI93" s="97">
        <v>1633.5126982288257</v>
      </c>
      <c r="AJ93" s="96">
        <v>1308.0019077971701</v>
      </c>
      <c r="AK93" s="97">
        <v>1217.9461582340405</v>
      </c>
      <c r="AL93" s="96">
        <v>731.64945226105101</v>
      </c>
      <c r="AM93" s="97">
        <v>535.9681801367301</v>
      </c>
      <c r="AN93" s="96">
        <v>1030.6558933492606</v>
      </c>
      <c r="AO93" s="97">
        <v>972.9682266451382</v>
      </c>
      <c r="AP93" s="96">
        <v>-2592.8756694331701</v>
      </c>
      <c r="AQ93" s="97">
        <v>-1363.4167112058562</v>
      </c>
      <c r="AR93" s="96">
        <v>-1917.0874285682653</v>
      </c>
      <c r="AS93" s="97">
        <v>-820.99111273537346</v>
      </c>
      <c r="AT93" s="96">
        <v>-2436.2865100223003</v>
      </c>
      <c r="AU93" s="97">
        <v>-585.63756127461738</v>
      </c>
      <c r="AV93" s="96">
        <v>-1418.8300267237114</v>
      </c>
      <c r="AW93" s="97">
        <v>-627.81781999028294</v>
      </c>
      <c r="AX93" s="96">
        <v>-894.21599551218651</v>
      </c>
      <c r="AY93" s="97">
        <v>-267.6621399467258</v>
      </c>
    </row>
    <row r="94" spans="2:51" x14ac:dyDescent="0.25">
      <c r="B94" s="94">
        <v>10285</v>
      </c>
      <c r="C94" s="95" t="s">
        <v>97</v>
      </c>
      <c r="D94" s="96">
        <v>0</v>
      </c>
      <c r="E94" s="97">
        <v>0</v>
      </c>
      <c r="F94" s="96">
        <v>0</v>
      </c>
      <c r="G94" s="97">
        <v>0</v>
      </c>
      <c r="H94" s="96">
        <v>0</v>
      </c>
      <c r="I94" s="97">
        <v>0</v>
      </c>
      <c r="J94" s="96">
        <v>0</v>
      </c>
      <c r="K94" s="97">
        <v>0</v>
      </c>
      <c r="L94" s="96">
        <v>0</v>
      </c>
      <c r="M94" s="97">
        <v>0</v>
      </c>
      <c r="N94" s="96">
        <v>0</v>
      </c>
      <c r="O94" s="97">
        <v>0</v>
      </c>
      <c r="P94" s="96">
        <v>0</v>
      </c>
      <c r="Q94" s="97">
        <v>0</v>
      </c>
      <c r="R94" s="96">
        <v>0</v>
      </c>
      <c r="S94" s="97">
        <v>0</v>
      </c>
      <c r="T94" s="96">
        <v>0</v>
      </c>
      <c r="U94" s="97">
        <v>0</v>
      </c>
      <c r="V94" s="96">
        <v>0</v>
      </c>
      <c r="W94" s="97">
        <v>0</v>
      </c>
      <c r="X94" s="96">
        <v>0</v>
      </c>
      <c r="Y94" s="97">
        <v>0</v>
      </c>
      <c r="Z94" s="96">
        <v>0</v>
      </c>
      <c r="AA94" s="97">
        <v>0</v>
      </c>
      <c r="AB94" s="96">
        <v>0</v>
      </c>
      <c r="AC94" s="97">
        <v>0</v>
      </c>
      <c r="AD94" s="96">
        <v>0</v>
      </c>
      <c r="AE94" s="97">
        <v>0</v>
      </c>
      <c r="AF94" s="96">
        <v>0</v>
      </c>
      <c r="AG94" s="97">
        <v>0</v>
      </c>
      <c r="AH94" s="96">
        <v>0</v>
      </c>
      <c r="AI94" s="97">
        <v>0</v>
      </c>
      <c r="AJ94" s="96">
        <v>0</v>
      </c>
      <c r="AK94" s="97">
        <v>0</v>
      </c>
      <c r="AL94" s="96">
        <v>0</v>
      </c>
      <c r="AM94" s="97">
        <v>0</v>
      </c>
      <c r="AN94" s="96">
        <v>0</v>
      </c>
      <c r="AO94" s="97">
        <v>0</v>
      </c>
      <c r="AP94" s="96">
        <v>0</v>
      </c>
      <c r="AQ94" s="97">
        <v>0</v>
      </c>
      <c r="AR94" s="96">
        <v>0</v>
      </c>
      <c r="AS94" s="97">
        <v>0</v>
      </c>
      <c r="AT94" s="96">
        <v>0</v>
      </c>
      <c r="AU94" s="97">
        <v>0</v>
      </c>
      <c r="AV94" s="96">
        <v>0</v>
      </c>
      <c r="AW94" s="97">
        <v>0</v>
      </c>
      <c r="AX94" s="96">
        <v>0</v>
      </c>
      <c r="AY94" s="97">
        <v>0</v>
      </c>
    </row>
    <row r="95" spans="2:51" x14ac:dyDescent="0.25">
      <c r="B95" s="94">
        <v>10286</v>
      </c>
      <c r="C95" s="95" t="s">
        <v>98</v>
      </c>
      <c r="D95" s="96">
        <v>-838.88958460313188</v>
      </c>
      <c r="E95" s="97">
        <v>1045.4789281187022</v>
      </c>
      <c r="F95" s="96">
        <v>-2058.2076977138295</v>
      </c>
      <c r="G95" s="97">
        <v>638.42523314463597</v>
      </c>
      <c r="H95" s="96">
        <v>1229.0454125061151</v>
      </c>
      <c r="I95" s="97">
        <v>3823.4976055621955</v>
      </c>
      <c r="J95" s="96">
        <v>2768.8075751376491</v>
      </c>
      <c r="K95" s="97">
        <v>4805.3321762076648</v>
      </c>
      <c r="L95" s="96">
        <v>2839.1700967921552</v>
      </c>
      <c r="M95" s="97">
        <v>3680.3406583021797</v>
      </c>
      <c r="N95" s="96">
        <v>2344.4839504077954</v>
      </c>
      <c r="O95" s="97">
        <v>3366.5161727667182</v>
      </c>
      <c r="P95" s="96">
        <v>1262.265192042014</v>
      </c>
      <c r="Q95" s="97">
        <v>1453.7533098540252</v>
      </c>
      <c r="R95" s="96">
        <v>-7437.3582064336633</v>
      </c>
      <c r="S95" s="97">
        <v>-3590.460336993604</v>
      </c>
      <c r="T95" s="96">
        <v>-7494.5480504741217</v>
      </c>
      <c r="U95" s="97">
        <v>-3055.8522417245458</v>
      </c>
      <c r="V95" s="96">
        <v>-3601.9653929336728</v>
      </c>
      <c r="W95" s="97">
        <v>716.95716298385923</v>
      </c>
      <c r="X95" s="96">
        <v>-3924.9423963547397</v>
      </c>
      <c r="Y95" s="97">
        <v>-454.75031390935601</v>
      </c>
      <c r="Z95" s="96">
        <v>-1900.7701789675739</v>
      </c>
      <c r="AA95" s="97">
        <v>444.02652532255706</v>
      </c>
      <c r="AB95" s="96">
        <v>-487.65460943513244</v>
      </c>
      <c r="AC95" s="97">
        <v>1299.1486324067037</v>
      </c>
      <c r="AD95" s="96">
        <v>-2082.4199425862662</v>
      </c>
      <c r="AE95" s="97">
        <v>1338.2453018250726</v>
      </c>
      <c r="AF95" s="96">
        <v>2266.730634191721</v>
      </c>
      <c r="AG95" s="97">
        <v>3720.6650703085907</v>
      </c>
      <c r="AH95" s="96">
        <v>3344.2314930896482</v>
      </c>
      <c r="AI95" s="97">
        <v>5259.0318038236655</v>
      </c>
      <c r="AJ95" s="96">
        <v>3323.9916580630124</v>
      </c>
      <c r="AK95" s="97">
        <v>4043.956829255324</v>
      </c>
      <c r="AL95" s="96">
        <v>2815.1192669019219</v>
      </c>
      <c r="AM95" s="97">
        <v>3736.4626835685922</v>
      </c>
      <c r="AN95" s="96">
        <v>1584.5318697550811</v>
      </c>
      <c r="AO95" s="97">
        <v>1689.2558820289578</v>
      </c>
      <c r="AP95" s="96">
        <v>-7443.0721612577663</v>
      </c>
      <c r="AQ95" s="97">
        <v>-3152.6716111295</v>
      </c>
      <c r="AR95" s="96">
        <v>-7152.1409941308048</v>
      </c>
      <c r="AS95" s="97">
        <v>-3099.7349108038629</v>
      </c>
      <c r="AT95" s="96">
        <v>-3250.5614735736726</v>
      </c>
      <c r="AU95" s="97">
        <v>994.02563786385963</v>
      </c>
      <c r="AV95" s="96">
        <v>-3656.9969078427403</v>
      </c>
      <c r="AW95" s="97">
        <v>-243.48560181335506</v>
      </c>
      <c r="AX95" s="96">
        <v>-1608.3559399809074</v>
      </c>
      <c r="AY95" s="97">
        <v>677.9579165118912</v>
      </c>
    </row>
    <row r="96" spans="2:51" x14ac:dyDescent="0.25">
      <c r="B96" s="94">
        <v>10288</v>
      </c>
      <c r="C96" s="95" t="s">
        <v>99</v>
      </c>
      <c r="D96" s="96">
        <v>-298.12374337214715</v>
      </c>
      <c r="E96" s="97">
        <v>-183.62987407046421</v>
      </c>
      <c r="F96" s="96">
        <v>-119.43447181926604</v>
      </c>
      <c r="G96" s="97">
        <v>1255.807716481956</v>
      </c>
      <c r="H96" s="96">
        <v>2190.9990611654739</v>
      </c>
      <c r="I96" s="97">
        <v>1652.3799366081776</v>
      </c>
      <c r="J96" s="96">
        <v>1706.2852832006847</v>
      </c>
      <c r="K96" s="97">
        <v>3140.2912351408286</v>
      </c>
      <c r="L96" s="96">
        <v>3131.7110506244717</v>
      </c>
      <c r="M96" s="97">
        <v>2171.5969957450434</v>
      </c>
      <c r="N96" s="96">
        <v>1765.8605827092433</v>
      </c>
      <c r="O96" s="97">
        <v>591.93013947352392</v>
      </c>
      <c r="P96" s="96">
        <v>2842.432868684612</v>
      </c>
      <c r="Q96" s="97">
        <v>1246.4484524847867</v>
      </c>
      <c r="R96" s="96">
        <v>-7096.4713787594419</v>
      </c>
      <c r="S96" s="97">
        <v>-3876.862467628991</v>
      </c>
      <c r="T96" s="96">
        <v>-4758.2138380822225</v>
      </c>
      <c r="U96" s="97">
        <v>-2567.2337309511349</v>
      </c>
      <c r="V96" s="96">
        <v>-5844.9420609527306</v>
      </c>
      <c r="W96" s="97">
        <v>-1787.609742098859</v>
      </c>
      <c r="X96" s="96">
        <v>-3187.7618993278757</v>
      </c>
      <c r="Y96" s="97">
        <v>-1884.8176197642879</v>
      </c>
      <c r="Z96" s="96">
        <v>-1601.1221269082998</v>
      </c>
      <c r="AA96" s="97">
        <v>-777.67426874306057</v>
      </c>
      <c r="AB96" s="96">
        <v>-809.54774337214621</v>
      </c>
      <c r="AC96" s="97">
        <v>59.956125929536029</v>
      </c>
      <c r="AD96" s="96">
        <v>245.62452818073325</v>
      </c>
      <c r="AE96" s="97">
        <v>631.18471648195555</v>
      </c>
      <c r="AF96" s="96">
        <v>2020.2340611654727</v>
      </c>
      <c r="AG96" s="97">
        <v>1555.3089366081776</v>
      </c>
      <c r="AH96" s="96">
        <v>1556.5252832006845</v>
      </c>
      <c r="AI96" s="97">
        <v>3022.2112351408286</v>
      </c>
      <c r="AJ96" s="96">
        <v>2767.9800506244719</v>
      </c>
      <c r="AK96" s="97">
        <v>2044.7379957450439</v>
      </c>
      <c r="AL96" s="96">
        <v>1616.1025827092435</v>
      </c>
      <c r="AM96" s="97">
        <v>474.21013947352367</v>
      </c>
      <c r="AN96" s="96">
        <v>2311.7538686846119</v>
      </c>
      <c r="AO96" s="97">
        <v>1517.9324524847871</v>
      </c>
      <c r="AP96" s="96">
        <v>-6933.2633787594414</v>
      </c>
      <c r="AQ96" s="97">
        <v>-4307.9094676289906</v>
      </c>
      <c r="AR96" s="96">
        <v>-4928.9818380822226</v>
      </c>
      <c r="AS96" s="97">
        <v>-2655.6657309511347</v>
      </c>
      <c r="AT96" s="96">
        <v>-5994.7010609527306</v>
      </c>
      <c r="AU96" s="97">
        <v>-1905.6887420988587</v>
      </c>
      <c r="AV96" s="96">
        <v>-3337.5208993278748</v>
      </c>
      <c r="AW96" s="97">
        <v>-2002.8976197642878</v>
      </c>
      <c r="AX96" s="96">
        <v>-1745.1231269083</v>
      </c>
      <c r="AY96" s="97">
        <v>-892.87426874306038</v>
      </c>
    </row>
    <row r="97" spans="2:51" x14ac:dyDescent="0.25">
      <c r="B97" s="94">
        <v>10291</v>
      </c>
      <c r="C97" s="95" t="s">
        <v>100</v>
      </c>
      <c r="D97" s="96">
        <v>854.48492764024559</v>
      </c>
      <c r="E97" s="97">
        <v>841.22898632062788</v>
      </c>
      <c r="F97" s="96">
        <v>-2102.8938932243473</v>
      </c>
      <c r="G97" s="97">
        <v>2656.0234766678041</v>
      </c>
      <c r="H97" s="96">
        <v>3036.5886841581523</v>
      </c>
      <c r="I97" s="97">
        <v>3253.6835477150416</v>
      </c>
      <c r="J97" s="96">
        <v>-599.82508465043065</v>
      </c>
      <c r="K97" s="97">
        <v>5445.076060240197</v>
      </c>
      <c r="L97" s="96">
        <v>4918.5266816039075</v>
      </c>
      <c r="M97" s="97">
        <v>3755.9115415082779</v>
      </c>
      <c r="N97" s="96">
        <v>6406.4765622327395</v>
      </c>
      <c r="O97" s="97">
        <v>2486.0965040010851</v>
      </c>
      <c r="P97" s="96">
        <v>10986.145384168598</v>
      </c>
      <c r="Q97" s="97">
        <v>4879.2852032476621</v>
      </c>
      <c r="R97" s="96">
        <v>-11445.356857371466</v>
      </c>
      <c r="S97" s="97">
        <v>-4900.3502515998807</v>
      </c>
      <c r="T97" s="96">
        <v>-3644.4042642959394</v>
      </c>
      <c r="U97" s="97">
        <v>-1309.2240581001024</v>
      </c>
      <c r="V97" s="96">
        <v>-4101.3022169392425</v>
      </c>
      <c r="W97" s="97">
        <v>4108.6210715640264</v>
      </c>
      <c r="X97" s="96">
        <v>3611.7853685698428</v>
      </c>
      <c r="Y97" s="97">
        <v>2479.0173412208278</v>
      </c>
      <c r="Z97" s="96">
        <v>1810.9760372601049</v>
      </c>
      <c r="AA97" s="97">
        <v>2002.2339944623163</v>
      </c>
      <c r="AB97" s="96">
        <v>-283.00952703956136</v>
      </c>
      <c r="AC97" s="97">
        <v>2015.37100279472</v>
      </c>
      <c r="AD97" s="96">
        <v>-812.3212720931042</v>
      </c>
      <c r="AE97" s="97">
        <v>1381.306494323584</v>
      </c>
      <c r="AF97" s="96">
        <v>3009.9467821642611</v>
      </c>
      <c r="AG97" s="97">
        <v>3357.8144440155156</v>
      </c>
      <c r="AH97" s="96">
        <v>-675.02294425522268</v>
      </c>
      <c r="AI97" s="97">
        <v>5566.3574777160538</v>
      </c>
      <c r="AJ97" s="96">
        <v>4723.5660231382208</v>
      </c>
      <c r="AK97" s="97">
        <v>4043.2866173676666</v>
      </c>
      <c r="AL97" s="96">
        <v>6426.2777466715779</v>
      </c>
      <c r="AM97" s="97">
        <v>2574.7190020693852</v>
      </c>
      <c r="AN97" s="96">
        <v>9875.194278948602</v>
      </c>
      <c r="AO97" s="97">
        <v>6181.8368502333633</v>
      </c>
      <c r="AP97" s="96">
        <v>-10420.186482979501</v>
      </c>
      <c r="AQ97" s="97">
        <v>-6093.945590383697</v>
      </c>
      <c r="AR97" s="96">
        <v>-3718.4534046516201</v>
      </c>
      <c r="AS97" s="97">
        <v>-1261.2375204239979</v>
      </c>
      <c r="AT97" s="96">
        <v>-4188.7574197682916</v>
      </c>
      <c r="AU97" s="97">
        <v>4226.9154016812936</v>
      </c>
      <c r="AV97" s="96">
        <v>3607.350741080787</v>
      </c>
      <c r="AW97" s="97">
        <v>2571.5716685193693</v>
      </c>
      <c r="AX97" s="96">
        <v>1793.6860441301251</v>
      </c>
      <c r="AY97" s="97">
        <v>2082.7051112204899</v>
      </c>
    </row>
    <row r="98" spans="2:51" x14ac:dyDescent="0.25">
      <c r="B98" s="94">
        <v>10294</v>
      </c>
      <c r="C98" s="95" t="s">
        <v>101</v>
      </c>
      <c r="D98" s="96">
        <v>-683.1892284436999</v>
      </c>
      <c r="E98" s="97">
        <v>663.37402044723513</v>
      </c>
      <c r="F98" s="96">
        <v>-520.2123133246223</v>
      </c>
      <c r="G98" s="97">
        <v>1186.8013838129973</v>
      </c>
      <c r="H98" s="96">
        <v>614.2607521165728</v>
      </c>
      <c r="I98" s="97">
        <v>2466.2477702731339</v>
      </c>
      <c r="J98" s="96">
        <v>815.84341378476165</v>
      </c>
      <c r="K98" s="97">
        <v>2480.1713315804482</v>
      </c>
      <c r="L98" s="96">
        <v>844.51175560528827</v>
      </c>
      <c r="M98" s="97">
        <v>1719.8543573439892</v>
      </c>
      <c r="N98" s="96">
        <v>600.00463616916932</v>
      </c>
      <c r="O98" s="97">
        <v>1538.9521688941995</v>
      </c>
      <c r="P98" s="96">
        <v>1602.9075540582689</v>
      </c>
      <c r="Q98" s="97">
        <v>1543.5584667653379</v>
      </c>
      <c r="R98" s="96">
        <v>-3961.1909267013307</v>
      </c>
      <c r="S98" s="97">
        <v>-1530.551860632645</v>
      </c>
      <c r="T98" s="96">
        <v>-3303.0633585970827</v>
      </c>
      <c r="U98" s="97">
        <v>-583.09084133991701</v>
      </c>
      <c r="V98" s="96">
        <v>-3874.0592491853749</v>
      </c>
      <c r="W98" s="97">
        <v>-562.84246494840318</v>
      </c>
      <c r="X98" s="96">
        <v>-2524.1187926950142</v>
      </c>
      <c r="Y98" s="97">
        <v>-140.87399158852077</v>
      </c>
      <c r="Z98" s="96">
        <v>-1577.4810847982953</v>
      </c>
      <c r="AA98" s="97">
        <v>114.27379484352423</v>
      </c>
      <c r="AB98" s="96">
        <v>-412.76071209169913</v>
      </c>
      <c r="AC98" s="97">
        <v>858.68350447923603</v>
      </c>
      <c r="AD98" s="96">
        <v>-506.24599521658638</v>
      </c>
      <c r="AE98" s="97">
        <v>1773.3919609369623</v>
      </c>
      <c r="AF98" s="96">
        <v>1362.6093490038611</v>
      </c>
      <c r="AG98" s="97">
        <v>2428.7624371298471</v>
      </c>
      <c r="AH98" s="96">
        <v>1216.741828376762</v>
      </c>
      <c r="AI98" s="97">
        <v>2796.264312316448</v>
      </c>
      <c r="AJ98" s="96">
        <v>1173.6799664030023</v>
      </c>
      <c r="AK98" s="97">
        <v>1966.7305154422756</v>
      </c>
      <c r="AL98" s="96">
        <v>922.52745913112994</v>
      </c>
      <c r="AM98" s="97">
        <v>1792.4737148282411</v>
      </c>
      <c r="AN98" s="96">
        <v>1886.1634139409362</v>
      </c>
      <c r="AO98" s="97">
        <v>1750.553133602672</v>
      </c>
      <c r="AP98" s="96">
        <v>-3942.0283413484103</v>
      </c>
      <c r="AQ98" s="97">
        <v>-1114.617103521563</v>
      </c>
      <c r="AR98" s="96">
        <v>-2883.0849649991305</v>
      </c>
      <c r="AS98" s="97">
        <v>-616.99694514586781</v>
      </c>
      <c r="AT98" s="96">
        <v>-3658.1908720973752</v>
      </c>
      <c r="AU98" s="97">
        <v>-392.63855224440294</v>
      </c>
      <c r="AV98" s="96">
        <v>-2304.8239334310147</v>
      </c>
      <c r="AW98" s="97">
        <v>32.031570523479786</v>
      </c>
      <c r="AX98" s="96">
        <v>-1359.5919618116286</v>
      </c>
      <c r="AY98" s="97">
        <v>288.58509323285807</v>
      </c>
    </row>
    <row r="99" spans="2:51" x14ac:dyDescent="0.25">
      <c r="B99" s="94">
        <v>10304</v>
      </c>
      <c r="C99" s="95" t="s">
        <v>102</v>
      </c>
      <c r="D99" s="96">
        <v>29.167060704582582</v>
      </c>
      <c r="E99" s="97">
        <v>382.78614150467138</v>
      </c>
      <c r="F99" s="96">
        <v>483.34833795473423</v>
      </c>
      <c r="G99" s="97">
        <v>869.61274204435722</v>
      </c>
      <c r="H99" s="96">
        <v>1111.3350913453505</v>
      </c>
      <c r="I99" s="97">
        <v>1314.7480672553902</v>
      </c>
      <c r="J99" s="96">
        <v>1065.821171108847</v>
      </c>
      <c r="K99" s="97">
        <v>1555.3412789436989</v>
      </c>
      <c r="L99" s="96">
        <v>1628.2036978583437</v>
      </c>
      <c r="M99" s="97">
        <v>1472.2622265220707</v>
      </c>
      <c r="N99" s="96">
        <v>997.69717715810748</v>
      </c>
      <c r="O99" s="97">
        <v>629.8274163123956</v>
      </c>
      <c r="P99" s="96">
        <v>1877.6532592538269</v>
      </c>
      <c r="Q99" s="97">
        <v>1133.2661108807151</v>
      </c>
      <c r="R99" s="96">
        <v>-3039.9073591138904</v>
      </c>
      <c r="S99" s="97">
        <v>-1646.3932762674294</v>
      </c>
      <c r="T99" s="96">
        <v>-2362.2115923804267</v>
      </c>
      <c r="U99" s="97">
        <v>-1021.3281001768537</v>
      </c>
      <c r="V99" s="96">
        <v>-3034.6593873795155</v>
      </c>
      <c r="W99" s="97">
        <v>-762.60652999337208</v>
      </c>
      <c r="X99" s="96">
        <v>-1726.5244321669816</v>
      </c>
      <c r="Y99" s="97">
        <v>-646.63703364028333</v>
      </c>
      <c r="Z99" s="96">
        <v>-900.93286885487214</v>
      </c>
      <c r="AA99" s="97">
        <v>-247.19029599346823</v>
      </c>
      <c r="AB99" s="96">
        <v>47.781060704583069</v>
      </c>
      <c r="AC99" s="97">
        <v>394.25014150467177</v>
      </c>
      <c r="AD99" s="96">
        <v>501.6983379547346</v>
      </c>
      <c r="AE99" s="97">
        <v>882.14174204435767</v>
      </c>
      <c r="AF99" s="96">
        <v>1129.8070913453512</v>
      </c>
      <c r="AG99" s="97">
        <v>1327.6590672553903</v>
      </c>
      <c r="AH99" s="96">
        <v>1083.6931711088464</v>
      </c>
      <c r="AI99" s="97">
        <v>1567.565278943699</v>
      </c>
      <c r="AJ99" s="96">
        <v>1441.1896978583445</v>
      </c>
      <c r="AK99" s="97">
        <v>1349.2832265220704</v>
      </c>
      <c r="AL99" s="96">
        <v>1015.8751771581074</v>
      </c>
      <c r="AM99" s="97">
        <v>641.26941631239561</v>
      </c>
      <c r="AN99" s="96">
        <v>1895.6732592538274</v>
      </c>
      <c r="AO99" s="97">
        <v>1144.781110880715</v>
      </c>
      <c r="AP99" s="96">
        <v>-3022.2593591138902</v>
      </c>
      <c r="AQ99" s="97">
        <v>-1634.5942762674294</v>
      </c>
      <c r="AR99" s="96">
        <v>-2343.9565923804266</v>
      </c>
      <c r="AS99" s="97">
        <v>-1010.2231001768537</v>
      </c>
      <c r="AT99" s="96">
        <v>-3017.1893873795152</v>
      </c>
      <c r="AU99" s="97">
        <v>-750.8045299933724</v>
      </c>
      <c r="AV99" s="96">
        <v>-1708.338432166981</v>
      </c>
      <c r="AW99" s="97">
        <v>-635.63703364028333</v>
      </c>
      <c r="AX99" s="96">
        <v>-883.30286885487203</v>
      </c>
      <c r="AY99" s="97">
        <v>-235.72129599346817</v>
      </c>
    </row>
    <row r="100" spans="2:51" x14ac:dyDescent="0.25">
      <c r="B100" s="94">
        <v>10306</v>
      </c>
      <c r="C100" s="95" t="s">
        <v>103</v>
      </c>
      <c r="D100" s="96">
        <v>-5924.6559845075353</v>
      </c>
      <c r="E100" s="97">
        <v>-2587.8375746450856</v>
      </c>
      <c r="F100" s="96">
        <v>5427.7935019011184</v>
      </c>
      <c r="G100" s="97">
        <v>6701.0497679245782</v>
      </c>
      <c r="H100" s="96">
        <v>3323.7052374430259</v>
      </c>
      <c r="I100" s="97">
        <v>5691.4770081036495</v>
      </c>
      <c r="J100" s="96">
        <v>10061.589287575183</v>
      </c>
      <c r="K100" s="97">
        <v>10618.510032820785</v>
      </c>
      <c r="L100" s="96">
        <v>10359.565021368837</v>
      </c>
      <c r="M100" s="97">
        <v>9357.9583588559144</v>
      </c>
      <c r="N100" s="96">
        <v>8759.2072121594138</v>
      </c>
      <c r="O100" s="97">
        <v>8445.522191588303</v>
      </c>
      <c r="P100" s="96">
        <v>-5946.9307916161988</v>
      </c>
      <c r="Q100" s="97">
        <v>-3801.7196961899372</v>
      </c>
      <c r="R100" s="96">
        <v>-13953.556529941754</v>
      </c>
      <c r="S100" s="97">
        <v>-8673.5212009063471</v>
      </c>
      <c r="T100" s="96">
        <v>-12025.2754216583</v>
      </c>
      <c r="U100" s="97">
        <v>-6609.6927699320422</v>
      </c>
      <c r="V100" s="96">
        <v>-8442.3732019757845</v>
      </c>
      <c r="W100" s="97">
        <v>-3013.9253308048092</v>
      </c>
      <c r="X100" s="96">
        <v>-6466.422088986812</v>
      </c>
      <c r="Y100" s="97">
        <v>-2395.0838467787544</v>
      </c>
      <c r="Z100" s="96">
        <v>-512.59456356990995</v>
      </c>
      <c r="AA100" s="97">
        <v>1601.8430785725177</v>
      </c>
      <c r="AB100" s="96">
        <v>-7196.1794573871939</v>
      </c>
      <c r="AC100" s="97">
        <v>-3143.2086713648996</v>
      </c>
      <c r="AD100" s="96">
        <v>5749.2137390055941</v>
      </c>
      <c r="AE100" s="97">
        <v>8983.3123664254654</v>
      </c>
      <c r="AF100" s="96">
        <v>4778.2011788526415</v>
      </c>
      <c r="AG100" s="97">
        <v>6172.3408501886024</v>
      </c>
      <c r="AH100" s="96">
        <v>12221.438369277701</v>
      </c>
      <c r="AI100" s="97">
        <v>12897.812872000757</v>
      </c>
      <c r="AJ100" s="96">
        <v>12583.332904033783</v>
      </c>
      <c r="AK100" s="97">
        <v>11366.672885141143</v>
      </c>
      <c r="AL100" s="96">
        <v>10639.471517305717</v>
      </c>
      <c r="AM100" s="97">
        <v>10258.396483839144</v>
      </c>
      <c r="AN100" s="96">
        <v>-7223.282523457121</v>
      </c>
      <c r="AO100" s="97">
        <v>-4617.6566891788516</v>
      </c>
      <c r="AP100" s="96">
        <v>-16948.365250831794</v>
      </c>
      <c r="AQ100" s="97">
        <v>-10535.092254677495</v>
      </c>
      <c r="AR100" s="96">
        <v>-14606.223126754761</v>
      </c>
      <c r="AS100" s="97">
        <v>-8028.3107048879365</v>
      </c>
      <c r="AT100" s="96">
        <v>-10254.261422257641</v>
      </c>
      <c r="AU100" s="97">
        <v>-3660.7378428835782</v>
      </c>
      <c r="AV100" s="96">
        <v>-7854.2161262798445</v>
      </c>
      <c r="AW100" s="97">
        <v>-2909.0748242184982</v>
      </c>
      <c r="AX100" s="96">
        <v>-622.46379325288945</v>
      </c>
      <c r="AY100" s="97">
        <v>1945.7595948019671</v>
      </c>
    </row>
    <row r="101" spans="2:51" x14ac:dyDescent="0.25">
      <c r="B101" s="94">
        <v>10307</v>
      </c>
      <c r="C101" s="95" t="s">
        <v>104</v>
      </c>
      <c r="D101" s="96">
        <v>701.60003291964313</v>
      </c>
      <c r="E101" s="97">
        <v>388.4307812657571</v>
      </c>
      <c r="F101" s="96">
        <v>716.13174192594306</v>
      </c>
      <c r="G101" s="97">
        <v>4031.6579145767428</v>
      </c>
      <c r="H101" s="96">
        <v>5467.1115124734206</v>
      </c>
      <c r="I101" s="97">
        <v>3586.941444718901</v>
      </c>
      <c r="J101" s="96">
        <v>3963.8854437994232</v>
      </c>
      <c r="K101" s="97">
        <v>7451.5625359360165</v>
      </c>
      <c r="L101" s="96">
        <v>8721.7472535407287</v>
      </c>
      <c r="M101" s="97">
        <v>5409.6418364877609</v>
      </c>
      <c r="N101" s="96">
        <v>5292.1419917016101</v>
      </c>
      <c r="O101" s="97">
        <v>1799.5157189473648</v>
      </c>
      <c r="P101" s="96">
        <v>9751.0354974956717</v>
      </c>
      <c r="Q101" s="97">
        <v>4428.0453284942159</v>
      </c>
      <c r="R101" s="96">
        <v>-16193.862237237008</v>
      </c>
      <c r="S101" s="97">
        <v>-8205.5560079118659</v>
      </c>
      <c r="T101" s="96">
        <v>-10982.067381644123</v>
      </c>
      <c r="U101" s="97">
        <v>-5358.7220852397786</v>
      </c>
      <c r="V101" s="96">
        <v>-14779.146159430478</v>
      </c>
      <c r="W101" s="97">
        <v>-3004.0753865066581</v>
      </c>
      <c r="X101" s="96">
        <v>-7118.7450852172733</v>
      </c>
      <c r="Y101" s="97">
        <v>-3348.8883009258479</v>
      </c>
      <c r="Z101" s="96">
        <v>-3930.2075716458203</v>
      </c>
      <c r="AA101" s="97">
        <v>-1633.1514148443275</v>
      </c>
      <c r="AB101" s="96">
        <v>-703.78396708035507</v>
      </c>
      <c r="AC101" s="97">
        <v>1246.1207812657558</v>
      </c>
      <c r="AD101" s="96">
        <v>1957.7727419259463</v>
      </c>
      <c r="AE101" s="97">
        <v>2272.7769145767415</v>
      </c>
      <c r="AF101" s="96">
        <v>5186.0155124734156</v>
      </c>
      <c r="AG101" s="97">
        <v>3317.4274447189018</v>
      </c>
      <c r="AH101" s="96">
        <v>3669.7854437994174</v>
      </c>
      <c r="AI101" s="97">
        <v>7193.5895359360184</v>
      </c>
      <c r="AJ101" s="96">
        <v>7865.7042535407309</v>
      </c>
      <c r="AK101" s="97">
        <v>5157.7298364877643</v>
      </c>
      <c r="AL101" s="96">
        <v>5015.9409917016092</v>
      </c>
      <c r="AM101" s="97">
        <v>1522.0757189473661</v>
      </c>
      <c r="AN101" s="96">
        <v>8279.5344974956715</v>
      </c>
      <c r="AO101" s="97">
        <v>5376.3883284942131</v>
      </c>
      <c r="AP101" s="96">
        <v>-15453.85523723701</v>
      </c>
      <c r="AQ101" s="97">
        <v>-9503.4750079118676</v>
      </c>
      <c r="AR101" s="96">
        <v>-11259.228381644123</v>
      </c>
      <c r="AS101" s="97">
        <v>-5607.589085239777</v>
      </c>
      <c r="AT101" s="96">
        <v>-15077.633159430476</v>
      </c>
      <c r="AU101" s="97">
        <v>-3266.3613865066582</v>
      </c>
      <c r="AV101" s="96">
        <v>-7395.2550852172717</v>
      </c>
      <c r="AW101" s="97">
        <v>-3634.5373009258474</v>
      </c>
      <c r="AX101" s="96">
        <v>-4195.4975716458212</v>
      </c>
      <c r="AY101" s="97">
        <v>-1898.0614148443274</v>
      </c>
    </row>
    <row r="102" spans="2:51" x14ac:dyDescent="0.25">
      <c r="B102" s="94">
        <v>10326</v>
      </c>
      <c r="C102" s="95" t="s">
        <v>105</v>
      </c>
      <c r="D102" s="96">
        <v>-452.58490639093907</v>
      </c>
      <c r="E102" s="97">
        <v>1385.0325778004144</v>
      </c>
      <c r="F102" s="96">
        <v>-3010.9389423098582</v>
      </c>
      <c r="G102" s="97">
        <v>-31.211515319639147</v>
      </c>
      <c r="H102" s="96">
        <v>-1756.5861599826221</v>
      </c>
      <c r="I102" s="97">
        <v>627.09406639973167</v>
      </c>
      <c r="J102" s="96">
        <v>-2437.4196974484894</v>
      </c>
      <c r="K102" s="97">
        <v>952.87068416477814</v>
      </c>
      <c r="L102" s="96">
        <v>-412.34113889716718</v>
      </c>
      <c r="M102" s="97">
        <v>1060.5103320694361</v>
      </c>
      <c r="N102" s="96">
        <v>996.57620430656425</v>
      </c>
      <c r="O102" s="97">
        <v>1166.423916254088</v>
      </c>
      <c r="P102" s="96">
        <v>4170.449028393472</v>
      </c>
      <c r="Q102" s="97">
        <v>3171.9474423684196</v>
      </c>
      <c r="R102" s="96">
        <v>-5317.2385792404675</v>
      </c>
      <c r="S102" s="97">
        <v>-1787.8236684241874</v>
      </c>
      <c r="T102" s="96">
        <v>-3868.576967574747</v>
      </c>
      <c r="U102" s="97">
        <v>-990.06590980709007</v>
      </c>
      <c r="V102" s="96">
        <v>-4627.355469973194</v>
      </c>
      <c r="W102" s="97">
        <v>162.95754533375839</v>
      </c>
      <c r="X102" s="96">
        <v>-2035.6155643363454</v>
      </c>
      <c r="Y102" s="97">
        <v>387.01392592299726</v>
      </c>
      <c r="Z102" s="96">
        <v>-969.29256798802453</v>
      </c>
      <c r="AA102" s="97">
        <v>969.16740931914774</v>
      </c>
      <c r="AB102" s="96">
        <v>186.93467906678416</v>
      </c>
      <c r="AC102" s="97">
        <v>1739.5376348285708</v>
      </c>
      <c r="AD102" s="96">
        <v>-2252.8638394651061</v>
      </c>
      <c r="AE102" s="97">
        <v>428.23927962445305</v>
      </c>
      <c r="AF102" s="96">
        <v>-999.41303629749018</v>
      </c>
      <c r="AG102" s="97">
        <v>1098.384190616398</v>
      </c>
      <c r="AH102" s="96">
        <v>-1659.0898695218766</v>
      </c>
      <c r="AI102" s="97">
        <v>1396.0564295463573</v>
      </c>
      <c r="AJ102" s="96">
        <v>-200.89675041264854</v>
      </c>
      <c r="AK102" s="97">
        <v>1139.9276572214421</v>
      </c>
      <c r="AL102" s="96">
        <v>1627.9721203334429</v>
      </c>
      <c r="AM102" s="97">
        <v>1563.6721371321146</v>
      </c>
      <c r="AN102" s="96">
        <v>4625.1055984431769</v>
      </c>
      <c r="AO102" s="97">
        <v>3469.6495318619609</v>
      </c>
      <c r="AP102" s="96">
        <v>-4431.2984821013088</v>
      </c>
      <c r="AQ102" s="97">
        <v>-1237.1239096364843</v>
      </c>
      <c r="AR102" s="96">
        <v>-3105.0674169932699</v>
      </c>
      <c r="AS102" s="97">
        <v>-570.40287679553239</v>
      </c>
      <c r="AT102" s="96">
        <v>-3807.8995958487722</v>
      </c>
      <c r="AU102" s="97">
        <v>577.79325551286547</v>
      </c>
      <c r="AV102" s="96">
        <v>-1334.1581621886944</v>
      </c>
      <c r="AW102" s="97">
        <v>768.43904414141252</v>
      </c>
      <c r="AX102" s="96">
        <v>-358.69441157088841</v>
      </c>
      <c r="AY102" s="97">
        <v>1329.9050627431152</v>
      </c>
    </row>
    <row r="103" spans="2:51" x14ac:dyDescent="0.25">
      <c r="B103" s="94">
        <v>10331</v>
      </c>
      <c r="C103" s="95" t="s">
        <v>106</v>
      </c>
      <c r="D103" s="96">
        <v>0</v>
      </c>
      <c r="E103" s="97">
        <v>0</v>
      </c>
      <c r="F103" s="96">
        <v>0</v>
      </c>
      <c r="G103" s="97">
        <v>0</v>
      </c>
      <c r="H103" s="96">
        <v>0</v>
      </c>
      <c r="I103" s="97">
        <v>0</v>
      </c>
      <c r="J103" s="96">
        <v>0</v>
      </c>
      <c r="K103" s="97">
        <v>0</v>
      </c>
      <c r="L103" s="96">
        <v>0</v>
      </c>
      <c r="M103" s="97">
        <v>0</v>
      </c>
      <c r="N103" s="96">
        <v>0</v>
      </c>
      <c r="O103" s="97">
        <v>0</v>
      </c>
      <c r="P103" s="96">
        <v>0</v>
      </c>
      <c r="Q103" s="97">
        <v>0</v>
      </c>
      <c r="R103" s="96">
        <v>0</v>
      </c>
      <c r="S103" s="97">
        <v>0</v>
      </c>
      <c r="T103" s="96">
        <v>0</v>
      </c>
      <c r="U103" s="97">
        <v>0</v>
      </c>
      <c r="V103" s="96">
        <v>0</v>
      </c>
      <c r="W103" s="97">
        <v>0</v>
      </c>
      <c r="X103" s="96">
        <v>0</v>
      </c>
      <c r="Y103" s="97">
        <v>0</v>
      </c>
      <c r="Z103" s="96">
        <v>0</v>
      </c>
      <c r="AA103" s="97">
        <v>0</v>
      </c>
      <c r="AB103" s="96">
        <v>0</v>
      </c>
      <c r="AC103" s="97">
        <v>0</v>
      </c>
      <c r="AD103" s="96">
        <v>0</v>
      </c>
      <c r="AE103" s="97">
        <v>0</v>
      </c>
      <c r="AF103" s="96">
        <v>0</v>
      </c>
      <c r="AG103" s="97">
        <v>0</v>
      </c>
      <c r="AH103" s="96">
        <v>0</v>
      </c>
      <c r="AI103" s="97">
        <v>0</v>
      </c>
      <c r="AJ103" s="96">
        <v>0</v>
      </c>
      <c r="AK103" s="97">
        <v>0</v>
      </c>
      <c r="AL103" s="96">
        <v>0</v>
      </c>
      <c r="AM103" s="97">
        <v>0</v>
      </c>
      <c r="AN103" s="96">
        <v>0</v>
      </c>
      <c r="AO103" s="97">
        <v>0</v>
      </c>
      <c r="AP103" s="96">
        <v>0</v>
      </c>
      <c r="AQ103" s="97">
        <v>0</v>
      </c>
      <c r="AR103" s="96">
        <v>0</v>
      </c>
      <c r="AS103" s="97">
        <v>0</v>
      </c>
      <c r="AT103" s="96">
        <v>0</v>
      </c>
      <c r="AU103" s="97">
        <v>0</v>
      </c>
      <c r="AV103" s="96">
        <v>0</v>
      </c>
      <c r="AW103" s="97">
        <v>0</v>
      </c>
      <c r="AX103" s="96">
        <v>0</v>
      </c>
      <c r="AY103" s="97">
        <v>0</v>
      </c>
    </row>
    <row r="104" spans="2:51" x14ac:dyDescent="0.25">
      <c r="B104" s="94">
        <v>10333</v>
      </c>
      <c r="C104" s="95" t="s">
        <v>107</v>
      </c>
      <c r="D104" s="96">
        <v>-556.70792021212583</v>
      </c>
      <c r="E104" s="97">
        <v>115.46882945109428</v>
      </c>
      <c r="F104" s="96">
        <v>-979.80582804899132</v>
      </c>
      <c r="G104" s="97">
        <v>155.7850656521905</v>
      </c>
      <c r="H104" s="96">
        <v>1067.7963259245462</v>
      </c>
      <c r="I104" s="97">
        <v>1627.889132986531</v>
      </c>
      <c r="J104" s="96">
        <v>348.85069428100724</v>
      </c>
      <c r="K104" s="97">
        <v>1935.3260796334071</v>
      </c>
      <c r="L104" s="96">
        <v>897.17960937616317</v>
      </c>
      <c r="M104" s="97">
        <v>1210.797833996985</v>
      </c>
      <c r="N104" s="96">
        <v>560.70397288117147</v>
      </c>
      <c r="O104" s="97">
        <v>449.06773510270341</v>
      </c>
      <c r="P104" s="96">
        <v>1453.2701749118405</v>
      </c>
      <c r="Q104" s="97">
        <v>855.90335878609949</v>
      </c>
      <c r="R104" s="96">
        <v>-3659.9010083900966</v>
      </c>
      <c r="S104" s="97">
        <v>-1657.840447591755</v>
      </c>
      <c r="T104" s="96">
        <v>-2078.3703402066876</v>
      </c>
      <c r="U104" s="97">
        <v>-700.5199829406456</v>
      </c>
      <c r="V104" s="96">
        <v>-1650.4082071256034</v>
      </c>
      <c r="W104" s="97">
        <v>479.06921502358182</v>
      </c>
      <c r="X104" s="96">
        <v>-326.67919902416361</v>
      </c>
      <c r="Y104" s="97">
        <v>195.84307304086724</v>
      </c>
      <c r="Z104" s="96">
        <v>-1044.9437068740863</v>
      </c>
      <c r="AA104" s="97">
        <v>38.880817285985358</v>
      </c>
      <c r="AB104" s="96">
        <v>-493.17992021212649</v>
      </c>
      <c r="AC104" s="97">
        <v>154.39882945109366</v>
      </c>
      <c r="AD104" s="96">
        <v>-907.32082804899255</v>
      </c>
      <c r="AE104" s="97">
        <v>206.28206565219079</v>
      </c>
      <c r="AF104" s="96">
        <v>1158.0383259245446</v>
      </c>
      <c r="AG104" s="97">
        <v>1692.4901329865306</v>
      </c>
      <c r="AH104" s="96">
        <v>435.16969428100674</v>
      </c>
      <c r="AI104" s="97">
        <v>1999.6930796334063</v>
      </c>
      <c r="AJ104" s="96">
        <v>971.62260937616247</v>
      </c>
      <c r="AK104" s="97">
        <v>1260.5588339969854</v>
      </c>
      <c r="AL104" s="96">
        <v>633.13097288117115</v>
      </c>
      <c r="AM104" s="97">
        <v>495.48073510270297</v>
      </c>
      <c r="AN104" s="96">
        <v>1514.6421749118399</v>
      </c>
      <c r="AO104" s="97">
        <v>895.25035878610015</v>
      </c>
      <c r="AP104" s="96">
        <v>-3597.6470083900967</v>
      </c>
      <c r="AQ104" s="97">
        <v>-1613.7754475917554</v>
      </c>
      <c r="AR104" s="96">
        <v>-2015.3873402066884</v>
      </c>
      <c r="AS104" s="97">
        <v>-662.05998294064557</v>
      </c>
      <c r="AT104" s="96">
        <v>-1577.5952071256033</v>
      </c>
      <c r="AU104" s="97">
        <v>527.38721502358203</v>
      </c>
      <c r="AV104" s="96">
        <v>-254.91219902416378</v>
      </c>
      <c r="AW104" s="97">
        <v>238.12207304086769</v>
      </c>
      <c r="AX104" s="96">
        <v>-988.99370687408555</v>
      </c>
      <c r="AY104" s="97">
        <v>77.663817285985715</v>
      </c>
    </row>
    <row r="105" spans="2:51" x14ac:dyDescent="0.25">
      <c r="B105" s="94">
        <v>10338</v>
      </c>
      <c r="C105" s="95" t="s">
        <v>108</v>
      </c>
      <c r="D105" s="96">
        <v>-280.48187942032871</v>
      </c>
      <c r="E105" s="97">
        <v>-89.753919076748844</v>
      </c>
      <c r="F105" s="96">
        <v>-371.46854061654597</v>
      </c>
      <c r="G105" s="97">
        <v>-26.873170204134567</v>
      </c>
      <c r="H105" s="96">
        <v>5.5422461717307669</v>
      </c>
      <c r="I105" s="97">
        <v>157.21469769448743</v>
      </c>
      <c r="J105" s="96">
        <v>-78.427306676442868</v>
      </c>
      <c r="K105" s="97">
        <v>267.49303650932143</v>
      </c>
      <c r="L105" s="96">
        <v>31.185766039587747</v>
      </c>
      <c r="M105" s="97">
        <v>157.91639944020073</v>
      </c>
      <c r="N105" s="96">
        <v>-131.69583219815831</v>
      </c>
      <c r="O105" s="97">
        <v>-25.229911960942559</v>
      </c>
      <c r="P105" s="96">
        <v>143.03702640988968</v>
      </c>
      <c r="Q105" s="97">
        <v>116.22839944820538</v>
      </c>
      <c r="R105" s="96">
        <v>-196.61053188218921</v>
      </c>
      <c r="S105" s="97">
        <v>29.582163650224288</v>
      </c>
      <c r="T105" s="96">
        <v>201.44018331545476</v>
      </c>
      <c r="U105" s="97">
        <v>191.17157189445572</v>
      </c>
      <c r="V105" s="96">
        <v>214.86625063943552</v>
      </c>
      <c r="W105" s="97">
        <v>438.5614361931049</v>
      </c>
      <c r="X105" s="96">
        <v>220.11816381508947</v>
      </c>
      <c r="Y105" s="97">
        <v>171.92174426003294</v>
      </c>
      <c r="Z105" s="96">
        <v>-45.384766552589554</v>
      </c>
      <c r="AA105" s="97">
        <v>61.852966066861427</v>
      </c>
      <c r="AB105" s="96">
        <v>-305.06678910941616</v>
      </c>
      <c r="AC105" s="97">
        <v>-61.540929275300755</v>
      </c>
      <c r="AD105" s="96">
        <v>-338.50224308899101</v>
      </c>
      <c r="AE105" s="97">
        <v>-59.552462464980863</v>
      </c>
      <c r="AF105" s="96">
        <v>4.761031238121177</v>
      </c>
      <c r="AG105" s="97">
        <v>158.12036873423824</v>
      </c>
      <c r="AH105" s="96">
        <v>-80.068883542635149</v>
      </c>
      <c r="AI105" s="97">
        <v>269.36295994286786</v>
      </c>
      <c r="AJ105" s="96">
        <v>3.9009957444920929</v>
      </c>
      <c r="AK105" s="97">
        <v>147.44001140054445</v>
      </c>
      <c r="AL105" s="96">
        <v>-130.24726645650435</v>
      </c>
      <c r="AM105" s="97">
        <v>-23.567072273137455</v>
      </c>
      <c r="AN105" s="96">
        <v>114.10642349325849</v>
      </c>
      <c r="AO105" s="97">
        <v>152.40377941839546</v>
      </c>
      <c r="AP105" s="96">
        <v>-153.31023426931688</v>
      </c>
      <c r="AQ105" s="97">
        <v>-16.70359909800311</v>
      </c>
      <c r="AR105" s="96">
        <v>201.52421807311475</v>
      </c>
      <c r="AS105" s="97">
        <v>191.89323682138559</v>
      </c>
      <c r="AT105" s="96">
        <v>213.3007048581353</v>
      </c>
      <c r="AU105" s="97">
        <v>440.16728538668826</v>
      </c>
      <c r="AV105" s="96">
        <v>221.3050811661526</v>
      </c>
      <c r="AW105" s="97">
        <v>173.03819109041171</v>
      </c>
      <c r="AX105" s="96">
        <v>-43.574206274715038</v>
      </c>
      <c r="AY105" s="97">
        <v>64.013758165194645</v>
      </c>
    </row>
    <row r="106" spans="2:51" x14ac:dyDescent="0.25">
      <c r="B106" s="94">
        <v>10342</v>
      </c>
      <c r="C106" s="95" t="s">
        <v>109</v>
      </c>
      <c r="D106" s="96">
        <v>35.981870055085892</v>
      </c>
      <c r="E106" s="97">
        <v>-517.89571488461661</v>
      </c>
      <c r="F106" s="96">
        <v>-1384.2321946367774</v>
      </c>
      <c r="G106" s="97">
        <v>307.01834291007071</v>
      </c>
      <c r="H106" s="96">
        <v>2155.0766603203556</v>
      </c>
      <c r="I106" s="97">
        <v>867.73759604712905</v>
      </c>
      <c r="J106" s="96">
        <v>-51.249016576126451</v>
      </c>
      <c r="K106" s="97">
        <v>1843.4030040702455</v>
      </c>
      <c r="L106" s="96">
        <v>3331.5079974189393</v>
      </c>
      <c r="M106" s="97">
        <v>1414.0659751172516</v>
      </c>
      <c r="N106" s="96">
        <v>1486.2756932532247</v>
      </c>
      <c r="O106" s="97">
        <v>-472.27246228236436</v>
      </c>
      <c r="P106" s="96">
        <v>4793.7607338117559</v>
      </c>
      <c r="Q106" s="97">
        <v>1440.4730082201013</v>
      </c>
      <c r="R106" s="96">
        <v>-8256.1990464406645</v>
      </c>
      <c r="S106" s="97">
        <v>-4737.7968936709185</v>
      </c>
      <c r="T106" s="96">
        <v>-4494.1646259443696</v>
      </c>
      <c r="U106" s="97">
        <v>-2691.7410219226422</v>
      </c>
      <c r="V106" s="96">
        <v>-4930.2600221177145</v>
      </c>
      <c r="W106" s="97">
        <v>-529.59995074555991</v>
      </c>
      <c r="X106" s="96">
        <v>-528.10056120331501</v>
      </c>
      <c r="Y106" s="97">
        <v>-857.82085563196779</v>
      </c>
      <c r="Z106" s="96">
        <v>-659.25079733184793</v>
      </c>
      <c r="AA106" s="97">
        <v>-652.35312519522995</v>
      </c>
      <c r="AB106" s="96">
        <v>-510.28012994491473</v>
      </c>
      <c r="AC106" s="97">
        <v>90.382285115381819</v>
      </c>
      <c r="AD106" s="96">
        <v>-607.09419463677841</v>
      </c>
      <c r="AE106" s="97">
        <v>-395.18565708992901</v>
      </c>
      <c r="AF106" s="96">
        <v>2208.6676603203559</v>
      </c>
      <c r="AG106" s="97">
        <v>899.9035960471283</v>
      </c>
      <c r="AH106" s="96">
        <v>-1.7860165761267126</v>
      </c>
      <c r="AI106" s="97">
        <v>1876.186004070245</v>
      </c>
      <c r="AJ106" s="96">
        <v>2580.2489974189411</v>
      </c>
      <c r="AK106" s="97">
        <v>1155.7679751172509</v>
      </c>
      <c r="AL106" s="96">
        <v>1530.0746932532275</v>
      </c>
      <c r="AM106" s="97">
        <v>-448.18946228236382</v>
      </c>
      <c r="AN106" s="96">
        <v>4216.8787338117545</v>
      </c>
      <c r="AO106" s="97">
        <v>2080.4080082201008</v>
      </c>
      <c r="AP106" s="96">
        <v>-7657.0200464406644</v>
      </c>
      <c r="AQ106" s="97">
        <v>-5277.5658936709187</v>
      </c>
      <c r="AR106" s="96">
        <v>-4456.6806259443692</v>
      </c>
      <c r="AS106" s="97">
        <v>-2671.7130219226419</v>
      </c>
      <c r="AT106" s="96">
        <v>-4890.2980221177131</v>
      </c>
      <c r="AU106" s="97">
        <v>-504.5389507455584</v>
      </c>
      <c r="AV106" s="96">
        <v>-484.83356120331518</v>
      </c>
      <c r="AW106" s="97">
        <v>-835.72585563196844</v>
      </c>
      <c r="AX106" s="96">
        <v>-622.13579733184815</v>
      </c>
      <c r="AY106" s="97">
        <v>-631.07112519523071</v>
      </c>
    </row>
    <row r="107" spans="2:51" x14ac:dyDescent="0.25">
      <c r="B107" s="94">
        <v>10343</v>
      </c>
      <c r="C107" s="95" t="s">
        <v>110</v>
      </c>
      <c r="D107" s="96">
        <v>-8801.7708961915341</v>
      </c>
      <c r="E107" s="97">
        <v>-4387.8327107767373</v>
      </c>
      <c r="F107" s="96">
        <v>-10506.10790677958</v>
      </c>
      <c r="G107" s="97">
        <v>-5857.667365443267</v>
      </c>
      <c r="H107" s="96">
        <v>-9497.2812026322317</v>
      </c>
      <c r="I107" s="97">
        <v>-5611.0348841949562</v>
      </c>
      <c r="J107" s="96">
        <v>-9825.5393214997057</v>
      </c>
      <c r="K107" s="97">
        <v>-4676.4946409705772</v>
      </c>
      <c r="L107" s="96">
        <v>-7223.4074756643649</v>
      </c>
      <c r="M107" s="97">
        <v>-3232.1282255178003</v>
      </c>
      <c r="N107" s="96">
        <v>-7661.4923272946962</v>
      </c>
      <c r="O107" s="97">
        <v>-4204.5162821458944</v>
      </c>
      <c r="P107" s="96">
        <v>-5205.0506310054761</v>
      </c>
      <c r="Q107" s="97">
        <v>-3390.7969131385053</v>
      </c>
      <c r="R107" s="96">
        <v>-13091.0850386818</v>
      </c>
      <c r="S107" s="97">
        <v>-7372.1339978978394</v>
      </c>
      <c r="T107" s="96">
        <v>-10300.031356545156</v>
      </c>
      <c r="U107" s="97">
        <v>-5431.7284706761548</v>
      </c>
      <c r="V107" s="96">
        <v>-11998.572824458552</v>
      </c>
      <c r="W107" s="97">
        <v>-4678.4166553194191</v>
      </c>
      <c r="X107" s="96">
        <v>-8852.585872958065</v>
      </c>
      <c r="Y107" s="97">
        <v>-3999.2612390115514</v>
      </c>
      <c r="Z107" s="96">
        <v>-8163.3038591107925</v>
      </c>
      <c r="AA107" s="97">
        <v>-4708.8817188853409</v>
      </c>
      <c r="AB107" s="96">
        <v>-8801.7708961915341</v>
      </c>
      <c r="AC107" s="97">
        <v>-4387.8327107767373</v>
      </c>
      <c r="AD107" s="96">
        <v>-10506.10790677958</v>
      </c>
      <c r="AE107" s="97">
        <v>-5857.667365443267</v>
      </c>
      <c r="AF107" s="96">
        <v>-9497.2812026322317</v>
      </c>
      <c r="AG107" s="97">
        <v>-5611.0348841949562</v>
      </c>
      <c r="AH107" s="96">
        <v>-9825.5393214997057</v>
      </c>
      <c r="AI107" s="97">
        <v>-4676.4946409705772</v>
      </c>
      <c r="AJ107" s="96">
        <v>-7418.885475664365</v>
      </c>
      <c r="AK107" s="97">
        <v>-3382.1202255177996</v>
      </c>
      <c r="AL107" s="96">
        <v>-7661.4923272946962</v>
      </c>
      <c r="AM107" s="97">
        <v>-4204.5162821458944</v>
      </c>
      <c r="AN107" s="96">
        <v>-5205.0506310054761</v>
      </c>
      <c r="AO107" s="97">
        <v>-3390.7969131385053</v>
      </c>
      <c r="AP107" s="96">
        <v>-13091.0850386818</v>
      </c>
      <c r="AQ107" s="97">
        <v>-7372.1339978978394</v>
      </c>
      <c r="AR107" s="96">
        <v>-10300.031356545156</v>
      </c>
      <c r="AS107" s="97">
        <v>-5431.7284706761548</v>
      </c>
      <c r="AT107" s="96">
        <v>-11998.572824458552</v>
      </c>
      <c r="AU107" s="97">
        <v>-4678.4166553194191</v>
      </c>
      <c r="AV107" s="96">
        <v>-8852.585872958065</v>
      </c>
      <c r="AW107" s="97">
        <v>-3999.2612390115514</v>
      </c>
      <c r="AX107" s="96">
        <v>-8163.3038591107925</v>
      </c>
      <c r="AY107" s="97">
        <v>-4708.8817188853409</v>
      </c>
    </row>
    <row r="108" spans="2:51" x14ac:dyDescent="0.25">
      <c r="B108" s="94">
        <v>10349</v>
      </c>
      <c r="C108" s="95" t="s">
        <v>111</v>
      </c>
      <c r="D108" s="96">
        <v>-5329.0017776559689</v>
      </c>
      <c r="E108" s="97">
        <v>15044.668567539156</v>
      </c>
      <c r="F108" s="96">
        <v>29212.174865346518</v>
      </c>
      <c r="G108" s="97">
        <v>49644.739330291937</v>
      </c>
      <c r="H108" s="96">
        <v>26825.642516859691</v>
      </c>
      <c r="I108" s="97">
        <v>54722.410541122968</v>
      </c>
      <c r="J108" s="96">
        <v>43699.875043743988</v>
      </c>
      <c r="K108" s="97">
        <v>64457.23565077965</v>
      </c>
      <c r="L108" s="96">
        <v>47333.544347741219</v>
      </c>
      <c r="M108" s="97">
        <v>53245.074080380451</v>
      </c>
      <c r="N108" s="96">
        <v>51708.062116507761</v>
      </c>
      <c r="O108" s="97">
        <v>58077.557724882776</v>
      </c>
      <c r="P108" s="96">
        <v>1335.7829403060314</v>
      </c>
      <c r="Q108" s="97">
        <v>7055.2001884239507</v>
      </c>
      <c r="R108" s="96">
        <v>-130086.02967340819</v>
      </c>
      <c r="S108" s="97">
        <v>-76554.943803268441</v>
      </c>
      <c r="T108" s="96">
        <v>-134350.92239005366</v>
      </c>
      <c r="U108" s="97">
        <v>-73845.98599345675</v>
      </c>
      <c r="V108" s="96">
        <v>-82255.407108499901</v>
      </c>
      <c r="W108" s="97">
        <v>-24159.153913196948</v>
      </c>
      <c r="X108" s="96">
        <v>-49878.041346778497</v>
      </c>
      <c r="Y108" s="97">
        <v>-9123.0495768970723</v>
      </c>
      <c r="Z108" s="96">
        <v>11795.794005557764</v>
      </c>
      <c r="AA108" s="97">
        <v>31914.55172565145</v>
      </c>
      <c r="AB108" s="96">
        <v>-1668.1817994159501</v>
      </c>
      <c r="AC108" s="97">
        <v>17688.594107379169</v>
      </c>
      <c r="AD108" s="96">
        <v>28038.516109896445</v>
      </c>
      <c r="AE108" s="97">
        <v>60827.181595694055</v>
      </c>
      <c r="AF108" s="96">
        <v>38912.545461283415</v>
      </c>
      <c r="AG108" s="97">
        <v>52801.909744603312</v>
      </c>
      <c r="AH108" s="96">
        <v>49869.034636704018</v>
      </c>
      <c r="AI108" s="97">
        <v>69321.380714459694</v>
      </c>
      <c r="AJ108" s="96">
        <v>52692.578038109248</v>
      </c>
      <c r="AK108" s="97">
        <v>57264.34934815648</v>
      </c>
      <c r="AL108" s="96">
        <v>57267.778487229225</v>
      </c>
      <c r="AM108" s="97">
        <v>62447.81554513736</v>
      </c>
      <c r="AN108" s="96">
        <v>4113.3736046601844</v>
      </c>
      <c r="AO108" s="97">
        <v>9084.977981605829</v>
      </c>
      <c r="AP108" s="96">
        <v>-130231.24756912411</v>
      </c>
      <c r="AQ108" s="97">
        <v>-74833.539528032517</v>
      </c>
      <c r="AR108" s="96">
        <v>-134350.92239005366</v>
      </c>
      <c r="AS108" s="97">
        <v>-73845.98599345675</v>
      </c>
      <c r="AT108" s="96">
        <v>-80140.266676627885</v>
      </c>
      <c r="AU108" s="97">
        <v>-22491.447034220939</v>
      </c>
      <c r="AV108" s="96">
        <v>-47366.31208393049</v>
      </c>
      <c r="AW108" s="97">
        <v>-7142.6476581130555</v>
      </c>
      <c r="AX108" s="96">
        <v>15867.608819317771</v>
      </c>
      <c r="AY108" s="97">
        <v>35172.003576659474</v>
      </c>
    </row>
    <row r="109" spans="2:51" x14ac:dyDescent="0.25">
      <c r="B109" s="94">
        <v>10352</v>
      </c>
      <c r="C109" s="95" t="s">
        <v>112</v>
      </c>
      <c r="D109" s="96">
        <v>130.35774453460635</v>
      </c>
      <c r="E109" s="97">
        <v>-123.1147241651588</v>
      </c>
      <c r="F109" s="96">
        <v>-400.92605410657507</v>
      </c>
      <c r="G109" s="97">
        <v>351.00276660039981</v>
      </c>
      <c r="H109" s="96">
        <v>1837.5322317919645</v>
      </c>
      <c r="I109" s="97">
        <v>1286.5908015172918</v>
      </c>
      <c r="J109" s="96">
        <v>1046.7385262016278</v>
      </c>
      <c r="K109" s="97">
        <v>1707.4198433050124</v>
      </c>
      <c r="L109" s="96">
        <v>1892.1771301770268</v>
      </c>
      <c r="M109" s="97">
        <v>1113.1719201420424</v>
      </c>
      <c r="N109" s="96">
        <v>1194.1520141457395</v>
      </c>
      <c r="O109" s="97">
        <v>284.41727363924838</v>
      </c>
      <c r="P109" s="96">
        <v>2204.1797224334923</v>
      </c>
      <c r="Q109" s="97">
        <v>824.16320621576688</v>
      </c>
      <c r="R109" s="96">
        <v>-3121.2447449790334</v>
      </c>
      <c r="S109" s="97">
        <v>-1874.551920857441</v>
      </c>
      <c r="T109" s="96">
        <v>-2110.8486931053594</v>
      </c>
      <c r="U109" s="97">
        <v>-1332.4243098585644</v>
      </c>
      <c r="V109" s="96">
        <v>-2846.5861497464111</v>
      </c>
      <c r="W109" s="97">
        <v>-782.49935730937432</v>
      </c>
      <c r="X109" s="96">
        <v>-1015.9990595460204</v>
      </c>
      <c r="Y109" s="97">
        <v>-772.44858258402019</v>
      </c>
      <c r="Z109" s="96">
        <v>-593.11705367423019</v>
      </c>
      <c r="AA109" s="97">
        <v>-480.26864485201895</v>
      </c>
      <c r="AB109" s="96">
        <v>-108.00580391083076</v>
      </c>
      <c r="AC109" s="97">
        <v>89.085224842082425</v>
      </c>
      <c r="AD109" s="96">
        <v>-149.15356646879991</v>
      </c>
      <c r="AE109" s="97">
        <v>56.219305296168386</v>
      </c>
      <c r="AF109" s="96">
        <v>1810.1621571239166</v>
      </c>
      <c r="AG109" s="97">
        <v>1269.9961567160472</v>
      </c>
      <c r="AH109" s="96">
        <v>1016.7686418706653</v>
      </c>
      <c r="AI109" s="97">
        <v>1693.801460472745</v>
      </c>
      <c r="AJ109" s="96">
        <v>1626.731278701548</v>
      </c>
      <c r="AK109" s="97">
        <v>1024.7379799437617</v>
      </c>
      <c r="AL109" s="96">
        <v>1177.2088428540101</v>
      </c>
      <c r="AM109" s="97">
        <v>271.90347207827472</v>
      </c>
      <c r="AN109" s="96">
        <v>1959.2067078503378</v>
      </c>
      <c r="AO109" s="97">
        <v>1060.1941060667173</v>
      </c>
      <c r="AP109" s="96">
        <v>-2945.5212569146706</v>
      </c>
      <c r="AQ109" s="97">
        <v>-2110.5247345985777</v>
      </c>
      <c r="AR109" s="96">
        <v>-2136.9675193170588</v>
      </c>
      <c r="AS109" s="97">
        <v>-1347.7489852239146</v>
      </c>
      <c r="AT109" s="96">
        <v>-2878.9798786529109</v>
      </c>
      <c r="AU109" s="97">
        <v>-795.52411134145677</v>
      </c>
      <c r="AV109" s="96">
        <v>-1037.4384727907045</v>
      </c>
      <c r="AW109" s="97">
        <v>-785.24434843212566</v>
      </c>
      <c r="AX109" s="96">
        <v>-609.04025228485716</v>
      </c>
      <c r="AY109" s="97">
        <v>-490.37568436035281</v>
      </c>
    </row>
    <row r="110" spans="2:51" x14ac:dyDescent="0.25">
      <c r="B110" s="94">
        <v>10354</v>
      </c>
      <c r="C110" s="95" t="s">
        <v>113</v>
      </c>
      <c r="D110" s="96">
        <v>-3913.4112550632271</v>
      </c>
      <c r="E110" s="97">
        <v>23988.501720219239</v>
      </c>
      <c r="F110" s="96">
        <v>-22306.651784048328</v>
      </c>
      <c r="G110" s="97">
        <v>19286.621710717198</v>
      </c>
      <c r="H110" s="96">
        <v>-855.38953680731356</v>
      </c>
      <c r="I110" s="97">
        <v>44187.656902507137</v>
      </c>
      <c r="J110" s="96">
        <v>-2268.700101605762</v>
      </c>
      <c r="K110" s="97">
        <v>40791.585506017844</v>
      </c>
      <c r="L110" s="96">
        <v>8993.7076828975405</v>
      </c>
      <c r="M110" s="97">
        <v>31930.135355510225</v>
      </c>
      <c r="N110" s="96">
        <v>5371.6802669503959</v>
      </c>
      <c r="O110" s="97">
        <v>28963.246229045559</v>
      </c>
      <c r="P110" s="96">
        <v>33922.724903941984</v>
      </c>
      <c r="Q110" s="97">
        <v>33417.508026170311</v>
      </c>
      <c r="R110" s="96">
        <v>-85862.58364952766</v>
      </c>
      <c r="S110" s="97">
        <v>-30779.993336972067</v>
      </c>
      <c r="T110" s="96">
        <v>-61608.194037838723</v>
      </c>
      <c r="U110" s="97">
        <v>-1549.7079571984941</v>
      </c>
      <c r="V110" s="96">
        <v>-74747.619709554245</v>
      </c>
      <c r="W110" s="97">
        <v>-1176.8466274087259</v>
      </c>
      <c r="X110" s="96">
        <v>-45278.43870439491</v>
      </c>
      <c r="Y110" s="97">
        <v>7167.1833035294549</v>
      </c>
      <c r="Z110" s="96">
        <v>-21601.86903441207</v>
      </c>
      <c r="AA110" s="97">
        <v>14620.77271804442</v>
      </c>
      <c r="AB110" s="96">
        <v>1699.7901540534513</v>
      </c>
      <c r="AC110" s="97">
        <v>28528.155061315774</v>
      </c>
      <c r="AD110" s="96">
        <v>-23662.828306582553</v>
      </c>
      <c r="AE110" s="97">
        <v>31571.161990974942</v>
      </c>
      <c r="AF110" s="96">
        <v>13937.528408606071</v>
      </c>
      <c r="AG110" s="97">
        <v>42953.359066225603</v>
      </c>
      <c r="AH110" s="96">
        <v>4699.0358800562681</v>
      </c>
      <c r="AI110" s="97">
        <v>47056.599168340574</v>
      </c>
      <c r="AJ110" s="96">
        <v>15159.767885897483</v>
      </c>
      <c r="AK110" s="97">
        <v>37010.832261463991</v>
      </c>
      <c r="AL110" s="96">
        <v>11417.783909507387</v>
      </c>
      <c r="AM110" s="97">
        <v>34163.941398948125</v>
      </c>
      <c r="AN110" s="96">
        <v>39917.247350089936</v>
      </c>
      <c r="AO110" s="97">
        <v>37954.388995620044</v>
      </c>
      <c r="AP110" s="96">
        <v>-87969.94447179354</v>
      </c>
      <c r="AQ110" s="97">
        <v>-21951.077020582976</v>
      </c>
      <c r="AR110" s="96">
        <v>-52570.370756920864</v>
      </c>
      <c r="AS110" s="97">
        <v>-3255.3968804557517</v>
      </c>
      <c r="AT110" s="96">
        <v>-71362.157409905514</v>
      </c>
      <c r="AU110" s="97">
        <v>2538.595558230445</v>
      </c>
      <c r="AV110" s="96">
        <v>-41359.226307206409</v>
      </c>
      <c r="AW110" s="97">
        <v>11033.753774299243</v>
      </c>
      <c r="AX110" s="96">
        <v>-17217.880457074963</v>
      </c>
      <c r="AY110" s="97">
        <v>18705.782102414247</v>
      </c>
    </row>
    <row r="111" spans="2:51" x14ac:dyDescent="0.25">
      <c r="B111" s="94">
        <v>10360</v>
      </c>
      <c r="C111" s="95" t="s">
        <v>114</v>
      </c>
      <c r="D111" s="96">
        <v>-1042.7533574583053</v>
      </c>
      <c r="E111" s="97">
        <v>-336.24611954979628</v>
      </c>
      <c r="F111" s="96">
        <v>-1643.3626384716317</v>
      </c>
      <c r="G111" s="97">
        <v>-572.12656509097906</v>
      </c>
      <c r="H111" s="96">
        <v>-1093.1753598810801</v>
      </c>
      <c r="I111" s="97">
        <v>-384.62896595317306</v>
      </c>
      <c r="J111" s="96">
        <v>-1404.9521323357314</v>
      </c>
      <c r="K111" s="97">
        <v>-247.46235682491329</v>
      </c>
      <c r="L111" s="96">
        <v>-925.93980289744582</v>
      </c>
      <c r="M111" s="97">
        <v>-289.70006314403986</v>
      </c>
      <c r="N111" s="96">
        <v>-1158.4861341068058</v>
      </c>
      <c r="O111" s="97">
        <v>-586.82157166819775</v>
      </c>
      <c r="P111" s="96">
        <v>-53.06178139581084</v>
      </c>
      <c r="Q111" s="97">
        <v>52.628068747050747</v>
      </c>
      <c r="R111" s="96">
        <v>-545.19961342034503</v>
      </c>
      <c r="S111" s="97">
        <v>263.51478805174247</v>
      </c>
      <c r="T111" s="96">
        <v>1518.8135807179528</v>
      </c>
      <c r="U111" s="97">
        <v>1455.5997391698127</v>
      </c>
      <c r="V111" s="96">
        <v>1934.4506199658531</v>
      </c>
      <c r="W111" s="97">
        <v>2672.4128444659386</v>
      </c>
      <c r="X111" s="96">
        <v>1753.2871072059161</v>
      </c>
      <c r="Y111" s="97">
        <v>1524.2572005699849</v>
      </c>
      <c r="Z111" s="96">
        <v>357.31663659092465</v>
      </c>
      <c r="AA111" s="97">
        <v>719.66270487308589</v>
      </c>
      <c r="AB111" s="96">
        <v>-1119.6164494142083</v>
      </c>
      <c r="AC111" s="97">
        <v>-276.43788739726187</v>
      </c>
      <c r="AD111" s="96">
        <v>-1587.3591177984104</v>
      </c>
      <c r="AE111" s="97">
        <v>-650.60057654746015</v>
      </c>
      <c r="AF111" s="96">
        <v>-1106.2952360148965</v>
      </c>
      <c r="AG111" s="97">
        <v>-391.90779163360935</v>
      </c>
      <c r="AH111" s="96">
        <v>-1419.2826418515679</v>
      </c>
      <c r="AI111" s="97">
        <v>-253.96474081620704</v>
      </c>
      <c r="AJ111" s="96">
        <v>-1005.0639009138631</v>
      </c>
      <c r="AK111" s="97">
        <v>-327.56849221343805</v>
      </c>
      <c r="AL111" s="96">
        <v>-1170.1666440589113</v>
      </c>
      <c r="AM111" s="97">
        <v>-593.7448522145387</v>
      </c>
      <c r="AN111" s="96">
        <v>-133.92333649991542</v>
      </c>
      <c r="AO111" s="97">
        <v>123.71073369488317</v>
      </c>
      <c r="AP111" s="96">
        <v>-426.29009259781833</v>
      </c>
      <c r="AQ111" s="97">
        <v>125.08895324234391</v>
      </c>
      <c r="AR111" s="96">
        <v>1513.4468915438583</v>
      </c>
      <c r="AS111" s="97">
        <v>1454.51190279194</v>
      </c>
      <c r="AT111" s="96">
        <v>1929.6039148485784</v>
      </c>
      <c r="AU111" s="97">
        <v>2675.0383305547093</v>
      </c>
      <c r="AV111" s="96">
        <v>1749.4312125702763</v>
      </c>
      <c r="AW111" s="97">
        <v>1523.8729825231474</v>
      </c>
      <c r="AX111" s="96">
        <v>350.4533670772048</v>
      </c>
      <c r="AY111" s="97">
        <v>717.13384104516899</v>
      </c>
    </row>
    <row r="112" spans="2:51" x14ac:dyDescent="0.25">
      <c r="B112" s="94">
        <v>10363</v>
      </c>
      <c r="C112" s="95" t="s">
        <v>115</v>
      </c>
      <c r="D112" s="96">
        <v>-3509.7079542417268</v>
      </c>
      <c r="E112" s="97">
        <v>-2073.3760056059109</v>
      </c>
      <c r="F112" s="96">
        <v>-5629.0103518510587</v>
      </c>
      <c r="G112" s="97">
        <v>1013.8481862494991</v>
      </c>
      <c r="H112" s="96">
        <v>2596.8757028831315</v>
      </c>
      <c r="I112" s="97">
        <v>2349.5006463617974</v>
      </c>
      <c r="J112" s="96">
        <v>-1898.7560161473157</v>
      </c>
      <c r="K112" s="97">
        <v>5193.0521484955752</v>
      </c>
      <c r="L112" s="96">
        <v>6483.4996414440102</v>
      </c>
      <c r="M112" s="97">
        <v>4426.5449194927423</v>
      </c>
      <c r="N112" s="96">
        <v>2442.1274923931996</v>
      </c>
      <c r="O112" s="97">
        <v>-725.09671578394045</v>
      </c>
      <c r="P112" s="96">
        <v>10233.526684453547</v>
      </c>
      <c r="Q112" s="97">
        <v>3646.1312073830995</v>
      </c>
      <c r="R112" s="96">
        <v>-23172.156475873802</v>
      </c>
      <c r="S112" s="97">
        <v>-13035.45041342267</v>
      </c>
      <c r="T112" s="96">
        <v>-15265.980142008906</v>
      </c>
      <c r="U112" s="97">
        <v>-8419.6180416934185</v>
      </c>
      <c r="V112" s="96">
        <v>-17369.805718354124</v>
      </c>
      <c r="W112" s="97">
        <v>-3920.290513101565</v>
      </c>
      <c r="X112" s="96">
        <v>-6555.3185308680477</v>
      </c>
      <c r="Y112" s="97">
        <v>-4076.3804023011835</v>
      </c>
      <c r="Z112" s="96">
        <v>-6487.2138979588126</v>
      </c>
      <c r="AA112" s="97">
        <v>-3912.537808664023</v>
      </c>
      <c r="AB112" s="96">
        <v>-6154.8077701651928</v>
      </c>
      <c r="AC112" s="97">
        <v>-1741.7429483376109</v>
      </c>
      <c r="AD112" s="96">
        <v>-5249.0699208300284</v>
      </c>
      <c r="AE112" s="97">
        <v>-1694.5526270513328</v>
      </c>
      <c r="AF112" s="96">
        <v>1247.363660623676</v>
      </c>
      <c r="AG112" s="97">
        <v>1329.9668585032668</v>
      </c>
      <c r="AH112" s="96">
        <v>-3266.8085682873279</v>
      </c>
      <c r="AI112" s="97">
        <v>4190.347872237242</v>
      </c>
      <c r="AJ112" s="96">
        <v>3446.0430641587154</v>
      </c>
      <c r="AK112" s="97">
        <v>2838.8685475107559</v>
      </c>
      <c r="AL112" s="96">
        <v>1135.9454138654255</v>
      </c>
      <c r="AM112" s="97">
        <v>-1723.9055764668592</v>
      </c>
      <c r="AN112" s="96">
        <v>7608.0489909000789</v>
      </c>
      <c r="AO112" s="97">
        <v>4153.3513344880375</v>
      </c>
      <c r="AP112" s="96">
        <v>-23340.24329193333</v>
      </c>
      <c r="AQ112" s="97">
        <v>-15411.20070121358</v>
      </c>
      <c r="AR112" s="96">
        <v>-16662.152421395229</v>
      </c>
      <c r="AS112" s="97">
        <v>-9384.958163725034</v>
      </c>
      <c r="AT112" s="96">
        <v>-18790.697738057977</v>
      </c>
      <c r="AU112" s="97">
        <v>-4935.8215797586308</v>
      </c>
      <c r="AV112" s="96">
        <v>-7908.3188277613517</v>
      </c>
      <c r="AW112" s="97">
        <v>-5080.6748623241583</v>
      </c>
      <c r="AX112" s="96">
        <v>-7766.3661322002954</v>
      </c>
      <c r="AY112" s="97">
        <v>-4888.2008602991809</v>
      </c>
    </row>
    <row r="113" spans="2:51" x14ac:dyDescent="0.25">
      <c r="B113" s="94">
        <v>10369</v>
      </c>
      <c r="C113" s="95" t="s">
        <v>116</v>
      </c>
      <c r="D113" s="96">
        <v>-1466.8694270397709</v>
      </c>
      <c r="E113" s="97">
        <v>-454.34592451495791</v>
      </c>
      <c r="F113" s="96">
        <v>-3040.7821492659568</v>
      </c>
      <c r="G113" s="97">
        <v>-1295.6634784326088</v>
      </c>
      <c r="H113" s="96">
        <v>-1878.752837469975</v>
      </c>
      <c r="I113" s="97">
        <v>-122.33669003843988</v>
      </c>
      <c r="J113" s="96">
        <v>-2084.1268449648296</v>
      </c>
      <c r="K113" s="97">
        <v>-114.84347049447115</v>
      </c>
      <c r="L113" s="96">
        <v>-1191.9715535194618</v>
      </c>
      <c r="M113" s="97">
        <v>-141.36580967884629</v>
      </c>
      <c r="N113" s="96">
        <v>-920.18742418008787</v>
      </c>
      <c r="O113" s="97">
        <v>-120.22748101441584</v>
      </c>
      <c r="P113" s="96">
        <v>931.3897973808007</v>
      </c>
      <c r="Q113" s="97">
        <v>590.71319922626208</v>
      </c>
      <c r="R113" s="96">
        <v>1415.2851584005257</v>
      </c>
      <c r="S113" s="97">
        <v>1931.6833912059519</v>
      </c>
      <c r="T113" s="96">
        <v>1888.3738366697107</v>
      </c>
      <c r="U113" s="97">
        <v>2871.6918032677595</v>
      </c>
      <c r="V113" s="96">
        <v>5408.6408217583466</v>
      </c>
      <c r="W113" s="97">
        <v>5715.0586002505097</v>
      </c>
      <c r="X113" s="96">
        <v>6384.5674808170224</v>
      </c>
      <c r="Y113" s="97">
        <v>5504.6287654457419</v>
      </c>
      <c r="Z113" s="96">
        <v>1952.9997265671673</v>
      </c>
      <c r="AA113" s="97">
        <v>2506.0031654640247</v>
      </c>
      <c r="AB113" s="96">
        <v>-1496.0956573407748</v>
      </c>
      <c r="AC113" s="97">
        <v>-469.16928864512647</v>
      </c>
      <c r="AD113" s="96">
        <v>-3080.1931430327077</v>
      </c>
      <c r="AE113" s="97">
        <v>-1317.4203330031419</v>
      </c>
      <c r="AF113" s="96">
        <v>-1913.5635505713708</v>
      </c>
      <c r="AG113" s="97">
        <v>-139.92279289970156</v>
      </c>
      <c r="AH113" s="96">
        <v>-2120.1941403499268</v>
      </c>
      <c r="AI113" s="97">
        <v>-131.14504561214198</v>
      </c>
      <c r="AJ113" s="96">
        <v>-1218.5655156383827</v>
      </c>
      <c r="AK113" s="97">
        <v>-154.75108662960474</v>
      </c>
      <c r="AL113" s="96">
        <v>-945.04468511296272</v>
      </c>
      <c r="AM113" s="97">
        <v>-133.93954259490192</v>
      </c>
      <c r="AN113" s="96">
        <v>918.95487011535624</v>
      </c>
      <c r="AO113" s="97">
        <v>582.49487282534983</v>
      </c>
      <c r="AP113" s="96">
        <v>1386.9306650656945</v>
      </c>
      <c r="AQ113" s="97">
        <v>1917.984904793052</v>
      </c>
      <c r="AR113" s="96">
        <v>1866.1384501303664</v>
      </c>
      <c r="AS113" s="97">
        <v>2866.2599194603436</v>
      </c>
      <c r="AT113" s="96">
        <v>5396.0352462405172</v>
      </c>
      <c r="AU113" s="97">
        <v>5719.4251492930252</v>
      </c>
      <c r="AV113" s="96">
        <v>6379.9124999067808</v>
      </c>
      <c r="AW113" s="97">
        <v>5509.4085275245361</v>
      </c>
      <c r="AX113" s="96">
        <v>1935.6278754739078</v>
      </c>
      <c r="AY113" s="97">
        <v>2500.5429879618373</v>
      </c>
    </row>
    <row r="114" spans="2:51" x14ac:dyDescent="0.25">
      <c r="B114" s="94">
        <v>10370</v>
      </c>
      <c r="C114" s="95" t="s">
        <v>117</v>
      </c>
      <c r="D114" s="96">
        <v>-15571.638420208314</v>
      </c>
      <c r="E114" s="97">
        <v>2361.3839012850949</v>
      </c>
      <c r="F114" s="96">
        <v>-15112.454329023385</v>
      </c>
      <c r="G114" s="97">
        <v>6743.6710094935042</v>
      </c>
      <c r="H114" s="96">
        <v>1222.2508988006302</v>
      </c>
      <c r="I114" s="97">
        <v>23848.079099921466</v>
      </c>
      <c r="J114" s="96">
        <v>-3135.2223373662273</v>
      </c>
      <c r="K114" s="97">
        <v>19135.992230107171</v>
      </c>
      <c r="L114" s="96">
        <v>4453.1091615812184</v>
      </c>
      <c r="M114" s="97">
        <v>16120.23327379705</v>
      </c>
      <c r="N114" s="96">
        <v>13758.005474088161</v>
      </c>
      <c r="O114" s="97">
        <v>23369.643600487296</v>
      </c>
      <c r="P114" s="96">
        <v>23822.276401981362</v>
      </c>
      <c r="Q114" s="97">
        <v>21786.894969201727</v>
      </c>
      <c r="R114" s="96">
        <v>-41808.88482422063</v>
      </c>
      <c r="S114" s="97">
        <v>-14229.464159420095</v>
      </c>
      <c r="T114" s="96">
        <v>-34114.804684140989</v>
      </c>
      <c r="U114" s="97">
        <v>-3067.1229896865843</v>
      </c>
      <c r="V114" s="96">
        <v>-36164.744823673638</v>
      </c>
      <c r="W114" s="97">
        <v>795.97651461307396</v>
      </c>
      <c r="X114" s="96">
        <v>-24919.191110370382</v>
      </c>
      <c r="Y114" s="97">
        <v>2105.874947774304</v>
      </c>
      <c r="Z114" s="96">
        <v>-11050.359417753236</v>
      </c>
      <c r="AA114" s="97">
        <v>7348.9578111312585</v>
      </c>
      <c r="AB114" s="96">
        <v>-13027.233712624307</v>
      </c>
      <c r="AC114" s="97">
        <v>4199.0095234291002</v>
      </c>
      <c r="AD114" s="96">
        <v>-15330.678163007746</v>
      </c>
      <c r="AE114" s="97">
        <v>12632.757623125894</v>
      </c>
      <c r="AF114" s="96">
        <v>9037.0301521349465</v>
      </c>
      <c r="AG114" s="97">
        <v>23057.436698651174</v>
      </c>
      <c r="AH114" s="96">
        <v>576.06078186578816</v>
      </c>
      <c r="AI114" s="97">
        <v>22062.196227963177</v>
      </c>
      <c r="AJ114" s="96">
        <v>7693.6021785229386</v>
      </c>
      <c r="AK114" s="97">
        <v>18550.603036503351</v>
      </c>
      <c r="AL114" s="96">
        <v>17402.12285065875</v>
      </c>
      <c r="AM114" s="97">
        <v>26234.130096012741</v>
      </c>
      <c r="AN114" s="96">
        <v>26987.076084562708</v>
      </c>
      <c r="AO114" s="97">
        <v>24099.633198780401</v>
      </c>
      <c r="AP114" s="96">
        <v>-41886.200685458331</v>
      </c>
      <c r="AQ114" s="97">
        <v>-9254.584988486371</v>
      </c>
      <c r="AR114" s="96">
        <v>-29077.02038260315</v>
      </c>
      <c r="AS114" s="97">
        <v>-3722.876961496404</v>
      </c>
      <c r="AT114" s="96">
        <v>-33534.417952761622</v>
      </c>
      <c r="AU114" s="97">
        <v>2869.8880859090787</v>
      </c>
      <c r="AV114" s="96">
        <v>-22432.991739234363</v>
      </c>
      <c r="AW114" s="97">
        <v>4066.1475288623114</v>
      </c>
      <c r="AX114" s="96">
        <v>-8472.6945179132308</v>
      </c>
      <c r="AY114" s="97">
        <v>9411.0897310032669</v>
      </c>
    </row>
    <row r="115" spans="2:51" x14ac:dyDescent="0.25">
      <c r="B115" s="94">
        <v>10371</v>
      </c>
      <c r="C115" s="95" t="s">
        <v>118</v>
      </c>
      <c r="D115" s="96">
        <v>433.17943625895077</v>
      </c>
      <c r="E115" s="97">
        <v>422.60553840450984</v>
      </c>
      <c r="F115" s="96">
        <v>242.39874715555925</v>
      </c>
      <c r="G115" s="97">
        <v>602.14881509830093</v>
      </c>
      <c r="H115" s="96">
        <v>986.97843479899439</v>
      </c>
      <c r="I115" s="97">
        <v>808.1704608387613</v>
      </c>
      <c r="J115" s="96">
        <v>586.86035459741834</v>
      </c>
      <c r="K115" s="97">
        <v>1041.0812504203654</v>
      </c>
      <c r="L115" s="96">
        <v>1289.8307514359894</v>
      </c>
      <c r="M115" s="97">
        <v>1027.7777187072788</v>
      </c>
      <c r="N115" s="96">
        <v>965.4092333147355</v>
      </c>
      <c r="O115" s="97">
        <v>574.31400811723097</v>
      </c>
      <c r="P115" s="96">
        <v>1833.8656810589637</v>
      </c>
      <c r="Q115" s="97">
        <v>976.00585549745483</v>
      </c>
      <c r="R115" s="96">
        <v>-1824.5392113375829</v>
      </c>
      <c r="S115" s="97">
        <v>-834.58407701260921</v>
      </c>
      <c r="T115" s="96">
        <v>-1005.9935903983514</v>
      </c>
      <c r="U115" s="97">
        <v>-235.79851304856948</v>
      </c>
      <c r="V115" s="96">
        <v>-1340.3230226023416</v>
      </c>
      <c r="W115" s="97">
        <v>-48.991867321654809</v>
      </c>
      <c r="X115" s="96">
        <v>-334.74370870778057</v>
      </c>
      <c r="Y115" s="97">
        <v>121.19338297930199</v>
      </c>
      <c r="Z115" s="96">
        <v>177.07807518598474</v>
      </c>
      <c r="AA115" s="97">
        <v>383.05985583910251</v>
      </c>
      <c r="AB115" s="96">
        <v>-66.85256374104938</v>
      </c>
      <c r="AC115" s="97">
        <v>49.295538404509898</v>
      </c>
      <c r="AD115" s="96">
        <v>-196.9462528444401</v>
      </c>
      <c r="AE115" s="97">
        <v>199.81181509830094</v>
      </c>
      <c r="AF115" s="96">
        <v>505.49943479899412</v>
      </c>
      <c r="AG115" s="97">
        <v>416.44246083876124</v>
      </c>
      <c r="AH115" s="96">
        <v>103.81735459741776</v>
      </c>
      <c r="AI115" s="97">
        <v>650.97325042036528</v>
      </c>
      <c r="AJ115" s="96">
        <v>736.70375143598994</v>
      </c>
      <c r="AK115" s="97">
        <v>616.01571870727867</v>
      </c>
      <c r="AL115" s="96">
        <v>485.68123331473453</v>
      </c>
      <c r="AM115" s="97">
        <v>182.46400811723061</v>
      </c>
      <c r="AN115" s="96">
        <v>1354.7756810589626</v>
      </c>
      <c r="AO115" s="97">
        <v>614.97785549745458</v>
      </c>
      <c r="AP115" s="96">
        <v>-2285.856211337582</v>
      </c>
      <c r="AQ115" s="97">
        <v>-1246.4310770126094</v>
      </c>
      <c r="AR115" s="96">
        <v>-1485.6615903983511</v>
      </c>
      <c r="AS115" s="97">
        <v>-596.42451304856968</v>
      </c>
      <c r="AT115" s="96">
        <v>-1821.2730226023423</v>
      </c>
      <c r="AU115" s="97">
        <v>-441.25386732165498</v>
      </c>
      <c r="AV115" s="96">
        <v>-813.76670870778071</v>
      </c>
      <c r="AW115" s="97">
        <v>-273.03661702069849</v>
      </c>
      <c r="AX115" s="96">
        <v>-282.50392481401559</v>
      </c>
      <c r="AY115" s="97">
        <v>2.1678558391022307</v>
      </c>
    </row>
    <row r="116" spans="2:51" x14ac:dyDescent="0.25">
      <c r="B116" s="94">
        <v>10376</v>
      </c>
      <c r="C116" s="95" t="s">
        <v>119</v>
      </c>
      <c r="D116" s="96">
        <v>944.97425252354515</v>
      </c>
      <c r="E116" s="97">
        <v>911.22171272142259</v>
      </c>
      <c r="F116" s="96">
        <v>-1222.4660297531882</v>
      </c>
      <c r="G116" s="97">
        <v>2501.7966266951917</v>
      </c>
      <c r="H116" s="96">
        <v>2797.8647063130447</v>
      </c>
      <c r="I116" s="97">
        <v>2502.9296360850749</v>
      </c>
      <c r="J116" s="96">
        <v>1384.1747738992563</v>
      </c>
      <c r="K116" s="97">
        <v>5451.1899233621971</v>
      </c>
      <c r="L116" s="96">
        <v>4240.5977746205899</v>
      </c>
      <c r="M116" s="97">
        <v>3027.7630388633916</v>
      </c>
      <c r="N116" s="96">
        <v>5133.1334723271248</v>
      </c>
      <c r="O116" s="97">
        <v>2116.4777321763941</v>
      </c>
      <c r="P116" s="96">
        <v>7621.8627889014024</v>
      </c>
      <c r="Q116" s="97">
        <v>3405.3277170141191</v>
      </c>
      <c r="R116" s="96">
        <v>-12317.567572653483</v>
      </c>
      <c r="S116" s="97">
        <v>-6265.8375623142656</v>
      </c>
      <c r="T116" s="96">
        <v>-7397.8177852885892</v>
      </c>
      <c r="U116" s="97">
        <v>-3564.7995772143968</v>
      </c>
      <c r="V116" s="96">
        <v>-10204.04861418821</v>
      </c>
      <c r="W116" s="97">
        <v>-1665.037037188089</v>
      </c>
      <c r="X116" s="96">
        <v>-3821.8697787958772</v>
      </c>
      <c r="Y116" s="97">
        <v>-1722.2876111457335</v>
      </c>
      <c r="Z116" s="96">
        <v>-1453.8624467355003</v>
      </c>
      <c r="AA116" s="97">
        <v>62.960025694626893</v>
      </c>
      <c r="AB116" s="96">
        <v>14.164310592408583</v>
      </c>
      <c r="AC116" s="97">
        <v>1684.6655090521544</v>
      </c>
      <c r="AD116" s="96">
        <v>-323.95224967796094</v>
      </c>
      <c r="AE116" s="97">
        <v>1408.0207481602592</v>
      </c>
      <c r="AF116" s="96">
        <v>2681.3475100917094</v>
      </c>
      <c r="AG116" s="97">
        <v>2432.38773085086</v>
      </c>
      <c r="AH116" s="96">
        <v>1260.7040837551904</v>
      </c>
      <c r="AI116" s="97">
        <v>5392.5079101605916</v>
      </c>
      <c r="AJ116" s="96">
        <v>3154.4168455691324</v>
      </c>
      <c r="AK116" s="97">
        <v>2570.7069473179545</v>
      </c>
      <c r="AL116" s="96">
        <v>5042.8422243969617</v>
      </c>
      <c r="AM116" s="97">
        <v>2057.0148968983503</v>
      </c>
      <c r="AN116" s="96">
        <v>6700.9939083421086</v>
      </c>
      <c r="AO116" s="97">
        <v>4230.7505158851436</v>
      </c>
      <c r="AP116" s="96">
        <v>-11759.211541135865</v>
      </c>
      <c r="AQ116" s="97">
        <v>-7104.415520026485</v>
      </c>
      <c r="AR116" s="96">
        <v>-7540.7228539168973</v>
      </c>
      <c r="AS116" s="97">
        <v>-3642.000960793488</v>
      </c>
      <c r="AT116" s="96">
        <v>-10362.999122553312</v>
      </c>
      <c r="AU116" s="97">
        <v>-1736.7510555090703</v>
      </c>
      <c r="AV116" s="96">
        <v>-3945.8188323294708</v>
      </c>
      <c r="AW116" s="97">
        <v>-1788.6893069196431</v>
      </c>
      <c r="AX116" s="96">
        <v>-1557.1639432876837</v>
      </c>
      <c r="AY116" s="97">
        <v>4.3111983570724988</v>
      </c>
    </row>
    <row r="117" spans="2:51" x14ac:dyDescent="0.25">
      <c r="B117" s="94">
        <v>10378</v>
      </c>
      <c r="C117" s="95" t="s">
        <v>120</v>
      </c>
      <c r="D117" s="96">
        <v>-164.59753067883969</v>
      </c>
      <c r="E117" s="97">
        <v>-51.952816789460201</v>
      </c>
      <c r="F117" s="96">
        <v>-46.445686367970666</v>
      </c>
      <c r="G117" s="97">
        <v>75.103719086321007</v>
      </c>
      <c r="H117" s="96">
        <v>240.69949795867956</v>
      </c>
      <c r="I117" s="97">
        <v>335.59866126775057</v>
      </c>
      <c r="J117" s="96">
        <v>264.40230916526343</v>
      </c>
      <c r="K117" s="97">
        <v>380.66932030132205</v>
      </c>
      <c r="L117" s="96">
        <v>237.9949458409958</v>
      </c>
      <c r="M117" s="97">
        <v>279.90894908444852</v>
      </c>
      <c r="N117" s="96">
        <v>106.80994762205785</v>
      </c>
      <c r="O117" s="97">
        <v>122.47806212685805</v>
      </c>
      <c r="P117" s="96">
        <v>64.526233349528297</v>
      </c>
      <c r="Q117" s="97">
        <v>75.849799213529536</v>
      </c>
      <c r="R117" s="96">
        <v>-525.60842875073718</v>
      </c>
      <c r="S117" s="97">
        <v>-315.19591161517383</v>
      </c>
      <c r="T117" s="96">
        <v>-415.68592804265734</v>
      </c>
      <c r="U117" s="97">
        <v>-186.06675949253361</v>
      </c>
      <c r="V117" s="96">
        <v>-397.72288428667071</v>
      </c>
      <c r="W117" s="97">
        <v>-108.49805793537826</v>
      </c>
      <c r="X117" s="96">
        <v>-220.80441025039374</v>
      </c>
      <c r="Y117" s="97">
        <v>-104.55235642523991</v>
      </c>
      <c r="Z117" s="96">
        <v>-282.06907144101001</v>
      </c>
      <c r="AA117" s="97">
        <v>-116.4986242206889</v>
      </c>
      <c r="AB117" s="96">
        <v>-156.49653067883969</v>
      </c>
      <c r="AC117" s="97">
        <v>-47.000816789460202</v>
      </c>
      <c r="AD117" s="96">
        <v>-36.05168636797066</v>
      </c>
      <c r="AE117" s="97">
        <v>82.513719086321089</v>
      </c>
      <c r="AF117" s="96">
        <v>253.59349795867956</v>
      </c>
      <c r="AG117" s="97">
        <v>345.53866126775051</v>
      </c>
      <c r="AH117" s="96">
        <v>277.83030916526332</v>
      </c>
      <c r="AI117" s="97">
        <v>390.6863203013221</v>
      </c>
      <c r="AJ117" s="96">
        <v>247.19394584099587</v>
      </c>
      <c r="AK117" s="97">
        <v>286.52294908444856</v>
      </c>
      <c r="AL117" s="96">
        <v>117.20894762205785</v>
      </c>
      <c r="AM117" s="97">
        <v>129.62606212685807</v>
      </c>
      <c r="AN117" s="96">
        <v>72.357233349528315</v>
      </c>
      <c r="AO117" s="97">
        <v>81.368799213529542</v>
      </c>
      <c r="AP117" s="96">
        <v>-517.80742875073713</v>
      </c>
      <c r="AQ117" s="97">
        <v>-310.20991161517384</v>
      </c>
      <c r="AR117" s="96">
        <v>-408.37392804265733</v>
      </c>
      <c r="AS117" s="97">
        <v>-181.53475949253357</v>
      </c>
      <c r="AT117" s="96">
        <v>-389.5738842866707</v>
      </c>
      <c r="AU117" s="97">
        <v>-103.28605793537827</v>
      </c>
      <c r="AV117" s="96">
        <v>-212.41241025039369</v>
      </c>
      <c r="AW117" s="97">
        <v>-99.807356425239902</v>
      </c>
      <c r="AX117" s="96">
        <v>-275.47507144100996</v>
      </c>
      <c r="AY117" s="97">
        <v>-111.98262422068888</v>
      </c>
    </row>
    <row r="118" spans="2:51" x14ac:dyDescent="0.25">
      <c r="B118" s="94">
        <v>10379</v>
      </c>
      <c r="C118" s="95" t="s">
        <v>121</v>
      </c>
      <c r="D118" s="96">
        <v>-19.987695014325254</v>
      </c>
      <c r="E118" s="97">
        <v>76.947181338296332</v>
      </c>
      <c r="F118" s="96">
        <v>95.527835139418585</v>
      </c>
      <c r="G118" s="97">
        <v>263.33034406744446</v>
      </c>
      <c r="H118" s="96">
        <v>388.35561485811741</v>
      </c>
      <c r="I118" s="97">
        <v>323.44303139716044</v>
      </c>
      <c r="J118" s="96">
        <v>370.74399884015156</v>
      </c>
      <c r="K118" s="97">
        <v>547.49667176915318</v>
      </c>
      <c r="L118" s="96">
        <v>597.66264211801081</v>
      </c>
      <c r="M118" s="97">
        <v>486.57856721665485</v>
      </c>
      <c r="N118" s="96">
        <v>312.13189241010241</v>
      </c>
      <c r="O118" s="97">
        <v>189.25638380494661</v>
      </c>
      <c r="P118" s="96">
        <v>616.37172533305898</v>
      </c>
      <c r="Q118" s="97">
        <v>355.83844055435713</v>
      </c>
      <c r="R118" s="96">
        <v>-1087.8368967706517</v>
      </c>
      <c r="S118" s="97">
        <v>-557.6170389600818</v>
      </c>
      <c r="T118" s="96">
        <v>-818.44341153987762</v>
      </c>
      <c r="U118" s="97">
        <v>-350.50013971187968</v>
      </c>
      <c r="V118" s="96">
        <v>-1062.070628941218</v>
      </c>
      <c r="W118" s="97">
        <v>-254.58481942301069</v>
      </c>
      <c r="X118" s="96">
        <v>-614.45130540739274</v>
      </c>
      <c r="Y118" s="97">
        <v>-205.47950799623834</v>
      </c>
      <c r="Z118" s="96">
        <v>-330.39254733190455</v>
      </c>
      <c r="AA118" s="97">
        <v>-104.68564415028845</v>
      </c>
      <c r="AB118" s="96">
        <v>-8.6666950143251142</v>
      </c>
      <c r="AC118" s="97">
        <v>83.718181338296517</v>
      </c>
      <c r="AD118" s="96">
        <v>106.24483513941868</v>
      </c>
      <c r="AE118" s="97">
        <v>270.70634406744443</v>
      </c>
      <c r="AF118" s="96">
        <v>399.31061485811779</v>
      </c>
      <c r="AG118" s="97">
        <v>330.58203139716056</v>
      </c>
      <c r="AH118" s="96">
        <v>381.46299884015161</v>
      </c>
      <c r="AI118" s="97">
        <v>554.8706717691532</v>
      </c>
      <c r="AJ118" s="96">
        <v>530.28464211801065</v>
      </c>
      <c r="AK118" s="97">
        <v>443.41456721665486</v>
      </c>
      <c r="AL118" s="96">
        <v>323.25889241010236</v>
      </c>
      <c r="AM118" s="97">
        <v>196.22338380494648</v>
      </c>
      <c r="AN118" s="96">
        <v>627.46172533305912</v>
      </c>
      <c r="AO118" s="97">
        <v>362.84244055435704</v>
      </c>
      <c r="AP118" s="96">
        <v>-1077.1348967706517</v>
      </c>
      <c r="AQ118" s="97">
        <v>-550.22703896008193</v>
      </c>
      <c r="AR118" s="96">
        <v>-807.2174115398775</v>
      </c>
      <c r="AS118" s="97">
        <v>-343.63313971187972</v>
      </c>
      <c r="AT118" s="96">
        <v>-1051.368628941218</v>
      </c>
      <c r="AU118" s="97">
        <v>-247.19381942301061</v>
      </c>
      <c r="AV118" s="96">
        <v>-603.30730540739273</v>
      </c>
      <c r="AW118" s="97">
        <v>-198.53050799623827</v>
      </c>
      <c r="AX118" s="96">
        <v>-319.40854733190463</v>
      </c>
      <c r="AY118" s="97">
        <v>-97.57664415028853</v>
      </c>
    </row>
    <row r="119" spans="2:51" x14ac:dyDescent="0.25">
      <c r="B119" s="94">
        <v>10388</v>
      </c>
      <c r="C119" s="95" t="s">
        <v>122</v>
      </c>
      <c r="D119" s="96">
        <v>0</v>
      </c>
      <c r="E119" s="97">
        <v>0</v>
      </c>
      <c r="F119" s="96">
        <v>0</v>
      </c>
      <c r="G119" s="97">
        <v>0</v>
      </c>
      <c r="H119" s="96">
        <v>0</v>
      </c>
      <c r="I119" s="97">
        <v>0</v>
      </c>
      <c r="J119" s="96">
        <v>0</v>
      </c>
      <c r="K119" s="97">
        <v>0</v>
      </c>
      <c r="L119" s="96">
        <v>0</v>
      </c>
      <c r="M119" s="97">
        <v>0</v>
      </c>
      <c r="N119" s="96">
        <v>0</v>
      </c>
      <c r="O119" s="97">
        <v>0</v>
      </c>
      <c r="P119" s="96">
        <v>0</v>
      </c>
      <c r="Q119" s="97">
        <v>0</v>
      </c>
      <c r="R119" s="96">
        <v>0</v>
      </c>
      <c r="S119" s="97">
        <v>0</v>
      </c>
      <c r="T119" s="96">
        <v>0</v>
      </c>
      <c r="U119" s="97">
        <v>0</v>
      </c>
      <c r="V119" s="96">
        <v>0</v>
      </c>
      <c r="W119" s="97">
        <v>0</v>
      </c>
      <c r="X119" s="96">
        <v>0</v>
      </c>
      <c r="Y119" s="97">
        <v>0</v>
      </c>
      <c r="Z119" s="96">
        <v>0</v>
      </c>
      <c r="AA119" s="97">
        <v>0</v>
      </c>
      <c r="AB119" s="96">
        <v>0</v>
      </c>
      <c r="AC119" s="97">
        <v>0</v>
      </c>
      <c r="AD119" s="96">
        <v>0</v>
      </c>
      <c r="AE119" s="97">
        <v>0</v>
      </c>
      <c r="AF119" s="96">
        <v>0</v>
      </c>
      <c r="AG119" s="97">
        <v>0</v>
      </c>
      <c r="AH119" s="96">
        <v>0</v>
      </c>
      <c r="AI119" s="97">
        <v>0</v>
      </c>
      <c r="AJ119" s="96">
        <v>0</v>
      </c>
      <c r="AK119" s="97">
        <v>0</v>
      </c>
      <c r="AL119" s="96">
        <v>0</v>
      </c>
      <c r="AM119" s="97">
        <v>0</v>
      </c>
      <c r="AN119" s="96">
        <v>0</v>
      </c>
      <c r="AO119" s="97">
        <v>0</v>
      </c>
      <c r="AP119" s="96">
        <v>0</v>
      </c>
      <c r="AQ119" s="97">
        <v>0</v>
      </c>
      <c r="AR119" s="96">
        <v>0</v>
      </c>
      <c r="AS119" s="97">
        <v>0</v>
      </c>
      <c r="AT119" s="96">
        <v>0</v>
      </c>
      <c r="AU119" s="97">
        <v>0</v>
      </c>
      <c r="AV119" s="96">
        <v>0</v>
      </c>
      <c r="AW119" s="97">
        <v>0</v>
      </c>
      <c r="AX119" s="96">
        <v>0</v>
      </c>
      <c r="AY119" s="97">
        <v>0</v>
      </c>
    </row>
    <row r="120" spans="2:51" x14ac:dyDescent="0.25">
      <c r="B120" s="94">
        <v>10391</v>
      </c>
      <c r="C120" s="95" t="s">
        <v>123</v>
      </c>
      <c r="D120" s="96">
        <v>-1179.8287680458379</v>
      </c>
      <c r="E120" s="97">
        <v>372.77417408311703</v>
      </c>
      <c r="F120" s="96">
        <v>-3308.8584278698854</v>
      </c>
      <c r="G120" s="97">
        <v>-422.82367220558626</v>
      </c>
      <c r="H120" s="96">
        <v>-1341.3443230150406</v>
      </c>
      <c r="I120" s="97">
        <v>737.61934358055805</v>
      </c>
      <c r="J120" s="96">
        <v>-1643.8869115792295</v>
      </c>
      <c r="K120" s="97">
        <v>1390.6388752911553</v>
      </c>
      <c r="L120" s="96">
        <v>301.03472520533433</v>
      </c>
      <c r="M120" s="97">
        <v>1539.6401799507958</v>
      </c>
      <c r="N120" s="96">
        <v>-622.44304471266696</v>
      </c>
      <c r="O120" s="97">
        <v>162.89469728823133</v>
      </c>
      <c r="P120" s="96">
        <v>2719.6564005548116</v>
      </c>
      <c r="Q120" s="97">
        <v>1682.0024337171662</v>
      </c>
      <c r="R120" s="96">
        <v>-3830.9405650831068</v>
      </c>
      <c r="S120" s="97">
        <v>-1271.2290168206855</v>
      </c>
      <c r="T120" s="96">
        <v>1657.5687297905042</v>
      </c>
      <c r="U120" s="97">
        <v>2561.2411376224536</v>
      </c>
      <c r="V120" s="96">
        <v>1376.5344004273593</v>
      </c>
      <c r="W120" s="97">
        <v>4422.9564823800138</v>
      </c>
      <c r="X120" s="96">
        <v>2604.6285219382535</v>
      </c>
      <c r="Y120" s="97">
        <v>2848.3349457973673</v>
      </c>
      <c r="Z120" s="96">
        <v>1055.7370135915153</v>
      </c>
      <c r="AA120" s="97">
        <v>1954.9937229934194</v>
      </c>
      <c r="AB120" s="96">
        <v>-1186.9277680458399</v>
      </c>
      <c r="AC120" s="97">
        <v>353.19717408311681</v>
      </c>
      <c r="AD120" s="96">
        <v>-3281.3784278698859</v>
      </c>
      <c r="AE120" s="97">
        <v>-467.23967220558734</v>
      </c>
      <c r="AF120" s="96">
        <v>-1376.5023230150418</v>
      </c>
      <c r="AG120" s="97">
        <v>746.11134358055824</v>
      </c>
      <c r="AH120" s="96">
        <v>-1654.2339115792311</v>
      </c>
      <c r="AI120" s="97">
        <v>1374.3328752911548</v>
      </c>
      <c r="AJ120" s="96">
        <v>88.503725205335286</v>
      </c>
      <c r="AK120" s="97">
        <v>1381.4251799507956</v>
      </c>
      <c r="AL120" s="96">
        <v>-626.66004471266751</v>
      </c>
      <c r="AM120" s="97">
        <v>140.89369728823294</v>
      </c>
      <c r="AN120" s="96">
        <v>2719.0504005548119</v>
      </c>
      <c r="AO120" s="97">
        <v>1666.0924337171655</v>
      </c>
      <c r="AP120" s="96">
        <v>-3806.3335650831068</v>
      </c>
      <c r="AQ120" s="97">
        <v>-1322.526016820686</v>
      </c>
      <c r="AR120" s="96">
        <v>1631.3137297905032</v>
      </c>
      <c r="AS120" s="97">
        <v>2570.9511376224546</v>
      </c>
      <c r="AT120" s="96">
        <v>1368.2394004273574</v>
      </c>
      <c r="AU120" s="97">
        <v>4404.5494823800127</v>
      </c>
      <c r="AV120" s="96">
        <v>2605.1485219382539</v>
      </c>
      <c r="AW120" s="97">
        <v>2821.1099457973669</v>
      </c>
      <c r="AX120" s="96">
        <v>1056.5000135915161</v>
      </c>
      <c r="AY120" s="97">
        <v>1937.6857229934185</v>
      </c>
    </row>
    <row r="121" spans="2:51" x14ac:dyDescent="0.25">
      <c r="B121" s="94">
        <v>10406</v>
      </c>
      <c r="C121" s="95" t="s">
        <v>124</v>
      </c>
      <c r="D121" s="96">
        <v>9.8957606515469081</v>
      </c>
      <c r="E121" s="97">
        <v>29.381856616733884</v>
      </c>
      <c r="F121" s="96">
        <v>36.637506337518687</v>
      </c>
      <c r="G121" s="97">
        <v>95.63597498416641</v>
      </c>
      <c r="H121" s="96">
        <v>126.33978602775886</v>
      </c>
      <c r="I121" s="97">
        <v>132.65204661496915</v>
      </c>
      <c r="J121" s="96">
        <v>96.09322951374179</v>
      </c>
      <c r="K121" s="97">
        <v>149.13189181471967</v>
      </c>
      <c r="L121" s="96">
        <v>135.19526216775753</v>
      </c>
      <c r="M121" s="97">
        <v>130.71922894944129</v>
      </c>
      <c r="N121" s="96">
        <v>87.139045909642761</v>
      </c>
      <c r="O121" s="97">
        <v>83.766013697567487</v>
      </c>
      <c r="P121" s="96">
        <v>107.17420362050936</v>
      </c>
      <c r="Q121" s="97">
        <v>90.601920648211447</v>
      </c>
      <c r="R121" s="96">
        <v>-87.852991940138651</v>
      </c>
      <c r="S121" s="97">
        <v>-15.276272979839774</v>
      </c>
      <c r="T121" s="96">
        <v>-64.893985829736295</v>
      </c>
      <c r="U121" s="97">
        <v>-12.730326787601228</v>
      </c>
      <c r="V121" s="96">
        <v>-98.282455459989222</v>
      </c>
      <c r="W121" s="97">
        <v>-10.994106904534235</v>
      </c>
      <c r="X121" s="96">
        <v>-47.809355975412785</v>
      </c>
      <c r="Y121" s="97">
        <v>-11.982479611727328</v>
      </c>
      <c r="Z121" s="96">
        <v>-27.185751890406863</v>
      </c>
      <c r="AA121" s="97">
        <v>1.8894279851014915</v>
      </c>
      <c r="AB121" s="96">
        <v>2.3647606515469022</v>
      </c>
      <c r="AC121" s="97">
        <v>36.913856616733895</v>
      </c>
      <c r="AD121" s="96">
        <v>48.08450633751869</v>
      </c>
      <c r="AE121" s="97">
        <v>84.188974984166407</v>
      </c>
      <c r="AF121" s="96">
        <v>126.33978602775886</v>
      </c>
      <c r="AG121" s="97">
        <v>132.65204661496915</v>
      </c>
      <c r="AH121" s="96">
        <v>96.09322951374179</v>
      </c>
      <c r="AI121" s="97">
        <v>149.13189181471967</v>
      </c>
      <c r="AJ121" s="96">
        <v>122.82326216775758</v>
      </c>
      <c r="AK121" s="97">
        <v>124.71622894944129</v>
      </c>
      <c r="AL121" s="96">
        <v>87.139045909642761</v>
      </c>
      <c r="AM121" s="97">
        <v>83.766013697567487</v>
      </c>
      <c r="AN121" s="96">
        <v>97.429203620509355</v>
      </c>
      <c r="AO121" s="97">
        <v>100.34692064821145</v>
      </c>
      <c r="AP121" s="96">
        <v>-80.516991940138666</v>
      </c>
      <c r="AQ121" s="97">
        <v>-22.612272979839759</v>
      </c>
      <c r="AR121" s="96">
        <v>-64.893985829736295</v>
      </c>
      <c r="AS121" s="97">
        <v>-12.730326787601228</v>
      </c>
      <c r="AT121" s="96">
        <v>-98.282455459989222</v>
      </c>
      <c r="AU121" s="97">
        <v>-10.994106904534235</v>
      </c>
      <c r="AV121" s="96">
        <v>-47.809355975412785</v>
      </c>
      <c r="AW121" s="97">
        <v>-11.982479611727328</v>
      </c>
      <c r="AX121" s="96">
        <v>-27.185751890406863</v>
      </c>
      <c r="AY121" s="97">
        <v>1.8894279851014915</v>
      </c>
    </row>
    <row r="122" spans="2:51" x14ac:dyDescent="0.25">
      <c r="B122" s="94">
        <v>10408</v>
      </c>
      <c r="C122" s="95" t="s">
        <v>125</v>
      </c>
      <c r="D122" s="96">
        <v>10.264915776019052</v>
      </c>
      <c r="E122" s="97">
        <v>152.33827650635624</v>
      </c>
      <c r="F122" s="96">
        <v>-112.9762164953346</v>
      </c>
      <c r="G122" s="97">
        <v>88.038182843902575</v>
      </c>
      <c r="H122" s="96">
        <v>-65.858055384563613</v>
      </c>
      <c r="I122" s="97">
        <v>114.40099176384825</v>
      </c>
      <c r="J122" s="96">
        <v>-85.824263140092285</v>
      </c>
      <c r="K122" s="97">
        <v>152.89260003673155</v>
      </c>
      <c r="L122" s="96">
        <v>38.245262749116364</v>
      </c>
      <c r="M122" s="97">
        <v>167.40378767978524</v>
      </c>
      <c r="N122" s="96">
        <v>45.451042130958399</v>
      </c>
      <c r="O122" s="97">
        <v>132.52535976587467</v>
      </c>
      <c r="P122" s="96">
        <v>184.94054846584595</v>
      </c>
      <c r="Q122" s="97">
        <v>216.96237681794202</v>
      </c>
      <c r="R122" s="96">
        <v>-294.57771096570843</v>
      </c>
      <c r="S122" s="97">
        <v>-45.371560619485592</v>
      </c>
      <c r="T122" s="96">
        <v>-219.62705976915333</v>
      </c>
      <c r="U122" s="97">
        <v>3.2598455766487291</v>
      </c>
      <c r="V122" s="96">
        <v>-530.50693595049188</v>
      </c>
      <c r="W122" s="97">
        <v>-152.03771164087308</v>
      </c>
      <c r="X122" s="96">
        <v>-146.61166918421998</v>
      </c>
      <c r="Y122" s="97">
        <v>62.479460193928048</v>
      </c>
      <c r="Z122" s="96">
        <v>-76.395624490253567</v>
      </c>
      <c r="AA122" s="97">
        <v>113.46790037322057</v>
      </c>
      <c r="AB122" s="96">
        <v>10.264915776019052</v>
      </c>
      <c r="AC122" s="97">
        <v>152.33827650635624</v>
      </c>
      <c r="AD122" s="96">
        <v>-112.9762164953346</v>
      </c>
      <c r="AE122" s="97">
        <v>88.038182843902575</v>
      </c>
      <c r="AF122" s="96">
        <v>-65.858055384563613</v>
      </c>
      <c r="AG122" s="97">
        <v>114.40099176384825</v>
      </c>
      <c r="AH122" s="96">
        <v>-85.824263140092285</v>
      </c>
      <c r="AI122" s="97">
        <v>152.89260003673155</v>
      </c>
      <c r="AJ122" s="96">
        <v>16.111262749116349</v>
      </c>
      <c r="AK122" s="97">
        <v>149.38978767978517</v>
      </c>
      <c r="AL122" s="96">
        <v>45.451042130958399</v>
      </c>
      <c r="AM122" s="97">
        <v>132.52535976587467</v>
      </c>
      <c r="AN122" s="96">
        <v>184.94054846584595</v>
      </c>
      <c r="AO122" s="97">
        <v>216.96237681794202</v>
      </c>
      <c r="AP122" s="96">
        <v>-294.57771096570843</v>
      </c>
      <c r="AQ122" s="97">
        <v>-45.371560619485592</v>
      </c>
      <c r="AR122" s="96">
        <v>-219.62705976915333</v>
      </c>
      <c r="AS122" s="97">
        <v>3.2598455766487291</v>
      </c>
      <c r="AT122" s="96">
        <v>-530.50693595049188</v>
      </c>
      <c r="AU122" s="97">
        <v>-152.03771164087308</v>
      </c>
      <c r="AV122" s="96">
        <v>-146.61166918421998</v>
      </c>
      <c r="AW122" s="97">
        <v>62.479460193928048</v>
      </c>
      <c r="AX122" s="96">
        <v>-76.395624490253567</v>
      </c>
      <c r="AY122" s="97">
        <v>113.46790037322057</v>
      </c>
    </row>
    <row r="123" spans="2:51" x14ac:dyDescent="0.25">
      <c r="B123" s="94">
        <v>10409</v>
      </c>
      <c r="C123" s="95" t="s">
        <v>126</v>
      </c>
      <c r="D123" s="96">
        <v>-295.08591659268131</v>
      </c>
      <c r="E123" s="97">
        <v>1033.535428689871</v>
      </c>
      <c r="F123" s="96">
        <v>-1305.8555197156056</v>
      </c>
      <c r="G123" s="97">
        <v>607.61800065925672</v>
      </c>
      <c r="H123" s="96">
        <v>-474.20208099476804</v>
      </c>
      <c r="I123" s="97">
        <v>1016.8665638291013</v>
      </c>
      <c r="J123" s="96">
        <v>-1096.5292752983223</v>
      </c>
      <c r="K123" s="97">
        <v>1221.4149122670642</v>
      </c>
      <c r="L123" s="96">
        <v>423.43779936291321</v>
      </c>
      <c r="M123" s="97">
        <v>1336.6710079735321</v>
      </c>
      <c r="N123" s="96">
        <v>1040.3306644381064</v>
      </c>
      <c r="O123" s="97">
        <v>1225.1977732685791</v>
      </c>
      <c r="P123" s="96">
        <v>2177.9868834299505</v>
      </c>
      <c r="Q123" s="97">
        <v>1848.8871829512659</v>
      </c>
      <c r="R123" s="96">
        <v>-4208.9111940898356</v>
      </c>
      <c r="S123" s="97">
        <v>-1510.9591672959059</v>
      </c>
      <c r="T123" s="96">
        <v>-2618.5113468428344</v>
      </c>
      <c r="U123" s="97">
        <v>-506.11722961348096</v>
      </c>
      <c r="V123" s="96">
        <v>-3718.3435652052558</v>
      </c>
      <c r="W123" s="97">
        <v>-141.64264450017617</v>
      </c>
      <c r="X123" s="96">
        <v>-1802.5644167841847</v>
      </c>
      <c r="Y123" s="97">
        <v>-19.034176759513684</v>
      </c>
      <c r="Z123" s="96">
        <v>-957.28183494023233</v>
      </c>
      <c r="AA123" s="97">
        <v>405.01940216316416</v>
      </c>
      <c r="AB123" s="96">
        <v>-299.49348576522971</v>
      </c>
      <c r="AC123" s="97">
        <v>1032.7656305485207</v>
      </c>
      <c r="AD123" s="96">
        <v>-1313.623276935592</v>
      </c>
      <c r="AE123" s="97">
        <v>604.67207910223078</v>
      </c>
      <c r="AF123" s="96">
        <v>-481.90649947855673</v>
      </c>
      <c r="AG123" s="97">
        <v>1013.58642523869</v>
      </c>
      <c r="AH123" s="96">
        <v>-1104.820668232951</v>
      </c>
      <c r="AI123" s="97">
        <v>1218.8938167038759</v>
      </c>
      <c r="AJ123" s="96">
        <v>130.66886731166414</v>
      </c>
      <c r="AK123" s="97">
        <v>1129.7400840328519</v>
      </c>
      <c r="AL123" s="96">
        <v>1036.1962889477236</v>
      </c>
      <c r="AM123" s="97">
        <v>1223.2953827515075</v>
      </c>
      <c r="AN123" s="96">
        <v>2178.1196973492806</v>
      </c>
      <c r="AO123" s="97">
        <v>1849.5611872768932</v>
      </c>
      <c r="AP123" s="96">
        <v>-4219.8597011685142</v>
      </c>
      <c r="AQ123" s="97">
        <v>-1516.1509930976581</v>
      </c>
      <c r="AR123" s="96">
        <v>-2625.8096955254587</v>
      </c>
      <c r="AS123" s="97">
        <v>-508.68275332825306</v>
      </c>
      <c r="AT123" s="96">
        <v>-3727.5295004055333</v>
      </c>
      <c r="AU123" s="97">
        <v>-143.58561302330327</v>
      </c>
      <c r="AV123" s="96">
        <v>-1808.3099599214856</v>
      </c>
      <c r="AW123" s="97">
        <v>-20.667686696698183</v>
      </c>
      <c r="AX123" s="96">
        <v>-961.1461257300025</v>
      </c>
      <c r="AY123" s="97">
        <v>404.26824532602859</v>
      </c>
    </row>
    <row r="124" spans="2:51" x14ac:dyDescent="0.25">
      <c r="B124" s="94">
        <v>10426</v>
      </c>
      <c r="C124" s="95" t="s">
        <v>127</v>
      </c>
      <c r="D124" s="96">
        <v>-3090.7286260824567</v>
      </c>
      <c r="E124" s="97">
        <v>-301.0293492392484</v>
      </c>
      <c r="F124" s="96">
        <v>-3148.8983760342617</v>
      </c>
      <c r="G124" s="97">
        <v>273.01793884316794</v>
      </c>
      <c r="H124" s="96">
        <v>-992.26187479765031</v>
      </c>
      <c r="I124" s="97">
        <v>2643.991325021294</v>
      </c>
      <c r="J124" s="96">
        <v>-1441.2751962398179</v>
      </c>
      <c r="K124" s="97">
        <v>2516.148350534655</v>
      </c>
      <c r="L124" s="96">
        <v>-703.69591995896553</v>
      </c>
      <c r="M124" s="97">
        <v>2070.685760967136</v>
      </c>
      <c r="N124" s="96">
        <v>-1383.3491379098195</v>
      </c>
      <c r="O124" s="97">
        <v>850.2403457955088</v>
      </c>
      <c r="P124" s="96">
        <v>279.33957905303032</v>
      </c>
      <c r="Q124" s="97">
        <v>1322.4039417690374</v>
      </c>
      <c r="R124" s="96">
        <v>-7974.5942737708347</v>
      </c>
      <c r="S124" s="97">
        <v>-3790.0644990940173</v>
      </c>
      <c r="T124" s="96">
        <v>-5957.7509635996394</v>
      </c>
      <c r="U124" s="97">
        <v>-1927.3275019585653</v>
      </c>
      <c r="V124" s="96">
        <v>-5979.4603121104465</v>
      </c>
      <c r="W124" s="97">
        <v>-1180.5896353410453</v>
      </c>
      <c r="X124" s="96">
        <v>-3481.2846900819404</v>
      </c>
      <c r="Y124" s="97">
        <v>-991.97541793717301</v>
      </c>
      <c r="Z124" s="96">
        <v>-3646.2023119325795</v>
      </c>
      <c r="AA124" s="97">
        <v>-540.93544613536778</v>
      </c>
      <c r="AB124" s="96">
        <v>-3383.2582712540352</v>
      </c>
      <c r="AC124" s="97">
        <v>-427.48998064415537</v>
      </c>
      <c r="AD124" s="96">
        <v>-3483.3484407534634</v>
      </c>
      <c r="AE124" s="97">
        <v>125.31171871667902</v>
      </c>
      <c r="AF124" s="96">
        <v>-1272.2778933288719</v>
      </c>
      <c r="AG124" s="97">
        <v>2551.863951398158</v>
      </c>
      <c r="AH124" s="96">
        <v>-520.47042040439374</v>
      </c>
      <c r="AI124" s="97">
        <v>3449.7581577969358</v>
      </c>
      <c r="AJ124" s="96">
        <v>89.768752296464299</v>
      </c>
      <c r="AK124" s="97">
        <v>2842.4157102515137</v>
      </c>
      <c r="AL124" s="96">
        <v>-659.79175021698757</v>
      </c>
      <c r="AM124" s="97">
        <v>1517.0165193369903</v>
      </c>
      <c r="AN124" s="96">
        <v>960.29673154188458</v>
      </c>
      <c r="AO124" s="97">
        <v>1908.8050983224939</v>
      </c>
      <c r="AP124" s="96">
        <v>-7696.8165839922167</v>
      </c>
      <c r="AQ124" s="97">
        <v>-3473.2838977271267</v>
      </c>
      <c r="AR124" s="96">
        <v>-5604.4450999692435</v>
      </c>
      <c r="AS124" s="97">
        <v>-1566.5753228419744</v>
      </c>
      <c r="AT124" s="96">
        <v>-5549.7089287683411</v>
      </c>
      <c r="AU124" s="97">
        <v>-734.93799191681774</v>
      </c>
      <c r="AV124" s="96">
        <v>-2910.894015980577</v>
      </c>
      <c r="AW124" s="97">
        <v>-570.48561159813835</v>
      </c>
      <c r="AX124" s="96">
        <v>-3225.7896810333768</v>
      </c>
      <c r="AY124" s="97">
        <v>-93.21834395136284</v>
      </c>
    </row>
    <row r="125" spans="2:51" x14ac:dyDescent="0.25">
      <c r="B125" s="94">
        <v>10434</v>
      </c>
      <c r="C125" s="95" t="s">
        <v>128</v>
      </c>
      <c r="D125" s="96">
        <v>569.13612453441601</v>
      </c>
      <c r="E125" s="97">
        <v>735.52031752800758</v>
      </c>
      <c r="F125" s="96">
        <v>-174.72543285954998</v>
      </c>
      <c r="G125" s="97">
        <v>518.21892773716354</v>
      </c>
      <c r="H125" s="96">
        <v>2669.1671593526371</v>
      </c>
      <c r="I125" s="97">
        <v>2451.9588830115517</v>
      </c>
      <c r="J125" s="96">
        <v>1976.1580861534458</v>
      </c>
      <c r="K125" s="97">
        <v>3013.404523243812</v>
      </c>
      <c r="L125" s="96">
        <v>2270.4189056578507</v>
      </c>
      <c r="M125" s="97">
        <v>1774.9333173830328</v>
      </c>
      <c r="N125" s="96">
        <v>2134.6803411691035</v>
      </c>
      <c r="O125" s="97">
        <v>886.44213611746</v>
      </c>
      <c r="P125" s="96">
        <v>3360.6106383108072</v>
      </c>
      <c r="Q125" s="97">
        <v>1575.0896749247795</v>
      </c>
      <c r="R125" s="96">
        <v>-5032.2505806841091</v>
      </c>
      <c r="S125" s="97">
        <v>-2850.6424000099069</v>
      </c>
      <c r="T125" s="96">
        <v>-2473.6482181934753</v>
      </c>
      <c r="U125" s="97">
        <v>-1131.5440626644613</v>
      </c>
      <c r="V125" s="96">
        <v>-766.13884302348015</v>
      </c>
      <c r="W125" s="97">
        <v>898.72136392807261</v>
      </c>
      <c r="X125" s="96">
        <v>1288.4341763997782</v>
      </c>
      <c r="Y125" s="97">
        <v>577.61437126899909</v>
      </c>
      <c r="Z125" s="96">
        <v>146.93145403086419</v>
      </c>
      <c r="AA125" s="97">
        <v>579.84233076322744</v>
      </c>
      <c r="AB125" s="96">
        <v>702.01012453441581</v>
      </c>
      <c r="AC125" s="97">
        <v>816.94831752800746</v>
      </c>
      <c r="AD125" s="96">
        <v>-30.20143285955055</v>
      </c>
      <c r="AE125" s="97">
        <v>615.8089277371655</v>
      </c>
      <c r="AF125" s="96">
        <v>2840.4401593526363</v>
      </c>
      <c r="AG125" s="97">
        <v>2571.0258830115508</v>
      </c>
      <c r="AH125" s="96">
        <v>2144.8660861534463</v>
      </c>
      <c r="AI125" s="97">
        <v>3131.7635232438106</v>
      </c>
      <c r="AJ125" s="96">
        <v>2414.0339056578523</v>
      </c>
      <c r="AK125" s="97">
        <v>1866.7993173830328</v>
      </c>
      <c r="AL125" s="96">
        <v>2279.7133411691029</v>
      </c>
      <c r="AM125" s="97">
        <v>977.08913611746084</v>
      </c>
      <c r="AN125" s="96">
        <v>3487.4426383108057</v>
      </c>
      <c r="AO125" s="97">
        <v>1654.1976749247797</v>
      </c>
      <c r="AP125" s="96">
        <v>-4911.7035806841086</v>
      </c>
      <c r="AQ125" s="97">
        <v>-2769.4224000099066</v>
      </c>
      <c r="AR125" s="96">
        <v>-2349.8252181934749</v>
      </c>
      <c r="AS125" s="97">
        <v>-1055.9490626644611</v>
      </c>
      <c r="AT125" s="96">
        <v>-615.6168430234793</v>
      </c>
      <c r="AU125" s="97">
        <v>993.14536392807167</v>
      </c>
      <c r="AV125" s="96">
        <v>1437.9521763997764</v>
      </c>
      <c r="AW125" s="97">
        <v>663.34037126899966</v>
      </c>
      <c r="AX125" s="96">
        <v>270.41045403086537</v>
      </c>
      <c r="AY125" s="97">
        <v>661.87533076322688</v>
      </c>
    </row>
    <row r="126" spans="2:51" x14ac:dyDescent="0.25">
      <c r="B126" s="94">
        <v>10436</v>
      </c>
      <c r="C126" s="95" t="s">
        <v>129</v>
      </c>
      <c r="D126" s="96">
        <v>-1856.7237710098543</v>
      </c>
      <c r="E126" s="97">
        <v>-192.27349539371789</v>
      </c>
      <c r="F126" s="96">
        <v>-2744.9901595465981</v>
      </c>
      <c r="G126" s="97">
        <v>-659.15145328492417</v>
      </c>
      <c r="H126" s="96">
        <v>-1095.1310396966874</v>
      </c>
      <c r="I126" s="97">
        <v>503.92897611241096</v>
      </c>
      <c r="J126" s="96">
        <v>-1804.9355295382356</v>
      </c>
      <c r="K126" s="97">
        <v>783.76322014422203</v>
      </c>
      <c r="L126" s="96">
        <v>-694.09765581463671</v>
      </c>
      <c r="M126" s="97">
        <v>586.13676296641916</v>
      </c>
      <c r="N126" s="96">
        <v>-1200.4547372021098</v>
      </c>
      <c r="O126" s="97">
        <v>-212.75154005826789</v>
      </c>
      <c r="P126" s="96">
        <v>316.18477044628162</v>
      </c>
      <c r="Q126" s="97">
        <v>561.33451516830337</v>
      </c>
      <c r="R126" s="96">
        <v>-2222.9950884773025</v>
      </c>
      <c r="S126" s="97">
        <v>-210.60836927339005</v>
      </c>
      <c r="T126" s="96">
        <v>1538.6559531308794</v>
      </c>
      <c r="U126" s="97">
        <v>2262.3748841326651</v>
      </c>
      <c r="V126" s="96">
        <v>3039.7413641772837</v>
      </c>
      <c r="W126" s="97">
        <v>4689.0883782550081</v>
      </c>
      <c r="X126" s="96">
        <v>2844.3461534355993</v>
      </c>
      <c r="Y126" s="97">
        <v>3034.2892097055665</v>
      </c>
      <c r="Z126" s="96">
        <v>-133.17828853047286</v>
      </c>
      <c r="AA126" s="97">
        <v>1226.8478179115564</v>
      </c>
      <c r="AB126" s="96">
        <v>-1899.8337552177127</v>
      </c>
      <c r="AC126" s="97">
        <v>-206.88708238317849</v>
      </c>
      <c r="AD126" s="96">
        <v>-2802.4654600865051</v>
      </c>
      <c r="AE126" s="97">
        <v>-682.89490418410969</v>
      </c>
      <c r="AF126" s="96">
        <v>-1134.4029690832213</v>
      </c>
      <c r="AG126" s="97">
        <v>492.56900597952153</v>
      </c>
      <c r="AH126" s="96">
        <v>-1852.8342800806531</v>
      </c>
      <c r="AI126" s="97">
        <v>776.47155120190109</v>
      </c>
      <c r="AJ126" s="96">
        <v>-724.38718017340125</v>
      </c>
      <c r="AK126" s="97">
        <v>579.25929538165474</v>
      </c>
      <c r="AL126" s="96">
        <v>-1236.7983656348069</v>
      </c>
      <c r="AM126" s="97">
        <v>-229.66527367777599</v>
      </c>
      <c r="AN126" s="96">
        <v>303.01446788158955</v>
      </c>
      <c r="AO126" s="97">
        <v>556.60054544769446</v>
      </c>
      <c r="AP126" s="96">
        <v>-2280.1566380280619</v>
      </c>
      <c r="AQ126" s="97">
        <v>-233.32514988565072</v>
      </c>
      <c r="AR126" s="96">
        <v>1523.9825123525025</v>
      </c>
      <c r="AS126" s="97">
        <v>2269.3992181292588</v>
      </c>
      <c r="AT126" s="96">
        <v>3041.7748177753401</v>
      </c>
      <c r="AU126" s="97">
        <v>4724.3845985931157</v>
      </c>
      <c r="AV126" s="96">
        <v>2848.1563514744867</v>
      </c>
      <c r="AW126" s="97">
        <v>3052.4706401452713</v>
      </c>
      <c r="AX126" s="96">
        <v>-156.7723240588648</v>
      </c>
      <c r="AY126" s="97">
        <v>1227.279720051607</v>
      </c>
    </row>
    <row r="127" spans="2:51" x14ac:dyDescent="0.25">
      <c r="B127" s="94">
        <v>10440</v>
      </c>
      <c r="C127" s="95" t="s">
        <v>130</v>
      </c>
      <c r="D127" s="96">
        <v>-100.91847293827277</v>
      </c>
      <c r="E127" s="97">
        <v>-8.2433447616231206</v>
      </c>
      <c r="F127" s="96">
        <v>67.984919910054032</v>
      </c>
      <c r="G127" s="97">
        <v>409.93268005134246</v>
      </c>
      <c r="H127" s="96">
        <v>676.43587262238498</v>
      </c>
      <c r="I127" s="97">
        <v>566.01536105499554</v>
      </c>
      <c r="J127" s="96">
        <v>364.09586231510502</v>
      </c>
      <c r="K127" s="97">
        <v>715.3669440980882</v>
      </c>
      <c r="L127" s="96">
        <v>643.18026267936784</v>
      </c>
      <c r="M127" s="97">
        <v>497.20975862214209</v>
      </c>
      <c r="N127" s="96">
        <v>463.50643229072284</v>
      </c>
      <c r="O127" s="97">
        <v>232.22624109275421</v>
      </c>
      <c r="P127" s="96">
        <v>661.55686249482619</v>
      </c>
      <c r="Q127" s="97">
        <v>346.07399154538314</v>
      </c>
      <c r="R127" s="96">
        <v>-1269.9623112588224</v>
      </c>
      <c r="S127" s="97">
        <v>-636.08054033530698</v>
      </c>
      <c r="T127" s="96">
        <v>-900.0032970827051</v>
      </c>
      <c r="U127" s="97">
        <v>-430.72411315917554</v>
      </c>
      <c r="V127" s="96">
        <v>-1226.9673079162603</v>
      </c>
      <c r="W127" s="97">
        <v>-354.69669205375442</v>
      </c>
      <c r="X127" s="96">
        <v>-711.20821092003143</v>
      </c>
      <c r="Y127" s="97">
        <v>-367.51212615732209</v>
      </c>
      <c r="Z127" s="96">
        <v>-359.22624241786934</v>
      </c>
      <c r="AA127" s="97">
        <v>-142.52782529601882</v>
      </c>
      <c r="AB127" s="96">
        <v>-170.45447293827283</v>
      </c>
      <c r="AC127" s="97">
        <v>61.292655238376938</v>
      </c>
      <c r="AD127" s="96">
        <v>169.70891991005374</v>
      </c>
      <c r="AE127" s="97">
        <v>308.20868005134253</v>
      </c>
      <c r="AF127" s="96">
        <v>676.43587262238498</v>
      </c>
      <c r="AG127" s="97">
        <v>566.01536105499554</v>
      </c>
      <c r="AH127" s="96">
        <v>364.09586231510502</v>
      </c>
      <c r="AI127" s="97">
        <v>715.3669440980882</v>
      </c>
      <c r="AJ127" s="96">
        <v>537.81526267936806</v>
      </c>
      <c r="AK127" s="97">
        <v>450.67575862214198</v>
      </c>
      <c r="AL127" s="96">
        <v>463.50643229072284</v>
      </c>
      <c r="AM127" s="97">
        <v>232.22624109275421</v>
      </c>
      <c r="AN127" s="96">
        <v>582.47286249482636</v>
      </c>
      <c r="AO127" s="97">
        <v>425.15799154538297</v>
      </c>
      <c r="AP127" s="96">
        <v>-1207.7943112588225</v>
      </c>
      <c r="AQ127" s="97">
        <v>-698.2485403353071</v>
      </c>
      <c r="AR127" s="96">
        <v>-900.0032970827051</v>
      </c>
      <c r="AS127" s="97">
        <v>-430.72411315917554</v>
      </c>
      <c r="AT127" s="96">
        <v>-1226.9673079162603</v>
      </c>
      <c r="AU127" s="97">
        <v>-354.69669205375442</v>
      </c>
      <c r="AV127" s="96">
        <v>-711.20821092003143</v>
      </c>
      <c r="AW127" s="97">
        <v>-367.51212615732209</v>
      </c>
      <c r="AX127" s="96">
        <v>-359.22624241786934</v>
      </c>
      <c r="AY127" s="97">
        <v>-142.52782529601882</v>
      </c>
    </row>
    <row r="128" spans="2:51" x14ac:dyDescent="0.25">
      <c r="B128" s="94">
        <v>10442</v>
      </c>
      <c r="C128" s="95" t="s">
        <v>131</v>
      </c>
      <c r="D128" s="96">
        <v>-907.48489882841659</v>
      </c>
      <c r="E128" s="97">
        <v>51.065225205476509</v>
      </c>
      <c r="F128" s="96">
        <v>-1419.3082355968209</v>
      </c>
      <c r="G128" s="97">
        <v>-108.82815309492025</v>
      </c>
      <c r="H128" s="96">
        <v>245.61152797020713</v>
      </c>
      <c r="I128" s="97">
        <v>1043.2304167327811</v>
      </c>
      <c r="J128" s="96">
        <v>-339.10428370313548</v>
      </c>
      <c r="K128" s="97">
        <v>1177.8995183675861</v>
      </c>
      <c r="L128" s="96">
        <v>-147.39280182772654</v>
      </c>
      <c r="M128" s="97">
        <v>634.88401557312363</v>
      </c>
      <c r="N128" s="96">
        <v>-488.79728811782297</v>
      </c>
      <c r="O128" s="97">
        <v>112.21729557092294</v>
      </c>
      <c r="P128" s="96">
        <v>669.18932700016921</v>
      </c>
      <c r="Q128" s="97">
        <v>551.1114673897664</v>
      </c>
      <c r="R128" s="96">
        <v>-2776.9771851956366</v>
      </c>
      <c r="S128" s="97">
        <v>-1093.9380935153117</v>
      </c>
      <c r="T128" s="96">
        <v>-1392.5562169122841</v>
      </c>
      <c r="U128" s="97">
        <v>-211.77719441611998</v>
      </c>
      <c r="V128" s="96">
        <v>-352.04817030284266</v>
      </c>
      <c r="W128" s="97">
        <v>955.09966110941878</v>
      </c>
      <c r="X128" s="96">
        <v>150.21642514055202</v>
      </c>
      <c r="Y128" s="97">
        <v>541.4209650462949</v>
      </c>
      <c r="Z128" s="96">
        <v>-493.95726584558997</v>
      </c>
      <c r="AA128" s="97">
        <v>378.88168209033847</v>
      </c>
      <c r="AB128" s="96">
        <v>-880.87989882841703</v>
      </c>
      <c r="AC128" s="97">
        <v>68.921225205476276</v>
      </c>
      <c r="AD128" s="96">
        <v>-1390.6402355968203</v>
      </c>
      <c r="AE128" s="97">
        <v>-87.37015309492017</v>
      </c>
      <c r="AF128" s="96">
        <v>284.838527970207</v>
      </c>
      <c r="AG128" s="97">
        <v>1072.6844167327818</v>
      </c>
      <c r="AH128" s="96">
        <v>-302.02528370313576</v>
      </c>
      <c r="AI128" s="97">
        <v>1206.7895183675855</v>
      </c>
      <c r="AJ128" s="96">
        <v>-117.4338018277258</v>
      </c>
      <c r="AK128" s="97">
        <v>656.53901557312383</v>
      </c>
      <c r="AL128" s="96">
        <v>-458.82928811782222</v>
      </c>
      <c r="AM128" s="97">
        <v>133.54229557092276</v>
      </c>
      <c r="AN128" s="96">
        <v>698.33132700016904</v>
      </c>
      <c r="AO128" s="97">
        <v>570.89546738976651</v>
      </c>
      <c r="AP128" s="96">
        <v>-2743.7951851956368</v>
      </c>
      <c r="AQ128" s="97">
        <v>-1069.1570935153118</v>
      </c>
      <c r="AR128" s="96">
        <v>-1355.3492169122837</v>
      </c>
      <c r="AS128" s="97">
        <v>-187.47819441612</v>
      </c>
      <c r="AT128" s="96">
        <v>-302.8831703028427</v>
      </c>
      <c r="AU128" s="97">
        <v>988.07866110941904</v>
      </c>
      <c r="AV128" s="96">
        <v>193.56942514055208</v>
      </c>
      <c r="AW128" s="97">
        <v>568.13596504629504</v>
      </c>
      <c r="AX128" s="96">
        <v>-463.80526584558993</v>
      </c>
      <c r="AY128" s="97">
        <v>400.82368209033848</v>
      </c>
    </row>
    <row r="129" spans="2:51" x14ac:dyDescent="0.25">
      <c r="B129" s="94">
        <v>10446</v>
      </c>
      <c r="C129" s="95" t="s">
        <v>132</v>
      </c>
      <c r="D129" s="96">
        <v>2066.0606099946817</v>
      </c>
      <c r="E129" s="97">
        <v>8607.5997395535378</v>
      </c>
      <c r="F129" s="96">
        <v>-11430.765910966482</v>
      </c>
      <c r="G129" s="97">
        <v>3574.0750295821817</v>
      </c>
      <c r="H129" s="96">
        <v>-4020.5011336662283</v>
      </c>
      <c r="I129" s="97">
        <v>5357.9615944474936</v>
      </c>
      <c r="J129" s="96">
        <v>-7093.1049833092839</v>
      </c>
      <c r="K129" s="97">
        <v>8941.3793138689871</v>
      </c>
      <c r="L129" s="96">
        <v>787.56226930717094</v>
      </c>
      <c r="M129" s="97">
        <v>7336.6209512646892</v>
      </c>
      <c r="N129" s="96">
        <v>3197.9484995173625</v>
      </c>
      <c r="O129" s="97">
        <v>6580.3891814647795</v>
      </c>
      <c r="P129" s="96">
        <v>9817.4134942907767</v>
      </c>
      <c r="Q129" s="97">
        <v>9762.5260303494979</v>
      </c>
      <c r="R129" s="96">
        <v>-21055.283050634273</v>
      </c>
      <c r="S129" s="97">
        <v>-3955.9187944664809</v>
      </c>
      <c r="T129" s="96">
        <v>-6027.666140694826</v>
      </c>
      <c r="U129" s="97">
        <v>4482.9555273307997</v>
      </c>
      <c r="V129" s="96">
        <v>-10130.590760708277</v>
      </c>
      <c r="W129" s="97">
        <v>9372.2722660250729</v>
      </c>
      <c r="X129" s="96">
        <v>327.26699988075416</v>
      </c>
      <c r="Y129" s="97">
        <v>7993.8466601781001</v>
      </c>
      <c r="Z129" s="96">
        <v>1569.62148608594</v>
      </c>
      <c r="AA129" s="97">
        <v>9533.8210653041315</v>
      </c>
      <c r="AB129" s="96">
        <v>-153.03439000531216</v>
      </c>
      <c r="AC129" s="97">
        <v>9632.9477395535432</v>
      </c>
      <c r="AD129" s="96">
        <v>-7779.6249109664786</v>
      </c>
      <c r="AE129" s="97">
        <v>3778.7860295821811</v>
      </c>
      <c r="AF129" s="96">
        <v>-4142.0251336662332</v>
      </c>
      <c r="AG129" s="97">
        <v>5316.5805944474923</v>
      </c>
      <c r="AH129" s="96">
        <v>-7183.2539833092887</v>
      </c>
      <c r="AI129" s="97">
        <v>8901.7913138689837</v>
      </c>
      <c r="AJ129" s="96">
        <v>211.25026930717286</v>
      </c>
      <c r="AK129" s="97">
        <v>7300.0309512646927</v>
      </c>
      <c r="AL129" s="96">
        <v>3100.3934995173622</v>
      </c>
      <c r="AM129" s="97">
        <v>6449.935181464778</v>
      </c>
      <c r="AN129" s="96">
        <v>8081.3354942907754</v>
      </c>
      <c r="AO129" s="97">
        <v>11052.688030349502</v>
      </c>
      <c r="AP129" s="96">
        <v>-22450.080050634271</v>
      </c>
      <c r="AQ129" s="97">
        <v>-7636.6377944664819</v>
      </c>
      <c r="AR129" s="96">
        <v>-6257.5491406948349</v>
      </c>
      <c r="AS129" s="97">
        <v>4321.7125273307975</v>
      </c>
      <c r="AT129" s="96">
        <v>-10447.122760708276</v>
      </c>
      <c r="AU129" s="97">
        <v>9161.6682660250663</v>
      </c>
      <c r="AV129" s="96">
        <v>1.8639998807484517</v>
      </c>
      <c r="AW129" s="97">
        <v>7687.519660178099</v>
      </c>
      <c r="AX129" s="96">
        <v>1730.7734860859346</v>
      </c>
      <c r="AY129" s="97">
        <v>9673.2080653041303</v>
      </c>
    </row>
    <row r="130" spans="2:51" x14ac:dyDescent="0.25">
      <c r="B130" s="94">
        <v>10448</v>
      </c>
      <c r="C130" s="95" t="s">
        <v>133</v>
      </c>
      <c r="D130" s="96">
        <v>0</v>
      </c>
      <c r="E130" s="97">
        <v>0</v>
      </c>
      <c r="F130" s="96">
        <v>0</v>
      </c>
      <c r="G130" s="97">
        <v>0</v>
      </c>
      <c r="H130" s="96">
        <v>0</v>
      </c>
      <c r="I130" s="97">
        <v>0</v>
      </c>
      <c r="J130" s="96">
        <v>0</v>
      </c>
      <c r="K130" s="97">
        <v>0</v>
      </c>
      <c r="L130" s="96">
        <v>0</v>
      </c>
      <c r="M130" s="97">
        <v>0</v>
      </c>
      <c r="N130" s="96">
        <v>0</v>
      </c>
      <c r="O130" s="97">
        <v>0</v>
      </c>
      <c r="P130" s="96">
        <v>0</v>
      </c>
      <c r="Q130" s="97">
        <v>0</v>
      </c>
      <c r="R130" s="96">
        <v>0</v>
      </c>
      <c r="S130" s="97">
        <v>0</v>
      </c>
      <c r="T130" s="96">
        <v>0</v>
      </c>
      <c r="U130" s="97">
        <v>0</v>
      </c>
      <c r="V130" s="96">
        <v>0</v>
      </c>
      <c r="W130" s="97">
        <v>0</v>
      </c>
      <c r="X130" s="96">
        <v>0</v>
      </c>
      <c r="Y130" s="97">
        <v>0</v>
      </c>
      <c r="Z130" s="96">
        <v>0</v>
      </c>
      <c r="AA130" s="97">
        <v>0</v>
      </c>
      <c r="AB130" s="96">
        <v>0</v>
      </c>
      <c r="AC130" s="97">
        <v>0</v>
      </c>
      <c r="AD130" s="96">
        <v>0</v>
      </c>
      <c r="AE130" s="97">
        <v>0</v>
      </c>
      <c r="AF130" s="96">
        <v>0</v>
      </c>
      <c r="AG130" s="97">
        <v>0</v>
      </c>
      <c r="AH130" s="96">
        <v>0</v>
      </c>
      <c r="AI130" s="97">
        <v>0</v>
      </c>
      <c r="AJ130" s="96">
        <v>0</v>
      </c>
      <c r="AK130" s="97">
        <v>0</v>
      </c>
      <c r="AL130" s="96">
        <v>0</v>
      </c>
      <c r="AM130" s="97">
        <v>0</v>
      </c>
      <c r="AN130" s="96">
        <v>0</v>
      </c>
      <c r="AO130" s="97">
        <v>0</v>
      </c>
      <c r="AP130" s="96">
        <v>0</v>
      </c>
      <c r="AQ130" s="97">
        <v>0</v>
      </c>
      <c r="AR130" s="96">
        <v>0</v>
      </c>
      <c r="AS130" s="97">
        <v>0</v>
      </c>
      <c r="AT130" s="96">
        <v>0</v>
      </c>
      <c r="AU130" s="97">
        <v>0</v>
      </c>
      <c r="AV130" s="96">
        <v>0</v>
      </c>
      <c r="AW130" s="97">
        <v>0</v>
      </c>
      <c r="AX130" s="96">
        <v>0</v>
      </c>
      <c r="AY130" s="97">
        <v>0</v>
      </c>
    </row>
    <row r="131" spans="2:51" x14ac:dyDescent="0.25">
      <c r="B131" s="94">
        <v>10451</v>
      </c>
      <c r="C131" s="95" t="s">
        <v>134</v>
      </c>
      <c r="D131" s="96">
        <v>217.50642853169484</v>
      </c>
      <c r="E131" s="97">
        <v>2013.4273694260764</v>
      </c>
      <c r="F131" s="96">
        <v>-3206.9764319249498</v>
      </c>
      <c r="G131" s="97">
        <v>753.07828908737611</v>
      </c>
      <c r="H131" s="96">
        <v>-2263.0064586267545</v>
      </c>
      <c r="I131" s="97">
        <v>377.96654972510987</v>
      </c>
      <c r="J131" s="96">
        <v>-3137.1494879762449</v>
      </c>
      <c r="K131" s="97">
        <v>1260.6754604584739</v>
      </c>
      <c r="L131" s="96">
        <v>-177.28381231531603</v>
      </c>
      <c r="M131" s="97">
        <v>1495.7692653243703</v>
      </c>
      <c r="N131" s="96">
        <v>241.79182417110314</v>
      </c>
      <c r="O131" s="97">
        <v>1195.7350505759914</v>
      </c>
      <c r="P131" s="96">
        <v>3076.2771862139434</v>
      </c>
      <c r="Q131" s="97">
        <v>2822.474373475502</v>
      </c>
      <c r="R131" s="96">
        <v>-5352.0198309679436</v>
      </c>
      <c r="S131" s="97">
        <v>-904.90169451178554</v>
      </c>
      <c r="T131" s="96">
        <v>-2514.9196833263086</v>
      </c>
      <c r="U131" s="97">
        <v>571.77856634781983</v>
      </c>
      <c r="V131" s="96">
        <v>-3932.7748923342933</v>
      </c>
      <c r="W131" s="97">
        <v>1629.0291113822077</v>
      </c>
      <c r="X131" s="96">
        <v>-1028.9186120200939</v>
      </c>
      <c r="Y131" s="97">
        <v>1379.8722399726512</v>
      </c>
      <c r="Z131" s="96">
        <v>-193.59145368753343</v>
      </c>
      <c r="AA131" s="97">
        <v>2061.1353623589048</v>
      </c>
      <c r="AB131" s="96">
        <v>-178.69257146830387</v>
      </c>
      <c r="AC131" s="97">
        <v>2457.1543694260772</v>
      </c>
      <c r="AD131" s="96">
        <v>-2760.3414319249496</v>
      </c>
      <c r="AE131" s="97">
        <v>353.8262890873757</v>
      </c>
      <c r="AF131" s="96">
        <v>-2236.5124586267539</v>
      </c>
      <c r="AG131" s="97">
        <v>398.71054972511047</v>
      </c>
      <c r="AH131" s="96">
        <v>-3111.7704879762459</v>
      </c>
      <c r="AI131" s="97">
        <v>1282.3964604584753</v>
      </c>
      <c r="AJ131" s="96">
        <v>-499.0878123153143</v>
      </c>
      <c r="AK131" s="97">
        <v>1362.8912653243706</v>
      </c>
      <c r="AL131" s="96">
        <v>-8287.1001758288985</v>
      </c>
      <c r="AM131" s="97">
        <v>-4950.1109494240081</v>
      </c>
      <c r="AN131" s="96">
        <v>227.90518621394403</v>
      </c>
      <c r="AO131" s="97">
        <v>1316.1983734755022</v>
      </c>
      <c r="AP131" s="96">
        <v>-4917.1128309679443</v>
      </c>
      <c r="AQ131" s="97">
        <v>-1293.2766945117855</v>
      </c>
      <c r="AR131" s="96">
        <v>-2488.0566833263074</v>
      </c>
      <c r="AS131" s="97">
        <v>591.3185663478198</v>
      </c>
      <c r="AT131" s="96">
        <v>-3907.7528923342925</v>
      </c>
      <c r="AU131" s="97">
        <v>1650.2681113822073</v>
      </c>
      <c r="AV131" s="96">
        <v>-1002.0096120200942</v>
      </c>
      <c r="AW131" s="97">
        <v>1399.0902399726519</v>
      </c>
      <c r="AX131" s="96">
        <v>-167.98245368753305</v>
      </c>
      <c r="AY131" s="97">
        <v>2081.5153623589058</v>
      </c>
    </row>
    <row r="132" spans="2:51" x14ac:dyDescent="0.25">
      <c r="B132" s="94">
        <v>10482</v>
      </c>
      <c r="C132" s="95" t="s">
        <v>135</v>
      </c>
      <c r="D132" s="96">
        <v>-581.80692630255817</v>
      </c>
      <c r="E132" s="97">
        <v>-126.57059338825252</v>
      </c>
      <c r="F132" s="96">
        <v>-960.67822189441449</v>
      </c>
      <c r="G132" s="97">
        <v>-306.36532614795897</v>
      </c>
      <c r="H132" s="96">
        <v>-826.30334924991121</v>
      </c>
      <c r="I132" s="97">
        <v>-346.311709565044</v>
      </c>
      <c r="J132" s="96">
        <v>-963.28776856426862</v>
      </c>
      <c r="K132" s="97">
        <v>-237.47408938647266</v>
      </c>
      <c r="L132" s="96">
        <v>-532.58798083853003</v>
      </c>
      <c r="M132" s="97">
        <v>-157.07388816785067</v>
      </c>
      <c r="N132" s="96">
        <v>-522.97724219601582</v>
      </c>
      <c r="O132" s="97">
        <v>-238.99797642920987</v>
      </c>
      <c r="P132" s="96">
        <v>-126.98247718107382</v>
      </c>
      <c r="Q132" s="97">
        <v>-8.2053203881500849</v>
      </c>
      <c r="R132" s="96">
        <v>-1362.7772064733158</v>
      </c>
      <c r="S132" s="97">
        <v>-601.99436674209494</v>
      </c>
      <c r="T132" s="96">
        <v>-980.96846755293313</v>
      </c>
      <c r="U132" s="97">
        <v>-374.94781445740796</v>
      </c>
      <c r="V132" s="96">
        <v>-1118.8723999699348</v>
      </c>
      <c r="W132" s="97">
        <v>-253.4605082597925</v>
      </c>
      <c r="X132" s="96">
        <v>-708.54068879533656</v>
      </c>
      <c r="Y132" s="97">
        <v>-253.54423540902599</v>
      </c>
      <c r="Z132" s="96">
        <v>-600.46997977416913</v>
      </c>
      <c r="AA132" s="97">
        <v>-187.44007822627395</v>
      </c>
      <c r="AB132" s="96">
        <v>-633.17358578602193</v>
      </c>
      <c r="AC132" s="97">
        <v>-84.958381331052124</v>
      </c>
      <c r="AD132" s="96">
        <v>-920.52027664195634</v>
      </c>
      <c r="AE132" s="97">
        <v>-358.47195544413933</v>
      </c>
      <c r="AF132" s="96">
        <v>-833.73355280009264</v>
      </c>
      <c r="AG132" s="97">
        <v>-350.93651919520755</v>
      </c>
      <c r="AH132" s="96">
        <v>-970.92558463270757</v>
      </c>
      <c r="AI132" s="97">
        <v>-241.8231083832078</v>
      </c>
      <c r="AJ132" s="96">
        <v>-585.05214259468653</v>
      </c>
      <c r="AK132" s="97">
        <v>-182.72442406887501</v>
      </c>
      <c r="AL132" s="96">
        <v>-529.17318342805538</v>
      </c>
      <c r="AM132" s="97">
        <v>-242.89620663408766</v>
      </c>
      <c r="AN132" s="96">
        <v>-176.15406034511307</v>
      </c>
      <c r="AO132" s="97">
        <v>33.583303967287179</v>
      </c>
      <c r="AP132" s="96">
        <v>-1327.7490111648681</v>
      </c>
      <c r="AQ132" s="97">
        <v>-651.11942979561911</v>
      </c>
      <c r="AR132" s="96">
        <v>-988.46085099321886</v>
      </c>
      <c r="AS132" s="97">
        <v>-379.06600309911005</v>
      </c>
      <c r="AT132" s="96">
        <v>-1126.9137893889126</v>
      </c>
      <c r="AU132" s="97">
        <v>-257.53132597650347</v>
      </c>
      <c r="AV132" s="96">
        <v>-715.42414928370135</v>
      </c>
      <c r="AW132" s="97">
        <v>-257.28719217659</v>
      </c>
      <c r="AX132" s="96">
        <v>-606.46183084181393</v>
      </c>
      <c r="AY132" s="97">
        <v>-190.98002716174278</v>
      </c>
    </row>
    <row r="133" spans="2:51" x14ac:dyDescent="0.25">
      <c r="B133" s="94">
        <v>10502</v>
      </c>
      <c r="C133" s="95" t="s">
        <v>136</v>
      </c>
      <c r="D133" s="96">
        <v>364.88603586382669</v>
      </c>
      <c r="E133" s="97">
        <v>469.48123039718848</v>
      </c>
      <c r="F133" s="96">
        <v>-920.51963233881997</v>
      </c>
      <c r="G133" s="97">
        <v>-339.6661445741197</v>
      </c>
      <c r="H133" s="96">
        <v>-771.27446196983419</v>
      </c>
      <c r="I133" s="97">
        <v>-221.47453971814821</v>
      </c>
      <c r="J133" s="96">
        <v>-765.06665440041525</v>
      </c>
      <c r="K133" s="97">
        <v>-52.368133698123984</v>
      </c>
      <c r="L133" s="96">
        <v>-50.42725274976965</v>
      </c>
      <c r="M133" s="97">
        <v>119.72075916546601</v>
      </c>
      <c r="N133" s="96">
        <v>-59.048423301534513</v>
      </c>
      <c r="O133" s="97">
        <v>-71.124945482786643</v>
      </c>
      <c r="P133" s="96">
        <v>1467.2637905232414</v>
      </c>
      <c r="Q133" s="97">
        <v>767.20002018840887</v>
      </c>
      <c r="R133" s="96">
        <v>-353.97984531378643</v>
      </c>
      <c r="S133" s="97">
        <v>109.77830360520829</v>
      </c>
      <c r="T133" s="96">
        <v>569.75086498831479</v>
      </c>
      <c r="U133" s="97">
        <v>842.54268250864015</v>
      </c>
      <c r="V133" s="96">
        <v>819.92105422156237</v>
      </c>
      <c r="W133" s="97">
        <v>1412.189398477914</v>
      </c>
      <c r="X133" s="96">
        <v>1783.8439141941835</v>
      </c>
      <c r="Y133" s="97">
        <v>1421.5861604209636</v>
      </c>
      <c r="Z133" s="96">
        <v>1546.5324868388852</v>
      </c>
      <c r="AA133" s="97">
        <v>1462.1863396735357</v>
      </c>
      <c r="AB133" s="96">
        <v>533.92017009645224</v>
      </c>
      <c r="AC133" s="97">
        <v>567.56138156484712</v>
      </c>
      <c r="AD133" s="96">
        <v>-609.07707239690535</v>
      </c>
      <c r="AE133" s="97">
        <v>-92.168560753384554</v>
      </c>
      <c r="AF133" s="96">
        <v>-452.2838526708174</v>
      </c>
      <c r="AG133" s="97">
        <v>29.442350860964325</v>
      </c>
      <c r="AH133" s="96">
        <v>-450.23508448622488</v>
      </c>
      <c r="AI133" s="97">
        <v>218.8079060338855</v>
      </c>
      <c r="AJ133" s="96">
        <v>107.98044057395282</v>
      </c>
      <c r="AK133" s="97">
        <v>244.03856427419078</v>
      </c>
      <c r="AL133" s="96">
        <v>283.57746715310896</v>
      </c>
      <c r="AM133" s="97">
        <v>165.57723340501934</v>
      </c>
      <c r="AN133" s="96">
        <v>1756.3997676327426</v>
      </c>
      <c r="AO133" s="97">
        <v>987.64112383221118</v>
      </c>
      <c r="AP133" s="96">
        <v>-60.747785067927907</v>
      </c>
      <c r="AQ133" s="97">
        <v>327.10796131464895</v>
      </c>
      <c r="AR133" s="96">
        <v>870.81492631247966</v>
      </c>
      <c r="AS133" s="97">
        <v>1047.3478013108283</v>
      </c>
      <c r="AT133" s="96">
        <v>1129.2657973756814</v>
      </c>
      <c r="AU133" s="97">
        <v>1658.8776737300554</v>
      </c>
      <c r="AV133" s="96">
        <v>2119.989557257346</v>
      </c>
      <c r="AW133" s="97">
        <v>1640.3662522541886</v>
      </c>
      <c r="AX133" s="96">
        <v>1832.8462953288131</v>
      </c>
      <c r="AY133" s="97">
        <v>1693.445474023848</v>
      </c>
    </row>
    <row r="134" spans="2:51" x14ac:dyDescent="0.25">
      <c r="B134" s="94">
        <v>10597</v>
      </c>
      <c r="C134" s="95" t="s">
        <v>137</v>
      </c>
      <c r="D134" s="96">
        <v>-294.82895113981522</v>
      </c>
      <c r="E134" s="97">
        <v>-138.99534796419402</v>
      </c>
      <c r="F134" s="96">
        <v>-1009.3368793747668</v>
      </c>
      <c r="G134" s="97">
        <v>-334.16971154934345</v>
      </c>
      <c r="H134" s="96">
        <v>89.451042927533308</v>
      </c>
      <c r="I134" s="97">
        <v>744.37986320939262</v>
      </c>
      <c r="J134" s="96">
        <v>-60.721291221970205</v>
      </c>
      <c r="K134" s="97">
        <v>727.45314352130526</v>
      </c>
      <c r="L134" s="96">
        <v>457.15516631402807</v>
      </c>
      <c r="M134" s="97">
        <v>528.37796700025137</v>
      </c>
      <c r="N134" s="96">
        <v>-389.95523545108335</v>
      </c>
      <c r="O134" s="97">
        <v>-205.70082614615922</v>
      </c>
      <c r="P134" s="96">
        <v>827.6987606320381</v>
      </c>
      <c r="Q134" s="97">
        <v>228.02951130566225</v>
      </c>
      <c r="R134" s="96">
        <v>-2447.1500812371578</v>
      </c>
      <c r="S134" s="97">
        <v>-1692.6465443514048</v>
      </c>
      <c r="T134" s="96">
        <v>-1161.6458578264537</v>
      </c>
      <c r="U134" s="97">
        <v>-443.91171075873081</v>
      </c>
      <c r="V134" s="96">
        <v>-416.3272837927334</v>
      </c>
      <c r="W134" s="97">
        <v>262.73700594215779</v>
      </c>
      <c r="X134" s="96">
        <v>691.01689917015847</v>
      </c>
      <c r="Y134" s="97">
        <v>262.94936007780689</v>
      </c>
      <c r="Z134" s="96">
        <v>-94.373286967949753</v>
      </c>
      <c r="AA134" s="97">
        <v>152.3037604814358</v>
      </c>
      <c r="AB134" s="96">
        <v>-321.41608948491739</v>
      </c>
      <c r="AC134" s="97">
        <v>-153.70794424689757</v>
      </c>
      <c r="AD134" s="96">
        <v>-1042.1133938147404</v>
      </c>
      <c r="AE134" s="97">
        <v>-353.78755466339635</v>
      </c>
      <c r="AF134" s="96">
        <v>56.509205959951942</v>
      </c>
      <c r="AG134" s="97">
        <v>724.36058602856747</v>
      </c>
      <c r="AH134" s="96">
        <v>-94.610077091232597</v>
      </c>
      <c r="AI134" s="97">
        <v>708.70195239492841</v>
      </c>
      <c r="AJ134" s="96">
        <v>251.30430221152437</v>
      </c>
      <c r="AK134" s="97">
        <v>399.36711911889051</v>
      </c>
      <c r="AL134" s="96">
        <v>-416.45498643185329</v>
      </c>
      <c r="AM134" s="97">
        <v>-222.33460718030437</v>
      </c>
      <c r="AN134" s="96">
        <v>810.08838847069774</v>
      </c>
      <c r="AO134" s="97">
        <v>216.1685199569165</v>
      </c>
      <c r="AP134" s="96">
        <v>-2486.1390953945183</v>
      </c>
      <c r="AQ134" s="97">
        <v>-1717.0481959549079</v>
      </c>
      <c r="AR134" s="96">
        <v>-1194.581555191704</v>
      </c>
      <c r="AS134" s="97">
        <v>-461.83475818827537</v>
      </c>
      <c r="AT134" s="96">
        <v>-452.02615419328959</v>
      </c>
      <c r="AU134" s="97">
        <v>245.02206889590343</v>
      </c>
      <c r="AV134" s="96">
        <v>661.3168128955549</v>
      </c>
      <c r="AW134" s="97">
        <v>246.71434020343668</v>
      </c>
      <c r="AX134" s="96">
        <v>-119.91286854749069</v>
      </c>
      <c r="AY134" s="97">
        <v>137.40944680716439</v>
      </c>
    </row>
    <row r="135" spans="2:51" x14ac:dyDescent="0.25">
      <c r="B135" s="94">
        <v>10706</v>
      </c>
      <c r="C135" s="95" t="s">
        <v>138</v>
      </c>
      <c r="D135" s="96">
        <v>-398.64050122907702</v>
      </c>
      <c r="E135" s="97">
        <v>831.06554184087599</v>
      </c>
      <c r="F135" s="96">
        <v>-2346.4508025984824</v>
      </c>
      <c r="G135" s="97">
        <v>-236.31430949853802</v>
      </c>
      <c r="H135" s="96">
        <v>-2008.7491409770646</v>
      </c>
      <c r="I135" s="97">
        <v>-242.01320964988008</v>
      </c>
      <c r="J135" s="96">
        <v>-2307.1711609844406</v>
      </c>
      <c r="K135" s="97">
        <v>116.31484864782487</v>
      </c>
      <c r="L135" s="96">
        <v>-824.47585421940585</v>
      </c>
      <c r="M135" s="97">
        <v>399.8596505344849</v>
      </c>
      <c r="N135" s="96">
        <v>-554.22781521840625</v>
      </c>
      <c r="O135" s="97">
        <v>274.87710212707589</v>
      </c>
      <c r="P135" s="96">
        <v>1311.9004902093802</v>
      </c>
      <c r="Q135" s="97">
        <v>1241.6757635366739</v>
      </c>
      <c r="R135" s="96">
        <v>-3525.938237592045</v>
      </c>
      <c r="S135" s="97">
        <v>-1112.0625414774831</v>
      </c>
      <c r="T135" s="96">
        <v>-1894.9179543353421</v>
      </c>
      <c r="U135" s="97">
        <v>55.109882762703819</v>
      </c>
      <c r="V135" s="96">
        <v>-2091.1520387390992</v>
      </c>
      <c r="W135" s="97">
        <v>763.87378243598414</v>
      </c>
      <c r="X135" s="96">
        <v>-397.52941082432608</v>
      </c>
      <c r="Y135" s="97">
        <v>1037.8339568217707</v>
      </c>
      <c r="Z135" s="96">
        <v>-230.0204157769349</v>
      </c>
      <c r="AA135" s="97">
        <v>1121.6067169237531</v>
      </c>
      <c r="AB135" s="96">
        <v>-450.23350122907686</v>
      </c>
      <c r="AC135" s="97">
        <v>796.51654184087602</v>
      </c>
      <c r="AD135" s="96">
        <v>-2393.4778025984824</v>
      </c>
      <c r="AE135" s="97">
        <v>-277.59330949853756</v>
      </c>
      <c r="AF135" s="96">
        <v>-2059.7261409770645</v>
      </c>
      <c r="AG135" s="97">
        <v>-278.76420964988029</v>
      </c>
      <c r="AH135" s="96">
        <v>-2431.2371609844404</v>
      </c>
      <c r="AI135" s="97">
        <v>26.795848647824641</v>
      </c>
      <c r="AJ135" s="96">
        <v>-1152.7748542194058</v>
      </c>
      <c r="AK135" s="97">
        <v>165.82365053448484</v>
      </c>
      <c r="AL135" s="96">
        <v>-674.1348152184064</v>
      </c>
      <c r="AM135" s="97">
        <v>187.93510212707588</v>
      </c>
      <c r="AN135" s="96">
        <v>1201.0974902093794</v>
      </c>
      <c r="AO135" s="97">
        <v>1168.2987635366735</v>
      </c>
      <c r="AP135" s="96">
        <v>-3640.0772375920451</v>
      </c>
      <c r="AQ135" s="97">
        <v>-1193.499541477483</v>
      </c>
      <c r="AR135" s="96">
        <v>-2005.9909543353415</v>
      </c>
      <c r="AS135" s="97">
        <v>-26.776117237296603</v>
      </c>
      <c r="AT135" s="96">
        <v>-2203.5780387390987</v>
      </c>
      <c r="AU135" s="97">
        <v>683.9097824359842</v>
      </c>
      <c r="AV135" s="96">
        <v>-501.16941082432641</v>
      </c>
      <c r="AW135" s="97">
        <v>962.74295682177035</v>
      </c>
      <c r="AX135" s="96">
        <v>-338.28741577693472</v>
      </c>
      <c r="AY135" s="97">
        <v>1040.6117169237532</v>
      </c>
    </row>
    <row r="136" spans="2:51" x14ac:dyDescent="0.25">
      <c r="B136" s="94">
        <v>11680</v>
      </c>
      <c r="C136" s="95" t="s">
        <v>139</v>
      </c>
      <c r="D136" s="96">
        <v>138.40067396124732</v>
      </c>
      <c r="E136" s="97">
        <v>24.253184897910842</v>
      </c>
      <c r="F136" s="96">
        <v>-194.02871191891654</v>
      </c>
      <c r="G136" s="97">
        <v>150.12336932444305</v>
      </c>
      <c r="H136" s="96">
        <v>502.87557587293259</v>
      </c>
      <c r="I136" s="97">
        <v>334.36353300044789</v>
      </c>
      <c r="J136" s="96">
        <v>144.06193775112615</v>
      </c>
      <c r="K136" s="97">
        <v>500.79934953136444</v>
      </c>
      <c r="L136" s="96">
        <v>531.13392170316183</v>
      </c>
      <c r="M136" s="97">
        <v>325.92223180721385</v>
      </c>
      <c r="N136" s="96">
        <v>304.95570745978284</v>
      </c>
      <c r="O136" s="97">
        <v>-23.191617131617022</v>
      </c>
      <c r="P136" s="96">
        <v>743.02641723648503</v>
      </c>
      <c r="Q136" s="97">
        <v>203.16067230522663</v>
      </c>
      <c r="R136" s="96">
        <v>-1179.7169381073968</v>
      </c>
      <c r="S136" s="97">
        <v>-726.50781576307918</v>
      </c>
      <c r="T136" s="96">
        <v>-455.72164310429571</v>
      </c>
      <c r="U136" s="97">
        <v>-356.61579804963867</v>
      </c>
      <c r="V136" s="96">
        <v>-140.41104289963459</v>
      </c>
      <c r="W136" s="97">
        <v>234.08137962167916</v>
      </c>
      <c r="X136" s="96">
        <v>468.90558944827944</v>
      </c>
      <c r="Y136" s="97">
        <v>75.397957566042123</v>
      </c>
      <c r="Z136" s="96">
        <v>93.648338803059232</v>
      </c>
      <c r="AA136" s="97">
        <v>-27.827711555818041</v>
      </c>
      <c r="AB136" s="96">
        <v>63.336673961247016</v>
      </c>
      <c r="AC136" s="97">
        <v>138.03518489791077</v>
      </c>
      <c r="AD136" s="96">
        <v>-50.450711918916568</v>
      </c>
      <c r="AE136" s="97">
        <v>45.264369324442896</v>
      </c>
      <c r="AF136" s="96">
        <v>526.65457587293258</v>
      </c>
      <c r="AG136" s="97">
        <v>349.30253300044819</v>
      </c>
      <c r="AH136" s="96">
        <v>166.93293775112625</v>
      </c>
      <c r="AI136" s="97">
        <v>516.64634953136465</v>
      </c>
      <c r="AJ136" s="96">
        <v>456.44792170316168</v>
      </c>
      <c r="AK136" s="97">
        <v>309.11123180721393</v>
      </c>
      <c r="AL136" s="96">
        <v>329.83870745978265</v>
      </c>
      <c r="AM136" s="97">
        <v>-9.3556171316170094</v>
      </c>
      <c r="AN136" s="96">
        <v>669.787417236485</v>
      </c>
      <c r="AO136" s="97">
        <v>315.11867230522671</v>
      </c>
      <c r="AP136" s="96">
        <v>-1060.7139381073966</v>
      </c>
      <c r="AQ136" s="97">
        <v>-806.79381576307901</v>
      </c>
      <c r="AR136" s="96">
        <v>-430.0946431042953</v>
      </c>
      <c r="AS136" s="97">
        <v>-343.52579804963852</v>
      </c>
      <c r="AT136" s="96">
        <v>-116.20204289963431</v>
      </c>
      <c r="AU136" s="97">
        <v>248.58937962167897</v>
      </c>
      <c r="AV136" s="96">
        <v>494.8755894482797</v>
      </c>
      <c r="AW136" s="97">
        <v>88.145957566042171</v>
      </c>
      <c r="AX136" s="96">
        <v>118.47933880305936</v>
      </c>
      <c r="AY136" s="97">
        <v>-13.939711555818121</v>
      </c>
    </row>
    <row r="137" spans="2:51" x14ac:dyDescent="0.25">
      <c r="B137" s="94">
        <v>12026</v>
      </c>
      <c r="C137" s="95" t="s">
        <v>140</v>
      </c>
      <c r="D137" s="96">
        <v>-1533.245782517788</v>
      </c>
      <c r="E137" s="97">
        <v>21.464371347241467</v>
      </c>
      <c r="F137" s="96">
        <v>-1242.327806514757</v>
      </c>
      <c r="G137" s="97">
        <v>2154.2434231279731</v>
      </c>
      <c r="H137" s="96">
        <v>4506.036213816591</v>
      </c>
      <c r="I137" s="97">
        <v>3854.6532531235644</v>
      </c>
      <c r="J137" s="96">
        <v>2524.4524714906838</v>
      </c>
      <c r="K137" s="97">
        <v>5635.6742873391922</v>
      </c>
      <c r="L137" s="96">
        <v>5022.3934615261169</v>
      </c>
      <c r="M137" s="97">
        <v>4129.9296882524504</v>
      </c>
      <c r="N137" s="96">
        <v>3423.3348677338799</v>
      </c>
      <c r="O137" s="97">
        <v>2098.4343980884478</v>
      </c>
      <c r="P137" s="96">
        <v>5238.2870773885279</v>
      </c>
      <c r="Q137" s="97">
        <v>3133.633674366698</v>
      </c>
      <c r="R137" s="96">
        <v>-10528.330136557399</v>
      </c>
      <c r="S137" s="97">
        <v>-4946.5460671406599</v>
      </c>
      <c r="T137" s="96">
        <v>-7677.2333230686854</v>
      </c>
      <c r="U137" s="97">
        <v>-3567.3816739975682</v>
      </c>
      <c r="V137" s="96">
        <v>-10075.695042960489</v>
      </c>
      <c r="W137" s="97">
        <v>-2702.1101033071827</v>
      </c>
      <c r="X137" s="96">
        <v>-5669.5952043477755</v>
      </c>
      <c r="Y137" s="97">
        <v>-2744.1433859584686</v>
      </c>
      <c r="Z137" s="96">
        <v>-3576.9955789564629</v>
      </c>
      <c r="AA137" s="97">
        <v>-1220.6682781141189</v>
      </c>
      <c r="AB137" s="96">
        <v>-1986.2767825177907</v>
      </c>
      <c r="AC137" s="97">
        <v>658.40037134724116</v>
      </c>
      <c r="AD137" s="96">
        <v>-47.466806514756172</v>
      </c>
      <c r="AE137" s="97">
        <v>1683.4764231279732</v>
      </c>
      <c r="AF137" s="96">
        <v>4966.5492138165901</v>
      </c>
      <c r="AG137" s="97">
        <v>4151.3742531235657</v>
      </c>
      <c r="AH137" s="96">
        <v>2975.0324714906856</v>
      </c>
      <c r="AI137" s="97">
        <v>5928.9722873391947</v>
      </c>
      <c r="AJ137" s="96">
        <v>4895.6454615261173</v>
      </c>
      <c r="AK137" s="97">
        <v>4235.1836882524512</v>
      </c>
      <c r="AL137" s="96">
        <v>3876.5728677338811</v>
      </c>
      <c r="AM137" s="97">
        <v>2383.5863980884478</v>
      </c>
      <c r="AN137" s="96">
        <v>5041.7970773885299</v>
      </c>
      <c r="AO137" s="97">
        <v>4041.6856743666976</v>
      </c>
      <c r="AP137" s="96">
        <v>-9530.1771365573986</v>
      </c>
      <c r="AQ137" s="97">
        <v>-5206.6490671406591</v>
      </c>
      <c r="AR137" s="96">
        <v>-7236.6803230686855</v>
      </c>
      <c r="AS137" s="97">
        <v>-3295.6026739975678</v>
      </c>
      <c r="AT137" s="96">
        <v>-9623.5390429604886</v>
      </c>
      <c r="AU137" s="97">
        <v>-2421.7641033071832</v>
      </c>
      <c r="AV137" s="96">
        <v>-5209.3482043477761</v>
      </c>
      <c r="AW137" s="97">
        <v>-2472.4053859584692</v>
      </c>
      <c r="AX137" s="96">
        <v>-3131.7085789564626</v>
      </c>
      <c r="AY137" s="97">
        <v>-948.03727811411954</v>
      </c>
    </row>
    <row r="138" spans="2:51" x14ac:dyDescent="0.25">
      <c r="B138" s="114">
        <f>+LS_current!B138</f>
        <v>10298</v>
      </c>
      <c r="C138" s="95" t="s">
        <v>141</v>
      </c>
      <c r="D138" s="96">
        <v>-22820.875360943581</v>
      </c>
      <c r="E138" s="97">
        <v>2939.2489482538658</v>
      </c>
      <c r="F138" s="96">
        <v>-36399.66128896561</v>
      </c>
      <c r="G138" s="97">
        <v>-5228.5972867761157</v>
      </c>
      <c r="H138" s="96">
        <v>4800.2109575890354</v>
      </c>
      <c r="I138" s="97">
        <v>18929.209160210012</v>
      </c>
      <c r="J138" s="96">
        <v>-15479.866553446569</v>
      </c>
      <c r="K138" s="97">
        <v>25334.658889942802</v>
      </c>
      <c r="L138" s="96">
        <v>11796.840421274886</v>
      </c>
      <c r="M138" s="97">
        <v>23052.83145965985</v>
      </c>
      <c r="N138" s="96">
        <v>-1937.9832161550585</v>
      </c>
      <c r="O138" s="97">
        <v>1780.1820198315254</v>
      </c>
      <c r="P138" s="96">
        <v>45205.603260927863</v>
      </c>
      <c r="Q138" s="97">
        <v>33624.363602716403</v>
      </c>
      <c r="R138" s="96">
        <v>-89599.89265600522</v>
      </c>
      <c r="S138" s="97">
        <v>-38424.90186238545</v>
      </c>
      <c r="T138" s="96">
        <v>-27056.292238932627</v>
      </c>
      <c r="U138" s="97">
        <v>1516.8516246813233</v>
      </c>
      <c r="V138" s="96">
        <v>-25182.212163203076</v>
      </c>
      <c r="W138" s="97">
        <v>35540.336156998499</v>
      </c>
      <c r="X138" s="96">
        <v>17230.696586465259</v>
      </c>
      <c r="Y138" s="97">
        <v>32538.926838351166</v>
      </c>
      <c r="Z138" s="96">
        <v>4131.774353968096</v>
      </c>
      <c r="AA138" s="97">
        <v>17285.34890322297</v>
      </c>
      <c r="AB138" s="96">
        <v>-36175.370144460292</v>
      </c>
      <c r="AC138" s="97">
        <v>-2388.22927943377</v>
      </c>
      <c r="AD138" s="96">
        <v>-42446.886868124799</v>
      </c>
      <c r="AE138" s="97">
        <v>-17391.901350016677</v>
      </c>
      <c r="AF138" s="96">
        <v>-6006.5378979097586</v>
      </c>
      <c r="AG138" s="97">
        <v>11414.735509405989</v>
      </c>
      <c r="AH138" s="96">
        <v>-25756.434563480463</v>
      </c>
      <c r="AI138" s="97">
        <v>17280.044506078702</v>
      </c>
      <c r="AJ138" s="96">
        <v>-1306.5017705721548</v>
      </c>
      <c r="AK138" s="97">
        <v>14317.385561062853</v>
      </c>
      <c r="AL138" s="96">
        <v>-12060.895579443051</v>
      </c>
      <c r="AM138" s="97">
        <v>-6298.9375876611448</v>
      </c>
      <c r="AN138" s="96">
        <v>32686.709041255352</v>
      </c>
      <c r="AO138" s="97">
        <v>28775.610767921098</v>
      </c>
      <c r="AP138" s="96">
        <v>-96955.477980383963</v>
      </c>
      <c r="AQ138" s="97">
        <v>-49688.177912622079</v>
      </c>
      <c r="AR138" s="96">
        <v>-37888.600072667527</v>
      </c>
      <c r="AS138" s="97">
        <v>-5422.3212436316244</v>
      </c>
      <c r="AT138" s="96">
        <v>-35545.269650261529</v>
      </c>
      <c r="AU138" s="97">
        <v>27450.365863376413</v>
      </c>
      <c r="AV138" s="96">
        <v>7026.5361742920359</v>
      </c>
      <c r="AW138" s="97">
        <v>24410.606624815802</v>
      </c>
      <c r="AX138" s="96">
        <v>-5622.1465967122349</v>
      </c>
      <c r="AY138" s="97">
        <v>9433.167691732684</v>
      </c>
    </row>
    <row r="139" spans="2:51" x14ac:dyDescent="0.25">
      <c r="B139" s="94" t="s">
        <v>142</v>
      </c>
      <c r="C139" s="95" t="s">
        <v>142</v>
      </c>
      <c r="D139" s="96" t="s">
        <v>142</v>
      </c>
      <c r="E139" s="97" t="s">
        <v>142</v>
      </c>
      <c r="F139" s="96" t="s">
        <v>142</v>
      </c>
      <c r="G139" s="97" t="s">
        <v>142</v>
      </c>
      <c r="H139" s="96" t="s">
        <v>142</v>
      </c>
      <c r="I139" s="97" t="s">
        <v>142</v>
      </c>
      <c r="J139" s="96" t="s">
        <v>142</v>
      </c>
      <c r="K139" s="97" t="s">
        <v>142</v>
      </c>
      <c r="L139" s="96" t="s">
        <v>142</v>
      </c>
      <c r="M139" s="97" t="s">
        <v>142</v>
      </c>
      <c r="N139" s="96" t="s">
        <v>142</v>
      </c>
      <c r="O139" s="97" t="s">
        <v>142</v>
      </c>
      <c r="P139" s="96" t="s">
        <v>142</v>
      </c>
      <c r="Q139" s="97" t="s">
        <v>142</v>
      </c>
      <c r="R139" s="96" t="s">
        <v>142</v>
      </c>
      <c r="S139" s="97" t="s">
        <v>142</v>
      </c>
      <c r="T139" s="96" t="s">
        <v>142</v>
      </c>
      <c r="U139" s="97" t="s">
        <v>142</v>
      </c>
      <c r="V139" s="96" t="s">
        <v>142</v>
      </c>
      <c r="W139" s="97" t="s">
        <v>142</v>
      </c>
      <c r="X139" s="96" t="s">
        <v>142</v>
      </c>
      <c r="Y139" s="97" t="s">
        <v>142</v>
      </c>
      <c r="Z139" s="96" t="s">
        <v>142</v>
      </c>
      <c r="AA139" s="97" t="s">
        <v>142</v>
      </c>
      <c r="AB139" s="96" t="s">
        <v>142</v>
      </c>
      <c r="AC139" s="97" t="s">
        <v>142</v>
      </c>
      <c r="AD139" s="96" t="s">
        <v>142</v>
      </c>
      <c r="AE139" s="97" t="s">
        <v>142</v>
      </c>
      <c r="AF139" s="96" t="s">
        <v>142</v>
      </c>
      <c r="AG139" s="97" t="s">
        <v>142</v>
      </c>
      <c r="AH139" s="96" t="s">
        <v>142</v>
      </c>
      <c r="AI139" s="97" t="s">
        <v>142</v>
      </c>
      <c r="AJ139" s="96" t="s">
        <v>142</v>
      </c>
      <c r="AK139" s="97" t="s">
        <v>142</v>
      </c>
      <c r="AL139" s="96" t="s">
        <v>142</v>
      </c>
      <c r="AM139" s="97" t="s">
        <v>142</v>
      </c>
      <c r="AN139" s="96" t="s">
        <v>142</v>
      </c>
      <c r="AO139" s="97" t="s">
        <v>142</v>
      </c>
      <c r="AP139" s="96" t="s">
        <v>142</v>
      </c>
      <c r="AQ139" s="97" t="s">
        <v>142</v>
      </c>
      <c r="AR139" s="96" t="s">
        <v>142</v>
      </c>
      <c r="AS139" s="97" t="s">
        <v>142</v>
      </c>
      <c r="AT139" s="96" t="s">
        <v>142</v>
      </c>
      <c r="AU139" s="97" t="s">
        <v>142</v>
      </c>
      <c r="AV139" s="96" t="s">
        <v>142</v>
      </c>
      <c r="AW139" s="97" t="s">
        <v>142</v>
      </c>
      <c r="AX139" s="96" t="s">
        <v>142</v>
      </c>
      <c r="AY139" s="97" t="s">
        <v>142</v>
      </c>
    </row>
    <row r="140" spans="2:51" x14ac:dyDescent="0.25">
      <c r="B140" s="94" t="s">
        <v>142</v>
      </c>
      <c r="C140" s="95" t="s">
        <v>142</v>
      </c>
      <c r="D140" s="96" t="s">
        <v>142</v>
      </c>
      <c r="E140" s="97" t="s">
        <v>142</v>
      </c>
      <c r="F140" s="96" t="s">
        <v>142</v>
      </c>
      <c r="G140" s="97" t="s">
        <v>142</v>
      </c>
      <c r="H140" s="96" t="s">
        <v>142</v>
      </c>
      <c r="I140" s="97" t="s">
        <v>142</v>
      </c>
      <c r="J140" s="96" t="s">
        <v>142</v>
      </c>
      <c r="K140" s="97" t="s">
        <v>142</v>
      </c>
      <c r="L140" s="96" t="s">
        <v>142</v>
      </c>
      <c r="M140" s="97" t="s">
        <v>142</v>
      </c>
      <c r="N140" s="96" t="s">
        <v>142</v>
      </c>
      <c r="O140" s="97" t="s">
        <v>142</v>
      </c>
      <c r="P140" s="96" t="s">
        <v>142</v>
      </c>
      <c r="Q140" s="97" t="s">
        <v>142</v>
      </c>
      <c r="R140" s="96" t="s">
        <v>142</v>
      </c>
      <c r="S140" s="97" t="s">
        <v>142</v>
      </c>
      <c r="T140" s="96" t="s">
        <v>142</v>
      </c>
      <c r="U140" s="97" t="s">
        <v>142</v>
      </c>
      <c r="V140" s="96" t="s">
        <v>142</v>
      </c>
      <c r="W140" s="97" t="s">
        <v>142</v>
      </c>
      <c r="X140" s="96" t="s">
        <v>142</v>
      </c>
      <c r="Y140" s="97" t="s">
        <v>142</v>
      </c>
      <c r="Z140" s="96" t="s">
        <v>142</v>
      </c>
      <c r="AA140" s="97" t="s">
        <v>142</v>
      </c>
      <c r="AB140" s="96" t="s">
        <v>142</v>
      </c>
      <c r="AC140" s="97" t="s">
        <v>142</v>
      </c>
      <c r="AD140" s="96" t="s">
        <v>142</v>
      </c>
      <c r="AE140" s="97" t="s">
        <v>142</v>
      </c>
      <c r="AF140" s="96" t="s">
        <v>142</v>
      </c>
      <c r="AG140" s="97" t="s">
        <v>142</v>
      </c>
      <c r="AH140" s="96" t="s">
        <v>142</v>
      </c>
      <c r="AI140" s="97" t="s">
        <v>142</v>
      </c>
      <c r="AJ140" s="96" t="s">
        <v>142</v>
      </c>
      <c r="AK140" s="97" t="s">
        <v>142</v>
      </c>
      <c r="AL140" s="96" t="s">
        <v>142</v>
      </c>
      <c r="AM140" s="97" t="s">
        <v>142</v>
      </c>
      <c r="AN140" s="96" t="s">
        <v>142</v>
      </c>
      <c r="AO140" s="97" t="s">
        <v>142</v>
      </c>
      <c r="AP140" s="96" t="s">
        <v>142</v>
      </c>
      <c r="AQ140" s="97" t="s">
        <v>142</v>
      </c>
      <c r="AR140" s="96" t="s">
        <v>142</v>
      </c>
      <c r="AS140" s="97" t="s">
        <v>142</v>
      </c>
      <c r="AT140" s="96" t="s">
        <v>142</v>
      </c>
      <c r="AU140" s="97" t="s">
        <v>142</v>
      </c>
      <c r="AV140" s="96" t="s">
        <v>142</v>
      </c>
      <c r="AW140" s="97" t="s">
        <v>142</v>
      </c>
      <c r="AX140" s="96" t="s">
        <v>142</v>
      </c>
      <c r="AY140" s="97" t="s">
        <v>142</v>
      </c>
    </row>
    <row r="141" spans="2:51" x14ac:dyDescent="0.25">
      <c r="B141" s="94" t="s">
        <v>142</v>
      </c>
      <c r="C141" s="95" t="s">
        <v>142</v>
      </c>
      <c r="D141" s="96" t="s">
        <v>142</v>
      </c>
      <c r="E141" s="97" t="s">
        <v>142</v>
      </c>
      <c r="F141" s="96" t="s">
        <v>142</v>
      </c>
      <c r="G141" s="97" t="s">
        <v>142</v>
      </c>
      <c r="H141" s="96" t="s">
        <v>142</v>
      </c>
      <c r="I141" s="97" t="s">
        <v>142</v>
      </c>
      <c r="J141" s="96" t="s">
        <v>142</v>
      </c>
      <c r="K141" s="97" t="s">
        <v>142</v>
      </c>
      <c r="L141" s="96" t="s">
        <v>142</v>
      </c>
      <c r="M141" s="97" t="s">
        <v>142</v>
      </c>
      <c r="N141" s="96" t="s">
        <v>142</v>
      </c>
      <c r="O141" s="97" t="s">
        <v>142</v>
      </c>
      <c r="P141" s="96" t="s">
        <v>142</v>
      </c>
      <c r="Q141" s="97" t="s">
        <v>142</v>
      </c>
      <c r="R141" s="96" t="s">
        <v>142</v>
      </c>
      <c r="S141" s="97" t="s">
        <v>142</v>
      </c>
      <c r="T141" s="96" t="s">
        <v>142</v>
      </c>
      <c r="U141" s="97" t="s">
        <v>142</v>
      </c>
      <c r="V141" s="96" t="s">
        <v>142</v>
      </c>
      <c r="W141" s="97" t="s">
        <v>142</v>
      </c>
      <c r="X141" s="96" t="s">
        <v>142</v>
      </c>
      <c r="Y141" s="97" t="s">
        <v>142</v>
      </c>
      <c r="Z141" s="96" t="s">
        <v>142</v>
      </c>
      <c r="AA141" s="97" t="s">
        <v>142</v>
      </c>
      <c r="AB141" s="96" t="s">
        <v>142</v>
      </c>
      <c r="AC141" s="97" t="s">
        <v>142</v>
      </c>
      <c r="AD141" s="96" t="s">
        <v>142</v>
      </c>
      <c r="AE141" s="97" t="s">
        <v>142</v>
      </c>
      <c r="AF141" s="96" t="s">
        <v>142</v>
      </c>
      <c r="AG141" s="97" t="s">
        <v>142</v>
      </c>
      <c r="AH141" s="96" t="s">
        <v>142</v>
      </c>
      <c r="AI141" s="97" t="s">
        <v>142</v>
      </c>
      <c r="AJ141" s="96" t="s">
        <v>142</v>
      </c>
      <c r="AK141" s="97" t="s">
        <v>142</v>
      </c>
      <c r="AL141" s="96" t="s">
        <v>142</v>
      </c>
      <c r="AM141" s="97" t="s">
        <v>142</v>
      </c>
      <c r="AN141" s="96" t="s">
        <v>142</v>
      </c>
      <c r="AO141" s="97" t="s">
        <v>142</v>
      </c>
      <c r="AP141" s="96" t="s">
        <v>142</v>
      </c>
      <c r="AQ141" s="97" t="s">
        <v>142</v>
      </c>
      <c r="AR141" s="96" t="s">
        <v>142</v>
      </c>
      <c r="AS141" s="97" t="s">
        <v>142</v>
      </c>
      <c r="AT141" s="96" t="s">
        <v>142</v>
      </c>
      <c r="AU141" s="97" t="s">
        <v>142</v>
      </c>
      <c r="AV141" s="96" t="s">
        <v>142</v>
      </c>
      <c r="AW141" s="97" t="s">
        <v>142</v>
      </c>
      <c r="AX141" s="96" t="s">
        <v>142</v>
      </c>
      <c r="AY141" s="97" t="s">
        <v>142</v>
      </c>
    </row>
    <row r="142" spans="2:51" x14ac:dyDescent="0.25">
      <c r="B142" s="94" t="s">
        <v>142</v>
      </c>
      <c r="C142" s="95" t="s">
        <v>142</v>
      </c>
      <c r="D142" s="96" t="s">
        <v>142</v>
      </c>
      <c r="E142" s="97" t="s">
        <v>142</v>
      </c>
      <c r="F142" s="96" t="s">
        <v>142</v>
      </c>
      <c r="G142" s="97" t="s">
        <v>142</v>
      </c>
      <c r="H142" s="96" t="s">
        <v>142</v>
      </c>
      <c r="I142" s="97" t="s">
        <v>142</v>
      </c>
      <c r="J142" s="96" t="s">
        <v>142</v>
      </c>
      <c r="K142" s="97" t="s">
        <v>142</v>
      </c>
      <c r="L142" s="96" t="s">
        <v>142</v>
      </c>
      <c r="M142" s="97" t="s">
        <v>142</v>
      </c>
      <c r="N142" s="96" t="s">
        <v>142</v>
      </c>
      <c r="O142" s="97" t="s">
        <v>142</v>
      </c>
      <c r="P142" s="96" t="s">
        <v>142</v>
      </c>
      <c r="Q142" s="97" t="s">
        <v>142</v>
      </c>
      <c r="R142" s="96" t="s">
        <v>142</v>
      </c>
      <c r="S142" s="97" t="s">
        <v>142</v>
      </c>
      <c r="T142" s="96" t="s">
        <v>142</v>
      </c>
      <c r="U142" s="97" t="s">
        <v>142</v>
      </c>
      <c r="V142" s="96" t="s">
        <v>142</v>
      </c>
      <c r="W142" s="97" t="s">
        <v>142</v>
      </c>
      <c r="X142" s="96" t="s">
        <v>142</v>
      </c>
      <c r="Y142" s="97" t="s">
        <v>142</v>
      </c>
      <c r="Z142" s="96" t="s">
        <v>142</v>
      </c>
      <c r="AA142" s="97" t="s">
        <v>142</v>
      </c>
      <c r="AB142" s="96" t="s">
        <v>142</v>
      </c>
      <c r="AC142" s="97" t="s">
        <v>142</v>
      </c>
      <c r="AD142" s="96" t="s">
        <v>142</v>
      </c>
      <c r="AE142" s="97" t="s">
        <v>142</v>
      </c>
      <c r="AF142" s="96" t="s">
        <v>142</v>
      </c>
      <c r="AG142" s="97" t="s">
        <v>142</v>
      </c>
      <c r="AH142" s="96" t="s">
        <v>142</v>
      </c>
      <c r="AI142" s="97" t="s">
        <v>142</v>
      </c>
      <c r="AJ142" s="96" t="s">
        <v>142</v>
      </c>
      <c r="AK142" s="97" t="s">
        <v>142</v>
      </c>
      <c r="AL142" s="96" t="s">
        <v>142</v>
      </c>
      <c r="AM142" s="97" t="s">
        <v>142</v>
      </c>
      <c r="AN142" s="96" t="s">
        <v>142</v>
      </c>
      <c r="AO142" s="97" t="s">
        <v>142</v>
      </c>
      <c r="AP142" s="96" t="s">
        <v>142</v>
      </c>
      <c r="AQ142" s="97" t="s">
        <v>142</v>
      </c>
      <c r="AR142" s="96" t="s">
        <v>142</v>
      </c>
      <c r="AS142" s="97" t="s">
        <v>142</v>
      </c>
      <c r="AT142" s="96" t="s">
        <v>142</v>
      </c>
      <c r="AU142" s="97" t="s">
        <v>142</v>
      </c>
      <c r="AV142" s="96" t="s">
        <v>142</v>
      </c>
      <c r="AW142" s="97" t="s">
        <v>142</v>
      </c>
      <c r="AX142" s="96" t="s">
        <v>142</v>
      </c>
      <c r="AY142" s="97" t="s">
        <v>142</v>
      </c>
    </row>
    <row r="143" spans="2:51" x14ac:dyDescent="0.25">
      <c r="B143" s="94" t="s">
        <v>142</v>
      </c>
      <c r="C143" s="95" t="s">
        <v>142</v>
      </c>
      <c r="D143" s="96" t="s">
        <v>142</v>
      </c>
      <c r="E143" s="97" t="s">
        <v>142</v>
      </c>
      <c r="F143" s="96" t="s">
        <v>142</v>
      </c>
      <c r="G143" s="97" t="s">
        <v>142</v>
      </c>
      <c r="H143" s="96" t="s">
        <v>142</v>
      </c>
      <c r="I143" s="97" t="s">
        <v>142</v>
      </c>
      <c r="J143" s="96" t="s">
        <v>142</v>
      </c>
      <c r="K143" s="97" t="s">
        <v>142</v>
      </c>
      <c r="L143" s="96" t="s">
        <v>142</v>
      </c>
      <c r="M143" s="97" t="s">
        <v>142</v>
      </c>
      <c r="N143" s="96" t="s">
        <v>142</v>
      </c>
      <c r="O143" s="97" t="s">
        <v>142</v>
      </c>
      <c r="P143" s="96" t="s">
        <v>142</v>
      </c>
      <c r="Q143" s="97" t="s">
        <v>142</v>
      </c>
      <c r="R143" s="96" t="s">
        <v>142</v>
      </c>
      <c r="S143" s="97" t="s">
        <v>142</v>
      </c>
      <c r="T143" s="96" t="s">
        <v>142</v>
      </c>
      <c r="U143" s="97" t="s">
        <v>142</v>
      </c>
      <c r="V143" s="96" t="s">
        <v>142</v>
      </c>
      <c r="W143" s="97" t="s">
        <v>142</v>
      </c>
      <c r="X143" s="96" t="s">
        <v>142</v>
      </c>
      <c r="Y143" s="97" t="s">
        <v>142</v>
      </c>
      <c r="Z143" s="96" t="s">
        <v>142</v>
      </c>
      <c r="AA143" s="97" t="s">
        <v>142</v>
      </c>
      <c r="AB143" s="96" t="s">
        <v>142</v>
      </c>
      <c r="AC143" s="97" t="s">
        <v>142</v>
      </c>
      <c r="AD143" s="96" t="s">
        <v>142</v>
      </c>
      <c r="AE143" s="97" t="s">
        <v>142</v>
      </c>
      <c r="AF143" s="96" t="s">
        <v>142</v>
      </c>
      <c r="AG143" s="97" t="s">
        <v>142</v>
      </c>
      <c r="AH143" s="96" t="s">
        <v>142</v>
      </c>
      <c r="AI143" s="97" t="s">
        <v>142</v>
      </c>
      <c r="AJ143" s="96" t="s">
        <v>142</v>
      </c>
      <c r="AK143" s="97" t="s">
        <v>142</v>
      </c>
      <c r="AL143" s="96" t="s">
        <v>142</v>
      </c>
      <c r="AM143" s="97" t="s">
        <v>142</v>
      </c>
      <c r="AN143" s="96" t="s">
        <v>142</v>
      </c>
      <c r="AO143" s="97" t="s">
        <v>142</v>
      </c>
      <c r="AP143" s="96" t="s">
        <v>142</v>
      </c>
      <c r="AQ143" s="97" t="s">
        <v>142</v>
      </c>
      <c r="AR143" s="96" t="s">
        <v>142</v>
      </c>
      <c r="AS143" s="97" t="s">
        <v>142</v>
      </c>
      <c r="AT143" s="96" t="s">
        <v>142</v>
      </c>
      <c r="AU143" s="97" t="s">
        <v>142</v>
      </c>
      <c r="AV143" s="96" t="s">
        <v>142</v>
      </c>
      <c r="AW143" s="97" t="s">
        <v>142</v>
      </c>
      <c r="AX143" s="96" t="s">
        <v>142</v>
      </c>
      <c r="AY143" s="97" t="s">
        <v>142</v>
      </c>
    </row>
    <row r="144" spans="2:51" x14ac:dyDescent="0.25">
      <c r="B144" s="94" t="s">
        <v>142</v>
      </c>
      <c r="C144" s="95" t="s">
        <v>142</v>
      </c>
      <c r="D144" s="96" t="s">
        <v>142</v>
      </c>
      <c r="E144" s="97" t="s">
        <v>142</v>
      </c>
      <c r="F144" s="96" t="s">
        <v>142</v>
      </c>
      <c r="G144" s="97" t="s">
        <v>142</v>
      </c>
      <c r="H144" s="96" t="s">
        <v>142</v>
      </c>
      <c r="I144" s="97" t="s">
        <v>142</v>
      </c>
      <c r="J144" s="96" t="s">
        <v>142</v>
      </c>
      <c r="K144" s="97" t="s">
        <v>142</v>
      </c>
      <c r="L144" s="96" t="s">
        <v>142</v>
      </c>
      <c r="M144" s="97" t="s">
        <v>142</v>
      </c>
      <c r="N144" s="96" t="s">
        <v>142</v>
      </c>
      <c r="O144" s="97" t="s">
        <v>142</v>
      </c>
      <c r="P144" s="96" t="s">
        <v>142</v>
      </c>
      <c r="Q144" s="97" t="s">
        <v>142</v>
      </c>
      <c r="R144" s="96" t="s">
        <v>142</v>
      </c>
      <c r="S144" s="97" t="s">
        <v>142</v>
      </c>
      <c r="T144" s="96" t="s">
        <v>142</v>
      </c>
      <c r="U144" s="97" t="s">
        <v>142</v>
      </c>
      <c r="V144" s="96" t="s">
        <v>142</v>
      </c>
      <c r="W144" s="97" t="s">
        <v>142</v>
      </c>
      <c r="X144" s="96" t="s">
        <v>142</v>
      </c>
      <c r="Y144" s="97" t="s">
        <v>142</v>
      </c>
      <c r="Z144" s="96" t="s">
        <v>142</v>
      </c>
      <c r="AA144" s="97" t="s">
        <v>142</v>
      </c>
      <c r="AB144" s="96" t="s">
        <v>142</v>
      </c>
      <c r="AC144" s="97" t="s">
        <v>142</v>
      </c>
      <c r="AD144" s="96" t="s">
        <v>142</v>
      </c>
      <c r="AE144" s="97" t="s">
        <v>142</v>
      </c>
      <c r="AF144" s="96" t="s">
        <v>142</v>
      </c>
      <c r="AG144" s="97" t="s">
        <v>142</v>
      </c>
      <c r="AH144" s="96" t="s">
        <v>142</v>
      </c>
      <c r="AI144" s="97" t="s">
        <v>142</v>
      </c>
      <c r="AJ144" s="96" t="s">
        <v>142</v>
      </c>
      <c r="AK144" s="97" t="s">
        <v>142</v>
      </c>
      <c r="AL144" s="96" t="s">
        <v>142</v>
      </c>
      <c r="AM144" s="97" t="s">
        <v>142</v>
      </c>
      <c r="AN144" s="96" t="s">
        <v>142</v>
      </c>
      <c r="AO144" s="97" t="s">
        <v>142</v>
      </c>
      <c r="AP144" s="96" t="s">
        <v>142</v>
      </c>
      <c r="AQ144" s="97" t="s">
        <v>142</v>
      </c>
      <c r="AR144" s="96" t="s">
        <v>142</v>
      </c>
      <c r="AS144" s="97" t="s">
        <v>142</v>
      </c>
      <c r="AT144" s="96" t="s">
        <v>142</v>
      </c>
      <c r="AU144" s="97" t="s">
        <v>142</v>
      </c>
      <c r="AV144" s="96" t="s">
        <v>142</v>
      </c>
      <c r="AW144" s="97" t="s">
        <v>142</v>
      </c>
      <c r="AX144" s="96" t="s">
        <v>142</v>
      </c>
      <c r="AY144" s="97" t="s">
        <v>142</v>
      </c>
    </row>
    <row r="145" spans="2:51" x14ac:dyDescent="0.25">
      <c r="B145" s="94" t="s">
        <v>142</v>
      </c>
      <c r="C145" s="95" t="s">
        <v>142</v>
      </c>
      <c r="D145" s="96" t="s">
        <v>142</v>
      </c>
      <c r="E145" s="97" t="s">
        <v>142</v>
      </c>
      <c r="F145" s="96" t="s">
        <v>142</v>
      </c>
      <c r="G145" s="97" t="s">
        <v>142</v>
      </c>
      <c r="H145" s="96" t="s">
        <v>142</v>
      </c>
      <c r="I145" s="97" t="s">
        <v>142</v>
      </c>
      <c r="J145" s="96" t="s">
        <v>142</v>
      </c>
      <c r="K145" s="97" t="s">
        <v>142</v>
      </c>
      <c r="L145" s="96" t="s">
        <v>142</v>
      </c>
      <c r="M145" s="97" t="s">
        <v>142</v>
      </c>
      <c r="N145" s="96" t="s">
        <v>142</v>
      </c>
      <c r="O145" s="97" t="s">
        <v>142</v>
      </c>
      <c r="P145" s="96" t="s">
        <v>142</v>
      </c>
      <c r="Q145" s="97" t="s">
        <v>142</v>
      </c>
      <c r="R145" s="96" t="s">
        <v>142</v>
      </c>
      <c r="S145" s="97" t="s">
        <v>142</v>
      </c>
      <c r="T145" s="96" t="s">
        <v>142</v>
      </c>
      <c r="U145" s="97" t="s">
        <v>142</v>
      </c>
      <c r="V145" s="96" t="s">
        <v>142</v>
      </c>
      <c r="W145" s="97" t="s">
        <v>142</v>
      </c>
      <c r="X145" s="96" t="s">
        <v>142</v>
      </c>
      <c r="Y145" s="97" t="s">
        <v>142</v>
      </c>
      <c r="Z145" s="96" t="s">
        <v>142</v>
      </c>
      <c r="AA145" s="97" t="s">
        <v>142</v>
      </c>
      <c r="AB145" s="96" t="s">
        <v>142</v>
      </c>
      <c r="AC145" s="97" t="s">
        <v>142</v>
      </c>
      <c r="AD145" s="96" t="s">
        <v>142</v>
      </c>
      <c r="AE145" s="97" t="s">
        <v>142</v>
      </c>
      <c r="AF145" s="96" t="s">
        <v>142</v>
      </c>
      <c r="AG145" s="97" t="s">
        <v>142</v>
      </c>
      <c r="AH145" s="96" t="s">
        <v>142</v>
      </c>
      <c r="AI145" s="97" t="s">
        <v>142</v>
      </c>
      <c r="AJ145" s="96" t="s">
        <v>142</v>
      </c>
      <c r="AK145" s="97" t="s">
        <v>142</v>
      </c>
      <c r="AL145" s="96" t="s">
        <v>142</v>
      </c>
      <c r="AM145" s="97" t="s">
        <v>142</v>
      </c>
      <c r="AN145" s="96" t="s">
        <v>142</v>
      </c>
      <c r="AO145" s="97" t="s">
        <v>142</v>
      </c>
      <c r="AP145" s="96" t="s">
        <v>142</v>
      </c>
      <c r="AQ145" s="97" t="s">
        <v>142</v>
      </c>
      <c r="AR145" s="96" t="s">
        <v>142</v>
      </c>
      <c r="AS145" s="97" t="s">
        <v>142</v>
      </c>
      <c r="AT145" s="96" t="s">
        <v>142</v>
      </c>
      <c r="AU145" s="97" t="s">
        <v>142</v>
      </c>
      <c r="AV145" s="96" t="s">
        <v>142</v>
      </c>
      <c r="AW145" s="97" t="s">
        <v>142</v>
      </c>
      <c r="AX145" s="96" t="s">
        <v>142</v>
      </c>
      <c r="AY145" s="97" t="s">
        <v>142</v>
      </c>
    </row>
    <row r="146" spans="2:51" x14ac:dyDescent="0.25">
      <c r="B146" s="94" t="s">
        <v>142</v>
      </c>
      <c r="C146" s="95" t="s">
        <v>142</v>
      </c>
      <c r="D146" s="96" t="s">
        <v>142</v>
      </c>
      <c r="E146" s="97" t="s">
        <v>142</v>
      </c>
      <c r="F146" s="96" t="s">
        <v>142</v>
      </c>
      <c r="G146" s="97" t="s">
        <v>142</v>
      </c>
      <c r="H146" s="96" t="s">
        <v>142</v>
      </c>
      <c r="I146" s="97" t="s">
        <v>142</v>
      </c>
      <c r="J146" s="96" t="s">
        <v>142</v>
      </c>
      <c r="K146" s="97" t="s">
        <v>142</v>
      </c>
      <c r="L146" s="96" t="s">
        <v>142</v>
      </c>
      <c r="M146" s="97" t="s">
        <v>142</v>
      </c>
      <c r="N146" s="96" t="s">
        <v>142</v>
      </c>
      <c r="O146" s="97" t="s">
        <v>142</v>
      </c>
      <c r="P146" s="96" t="s">
        <v>142</v>
      </c>
      <c r="Q146" s="97" t="s">
        <v>142</v>
      </c>
      <c r="R146" s="96" t="s">
        <v>142</v>
      </c>
      <c r="S146" s="97" t="s">
        <v>142</v>
      </c>
      <c r="T146" s="96" t="s">
        <v>142</v>
      </c>
      <c r="U146" s="97" t="s">
        <v>142</v>
      </c>
      <c r="V146" s="96" t="s">
        <v>142</v>
      </c>
      <c r="W146" s="97" t="s">
        <v>142</v>
      </c>
      <c r="X146" s="96" t="s">
        <v>142</v>
      </c>
      <c r="Y146" s="97" t="s">
        <v>142</v>
      </c>
      <c r="Z146" s="96" t="s">
        <v>142</v>
      </c>
      <c r="AA146" s="97" t="s">
        <v>142</v>
      </c>
      <c r="AB146" s="96" t="s">
        <v>142</v>
      </c>
      <c r="AC146" s="97" t="s">
        <v>142</v>
      </c>
      <c r="AD146" s="96" t="s">
        <v>142</v>
      </c>
      <c r="AE146" s="97" t="s">
        <v>142</v>
      </c>
      <c r="AF146" s="96" t="s">
        <v>142</v>
      </c>
      <c r="AG146" s="97" t="s">
        <v>142</v>
      </c>
      <c r="AH146" s="96" t="s">
        <v>142</v>
      </c>
      <c r="AI146" s="97" t="s">
        <v>142</v>
      </c>
      <c r="AJ146" s="96" t="s">
        <v>142</v>
      </c>
      <c r="AK146" s="97" t="s">
        <v>142</v>
      </c>
      <c r="AL146" s="96" t="s">
        <v>142</v>
      </c>
      <c r="AM146" s="97" t="s">
        <v>142</v>
      </c>
      <c r="AN146" s="96" t="s">
        <v>142</v>
      </c>
      <c r="AO146" s="97" t="s">
        <v>142</v>
      </c>
      <c r="AP146" s="96" t="s">
        <v>142</v>
      </c>
      <c r="AQ146" s="97" t="s">
        <v>142</v>
      </c>
      <c r="AR146" s="96" t="s">
        <v>142</v>
      </c>
      <c r="AS146" s="97" t="s">
        <v>142</v>
      </c>
      <c r="AT146" s="96" t="s">
        <v>142</v>
      </c>
      <c r="AU146" s="97" t="s">
        <v>142</v>
      </c>
      <c r="AV146" s="96" t="s">
        <v>142</v>
      </c>
      <c r="AW146" s="97" t="s">
        <v>142</v>
      </c>
      <c r="AX146" s="96" t="s">
        <v>142</v>
      </c>
      <c r="AY146" s="97" t="s">
        <v>142</v>
      </c>
    </row>
    <row r="147" spans="2:51" x14ac:dyDescent="0.25">
      <c r="B147" s="94" t="s">
        <v>142</v>
      </c>
      <c r="C147" s="95" t="s">
        <v>142</v>
      </c>
      <c r="D147" s="96" t="s">
        <v>142</v>
      </c>
      <c r="E147" s="97" t="s">
        <v>142</v>
      </c>
      <c r="F147" s="96" t="s">
        <v>142</v>
      </c>
      <c r="G147" s="97" t="s">
        <v>142</v>
      </c>
      <c r="H147" s="96" t="s">
        <v>142</v>
      </c>
      <c r="I147" s="97" t="s">
        <v>142</v>
      </c>
      <c r="J147" s="96" t="s">
        <v>142</v>
      </c>
      <c r="K147" s="97" t="s">
        <v>142</v>
      </c>
      <c r="L147" s="96" t="s">
        <v>142</v>
      </c>
      <c r="M147" s="97" t="s">
        <v>142</v>
      </c>
      <c r="N147" s="96" t="s">
        <v>142</v>
      </c>
      <c r="O147" s="97" t="s">
        <v>142</v>
      </c>
      <c r="P147" s="96" t="s">
        <v>142</v>
      </c>
      <c r="Q147" s="97" t="s">
        <v>142</v>
      </c>
      <c r="R147" s="96" t="s">
        <v>142</v>
      </c>
      <c r="S147" s="97" t="s">
        <v>142</v>
      </c>
      <c r="T147" s="96" t="s">
        <v>142</v>
      </c>
      <c r="U147" s="97" t="s">
        <v>142</v>
      </c>
      <c r="V147" s="96" t="s">
        <v>142</v>
      </c>
      <c r="W147" s="97" t="s">
        <v>142</v>
      </c>
      <c r="X147" s="96" t="s">
        <v>142</v>
      </c>
      <c r="Y147" s="97" t="s">
        <v>142</v>
      </c>
      <c r="Z147" s="96" t="s">
        <v>142</v>
      </c>
      <c r="AA147" s="97" t="s">
        <v>142</v>
      </c>
      <c r="AB147" s="96" t="s">
        <v>142</v>
      </c>
      <c r="AC147" s="97" t="s">
        <v>142</v>
      </c>
      <c r="AD147" s="96" t="s">
        <v>142</v>
      </c>
      <c r="AE147" s="97" t="s">
        <v>142</v>
      </c>
      <c r="AF147" s="96" t="s">
        <v>142</v>
      </c>
      <c r="AG147" s="97" t="s">
        <v>142</v>
      </c>
      <c r="AH147" s="96" t="s">
        <v>142</v>
      </c>
      <c r="AI147" s="97" t="s">
        <v>142</v>
      </c>
      <c r="AJ147" s="96" t="s">
        <v>142</v>
      </c>
      <c r="AK147" s="97" t="s">
        <v>142</v>
      </c>
      <c r="AL147" s="96" t="s">
        <v>142</v>
      </c>
      <c r="AM147" s="97" t="s">
        <v>142</v>
      </c>
      <c r="AN147" s="96" t="s">
        <v>142</v>
      </c>
      <c r="AO147" s="97" t="s">
        <v>142</v>
      </c>
      <c r="AP147" s="96" t="s">
        <v>142</v>
      </c>
      <c r="AQ147" s="97" t="s">
        <v>142</v>
      </c>
      <c r="AR147" s="96" t="s">
        <v>142</v>
      </c>
      <c r="AS147" s="97" t="s">
        <v>142</v>
      </c>
      <c r="AT147" s="96" t="s">
        <v>142</v>
      </c>
      <c r="AU147" s="97" t="s">
        <v>142</v>
      </c>
      <c r="AV147" s="96" t="s">
        <v>142</v>
      </c>
      <c r="AW147" s="97" t="s">
        <v>142</v>
      </c>
      <c r="AX147" s="96" t="s">
        <v>142</v>
      </c>
      <c r="AY147" s="97" t="s">
        <v>142</v>
      </c>
    </row>
    <row r="148" spans="2:51" x14ac:dyDescent="0.25">
      <c r="B148" s="94" t="s">
        <v>142</v>
      </c>
      <c r="C148" s="95" t="s">
        <v>142</v>
      </c>
      <c r="D148" s="96" t="s">
        <v>142</v>
      </c>
      <c r="E148" s="97" t="s">
        <v>142</v>
      </c>
      <c r="F148" s="96" t="s">
        <v>142</v>
      </c>
      <c r="G148" s="97" t="s">
        <v>142</v>
      </c>
      <c r="H148" s="96" t="s">
        <v>142</v>
      </c>
      <c r="I148" s="97" t="s">
        <v>142</v>
      </c>
      <c r="J148" s="96" t="s">
        <v>142</v>
      </c>
      <c r="K148" s="97" t="s">
        <v>142</v>
      </c>
      <c r="L148" s="96" t="s">
        <v>142</v>
      </c>
      <c r="M148" s="97" t="s">
        <v>142</v>
      </c>
      <c r="N148" s="96" t="s">
        <v>142</v>
      </c>
      <c r="O148" s="97" t="s">
        <v>142</v>
      </c>
      <c r="P148" s="96" t="s">
        <v>142</v>
      </c>
      <c r="Q148" s="97" t="s">
        <v>142</v>
      </c>
      <c r="R148" s="96" t="s">
        <v>142</v>
      </c>
      <c r="S148" s="97" t="s">
        <v>142</v>
      </c>
      <c r="T148" s="96" t="s">
        <v>142</v>
      </c>
      <c r="U148" s="97" t="s">
        <v>142</v>
      </c>
      <c r="V148" s="96" t="s">
        <v>142</v>
      </c>
      <c r="W148" s="97" t="s">
        <v>142</v>
      </c>
      <c r="X148" s="96" t="s">
        <v>142</v>
      </c>
      <c r="Y148" s="97" t="s">
        <v>142</v>
      </c>
      <c r="Z148" s="96" t="s">
        <v>142</v>
      </c>
      <c r="AA148" s="97" t="s">
        <v>142</v>
      </c>
      <c r="AB148" s="96" t="s">
        <v>142</v>
      </c>
      <c r="AC148" s="97" t="s">
        <v>142</v>
      </c>
      <c r="AD148" s="96" t="s">
        <v>142</v>
      </c>
      <c r="AE148" s="97" t="s">
        <v>142</v>
      </c>
      <c r="AF148" s="96" t="s">
        <v>142</v>
      </c>
      <c r="AG148" s="97" t="s">
        <v>142</v>
      </c>
      <c r="AH148" s="96" t="s">
        <v>142</v>
      </c>
      <c r="AI148" s="97" t="s">
        <v>142</v>
      </c>
      <c r="AJ148" s="96" t="s">
        <v>142</v>
      </c>
      <c r="AK148" s="97" t="s">
        <v>142</v>
      </c>
      <c r="AL148" s="96" t="s">
        <v>142</v>
      </c>
      <c r="AM148" s="97" t="s">
        <v>142</v>
      </c>
      <c r="AN148" s="96" t="s">
        <v>142</v>
      </c>
      <c r="AO148" s="97" t="s">
        <v>142</v>
      </c>
      <c r="AP148" s="96" t="s">
        <v>142</v>
      </c>
      <c r="AQ148" s="97" t="s">
        <v>142</v>
      </c>
      <c r="AR148" s="96" t="s">
        <v>142</v>
      </c>
      <c r="AS148" s="97" t="s">
        <v>142</v>
      </c>
      <c r="AT148" s="96" t="s">
        <v>142</v>
      </c>
      <c r="AU148" s="97" t="s">
        <v>142</v>
      </c>
      <c r="AV148" s="96" t="s">
        <v>142</v>
      </c>
      <c r="AW148" s="97" t="s">
        <v>142</v>
      </c>
      <c r="AX148" s="96" t="s">
        <v>142</v>
      </c>
      <c r="AY148" s="97" t="s">
        <v>142</v>
      </c>
    </row>
    <row r="149" spans="2:51" x14ac:dyDescent="0.25">
      <c r="B149" s="94" t="s">
        <v>142</v>
      </c>
      <c r="C149" s="95" t="s">
        <v>142</v>
      </c>
      <c r="D149" s="96" t="s">
        <v>142</v>
      </c>
      <c r="E149" s="97" t="s">
        <v>142</v>
      </c>
      <c r="F149" s="96" t="s">
        <v>142</v>
      </c>
      <c r="G149" s="97" t="s">
        <v>142</v>
      </c>
      <c r="H149" s="96" t="s">
        <v>142</v>
      </c>
      <c r="I149" s="97" t="s">
        <v>142</v>
      </c>
      <c r="J149" s="96" t="s">
        <v>142</v>
      </c>
      <c r="K149" s="97" t="s">
        <v>142</v>
      </c>
      <c r="L149" s="96" t="s">
        <v>142</v>
      </c>
      <c r="M149" s="97" t="s">
        <v>142</v>
      </c>
      <c r="N149" s="96" t="s">
        <v>142</v>
      </c>
      <c r="O149" s="97" t="s">
        <v>142</v>
      </c>
      <c r="P149" s="96" t="s">
        <v>142</v>
      </c>
      <c r="Q149" s="97" t="s">
        <v>142</v>
      </c>
      <c r="R149" s="96" t="s">
        <v>142</v>
      </c>
      <c r="S149" s="97" t="s">
        <v>142</v>
      </c>
      <c r="T149" s="96" t="s">
        <v>142</v>
      </c>
      <c r="U149" s="97" t="s">
        <v>142</v>
      </c>
      <c r="V149" s="96" t="s">
        <v>142</v>
      </c>
      <c r="W149" s="97" t="s">
        <v>142</v>
      </c>
      <c r="X149" s="96" t="s">
        <v>142</v>
      </c>
      <c r="Y149" s="97" t="s">
        <v>142</v>
      </c>
      <c r="Z149" s="96" t="s">
        <v>142</v>
      </c>
      <c r="AA149" s="97" t="s">
        <v>142</v>
      </c>
      <c r="AB149" s="96" t="s">
        <v>142</v>
      </c>
      <c r="AC149" s="97" t="s">
        <v>142</v>
      </c>
      <c r="AD149" s="96" t="s">
        <v>142</v>
      </c>
      <c r="AE149" s="97" t="s">
        <v>142</v>
      </c>
      <c r="AF149" s="96" t="s">
        <v>142</v>
      </c>
      <c r="AG149" s="97" t="s">
        <v>142</v>
      </c>
      <c r="AH149" s="96" t="s">
        <v>142</v>
      </c>
      <c r="AI149" s="97" t="s">
        <v>142</v>
      </c>
      <c r="AJ149" s="96" t="s">
        <v>142</v>
      </c>
      <c r="AK149" s="97" t="s">
        <v>142</v>
      </c>
      <c r="AL149" s="96" t="s">
        <v>142</v>
      </c>
      <c r="AM149" s="97" t="s">
        <v>142</v>
      </c>
      <c r="AN149" s="96" t="s">
        <v>142</v>
      </c>
      <c r="AO149" s="97" t="s">
        <v>142</v>
      </c>
      <c r="AP149" s="96" t="s">
        <v>142</v>
      </c>
      <c r="AQ149" s="97" t="s">
        <v>142</v>
      </c>
      <c r="AR149" s="96" t="s">
        <v>142</v>
      </c>
      <c r="AS149" s="97" t="s">
        <v>142</v>
      </c>
      <c r="AT149" s="96" t="s">
        <v>142</v>
      </c>
      <c r="AU149" s="97" t="s">
        <v>142</v>
      </c>
      <c r="AV149" s="96" t="s">
        <v>142</v>
      </c>
      <c r="AW149" s="97" t="s">
        <v>142</v>
      </c>
      <c r="AX149" s="96" t="s">
        <v>142</v>
      </c>
      <c r="AY149" s="97" t="s">
        <v>142</v>
      </c>
    </row>
    <row r="150" spans="2:51" x14ac:dyDescent="0.25">
      <c r="B150" s="94" t="s">
        <v>142</v>
      </c>
      <c r="C150" s="95" t="s">
        <v>142</v>
      </c>
      <c r="D150" s="96" t="s">
        <v>142</v>
      </c>
      <c r="E150" s="97" t="s">
        <v>142</v>
      </c>
      <c r="F150" s="96" t="s">
        <v>142</v>
      </c>
      <c r="G150" s="97" t="s">
        <v>142</v>
      </c>
      <c r="H150" s="96" t="s">
        <v>142</v>
      </c>
      <c r="I150" s="97" t="s">
        <v>142</v>
      </c>
      <c r="J150" s="96" t="s">
        <v>142</v>
      </c>
      <c r="K150" s="97" t="s">
        <v>142</v>
      </c>
      <c r="L150" s="96" t="s">
        <v>142</v>
      </c>
      <c r="M150" s="97" t="s">
        <v>142</v>
      </c>
      <c r="N150" s="96" t="s">
        <v>142</v>
      </c>
      <c r="O150" s="97" t="s">
        <v>142</v>
      </c>
      <c r="P150" s="96" t="s">
        <v>142</v>
      </c>
      <c r="Q150" s="97" t="s">
        <v>142</v>
      </c>
      <c r="R150" s="96" t="s">
        <v>142</v>
      </c>
      <c r="S150" s="97" t="s">
        <v>142</v>
      </c>
      <c r="T150" s="96" t="s">
        <v>142</v>
      </c>
      <c r="U150" s="97" t="s">
        <v>142</v>
      </c>
      <c r="V150" s="96" t="s">
        <v>142</v>
      </c>
      <c r="W150" s="97" t="s">
        <v>142</v>
      </c>
      <c r="X150" s="96" t="s">
        <v>142</v>
      </c>
      <c r="Y150" s="97" t="s">
        <v>142</v>
      </c>
      <c r="Z150" s="96" t="s">
        <v>142</v>
      </c>
      <c r="AA150" s="97" t="s">
        <v>142</v>
      </c>
      <c r="AB150" s="96" t="s">
        <v>142</v>
      </c>
      <c r="AC150" s="97" t="s">
        <v>142</v>
      </c>
      <c r="AD150" s="96" t="s">
        <v>142</v>
      </c>
      <c r="AE150" s="97" t="s">
        <v>142</v>
      </c>
      <c r="AF150" s="96" t="s">
        <v>142</v>
      </c>
      <c r="AG150" s="97" t="s">
        <v>142</v>
      </c>
      <c r="AH150" s="96" t="s">
        <v>142</v>
      </c>
      <c r="AI150" s="97" t="s">
        <v>142</v>
      </c>
      <c r="AJ150" s="96" t="s">
        <v>142</v>
      </c>
      <c r="AK150" s="97" t="s">
        <v>142</v>
      </c>
      <c r="AL150" s="96" t="s">
        <v>142</v>
      </c>
      <c r="AM150" s="97" t="s">
        <v>142</v>
      </c>
      <c r="AN150" s="96" t="s">
        <v>142</v>
      </c>
      <c r="AO150" s="97" t="s">
        <v>142</v>
      </c>
      <c r="AP150" s="96" t="s">
        <v>142</v>
      </c>
      <c r="AQ150" s="97" t="s">
        <v>142</v>
      </c>
      <c r="AR150" s="96" t="s">
        <v>142</v>
      </c>
      <c r="AS150" s="97" t="s">
        <v>142</v>
      </c>
      <c r="AT150" s="96" t="s">
        <v>142</v>
      </c>
      <c r="AU150" s="97" t="s">
        <v>142</v>
      </c>
      <c r="AV150" s="96" t="s">
        <v>142</v>
      </c>
      <c r="AW150" s="97" t="s">
        <v>142</v>
      </c>
      <c r="AX150" s="96" t="s">
        <v>142</v>
      </c>
      <c r="AY150" s="97" t="s">
        <v>142</v>
      </c>
    </row>
    <row r="151" spans="2:51" x14ac:dyDescent="0.25">
      <c r="B151" s="94" t="s">
        <v>142</v>
      </c>
      <c r="C151" s="95" t="s">
        <v>142</v>
      </c>
      <c r="D151" s="96" t="s">
        <v>142</v>
      </c>
      <c r="E151" s="97" t="s">
        <v>142</v>
      </c>
      <c r="F151" s="96" t="s">
        <v>142</v>
      </c>
      <c r="G151" s="97" t="s">
        <v>142</v>
      </c>
      <c r="H151" s="96" t="s">
        <v>142</v>
      </c>
      <c r="I151" s="97" t="s">
        <v>142</v>
      </c>
      <c r="J151" s="96" t="s">
        <v>142</v>
      </c>
      <c r="K151" s="97" t="s">
        <v>142</v>
      </c>
      <c r="L151" s="96" t="s">
        <v>142</v>
      </c>
      <c r="M151" s="97" t="s">
        <v>142</v>
      </c>
      <c r="N151" s="96" t="s">
        <v>142</v>
      </c>
      <c r="O151" s="97" t="s">
        <v>142</v>
      </c>
      <c r="P151" s="96" t="s">
        <v>142</v>
      </c>
      <c r="Q151" s="97" t="s">
        <v>142</v>
      </c>
      <c r="R151" s="96" t="s">
        <v>142</v>
      </c>
      <c r="S151" s="97" t="s">
        <v>142</v>
      </c>
      <c r="T151" s="96" t="s">
        <v>142</v>
      </c>
      <c r="U151" s="97" t="s">
        <v>142</v>
      </c>
      <c r="V151" s="96" t="s">
        <v>142</v>
      </c>
      <c r="W151" s="97" t="s">
        <v>142</v>
      </c>
      <c r="X151" s="96" t="s">
        <v>142</v>
      </c>
      <c r="Y151" s="97" t="s">
        <v>142</v>
      </c>
      <c r="Z151" s="96" t="s">
        <v>142</v>
      </c>
      <c r="AA151" s="97" t="s">
        <v>142</v>
      </c>
      <c r="AB151" s="96" t="s">
        <v>142</v>
      </c>
      <c r="AC151" s="97" t="s">
        <v>142</v>
      </c>
      <c r="AD151" s="96" t="s">
        <v>142</v>
      </c>
      <c r="AE151" s="97" t="s">
        <v>142</v>
      </c>
      <c r="AF151" s="96" t="s">
        <v>142</v>
      </c>
      <c r="AG151" s="97" t="s">
        <v>142</v>
      </c>
      <c r="AH151" s="96" t="s">
        <v>142</v>
      </c>
      <c r="AI151" s="97" t="s">
        <v>142</v>
      </c>
      <c r="AJ151" s="96" t="s">
        <v>142</v>
      </c>
      <c r="AK151" s="97" t="s">
        <v>142</v>
      </c>
      <c r="AL151" s="96" t="s">
        <v>142</v>
      </c>
      <c r="AM151" s="97" t="s">
        <v>142</v>
      </c>
      <c r="AN151" s="96" t="s">
        <v>142</v>
      </c>
      <c r="AO151" s="97" t="s">
        <v>142</v>
      </c>
      <c r="AP151" s="96" t="s">
        <v>142</v>
      </c>
      <c r="AQ151" s="97" t="s">
        <v>142</v>
      </c>
      <c r="AR151" s="96" t="s">
        <v>142</v>
      </c>
      <c r="AS151" s="97" t="s">
        <v>142</v>
      </c>
      <c r="AT151" s="96" t="s">
        <v>142</v>
      </c>
      <c r="AU151" s="97" t="s">
        <v>142</v>
      </c>
      <c r="AV151" s="96" t="s">
        <v>142</v>
      </c>
      <c r="AW151" s="97" t="s">
        <v>142</v>
      </c>
      <c r="AX151" s="96" t="s">
        <v>142</v>
      </c>
      <c r="AY151" s="97" t="s">
        <v>142</v>
      </c>
    </row>
    <row r="152" spans="2:51" x14ac:dyDescent="0.25">
      <c r="B152" s="94" t="s">
        <v>142</v>
      </c>
      <c r="C152" s="95" t="s">
        <v>142</v>
      </c>
      <c r="D152" s="96" t="s">
        <v>142</v>
      </c>
      <c r="E152" s="97" t="s">
        <v>142</v>
      </c>
      <c r="F152" s="96" t="s">
        <v>142</v>
      </c>
      <c r="G152" s="97" t="s">
        <v>142</v>
      </c>
      <c r="H152" s="96" t="s">
        <v>142</v>
      </c>
      <c r="I152" s="97" t="s">
        <v>142</v>
      </c>
      <c r="J152" s="96" t="s">
        <v>142</v>
      </c>
      <c r="K152" s="97" t="s">
        <v>142</v>
      </c>
      <c r="L152" s="96" t="s">
        <v>142</v>
      </c>
      <c r="M152" s="97" t="s">
        <v>142</v>
      </c>
      <c r="N152" s="96" t="s">
        <v>142</v>
      </c>
      <c r="O152" s="97" t="s">
        <v>142</v>
      </c>
      <c r="P152" s="96" t="s">
        <v>142</v>
      </c>
      <c r="Q152" s="97" t="s">
        <v>142</v>
      </c>
      <c r="R152" s="96" t="s">
        <v>142</v>
      </c>
      <c r="S152" s="97" t="s">
        <v>142</v>
      </c>
      <c r="T152" s="96" t="s">
        <v>142</v>
      </c>
      <c r="U152" s="97" t="s">
        <v>142</v>
      </c>
      <c r="V152" s="96" t="s">
        <v>142</v>
      </c>
      <c r="W152" s="97" t="s">
        <v>142</v>
      </c>
      <c r="X152" s="96" t="s">
        <v>142</v>
      </c>
      <c r="Y152" s="97" t="s">
        <v>142</v>
      </c>
      <c r="Z152" s="96" t="s">
        <v>142</v>
      </c>
      <c r="AA152" s="97" t="s">
        <v>142</v>
      </c>
      <c r="AB152" s="96" t="s">
        <v>142</v>
      </c>
      <c r="AC152" s="97" t="s">
        <v>142</v>
      </c>
      <c r="AD152" s="96" t="s">
        <v>142</v>
      </c>
      <c r="AE152" s="97" t="s">
        <v>142</v>
      </c>
      <c r="AF152" s="96" t="s">
        <v>142</v>
      </c>
      <c r="AG152" s="97" t="s">
        <v>142</v>
      </c>
      <c r="AH152" s="96" t="s">
        <v>142</v>
      </c>
      <c r="AI152" s="97" t="s">
        <v>142</v>
      </c>
      <c r="AJ152" s="96" t="s">
        <v>142</v>
      </c>
      <c r="AK152" s="97" t="s">
        <v>142</v>
      </c>
      <c r="AL152" s="96" t="s">
        <v>142</v>
      </c>
      <c r="AM152" s="97" t="s">
        <v>142</v>
      </c>
      <c r="AN152" s="96" t="s">
        <v>142</v>
      </c>
      <c r="AO152" s="97" t="s">
        <v>142</v>
      </c>
      <c r="AP152" s="96" t="s">
        <v>142</v>
      </c>
      <c r="AQ152" s="97" t="s">
        <v>142</v>
      </c>
      <c r="AR152" s="96" t="s">
        <v>142</v>
      </c>
      <c r="AS152" s="97" t="s">
        <v>142</v>
      </c>
      <c r="AT152" s="96" t="s">
        <v>142</v>
      </c>
      <c r="AU152" s="97" t="s">
        <v>142</v>
      </c>
      <c r="AV152" s="96" t="s">
        <v>142</v>
      </c>
      <c r="AW152" s="97" t="s">
        <v>142</v>
      </c>
      <c r="AX152" s="96" t="s">
        <v>142</v>
      </c>
      <c r="AY152" s="97" t="s">
        <v>142</v>
      </c>
    </row>
    <row r="153" spans="2:51" x14ac:dyDescent="0.25">
      <c r="B153" s="94" t="s">
        <v>142</v>
      </c>
      <c r="C153" s="95" t="s">
        <v>142</v>
      </c>
      <c r="D153" s="96" t="s">
        <v>142</v>
      </c>
      <c r="E153" s="97" t="s">
        <v>142</v>
      </c>
      <c r="F153" s="96" t="s">
        <v>142</v>
      </c>
      <c r="G153" s="97" t="s">
        <v>142</v>
      </c>
      <c r="H153" s="96" t="s">
        <v>142</v>
      </c>
      <c r="I153" s="97" t="s">
        <v>142</v>
      </c>
      <c r="J153" s="96" t="s">
        <v>142</v>
      </c>
      <c r="K153" s="97" t="s">
        <v>142</v>
      </c>
      <c r="L153" s="96" t="s">
        <v>142</v>
      </c>
      <c r="M153" s="97" t="s">
        <v>142</v>
      </c>
      <c r="N153" s="96" t="s">
        <v>142</v>
      </c>
      <c r="O153" s="97" t="s">
        <v>142</v>
      </c>
      <c r="P153" s="96" t="s">
        <v>142</v>
      </c>
      <c r="Q153" s="97" t="s">
        <v>142</v>
      </c>
      <c r="R153" s="96" t="s">
        <v>142</v>
      </c>
      <c r="S153" s="97" t="s">
        <v>142</v>
      </c>
      <c r="T153" s="96" t="s">
        <v>142</v>
      </c>
      <c r="U153" s="97" t="s">
        <v>142</v>
      </c>
      <c r="V153" s="96" t="s">
        <v>142</v>
      </c>
      <c r="W153" s="97" t="s">
        <v>142</v>
      </c>
      <c r="X153" s="96" t="s">
        <v>142</v>
      </c>
      <c r="Y153" s="97" t="s">
        <v>142</v>
      </c>
      <c r="Z153" s="96" t="s">
        <v>142</v>
      </c>
      <c r="AA153" s="97" t="s">
        <v>142</v>
      </c>
      <c r="AB153" s="96" t="s">
        <v>142</v>
      </c>
      <c r="AC153" s="97" t="s">
        <v>142</v>
      </c>
      <c r="AD153" s="96" t="s">
        <v>142</v>
      </c>
      <c r="AE153" s="97" t="s">
        <v>142</v>
      </c>
      <c r="AF153" s="96" t="s">
        <v>142</v>
      </c>
      <c r="AG153" s="97" t="s">
        <v>142</v>
      </c>
      <c r="AH153" s="96" t="s">
        <v>142</v>
      </c>
      <c r="AI153" s="97" t="s">
        <v>142</v>
      </c>
      <c r="AJ153" s="96" t="s">
        <v>142</v>
      </c>
      <c r="AK153" s="97" t="s">
        <v>142</v>
      </c>
      <c r="AL153" s="96" t="s">
        <v>142</v>
      </c>
      <c r="AM153" s="97" t="s">
        <v>142</v>
      </c>
      <c r="AN153" s="96" t="s">
        <v>142</v>
      </c>
      <c r="AO153" s="97" t="s">
        <v>142</v>
      </c>
      <c r="AP153" s="96" t="s">
        <v>142</v>
      </c>
      <c r="AQ153" s="97" t="s">
        <v>142</v>
      </c>
      <c r="AR153" s="96" t="s">
        <v>142</v>
      </c>
      <c r="AS153" s="97" t="s">
        <v>142</v>
      </c>
      <c r="AT153" s="96" t="s">
        <v>142</v>
      </c>
      <c r="AU153" s="97" t="s">
        <v>142</v>
      </c>
      <c r="AV153" s="96" t="s">
        <v>142</v>
      </c>
      <c r="AW153" s="97" t="s">
        <v>142</v>
      </c>
      <c r="AX153" s="96" t="s">
        <v>142</v>
      </c>
      <c r="AY153" s="97" t="s">
        <v>142</v>
      </c>
    </row>
    <row r="154" spans="2:51" x14ac:dyDescent="0.25">
      <c r="B154" s="94" t="s">
        <v>142</v>
      </c>
      <c r="C154" s="95" t="s">
        <v>142</v>
      </c>
      <c r="D154" s="96" t="s">
        <v>142</v>
      </c>
      <c r="E154" s="97" t="s">
        <v>142</v>
      </c>
      <c r="F154" s="96" t="s">
        <v>142</v>
      </c>
      <c r="G154" s="97" t="s">
        <v>142</v>
      </c>
      <c r="H154" s="96" t="s">
        <v>142</v>
      </c>
      <c r="I154" s="97" t="s">
        <v>142</v>
      </c>
      <c r="J154" s="96" t="s">
        <v>142</v>
      </c>
      <c r="K154" s="97" t="s">
        <v>142</v>
      </c>
      <c r="L154" s="96" t="s">
        <v>142</v>
      </c>
      <c r="M154" s="97" t="s">
        <v>142</v>
      </c>
      <c r="N154" s="96" t="s">
        <v>142</v>
      </c>
      <c r="O154" s="97" t="s">
        <v>142</v>
      </c>
      <c r="P154" s="96" t="s">
        <v>142</v>
      </c>
      <c r="Q154" s="97" t="s">
        <v>142</v>
      </c>
      <c r="R154" s="96" t="s">
        <v>142</v>
      </c>
      <c r="S154" s="97" t="s">
        <v>142</v>
      </c>
      <c r="T154" s="96" t="s">
        <v>142</v>
      </c>
      <c r="U154" s="97" t="s">
        <v>142</v>
      </c>
      <c r="V154" s="96" t="s">
        <v>142</v>
      </c>
      <c r="W154" s="97" t="s">
        <v>142</v>
      </c>
      <c r="X154" s="96" t="s">
        <v>142</v>
      </c>
      <c r="Y154" s="97" t="s">
        <v>142</v>
      </c>
      <c r="Z154" s="96" t="s">
        <v>142</v>
      </c>
      <c r="AA154" s="97" t="s">
        <v>142</v>
      </c>
      <c r="AB154" s="96" t="s">
        <v>142</v>
      </c>
      <c r="AC154" s="97" t="s">
        <v>142</v>
      </c>
      <c r="AD154" s="96" t="s">
        <v>142</v>
      </c>
      <c r="AE154" s="97" t="s">
        <v>142</v>
      </c>
      <c r="AF154" s="96" t="s">
        <v>142</v>
      </c>
      <c r="AG154" s="97" t="s">
        <v>142</v>
      </c>
      <c r="AH154" s="96" t="s">
        <v>142</v>
      </c>
      <c r="AI154" s="97" t="s">
        <v>142</v>
      </c>
      <c r="AJ154" s="96" t="s">
        <v>142</v>
      </c>
      <c r="AK154" s="97" t="s">
        <v>142</v>
      </c>
      <c r="AL154" s="96" t="s">
        <v>142</v>
      </c>
      <c r="AM154" s="97" t="s">
        <v>142</v>
      </c>
      <c r="AN154" s="96" t="s">
        <v>142</v>
      </c>
      <c r="AO154" s="97" t="s">
        <v>142</v>
      </c>
      <c r="AP154" s="96" t="s">
        <v>142</v>
      </c>
      <c r="AQ154" s="97" t="s">
        <v>142</v>
      </c>
      <c r="AR154" s="96" t="s">
        <v>142</v>
      </c>
      <c r="AS154" s="97" t="s">
        <v>142</v>
      </c>
      <c r="AT154" s="96" t="s">
        <v>142</v>
      </c>
      <c r="AU154" s="97" t="s">
        <v>142</v>
      </c>
      <c r="AV154" s="96" t="s">
        <v>142</v>
      </c>
      <c r="AW154" s="97" t="s">
        <v>142</v>
      </c>
      <c r="AX154" s="96" t="s">
        <v>142</v>
      </c>
      <c r="AY154" s="97" t="s">
        <v>142</v>
      </c>
    </row>
    <row r="155" spans="2:51" x14ac:dyDescent="0.25">
      <c r="B155" s="94" t="s">
        <v>142</v>
      </c>
      <c r="C155" s="95" t="s">
        <v>142</v>
      </c>
      <c r="D155" s="96" t="s">
        <v>142</v>
      </c>
      <c r="E155" s="97" t="s">
        <v>142</v>
      </c>
      <c r="F155" s="96" t="s">
        <v>142</v>
      </c>
      <c r="G155" s="97" t="s">
        <v>142</v>
      </c>
      <c r="H155" s="96" t="s">
        <v>142</v>
      </c>
      <c r="I155" s="97" t="s">
        <v>142</v>
      </c>
      <c r="J155" s="96" t="s">
        <v>142</v>
      </c>
      <c r="K155" s="97" t="s">
        <v>142</v>
      </c>
      <c r="L155" s="96" t="s">
        <v>142</v>
      </c>
      <c r="M155" s="97" t="s">
        <v>142</v>
      </c>
      <c r="N155" s="96" t="s">
        <v>142</v>
      </c>
      <c r="O155" s="97" t="s">
        <v>142</v>
      </c>
      <c r="P155" s="96" t="s">
        <v>142</v>
      </c>
      <c r="Q155" s="97" t="s">
        <v>142</v>
      </c>
      <c r="R155" s="96" t="s">
        <v>142</v>
      </c>
      <c r="S155" s="97" t="s">
        <v>142</v>
      </c>
      <c r="T155" s="96" t="s">
        <v>142</v>
      </c>
      <c r="U155" s="97" t="s">
        <v>142</v>
      </c>
      <c r="V155" s="96" t="s">
        <v>142</v>
      </c>
      <c r="W155" s="97" t="s">
        <v>142</v>
      </c>
      <c r="X155" s="96" t="s">
        <v>142</v>
      </c>
      <c r="Y155" s="97" t="s">
        <v>142</v>
      </c>
      <c r="Z155" s="96" t="s">
        <v>142</v>
      </c>
      <c r="AA155" s="97" t="s">
        <v>142</v>
      </c>
      <c r="AB155" s="96" t="s">
        <v>142</v>
      </c>
      <c r="AC155" s="97" t="s">
        <v>142</v>
      </c>
      <c r="AD155" s="96" t="s">
        <v>142</v>
      </c>
      <c r="AE155" s="97" t="s">
        <v>142</v>
      </c>
      <c r="AF155" s="96" t="s">
        <v>142</v>
      </c>
      <c r="AG155" s="97" t="s">
        <v>142</v>
      </c>
      <c r="AH155" s="96" t="s">
        <v>142</v>
      </c>
      <c r="AI155" s="97" t="s">
        <v>142</v>
      </c>
      <c r="AJ155" s="96" t="s">
        <v>142</v>
      </c>
      <c r="AK155" s="97" t="s">
        <v>142</v>
      </c>
      <c r="AL155" s="96" t="s">
        <v>142</v>
      </c>
      <c r="AM155" s="97" t="s">
        <v>142</v>
      </c>
      <c r="AN155" s="96" t="s">
        <v>142</v>
      </c>
      <c r="AO155" s="97" t="s">
        <v>142</v>
      </c>
      <c r="AP155" s="96" t="s">
        <v>142</v>
      </c>
      <c r="AQ155" s="97" t="s">
        <v>142</v>
      </c>
      <c r="AR155" s="96" t="s">
        <v>142</v>
      </c>
      <c r="AS155" s="97" t="s">
        <v>142</v>
      </c>
      <c r="AT155" s="96" t="s">
        <v>142</v>
      </c>
      <c r="AU155" s="97" t="s">
        <v>142</v>
      </c>
      <c r="AV155" s="96" t="s">
        <v>142</v>
      </c>
      <c r="AW155" s="97" t="s">
        <v>142</v>
      </c>
      <c r="AX155" s="96" t="s">
        <v>142</v>
      </c>
      <c r="AY155" s="97" t="s">
        <v>142</v>
      </c>
    </row>
    <row r="156" spans="2:51" x14ac:dyDescent="0.25">
      <c r="B156" s="94" t="s">
        <v>142</v>
      </c>
      <c r="C156" s="95" t="s">
        <v>142</v>
      </c>
      <c r="D156" s="96" t="s">
        <v>142</v>
      </c>
      <c r="E156" s="97" t="s">
        <v>142</v>
      </c>
      <c r="F156" s="96" t="s">
        <v>142</v>
      </c>
      <c r="G156" s="97" t="s">
        <v>142</v>
      </c>
      <c r="H156" s="96" t="s">
        <v>142</v>
      </c>
      <c r="I156" s="97" t="s">
        <v>142</v>
      </c>
      <c r="J156" s="96" t="s">
        <v>142</v>
      </c>
      <c r="K156" s="97" t="s">
        <v>142</v>
      </c>
      <c r="L156" s="96" t="s">
        <v>142</v>
      </c>
      <c r="M156" s="97" t="s">
        <v>142</v>
      </c>
      <c r="N156" s="96" t="s">
        <v>142</v>
      </c>
      <c r="O156" s="97" t="s">
        <v>142</v>
      </c>
      <c r="P156" s="96" t="s">
        <v>142</v>
      </c>
      <c r="Q156" s="97" t="s">
        <v>142</v>
      </c>
      <c r="R156" s="96" t="s">
        <v>142</v>
      </c>
      <c r="S156" s="97" t="s">
        <v>142</v>
      </c>
      <c r="T156" s="96" t="s">
        <v>142</v>
      </c>
      <c r="U156" s="97" t="s">
        <v>142</v>
      </c>
      <c r="V156" s="96" t="s">
        <v>142</v>
      </c>
      <c r="W156" s="97" t="s">
        <v>142</v>
      </c>
      <c r="X156" s="96" t="s">
        <v>142</v>
      </c>
      <c r="Y156" s="97" t="s">
        <v>142</v>
      </c>
      <c r="Z156" s="96" t="s">
        <v>142</v>
      </c>
      <c r="AA156" s="97" t="s">
        <v>142</v>
      </c>
      <c r="AB156" s="96" t="s">
        <v>142</v>
      </c>
      <c r="AC156" s="97" t="s">
        <v>142</v>
      </c>
      <c r="AD156" s="96" t="s">
        <v>142</v>
      </c>
      <c r="AE156" s="97" t="s">
        <v>142</v>
      </c>
      <c r="AF156" s="96" t="s">
        <v>142</v>
      </c>
      <c r="AG156" s="97" t="s">
        <v>142</v>
      </c>
      <c r="AH156" s="96" t="s">
        <v>142</v>
      </c>
      <c r="AI156" s="97" t="s">
        <v>142</v>
      </c>
      <c r="AJ156" s="96" t="s">
        <v>142</v>
      </c>
      <c r="AK156" s="97" t="s">
        <v>142</v>
      </c>
      <c r="AL156" s="96" t="s">
        <v>142</v>
      </c>
      <c r="AM156" s="97" t="s">
        <v>142</v>
      </c>
      <c r="AN156" s="96" t="s">
        <v>142</v>
      </c>
      <c r="AO156" s="97" t="s">
        <v>142</v>
      </c>
      <c r="AP156" s="96" t="s">
        <v>142</v>
      </c>
      <c r="AQ156" s="97" t="s">
        <v>142</v>
      </c>
      <c r="AR156" s="96" t="s">
        <v>142</v>
      </c>
      <c r="AS156" s="97" t="s">
        <v>142</v>
      </c>
      <c r="AT156" s="96" t="s">
        <v>142</v>
      </c>
      <c r="AU156" s="97" t="s">
        <v>142</v>
      </c>
      <c r="AV156" s="96" t="s">
        <v>142</v>
      </c>
      <c r="AW156" s="97" t="s">
        <v>142</v>
      </c>
      <c r="AX156" s="96" t="s">
        <v>142</v>
      </c>
      <c r="AY156" s="97" t="s">
        <v>142</v>
      </c>
    </row>
    <row r="157" spans="2:51" x14ac:dyDescent="0.25">
      <c r="B157" s="94" t="s">
        <v>142</v>
      </c>
      <c r="C157" s="95" t="s">
        <v>142</v>
      </c>
      <c r="D157" s="96" t="s">
        <v>142</v>
      </c>
      <c r="E157" s="97" t="s">
        <v>142</v>
      </c>
      <c r="F157" s="96" t="s">
        <v>142</v>
      </c>
      <c r="G157" s="97" t="s">
        <v>142</v>
      </c>
      <c r="H157" s="96" t="s">
        <v>142</v>
      </c>
      <c r="I157" s="97" t="s">
        <v>142</v>
      </c>
      <c r="J157" s="96" t="s">
        <v>142</v>
      </c>
      <c r="K157" s="97" t="s">
        <v>142</v>
      </c>
      <c r="L157" s="96" t="s">
        <v>142</v>
      </c>
      <c r="M157" s="97" t="s">
        <v>142</v>
      </c>
      <c r="N157" s="96" t="s">
        <v>142</v>
      </c>
      <c r="O157" s="97" t="s">
        <v>142</v>
      </c>
      <c r="P157" s="96" t="s">
        <v>142</v>
      </c>
      <c r="Q157" s="97" t="s">
        <v>142</v>
      </c>
      <c r="R157" s="96" t="s">
        <v>142</v>
      </c>
      <c r="S157" s="97" t="s">
        <v>142</v>
      </c>
      <c r="T157" s="96" t="s">
        <v>142</v>
      </c>
      <c r="U157" s="97" t="s">
        <v>142</v>
      </c>
      <c r="V157" s="96" t="s">
        <v>142</v>
      </c>
      <c r="W157" s="97" t="s">
        <v>142</v>
      </c>
      <c r="X157" s="96" t="s">
        <v>142</v>
      </c>
      <c r="Y157" s="97" t="s">
        <v>142</v>
      </c>
      <c r="Z157" s="96" t="s">
        <v>142</v>
      </c>
      <c r="AA157" s="97" t="s">
        <v>142</v>
      </c>
      <c r="AB157" s="96" t="s">
        <v>142</v>
      </c>
      <c r="AC157" s="97" t="s">
        <v>142</v>
      </c>
      <c r="AD157" s="96" t="s">
        <v>142</v>
      </c>
      <c r="AE157" s="97" t="s">
        <v>142</v>
      </c>
      <c r="AF157" s="96" t="s">
        <v>142</v>
      </c>
      <c r="AG157" s="97" t="s">
        <v>142</v>
      </c>
      <c r="AH157" s="96" t="s">
        <v>142</v>
      </c>
      <c r="AI157" s="97" t="s">
        <v>142</v>
      </c>
      <c r="AJ157" s="96" t="s">
        <v>142</v>
      </c>
      <c r="AK157" s="97" t="s">
        <v>142</v>
      </c>
      <c r="AL157" s="96" t="s">
        <v>142</v>
      </c>
      <c r="AM157" s="97" t="s">
        <v>142</v>
      </c>
      <c r="AN157" s="96" t="s">
        <v>142</v>
      </c>
      <c r="AO157" s="97" t="s">
        <v>142</v>
      </c>
      <c r="AP157" s="96" t="s">
        <v>142</v>
      </c>
      <c r="AQ157" s="97" t="s">
        <v>142</v>
      </c>
      <c r="AR157" s="96" t="s">
        <v>142</v>
      </c>
      <c r="AS157" s="97" t="s">
        <v>142</v>
      </c>
      <c r="AT157" s="96" t="s">
        <v>142</v>
      </c>
      <c r="AU157" s="97" t="s">
        <v>142</v>
      </c>
      <c r="AV157" s="96" t="s">
        <v>142</v>
      </c>
      <c r="AW157" s="97" t="s">
        <v>142</v>
      </c>
      <c r="AX157" s="96" t="s">
        <v>142</v>
      </c>
      <c r="AY157" s="97" t="s">
        <v>142</v>
      </c>
    </row>
    <row r="158" spans="2:51" x14ac:dyDescent="0.25">
      <c r="B158" s="94" t="s">
        <v>142</v>
      </c>
      <c r="C158" s="95" t="s">
        <v>142</v>
      </c>
      <c r="D158" s="96" t="s">
        <v>142</v>
      </c>
      <c r="E158" s="97" t="s">
        <v>142</v>
      </c>
      <c r="F158" s="96" t="s">
        <v>142</v>
      </c>
      <c r="G158" s="97" t="s">
        <v>142</v>
      </c>
      <c r="H158" s="96" t="s">
        <v>142</v>
      </c>
      <c r="I158" s="97" t="s">
        <v>142</v>
      </c>
      <c r="J158" s="96" t="s">
        <v>142</v>
      </c>
      <c r="K158" s="97" t="s">
        <v>142</v>
      </c>
      <c r="L158" s="96" t="s">
        <v>142</v>
      </c>
      <c r="M158" s="97" t="s">
        <v>142</v>
      </c>
      <c r="N158" s="96" t="s">
        <v>142</v>
      </c>
      <c r="O158" s="97" t="s">
        <v>142</v>
      </c>
      <c r="P158" s="96" t="s">
        <v>142</v>
      </c>
      <c r="Q158" s="97" t="s">
        <v>142</v>
      </c>
      <c r="R158" s="96" t="s">
        <v>142</v>
      </c>
      <c r="S158" s="97" t="s">
        <v>142</v>
      </c>
      <c r="T158" s="96" t="s">
        <v>142</v>
      </c>
      <c r="U158" s="97" t="s">
        <v>142</v>
      </c>
      <c r="V158" s="96" t="s">
        <v>142</v>
      </c>
      <c r="W158" s="97" t="s">
        <v>142</v>
      </c>
      <c r="X158" s="96" t="s">
        <v>142</v>
      </c>
      <c r="Y158" s="97" t="s">
        <v>142</v>
      </c>
      <c r="Z158" s="96" t="s">
        <v>142</v>
      </c>
      <c r="AA158" s="97" t="s">
        <v>142</v>
      </c>
      <c r="AB158" s="96" t="s">
        <v>142</v>
      </c>
      <c r="AC158" s="97" t="s">
        <v>142</v>
      </c>
      <c r="AD158" s="96" t="s">
        <v>142</v>
      </c>
      <c r="AE158" s="97" t="s">
        <v>142</v>
      </c>
      <c r="AF158" s="96" t="s">
        <v>142</v>
      </c>
      <c r="AG158" s="97" t="s">
        <v>142</v>
      </c>
      <c r="AH158" s="96" t="s">
        <v>142</v>
      </c>
      <c r="AI158" s="97" t="s">
        <v>142</v>
      </c>
      <c r="AJ158" s="96" t="s">
        <v>142</v>
      </c>
      <c r="AK158" s="97" t="s">
        <v>142</v>
      </c>
      <c r="AL158" s="96" t="s">
        <v>142</v>
      </c>
      <c r="AM158" s="97" t="s">
        <v>142</v>
      </c>
      <c r="AN158" s="96" t="s">
        <v>142</v>
      </c>
      <c r="AO158" s="97" t="s">
        <v>142</v>
      </c>
      <c r="AP158" s="96" t="s">
        <v>142</v>
      </c>
      <c r="AQ158" s="97" t="s">
        <v>142</v>
      </c>
      <c r="AR158" s="96" t="s">
        <v>142</v>
      </c>
      <c r="AS158" s="97" t="s">
        <v>142</v>
      </c>
      <c r="AT158" s="96" t="s">
        <v>142</v>
      </c>
      <c r="AU158" s="97" t="s">
        <v>142</v>
      </c>
      <c r="AV158" s="96" t="s">
        <v>142</v>
      </c>
      <c r="AW158" s="97" t="s">
        <v>142</v>
      </c>
      <c r="AX158" s="96" t="s">
        <v>142</v>
      </c>
      <c r="AY158" s="97" t="s">
        <v>142</v>
      </c>
    </row>
    <row r="159" spans="2:51" x14ac:dyDescent="0.25">
      <c r="B159" s="94" t="s">
        <v>142</v>
      </c>
      <c r="C159" s="95" t="s">
        <v>142</v>
      </c>
      <c r="D159" s="96" t="s">
        <v>142</v>
      </c>
      <c r="E159" s="97" t="s">
        <v>142</v>
      </c>
      <c r="F159" s="96" t="s">
        <v>142</v>
      </c>
      <c r="G159" s="97" t="s">
        <v>142</v>
      </c>
      <c r="H159" s="96" t="s">
        <v>142</v>
      </c>
      <c r="I159" s="97" t="s">
        <v>142</v>
      </c>
      <c r="J159" s="96" t="s">
        <v>142</v>
      </c>
      <c r="K159" s="97" t="s">
        <v>142</v>
      </c>
      <c r="L159" s="96" t="s">
        <v>142</v>
      </c>
      <c r="M159" s="97" t="s">
        <v>142</v>
      </c>
      <c r="N159" s="96" t="s">
        <v>142</v>
      </c>
      <c r="O159" s="97" t="s">
        <v>142</v>
      </c>
      <c r="P159" s="96" t="s">
        <v>142</v>
      </c>
      <c r="Q159" s="97" t="s">
        <v>142</v>
      </c>
      <c r="R159" s="96" t="s">
        <v>142</v>
      </c>
      <c r="S159" s="97" t="s">
        <v>142</v>
      </c>
      <c r="T159" s="96" t="s">
        <v>142</v>
      </c>
      <c r="U159" s="97" t="s">
        <v>142</v>
      </c>
      <c r="V159" s="96" t="s">
        <v>142</v>
      </c>
      <c r="W159" s="97" t="s">
        <v>142</v>
      </c>
      <c r="X159" s="96" t="s">
        <v>142</v>
      </c>
      <c r="Y159" s="97" t="s">
        <v>142</v>
      </c>
      <c r="Z159" s="96" t="s">
        <v>142</v>
      </c>
      <c r="AA159" s="97" t="s">
        <v>142</v>
      </c>
      <c r="AB159" s="96" t="s">
        <v>142</v>
      </c>
      <c r="AC159" s="97" t="s">
        <v>142</v>
      </c>
      <c r="AD159" s="96" t="s">
        <v>142</v>
      </c>
      <c r="AE159" s="97" t="s">
        <v>142</v>
      </c>
      <c r="AF159" s="96" t="s">
        <v>142</v>
      </c>
      <c r="AG159" s="97" t="s">
        <v>142</v>
      </c>
      <c r="AH159" s="96" t="s">
        <v>142</v>
      </c>
      <c r="AI159" s="97" t="s">
        <v>142</v>
      </c>
      <c r="AJ159" s="96" t="s">
        <v>142</v>
      </c>
      <c r="AK159" s="97" t="s">
        <v>142</v>
      </c>
      <c r="AL159" s="96" t="s">
        <v>142</v>
      </c>
      <c r="AM159" s="97" t="s">
        <v>142</v>
      </c>
      <c r="AN159" s="96" t="s">
        <v>142</v>
      </c>
      <c r="AO159" s="97" t="s">
        <v>142</v>
      </c>
      <c r="AP159" s="96" t="s">
        <v>142</v>
      </c>
      <c r="AQ159" s="97" t="s">
        <v>142</v>
      </c>
      <c r="AR159" s="96" t="s">
        <v>142</v>
      </c>
      <c r="AS159" s="97" t="s">
        <v>142</v>
      </c>
      <c r="AT159" s="96" t="s">
        <v>142</v>
      </c>
      <c r="AU159" s="97" t="s">
        <v>142</v>
      </c>
      <c r="AV159" s="96" t="s">
        <v>142</v>
      </c>
      <c r="AW159" s="97" t="s">
        <v>142</v>
      </c>
      <c r="AX159" s="96" t="s">
        <v>142</v>
      </c>
      <c r="AY159" s="97" t="s">
        <v>142</v>
      </c>
    </row>
    <row r="160" spans="2:51" x14ac:dyDescent="0.25">
      <c r="B160" s="94" t="s">
        <v>142</v>
      </c>
      <c r="C160" s="95" t="s">
        <v>142</v>
      </c>
      <c r="D160" s="96" t="s">
        <v>142</v>
      </c>
      <c r="E160" s="97" t="s">
        <v>142</v>
      </c>
      <c r="F160" s="96" t="s">
        <v>142</v>
      </c>
      <c r="G160" s="97" t="s">
        <v>142</v>
      </c>
      <c r="H160" s="96" t="s">
        <v>142</v>
      </c>
      <c r="I160" s="97" t="s">
        <v>142</v>
      </c>
      <c r="J160" s="96" t="s">
        <v>142</v>
      </c>
      <c r="K160" s="97" t="s">
        <v>142</v>
      </c>
      <c r="L160" s="96" t="s">
        <v>142</v>
      </c>
      <c r="M160" s="97" t="s">
        <v>142</v>
      </c>
      <c r="N160" s="96" t="s">
        <v>142</v>
      </c>
      <c r="O160" s="97" t="s">
        <v>142</v>
      </c>
      <c r="P160" s="96" t="s">
        <v>142</v>
      </c>
      <c r="Q160" s="97" t="s">
        <v>142</v>
      </c>
      <c r="R160" s="96" t="s">
        <v>142</v>
      </c>
      <c r="S160" s="97" t="s">
        <v>142</v>
      </c>
      <c r="T160" s="96" t="s">
        <v>142</v>
      </c>
      <c r="U160" s="97" t="s">
        <v>142</v>
      </c>
      <c r="V160" s="96" t="s">
        <v>142</v>
      </c>
      <c r="W160" s="97" t="s">
        <v>142</v>
      </c>
      <c r="X160" s="96" t="s">
        <v>142</v>
      </c>
      <c r="Y160" s="97" t="s">
        <v>142</v>
      </c>
      <c r="Z160" s="96" t="s">
        <v>142</v>
      </c>
      <c r="AA160" s="97" t="s">
        <v>142</v>
      </c>
      <c r="AB160" s="96" t="s">
        <v>142</v>
      </c>
      <c r="AC160" s="97" t="s">
        <v>142</v>
      </c>
      <c r="AD160" s="96" t="s">
        <v>142</v>
      </c>
      <c r="AE160" s="97" t="s">
        <v>142</v>
      </c>
      <c r="AF160" s="96" t="s">
        <v>142</v>
      </c>
      <c r="AG160" s="97" t="s">
        <v>142</v>
      </c>
      <c r="AH160" s="96" t="s">
        <v>142</v>
      </c>
      <c r="AI160" s="97" t="s">
        <v>142</v>
      </c>
      <c r="AJ160" s="96" t="s">
        <v>142</v>
      </c>
      <c r="AK160" s="97" t="s">
        <v>142</v>
      </c>
      <c r="AL160" s="96" t="s">
        <v>142</v>
      </c>
      <c r="AM160" s="97" t="s">
        <v>142</v>
      </c>
      <c r="AN160" s="96" t="s">
        <v>142</v>
      </c>
      <c r="AO160" s="97" t="s">
        <v>142</v>
      </c>
      <c r="AP160" s="96" t="s">
        <v>142</v>
      </c>
      <c r="AQ160" s="97" t="s">
        <v>142</v>
      </c>
      <c r="AR160" s="96" t="s">
        <v>142</v>
      </c>
      <c r="AS160" s="97" t="s">
        <v>142</v>
      </c>
      <c r="AT160" s="96" t="s">
        <v>142</v>
      </c>
      <c r="AU160" s="97" t="s">
        <v>142</v>
      </c>
      <c r="AV160" s="96" t="s">
        <v>142</v>
      </c>
      <c r="AW160" s="97" t="s">
        <v>142</v>
      </c>
      <c r="AX160" s="96" t="s">
        <v>142</v>
      </c>
      <c r="AY160" s="97" t="s">
        <v>142</v>
      </c>
    </row>
    <row r="161" spans="2:51" x14ac:dyDescent="0.25">
      <c r="B161" s="94" t="s">
        <v>142</v>
      </c>
      <c r="C161" s="95" t="s">
        <v>142</v>
      </c>
      <c r="D161" s="96" t="s">
        <v>142</v>
      </c>
      <c r="E161" s="97" t="s">
        <v>142</v>
      </c>
      <c r="F161" s="96" t="s">
        <v>142</v>
      </c>
      <c r="G161" s="97" t="s">
        <v>142</v>
      </c>
      <c r="H161" s="96" t="s">
        <v>142</v>
      </c>
      <c r="I161" s="97" t="s">
        <v>142</v>
      </c>
      <c r="J161" s="96" t="s">
        <v>142</v>
      </c>
      <c r="K161" s="97" t="s">
        <v>142</v>
      </c>
      <c r="L161" s="96" t="s">
        <v>142</v>
      </c>
      <c r="M161" s="97" t="s">
        <v>142</v>
      </c>
      <c r="N161" s="96" t="s">
        <v>142</v>
      </c>
      <c r="O161" s="97" t="s">
        <v>142</v>
      </c>
      <c r="P161" s="96" t="s">
        <v>142</v>
      </c>
      <c r="Q161" s="97" t="s">
        <v>142</v>
      </c>
      <c r="R161" s="96" t="s">
        <v>142</v>
      </c>
      <c r="S161" s="97" t="s">
        <v>142</v>
      </c>
      <c r="T161" s="96" t="s">
        <v>142</v>
      </c>
      <c r="U161" s="97" t="s">
        <v>142</v>
      </c>
      <c r="V161" s="96" t="s">
        <v>142</v>
      </c>
      <c r="W161" s="97" t="s">
        <v>142</v>
      </c>
      <c r="X161" s="96" t="s">
        <v>142</v>
      </c>
      <c r="Y161" s="97" t="s">
        <v>142</v>
      </c>
      <c r="Z161" s="96" t="s">
        <v>142</v>
      </c>
      <c r="AA161" s="97" t="s">
        <v>142</v>
      </c>
      <c r="AB161" s="96" t="s">
        <v>142</v>
      </c>
      <c r="AC161" s="97" t="s">
        <v>142</v>
      </c>
      <c r="AD161" s="96" t="s">
        <v>142</v>
      </c>
      <c r="AE161" s="97" t="s">
        <v>142</v>
      </c>
      <c r="AF161" s="96" t="s">
        <v>142</v>
      </c>
      <c r="AG161" s="97" t="s">
        <v>142</v>
      </c>
      <c r="AH161" s="96" t="s">
        <v>142</v>
      </c>
      <c r="AI161" s="97" t="s">
        <v>142</v>
      </c>
      <c r="AJ161" s="96" t="s">
        <v>142</v>
      </c>
      <c r="AK161" s="97" t="s">
        <v>142</v>
      </c>
      <c r="AL161" s="96" t="s">
        <v>142</v>
      </c>
      <c r="AM161" s="97" t="s">
        <v>142</v>
      </c>
      <c r="AN161" s="96" t="s">
        <v>142</v>
      </c>
      <c r="AO161" s="97" t="s">
        <v>142</v>
      </c>
      <c r="AP161" s="96" t="s">
        <v>142</v>
      </c>
      <c r="AQ161" s="97" t="s">
        <v>142</v>
      </c>
      <c r="AR161" s="96" t="s">
        <v>142</v>
      </c>
      <c r="AS161" s="97" t="s">
        <v>142</v>
      </c>
      <c r="AT161" s="96" t="s">
        <v>142</v>
      </c>
      <c r="AU161" s="97" t="s">
        <v>142</v>
      </c>
      <c r="AV161" s="96" t="s">
        <v>142</v>
      </c>
      <c r="AW161" s="97" t="s">
        <v>142</v>
      </c>
      <c r="AX161" s="96" t="s">
        <v>142</v>
      </c>
      <c r="AY161" s="97" t="s">
        <v>142</v>
      </c>
    </row>
    <row r="162" spans="2:51" x14ac:dyDescent="0.25">
      <c r="B162" s="94" t="s">
        <v>142</v>
      </c>
      <c r="C162" s="95" t="s">
        <v>142</v>
      </c>
      <c r="D162" s="96" t="s">
        <v>142</v>
      </c>
      <c r="E162" s="97" t="s">
        <v>142</v>
      </c>
      <c r="F162" s="96" t="s">
        <v>142</v>
      </c>
      <c r="G162" s="97" t="s">
        <v>142</v>
      </c>
      <c r="H162" s="96" t="s">
        <v>142</v>
      </c>
      <c r="I162" s="97" t="s">
        <v>142</v>
      </c>
      <c r="J162" s="96" t="s">
        <v>142</v>
      </c>
      <c r="K162" s="97" t="s">
        <v>142</v>
      </c>
      <c r="L162" s="96" t="s">
        <v>142</v>
      </c>
      <c r="M162" s="97" t="s">
        <v>142</v>
      </c>
      <c r="N162" s="96" t="s">
        <v>142</v>
      </c>
      <c r="O162" s="97" t="s">
        <v>142</v>
      </c>
      <c r="P162" s="96" t="s">
        <v>142</v>
      </c>
      <c r="Q162" s="97" t="s">
        <v>142</v>
      </c>
      <c r="R162" s="96" t="s">
        <v>142</v>
      </c>
      <c r="S162" s="97" t="s">
        <v>142</v>
      </c>
      <c r="T162" s="96" t="s">
        <v>142</v>
      </c>
      <c r="U162" s="97" t="s">
        <v>142</v>
      </c>
      <c r="V162" s="96" t="s">
        <v>142</v>
      </c>
      <c r="W162" s="97" t="s">
        <v>142</v>
      </c>
      <c r="X162" s="96" t="s">
        <v>142</v>
      </c>
      <c r="Y162" s="97" t="s">
        <v>142</v>
      </c>
      <c r="Z162" s="96" t="s">
        <v>142</v>
      </c>
      <c r="AA162" s="97" t="s">
        <v>142</v>
      </c>
      <c r="AB162" s="96" t="s">
        <v>142</v>
      </c>
      <c r="AC162" s="97" t="s">
        <v>142</v>
      </c>
      <c r="AD162" s="96" t="s">
        <v>142</v>
      </c>
      <c r="AE162" s="97" t="s">
        <v>142</v>
      </c>
      <c r="AF162" s="96" t="s">
        <v>142</v>
      </c>
      <c r="AG162" s="97" t="s">
        <v>142</v>
      </c>
      <c r="AH162" s="96" t="s">
        <v>142</v>
      </c>
      <c r="AI162" s="97" t="s">
        <v>142</v>
      </c>
      <c r="AJ162" s="96" t="s">
        <v>142</v>
      </c>
      <c r="AK162" s="97" t="s">
        <v>142</v>
      </c>
      <c r="AL162" s="96" t="s">
        <v>142</v>
      </c>
      <c r="AM162" s="97" t="s">
        <v>142</v>
      </c>
      <c r="AN162" s="96" t="s">
        <v>142</v>
      </c>
      <c r="AO162" s="97" t="s">
        <v>142</v>
      </c>
      <c r="AP162" s="96" t="s">
        <v>142</v>
      </c>
      <c r="AQ162" s="97" t="s">
        <v>142</v>
      </c>
      <c r="AR162" s="96" t="s">
        <v>142</v>
      </c>
      <c r="AS162" s="97" t="s">
        <v>142</v>
      </c>
      <c r="AT162" s="96" t="s">
        <v>142</v>
      </c>
      <c r="AU162" s="97" t="s">
        <v>142</v>
      </c>
      <c r="AV162" s="96" t="s">
        <v>142</v>
      </c>
      <c r="AW162" s="97" t="s">
        <v>142</v>
      </c>
      <c r="AX162" s="96" t="s">
        <v>142</v>
      </c>
      <c r="AY162" s="97" t="s">
        <v>142</v>
      </c>
    </row>
    <row r="163" spans="2:51" x14ac:dyDescent="0.25">
      <c r="B163" s="94" t="s">
        <v>142</v>
      </c>
      <c r="C163" s="95" t="s">
        <v>142</v>
      </c>
      <c r="D163" s="96" t="s">
        <v>142</v>
      </c>
      <c r="E163" s="97" t="s">
        <v>142</v>
      </c>
      <c r="F163" s="96" t="s">
        <v>142</v>
      </c>
      <c r="G163" s="97" t="s">
        <v>142</v>
      </c>
      <c r="H163" s="96" t="s">
        <v>142</v>
      </c>
      <c r="I163" s="97" t="s">
        <v>142</v>
      </c>
      <c r="J163" s="96" t="s">
        <v>142</v>
      </c>
      <c r="K163" s="97" t="s">
        <v>142</v>
      </c>
      <c r="L163" s="96" t="s">
        <v>142</v>
      </c>
      <c r="M163" s="97" t="s">
        <v>142</v>
      </c>
      <c r="N163" s="96" t="s">
        <v>142</v>
      </c>
      <c r="O163" s="97" t="s">
        <v>142</v>
      </c>
      <c r="P163" s="96" t="s">
        <v>142</v>
      </c>
      <c r="Q163" s="97" t="s">
        <v>142</v>
      </c>
      <c r="R163" s="96" t="s">
        <v>142</v>
      </c>
      <c r="S163" s="97" t="s">
        <v>142</v>
      </c>
      <c r="T163" s="96" t="s">
        <v>142</v>
      </c>
      <c r="U163" s="97" t="s">
        <v>142</v>
      </c>
      <c r="V163" s="96" t="s">
        <v>142</v>
      </c>
      <c r="W163" s="97" t="s">
        <v>142</v>
      </c>
      <c r="X163" s="96" t="s">
        <v>142</v>
      </c>
      <c r="Y163" s="97" t="s">
        <v>142</v>
      </c>
      <c r="Z163" s="96" t="s">
        <v>142</v>
      </c>
      <c r="AA163" s="97" t="s">
        <v>142</v>
      </c>
      <c r="AB163" s="96" t="s">
        <v>142</v>
      </c>
      <c r="AC163" s="97" t="s">
        <v>142</v>
      </c>
      <c r="AD163" s="96" t="s">
        <v>142</v>
      </c>
      <c r="AE163" s="97" t="s">
        <v>142</v>
      </c>
      <c r="AF163" s="96" t="s">
        <v>142</v>
      </c>
      <c r="AG163" s="97" t="s">
        <v>142</v>
      </c>
      <c r="AH163" s="96" t="s">
        <v>142</v>
      </c>
      <c r="AI163" s="97" t="s">
        <v>142</v>
      </c>
      <c r="AJ163" s="96" t="s">
        <v>142</v>
      </c>
      <c r="AK163" s="97" t="s">
        <v>142</v>
      </c>
      <c r="AL163" s="96" t="s">
        <v>142</v>
      </c>
      <c r="AM163" s="97" t="s">
        <v>142</v>
      </c>
      <c r="AN163" s="96" t="s">
        <v>142</v>
      </c>
      <c r="AO163" s="97" t="s">
        <v>142</v>
      </c>
      <c r="AP163" s="96" t="s">
        <v>142</v>
      </c>
      <c r="AQ163" s="97" t="s">
        <v>142</v>
      </c>
      <c r="AR163" s="96" t="s">
        <v>142</v>
      </c>
      <c r="AS163" s="97" t="s">
        <v>142</v>
      </c>
      <c r="AT163" s="96" t="s">
        <v>142</v>
      </c>
      <c r="AU163" s="97" t="s">
        <v>142</v>
      </c>
      <c r="AV163" s="96" t="s">
        <v>142</v>
      </c>
      <c r="AW163" s="97" t="s">
        <v>142</v>
      </c>
      <c r="AX163" s="96" t="s">
        <v>142</v>
      </c>
      <c r="AY163" s="97" t="s">
        <v>142</v>
      </c>
    </row>
    <row r="164" spans="2:51" x14ac:dyDescent="0.25">
      <c r="B164" s="94" t="s">
        <v>142</v>
      </c>
      <c r="C164" s="95" t="s">
        <v>142</v>
      </c>
      <c r="D164" s="96" t="s">
        <v>142</v>
      </c>
      <c r="E164" s="97" t="s">
        <v>142</v>
      </c>
      <c r="F164" s="96" t="s">
        <v>142</v>
      </c>
      <c r="G164" s="97" t="s">
        <v>142</v>
      </c>
      <c r="H164" s="96" t="s">
        <v>142</v>
      </c>
      <c r="I164" s="97" t="s">
        <v>142</v>
      </c>
      <c r="J164" s="96" t="s">
        <v>142</v>
      </c>
      <c r="K164" s="97" t="s">
        <v>142</v>
      </c>
      <c r="L164" s="96" t="s">
        <v>142</v>
      </c>
      <c r="M164" s="97" t="s">
        <v>142</v>
      </c>
      <c r="N164" s="96" t="s">
        <v>142</v>
      </c>
      <c r="O164" s="97" t="s">
        <v>142</v>
      </c>
      <c r="P164" s="96" t="s">
        <v>142</v>
      </c>
      <c r="Q164" s="97" t="s">
        <v>142</v>
      </c>
      <c r="R164" s="96" t="s">
        <v>142</v>
      </c>
      <c r="S164" s="97" t="s">
        <v>142</v>
      </c>
      <c r="T164" s="96" t="s">
        <v>142</v>
      </c>
      <c r="U164" s="97" t="s">
        <v>142</v>
      </c>
      <c r="V164" s="96" t="s">
        <v>142</v>
      </c>
      <c r="W164" s="97" t="s">
        <v>142</v>
      </c>
      <c r="X164" s="96" t="s">
        <v>142</v>
      </c>
      <c r="Y164" s="97" t="s">
        <v>142</v>
      </c>
      <c r="Z164" s="96" t="s">
        <v>142</v>
      </c>
      <c r="AA164" s="97" t="s">
        <v>142</v>
      </c>
      <c r="AB164" s="96" t="s">
        <v>142</v>
      </c>
      <c r="AC164" s="97" t="s">
        <v>142</v>
      </c>
      <c r="AD164" s="96" t="s">
        <v>142</v>
      </c>
      <c r="AE164" s="97" t="s">
        <v>142</v>
      </c>
      <c r="AF164" s="96" t="s">
        <v>142</v>
      </c>
      <c r="AG164" s="97" t="s">
        <v>142</v>
      </c>
      <c r="AH164" s="96" t="s">
        <v>142</v>
      </c>
      <c r="AI164" s="97" t="s">
        <v>142</v>
      </c>
      <c r="AJ164" s="96" t="s">
        <v>142</v>
      </c>
      <c r="AK164" s="97" t="s">
        <v>142</v>
      </c>
      <c r="AL164" s="96" t="s">
        <v>142</v>
      </c>
      <c r="AM164" s="97" t="s">
        <v>142</v>
      </c>
      <c r="AN164" s="96" t="s">
        <v>142</v>
      </c>
      <c r="AO164" s="97" t="s">
        <v>142</v>
      </c>
      <c r="AP164" s="96" t="s">
        <v>142</v>
      </c>
      <c r="AQ164" s="97" t="s">
        <v>142</v>
      </c>
      <c r="AR164" s="96" t="s">
        <v>142</v>
      </c>
      <c r="AS164" s="97" t="s">
        <v>142</v>
      </c>
      <c r="AT164" s="96" t="s">
        <v>142</v>
      </c>
      <c r="AU164" s="97" t="s">
        <v>142</v>
      </c>
      <c r="AV164" s="96" t="s">
        <v>142</v>
      </c>
      <c r="AW164" s="97" t="s">
        <v>142</v>
      </c>
      <c r="AX164" s="96" t="s">
        <v>142</v>
      </c>
      <c r="AY164" s="97" t="s">
        <v>142</v>
      </c>
    </row>
    <row r="165" spans="2:51" x14ac:dyDescent="0.25">
      <c r="B165" s="94" t="s">
        <v>142</v>
      </c>
      <c r="C165" s="95" t="s">
        <v>142</v>
      </c>
      <c r="D165" s="96" t="s">
        <v>142</v>
      </c>
      <c r="E165" s="97" t="s">
        <v>142</v>
      </c>
      <c r="F165" s="96" t="s">
        <v>142</v>
      </c>
      <c r="G165" s="97" t="s">
        <v>142</v>
      </c>
      <c r="H165" s="96" t="s">
        <v>142</v>
      </c>
      <c r="I165" s="97" t="s">
        <v>142</v>
      </c>
      <c r="J165" s="96" t="s">
        <v>142</v>
      </c>
      <c r="K165" s="97" t="s">
        <v>142</v>
      </c>
      <c r="L165" s="96" t="s">
        <v>142</v>
      </c>
      <c r="M165" s="97" t="s">
        <v>142</v>
      </c>
      <c r="N165" s="96" t="s">
        <v>142</v>
      </c>
      <c r="O165" s="97" t="s">
        <v>142</v>
      </c>
      <c r="P165" s="96" t="s">
        <v>142</v>
      </c>
      <c r="Q165" s="97" t="s">
        <v>142</v>
      </c>
      <c r="R165" s="96" t="s">
        <v>142</v>
      </c>
      <c r="S165" s="97" t="s">
        <v>142</v>
      </c>
      <c r="T165" s="96" t="s">
        <v>142</v>
      </c>
      <c r="U165" s="97" t="s">
        <v>142</v>
      </c>
      <c r="V165" s="96" t="s">
        <v>142</v>
      </c>
      <c r="W165" s="97" t="s">
        <v>142</v>
      </c>
      <c r="X165" s="96" t="s">
        <v>142</v>
      </c>
      <c r="Y165" s="97" t="s">
        <v>142</v>
      </c>
      <c r="Z165" s="96" t="s">
        <v>142</v>
      </c>
      <c r="AA165" s="97" t="s">
        <v>142</v>
      </c>
      <c r="AB165" s="96" t="s">
        <v>142</v>
      </c>
      <c r="AC165" s="97" t="s">
        <v>142</v>
      </c>
      <c r="AD165" s="96" t="s">
        <v>142</v>
      </c>
      <c r="AE165" s="97" t="s">
        <v>142</v>
      </c>
      <c r="AF165" s="96" t="s">
        <v>142</v>
      </c>
      <c r="AG165" s="97" t="s">
        <v>142</v>
      </c>
      <c r="AH165" s="96" t="s">
        <v>142</v>
      </c>
      <c r="AI165" s="97" t="s">
        <v>142</v>
      </c>
      <c r="AJ165" s="96" t="s">
        <v>142</v>
      </c>
      <c r="AK165" s="97" t="s">
        <v>142</v>
      </c>
      <c r="AL165" s="96" t="s">
        <v>142</v>
      </c>
      <c r="AM165" s="97" t="s">
        <v>142</v>
      </c>
      <c r="AN165" s="96" t="s">
        <v>142</v>
      </c>
      <c r="AO165" s="97" t="s">
        <v>142</v>
      </c>
      <c r="AP165" s="96" t="s">
        <v>142</v>
      </c>
      <c r="AQ165" s="97" t="s">
        <v>142</v>
      </c>
      <c r="AR165" s="96" t="s">
        <v>142</v>
      </c>
      <c r="AS165" s="97" t="s">
        <v>142</v>
      </c>
      <c r="AT165" s="96" t="s">
        <v>142</v>
      </c>
      <c r="AU165" s="97" t="s">
        <v>142</v>
      </c>
      <c r="AV165" s="96" t="s">
        <v>142</v>
      </c>
      <c r="AW165" s="97" t="s">
        <v>142</v>
      </c>
      <c r="AX165" s="96" t="s">
        <v>142</v>
      </c>
      <c r="AY165" s="97" t="s">
        <v>142</v>
      </c>
    </row>
    <row r="166" spans="2:51" x14ac:dyDescent="0.25">
      <c r="B166" s="94" t="s">
        <v>142</v>
      </c>
      <c r="C166" s="95" t="s">
        <v>142</v>
      </c>
      <c r="D166" s="96" t="s">
        <v>142</v>
      </c>
      <c r="E166" s="97" t="s">
        <v>142</v>
      </c>
      <c r="F166" s="96" t="s">
        <v>142</v>
      </c>
      <c r="G166" s="97" t="s">
        <v>142</v>
      </c>
      <c r="H166" s="96" t="s">
        <v>142</v>
      </c>
      <c r="I166" s="97" t="s">
        <v>142</v>
      </c>
      <c r="J166" s="96" t="s">
        <v>142</v>
      </c>
      <c r="K166" s="97" t="s">
        <v>142</v>
      </c>
      <c r="L166" s="96" t="s">
        <v>142</v>
      </c>
      <c r="M166" s="97" t="s">
        <v>142</v>
      </c>
      <c r="N166" s="96" t="s">
        <v>142</v>
      </c>
      <c r="O166" s="97" t="s">
        <v>142</v>
      </c>
      <c r="P166" s="96" t="s">
        <v>142</v>
      </c>
      <c r="Q166" s="97" t="s">
        <v>142</v>
      </c>
      <c r="R166" s="96" t="s">
        <v>142</v>
      </c>
      <c r="S166" s="97" t="s">
        <v>142</v>
      </c>
      <c r="T166" s="96" t="s">
        <v>142</v>
      </c>
      <c r="U166" s="97" t="s">
        <v>142</v>
      </c>
      <c r="V166" s="96" t="s">
        <v>142</v>
      </c>
      <c r="W166" s="97" t="s">
        <v>142</v>
      </c>
      <c r="X166" s="96" t="s">
        <v>142</v>
      </c>
      <c r="Y166" s="97" t="s">
        <v>142</v>
      </c>
      <c r="Z166" s="96" t="s">
        <v>142</v>
      </c>
      <c r="AA166" s="97" t="s">
        <v>142</v>
      </c>
      <c r="AB166" s="96" t="s">
        <v>142</v>
      </c>
      <c r="AC166" s="97" t="s">
        <v>142</v>
      </c>
      <c r="AD166" s="96" t="s">
        <v>142</v>
      </c>
      <c r="AE166" s="97" t="s">
        <v>142</v>
      </c>
      <c r="AF166" s="96" t="s">
        <v>142</v>
      </c>
      <c r="AG166" s="97" t="s">
        <v>142</v>
      </c>
      <c r="AH166" s="96" t="s">
        <v>142</v>
      </c>
      <c r="AI166" s="97" t="s">
        <v>142</v>
      </c>
      <c r="AJ166" s="96" t="s">
        <v>142</v>
      </c>
      <c r="AK166" s="97" t="s">
        <v>142</v>
      </c>
      <c r="AL166" s="96" t="s">
        <v>142</v>
      </c>
      <c r="AM166" s="97" t="s">
        <v>142</v>
      </c>
      <c r="AN166" s="96" t="s">
        <v>142</v>
      </c>
      <c r="AO166" s="97" t="s">
        <v>142</v>
      </c>
      <c r="AP166" s="96" t="s">
        <v>142</v>
      </c>
      <c r="AQ166" s="97" t="s">
        <v>142</v>
      </c>
      <c r="AR166" s="96" t="s">
        <v>142</v>
      </c>
      <c r="AS166" s="97" t="s">
        <v>142</v>
      </c>
      <c r="AT166" s="96" t="s">
        <v>142</v>
      </c>
      <c r="AU166" s="97" t="s">
        <v>142</v>
      </c>
      <c r="AV166" s="96" t="s">
        <v>142</v>
      </c>
      <c r="AW166" s="97" t="s">
        <v>142</v>
      </c>
      <c r="AX166" s="96" t="s">
        <v>142</v>
      </c>
      <c r="AY166" s="97" t="s">
        <v>142</v>
      </c>
    </row>
    <row r="167" spans="2:51" x14ac:dyDescent="0.25">
      <c r="B167" s="94" t="s">
        <v>142</v>
      </c>
      <c r="C167" s="95" t="s">
        <v>142</v>
      </c>
      <c r="D167" s="96" t="s">
        <v>142</v>
      </c>
      <c r="E167" s="97" t="s">
        <v>142</v>
      </c>
      <c r="F167" s="96" t="s">
        <v>142</v>
      </c>
      <c r="G167" s="97" t="s">
        <v>142</v>
      </c>
      <c r="H167" s="96" t="s">
        <v>142</v>
      </c>
      <c r="I167" s="97" t="s">
        <v>142</v>
      </c>
      <c r="J167" s="96" t="s">
        <v>142</v>
      </c>
      <c r="K167" s="97" t="s">
        <v>142</v>
      </c>
      <c r="L167" s="96" t="s">
        <v>142</v>
      </c>
      <c r="M167" s="97" t="s">
        <v>142</v>
      </c>
      <c r="N167" s="96" t="s">
        <v>142</v>
      </c>
      <c r="O167" s="97" t="s">
        <v>142</v>
      </c>
      <c r="P167" s="96" t="s">
        <v>142</v>
      </c>
      <c r="Q167" s="97" t="s">
        <v>142</v>
      </c>
      <c r="R167" s="96" t="s">
        <v>142</v>
      </c>
      <c r="S167" s="97" t="s">
        <v>142</v>
      </c>
      <c r="T167" s="96" t="s">
        <v>142</v>
      </c>
      <c r="U167" s="97" t="s">
        <v>142</v>
      </c>
      <c r="V167" s="96" t="s">
        <v>142</v>
      </c>
      <c r="W167" s="97" t="s">
        <v>142</v>
      </c>
      <c r="X167" s="96" t="s">
        <v>142</v>
      </c>
      <c r="Y167" s="97" t="s">
        <v>142</v>
      </c>
      <c r="Z167" s="96" t="s">
        <v>142</v>
      </c>
      <c r="AA167" s="97" t="s">
        <v>142</v>
      </c>
      <c r="AB167" s="96" t="s">
        <v>142</v>
      </c>
      <c r="AC167" s="97" t="s">
        <v>142</v>
      </c>
      <c r="AD167" s="96" t="s">
        <v>142</v>
      </c>
      <c r="AE167" s="97" t="s">
        <v>142</v>
      </c>
      <c r="AF167" s="96" t="s">
        <v>142</v>
      </c>
      <c r="AG167" s="97" t="s">
        <v>142</v>
      </c>
      <c r="AH167" s="96" t="s">
        <v>142</v>
      </c>
      <c r="AI167" s="97" t="s">
        <v>142</v>
      </c>
      <c r="AJ167" s="96" t="s">
        <v>142</v>
      </c>
      <c r="AK167" s="97" t="s">
        <v>142</v>
      </c>
      <c r="AL167" s="96" t="s">
        <v>142</v>
      </c>
      <c r="AM167" s="97" t="s">
        <v>142</v>
      </c>
      <c r="AN167" s="96" t="s">
        <v>142</v>
      </c>
      <c r="AO167" s="97" t="s">
        <v>142</v>
      </c>
      <c r="AP167" s="96" t="s">
        <v>142</v>
      </c>
      <c r="AQ167" s="97" t="s">
        <v>142</v>
      </c>
      <c r="AR167" s="96" t="s">
        <v>142</v>
      </c>
      <c r="AS167" s="97" t="s">
        <v>142</v>
      </c>
      <c r="AT167" s="96" t="s">
        <v>142</v>
      </c>
      <c r="AU167" s="97" t="s">
        <v>142</v>
      </c>
      <c r="AV167" s="96" t="s">
        <v>142</v>
      </c>
      <c r="AW167" s="97" t="s">
        <v>142</v>
      </c>
      <c r="AX167" s="96" t="s">
        <v>142</v>
      </c>
      <c r="AY167" s="97" t="s">
        <v>142</v>
      </c>
    </row>
  </sheetData>
  <conditionalFormatting sqref="B2:M2">
    <cfRule type="expression" dxfId="17" priority="1" stopIfTrue="1">
      <formula>A1 &gt; 30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AY167"/>
  <sheetViews>
    <sheetView workbookViewId="0">
      <pane xSplit="3" ySplit="4" topLeftCell="D5" activePane="bottomRight" state="frozen"/>
      <selection pane="topRight" activeCell="D1" sqref="D1"/>
      <selection pane="bottomLeft" activeCell="A5" sqref="A5"/>
      <selection pane="bottomRight" activeCell="B33" sqref="B33"/>
    </sheetView>
  </sheetViews>
  <sheetFormatPr defaultRowHeight="15" x14ac:dyDescent="0.25"/>
  <cols>
    <col min="3" max="3" width="30.140625" bestFit="1" customWidth="1"/>
    <col min="259" max="259" width="30.140625" bestFit="1" customWidth="1"/>
    <col min="515" max="515" width="30.140625" bestFit="1" customWidth="1"/>
    <col min="771" max="771" width="30.140625" bestFit="1" customWidth="1"/>
    <col min="1027" max="1027" width="30.140625" bestFit="1" customWidth="1"/>
    <col min="1283" max="1283" width="30.140625" bestFit="1" customWidth="1"/>
    <col min="1539" max="1539" width="30.140625" bestFit="1" customWidth="1"/>
    <col min="1795" max="1795" width="30.140625" bestFit="1" customWidth="1"/>
    <col min="2051" max="2051" width="30.140625" bestFit="1" customWidth="1"/>
    <col min="2307" max="2307" width="30.140625" bestFit="1" customWidth="1"/>
    <col min="2563" max="2563" width="30.140625" bestFit="1" customWidth="1"/>
    <col min="2819" max="2819" width="30.140625" bestFit="1" customWidth="1"/>
    <col min="3075" max="3075" width="30.140625" bestFit="1" customWidth="1"/>
    <col min="3331" max="3331" width="30.140625" bestFit="1" customWidth="1"/>
    <col min="3587" max="3587" width="30.140625" bestFit="1" customWidth="1"/>
    <col min="3843" max="3843" width="30.140625" bestFit="1" customWidth="1"/>
    <col min="4099" max="4099" width="30.140625" bestFit="1" customWidth="1"/>
    <col min="4355" max="4355" width="30.140625" bestFit="1" customWidth="1"/>
    <col min="4611" max="4611" width="30.140625" bestFit="1" customWidth="1"/>
    <col min="4867" max="4867" width="30.140625" bestFit="1" customWidth="1"/>
    <col min="5123" max="5123" width="30.140625" bestFit="1" customWidth="1"/>
    <col min="5379" max="5379" width="30.140625" bestFit="1" customWidth="1"/>
    <col min="5635" max="5635" width="30.140625" bestFit="1" customWidth="1"/>
    <col min="5891" max="5891" width="30.140625" bestFit="1" customWidth="1"/>
    <col min="6147" max="6147" width="30.140625" bestFit="1" customWidth="1"/>
    <col min="6403" max="6403" width="30.140625" bestFit="1" customWidth="1"/>
    <col min="6659" max="6659" width="30.140625" bestFit="1" customWidth="1"/>
    <col min="6915" max="6915" width="30.140625" bestFit="1" customWidth="1"/>
    <col min="7171" max="7171" width="30.140625" bestFit="1" customWidth="1"/>
    <col min="7427" max="7427" width="30.140625" bestFit="1" customWidth="1"/>
    <col min="7683" max="7683" width="30.140625" bestFit="1" customWidth="1"/>
    <col min="7939" max="7939" width="30.140625" bestFit="1" customWidth="1"/>
    <col min="8195" max="8195" width="30.140625" bestFit="1" customWidth="1"/>
    <col min="8451" max="8451" width="30.140625" bestFit="1" customWidth="1"/>
    <col min="8707" max="8707" width="30.140625" bestFit="1" customWidth="1"/>
    <col min="8963" max="8963" width="30.140625" bestFit="1" customWidth="1"/>
    <col min="9219" max="9219" width="30.140625" bestFit="1" customWidth="1"/>
    <col min="9475" max="9475" width="30.140625" bestFit="1" customWidth="1"/>
    <col min="9731" max="9731" width="30.140625" bestFit="1" customWidth="1"/>
    <col min="9987" max="9987" width="30.140625" bestFit="1" customWidth="1"/>
    <col min="10243" max="10243" width="30.140625" bestFit="1" customWidth="1"/>
    <col min="10499" max="10499" width="30.140625" bestFit="1" customWidth="1"/>
    <col min="10755" max="10755" width="30.140625" bestFit="1" customWidth="1"/>
    <col min="11011" max="11011" width="30.140625" bestFit="1" customWidth="1"/>
    <col min="11267" max="11267" width="30.140625" bestFit="1" customWidth="1"/>
    <col min="11523" max="11523" width="30.140625" bestFit="1" customWidth="1"/>
    <col min="11779" max="11779" width="30.140625" bestFit="1" customWidth="1"/>
    <col min="12035" max="12035" width="30.140625" bestFit="1" customWidth="1"/>
    <col min="12291" max="12291" width="30.140625" bestFit="1" customWidth="1"/>
    <col min="12547" max="12547" width="30.140625" bestFit="1" customWidth="1"/>
    <col min="12803" max="12803" width="30.140625" bestFit="1" customWidth="1"/>
    <col min="13059" max="13059" width="30.140625" bestFit="1" customWidth="1"/>
    <col min="13315" max="13315" width="30.140625" bestFit="1" customWidth="1"/>
    <col min="13571" max="13571" width="30.140625" bestFit="1" customWidth="1"/>
    <col min="13827" max="13827" width="30.140625" bestFit="1" customWidth="1"/>
    <col min="14083" max="14083" width="30.140625" bestFit="1" customWidth="1"/>
    <col min="14339" max="14339" width="30.140625" bestFit="1" customWidth="1"/>
    <col min="14595" max="14595" width="30.140625" bestFit="1" customWidth="1"/>
    <col min="14851" max="14851" width="30.140625" bestFit="1" customWidth="1"/>
    <col min="15107" max="15107" width="30.140625" bestFit="1" customWidth="1"/>
    <col min="15363" max="15363" width="30.140625" bestFit="1" customWidth="1"/>
    <col min="15619" max="15619" width="30.140625" bestFit="1" customWidth="1"/>
    <col min="15875" max="15875" width="30.140625" bestFit="1" customWidth="1"/>
    <col min="16131" max="16131" width="30.140625" bestFit="1" customWidth="1"/>
  </cols>
  <sheetData>
    <row r="1" spans="1:51" s="83" customFormat="1" ht="15.75" x14ac:dyDescent="0.25">
      <c r="B1" s="43" t="s">
        <v>203</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row>
    <row r="2" spans="1:51" s="83" customFormat="1" x14ac:dyDescent="0.25">
      <c r="A2" s="13" t="s">
        <v>1</v>
      </c>
      <c r="B2" s="14"/>
      <c r="C2" s="84"/>
      <c r="D2" s="85"/>
      <c r="E2" s="85"/>
      <c r="F2" s="85"/>
      <c r="G2" s="85"/>
      <c r="H2" s="85"/>
      <c r="I2" s="85"/>
      <c r="J2" s="85"/>
      <c r="K2" s="85"/>
      <c r="L2" s="85"/>
      <c r="M2" s="85"/>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row>
    <row r="3" spans="1:51" s="83" customFormat="1" ht="15.75" x14ac:dyDescent="0.25">
      <c r="A3" s="16" t="s">
        <v>2</v>
      </c>
      <c r="B3" s="86"/>
      <c r="C3" s="86"/>
      <c r="D3" s="87">
        <v>42278</v>
      </c>
      <c r="E3" s="88">
        <v>42278</v>
      </c>
      <c r="F3" s="89">
        <v>42309</v>
      </c>
      <c r="G3" s="88">
        <v>42309</v>
      </c>
      <c r="H3" s="89">
        <v>42339</v>
      </c>
      <c r="I3" s="88">
        <v>42339</v>
      </c>
      <c r="J3" s="89">
        <v>42370</v>
      </c>
      <c r="K3" s="88">
        <v>42370</v>
      </c>
      <c r="L3" s="89">
        <v>42401</v>
      </c>
      <c r="M3" s="88">
        <v>42401</v>
      </c>
      <c r="N3" s="89">
        <v>42430</v>
      </c>
      <c r="O3" s="88">
        <v>42430</v>
      </c>
      <c r="P3" s="89">
        <v>42461</v>
      </c>
      <c r="Q3" s="88">
        <v>42461</v>
      </c>
      <c r="R3" s="89">
        <v>42491</v>
      </c>
      <c r="S3" s="88">
        <v>42491</v>
      </c>
      <c r="T3" s="89">
        <v>42522</v>
      </c>
      <c r="U3" s="88">
        <v>42522</v>
      </c>
      <c r="V3" s="89">
        <v>42552</v>
      </c>
      <c r="W3" s="88">
        <v>42552</v>
      </c>
      <c r="X3" s="89">
        <v>42583</v>
      </c>
      <c r="Y3" s="88">
        <v>42583</v>
      </c>
      <c r="Z3" s="89">
        <v>42614</v>
      </c>
      <c r="AA3" s="88">
        <v>42614</v>
      </c>
      <c r="AB3" s="89">
        <v>42644</v>
      </c>
      <c r="AC3" s="88">
        <v>42644</v>
      </c>
      <c r="AD3" s="89">
        <v>42675</v>
      </c>
      <c r="AE3" s="88">
        <v>42675</v>
      </c>
      <c r="AF3" s="89">
        <v>42705</v>
      </c>
      <c r="AG3" s="88">
        <v>42705</v>
      </c>
      <c r="AH3" s="89">
        <v>42736</v>
      </c>
      <c r="AI3" s="88">
        <v>42736</v>
      </c>
      <c r="AJ3" s="89">
        <v>42767</v>
      </c>
      <c r="AK3" s="88">
        <v>42767</v>
      </c>
      <c r="AL3" s="89">
        <v>42795</v>
      </c>
      <c r="AM3" s="88">
        <v>42795</v>
      </c>
      <c r="AN3" s="89">
        <v>42826</v>
      </c>
      <c r="AO3" s="88">
        <v>42826</v>
      </c>
      <c r="AP3" s="89">
        <v>42856</v>
      </c>
      <c r="AQ3" s="88">
        <v>42856</v>
      </c>
      <c r="AR3" s="89">
        <v>42887</v>
      </c>
      <c r="AS3" s="88">
        <v>42887</v>
      </c>
      <c r="AT3" s="89">
        <v>42917</v>
      </c>
      <c r="AU3" s="88">
        <v>42917</v>
      </c>
      <c r="AV3" s="89">
        <v>42948</v>
      </c>
      <c r="AW3" s="88">
        <v>42948</v>
      </c>
      <c r="AX3" s="89">
        <v>42979</v>
      </c>
      <c r="AY3" s="88">
        <v>42979</v>
      </c>
    </row>
    <row r="4" spans="1:51" s="83" customFormat="1" x14ac:dyDescent="0.25">
      <c r="A4" s="16"/>
      <c r="B4" s="17" t="s">
        <v>3</v>
      </c>
      <c r="C4" s="90" t="s">
        <v>4</v>
      </c>
      <c r="D4" s="91" t="s">
        <v>204</v>
      </c>
      <c r="E4" s="92" t="s">
        <v>205</v>
      </c>
      <c r="F4" s="93" t="s">
        <v>204</v>
      </c>
      <c r="G4" s="92" t="s">
        <v>205</v>
      </c>
      <c r="H4" s="93" t="s">
        <v>204</v>
      </c>
      <c r="I4" s="92" t="s">
        <v>205</v>
      </c>
      <c r="J4" s="93" t="s">
        <v>204</v>
      </c>
      <c r="K4" s="92" t="s">
        <v>205</v>
      </c>
      <c r="L4" s="93" t="s">
        <v>204</v>
      </c>
      <c r="M4" s="92" t="s">
        <v>205</v>
      </c>
      <c r="N4" s="93" t="s">
        <v>204</v>
      </c>
      <c r="O4" s="92" t="s">
        <v>205</v>
      </c>
      <c r="P4" s="93" t="s">
        <v>204</v>
      </c>
      <c r="Q4" s="92" t="s">
        <v>205</v>
      </c>
      <c r="R4" s="93" t="s">
        <v>204</v>
      </c>
      <c r="S4" s="92" t="s">
        <v>205</v>
      </c>
      <c r="T4" s="93" t="s">
        <v>204</v>
      </c>
      <c r="U4" s="92" t="s">
        <v>205</v>
      </c>
      <c r="V4" s="93" t="s">
        <v>204</v>
      </c>
      <c r="W4" s="92" t="s">
        <v>205</v>
      </c>
      <c r="X4" s="93" t="s">
        <v>204</v>
      </c>
      <c r="Y4" s="92" t="s">
        <v>205</v>
      </c>
      <c r="Z4" s="93" t="s">
        <v>204</v>
      </c>
      <c r="AA4" s="92" t="s">
        <v>205</v>
      </c>
      <c r="AB4" s="93" t="s">
        <v>204</v>
      </c>
      <c r="AC4" s="92" t="s">
        <v>205</v>
      </c>
      <c r="AD4" s="93" t="s">
        <v>204</v>
      </c>
      <c r="AE4" s="92" t="s">
        <v>205</v>
      </c>
      <c r="AF4" s="93" t="s">
        <v>204</v>
      </c>
      <c r="AG4" s="92" t="s">
        <v>205</v>
      </c>
      <c r="AH4" s="93" t="s">
        <v>204</v>
      </c>
      <c r="AI4" s="92" t="s">
        <v>205</v>
      </c>
      <c r="AJ4" s="93" t="s">
        <v>204</v>
      </c>
      <c r="AK4" s="92" t="s">
        <v>205</v>
      </c>
      <c r="AL4" s="93" t="s">
        <v>204</v>
      </c>
      <c r="AM4" s="92" t="s">
        <v>205</v>
      </c>
      <c r="AN4" s="93" t="s">
        <v>204</v>
      </c>
      <c r="AO4" s="92" t="s">
        <v>205</v>
      </c>
      <c r="AP4" s="93" t="s">
        <v>204</v>
      </c>
      <c r="AQ4" s="92" t="s">
        <v>205</v>
      </c>
      <c r="AR4" s="93" t="s">
        <v>204</v>
      </c>
      <c r="AS4" s="92" t="s">
        <v>205</v>
      </c>
      <c r="AT4" s="93" t="s">
        <v>204</v>
      </c>
      <c r="AU4" s="92" t="s">
        <v>205</v>
      </c>
      <c r="AV4" s="93" t="s">
        <v>204</v>
      </c>
      <c r="AW4" s="92" t="s">
        <v>205</v>
      </c>
      <c r="AX4" s="93" t="s">
        <v>204</v>
      </c>
      <c r="AY4" s="92" t="s">
        <v>205</v>
      </c>
    </row>
    <row r="5" spans="1:51" x14ac:dyDescent="0.25">
      <c r="B5" s="94">
        <v>10005</v>
      </c>
      <c r="C5" s="95" t="s">
        <v>8</v>
      </c>
      <c r="D5" s="96">
        <v>-14.969518406107397</v>
      </c>
      <c r="E5" s="97">
        <v>10.253806982929888</v>
      </c>
      <c r="F5" s="96">
        <v>8.7923749250819583</v>
      </c>
      <c r="G5" s="97">
        <v>37.135684989330542</v>
      </c>
      <c r="H5" s="96">
        <v>50.478362027392507</v>
      </c>
      <c r="I5" s="97">
        <v>64.951866736887837</v>
      </c>
      <c r="J5" s="96">
        <v>82.554757510433404</v>
      </c>
      <c r="K5" s="97">
        <v>84.238573598285797</v>
      </c>
      <c r="L5" s="96">
        <v>71.831298206023405</v>
      </c>
      <c r="M5" s="97">
        <v>61.055249792603846</v>
      </c>
      <c r="N5" s="96">
        <v>29.802408656775185</v>
      </c>
      <c r="O5" s="97">
        <v>32.480283848709576</v>
      </c>
      <c r="P5" s="96">
        <v>35.386313513519951</v>
      </c>
      <c r="Q5" s="97">
        <v>38.117022571092278</v>
      </c>
      <c r="R5" s="96">
        <v>-141.41737925320768</v>
      </c>
      <c r="S5" s="97">
        <v>-44.417639112432568</v>
      </c>
      <c r="T5" s="96">
        <v>-88.300483196574334</v>
      </c>
      <c r="U5" s="97">
        <v>-37.831600693421393</v>
      </c>
      <c r="V5" s="96">
        <v>-83.648842026064187</v>
      </c>
      <c r="W5" s="97">
        <v>-18.633451808465864</v>
      </c>
      <c r="X5" s="96">
        <v>-94.642855674492466</v>
      </c>
      <c r="Y5" s="97">
        <v>-28.278662337719737</v>
      </c>
      <c r="Z5" s="96">
        <v>-34.91728546665459</v>
      </c>
      <c r="AA5" s="97">
        <v>-10.488509546541636</v>
      </c>
      <c r="AB5" s="96">
        <v>-15.386532835245873</v>
      </c>
      <c r="AC5" s="97">
        <v>10.137927556822859</v>
      </c>
      <c r="AD5" s="96">
        <v>7.9992713530696165</v>
      </c>
      <c r="AE5" s="97">
        <v>36.807882534701946</v>
      </c>
      <c r="AF5" s="96">
        <v>49.753320692541024</v>
      </c>
      <c r="AG5" s="97">
        <v>64.645808555616838</v>
      </c>
      <c r="AH5" s="96">
        <v>82.106675101423832</v>
      </c>
      <c r="AI5" s="97">
        <v>84.10015988606466</v>
      </c>
      <c r="AJ5" s="96">
        <v>71.805937826745691</v>
      </c>
      <c r="AK5" s="97">
        <v>59.736054803143645</v>
      </c>
      <c r="AL5" s="96">
        <v>29.30292612682797</v>
      </c>
      <c r="AM5" s="97">
        <v>32.249576969608626</v>
      </c>
      <c r="AN5" s="96">
        <v>35.190817255183731</v>
      </c>
      <c r="AO5" s="97">
        <v>38.093955214503382</v>
      </c>
      <c r="AP5" s="96">
        <v>-142.66195883180416</v>
      </c>
      <c r="AQ5" s="97">
        <v>-44.868446689932085</v>
      </c>
      <c r="AR5" s="96">
        <v>-88.962138909794419</v>
      </c>
      <c r="AS5" s="97">
        <v>-38.108987192331185</v>
      </c>
      <c r="AT5" s="96">
        <v>-84.214910924968592</v>
      </c>
      <c r="AU5" s="97">
        <v>-18.719512471908459</v>
      </c>
      <c r="AV5" s="96">
        <v>-95.285893510917106</v>
      </c>
      <c r="AW5" s="97">
        <v>-28.439493472818839</v>
      </c>
      <c r="AX5" s="96">
        <v>-35.16091626249866</v>
      </c>
      <c r="AY5" s="97">
        <v>-10.551100530021174</v>
      </c>
    </row>
    <row r="6" spans="1:51" x14ac:dyDescent="0.25">
      <c r="B6" s="94">
        <v>10015</v>
      </c>
      <c r="C6" s="95" t="s">
        <v>9</v>
      </c>
      <c r="D6" s="96">
        <v>-87.726955148266626</v>
      </c>
      <c r="E6" s="97">
        <v>-17.080162237503885</v>
      </c>
      <c r="F6" s="96">
        <v>-190.58003400767325</v>
      </c>
      <c r="G6" s="97">
        <v>-113.52623260217439</v>
      </c>
      <c r="H6" s="96">
        <v>-190.66510087237646</v>
      </c>
      <c r="I6" s="97">
        <v>-94.760383562220994</v>
      </c>
      <c r="J6" s="96">
        <v>-139.7136664208021</v>
      </c>
      <c r="K6" s="97">
        <v>-84.943558005965784</v>
      </c>
      <c r="L6" s="96">
        <v>-123.27270592013369</v>
      </c>
      <c r="M6" s="97">
        <v>-80.949858335861109</v>
      </c>
      <c r="N6" s="96">
        <v>-143.47238280784643</v>
      </c>
      <c r="O6" s="97">
        <v>-87.129282118180669</v>
      </c>
      <c r="P6" s="96">
        <v>-58.994243004556211</v>
      </c>
      <c r="Q6" s="97">
        <v>-31.275126817794785</v>
      </c>
      <c r="R6" s="96">
        <v>-76.255032899815376</v>
      </c>
      <c r="S6" s="97">
        <v>38.389573248821193</v>
      </c>
      <c r="T6" s="96">
        <v>59.179650858681896</v>
      </c>
      <c r="U6" s="97">
        <v>124.28212939772521</v>
      </c>
      <c r="V6" s="96">
        <v>298.6796641984543</v>
      </c>
      <c r="W6" s="97">
        <v>346.1972801035289</v>
      </c>
      <c r="X6" s="96">
        <v>297.14937316446452</v>
      </c>
      <c r="Y6" s="97">
        <v>312.24988119406999</v>
      </c>
      <c r="Z6" s="96">
        <v>88.560527163129649</v>
      </c>
      <c r="AA6" s="97">
        <v>204.23492173852165</v>
      </c>
      <c r="AB6" s="96">
        <v>-86.574955148266611</v>
      </c>
      <c r="AC6" s="97">
        <v>-16.186162237503879</v>
      </c>
      <c r="AD6" s="96">
        <v>-189.83403400767324</v>
      </c>
      <c r="AE6" s="97">
        <v>-113.06223260217439</v>
      </c>
      <c r="AF6" s="96">
        <v>-189.99210087237645</v>
      </c>
      <c r="AG6" s="97">
        <v>-94.168383562220981</v>
      </c>
      <c r="AH6" s="96">
        <v>-138.94066642080207</v>
      </c>
      <c r="AI6" s="97">
        <v>-84.446558005965784</v>
      </c>
      <c r="AJ6" s="96">
        <v>-113.44410895213366</v>
      </c>
      <c r="AK6" s="97">
        <v>-76.016059851861115</v>
      </c>
      <c r="AL6" s="96">
        <v>-142.62938280784641</v>
      </c>
      <c r="AM6" s="97">
        <v>-86.614282118180668</v>
      </c>
      <c r="AN6" s="96">
        <v>-57.855243004556201</v>
      </c>
      <c r="AO6" s="97">
        <v>-30.545126817794781</v>
      </c>
      <c r="AP6" s="96">
        <v>-74.246032899815361</v>
      </c>
      <c r="AQ6" s="97">
        <v>40.096573248821187</v>
      </c>
      <c r="AR6" s="96">
        <v>61.630650858681918</v>
      </c>
      <c r="AS6" s="97">
        <v>126.32012939772522</v>
      </c>
      <c r="AT6" s="96">
        <v>302.68266419845435</v>
      </c>
      <c r="AU6" s="97">
        <v>349.6682801035289</v>
      </c>
      <c r="AV6" s="96">
        <v>301.33137316446442</v>
      </c>
      <c r="AW6" s="97">
        <v>315.54188119407002</v>
      </c>
      <c r="AX6" s="96">
        <v>90.793527163129653</v>
      </c>
      <c r="AY6" s="97">
        <v>206.70892173852164</v>
      </c>
    </row>
    <row r="7" spans="1:51" x14ac:dyDescent="0.25">
      <c r="B7" s="94">
        <v>10024</v>
      </c>
      <c r="C7" s="95" t="s">
        <v>10</v>
      </c>
      <c r="D7" s="96">
        <v>-10924.89054053829</v>
      </c>
      <c r="E7" s="97">
        <v>-1002.9506592057551</v>
      </c>
      <c r="F7" s="96">
        <v>-19916.541744069225</v>
      </c>
      <c r="G7" s="97">
        <v>-2948.1657316635101</v>
      </c>
      <c r="H7" s="96">
        <v>-10306.689800709697</v>
      </c>
      <c r="I7" s="97">
        <v>554.80909982036246</v>
      </c>
      <c r="J7" s="96">
        <v>-1576.3314972689986</v>
      </c>
      <c r="K7" s="97">
        <v>9180.5228873953529</v>
      </c>
      <c r="L7" s="96">
        <v>-6399.9329396978937</v>
      </c>
      <c r="M7" s="97">
        <v>1037.3269937710611</v>
      </c>
      <c r="N7" s="96">
        <v>-12825.779289507169</v>
      </c>
      <c r="O7" s="97">
        <v>-3997.3920737800836</v>
      </c>
      <c r="P7" s="96">
        <v>-2481.0058446287076</v>
      </c>
      <c r="Q7" s="97">
        <v>2887.6009011337155</v>
      </c>
      <c r="R7" s="96">
        <v>-21190.279018585294</v>
      </c>
      <c r="S7" s="97">
        <v>1305.2934031320037</v>
      </c>
      <c r="T7" s="96">
        <v>2279.2065846553596</v>
      </c>
      <c r="U7" s="97">
        <v>10183.218275536059</v>
      </c>
      <c r="V7" s="96">
        <v>12869.595676494158</v>
      </c>
      <c r="W7" s="97">
        <v>26691.542393748667</v>
      </c>
      <c r="X7" s="96">
        <v>5443.9007361156982</v>
      </c>
      <c r="Y7" s="97">
        <v>14932.499210579452</v>
      </c>
      <c r="Z7" s="96">
        <v>-3879.9615179226967</v>
      </c>
      <c r="AA7" s="97">
        <v>3950.4685343625169</v>
      </c>
      <c r="AB7" s="96">
        <v>-11837.661875270845</v>
      </c>
      <c r="AC7" s="97">
        <v>544.9752224698932</v>
      </c>
      <c r="AD7" s="96">
        <v>-18153.610540592977</v>
      </c>
      <c r="AE7" s="97">
        <v>-4036.8559545386197</v>
      </c>
      <c r="AF7" s="96">
        <v>-9864.1305034848338</v>
      </c>
      <c r="AG7" s="97">
        <v>903.75008417074059</v>
      </c>
      <c r="AH7" s="96">
        <v>-1114.0188410986739</v>
      </c>
      <c r="AI7" s="97">
        <v>9578.1117717018351</v>
      </c>
      <c r="AJ7" s="96">
        <v>-4564.6559612049241</v>
      </c>
      <c r="AK7" s="97">
        <v>2341.9989223277116</v>
      </c>
      <c r="AL7" s="96">
        <v>-12456.483509857877</v>
      </c>
      <c r="AM7" s="97">
        <v>-3731.533306486268</v>
      </c>
      <c r="AN7" s="96">
        <v>-3511.9567891895422</v>
      </c>
      <c r="AO7" s="97">
        <v>4602.5644347102025</v>
      </c>
      <c r="AP7" s="96">
        <v>-18992.916732882331</v>
      </c>
      <c r="AQ7" s="97">
        <v>-32.16734209414426</v>
      </c>
      <c r="AR7" s="96">
        <v>2860.7258587454926</v>
      </c>
      <c r="AS7" s="97">
        <v>10608.174668140378</v>
      </c>
      <c r="AT7" s="96">
        <v>13526.289790372466</v>
      </c>
      <c r="AU7" s="97">
        <v>27256.299331684011</v>
      </c>
      <c r="AV7" s="96">
        <v>6056.6751476578283</v>
      </c>
      <c r="AW7" s="97">
        <v>15375.058507804322</v>
      </c>
      <c r="AX7" s="96">
        <v>-3489.0971813423312</v>
      </c>
      <c r="AY7" s="97">
        <v>4263.1600036268101</v>
      </c>
    </row>
    <row r="8" spans="1:51" x14ac:dyDescent="0.25">
      <c r="B8" s="94">
        <v>10025</v>
      </c>
      <c r="C8" s="95" t="s">
        <v>11</v>
      </c>
      <c r="D8" s="96">
        <v>-481.55790489602441</v>
      </c>
      <c r="E8" s="97">
        <v>2269.0353179151371</v>
      </c>
      <c r="F8" s="96">
        <v>-9844.8171699214181</v>
      </c>
      <c r="G8" s="97">
        <v>-2579.5057135839597</v>
      </c>
      <c r="H8" s="96">
        <v>-6504.02658616603</v>
      </c>
      <c r="I8" s="97">
        <v>1093.0390510541511</v>
      </c>
      <c r="J8" s="96">
        <v>-1209.7760607632226</v>
      </c>
      <c r="K8" s="97">
        <v>1911.6504020854372</v>
      </c>
      <c r="L8" s="96">
        <v>-3227.7118711220792</v>
      </c>
      <c r="M8" s="97">
        <v>25.318646589747004</v>
      </c>
      <c r="N8" s="96">
        <v>-8786.5076348173498</v>
      </c>
      <c r="O8" s="97">
        <v>-2813.2156615540407</v>
      </c>
      <c r="P8" s="96">
        <v>-605.89082105922716</v>
      </c>
      <c r="Q8" s="97">
        <v>896.1010076655366</v>
      </c>
      <c r="R8" s="96">
        <v>-11439.706920429922</v>
      </c>
      <c r="S8" s="97">
        <v>-2822.9108431292116</v>
      </c>
      <c r="T8" s="96">
        <v>606.43764299762552</v>
      </c>
      <c r="U8" s="97">
        <v>4848.5612680279701</v>
      </c>
      <c r="V8" s="96">
        <v>12359.803349446163</v>
      </c>
      <c r="W8" s="97">
        <v>12037.361903071269</v>
      </c>
      <c r="X8" s="96">
        <v>10392.564256523092</v>
      </c>
      <c r="Y8" s="97">
        <v>10703.729614261796</v>
      </c>
      <c r="Z8" s="96">
        <v>7435.1786315460704</v>
      </c>
      <c r="AA8" s="97">
        <v>9496.8848722217754</v>
      </c>
      <c r="AB8" s="96">
        <v>-346.00390489602432</v>
      </c>
      <c r="AC8" s="97">
        <v>2216.22831791514</v>
      </c>
      <c r="AD8" s="96">
        <v>-9857.0161699214186</v>
      </c>
      <c r="AE8" s="97">
        <v>-2511.6797135839588</v>
      </c>
      <c r="AF8" s="96">
        <v>-6447.8415861660287</v>
      </c>
      <c r="AG8" s="97">
        <v>1149.1160510541558</v>
      </c>
      <c r="AH8" s="96">
        <v>-1256.2460607632238</v>
      </c>
      <c r="AI8" s="97">
        <v>1826.4094020854391</v>
      </c>
      <c r="AJ8" s="96">
        <v>-2197.2059374420751</v>
      </c>
      <c r="AK8" s="97">
        <v>501.88711342974784</v>
      </c>
      <c r="AL8" s="96">
        <v>-8930.4616348173513</v>
      </c>
      <c r="AM8" s="97">
        <v>-2914.5896615540405</v>
      </c>
      <c r="AN8" s="96">
        <v>-636.09782105922932</v>
      </c>
      <c r="AO8" s="97">
        <v>731.99000766553581</v>
      </c>
      <c r="AP8" s="96">
        <v>-11542.009920429926</v>
      </c>
      <c r="AQ8" s="97">
        <v>-2842.3928431292115</v>
      </c>
      <c r="AR8" s="96">
        <v>606.78564299762365</v>
      </c>
      <c r="AS8" s="97">
        <v>4837.0682680279679</v>
      </c>
      <c r="AT8" s="96">
        <v>12486.12134944617</v>
      </c>
      <c r="AU8" s="97">
        <v>12046.60190307127</v>
      </c>
      <c r="AV8" s="96">
        <v>10486.71725652309</v>
      </c>
      <c r="AW8" s="97">
        <v>10727.823614261801</v>
      </c>
      <c r="AX8" s="96">
        <v>7436.0606315460827</v>
      </c>
      <c r="AY8" s="97">
        <v>9486.9398722217757</v>
      </c>
    </row>
    <row r="9" spans="1:51" x14ac:dyDescent="0.25">
      <c r="B9" s="94">
        <v>10027</v>
      </c>
      <c r="C9" s="95" t="s">
        <v>12</v>
      </c>
      <c r="D9" s="96">
        <v>-4855.7033528919201</v>
      </c>
      <c r="E9" s="97">
        <v>-313.78532654843366</v>
      </c>
      <c r="F9" s="96">
        <v>-17828.488278085926</v>
      </c>
      <c r="G9" s="97">
        <v>-8924.7976008842361</v>
      </c>
      <c r="H9" s="96">
        <v>-14180.570652401248</v>
      </c>
      <c r="I9" s="97">
        <v>-6809.519632692316</v>
      </c>
      <c r="J9" s="96">
        <v>-10430.199034437815</v>
      </c>
      <c r="K9" s="97">
        <v>-4760.230284235784</v>
      </c>
      <c r="L9" s="96">
        <v>-10868.283605942734</v>
      </c>
      <c r="M9" s="97">
        <v>-5259.1503503210588</v>
      </c>
      <c r="N9" s="96">
        <v>-14699.155416871454</v>
      </c>
      <c r="O9" s="97">
        <v>-8157.6769746240625</v>
      </c>
      <c r="P9" s="96">
        <v>59.816698393144179</v>
      </c>
      <c r="Q9" s="97">
        <v>1745.7694995476286</v>
      </c>
      <c r="R9" s="96">
        <v>-3128.7198486436391</v>
      </c>
      <c r="S9" s="97">
        <v>4677.5471412213483</v>
      </c>
      <c r="T9" s="96">
        <v>11202.438695650479</v>
      </c>
      <c r="U9" s="97">
        <v>11092.482630684379</v>
      </c>
      <c r="V9" s="96">
        <v>17541.896526628861</v>
      </c>
      <c r="W9" s="97">
        <v>19282.294468073716</v>
      </c>
      <c r="X9" s="96">
        <v>13331.11127809684</v>
      </c>
      <c r="Y9" s="97">
        <v>14394.598931584022</v>
      </c>
      <c r="Z9" s="96">
        <v>8084.0605715066486</v>
      </c>
      <c r="AA9" s="97">
        <v>8807.0050377659172</v>
      </c>
      <c r="AB9" s="96">
        <v>-4902.5023528919228</v>
      </c>
      <c r="AC9" s="97">
        <v>-371.52932654843426</v>
      </c>
      <c r="AD9" s="96">
        <v>-17876.366278085927</v>
      </c>
      <c r="AE9" s="97">
        <v>-8969.466600884236</v>
      </c>
      <c r="AF9" s="96">
        <v>-14235.078652401246</v>
      </c>
      <c r="AG9" s="97">
        <v>-6859.6556326923164</v>
      </c>
      <c r="AH9" s="96">
        <v>-10475.423034437817</v>
      </c>
      <c r="AI9" s="97">
        <v>-4819.6492842357839</v>
      </c>
      <c r="AJ9" s="96">
        <v>-10102.305738670731</v>
      </c>
      <c r="AK9" s="97">
        <v>-4927.3014166850571</v>
      </c>
      <c r="AL9" s="96">
        <v>-14754.802416871453</v>
      </c>
      <c r="AM9" s="97">
        <v>-8206.1489746240622</v>
      </c>
      <c r="AN9" s="96">
        <v>21.287698393141909</v>
      </c>
      <c r="AO9" s="97">
        <v>1692.3804995476294</v>
      </c>
      <c r="AP9" s="96">
        <v>-3184.7478486436376</v>
      </c>
      <c r="AQ9" s="97">
        <v>4628.9311412213465</v>
      </c>
      <c r="AR9" s="96">
        <v>11154.172695650475</v>
      </c>
      <c r="AS9" s="97">
        <v>11048.731630684379</v>
      </c>
      <c r="AT9" s="96">
        <v>17495.160526628872</v>
      </c>
      <c r="AU9" s="97">
        <v>19224.482468073711</v>
      </c>
      <c r="AV9" s="96">
        <v>13274.098278096841</v>
      </c>
      <c r="AW9" s="97">
        <v>14346.963931584023</v>
      </c>
      <c r="AX9" s="96">
        <v>8038.0725715066437</v>
      </c>
      <c r="AY9" s="97">
        <v>8760.9720377659178</v>
      </c>
    </row>
    <row r="10" spans="1:51" x14ac:dyDescent="0.25">
      <c r="B10" s="94">
        <v>10029</v>
      </c>
      <c r="C10" s="95" t="s">
        <v>13</v>
      </c>
      <c r="D10" s="96">
        <v>0</v>
      </c>
      <c r="E10" s="97">
        <v>0</v>
      </c>
      <c r="F10" s="96">
        <v>0</v>
      </c>
      <c r="G10" s="97">
        <v>0</v>
      </c>
      <c r="H10" s="96">
        <v>0</v>
      </c>
      <c r="I10" s="97">
        <v>0</v>
      </c>
      <c r="J10" s="96">
        <v>0</v>
      </c>
      <c r="K10" s="97">
        <v>0</v>
      </c>
      <c r="L10" s="96">
        <v>0</v>
      </c>
      <c r="M10" s="97">
        <v>0</v>
      </c>
      <c r="N10" s="96">
        <v>0</v>
      </c>
      <c r="O10" s="97">
        <v>0</v>
      </c>
      <c r="P10" s="96">
        <v>0</v>
      </c>
      <c r="Q10" s="97">
        <v>0</v>
      </c>
      <c r="R10" s="96">
        <v>0</v>
      </c>
      <c r="S10" s="97">
        <v>0</v>
      </c>
      <c r="T10" s="96">
        <v>0</v>
      </c>
      <c r="U10" s="97">
        <v>0</v>
      </c>
      <c r="V10" s="96">
        <v>0</v>
      </c>
      <c r="W10" s="97">
        <v>0</v>
      </c>
      <c r="X10" s="96">
        <v>0</v>
      </c>
      <c r="Y10" s="97">
        <v>0</v>
      </c>
      <c r="Z10" s="96">
        <v>0</v>
      </c>
      <c r="AA10" s="97">
        <v>0</v>
      </c>
      <c r="AB10" s="96">
        <v>0</v>
      </c>
      <c r="AC10" s="97">
        <v>0</v>
      </c>
      <c r="AD10" s="96">
        <v>0</v>
      </c>
      <c r="AE10" s="97">
        <v>0</v>
      </c>
      <c r="AF10" s="96">
        <v>0</v>
      </c>
      <c r="AG10" s="97">
        <v>0</v>
      </c>
      <c r="AH10" s="96">
        <v>0</v>
      </c>
      <c r="AI10" s="97">
        <v>0</v>
      </c>
      <c r="AJ10" s="96">
        <v>0</v>
      </c>
      <c r="AK10" s="97">
        <v>0</v>
      </c>
      <c r="AL10" s="96">
        <v>0</v>
      </c>
      <c r="AM10" s="97">
        <v>0</v>
      </c>
      <c r="AN10" s="96">
        <v>0</v>
      </c>
      <c r="AO10" s="97">
        <v>0</v>
      </c>
      <c r="AP10" s="96">
        <v>0</v>
      </c>
      <c r="AQ10" s="97">
        <v>0</v>
      </c>
      <c r="AR10" s="96">
        <v>0</v>
      </c>
      <c r="AS10" s="97">
        <v>0</v>
      </c>
      <c r="AT10" s="96">
        <v>0</v>
      </c>
      <c r="AU10" s="97">
        <v>0</v>
      </c>
      <c r="AV10" s="96">
        <v>0</v>
      </c>
      <c r="AW10" s="97">
        <v>0</v>
      </c>
      <c r="AX10" s="96">
        <v>0</v>
      </c>
      <c r="AY10" s="97">
        <v>0</v>
      </c>
    </row>
    <row r="11" spans="1:51" x14ac:dyDescent="0.25">
      <c r="B11" s="94">
        <v>10044</v>
      </c>
      <c r="C11" s="95" t="s">
        <v>14</v>
      </c>
      <c r="D11" s="96">
        <v>67.821740135203072</v>
      </c>
      <c r="E11" s="97">
        <v>-581.82824531379174</v>
      </c>
      <c r="F11" s="96">
        <v>-623.01914565927473</v>
      </c>
      <c r="G11" s="97">
        <v>-193.27178221724807</v>
      </c>
      <c r="H11" s="96">
        <v>1514.6515927128621</v>
      </c>
      <c r="I11" s="97">
        <v>395.17272989918183</v>
      </c>
      <c r="J11" s="96">
        <v>2053.6944367538727</v>
      </c>
      <c r="K11" s="97">
        <v>1224.9601813384816</v>
      </c>
      <c r="L11" s="96">
        <v>1954.8641666668509</v>
      </c>
      <c r="M11" s="97">
        <v>460.56504419089742</v>
      </c>
      <c r="N11" s="96">
        <v>319.95085625341017</v>
      </c>
      <c r="O11" s="97">
        <v>-741.51301968462849</v>
      </c>
      <c r="P11" s="96">
        <v>1186.9859599862002</v>
      </c>
      <c r="Q11" s="97">
        <v>-116.62731162667933</v>
      </c>
      <c r="R11" s="96">
        <v>-4261.7309772628323</v>
      </c>
      <c r="S11" s="97">
        <v>-2186.561371997479</v>
      </c>
      <c r="T11" s="96">
        <v>-1499.1964234562874</v>
      </c>
      <c r="U11" s="97">
        <v>-1457.1451947669302</v>
      </c>
      <c r="V11" s="96">
        <v>-141.4637147411031</v>
      </c>
      <c r="W11" s="97">
        <v>235.94781547556249</v>
      </c>
      <c r="X11" s="96">
        <v>-177.29861483816057</v>
      </c>
      <c r="Y11" s="97">
        <v>-366.37144847575109</v>
      </c>
      <c r="Z11" s="96">
        <v>493.56917994850483</v>
      </c>
      <c r="AA11" s="97">
        <v>-434.68472070181724</v>
      </c>
      <c r="AB11" s="96">
        <v>-216.09625986479659</v>
      </c>
      <c r="AC11" s="97">
        <v>-346.22224531379197</v>
      </c>
      <c r="AD11" s="96">
        <v>-315.58014565927442</v>
      </c>
      <c r="AE11" s="97">
        <v>-545.38678221724695</v>
      </c>
      <c r="AF11" s="96">
        <v>1492.6955927128638</v>
      </c>
      <c r="AG11" s="97">
        <v>368.34872989918222</v>
      </c>
      <c r="AH11" s="96">
        <v>2032.7684367538732</v>
      </c>
      <c r="AI11" s="97">
        <v>1196.8721813384818</v>
      </c>
      <c r="AJ11" s="96">
        <v>2029.572723466852</v>
      </c>
      <c r="AK11" s="97">
        <v>550.63732259089829</v>
      </c>
      <c r="AL11" s="96">
        <v>296.75385625340823</v>
      </c>
      <c r="AM11" s="97">
        <v>-767.61801968462805</v>
      </c>
      <c r="AN11" s="96">
        <v>893.38895998620046</v>
      </c>
      <c r="AO11" s="97">
        <v>131.30468837332046</v>
      </c>
      <c r="AP11" s="96">
        <v>-4028.3299772628325</v>
      </c>
      <c r="AQ11" s="97">
        <v>-2469.8813719974787</v>
      </c>
      <c r="AR11" s="96">
        <v>-1519.7664234562872</v>
      </c>
      <c r="AS11" s="97">
        <v>-1482.6881947669299</v>
      </c>
      <c r="AT11" s="96">
        <v>-162.01271474110399</v>
      </c>
      <c r="AU11" s="97">
        <v>206.13281547556198</v>
      </c>
      <c r="AV11" s="96">
        <v>-200.37061483816069</v>
      </c>
      <c r="AW11" s="97">
        <v>-393.88144847575131</v>
      </c>
      <c r="AX11" s="96">
        <v>474.04017994850255</v>
      </c>
      <c r="AY11" s="97">
        <v>-461.92772070181763</v>
      </c>
    </row>
    <row r="12" spans="1:51" x14ac:dyDescent="0.25">
      <c r="B12" s="94">
        <v>10046</v>
      </c>
      <c r="C12" s="95" t="s">
        <v>15</v>
      </c>
      <c r="D12" s="96">
        <v>0</v>
      </c>
      <c r="E12" s="97">
        <v>0</v>
      </c>
      <c r="F12" s="96">
        <v>0</v>
      </c>
      <c r="G12" s="97">
        <v>0</v>
      </c>
      <c r="H12" s="96">
        <v>0</v>
      </c>
      <c r="I12" s="97">
        <v>0</v>
      </c>
      <c r="J12" s="96">
        <v>0</v>
      </c>
      <c r="K12" s="97">
        <v>0</v>
      </c>
      <c r="L12" s="96">
        <v>0</v>
      </c>
      <c r="M12" s="97">
        <v>0</v>
      </c>
      <c r="N12" s="96">
        <v>0</v>
      </c>
      <c r="O12" s="97">
        <v>0</v>
      </c>
      <c r="P12" s="96">
        <v>0</v>
      </c>
      <c r="Q12" s="97">
        <v>0</v>
      </c>
      <c r="R12" s="96">
        <v>0</v>
      </c>
      <c r="S12" s="97">
        <v>0</v>
      </c>
      <c r="T12" s="96">
        <v>0</v>
      </c>
      <c r="U12" s="97">
        <v>0</v>
      </c>
      <c r="V12" s="96">
        <v>0</v>
      </c>
      <c r="W12" s="97">
        <v>0</v>
      </c>
      <c r="X12" s="96">
        <v>0</v>
      </c>
      <c r="Y12" s="97">
        <v>0</v>
      </c>
      <c r="Z12" s="96">
        <v>0</v>
      </c>
      <c r="AA12" s="97">
        <v>0</v>
      </c>
      <c r="AB12" s="96">
        <v>0</v>
      </c>
      <c r="AC12" s="97">
        <v>0</v>
      </c>
      <c r="AD12" s="96">
        <v>0</v>
      </c>
      <c r="AE12" s="97">
        <v>0</v>
      </c>
      <c r="AF12" s="96">
        <v>0</v>
      </c>
      <c r="AG12" s="97">
        <v>0</v>
      </c>
      <c r="AH12" s="96">
        <v>0</v>
      </c>
      <c r="AI12" s="97">
        <v>0</v>
      </c>
      <c r="AJ12" s="96">
        <v>0</v>
      </c>
      <c r="AK12" s="97">
        <v>0</v>
      </c>
      <c r="AL12" s="96">
        <v>0</v>
      </c>
      <c r="AM12" s="97">
        <v>0</v>
      </c>
      <c r="AN12" s="96">
        <v>0</v>
      </c>
      <c r="AO12" s="97">
        <v>0</v>
      </c>
      <c r="AP12" s="96">
        <v>0</v>
      </c>
      <c r="AQ12" s="97">
        <v>0</v>
      </c>
      <c r="AR12" s="96">
        <v>0</v>
      </c>
      <c r="AS12" s="97">
        <v>0</v>
      </c>
      <c r="AT12" s="96">
        <v>0</v>
      </c>
      <c r="AU12" s="97">
        <v>0</v>
      </c>
      <c r="AV12" s="96">
        <v>0</v>
      </c>
      <c r="AW12" s="97">
        <v>0</v>
      </c>
      <c r="AX12" s="96">
        <v>0</v>
      </c>
      <c r="AY12" s="97">
        <v>0</v>
      </c>
    </row>
    <row r="13" spans="1:51" x14ac:dyDescent="0.25">
      <c r="B13" s="94">
        <v>10047</v>
      </c>
      <c r="C13" s="95" t="s">
        <v>16</v>
      </c>
      <c r="D13" s="96">
        <v>1058.3114018973574</v>
      </c>
      <c r="E13" s="97">
        <v>5092.8186376719168</v>
      </c>
      <c r="F13" s="96">
        <v>-10195.076360617895</v>
      </c>
      <c r="G13" s="97">
        <v>6419.7483037801576</v>
      </c>
      <c r="H13" s="96">
        <v>2720.9318889685819</v>
      </c>
      <c r="I13" s="97">
        <v>7105.7636260554063</v>
      </c>
      <c r="J13" s="96">
        <v>10490.389304107179</v>
      </c>
      <c r="K13" s="97">
        <v>17479.29359925216</v>
      </c>
      <c r="L13" s="96">
        <v>10154.099612559272</v>
      </c>
      <c r="M13" s="97">
        <v>10121.648996140779</v>
      </c>
      <c r="N13" s="96">
        <v>3349.4482181791827</v>
      </c>
      <c r="O13" s="97">
        <v>4039.1034595189267</v>
      </c>
      <c r="P13" s="96">
        <v>6527.3858932977237</v>
      </c>
      <c r="Q13" s="97">
        <v>6744.8800113142643</v>
      </c>
      <c r="R13" s="96">
        <v>-36540.030767877644</v>
      </c>
      <c r="S13" s="97">
        <v>-7557.8342277933043</v>
      </c>
      <c r="T13" s="96">
        <v>-16901.479520583016</v>
      </c>
      <c r="U13" s="97">
        <v>-4190.1583143281096</v>
      </c>
      <c r="V13" s="96">
        <v>-14085.322680798148</v>
      </c>
      <c r="W13" s="97">
        <v>6357.6799233686543</v>
      </c>
      <c r="X13" s="96">
        <v>-14573.964606016198</v>
      </c>
      <c r="Y13" s="97">
        <v>1000.4959382531815</v>
      </c>
      <c r="Z13" s="96">
        <v>66.486001864919672</v>
      </c>
      <c r="AA13" s="97">
        <v>5633.8171453516188</v>
      </c>
      <c r="AB13" s="96">
        <v>-1446.5612973944371</v>
      </c>
      <c r="AC13" s="97">
        <v>7598.7117186671167</v>
      </c>
      <c r="AD13" s="96">
        <v>-7383.6238321017299</v>
      </c>
      <c r="AE13" s="97">
        <v>3582.2176714086527</v>
      </c>
      <c r="AF13" s="96">
        <v>2717.6163092693168</v>
      </c>
      <c r="AG13" s="97">
        <v>7117.0267848950825</v>
      </c>
      <c r="AH13" s="96">
        <v>10507.49616938761</v>
      </c>
      <c r="AI13" s="97">
        <v>17516.851767828557</v>
      </c>
      <c r="AJ13" s="96">
        <v>9818.2161664943123</v>
      </c>
      <c r="AK13" s="97">
        <v>10146.792372058539</v>
      </c>
      <c r="AL13" s="96">
        <v>3348.2412053441658</v>
      </c>
      <c r="AM13" s="97">
        <v>4043.274541630708</v>
      </c>
      <c r="AN13" s="96">
        <v>4055.5439141752286</v>
      </c>
      <c r="AO13" s="97">
        <v>9236.3529682238513</v>
      </c>
      <c r="AP13" s="96">
        <v>-34320.75763465144</v>
      </c>
      <c r="AQ13" s="97">
        <v>-9905.7686784632533</v>
      </c>
      <c r="AR13" s="96">
        <v>-16953.673261434516</v>
      </c>
      <c r="AS13" s="97">
        <v>-4206.5379028915631</v>
      </c>
      <c r="AT13" s="96">
        <v>-14129.855203227751</v>
      </c>
      <c r="AU13" s="97">
        <v>6367.879847229422</v>
      </c>
      <c r="AV13" s="96">
        <v>-14620.4311878644</v>
      </c>
      <c r="AW13" s="97">
        <v>997.47125746380334</v>
      </c>
      <c r="AX13" s="96">
        <v>58.220619858344435</v>
      </c>
      <c r="AY13" s="97">
        <v>5642.3468655822289</v>
      </c>
    </row>
    <row r="14" spans="1:51" x14ac:dyDescent="0.25">
      <c r="B14" s="94">
        <v>10055</v>
      </c>
      <c r="C14" s="95" t="s">
        <v>17</v>
      </c>
      <c r="D14" s="96">
        <v>-23.706356339018924</v>
      </c>
      <c r="E14" s="97">
        <v>-3.0216660540617539</v>
      </c>
      <c r="F14" s="96">
        <v>-29.463735769160763</v>
      </c>
      <c r="G14" s="97">
        <v>22.26056926491222</v>
      </c>
      <c r="H14" s="96">
        <v>59.839114523960234</v>
      </c>
      <c r="I14" s="97">
        <v>67.857530960525651</v>
      </c>
      <c r="J14" s="96">
        <v>65.863253553096712</v>
      </c>
      <c r="K14" s="97">
        <v>92.403111051211937</v>
      </c>
      <c r="L14" s="96">
        <v>60.846480763892487</v>
      </c>
      <c r="M14" s="97">
        <v>61.271349198738392</v>
      </c>
      <c r="N14" s="96">
        <v>0.90964218496259264</v>
      </c>
      <c r="O14" s="97">
        <v>15.279553364509354</v>
      </c>
      <c r="P14" s="96">
        <v>4.7683517163964098</v>
      </c>
      <c r="Q14" s="97">
        <v>14.048668480644224</v>
      </c>
      <c r="R14" s="96">
        <v>-115.12848038806383</v>
      </c>
      <c r="S14" s="97">
        <v>-37.640912284950616</v>
      </c>
      <c r="T14" s="96">
        <v>-65.245637042685644</v>
      </c>
      <c r="U14" s="97">
        <v>-36.296330897519042</v>
      </c>
      <c r="V14" s="96">
        <v>-39.091476497013275</v>
      </c>
      <c r="W14" s="97">
        <v>-5.6867023636035725</v>
      </c>
      <c r="X14" s="96">
        <v>-52.480556623913969</v>
      </c>
      <c r="Y14" s="97">
        <v>-24.446126699316778</v>
      </c>
      <c r="Z14" s="96">
        <v>-30.077294809341808</v>
      </c>
      <c r="AA14" s="97">
        <v>-17.529552447077251</v>
      </c>
      <c r="AB14" s="96">
        <v>-28.767356339018932</v>
      </c>
      <c r="AC14" s="97">
        <v>2.8993339459382526</v>
      </c>
      <c r="AD14" s="96">
        <v>-21.457735769160763</v>
      </c>
      <c r="AE14" s="97">
        <v>15.114569264912234</v>
      </c>
      <c r="AF14" s="96">
        <v>60.333114523960234</v>
      </c>
      <c r="AG14" s="97">
        <v>68.224530960525641</v>
      </c>
      <c r="AH14" s="96">
        <v>66.330253553096696</v>
      </c>
      <c r="AI14" s="97">
        <v>92.796111051211938</v>
      </c>
      <c r="AJ14" s="96">
        <v>59.432016667892498</v>
      </c>
      <c r="AK14" s="97">
        <v>61.070117150738426</v>
      </c>
      <c r="AL14" s="96">
        <v>1.4186421849626072</v>
      </c>
      <c r="AM14" s="97">
        <v>15.630553364509353</v>
      </c>
      <c r="AN14" s="96">
        <v>-0.87264828360358138</v>
      </c>
      <c r="AO14" s="97">
        <v>20.549668480644215</v>
      </c>
      <c r="AP14" s="96">
        <v>-109.44248038806384</v>
      </c>
      <c r="AQ14" s="97">
        <v>-42.465912284950605</v>
      </c>
      <c r="AR14" s="96">
        <v>-64.697637042685642</v>
      </c>
      <c r="AS14" s="97">
        <v>-35.983330897519039</v>
      </c>
      <c r="AT14" s="96">
        <v>-38.567476497013274</v>
      </c>
      <c r="AU14" s="97">
        <v>-5.350702363603574</v>
      </c>
      <c r="AV14" s="96">
        <v>-51.915556623913972</v>
      </c>
      <c r="AW14" s="97">
        <v>-24.150126699316786</v>
      </c>
      <c r="AX14" s="96">
        <v>-29.551294809341812</v>
      </c>
      <c r="AY14" s="97">
        <v>-17.195552447077247</v>
      </c>
    </row>
    <row r="15" spans="1:51" x14ac:dyDescent="0.25">
      <c r="B15" s="94">
        <v>10057</v>
      </c>
      <c r="C15" s="95" t="s">
        <v>18</v>
      </c>
      <c r="D15" s="96">
        <v>166.46048584303389</v>
      </c>
      <c r="E15" s="97">
        <v>-361.82428906232053</v>
      </c>
      <c r="F15" s="96">
        <v>-690.19305290682132</v>
      </c>
      <c r="G15" s="97">
        <v>256.87097758602522</v>
      </c>
      <c r="H15" s="96">
        <v>1142.3728466628309</v>
      </c>
      <c r="I15" s="97">
        <v>503.79262939124874</v>
      </c>
      <c r="J15" s="96">
        <v>2308.8199914048164</v>
      </c>
      <c r="K15" s="97">
        <v>1911.1036556134886</v>
      </c>
      <c r="L15" s="96">
        <v>2043.6899703937079</v>
      </c>
      <c r="M15" s="97">
        <v>870.7042919530295</v>
      </c>
      <c r="N15" s="96">
        <v>331.11565588287704</v>
      </c>
      <c r="O15" s="97">
        <v>-434.88778667006864</v>
      </c>
      <c r="P15" s="96">
        <v>1316.6109643245736</v>
      </c>
      <c r="Q15" s="97">
        <v>146.94727575837987</v>
      </c>
      <c r="R15" s="96">
        <v>-4732.9249150244577</v>
      </c>
      <c r="S15" s="97">
        <v>-2019.6431975623836</v>
      </c>
      <c r="T15" s="96">
        <v>-2017.8733480270839</v>
      </c>
      <c r="U15" s="97">
        <v>-1542.9585069047498</v>
      </c>
      <c r="V15" s="96">
        <v>191.97192938871012</v>
      </c>
      <c r="W15" s="97">
        <v>694.19326983152496</v>
      </c>
      <c r="X15" s="96">
        <v>-187.36740017030752</v>
      </c>
      <c r="Y15" s="97">
        <v>-243.64649870352514</v>
      </c>
      <c r="Z15" s="96">
        <v>-207.87927610619681</v>
      </c>
      <c r="AA15" s="97">
        <v>-604.48237040581444</v>
      </c>
      <c r="AB15" s="96">
        <v>-133.18351415696634</v>
      </c>
      <c r="AC15" s="97">
        <v>-15.568289062321128</v>
      </c>
      <c r="AD15" s="96">
        <v>-256.30405290682029</v>
      </c>
      <c r="AE15" s="97">
        <v>-130.93902241397427</v>
      </c>
      <c r="AF15" s="96">
        <v>1170.8048466628297</v>
      </c>
      <c r="AG15" s="97">
        <v>520.92362939124905</v>
      </c>
      <c r="AH15" s="96">
        <v>2335.8639914048163</v>
      </c>
      <c r="AI15" s="97">
        <v>1929.114655613489</v>
      </c>
      <c r="AJ15" s="96">
        <v>2013.89060632971</v>
      </c>
      <c r="AK15" s="97">
        <v>919.11860992102993</v>
      </c>
      <c r="AL15" s="96">
        <v>359.63865588287808</v>
      </c>
      <c r="AM15" s="97">
        <v>-419.33878667006866</v>
      </c>
      <c r="AN15" s="96">
        <v>1000.6439643245749</v>
      </c>
      <c r="AO15" s="97">
        <v>506.51227575838038</v>
      </c>
      <c r="AP15" s="96">
        <v>-4394.4449150244582</v>
      </c>
      <c r="AQ15" s="97">
        <v>-2315.9901975623834</v>
      </c>
      <c r="AR15" s="96">
        <v>-1989.8063480270848</v>
      </c>
      <c r="AS15" s="97">
        <v>-1528.3495069047503</v>
      </c>
      <c r="AT15" s="96">
        <v>218.41092938870861</v>
      </c>
      <c r="AU15" s="97">
        <v>709.98426983152422</v>
      </c>
      <c r="AV15" s="96">
        <v>-159.41340017030598</v>
      </c>
      <c r="AW15" s="97">
        <v>-229.80449870352459</v>
      </c>
      <c r="AX15" s="96">
        <v>-181.44827610619723</v>
      </c>
      <c r="AY15" s="97">
        <v>-589.54637040581474</v>
      </c>
    </row>
    <row r="16" spans="1:51" x14ac:dyDescent="0.25">
      <c r="B16" s="94">
        <v>10059</v>
      </c>
      <c r="C16" s="95" t="s">
        <v>19</v>
      </c>
      <c r="D16" s="96">
        <v>9.2996485250964724</v>
      </c>
      <c r="E16" s="97">
        <v>-100.52241850867745</v>
      </c>
      <c r="F16" s="96">
        <v>-170.76442426693302</v>
      </c>
      <c r="G16" s="97">
        <v>210.38787389554182</v>
      </c>
      <c r="H16" s="96">
        <v>418.72529970696087</v>
      </c>
      <c r="I16" s="97">
        <v>297.90225613816801</v>
      </c>
      <c r="J16" s="96">
        <v>1003.4995694875051</v>
      </c>
      <c r="K16" s="97">
        <v>962.15984124656393</v>
      </c>
      <c r="L16" s="96">
        <v>889.57254323502275</v>
      </c>
      <c r="M16" s="97">
        <v>474.83958507296279</v>
      </c>
      <c r="N16" s="96">
        <v>310.2875847501964</v>
      </c>
      <c r="O16" s="97">
        <v>65.700879167777657</v>
      </c>
      <c r="P16" s="96">
        <v>622.45516351009383</v>
      </c>
      <c r="Q16" s="97">
        <v>308.88887817746399</v>
      </c>
      <c r="R16" s="96">
        <v>-1896.0055768057841</v>
      </c>
      <c r="S16" s="97">
        <v>-703.6821968278025</v>
      </c>
      <c r="T16" s="96">
        <v>-927.90352688797111</v>
      </c>
      <c r="U16" s="97">
        <v>-547.92042195081285</v>
      </c>
      <c r="V16" s="96">
        <v>-831.28023620777731</v>
      </c>
      <c r="W16" s="97">
        <v>-117.00621963089884</v>
      </c>
      <c r="X16" s="96">
        <v>-813.2877253796546</v>
      </c>
      <c r="Y16" s="97">
        <v>-336.26417510622014</v>
      </c>
      <c r="Z16" s="96">
        <v>-79.122096706150387</v>
      </c>
      <c r="AA16" s="97">
        <v>-123.55797504419979</v>
      </c>
      <c r="AB16" s="96">
        <v>-100.53905180956008</v>
      </c>
      <c r="AC16" s="97">
        <v>15.225196163739611</v>
      </c>
      <c r="AD16" s="96">
        <v>-21.588999268295083</v>
      </c>
      <c r="AE16" s="97">
        <v>68.703668168075183</v>
      </c>
      <c r="AF16" s="96">
        <v>424.20486992564111</v>
      </c>
      <c r="AG16" s="97">
        <v>301.39245371520292</v>
      </c>
      <c r="AH16" s="96">
        <v>1009.8337105331498</v>
      </c>
      <c r="AI16" s="97">
        <v>966.94354258471481</v>
      </c>
      <c r="AJ16" s="96">
        <v>862.84365525404201</v>
      </c>
      <c r="AK16" s="97">
        <v>481.11410654955557</v>
      </c>
      <c r="AL16" s="96">
        <v>315.12279218031972</v>
      </c>
      <c r="AM16" s="97">
        <v>68.338229783209044</v>
      </c>
      <c r="AN16" s="96">
        <v>499.22700557397638</v>
      </c>
      <c r="AO16" s="97">
        <v>439.86938767875677</v>
      </c>
      <c r="AP16" s="96">
        <v>-1790.7219291558426</v>
      </c>
      <c r="AQ16" s="97">
        <v>-806.81708117530115</v>
      </c>
      <c r="AR16" s="96">
        <v>-925.7483902188178</v>
      </c>
      <c r="AS16" s="97">
        <v>-546.75732378160228</v>
      </c>
      <c r="AT16" s="96">
        <v>-829.19839697188718</v>
      </c>
      <c r="AU16" s="97">
        <v>-115.07902784559815</v>
      </c>
      <c r="AV16" s="96">
        <v>-810.87381366464479</v>
      </c>
      <c r="AW16" s="97">
        <v>-334.84611442145138</v>
      </c>
      <c r="AX16" s="96">
        <v>-75.857901896452859</v>
      </c>
      <c r="AY16" s="97">
        <v>-121.70402067231862</v>
      </c>
    </row>
    <row r="17" spans="2:51" x14ac:dyDescent="0.25">
      <c r="B17" s="94">
        <v>10061</v>
      </c>
      <c r="C17" s="95" t="s">
        <v>20</v>
      </c>
      <c r="D17" s="96">
        <v>114.29983923253258</v>
      </c>
      <c r="E17" s="97">
        <v>157.15141299906418</v>
      </c>
      <c r="F17" s="96">
        <v>-263.38976727819318</v>
      </c>
      <c r="G17" s="97">
        <v>401.44402587359309</v>
      </c>
      <c r="H17" s="96">
        <v>385.90138730616854</v>
      </c>
      <c r="I17" s="97">
        <v>418.32389628262354</v>
      </c>
      <c r="J17" s="96">
        <v>1009.7828135089685</v>
      </c>
      <c r="K17" s="97">
        <v>1139.5676212201802</v>
      </c>
      <c r="L17" s="96">
        <v>1072.4030424016992</v>
      </c>
      <c r="M17" s="97">
        <v>813.97992750346179</v>
      </c>
      <c r="N17" s="96">
        <v>226.7061968441335</v>
      </c>
      <c r="O17" s="97">
        <v>146.57626308512317</v>
      </c>
      <c r="P17" s="96">
        <v>658.91015130933511</v>
      </c>
      <c r="Q17" s="97">
        <v>469.66309603799687</v>
      </c>
      <c r="R17" s="96">
        <v>-1851.9275855552401</v>
      </c>
      <c r="S17" s="97">
        <v>-426.09839728766383</v>
      </c>
      <c r="T17" s="96">
        <v>-688.1226351780665</v>
      </c>
      <c r="U17" s="97">
        <v>-200.3734576629945</v>
      </c>
      <c r="V17" s="96">
        <v>-533.10942551853714</v>
      </c>
      <c r="W17" s="97">
        <v>415.4627652202571</v>
      </c>
      <c r="X17" s="96">
        <v>-538.01971419575329</v>
      </c>
      <c r="Y17" s="97">
        <v>111.07240522761322</v>
      </c>
      <c r="Z17" s="96">
        <v>220.73737319101747</v>
      </c>
      <c r="AA17" s="97">
        <v>242.64200531720053</v>
      </c>
      <c r="AB17" s="96">
        <v>-2.4491607674672196</v>
      </c>
      <c r="AC17" s="97">
        <v>305.21041299906392</v>
      </c>
      <c r="AD17" s="96">
        <v>-77.418767278192718</v>
      </c>
      <c r="AE17" s="97">
        <v>252.14702587359307</v>
      </c>
      <c r="AF17" s="96">
        <v>409.46738730616835</v>
      </c>
      <c r="AG17" s="97">
        <v>433.84189628262357</v>
      </c>
      <c r="AH17" s="96">
        <v>1033.628813508969</v>
      </c>
      <c r="AI17" s="97">
        <v>1156.9876212201802</v>
      </c>
      <c r="AJ17" s="96">
        <v>1068.9489676097005</v>
      </c>
      <c r="AK17" s="97">
        <v>828.91289010746232</v>
      </c>
      <c r="AL17" s="96">
        <v>247.71619684413372</v>
      </c>
      <c r="AM17" s="97">
        <v>159.42626308512354</v>
      </c>
      <c r="AN17" s="96">
        <v>533.14715130933473</v>
      </c>
      <c r="AO17" s="97">
        <v>627.77109603799704</v>
      </c>
      <c r="AP17" s="96">
        <v>-1700.9915855552404</v>
      </c>
      <c r="AQ17" s="97">
        <v>-546.45839728766396</v>
      </c>
      <c r="AR17" s="96">
        <v>-669.77463517806655</v>
      </c>
      <c r="AS17" s="97">
        <v>-189.01945766299423</v>
      </c>
      <c r="AT17" s="96">
        <v>-515.47742551853753</v>
      </c>
      <c r="AU17" s="97">
        <v>428.43276522025735</v>
      </c>
      <c r="AV17" s="96">
        <v>-519.0247141957534</v>
      </c>
      <c r="AW17" s="97">
        <v>122.68940522761341</v>
      </c>
      <c r="AX17" s="96">
        <v>238.83037319101732</v>
      </c>
      <c r="AY17" s="97">
        <v>254.46700531720035</v>
      </c>
    </row>
    <row r="18" spans="2:51" x14ac:dyDescent="0.25">
      <c r="B18" s="94">
        <v>10062</v>
      </c>
      <c r="C18" s="95" t="s">
        <v>21</v>
      </c>
      <c r="D18" s="96">
        <v>736.00119109652724</v>
      </c>
      <c r="E18" s="97">
        <v>172.00193490808169</v>
      </c>
      <c r="F18" s="96">
        <v>849.99844212314065</v>
      </c>
      <c r="G18" s="97">
        <v>294.32071371364873</v>
      </c>
      <c r="H18" s="96">
        <v>1842.2306949800641</v>
      </c>
      <c r="I18" s="97">
        <v>1028.5761800819246</v>
      </c>
      <c r="J18" s="96">
        <v>2058.2267177385843</v>
      </c>
      <c r="K18" s="97">
        <v>1293.0784925006078</v>
      </c>
      <c r="L18" s="96">
        <v>1754.7395086574552</v>
      </c>
      <c r="M18" s="97">
        <v>888.36314602000471</v>
      </c>
      <c r="N18" s="96">
        <v>1055.0106323463792</v>
      </c>
      <c r="O18" s="97">
        <v>224.79421734372067</v>
      </c>
      <c r="P18" s="96">
        <v>384.9600378519408</v>
      </c>
      <c r="Q18" s="97">
        <v>-114.71902301776618</v>
      </c>
      <c r="R18" s="96">
        <v>-1836.9067234885697</v>
      </c>
      <c r="S18" s="97">
        <v>-1520.1933941093396</v>
      </c>
      <c r="T18" s="96">
        <v>-1181.7457834220222</v>
      </c>
      <c r="U18" s="97">
        <v>-1244.0009579625596</v>
      </c>
      <c r="V18" s="96">
        <v>-353.94762888912737</v>
      </c>
      <c r="W18" s="97">
        <v>-537.61594083515115</v>
      </c>
      <c r="X18" s="96">
        <v>351.36042700211556</v>
      </c>
      <c r="Y18" s="97">
        <v>-35.901013864620154</v>
      </c>
      <c r="Z18" s="96">
        <v>745.18454602539964</v>
      </c>
      <c r="AA18" s="97">
        <v>104.07227010505198</v>
      </c>
      <c r="AB18" s="96">
        <v>758.07819109652746</v>
      </c>
      <c r="AC18" s="97">
        <v>151.56793490808172</v>
      </c>
      <c r="AD18" s="96">
        <v>830.03544212314046</v>
      </c>
      <c r="AE18" s="97">
        <v>315.92671371364895</v>
      </c>
      <c r="AF18" s="96">
        <v>1843.2546949800635</v>
      </c>
      <c r="AG18" s="97">
        <v>1029.1951800819247</v>
      </c>
      <c r="AH18" s="96">
        <v>2059.2317177385844</v>
      </c>
      <c r="AI18" s="97">
        <v>1293.7164925006077</v>
      </c>
      <c r="AJ18" s="96">
        <v>1710.5181378414557</v>
      </c>
      <c r="AK18" s="97">
        <v>856.42246061200467</v>
      </c>
      <c r="AL18" s="96">
        <v>1056.0866323463792</v>
      </c>
      <c r="AM18" s="97">
        <v>225.36121734372068</v>
      </c>
      <c r="AN18" s="96">
        <v>430.02203785194069</v>
      </c>
      <c r="AO18" s="97">
        <v>-157.13702301776607</v>
      </c>
      <c r="AP18" s="96">
        <v>-1906.8577234885697</v>
      </c>
      <c r="AQ18" s="97">
        <v>-1448.5993941093395</v>
      </c>
      <c r="AR18" s="96">
        <v>-1180.6347834220219</v>
      </c>
      <c r="AS18" s="97">
        <v>-1243.4679579625597</v>
      </c>
      <c r="AT18" s="96">
        <v>-352.88362888912752</v>
      </c>
      <c r="AU18" s="97">
        <v>-537.03594083515122</v>
      </c>
      <c r="AV18" s="96">
        <v>352.47442700211559</v>
      </c>
      <c r="AW18" s="97">
        <v>-35.371013864620181</v>
      </c>
      <c r="AX18" s="96">
        <v>746.25854602539971</v>
      </c>
      <c r="AY18" s="97">
        <v>104.64127010505194</v>
      </c>
    </row>
    <row r="19" spans="2:51" x14ac:dyDescent="0.25">
      <c r="B19" s="94">
        <v>10064</v>
      </c>
      <c r="C19" s="95" t="s">
        <v>22</v>
      </c>
      <c r="D19" s="96">
        <v>-270.21569217074284</v>
      </c>
      <c r="E19" s="97">
        <v>-272.63508972098907</v>
      </c>
      <c r="F19" s="96">
        <v>-1057.1966072731957</v>
      </c>
      <c r="G19" s="97">
        <v>-27.239956500147855</v>
      </c>
      <c r="H19" s="96">
        <v>834.03316546161295</v>
      </c>
      <c r="I19" s="97">
        <v>688.64020603835434</v>
      </c>
      <c r="J19" s="96">
        <v>1537.6576865622937</v>
      </c>
      <c r="K19" s="97">
        <v>1583.3829608714841</v>
      </c>
      <c r="L19" s="96">
        <v>1433.600203339246</v>
      </c>
      <c r="M19" s="97">
        <v>913.2885261892834</v>
      </c>
      <c r="N19" s="96">
        <v>263.70992295827818</v>
      </c>
      <c r="O19" s="97">
        <v>-32.646595022547899</v>
      </c>
      <c r="P19" s="96">
        <v>681.20819743084212</v>
      </c>
      <c r="Q19" s="97">
        <v>140.40025778249446</v>
      </c>
      <c r="R19" s="96">
        <v>-3178.7087735498944</v>
      </c>
      <c r="S19" s="97">
        <v>-1300.9496039495257</v>
      </c>
      <c r="T19" s="96">
        <v>-1205.6363267404386</v>
      </c>
      <c r="U19" s="97">
        <v>-883.67405383837331</v>
      </c>
      <c r="V19" s="96">
        <v>17.30986231262159</v>
      </c>
      <c r="W19" s="97">
        <v>507.73105913750896</v>
      </c>
      <c r="X19" s="96">
        <v>-214.03468545166197</v>
      </c>
      <c r="Y19" s="97">
        <v>-103.87042391781051</v>
      </c>
      <c r="Z19" s="96">
        <v>105.96195624048323</v>
      </c>
      <c r="AA19" s="97">
        <v>-173.71003961044698</v>
      </c>
      <c r="AB19" s="96">
        <v>-476.27716498574864</v>
      </c>
      <c r="AC19" s="97">
        <v>-86.902257506691058</v>
      </c>
      <c r="AD19" s="96">
        <v>-843.11027513598219</v>
      </c>
      <c r="AE19" s="97">
        <v>-267.33038022822393</v>
      </c>
      <c r="AF19" s="96">
        <v>818.4510992247142</v>
      </c>
      <c r="AG19" s="97">
        <v>679.0873102860678</v>
      </c>
      <c r="AH19" s="96">
        <v>1524.5925566085334</v>
      </c>
      <c r="AI19" s="97">
        <v>1575.601294986679</v>
      </c>
      <c r="AJ19" s="96">
        <v>1373.8554613608958</v>
      </c>
      <c r="AK19" s="97">
        <v>910.51001213516793</v>
      </c>
      <c r="AL19" s="96">
        <v>249.97292516878861</v>
      </c>
      <c r="AM19" s="97">
        <v>-41.145428187191101</v>
      </c>
      <c r="AN19" s="96">
        <v>463.48540026692444</v>
      </c>
      <c r="AO19" s="97">
        <v>340.83294000213436</v>
      </c>
      <c r="AP19" s="96">
        <v>-3008.7963761429937</v>
      </c>
      <c r="AQ19" s="97">
        <v>-1502.4184105320214</v>
      </c>
      <c r="AR19" s="96">
        <v>-1221.0163319682333</v>
      </c>
      <c r="AS19" s="97">
        <v>-892.54978999450123</v>
      </c>
      <c r="AT19" s="96">
        <v>3.0921962898783022</v>
      </c>
      <c r="AU19" s="97">
        <v>500.47713939089726</v>
      </c>
      <c r="AV19" s="96">
        <v>-229.24405120376741</v>
      </c>
      <c r="AW19" s="97">
        <v>-111.59945822376903</v>
      </c>
      <c r="AX19" s="96">
        <v>94.92719188065621</v>
      </c>
      <c r="AY19" s="97">
        <v>-180.80408578408287</v>
      </c>
    </row>
    <row r="20" spans="2:51" x14ac:dyDescent="0.25">
      <c r="B20" s="94">
        <v>10065</v>
      </c>
      <c r="C20" s="95" t="s">
        <v>23</v>
      </c>
      <c r="D20" s="96">
        <v>96.089132251513774</v>
      </c>
      <c r="E20" s="97">
        <v>53.293126334440672</v>
      </c>
      <c r="F20" s="96">
        <v>48.573251480885119</v>
      </c>
      <c r="G20" s="97">
        <v>184.83281827476947</v>
      </c>
      <c r="H20" s="96">
        <v>501.1112496517153</v>
      </c>
      <c r="I20" s="97">
        <v>370.68378634632415</v>
      </c>
      <c r="J20" s="96">
        <v>457.14713542881543</v>
      </c>
      <c r="K20" s="97">
        <v>444.50480660185633</v>
      </c>
      <c r="L20" s="96">
        <v>481.40725750580702</v>
      </c>
      <c r="M20" s="97">
        <v>326.67240077951669</v>
      </c>
      <c r="N20" s="96">
        <v>188.22070561256714</v>
      </c>
      <c r="O20" s="97">
        <v>140.93139129611313</v>
      </c>
      <c r="P20" s="96">
        <v>269.71587043877651</v>
      </c>
      <c r="Q20" s="97">
        <v>175.39716196783394</v>
      </c>
      <c r="R20" s="96">
        <v>-397.91113662376586</v>
      </c>
      <c r="S20" s="97">
        <v>-85.494690050975692</v>
      </c>
      <c r="T20" s="96">
        <v>-114.00955825307472</v>
      </c>
      <c r="U20" s="97">
        <v>-36.912316847388638</v>
      </c>
      <c r="V20" s="96">
        <v>-34.072976711245587</v>
      </c>
      <c r="W20" s="97">
        <v>107.53849023906037</v>
      </c>
      <c r="X20" s="96">
        <v>-6.7612569197206085</v>
      </c>
      <c r="Y20" s="97">
        <v>48.953508955745633</v>
      </c>
      <c r="Z20" s="96">
        <v>103.00495277009247</v>
      </c>
      <c r="AA20" s="97">
        <v>57.198074793097476</v>
      </c>
      <c r="AB20" s="96">
        <v>64.502460775134409</v>
      </c>
      <c r="AC20" s="97">
        <v>83.928499859071735</v>
      </c>
      <c r="AD20" s="96">
        <v>88.787883623547941</v>
      </c>
      <c r="AE20" s="97">
        <v>143.47021745656014</v>
      </c>
      <c r="AF20" s="96">
        <v>500.42090254009827</v>
      </c>
      <c r="AG20" s="97">
        <v>370.25610028590063</v>
      </c>
      <c r="AH20" s="96">
        <v>456.54944129247906</v>
      </c>
      <c r="AI20" s="97">
        <v>444.13233536444943</v>
      </c>
      <c r="AJ20" s="96">
        <v>477.70922562738122</v>
      </c>
      <c r="AK20" s="97">
        <v>330.20187990703005</v>
      </c>
      <c r="AL20" s="96">
        <v>187.58787810258491</v>
      </c>
      <c r="AM20" s="97">
        <v>140.54615566974621</v>
      </c>
      <c r="AN20" s="96">
        <v>234.04270501933127</v>
      </c>
      <c r="AO20" s="97">
        <v>210.22280618230428</v>
      </c>
      <c r="AP20" s="96">
        <v>-368.36632981663126</v>
      </c>
      <c r="AQ20" s="97">
        <v>-116.37895924347549</v>
      </c>
      <c r="AR20" s="96">
        <v>-114.70411015748107</v>
      </c>
      <c r="AS20" s="97">
        <v>-37.305445680358503</v>
      </c>
      <c r="AT20" s="96">
        <v>-34.71899967754689</v>
      </c>
      <c r="AU20" s="97">
        <v>107.1928033512462</v>
      </c>
      <c r="AV20" s="96">
        <v>-7.4522695318621572</v>
      </c>
      <c r="AW20" s="97">
        <v>48.602231910712703</v>
      </c>
      <c r="AX20" s="96">
        <v>102.46540917147797</v>
      </c>
      <c r="AY20" s="97">
        <v>56.861211131937694</v>
      </c>
    </row>
    <row r="21" spans="2:51" x14ac:dyDescent="0.25">
      <c r="B21" s="94">
        <v>10066</v>
      </c>
      <c r="C21" s="95" t="s">
        <v>24</v>
      </c>
      <c r="D21" s="96">
        <v>-648.02644757594499</v>
      </c>
      <c r="E21" s="97">
        <v>-1405.8083076142348</v>
      </c>
      <c r="F21" s="96">
        <v>830.28074128020307</v>
      </c>
      <c r="G21" s="97">
        <v>161.67356093019771</v>
      </c>
      <c r="H21" s="96">
        <v>4310.5507376996284</v>
      </c>
      <c r="I21" s="97">
        <v>2753.1520328488068</v>
      </c>
      <c r="J21" s="96">
        <v>5738.60147703648</v>
      </c>
      <c r="K21" s="97">
        <v>3470.7507819874745</v>
      </c>
      <c r="L21" s="96">
        <v>5153.721706881006</v>
      </c>
      <c r="M21" s="97">
        <v>2754.4536040028333</v>
      </c>
      <c r="N21" s="96">
        <v>2597.4032137490995</v>
      </c>
      <c r="O21" s="97">
        <v>829.6287585652608</v>
      </c>
      <c r="P21" s="96">
        <v>2072.5884692737181</v>
      </c>
      <c r="Q21" s="97">
        <v>212.00234815522072</v>
      </c>
      <c r="R21" s="96">
        <v>-4805.6979693118337</v>
      </c>
      <c r="S21" s="97">
        <v>-3094.2097809932247</v>
      </c>
      <c r="T21" s="96">
        <v>-2928.391184099748</v>
      </c>
      <c r="U21" s="97">
        <v>-2809.9357981368012</v>
      </c>
      <c r="V21" s="96">
        <v>-2236.949869172473</v>
      </c>
      <c r="W21" s="97">
        <v>-1673.2752648732321</v>
      </c>
      <c r="X21" s="96">
        <v>-3246.7904441118626</v>
      </c>
      <c r="Y21" s="97">
        <v>-2163.0679766934172</v>
      </c>
      <c r="Z21" s="96">
        <v>-899.83915586110197</v>
      </c>
      <c r="AA21" s="97">
        <v>-1730.23649667276</v>
      </c>
      <c r="AB21" s="96">
        <v>-301.13544757594536</v>
      </c>
      <c r="AC21" s="97">
        <v>-1471.6983076142351</v>
      </c>
      <c r="AD21" s="96">
        <v>881.38174128020364</v>
      </c>
      <c r="AE21" s="97">
        <v>391.57556093019775</v>
      </c>
      <c r="AF21" s="96">
        <v>4481.561737699627</v>
      </c>
      <c r="AG21" s="97">
        <v>2863.1410328488064</v>
      </c>
      <c r="AH21" s="96">
        <v>5909.8174770364803</v>
      </c>
      <c r="AI21" s="97">
        <v>3580.5357819874744</v>
      </c>
      <c r="AJ21" s="96">
        <v>5387.2035479770093</v>
      </c>
      <c r="AK21" s="97">
        <v>2849.3205245508343</v>
      </c>
      <c r="AL21" s="96">
        <v>2775.5392137490999</v>
      </c>
      <c r="AM21" s="97">
        <v>932.49275856526219</v>
      </c>
      <c r="AN21" s="96">
        <v>2374.3074692737191</v>
      </c>
      <c r="AO21" s="97">
        <v>191.28434815522087</v>
      </c>
      <c r="AP21" s="96">
        <v>-4728.0399693118343</v>
      </c>
      <c r="AQ21" s="97">
        <v>-2890.8657809932247</v>
      </c>
      <c r="AR21" s="96">
        <v>-2742.5421840997478</v>
      </c>
      <c r="AS21" s="97">
        <v>-2714.7827981368009</v>
      </c>
      <c r="AT21" s="96">
        <v>-2059.2148691724724</v>
      </c>
      <c r="AU21" s="97">
        <v>-1570.0072648732321</v>
      </c>
      <c r="AV21" s="96">
        <v>-3063.8424441118641</v>
      </c>
      <c r="AW21" s="97">
        <v>-2065.0159766934175</v>
      </c>
      <c r="AX21" s="96">
        <v>-721.88615586110245</v>
      </c>
      <c r="AY21" s="97">
        <v>-1627.1884966727594</v>
      </c>
    </row>
    <row r="22" spans="2:51" x14ac:dyDescent="0.25">
      <c r="B22" s="94">
        <v>10067</v>
      </c>
      <c r="C22" s="95" t="s">
        <v>25</v>
      </c>
      <c r="D22" s="96">
        <v>446.06539240391066</v>
      </c>
      <c r="E22" s="97">
        <v>388.15907873651531</v>
      </c>
      <c r="F22" s="96">
        <v>-120.97752003949699</v>
      </c>
      <c r="G22" s="97">
        <v>389.00082378010848</v>
      </c>
      <c r="H22" s="96">
        <v>1483.3191432135245</v>
      </c>
      <c r="I22" s="97">
        <v>1641.8148323485639</v>
      </c>
      <c r="J22" s="96">
        <v>2835.3342609857427</v>
      </c>
      <c r="K22" s="97">
        <v>2458.4060724799356</v>
      </c>
      <c r="L22" s="96">
        <v>2083.715336053383</v>
      </c>
      <c r="M22" s="97">
        <v>1502.6863413611741</v>
      </c>
      <c r="N22" s="96">
        <v>827.33347554735974</v>
      </c>
      <c r="O22" s="97">
        <v>436.63945029422757</v>
      </c>
      <c r="P22" s="96">
        <v>1198.1888209198078</v>
      </c>
      <c r="Q22" s="97">
        <v>598.85086528519378</v>
      </c>
      <c r="R22" s="96">
        <v>-3009.3076579862973</v>
      </c>
      <c r="S22" s="97">
        <v>-1202.3189938855367</v>
      </c>
      <c r="T22" s="96">
        <v>-1359.0806079209906</v>
      </c>
      <c r="U22" s="97">
        <v>-766.3418617577172</v>
      </c>
      <c r="V22" s="96">
        <v>-137.35256707093504</v>
      </c>
      <c r="W22" s="97">
        <v>541.53155316377979</v>
      </c>
      <c r="X22" s="96">
        <v>-653.40444516735988</v>
      </c>
      <c r="Y22" s="97">
        <v>10.823939954476373</v>
      </c>
      <c r="Z22" s="96">
        <v>247.08854153628272</v>
      </c>
      <c r="AA22" s="97">
        <v>136.03504009229982</v>
      </c>
      <c r="AB22" s="96">
        <v>170.88839240391007</v>
      </c>
      <c r="AC22" s="97">
        <v>134.49407873651535</v>
      </c>
      <c r="AD22" s="96">
        <v>-362.34352003949698</v>
      </c>
      <c r="AE22" s="97">
        <v>167.52482378010882</v>
      </c>
      <c r="AF22" s="96">
        <v>1258.5021432135236</v>
      </c>
      <c r="AG22" s="97">
        <v>1443.3938323485636</v>
      </c>
      <c r="AH22" s="96">
        <v>2537.6102609857426</v>
      </c>
      <c r="AI22" s="97">
        <v>2178.8530724799357</v>
      </c>
      <c r="AJ22" s="96">
        <v>2034.634290533385</v>
      </c>
      <c r="AK22" s="97">
        <v>1388.3518186011743</v>
      </c>
      <c r="AL22" s="96">
        <v>470.13647554735962</v>
      </c>
      <c r="AM22" s="97">
        <v>165.27345029422759</v>
      </c>
      <c r="AN22" s="96">
        <v>863.88282091980727</v>
      </c>
      <c r="AO22" s="97">
        <v>309.25786528519438</v>
      </c>
      <c r="AP22" s="96">
        <v>-3367.9976579862969</v>
      </c>
      <c r="AQ22" s="97">
        <v>-1501.3489938855373</v>
      </c>
      <c r="AR22" s="96">
        <v>-1721.0576079209904</v>
      </c>
      <c r="AS22" s="97">
        <v>-1046.7098617577176</v>
      </c>
      <c r="AT22" s="96">
        <v>-471.53656707093523</v>
      </c>
      <c r="AU22" s="97">
        <v>228.7185531637806</v>
      </c>
      <c r="AV22" s="96">
        <v>-1023.0174451673602</v>
      </c>
      <c r="AW22" s="97">
        <v>-273.74006004552393</v>
      </c>
      <c r="AX22" s="96">
        <v>-99.240458463717005</v>
      </c>
      <c r="AY22" s="97">
        <v>-157.89395990769981</v>
      </c>
    </row>
    <row r="23" spans="2:51" x14ac:dyDescent="0.25">
      <c r="B23" s="94">
        <v>10068</v>
      </c>
      <c r="C23" s="95" t="s">
        <v>26</v>
      </c>
      <c r="D23" s="96">
        <v>-40.465974924146394</v>
      </c>
      <c r="E23" s="97">
        <v>4.9459969614212014</v>
      </c>
      <c r="F23" s="96">
        <v>-7.3164217916807956</v>
      </c>
      <c r="G23" s="97">
        <v>69.041873221014953</v>
      </c>
      <c r="H23" s="96">
        <v>284.05428972237519</v>
      </c>
      <c r="I23" s="97">
        <v>268.24981124943554</v>
      </c>
      <c r="J23" s="96">
        <v>381.78274159602279</v>
      </c>
      <c r="K23" s="97">
        <v>324.08867099844497</v>
      </c>
      <c r="L23" s="96">
        <v>299.77247909724611</v>
      </c>
      <c r="M23" s="97">
        <v>213.57603405973714</v>
      </c>
      <c r="N23" s="96">
        <v>84.246866372837758</v>
      </c>
      <c r="O23" s="97">
        <v>43.853321199200082</v>
      </c>
      <c r="P23" s="96">
        <v>84.95132731487854</v>
      </c>
      <c r="Q23" s="97">
        <v>41.487104201709485</v>
      </c>
      <c r="R23" s="96">
        <v>-636.6684978869755</v>
      </c>
      <c r="S23" s="97">
        <v>-273.46231320467325</v>
      </c>
      <c r="T23" s="96">
        <v>-330.63385362287738</v>
      </c>
      <c r="U23" s="97">
        <v>-174.98340232188139</v>
      </c>
      <c r="V23" s="96">
        <v>-125.65285511853449</v>
      </c>
      <c r="W23" s="97">
        <v>25.03126733870829</v>
      </c>
      <c r="X23" s="96">
        <v>-223.21653425611157</v>
      </c>
      <c r="Y23" s="97">
        <v>-46.084966031649287</v>
      </c>
      <c r="Z23" s="96">
        <v>-66.445355015006385</v>
      </c>
      <c r="AA23" s="97">
        <v>-41.967591724277099</v>
      </c>
      <c r="AB23" s="96">
        <v>-37.753974924146405</v>
      </c>
      <c r="AC23" s="97">
        <v>6.5609969614212105</v>
      </c>
      <c r="AD23" s="96">
        <v>-4.0174217916808175</v>
      </c>
      <c r="AE23" s="97">
        <v>71.218873221014974</v>
      </c>
      <c r="AF23" s="96">
        <v>287.95828972237518</v>
      </c>
      <c r="AG23" s="97">
        <v>270.8968112494357</v>
      </c>
      <c r="AH23" s="96">
        <v>385.49974159602289</v>
      </c>
      <c r="AI23" s="97">
        <v>326.61867099844494</v>
      </c>
      <c r="AJ23" s="96">
        <v>296.69487624924614</v>
      </c>
      <c r="AK23" s="97">
        <v>206.46973263573716</v>
      </c>
      <c r="AL23" s="96">
        <v>87.385866372837654</v>
      </c>
      <c r="AM23" s="97">
        <v>45.746321199200111</v>
      </c>
      <c r="AN23" s="96">
        <v>87.598327314878475</v>
      </c>
      <c r="AO23" s="97">
        <v>43.078104201709493</v>
      </c>
      <c r="AP23" s="96">
        <v>-634.26149788697546</v>
      </c>
      <c r="AQ23" s="97">
        <v>-271.92731320467328</v>
      </c>
      <c r="AR23" s="96">
        <v>-328.23985362287738</v>
      </c>
      <c r="AS23" s="97">
        <v>-173.59840232188139</v>
      </c>
      <c r="AT23" s="96">
        <v>-122.97585511853458</v>
      </c>
      <c r="AU23" s="97">
        <v>26.693267338708324</v>
      </c>
      <c r="AV23" s="96">
        <v>-220.57353425611154</v>
      </c>
      <c r="AW23" s="97">
        <v>-44.574966031649296</v>
      </c>
      <c r="AX23" s="96">
        <v>-64.114355015006367</v>
      </c>
      <c r="AY23" s="97">
        <v>-40.513591724277148</v>
      </c>
    </row>
    <row r="24" spans="2:51" x14ac:dyDescent="0.25">
      <c r="B24" s="94">
        <v>10070</v>
      </c>
      <c r="C24" s="95" t="s">
        <v>27</v>
      </c>
      <c r="D24" s="96">
        <v>6.91644499960708</v>
      </c>
      <c r="E24" s="97">
        <v>2.7018752562706254</v>
      </c>
      <c r="F24" s="96">
        <v>-13.729435763712189</v>
      </c>
      <c r="G24" s="97">
        <v>15.778392174779114</v>
      </c>
      <c r="H24" s="96">
        <v>41.079833649240783</v>
      </c>
      <c r="I24" s="97">
        <v>41.544740652388342</v>
      </c>
      <c r="J24" s="96">
        <v>58.905689370519724</v>
      </c>
      <c r="K24" s="97">
        <v>63.15130569860932</v>
      </c>
      <c r="L24" s="96">
        <v>53.023695439818056</v>
      </c>
      <c r="M24" s="97">
        <v>40.019094668367217</v>
      </c>
      <c r="N24" s="96">
        <v>10.091812464469882</v>
      </c>
      <c r="O24" s="97">
        <v>8.7111509027850218</v>
      </c>
      <c r="P24" s="96">
        <v>22.644983460867707</v>
      </c>
      <c r="Q24" s="97">
        <v>13.807630475473871</v>
      </c>
      <c r="R24" s="96">
        <v>-77.01907098783056</v>
      </c>
      <c r="S24" s="97">
        <v>-19.964374894955526</v>
      </c>
      <c r="T24" s="96">
        <v>-38.23318371929841</v>
      </c>
      <c r="U24" s="97">
        <v>-13.553723574361129</v>
      </c>
      <c r="V24" s="96">
        <v>-22.013833440572228</v>
      </c>
      <c r="W24" s="97">
        <v>10.526530495193953</v>
      </c>
      <c r="X24" s="96">
        <v>-11.845203483950883</v>
      </c>
      <c r="Y24" s="97">
        <v>2.4076305616083005</v>
      </c>
      <c r="Z24" s="96">
        <v>10.354925951869461</v>
      </c>
      <c r="AA24" s="97">
        <v>5.6466300653984973</v>
      </c>
      <c r="AB24" s="96">
        <v>1.1744449996070898</v>
      </c>
      <c r="AC24" s="97">
        <v>8.4438752562706298</v>
      </c>
      <c r="AD24" s="96">
        <v>-6.810435763712178</v>
      </c>
      <c r="AE24" s="97">
        <v>8.8593921747791029</v>
      </c>
      <c r="AF24" s="96">
        <v>41.079833649240783</v>
      </c>
      <c r="AG24" s="97">
        <v>41.544740652388342</v>
      </c>
      <c r="AH24" s="96">
        <v>58.905689370519724</v>
      </c>
      <c r="AI24" s="97">
        <v>63.15130569860932</v>
      </c>
      <c r="AJ24" s="96">
        <v>51.195546927818043</v>
      </c>
      <c r="AK24" s="97">
        <v>39.478020412367229</v>
      </c>
      <c r="AL24" s="96">
        <v>10.091812464469882</v>
      </c>
      <c r="AM24" s="97">
        <v>8.7111509027850218</v>
      </c>
      <c r="AN24" s="96">
        <v>16.705983460867714</v>
      </c>
      <c r="AO24" s="97">
        <v>19.746630475473864</v>
      </c>
      <c r="AP24" s="96">
        <v>-71.465070987830558</v>
      </c>
      <c r="AQ24" s="97">
        <v>-25.518374894955528</v>
      </c>
      <c r="AR24" s="96">
        <v>-38.23318371929841</v>
      </c>
      <c r="AS24" s="97">
        <v>-13.553723574361129</v>
      </c>
      <c r="AT24" s="96">
        <v>-22.013833440572228</v>
      </c>
      <c r="AU24" s="97">
        <v>10.526530495193953</v>
      </c>
      <c r="AV24" s="96">
        <v>-11.845203483950883</v>
      </c>
      <c r="AW24" s="97">
        <v>2.4076305616083005</v>
      </c>
      <c r="AX24" s="96">
        <v>10.354925951869461</v>
      </c>
      <c r="AY24" s="97">
        <v>5.6466300653984973</v>
      </c>
    </row>
    <row r="25" spans="2:51" x14ac:dyDescent="0.25">
      <c r="B25" s="94">
        <v>10071</v>
      </c>
      <c r="C25" s="95" t="s">
        <v>28</v>
      </c>
      <c r="D25" s="96">
        <v>-42.6095291851708</v>
      </c>
      <c r="E25" s="97">
        <v>-27.228940313435487</v>
      </c>
      <c r="F25" s="96">
        <v>-22.596866335587606</v>
      </c>
      <c r="G25" s="97">
        <v>70.602389280561511</v>
      </c>
      <c r="H25" s="96">
        <v>192.92179597970221</v>
      </c>
      <c r="I25" s="97">
        <v>142.25717297487085</v>
      </c>
      <c r="J25" s="96">
        <v>236.67220992315163</v>
      </c>
      <c r="K25" s="97">
        <v>226.00429521992987</v>
      </c>
      <c r="L25" s="96">
        <v>286.61918133682286</v>
      </c>
      <c r="M25" s="97">
        <v>168.49789374924609</v>
      </c>
      <c r="N25" s="96">
        <v>77.375655198889262</v>
      </c>
      <c r="O25" s="97">
        <v>25.526637206813689</v>
      </c>
      <c r="P25" s="96">
        <v>138.19044310286586</v>
      </c>
      <c r="Q25" s="97">
        <v>70.777521143526656</v>
      </c>
      <c r="R25" s="96">
        <v>-455.02575931488161</v>
      </c>
      <c r="S25" s="97">
        <v>-171.8394288185122</v>
      </c>
      <c r="T25" s="96">
        <v>-246.88821023207697</v>
      </c>
      <c r="U25" s="97">
        <v>-146.0173907566741</v>
      </c>
      <c r="V25" s="96">
        <v>-194.3171767542392</v>
      </c>
      <c r="W25" s="97">
        <v>-40.147950207772453</v>
      </c>
      <c r="X25" s="96">
        <v>-181.99962098213905</v>
      </c>
      <c r="Y25" s="97">
        <v>-79.701588632349399</v>
      </c>
      <c r="Z25" s="96">
        <v>-45.092435119437823</v>
      </c>
      <c r="AA25" s="97">
        <v>-52.059420024494159</v>
      </c>
      <c r="AB25" s="96">
        <v>-63.716529185170771</v>
      </c>
      <c r="AC25" s="97">
        <v>-3.0909403134355102</v>
      </c>
      <c r="AD25" s="96">
        <v>10.987133664412454</v>
      </c>
      <c r="AE25" s="97">
        <v>40.998389280561582</v>
      </c>
      <c r="AF25" s="96">
        <v>195.72079597970219</v>
      </c>
      <c r="AG25" s="97">
        <v>144.04817297487079</v>
      </c>
      <c r="AH25" s="96">
        <v>239.26820992315163</v>
      </c>
      <c r="AI25" s="97">
        <v>227.81529521992991</v>
      </c>
      <c r="AJ25" s="96">
        <v>279.30470257682305</v>
      </c>
      <c r="AK25" s="97">
        <v>168.53315436924618</v>
      </c>
      <c r="AL25" s="96">
        <v>79.693655198889246</v>
      </c>
      <c r="AM25" s="97">
        <v>26.884637206813636</v>
      </c>
      <c r="AN25" s="96">
        <v>113.83044310286584</v>
      </c>
      <c r="AO25" s="97">
        <v>98.501521143526645</v>
      </c>
      <c r="AP25" s="96">
        <v>-430.80875931488163</v>
      </c>
      <c r="AQ25" s="97">
        <v>-193.10842881851221</v>
      </c>
      <c r="AR25" s="96">
        <v>-245.16621023207699</v>
      </c>
      <c r="AS25" s="97">
        <v>-145.0583907566741</v>
      </c>
      <c r="AT25" s="96">
        <v>-192.62917675423921</v>
      </c>
      <c r="AU25" s="97">
        <v>-39.085950207772441</v>
      </c>
      <c r="AV25" s="96">
        <v>-180.12962098213904</v>
      </c>
      <c r="AW25" s="97">
        <v>-78.719588632349371</v>
      </c>
      <c r="AX25" s="96">
        <v>-43.393435119437754</v>
      </c>
      <c r="AY25" s="97">
        <v>-51.057420024494149</v>
      </c>
    </row>
    <row r="26" spans="2:51" x14ac:dyDescent="0.25">
      <c r="B26" s="94">
        <v>10072</v>
      </c>
      <c r="C26" s="95" t="s">
        <v>29</v>
      </c>
      <c r="D26" s="96">
        <v>636.6072156429891</v>
      </c>
      <c r="E26" s="97">
        <v>471.19741282529776</v>
      </c>
      <c r="F26" s="96">
        <v>-1260.5880461659908</v>
      </c>
      <c r="G26" s="97">
        <v>-162.15031283486587</v>
      </c>
      <c r="H26" s="96">
        <v>733.58271406177482</v>
      </c>
      <c r="I26" s="97">
        <v>1204.6232285559508</v>
      </c>
      <c r="J26" s="96">
        <v>2940.5719057335336</v>
      </c>
      <c r="K26" s="97">
        <v>2432.6730791305235</v>
      </c>
      <c r="L26" s="96">
        <v>2277.4842018057734</v>
      </c>
      <c r="M26" s="97">
        <v>1443.4507155154188</v>
      </c>
      <c r="N26" s="96">
        <v>-67.184979740763083</v>
      </c>
      <c r="O26" s="97">
        <v>31.864409255734245</v>
      </c>
      <c r="P26" s="96">
        <v>713.76120775037271</v>
      </c>
      <c r="Q26" s="97">
        <v>167.23722285416443</v>
      </c>
      <c r="R26" s="96">
        <v>-5655.8530514845279</v>
      </c>
      <c r="S26" s="97">
        <v>-2612.5473492670217</v>
      </c>
      <c r="T26" s="96">
        <v>-2840.2105825312974</v>
      </c>
      <c r="U26" s="97">
        <v>-1477.0566758206169</v>
      </c>
      <c r="V26" s="96">
        <v>-1122.9015189901165</v>
      </c>
      <c r="W26" s="97">
        <v>196.50215960739388</v>
      </c>
      <c r="X26" s="96">
        <v>-1471.4894568547243</v>
      </c>
      <c r="Y26" s="97">
        <v>-104.96887374178186</v>
      </c>
      <c r="Z26" s="96">
        <v>389.92064915585979</v>
      </c>
      <c r="AA26" s="97">
        <v>357.82130563793817</v>
      </c>
      <c r="AB26" s="96">
        <v>554.90521564298797</v>
      </c>
      <c r="AC26" s="97">
        <v>389.55541282529794</v>
      </c>
      <c r="AD26" s="96">
        <v>-1350.8160461659918</v>
      </c>
      <c r="AE26" s="97">
        <v>-226.90231283486537</v>
      </c>
      <c r="AF26" s="96">
        <v>649.1977140617746</v>
      </c>
      <c r="AG26" s="97">
        <v>1134.6872285559512</v>
      </c>
      <c r="AH26" s="96">
        <v>2862.197905733532</v>
      </c>
      <c r="AI26" s="97">
        <v>2359.0030791305253</v>
      </c>
      <c r="AJ26" s="96">
        <v>2172.3174092937734</v>
      </c>
      <c r="AK26" s="97">
        <v>1327.8103192594199</v>
      </c>
      <c r="AL26" s="96">
        <v>-160.44197974076269</v>
      </c>
      <c r="AM26" s="97">
        <v>-38.070590744265246</v>
      </c>
      <c r="AN26" s="96">
        <v>633.25620775037169</v>
      </c>
      <c r="AO26" s="97">
        <v>86.015222854164676</v>
      </c>
      <c r="AP26" s="96">
        <v>-5755.3190514845282</v>
      </c>
      <c r="AQ26" s="97">
        <v>-2683.4353492670225</v>
      </c>
      <c r="AR26" s="96">
        <v>-2933.3035825312982</v>
      </c>
      <c r="AS26" s="97">
        <v>-1548.4716758206159</v>
      </c>
      <c r="AT26" s="96">
        <v>-1209.3425189901172</v>
      </c>
      <c r="AU26" s="97">
        <v>116.11915960739407</v>
      </c>
      <c r="AV26" s="96">
        <v>-1565.7914568547258</v>
      </c>
      <c r="AW26" s="97">
        <v>-176.97787374178188</v>
      </c>
      <c r="AX26" s="96">
        <v>302.7366491558605</v>
      </c>
      <c r="AY26" s="97">
        <v>284.14230563793899</v>
      </c>
    </row>
    <row r="27" spans="2:51" x14ac:dyDescent="0.25">
      <c r="B27" s="94">
        <v>10074</v>
      </c>
      <c r="C27" s="95" t="s">
        <v>30</v>
      </c>
      <c r="D27" s="96">
        <v>236.60267411443419</v>
      </c>
      <c r="E27" s="97">
        <v>-448.95247426867809</v>
      </c>
      <c r="F27" s="96">
        <v>-263.94580903853785</v>
      </c>
      <c r="G27" s="97">
        <v>946.64642070298669</v>
      </c>
      <c r="H27" s="96">
        <v>1843.5661688707169</v>
      </c>
      <c r="I27" s="97">
        <v>1010.0822658748384</v>
      </c>
      <c r="J27" s="96">
        <v>2917.1934817172332</v>
      </c>
      <c r="K27" s="97">
        <v>2411.8658951147272</v>
      </c>
      <c r="L27" s="96">
        <v>3618.1456483393613</v>
      </c>
      <c r="M27" s="97">
        <v>1888.2149940295476</v>
      </c>
      <c r="N27" s="96">
        <v>1393.7437523979261</v>
      </c>
      <c r="O27" s="97">
        <v>101.0938025761352</v>
      </c>
      <c r="P27" s="96">
        <v>2513.7745122221477</v>
      </c>
      <c r="Q27" s="97">
        <v>912.11857145768681</v>
      </c>
      <c r="R27" s="96">
        <v>-5997.0954192254794</v>
      </c>
      <c r="S27" s="97">
        <v>-2644.4737183079378</v>
      </c>
      <c r="T27" s="96">
        <v>-3193.5672035179014</v>
      </c>
      <c r="U27" s="97">
        <v>-2235.3948265415393</v>
      </c>
      <c r="V27" s="96">
        <v>-1253.0234879742729</v>
      </c>
      <c r="W27" s="97">
        <v>101.51561288711309</v>
      </c>
      <c r="X27" s="96">
        <v>-1073.4581027997028</v>
      </c>
      <c r="Y27" s="97">
        <v>-555.82377645753422</v>
      </c>
      <c r="Z27" s="96">
        <v>736.43042960804087</v>
      </c>
      <c r="AA27" s="97">
        <v>-122.2381736525922</v>
      </c>
      <c r="AB27" s="96">
        <v>-45.076325885565893</v>
      </c>
      <c r="AC27" s="97">
        <v>-2.2064742686779937</v>
      </c>
      <c r="AD27" s="96">
        <v>364.69319096146137</v>
      </c>
      <c r="AE27" s="97">
        <v>522.22742070298682</v>
      </c>
      <c r="AF27" s="96">
        <v>1970.8731688707176</v>
      </c>
      <c r="AG27" s="97">
        <v>1091.4582658748386</v>
      </c>
      <c r="AH27" s="96">
        <v>3038.7074817172324</v>
      </c>
      <c r="AI27" s="97">
        <v>2495.9558951147274</v>
      </c>
      <c r="AJ27" s="96">
        <v>3674.4500277713632</v>
      </c>
      <c r="AK27" s="97">
        <v>1986.641183745548</v>
      </c>
      <c r="AL27" s="96">
        <v>1512.4567523979258</v>
      </c>
      <c r="AM27" s="97">
        <v>168.80280257613504</v>
      </c>
      <c r="AN27" s="96">
        <v>2181.3305122221482</v>
      </c>
      <c r="AO27" s="97">
        <v>1413.8725714576867</v>
      </c>
      <c r="AP27" s="96">
        <v>-5527.9924192254803</v>
      </c>
      <c r="AQ27" s="97">
        <v>-2938.7857183079377</v>
      </c>
      <c r="AR27" s="96">
        <v>-3088.9872035179014</v>
      </c>
      <c r="AS27" s="97">
        <v>-2176.1698265415389</v>
      </c>
      <c r="AT27" s="96">
        <v>-1147.7094879742745</v>
      </c>
      <c r="AU27" s="97">
        <v>170.11161288711264</v>
      </c>
      <c r="AV27" s="96">
        <v>-959.79810279970297</v>
      </c>
      <c r="AW27" s="97">
        <v>-493.3157764575335</v>
      </c>
      <c r="AX27" s="96">
        <v>841.84342960804133</v>
      </c>
      <c r="AY27" s="97">
        <v>-58.599173652592071</v>
      </c>
    </row>
    <row r="28" spans="2:51" x14ac:dyDescent="0.25">
      <c r="B28" s="94">
        <v>10076</v>
      </c>
      <c r="C28" s="95" t="s">
        <v>31</v>
      </c>
      <c r="D28" s="96">
        <v>-605.29942757418098</v>
      </c>
      <c r="E28" s="97">
        <v>-384.56422662286491</v>
      </c>
      <c r="F28" s="96">
        <v>-850.30291673605848</v>
      </c>
      <c r="G28" s="97">
        <v>-296.08209459465343</v>
      </c>
      <c r="H28" s="96">
        <v>-275.44755972841767</v>
      </c>
      <c r="I28" s="97">
        <v>-80.512739377037406</v>
      </c>
      <c r="J28" s="96">
        <v>-67.499322657440189</v>
      </c>
      <c r="K28" s="97">
        <v>202.28848863622147</v>
      </c>
      <c r="L28" s="96">
        <v>-63.671097343706151</v>
      </c>
      <c r="M28" s="97">
        <v>32.341101731528624</v>
      </c>
      <c r="N28" s="96">
        <v>-529.60436034489408</v>
      </c>
      <c r="O28" s="97">
        <v>-329.23328185644777</v>
      </c>
      <c r="P28" s="96">
        <v>-419.71299011577275</v>
      </c>
      <c r="Q28" s="97">
        <v>-303.45668547645278</v>
      </c>
      <c r="R28" s="96">
        <v>-1640.5263502320277</v>
      </c>
      <c r="S28" s="97">
        <v>-807.81442698315163</v>
      </c>
      <c r="T28" s="96">
        <v>-923.738029501038</v>
      </c>
      <c r="U28" s="97">
        <v>-613.92952900878095</v>
      </c>
      <c r="V28" s="96">
        <v>-612.38044140265447</v>
      </c>
      <c r="W28" s="97">
        <v>-218.88456532938972</v>
      </c>
      <c r="X28" s="96">
        <v>-1022.704576769426</v>
      </c>
      <c r="Y28" s="97">
        <v>-608.17874731034203</v>
      </c>
      <c r="Z28" s="96">
        <v>-607.71616106846386</v>
      </c>
      <c r="AA28" s="97">
        <v>-497.16283469146185</v>
      </c>
      <c r="AB28" s="96">
        <v>-774.64542757418121</v>
      </c>
      <c r="AC28" s="97">
        <v>-420.70522662286498</v>
      </c>
      <c r="AD28" s="96">
        <v>-886.19391673605878</v>
      </c>
      <c r="AE28" s="97">
        <v>-453.41609459465326</v>
      </c>
      <c r="AF28" s="96">
        <v>-382.10855972841773</v>
      </c>
      <c r="AG28" s="97">
        <v>-167.33973937703763</v>
      </c>
      <c r="AH28" s="96">
        <v>-170.35932265744032</v>
      </c>
      <c r="AI28" s="97">
        <v>111.51548863622111</v>
      </c>
      <c r="AJ28" s="96">
        <v>-145.57077152770626</v>
      </c>
      <c r="AK28" s="97">
        <v>-25.365735360471263</v>
      </c>
      <c r="AL28" s="96">
        <v>-645.67936034489412</v>
      </c>
      <c r="AM28" s="97">
        <v>-414.77928185644782</v>
      </c>
      <c r="AN28" s="96">
        <v>-584.56899011577298</v>
      </c>
      <c r="AO28" s="97">
        <v>-337.54368547645277</v>
      </c>
      <c r="AP28" s="96">
        <v>-1701.6213502320279</v>
      </c>
      <c r="AQ28" s="97">
        <v>-953.56842698315177</v>
      </c>
      <c r="AR28" s="96">
        <v>-1036.6170295010379</v>
      </c>
      <c r="AS28" s="97">
        <v>-699.93552900878103</v>
      </c>
      <c r="AT28" s="96">
        <v>-718.95944140265465</v>
      </c>
      <c r="AU28" s="97">
        <v>-314.86256532939001</v>
      </c>
      <c r="AV28" s="96">
        <v>-1141.629576769426</v>
      </c>
      <c r="AW28" s="97">
        <v>-698.0787473103419</v>
      </c>
      <c r="AX28" s="96">
        <v>-717.82416106846404</v>
      </c>
      <c r="AY28" s="97">
        <v>-588.82983469146188</v>
      </c>
    </row>
    <row r="29" spans="2:51" x14ac:dyDescent="0.25">
      <c r="B29" s="94">
        <v>10078</v>
      </c>
      <c r="C29" s="95" t="s">
        <v>32</v>
      </c>
      <c r="D29" s="96">
        <v>130.34419361814275</v>
      </c>
      <c r="E29" s="97">
        <v>-32.975223831389599</v>
      </c>
      <c r="F29" s="96">
        <v>79.36052808027739</v>
      </c>
      <c r="G29" s="97">
        <v>-23.758465160856531</v>
      </c>
      <c r="H29" s="96">
        <v>351.07289027828233</v>
      </c>
      <c r="I29" s="97">
        <v>130.37838349066215</v>
      </c>
      <c r="J29" s="96">
        <v>653.06099988658184</v>
      </c>
      <c r="K29" s="97">
        <v>370.21459678460621</v>
      </c>
      <c r="L29" s="96">
        <v>646.17193421299521</v>
      </c>
      <c r="M29" s="97">
        <v>279.80851552346019</v>
      </c>
      <c r="N29" s="96">
        <v>336.37636480441711</v>
      </c>
      <c r="O29" s="97">
        <v>11.663279049722064</v>
      </c>
      <c r="P29" s="96">
        <v>411.11948131980353</v>
      </c>
      <c r="Q29" s="97">
        <v>87.497997323212758</v>
      </c>
      <c r="R29" s="96">
        <v>-691.94761879245766</v>
      </c>
      <c r="S29" s="97">
        <v>-403.85444186955806</v>
      </c>
      <c r="T29" s="96">
        <v>-402.95000672247716</v>
      </c>
      <c r="U29" s="97">
        <v>-379.65517441609256</v>
      </c>
      <c r="V29" s="96">
        <v>-386.89196694489874</v>
      </c>
      <c r="W29" s="97">
        <v>-221.87070484303331</v>
      </c>
      <c r="X29" s="96">
        <v>-392.34183304524436</v>
      </c>
      <c r="Y29" s="97">
        <v>-286.21826166338849</v>
      </c>
      <c r="Z29" s="96">
        <v>-48.447042903470447</v>
      </c>
      <c r="AA29" s="97">
        <v>-213.47688076745726</v>
      </c>
      <c r="AB29" s="96">
        <v>131.38182902167614</v>
      </c>
      <c r="AC29" s="97">
        <v>-32.705795921288086</v>
      </c>
      <c r="AD29" s="96">
        <v>79.495637007584037</v>
      </c>
      <c r="AE29" s="97">
        <v>-23.858370479218365</v>
      </c>
      <c r="AF29" s="96">
        <v>351.33663405277116</v>
      </c>
      <c r="AG29" s="97">
        <v>130.34442409790836</v>
      </c>
      <c r="AH29" s="96">
        <v>653.84398800039457</v>
      </c>
      <c r="AI29" s="97">
        <v>370.62253374146042</v>
      </c>
      <c r="AJ29" s="96">
        <v>632.23095275922674</v>
      </c>
      <c r="AK29" s="97">
        <v>269.41999273029626</v>
      </c>
      <c r="AL29" s="96">
        <v>337.23198598953172</v>
      </c>
      <c r="AM29" s="97">
        <v>11.688247478336621</v>
      </c>
      <c r="AN29" s="96">
        <v>412.64240609340845</v>
      </c>
      <c r="AO29" s="97">
        <v>87.96318471727011</v>
      </c>
      <c r="AP29" s="96">
        <v>-692.68437454608329</v>
      </c>
      <c r="AQ29" s="97">
        <v>-404.32719162080684</v>
      </c>
      <c r="AR29" s="96">
        <v>-402.30759410112023</v>
      </c>
      <c r="AS29" s="97">
        <v>-379.86951183039696</v>
      </c>
      <c r="AT29" s="96">
        <v>-386.16911622585803</v>
      </c>
      <c r="AU29" s="97">
        <v>-221.54266961382564</v>
      </c>
      <c r="AV29" s="96">
        <v>-391.64241502416417</v>
      </c>
      <c r="AW29" s="97">
        <v>-286.19556245610318</v>
      </c>
      <c r="AX29" s="96">
        <v>-46.905076294465744</v>
      </c>
      <c r="AY29" s="97">
        <v>-213.21849456499626</v>
      </c>
    </row>
    <row r="30" spans="2:51" x14ac:dyDescent="0.25">
      <c r="B30" s="94">
        <v>10079</v>
      </c>
      <c r="C30" s="95" t="s">
        <v>33</v>
      </c>
      <c r="D30" s="96">
        <v>1308.3316252773075</v>
      </c>
      <c r="E30" s="97">
        <v>-976.73386654608112</v>
      </c>
      <c r="F30" s="96">
        <v>-4119.601808594678</v>
      </c>
      <c r="G30" s="97">
        <v>-2044.9267552780875</v>
      </c>
      <c r="H30" s="96">
        <v>-725.28276541660307</v>
      </c>
      <c r="I30" s="97">
        <v>-4121.6551837481384</v>
      </c>
      <c r="J30" s="96">
        <v>7389.8129021033965</v>
      </c>
      <c r="K30" s="97">
        <v>4493.1077660738338</v>
      </c>
      <c r="L30" s="96">
        <v>7947.0651873734823</v>
      </c>
      <c r="M30" s="97">
        <v>2927.9276604763254</v>
      </c>
      <c r="N30" s="96">
        <v>3568.1552483902415</v>
      </c>
      <c r="O30" s="97">
        <v>-1155.3825960904614</v>
      </c>
      <c r="P30" s="96">
        <v>9764.6348108539678</v>
      </c>
      <c r="Q30" s="97">
        <v>2626.2189329019748</v>
      </c>
      <c r="R30" s="96">
        <v>-15385.051611142335</v>
      </c>
      <c r="S30" s="97">
        <v>-6143.421184281553</v>
      </c>
      <c r="T30" s="96">
        <v>-4256.3266154104567</v>
      </c>
      <c r="U30" s="97">
        <v>-4310.8227661127239</v>
      </c>
      <c r="V30" s="96">
        <v>-1706.327876133917</v>
      </c>
      <c r="W30" s="97">
        <v>1004.0240869685877</v>
      </c>
      <c r="X30" s="96">
        <v>-1350.1195237011489</v>
      </c>
      <c r="Y30" s="97">
        <v>-543.76313251058309</v>
      </c>
      <c r="Z30" s="96">
        <v>5146.7126710111406</v>
      </c>
      <c r="AA30" s="97">
        <v>-307.61895937487861</v>
      </c>
      <c r="AB30" s="96">
        <v>130.09062527730566</v>
      </c>
      <c r="AC30" s="97">
        <v>506.50013345391926</v>
      </c>
      <c r="AD30" s="96">
        <v>-2224.2478085946859</v>
      </c>
      <c r="AE30" s="97">
        <v>-3678.0417552780891</v>
      </c>
      <c r="AF30" s="96">
        <v>-617.65576541660266</v>
      </c>
      <c r="AG30" s="97">
        <v>-4217.3891837481424</v>
      </c>
      <c r="AH30" s="96">
        <v>7301.8939021033948</v>
      </c>
      <c r="AI30" s="97">
        <v>4294.2817660738365</v>
      </c>
      <c r="AJ30" s="96">
        <v>8273.4464506854856</v>
      </c>
      <c r="AK30" s="97">
        <v>3305.0847921323257</v>
      </c>
      <c r="AL30" s="96">
        <v>3454.9152483902362</v>
      </c>
      <c r="AM30" s="97">
        <v>-1338.4635960904634</v>
      </c>
      <c r="AN30" s="96">
        <v>8062.0148108539724</v>
      </c>
      <c r="AO30" s="97">
        <v>4084.7519329019742</v>
      </c>
      <c r="AP30" s="96">
        <v>-13957.134611142334</v>
      </c>
      <c r="AQ30" s="97">
        <v>-7830.8481842815527</v>
      </c>
      <c r="AR30" s="96">
        <v>-4333.4806154104517</v>
      </c>
      <c r="AS30" s="97">
        <v>-4481.2027661127249</v>
      </c>
      <c r="AT30" s="96">
        <v>-1795.1138761339171</v>
      </c>
      <c r="AU30" s="97">
        <v>788.13308696858803</v>
      </c>
      <c r="AV30" s="96">
        <v>-1430.618523701145</v>
      </c>
      <c r="AW30" s="97">
        <v>-718.98513251058102</v>
      </c>
      <c r="AX30" s="96">
        <v>5064.7896710111381</v>
      </c>
      <c r="AY30" s="97">
        <v>-510.8339593748824</v>
      </c>
    </row>
    <row r="31" spans="2:51" x14ac:dyDescent="0.25">
      <c r="B31" s="94">
        <v>10080</v>
      </c>
      <c r="C31" s="95" t="s">
        <v>34</v>
      </c>
      <c r="D31" s="96">
        <v>-34.361359210912724</v>
      </c>
      <c r="E31" s="97">
        <v>-79.363591383122639</v>
      </c>
      <c r="F31" s="96">
        <v>-132.55002781170288</v>
      </c>
      <c r="G31" s="97">
        <v>278.43318599024724</v>
      </c>
      <c r="H31" s="96">
        <v>540.97385399851146</v>
      </c>
      <c r="I31" s="97">
        <v>391.41224641621102</v>
      </c>
      <c r="J31" s="96">
        <v>996.2416661656107</v>
      </c>
      <c r="K31" s="97">
        <v>941.56840077132915</v>
      </c>
      <c r="L31" s="96">
        <v>974.71405789937216</v>
      </c>
      <c r="M31" s="97">
        <v>582.24801826364614</v>
      </c>
      <c r="N31" s="96">
        <v>207.95095361778476</v>
      </c>
      <c r="O31" s="97">
        <v>43.194159980055247</v>
      </c>
      <c r="P31" s="96">
        <v>420.24182597411391</v>
      </c>
      <c r="Q31" s="97">
        <v>159.55962079502319</v>
      </c>
      <c r="R31" s="96">
        <v>-1818.3411093832146</v>
      </c>
      <c r="S31" s="97">
        <v>-738.26631745532723</v>
      </c>
      <c r="T31" s="96">
        <v>-986.11491598425573</v>
      </c>
      <c r="U31" s="97">
        <v>-596.58077183393357</v>
      </c>
      <c r="V31" s="96">
        <v>-768.10708982447659</v>
      </c>
      <c r="W31" s="97">
        <v>-107.72611600035407</v>
      </c>
      <c r="X31" s="96">
        <v>-817.08999751626425</v>
      </c>
      <c r="Y31" s="97">
        <v>-338.40121993669413</v>
      </c>
      <c r="Z31" s="96">
        <v>-228.5116236959384</v>
      </c>
      <c r="AA31" s="97">
        <v>-178.80665346530077</v>
      </c>
      <c r="AB31" s="96">
        <v>-120.67235921091242</v>
      </c>
      <c r="AC31" s="97">
        <v>35.719408616877445</v>
      </c>
      <c r="AD31" s="96">
        <v>34.141972188297132</v>
      </c>
      <c r="AE31" s="97">
        <v>161.65318599024749</v>
      </c>
      <c r="AF31" s="96">
        <v>571.94785399851162</v>
      </c>
      <c r="AG31" s="97">
        <v>411.53524641621107</v>
      </c>
      <c r="AH31" s="96">
        <v>1029.345666165611</v>
      </c>
      <c r="AI31" s="97">
        <v>965.40640077132934</v>
      </c>
      <c r="AJ31" s="96">
        <v>1012.0836680193729</v>
      </c>
      <c r="AK31" s="97">
        <v>626.12732332364612</v>
      </c>
      <c r="AL31" s="96">
        <v>230.1929536177845</v>
      </c>
      <c r="AM31" s="97">
        <v>56.598159980055243</v>
      </c>
      <c r="AN31" s="96">
        <v>330.28182597411387</v>
      </c>
      <c r="AO31" s="97">
        <v>284.0796207950234</v>
      </c>
      <c r="AP31" s="96">
        <v>-1706.5041093832147</v>
      </c>
      <c r="AQ31" s="97">
        <v>-822.68731745532705</v>
      </c>
      <c r="AR31" s="96">
        <v>-969.11591598425548</v>
      </c>
      <c r="AS31" s="97">
        <v>-586.5837718339335</v>
      </c>
      <c r="AT31" s="96">
        <v>-752.25208982447657</v>
      </c>
      <c r="AU31" s="97">
        <v>-96.665116000353919</v>
      </c>
      <c r="AV31" s="96">
        <v>-800.08099751626423</v>
      </c>
      <c r="AW31" s="97">
        <v>-328.57421993669413</v>
      </c>
      <c r="AX31" s="96">
        <v>-212.12362369593848</v>
      </c>
      <c r="AY31" s="97">
        <v>-168.43765346530085</v>
      </c>
    </row>
    <row r="32" spans="2:51" x14ac:dyDescent="0.25">
      <c r="B32" s="94">
        <v>10081</v>
      </c>
      <c r="C32" s="95" t="s">
        <v>35</v>
      </c>
      <c r="D32" s="96">
        <v>-290.02589739289942</v>
      </c>
      <c r="E32" s="97">
        <v>-295.56462520126752</v>
      </c>
      <c r="F32" s="96">
        <v>-246.12204067062794</v>
      </c>
      <c r="G32" s="97">
        <v>-139.49102319723261</v>
      </c>
      <c r="H32" s="96">
        <v>1369.5576066206559</v>
      </c>
      <c r="I32" s="97">
        <v>1121.5503079647551</v>
      </c>
      <c r="J32" s="96">
        <v>1872.5128316928694</v>
      </c>
      <c r="K32" s="97">
        <v>1602.4962033740258</v>
      </c>
      <c r="L32" s="96">
        <v>1190.8335411227754</v>
      </c>
      <c r="M32" s="97">
        <v>869.55216045184852</v>
      </c>
      <c r="N32" s="96">
        <v>410.06061145524473</v>
      </c>
      <c r="O32" s="97">
        <v>194.22004714614559</v>
      </c>
      <c r="P32" s="96">
        <v>633.09270980706879</v>
      </c>
      <c r="Q32" s="97">
        <v>251.61287438562022</v>
      </c>
      <c r="R32" s="96">
        <v>-2448.8349536235819</v>
      </c>
      <c r="S32" s="97">
        <v>-1339.9888430212536</v>
      </c>
      <c r="T32" s="96">
        <v>-1813.7929036623891</v>
      </c>
      <c r="U32" s="97">
        <v>-1381.7009042469613</v>
      </c>
      <c r="V32" s="96">
        <v>-48.647451167529653</v>
      </c>
      <c r="W32" s="97">
        <v>-88.772580573639971</v>
      </c>
      <c r="X32" s="96">
        <v>-564.01976061133155</v>
      </c>
      <c r="Y32" s="97">
        <v>-542.32872950013279</v>
      </c>
      <c r="Z32" s="96">
        <v>-20.219791340728534</v>
      </c>
      <c r="AA32" s="97">
        <v>-291.8816764746407</v>
      </c>
      <c r="AB32" s="96">
        <v>-264.56204889885248</v>
      </c>
      <c r="AC32" s="97">
        <v>-352.69385917539148</v>
      </c>
      <c r="AD32" s="96">
        <v>-310.33412817675708</v>
      </c>
      <c r="AE32" s="97">
        <v>-96.494948970832411</v>
      </c>
      <c r="AF32" s="96">
        <v>1353.8246726047155</v>
      </c>
      <c r="AG32" s="97">
        <v>1113.0241970614097</v>
      </c>
      <c r="AH32" s="96">
        <v>1860.263466398269</v>
      </c>
      <c r="AI32" s="97">
        <v>1595.6413593957045</v>
      </c>
      <c r="AJ32" s="96">
        <v>1378.7271406043606</v>
      </c>
      <c r="AK32" s="97">
        <v>966.70880479451671</v>
      </c>
      <c r="AL32" s="96">
        <v>395.21954489079963</v>
      </c>
      <c r="AM32" s="97">
        <v>185.33312491558581</v>
      </c>
      <c r="AN32" s="96">
        <v>638.85849909453873</v>
      </c>
      <c r="AO32" s="97">
        <v>218.18916714143688</v>
      </c>
      <c r="AP32" s="96">
        <v>-2513.7745391988437</v>
      </c>
      <c r="AQ32" s="97">
        <v>-1304.3053225849981</v>
      </c>
      <c r="AR32" s="96">
        <v>-1832.516288651198</v>
      </c>
      <c r="AS32" s="97">
        <v>-1391.7074624855136</v>
      </c>
      <c r="AT32" s="96">
        <v>-64.899174606025554</v>
      </c>
      <c r="AU32" s="97">
        <v>-96.517717539787554</v>
      </c>
      <c r="AV32" s="96">
        <v>-582.69365789379026</v>
      </c>
      <c r="AW32" s="97">
        <v>-550.64695641867365</v>
      </c>
      <c r="AX32" s="96">
        <v>-34.013414697091321</v>
      </c>
      <c r="AY32" s="97">
        <v>-299.85888180117627</v>
      </c>
    </row>
    <row r="33" spans="2:51" x14ac:dyDescent="0.25">
      <c r="B33" s="94">
        <v>10082</v>
      </c>
      <c r="C33" s="95" t="s">
        <v>36</v>
      </c>
      <c r="D33" s="96">
        <v>-7.735725324929227</v>
      </c>
      <c r="E33" s="97">
        <v>0.34844225742541823</v>
      </c>
      <c r="F33" s="96">
        <v>-8.0774803730021318</v>
      </c>
      <c r="G33" s="97">
        <v>7.4930333159232205</v>
      </c>
      <c r="H33" s="96">
        <v>11.792710403201276</v>
      </c>
      <c r="I33" s="97">
        <v>15.298586075471064</v>
      </c>
      <c r="J33" s="96">
        <v>16.922927888572282</v>
      </c>
      <c r="K33" s="97">
        <v>23.743594151325439</v>
      </c>
      <c r="L33" s="96">
        <v>14.533821568288076</v>
      </c>
      <c r="M33" s="97">
        <v>15.002008722330427</v>
      </c>
      <c r="N33" s="96">
        <v>2.1065579364342355</v>
      </c>
      <c r="O33" s="97">
        <v>5.2942964510904709</v>
      </c>
      <c r="P33" s="96">
        <v>-0.24948168480032251</v>
      </c>
      <c r="Q33" s="97">
        <v>4.2465034793351215</v>
      </c>
      <c r="R33" s="96">
        <v>-35.723245218536178</v>
      </c>
      <c r="S33" s="97">
        <v>-10.85693918873573</v>
      </c>
      <c r="T33" s="96">
        <v>-24.015980209144956</v>
      </c>
      <c r="U33" s="97">
        <v>-10.988999887048944</v>
      </c>
      <c r="V33" s="96">
        <v>-21.088871753569432</v>
      </c>
      <c r="W33" s="97">
        <v>-3.996481356857057</v>
      </c>
      <c r="X33" s="96">
        <v>-23.227527889535416</v>
      </c>
      <c r="Y33" s="97">
        <v>-7.7360791701926139</v>
      </c>
      <c r="Z33" s="96">
        <v>-14.276803287097007</v>
      </c>
      <c r="AA33" s="97">
        <v>-5.5863883845276447</v>
      </c>
      <c r="AB33" s="96">
        <v>-10.262732539498472</v>
      </c>
      <c r="AC33" s="97">
        <v>1.4470025443718981</v>
      </c>
      <c r="AD33" s="96">
        <v>-6.941532159008311</v>
      </c>
      <c r="AE33" s="97">
        <v>4.6361320886089246</v>
      </c>
      <c r="AF33" s="96">
        <v>10.757189735775526</v>
      </c>
      <c r="AG33" s="97">
        <v>14.657056984835563</v>
      </c>
      <c r="AH33" s="96">
        <v>16.026386684067475</v>
      </c>
      <c r="AI33" s="97">
        <v>23.184887295214864</v>
      </c>
      <c r="AJ33" s="96">
        <v>13.182249586649206</v>
      </c>
      <c r="AK33" s="97">
        <v>14.341215331600317</v>
      </c>
      <c r="AL33" s="96">
        <v>1.1573166714606273</v>
      </c>
      <c r="AM33" s="97">
        <v>4.7164430115399902</v>
      </c>
      <c r="AN33" s="96">
        <v>-2.7767298139684229</v>
      </c>
      <c r="AO33" s="97">
        <v>5.5024698010406681</v>
      </c>
      <c r="AP33" s="96">
        <v>-35.57503500783438</v>
      </c>
      <c r="AQ33" s="97">
        <v>-13.014342977485466</v>
      </c>
      <c r="AR33" s="96">
        <v>-25.057808065754983</v>
      </c>
      <c r="AS33" s="97">
        <v>-11.578693136503833</v>
      </c>
      <c r="AT33" s="96">
        <v>-22.057906203021627</v>
      </c>
      <c r="AU33" s="97">
        <v>-4.5150116885783547</v>
      </c>
      <c r="AV33" s="96">
        <v>-24.264046807747725</v>
      </c>
      <c r="AW33" s="97">
        <v>-8.2629947377421722</v>
      </c>
      <c r="AX33" s="96">
        <v>-15.086118685019034</v>
      </c>
      <c r="AY33" s="97">
        <v>-6.0916838762674175</v>
      </c>
    </row>
    <row r="34" spans="2:51" x14ac:dyDescent="0.25">
      <c r="B34" s="94">
        <v>10083</v>
      </c>
      <c r="C34" s="95" t="s">
        <v>37</v>
      </c>
      <c r="D34" s="96">
        <v>95.469145069566821</v>
      </c>
      <c r="E34" s="97">
        <v>-68.165998938248777</v>
      </c>
      <c r="F34" s="96">
        <v>-16.719394011075565</v>
      </c>
      <c r="G34" s="97">
        <v>449.57714801748079</v>
      </c>
      <c r="H34" s="96">
        <v>845.07262811022792</v>
      </c>
      <c r="I34" s="97">
        <v>619.40366168764922</v>
      </c>
      <c r="J34" s="96">
        <v>1181.5967715243382</v>
      </c>
      <c r="K34" s="97">
        <v>1113.177562176194</v>
      </c>
      <c r="L34" s="96">
        <v>1364.7736061343348</v>
      </c>
      <c r="M34" s="97">
        <v>833.94554875361268</v>
      </c>
      <c r="N34" s="96">
        <v>346.37986580435518</v>
      </c>
      <c r="O34" s="97">
        <v>83.448735643760756</v>
      </c>
      <c r="P34" s="96">
        <v>659.99806268876182</v>
      </c>
      <c r="Q34" s="97">
        <v>275.74719180929173</v>
      </c>
      <c r="R34" s="96">
        <v>-1889.1936336922645</v>
      </c>
      <c r="S34" s="97">
        <v>-693.79731152396153</v>
      </c>
      <c r="T34" s="96">
        <v>-961.89379313165136</v>
      </c>
      <c r="U34" s="97">
        <v>-592.74097951165959</v>
      </c>
      <c r="V34" s="96">
        <v>-664.36919016768979</v>
      </c>
      <c r="W34" s="97">
        <v>-19.592244738188356</v>
      </c>
      <c r="X34" s="96">
        <v>-739.707789999326</v>
      </c>
      <c r="Y34" s="97">
        <v>-304.72087704591672</v>
      </c>
      <c r="Z34" s="96">
        <v>-120.23153978509481</v>
      </c>
      <c r="AA34" s="97">
        <v>-181.67051067790089</v>
      </c>
      <c r="AB34" s="96">
        <v>-19.715854930433125</v>
      </c>
      <c r="AC34" s="97">
        <v>75.51800106175142</v>
      </c>
      <c r="AD34" s="96">
        <v>180.56260598892459</v>
      </c>
      <c r="AE34" s="97">
        <v>288.62514801748057</v>
      </c>
      <c r="AF34" s="96">
        <v>869.83862811022755</v>
      </c>
      <c r="AG34" s="97">
        <v>635.22766168764929</v>
      </c>
      <c r="AH34" s="96">
        <v>1205.3007715243389</v>
      </c>
      <c r="AI34" s="97">
        <v>1129.838562176194</v>
      </c>
      <c r="AJ34" s="96">
        <v>1364.3476270943356</v>
      </c>
      <c r="AK34" s="97">
        <v>856.11705923361319</v>
      </c>
      <c r="AL34" s="96">
        <v>366.9548658043559</v>
      </c>
      <c r="AM34" s="97">
        <v>95.333735643760519</v>
      </c>
      <c r="AN34" s="96">
        <v>533.79406268876164</v>
      </c>
      <c r="AO34" s="97">
        <v>431.8821918092915</v>
      </c>
      <c r="AP34" s="96">
        <v>-1746.7066336922644</v>
      </c>
      <c r="AQ34" s="97">
        <v>-809.35931152396142</v>
      </c>
      <c r="AR34" s="96">
        <v>-946.02779313165138</v>
      </c>
      <c r="AS34" s="97">
        <v>-584.00297951165953</v>
      </c>
      <c r="AT34" s="96">
        <v>-648.46219016768964</v>
      </c>
      <c r="AU34" s="97">
        <v>-9.3922447381883103</v>
      </c>
      <c r="AV34" s="96">
        <v>-722.83778999932565</v>
      </c>
      <c r="AW34" s="97">
        <v>-295.78687704591675</v>
      </c>
      <c r="AX34" s="96">
        <v>-104.75853978509485</v>
      </c>
      <c r="AY34" s="97">
        <v>-172.54651067790087</v>
      </c>
    </row>
    <row r="35" spans="2:51" x14ac:dyDescent="0.25">
      <c r="B35" s="94">
        <v>10086</v>
      </c>
      <c r="C35" s="95" t="s">
        <v>38</v>
      </c>
      <c r="D35" s="96">
        <v>9.5425448283494916</v>
      </c>
      <c r="E35" s="97">
        <v>35.607935155185373</v>
      </c>
      <c r="F35" s="96">
        <v>-121.93158090151496</v>
      </c>
      <c r="G35" s="97">
        <v>167.30021105883679</v>
      </c>
      <c r="H35" s="96">
        <v>302.1209552509888</v>
      </c>
      <c r="I35" s="97">
        <v>327.1762459647889</v>
      </c>
      <c r="J35" s="96">
        <v>447.85365359853881</v>
      </c>
      <c r="K35" s="97">
        <v>510.27671335377818</v>
      </c>
      <c r="L35" s="96">
        <v>454.71699800350802</v>
      </c>
      <c r="M35" s="97">
        <v>348.06869816833591</v>
      </c>
      <c r="N35" s="96">
        <v>222.42504082423034</v>
      </c>
      <c r="O35" s="97">
        <v>137.2493352383508</v>
      </c>
      <c r="P35" s="96">
        <v>203.64623910148589</v>
      </c>
      <c r="Q35" s="97">
        <v>139.15418998085875</v>
      </c>
      <c r="R35" s="96">
        <v>-919.36095704116474</v>
      </c>
      <c r="S35" s="97">
        <v>-295.64506601825997</v>
      </c>
      <c r="T35" s="96">
        <v>-460.78995257770566</v>
      </c>
      <c r="U35" s="97">
        <v>-261.019910233367</v>
      </c>
      <c r="V35" s="96">
        <v>-403.1782482283495</v>
      </c>
      <c r="W35" s="97">
        <v>-56.43206866021626</v>
      </c>
      <c r="X35" s="96">
        <v>-402.82578246595517</v>
      </c>
      <c r="Y35" s="97">
        <v>-154.94153347992449</v>
      </c>
      <c r="Z35" s="96">
        <v>-69.355217124587398</v>
      </c>
      <c r="AA35" s="97">
        <v>-62.175092094675847</v>
      </c>
      <c r="AB35" s="96">
        <v>-37.992455171650363</v>
      </c>
      <c r="AC35" s="97">
        <v>89.857935155185373</v>
      </c>
      <c r="AD35" s="96">
        <v>-53.062580901514821</v>
      </c>
      <c r="AE35" s="97">
        <v>106.50121105883682</v>
      </c>
      <c r="AF35" s="96">
        <v>307.6539552509887</v>
      </c>
      <c r="AG35" s="97">
        <v>330.951245964789</v>
      </c>
      <c r="AH35" s="96">
        <v>433.10765359853917</v>
      </c>
      <c r="AI35" s="97">
        <v>500.78771335377814</v>
      </c>
      <c r="AJ35" s="96">
        <v>425.96657492350823</v>
      </c>
      <c r="AK35" s="97">
        <v>336.04998662833589</v>
      </c>
      <c r="AL35" s="96">
        <v>207.38304082423042</v>
      </c>
      <c r="AM35" s="97">
        <v>126.94633523835091</v>
      </c>
      <c r="AN35" s="96">
        <v>134.42723910148584</v>
      </c>
      <c r="AO35" s="97">
        <v>182.83418998085881</v>
      </c>
      <c r="AP35" s="96">
        <v>-887.61295704116469</v>
      </c>
      <c r="AQ35" s="97">
        <v>-354.45606601826012</v>
      </c>
      <c r="AR35" s="96">
        <v>-477.03095257770565</v>
      </c>
      <c r="AS35" s="97">
        <v>-271.29291023336702</v>
      </c>
      <c r="AT35" s="96">
        <v>-420.50824822834943</v>
      </c>
      <c r="AU35" s="97">
        <v>-66.707068660216237</v>
      </c>
      <c r="AV35" s="96">
        <v>-419.71678246595502</v>
      </c>
      <c r="AW35" s="97">
        <v>-165.54953347992443</v>
      </c>
      <c r="AX35" s="96">
        <v>-85.697217124587496</v>
      </c>
      <c r="AY35" s="97">
        <v>-72.351092094675892</v>
      </c>
    </row>
    <row r="36" spans="2:51" x14ac:dyDescent="0.25">
      <c r="B36" s="94">
        <v>10087</v>
      </c>
      <c r="C36" s="95" t="s">
        <v>39</v>
      </c>
      <c r="D36" s="96">
        <v>-11456.102984482175</v>
      </c>
      <c r="E36" s="97">
        <v>-2641.9857591187465</v>
      </c>
      <c r="F36" s="96">
        <v>-15485.216693767219</v>
      </c>
      <c r="G36" s="97">
        <v>-2914.2950773827579</v>
      </c>
      <c r="H36" s="96">
        <v>-9809.0894066744222</v>
      </c>
      <c r="I36" s="97">
        <v>-3045.0591915286532</v>
      </c>
      <c r="J36" s="96">
        <v>-5891.0426223356808</v>
      </c>
      <c r="K36" s="97">
        <v>2192.4946910150611</v>
      </c>
      <c r="L36" s="96">
        <v>-4774.6533248487758</v>
      </c>
      <c r="M36" s="97">
        <v>1386.6836385994175</v>
      </c>
      <c r="N36" s="96">
        <v>-10764.277963818757</v>
      </c>
      <c r="O36" s="97">
        <v>-3062.8206122847696</v>
      </c>
      <c r="P36" s="96">
        <v>-5900.5746614100244</v>
      </c>
      <c r="Q36" s="97">
        <v>-767.02756018353466</v>
      </c>
      <c r="R36" s="96">
        <v>-28360.056762204851</v>
      </c>
      <c r="S36" s="97">
        <v>-10060.634752362039</v>
      </c>
      <c r="T36" s="96">
        <v>-19310.265113542235</v>
      </c>
      <c r="U36" s="97">
        <v>-7725.9870951244502</v>
      </c>
      <c r="V36" s="96">
        <v>-16718.260937950643</v>
      </c>
      <c r="W36" s="97">
        <v>-4073.3246173566877</v>
      </c>
      <c r="X36" s="96">
        <v>-19633.520411499107</v>
      </c>
      <c r="Y36" s="97">
        <v>-4958.0708391386052</v>
      </c>
      <c r="Z36" s="96">
        <v>-10882.985950445571</v>
      </c>
      <c r="AA36" s="97">
        <v>-3858.156526705865</v>
      </c>
      <c r="AB36" s="96">
        <v>-11477.825745879953</v>
      </c>
      <c r="AC36" s="97">
        <v>-2647.8145154265912</v>
      </c>
      <c r="AD36" s="96">
        <v>-15515.378433070251</v>
      </c>
      <c r="AE36" s="97">
        <v>-2922.0265502034053</v>
      </c>
      <c r="AF36" s="96">
        <v>-9832.6202996083484</v>
      </c>
      <c r="AG36" s="97">
        <v>-3054.7522509063601</v>
      </c>
      <c r="AH36" s="96">
        <v>-5907.3954004696352</v>
      </c>
      <c r="AI36" s="97">
        <v>2191.4747508858309</v>
      </c>
      <c r="AJ36" s="96">
        <v>-4937.208761796679</v>
      </c>
      <c r="AK36" s="97">
        <v>821.31198106410011</v>
      </c>
      <c r="AL36" s="96">
        <v>-10785.743612207189</v>
      </c>
      <c r="AM36" s="97">
        <v>-3069.6885830314313</v>
      </c>
      <c r="AN36" s="96">
        <v>-5913.1963837406656</v>
      </c>
      <c r="AO36" s="97">
        <v>-771.12422509567114</v>
      </c>
      <c r="AP36" s="96">
        <v>-28407.936956369878</v>
      </c>
      <c r="AQ36" s="97">
        <v>-10074.926710494525</v>
      </c>
      <c r="AR36" s="96">
        <v>-19342.426233034432</v>
      </c>
      <c r="AS36" s="97">
        <v>-7738.6295612587746</v>
      </c>
      <c r="AT36" s="96">
        <v>-16746.098981951473</v>
      </c>
      <c r="AU36" s="97">
        <v>-4080.2767503721516</v>
      </c>
      <c r="AV36" s="96">
        <v>-19665.821533979703</v>
      </c>
      <c r="AW36" s="97">
        <v>-4966.4344961465449</v>
      </c>
      <c r="AX36" s="96">
        <v>-10902.421330722278</v>
      </c>
      <c r="AY36" s="97">
        <v>-3865.0023925490914</v>
      </c>
    </row>
    <row r="37" spans="2:51" x14ac:dyDescent="0.25">
      <c r="B37" s="94">
        <v>10089</v>
      </c>
      <c r="C37" s="95" t="s">
        <v>40</v>
      </c>
      <c r="D37" s="96">
        <v>-3104.4918029974433</v>
      </c>
      <c r="E37" s="97">
        <v>-4.7512613060098374</v>
      </c>
      <c r="F37" s="96">
        <v>-8705.73713750155</v>
      </c>
      <c r="G37" s="97">
        <v>-823.84997417108752</v>
      </c>
      <c r="H37" s="96">
        <v>5306.6925444005174</v>
      </c>
      <c r="I37" s="97">
        <v>11742.867914603667</v>
      </c>
      <c r="J37" s="96">
        <v>11396.890968966982</v>
      </c>
      <c r="K37" s="97">
        <v>10459.322042718286</v>
      </c>
      <c r="L37" s="96">
        <v>5907.1200954118103</v>
      </c>
      <c r="M37" s="97">
        <v>6630.3868393445809</v>
      </c>
      <c r="N37" s="96">
        <v>-1494.9260241729353</v>
      </c>
      <c r="O37" s="97">
        <v>2703.0654586961828</v>
      </c>
      <c r="P37" s="96">
        <v>3444.6976561893534</v>
      </c>
      <c r="Q37" s="97">
        <v>1842.4781927362383</v>
      </c>
      <c r="R37" s="96">
        <v>-21505.945009972442</v>
      </c>
      <c r="S37" s="97">
        <v>-9835.2505171258999</v>
      </c>
      <c r="T37" s="96">
        <v>-7861.4556493955461</v>
      </c>
      <c r="U37" s="97">
        <v>-2014.9416099013979</v>
      </c>
      <c r="V37" s="96">
        <v>10927.229779696958</v>
      </c>
      <c r="W37" s="97">
        <v>8084.2521663499283</v>
      </c>
      <c r="X37" s="96">
        <v>9830.887497650001</v>
      </c>
      <c r="Y37" s="97">
        <v>8162.2854381067882</v>
      </c>
      <c r="Z37" s="96">
        <v>3528.9486743117377</v>
      </c>
      <c r="AA37" s="97">
        <v>5163.4257021521917</v>
      </c>
      <c r="AB37" s="96">
        <v>-2129.1288029974385</v>
      </c>
      <c r="AC37" s="97">
        <v>385.30273869399025</v>
      </c>
      <c r="AD37" s="96">
        <v>-7859.1511375015471</v>
      </c>
      <c r="AE37" s="97">
        <v>-178.90097417108336</v>
      </c>
      <c r="AF37" s="96">
        <v>6379.1195444005207</v>
      </c>
      <c r="AG37" s="97">
        <v>12558.022914603665</v>
      </c>
      <c r="AH37" s="96">
        <v>11418.699968966983</v>
      </c>
      <c r="AI37" s="97">
        <v>10363.75504271829</v>
      </c>
      <c r="AJ37" s="96">
        <v>7549.2495364598144</v>
      </c>
      <c r="AK37" s="97">
        <v>7390.9245598685848</v>
      </c>
      <c r="AL37" s="96">
        <v>-1641.1270241729362</v>
      </c>
      <c r="AM37" s="97">
        <v>2581.4424586961832</v>
      </c>
      <c r="AN37" s="96">
        <v>3375.554656189357</v>
      </c>
      <c r="AO37" s="97">
        <v>1581.9281927362354</v>
      </c>
      <c r="AP37" s="96">
        <v>-21722.808009972439</v>
      </c>
      <c r="AQ37" s="97">
        <v>-9989.5185171259</v>
      </c>
      <c r="AR37" s="96">
        <v>-8002.7196493955416</v>
      </c>
      <c r="AS37" s="97">
        <v>-2173.526609901397</v>
      </c>
      <c r="AT37" s="96">
        <v>10984.906779696961</v>
      </c>
      <c r="AU37" s="97">
        <v>7937.533166349931</v>
      </c>
      <c r="AV37" s="96">
        <v>9861.6674976499999</v>
      </c>
      <c r="AW37" s="97">
        <v>8070.0214381067781</v>
      </c>
      <c r="AX37" s="96">
        <v>3413.0516743117405</v>
      </c>
      <c r="AY37" s="97">
        <v>5015.9767021521911</v>
      </c>
    </row>
    <row r="38" spans="2:51" x14ac:dyDescent="0.25">
      <c r="B38" s="94">
        <v>10091</v>
      </c>
      <c r="C38" s="95" t="s">
        <v>41</v>
      </c>
      <c r="D38" s="96">
        <v>-248.63879795324738</v>
      </c>
      <c r="E38" s="97">
        <v>23.345331297306529</v>
      </c>
      <c r="F38" s="96">
        <v>-281.78097094283112</v>
      </c>
      <c r="G38" s="97">
        <v>298.08023395122791</v>
      </c>
      <c r="H38" s="96">
        <v>1036.4411208415477</v>
      </c>
      <c r="I38" s="97">
        <v>1156.6102733396865</v>
      </c>
      <c r="J38" s="96">
        <v>1714.4383222037677</v>
      </c>
      <c r="K38" s="97">
        <v>1574.2158985022038</v>
      </c>
      <c r="L38" s="96">
        <v>1403.773834195687</v>
      </c>
      <c r="M38" s="97">
        <v>1221.7759603623122</v>
      </c>
      <c r="N38" s="96">
        <v>383.45381956256278</v>
      </c>
      <c r="O38" s="97">
        <v>434.67339805533584</v>
      </c>
      <c r="P38" s="96">
        <v>434.2459153949867</v>
      </c>
      <c r="Q38" s="97">
        <v>323.73767476930379</v>
      </c>
      <c r="R38" s="96">
        <v>-2079.2891249378031</v>
      </c>
      <c r="S38" s="97">
        <v>-847.39834049507999</v>
      </c>
      <c r="T38" s="96">
        <v>-973.95099738886938</v>
      </c>
      <c r="U38" s="97">
        <v>-495.44416865558833</v>
      </c>
      <c r="V38" s="96">
        <v>-316.26542637694001</v>
      </c>
      <c r="W38" s="97">
        <v>187.02574595725673</v>
      </c>
      <c r="X38" s="96">
        <v>-670.65975541155012</v>
      </c>
      <c r="Y38" s="97">
        <v>-124.30729934321198</v>
      </c>
      <c r="Z38" s="96">
        <v>-162.39301054541784</v>
      </c>
      <c r="AA38" s="97">
        <v>-63.663688378367169</v>
      </c>
      <c r="AB38" s="96">
        <v>-233.81179795324761</v>
      </c>
      <c r="AC38" s="97">
        <v>12.026331297306569</v>
      </c>
      <c r="AD38" s="96">
        <v>-275.51197094283179</v>
      </c>
      <c r="AE38" s="97">
        <v>271.98623395122786</v>
      </c>
      <c r="AF38" s="96">
        <v>1024.5191208415472</v>
      </c>
      <c r="AG38" s="97">
        <v>1131.5762733396868</v>
      </c>
      <c r="AH38" s="96">
        <v>1690.0143222037677</v>
      </c>
      <c r="AI38" s="97">
        <v>1538.1508985022037</v>
      </c>
      <c r="AJ38" s="96">
        <v>1338.505432091687</v>
      </c>
      <c r="AK38" s="97">
        <v>1138.2967593103122</v>
      </c>
      <c r="AL38" s="96">
        <v>299.30281956256295</v>
      </c>
      <c r="AM38" s="97">
        <v>365.32539805533588</v>
      </c>
      <c r="AN38" s="96">
        <v>445.2209153949866</v>
      </c>
      <c r="AO38" s="97">
        <v>330.65767476930387</v>
      </c>
      <c r="AP38" s="96">
        <v>-2069.1531249378031</v>
      </c>
      <c r="AQ38" s="97">
        <v>-840.84934049508001</v>
      </c>
      <c r="AR38" s="96">
        <v>-963.83199738886969</v>
      </c>
      <c r="AS38" s="97">
        <v>-489.53316865558827</v>
      </c>
      <c r="AT38" s="96">
        <v>-305.16642637693985</v>
      </c>
      <c r="AU38" s="97">
        <v>194.0107459572564</v>
      </c>
      <c r="AV38" s="96">
        <v>-659.74175541155</v>
      </c>
      <c r="AW38" s="97">
        <v>-118.13829934321166</v>
      </c>
      <c r="AX38" s="96">
        <v>-152.92301054541758</v>
      </c>
      <c r="AY38" s="97">
        <v>-57.585688378367195</v>
      </c>
    </row>
    <row r="39" spans="2:51" x14ac:dyDescent="0.25">
      <c r="B39" s="94">
        <v>10094</v>
      </c>
      <c r="C39" s="95" t="s">
        <v>42</v>
      </c>
      <c r="D39" s="96">
        <v>-13.117129255226473</v>
      </c>
      <c r="E39" s="97">
        <v>1.9676428728580504</v>
      </c>
      <c r="F39" s="96">
        <v>-151.70770755266858</v>
      </c>
      <c r="G39" s="97">
        <v>-9.8223231492723926</v>
      </c>
      <c r="H39" s="96">
        <v>168.64598293425638</v>
      </c>
      <c r="I39" s="97">
        <v>184.84215674775533</v>
      </c>
      <c r="J39" s="96">
        <v>344.72414887525429</v>
      </c>
      <c r="K39" s="97">
        <v>262.93557402075294</v>
      </c>
      <c r="L39" s="96">
        <v>320.62478187502688</v>
      </c>
      <c r="M39" s="97">
        <v>222.79950146291878</v>
      </c>
      <c r="N39" s="96">
        <v>128.7512639770614</v>
      </c>
      <c r="O39" s="97">
        <v>75.120770871123113</v>
      </c>
      <c r="P39" s="96">
        <v>211.96062664798183</v>
      </c>
      <c r="Q39" s="97">
        <v>118.94371567459837</v>
      </c>
      <c r="R39" s="96">
        <v>-598.63986417468936</v>
      </c>
      <c r="S39" s="97">
        <v>-235.24291940463127</v>
      </c>
      <c r="T39" s="96">
        <v>-351.10331068048185</v>
      </c>
      <c r="U39" s="97">
        <v>-201.38032223466348</v>
      </c>
      <c r="V39" s="96">
        <v>-185.97736703088617</v>
      </c>
      <c r="W39" s="97">
        <v>-26.737585736698975</v>
      </c>
      <c r="X39" s="96">
        <v>-204.73456117008095</v>
      </c>
      <c r="Y39" s="97">
        <v>-55.549456839578511</v>
      </c>
      <c r="Z39" s="96">
        <v>14.203181317468761</v>
      </c>
      <c r="AA39" s="97">
        <v>-3.9958704026406622</v>
      </c>
      <c r="AB39" s="96">
        <v>-11.589743015051909</v>
      </c>
      <c r="AC39" s="97">
        <v>-0.21046589808281624</v>
      </c>
      <c r="AD39" s="96">
        <v>-152.57366112195655</v>
      </c>
      <c r="AE39" s="97">
        <v>-7.4547141489674686</v>
      </c>
      <c r="AF39" s="96">
        <v>169.56380116204491</v>
      </c>
      <c r="AG39" s="97">
        <v>185.09670341241565</v>
      </c>
      <c r="AH39" s="96">
        <v>344.54678437495591</v>
      </c>
      <c r="AI39" s="97">
        <v>262.65875763223062</v>
      </c>
      <c r="AJ39" s="96">
        <v>309.33443233771209</v>
      </c>
      <c r="AK39" s="97">
        <v>210.74888096027303</v>
      </c>
      <c r="AL39" s="96">
        <v>128.71736658686768</v>
      </c>
      <c r="AM39" s="97">
        <v>75.226362761159862</v>
      </c>
      <c r="AN39" s="96">
        <v>210.68144626188132</v>
      </c>
      <c r="AO39" s="97">
        <v>118.42062931542421</v>
      </c>
      <c r="AP39" s="96">
        <v>-596.11573905316914</v>
      </c>
      <c r="AQ39" s="97">
        <v>-233.15895828713303</v>
      </c>
      <c r="AR39" s="96">
        <v>-350.69823973200846</v>
      </c>
      <c r="AS39" s="97">
        <v>-200.94690507199425</v>
      </c>
      <c r="AT39" s="96">
        <v>-185.95611440156995</v>
      </c>
      <c r="AU39" s="97">
        <v>-26.976029970742729</v>
      </c>
      <c r="AV39" s="96">
        <v>-204.466422436524</v>
      </c>
      <c r="AW39" s="97">
        <v>-55.478409344215038</v>
      </c>
      <c r="AX39" s="96">
        <v>13.1151609022304</v>
      </c>
      <c r="AY39" s="97">
        <v>-4.393370129882328</v>
      </c>
    </row>
    <row r="40" spans="2:51" x14ac:dyDescent="0.25">
      <c r="B40" s="94">
        <v>10095</v>
      </c>
      <c r="C40" s="95" t="s">
        <v>43</v>
      </c>
      <c r="D40" s="96">
        <v>136.67191224994212</v>
      </c>
      <c r="E40" s="97">
        <v>40.25462735952317</v>
      </c>
      <c r="F40" s="96">
        <v>-212.53449157396335</v>
      </c>
      <c r="G40" s="97">
        <v>-148.2136130261141</v>
      </c>
      <c r="H40" s="96">
        <v>-33.372415751321569</v>
      </c>
      <c r="I40" s="97">
        <v>-90.329251044122543</v>
      </c>
      <c r="J40" s="96">
        <v>248.85589291089445</v>
      </c>
      <c r="K40" s="97">
        <v>161.90602939629377</v>
      </c>
      <c r="L40" s="96">
        <v>335.90303926507909</v>
      </c>
      <c r="M40" s="97">
        <v>159.5347794529855</v>
      </c>
      <c r="N40" s="96">
        <v>219.55895547044656</v>
      </c>
      <c r="O40" s="97">
        <v>37.108994907253191</v>
      </c>
      <c r="P40" s="96">
        <v>324.0808042822473</v>
      </c>
      <c r="Q40" s="97">
        <v>109.77368386972933</v>
      </c>
      <c r="R40" s="96">
        <v>-628.70742057508824</v>
      </c>
      <c r="S40" s="97">
        <v>-248.28618963079771</v>
      </c>
      <c r="T40" s="96">
        <v>-99.406293130268295</v>
      </c>
      <c r="U40" s="97">
        <v>-91.975211144833224</v>
      </c>
      <c r="V40" s="96">
        <v>-52.96331047353442</v>
      </c>
      <c r="W40" s="97">
        <v>84.805612219836121</v>
      </c>
      <c r="X40" s="96">
        <v>-113.59507085552423</v>
      </c>
      <c r="Y40" s="97">
        <v>24.06103120217881</v>
      </c>
      <c r="Z40" s="96">
        <v>169.65265657757004</v>
      </c>
      <c r="AA40" s="97">
        <v>33.862595054691496</v>
      </c>
      <c r="AB40" s="96">
        <v>144.07791224994207</v>
      </c>
      <c r="AC40" s="97">
        <v>44.30962735952312</v>
      </c>
      <c r="AD40" s="96">
        <v>-205.35149157396336</v>
      </c>
      <c r="AE40" s="97">
        <v>-143.95661302611404</v>
      </c>
      <c r="AF40" s="96">
        <v>-26.152415751321541</v>
      </c>
      <c r="AG40" s="97">
        <v>-86.144251044122484</v>
      </c>
      <c r="AH40" s="96">
        <v>255.87289291089428</v>
      </c>
      <c r="AI40" s="97">
        <v>166.30602939629364</v>
      </c>
      <c r="AJ40" s="96">
        <v>347.42125370507938</v>
      </c>
      <c r="AK40" s="97">
        <v>161.83788667298575</v>
      </c>
      <c r="AL40" s="96">
        <v>226.99195547044656</v>
      </c>
      <c r="AM40" s="97">
        <v>41.246994907253111</v>
      </c>
      <c r="AN40" s="96">
        <v>331.50580428224725</v>
      </c>
      <c r="AO40" s="97">
        <v>113.9196838697294</v>
      </c>
      <c r="AP40" s="96">
        <v>-621.56242057508825</v>
      </c>
      <c r="AQ40" s="97">
        <v>-243.86618963079775</v>
      </c>
      <c r="AR40" s="96">
        <v>-91.96929313026817</v>
      </c>
      <c r="AS40" s="97">
        <v>-87.923211144833203</v>
      </c>
      <c r="AT40" s="96">
        <v>-45.806310473534495</v>
      </c>
      <c r="AU40" s="97">
        <v>89.136612219836138</v>
      </c>
      <c r="AV40" s="96">
        <v>-106.22907085552424</v>
      </c>
      <c r="AW40" s="97">
        <v>28.167031202178805</v>
      </c>
      <c r="AX40" s="96">
        <v>176.91965657757009</v>
      </c>
      <c r="AY40" s="97">
        <v>38.065595054691471</v>
      </c>
    </row>
    <row r="41" spans="2:51" x14ac:dyDescent="0.25">
      <c r="B41" s="94">
        <v>10097</v>
      </c>
      <c r="C41" s="95" t="s">
        <v>44</v>
      </c>
      <c r="D41" s="96">
        <v>4.3167166316230805</v>
      </c>
      <c r="E41" s="97">
        <v>69.732743091775831</v>
      </c>
      <c r="F41" s="96">
        <v>61.886446147385641</v>
      </c>
      <c r="G41" s="97">
        <v>132.62881768722764</v>
      </c>
      <c r="H41" s="96">
        <v>369.9754237132006</v>
      </c>
      <c r="I41" s="97">
        <v>356.94664268779991</v>
      </c>
      <c r="J41" s="96">
        <v>438.82197299370478</v>
      </c>
      <c r="K41" s="97">
        <v>420.48906194681308</v>
      </c>
      <c r="L41" s="96">
        <v>309.75888547455543</v>
      </c>
      <c r="M41" s="97">
        <v>265.53031415665606</v>
      </c>
      <c r="N41" s="96">
        <v>186.60324807542906</v>
      </c>
      <c r="O41" s="97">
        <v>165.95551989970227</v>
      </c>
      <c r="P41" s="96">
        <v>149.06296890139311</v>
      </c>
      <c r="Q41" s="97">
        <v>144.17888990968407</v>
      </c>
      <c r="R41" s="96">
        <v>-496.96516369061067</v>
      </c>
      <c r="S41" s="97">
        <v>-163.27798316224687</v>
      </c>
      <c r="T41" s="96">
        <v>-281.11350186766208</v>
      </c>
      <c r="U41" s="97">
        <v>-135.92516364154261</v>
      </c>
      <c r="V41" s="96">
        <v>-230.40618630561744</v>
      </c>
      <c r="W41" s="97">
        <v>-58.724552891514691</v>
      </c>
      <c r="X41" s="96">
        <v>-246.92322454452358</v>
      </c>
      <c r="Y41" s="97">
        <v>-89.695330072740205</v>
      </c>
      <c r="Z41" s="96">
        <v>-45.48249999822292</v>
      </c>
      <c r="AA41" s="97">
        <v>9.7940096240191679</v>
      </c>
      <c r="AB41" s="96">
        <v>14.492716631623125</v>
      </c>
      <c r="AC41" s="97">
        <v>76.306743091775786</v>
      </c>
      <c r="AD41" s="96">
        <v>71.752446147385626</v>
      </c>
      <c r="AE41" s="97">
        <v>139.45281768722771</v>
      </c>
      <c r="AF41" s="96">
        <v>379.68942371320054</v>
      </c>
      <c r="AG41" s="97">
        <v>363.87264268779995</v>
      </c>
      <c r="AH41" s="96">
        <v>448.38397299370467</v>
      </c>
      <c r="AI41" s="97">
        <v>427.52806194681307</v>
      </c>
      <c r="AJ41" s="96">
        <v>358.07867051455548</v>
      </c>
      <c r="AK41" s="97">
        <v>292.43520667665621</v>
      </c>
      <c r="AL41" s="96">
        <v>196.55824807542899</v>
      </c>
      <c r="AM41" s="97">
        <v>172.49051989970224</v>
      </c>
      <c r="AN41" s="96">
        <v>158.91196890139315</v>
      </c>
      <c r="AO41" s="97">
        <v>150.76988990968408</v>
      </c>
      <c r="AP41" s="96">
        <v>-487.35916369061056</v>
      </c>
      <c r="AQ41" s="97">
        <v>-156.49398316224688</v>
      </c>
      <c r="AR41" s="96">
        <v>-270.88850186766206</v>
      </c>
      <c r="AS41" s="97">
        <v>-129.8101636415426</v>
      </c>
      <c r="AT41" s="96">
        <v>-220.38718630561743</v>
      </c>
      <c r="AU41" s="97">
        <v>-52.443552891514685</v>
      </c>
      <c r="AV41" s="96">
        <v>-236.47922454452362</v>
      </c>
      <c r="AW41" s="97">
        <v>-83.889330072740165</v>
      </c>
      <c r="AX41" s="96">
        <v>-35.818499998222933</v>
      </c>
      <c r="AY41" s="97">
        <v>16.330009624019169</v>
      </c>
    </row>
    <row r="42" spans="2:51" x14ac:dyDescent="0.25">
      <c r="B42" s="94">
        <v>10101</v>
      </c>
      <c r="C42" s="95" t="s">
        <v>45</v>
      </c>
      <c r="D42" s="96">
        <v>-159.48760571330422</v>
      </c>
      <c r="E42" s="97">
        <v>224.15021875797174</v>
      </c>
      <c r="F42" s="96">
        <v>1934.9632823674474</v>
      </c>
      <c r="G42" s="97">
        <v>2661.3852935970172</v>
      </c>
      <c r="H42" s="96">
        <v>8816.9596011652538</v>
      </c>
      <c r="I42" s="97">
        <v>6802.7642268017589</v>
      </c>
      <c r="J42" s="96">
        <v>13398.349886642667</v>
      </c>
      <c r="K42" s="97">
        <v>9989.4374763355736</v>
      </c>
      <c r="L42" s="96">
        <v>12900.20863141273</v>
      </c>
      <c r="M42" s="97">
        <v>8460.08338264962</v>
      </c>
      <c r="N42" s="96">
        <v>3769.0262468886358</v>
      </c>
      <c r="O42" s="97">
        <v>2104.3263250611417</v>
      </c>
      <c r="P42" s="96">
        <v>3935.32989937612</v>
      </c>
      <c r="Q42" s="97">
        <v>2518.2160252397443</v>
      </c>
      <c r="R42" s="96">
        <v>-20216.877254606261</v>
      </c>
      <c r="S42" s="97">
        <v>-8526.6720908955576</v>
      </c>
      <c r="T42" s="96">
        <v>-11363.471958946848</v>
      </c>
      <c r="U42" s="97">
        <v>-6162.8628700768131</v>
      </c>
      <c r="V42" s="96">
        <v>-10508.53002144679</v>
      </c>
      <c r="W42" s="97">
        <v>-3296.2523745121052</v>
      </c>
      <c r="X42" s="96">
        <v>-11683.450870101791</v>
      </c>
      <c r="Y42" s="97">
        <v>-4664.4303895509565</v>
      </c>
      <c r="Z42" s="96">
        <v>-2894.3952269233232</v>
      </c>
      <c r="AA42" s="97">
        <v>-2157.0165184827838</v>
      </c>
      <c r="AB42" s="96">
        <v>-164.55660571330736</v>
      </c>
      <c r="AC42" s="97">
        <v>79.934218757971394</v>
      </c>
      <c r="AD42" s="96">
        <v>1834.3802823674487</v>
      </c>
      <c r="AE42" s="97">
        <v>2629.0872935970183</v>
      </c>
      <c r="AF42" s="96">
        <v>8751.3676011652497</v>
      </c>
      <c r="AG42" s="97">
        <v>6716.8852268017581</v>
      </c>
      <c r="AH42" s="96">
        <v>13342.265886642665</v>
      </c>
      <c r="AI42" s="97">
        <v>9892.6164763355737</v>
      </c>
      <c r="AJ42" s="96">
        <v>13407.111207444726</v>
      </c>
      <c r="AK42" s="97">
        <v>8586.3026706656237</v>
      </c>
      <c r="AL42" s="96">
        <v>3695.7152468886343</v>
      </c>
      <c r="AM42" s="97">
        <v>2022.8663250611426</v>
      </c>
      <c r="AN42" s="96">
        <v>3932.342899376119</v>
      </c>
      <c r="AO42" s="97">
        <v>2382.7240252397423</v>
      </c>
      <c r="AP42" s="96">
        <v>-20336.983254606264</v>
      </c>
      <c r="AQ42" s="97">
        <v>-8564.3630908955602</v>
      </c>
      <c r="AR42" s="96">
        <v>-11422.933958946847</v>
      </c>
      <c r="AS42" s="97">
        <v>-6244.1898700768124</v>
      </c>
      <c r="AT42" s="96">
        <v>-10565.703021446789</v>
      </c>
      <c r="AU42" s="97">
        <v>-3399.4003745121063</v>
      </c>
      <c r="AV42" s="96">
        <v>-11753.823870101791</v>
      </c>
      <c r="AW42" s="97">
        <v>-4755.5643895509565</v>
      </c>
      <c r="AX42" s="96">
        <v>-2950.256226923324</v>
      </c>
      <c r="AY42" s="97">
        <v>-2246.6045184827817</v>
      </c>
    </row>
    <row r="43" spans="2:51" x14ac:dyDescent="0.25">
      <c r="B43" s="94">
        <v>10103</v>
      </c>
      <c r="C43" s="95" t="s">
        <v>46</v>
      </c>
      <c r="D43" s="96">
        <v>-10789.84191043381</v>
      </c>
      <c r="E43" s="97">
        <v>1730.0244717475871</v>
      </c>
      <c r="F43" s="96">
        <v>-10237.152340449473</v>
      </c>
      <c r="G43" s="97">
        <v>11106.742122882664</v>
      </c>
      <c r="H43" s="96">
        <v>11609.087579849336</v>
      </c>
      <c r="I43" s="97">
        <v>21156.475749792153</v>
      </c>
      <c r="J43" s="96">
        <v>19312.841301302004</v>
      </c>
      <c r="K43" s="97">
        <v>31176.92900529661</v>
      </c>
      <c r="L43" s="96">
        <v>6222.0017463252298</v>
      </c>
      <c r="M43" s="97">
        <v>12586.732197853351</v>
      </c>
      <c r="N43" s="96">
        <v>-6128.0393988836586</v>
      </c>
      <c r="O43" s="97">
        <v>2827.9350420991905</v>
      </c>
      <c r="P43" s="96">
        <v>-5654.6357143344285</v>
      </c>
      <c r="Q43" s="97">
        <v>2367.1347011651305</v>
      </c>
      <c r="R43" s="96">
        <v>-25319.111322818921</v>
      </c>
      <c r="S43" s="97">
        <v>5227.3419026483389</v>
      </c>
      <c r="T43" s="96">
        <v>-24432.683470579213</v>
      </c>
      <c r="U43" s="97">
        <v>-6077.689793565427</v>
      </c>
      <c r="V43" s="96">
        <v>-18665.733285687304</v>
      </c>
      <c r="W43" s="97">
        <v>5549.6428553740334</v>
      </c>
      <c r="X43" s="96">
        <v>-18742.783906745368</v>
      </c>
      <c r="Y43" s="97">
        <v>1673.8467337110269</v>
      </c>
      <c r="Z43" s="96">
        <v>-14464.955670511459</v>
      </c>
      <c r="AA43" s="97">
        <v>-1818.1108074418735</v>
      </c>
      <c r="AB43" s="96">
        <v>-12173.75245003133</v>
      </c>
      <c r="AC43" s="97">
        <v>4181.6738478260741</v>
      </c>
      <c r="AD43" s="96">
        <v>-6811.1163376439363</v>
      </c>
      <c r="AE43" s="97">
        <v>9225.063130058872</v>
      </c>
      <c r="AF43" s="96">
        <v>12779.660260504461</v>
      </c>
      <c r="AG43" s="97">
        <v>22186.315093616591</v>
      </c>
      <c r="AH43" s="96">
        <v>20528.362130355032</v>
      </c>
      <c r="AI43" s="97">
        <v>32352.003570517751</v>
      </c>
      <c r="AJ43" s="96">
        <v>9040.7101261351272</v>
      </c>
      <c r="AK43" s="97">
        <v>14823.20514281388</v>
      </c>
      <c r="AL43" s="96">
        <v>-5420.8445583035937</v>
      </c>
      <c r="AM43" s="97">
        <v>3401.5179095892672</v>
      </c>
      <c r="AN43" s="96">
        <v>-6984.8554391262951</v>
      </c>
      <c r="AO43" s="97">
        <v>4751.7960855455458</v>
      </c>
      <c r="AP43" s="96">
        <v>-22139.291353193199</v>
      </c>
      <c r="AQ43" s="97">
        <v>3389.0436916282561</v>
      </c>
      <c r="AR43" s="96">
        <v>-24042.79939999865</v>
      </c>
      <c r="AS43" s="97">
        <v>-5687.900948658651</v>
      </c>
      <c r="AT43" s="96">
        <v>-18214.523060507701</v>
      </c>
      <c r="AU43" s="97">
        <v>6130.0504581559362</v>
      </c>
      <c r="AV43" s="96">
        <v>-18233.473702529547</v>
      </c>
      <c r="AW43" s="97">
        <v>2177.1292342807938</v>
      </c>
      <c r="AX43" s="96">
        <v>-14063.589204570992</v>
      </c>
      <c r="AY43" s="97">
        <v>-1410.1598136382163</v>
      </c>
    </row>
    <row r="44" spans="2:51" x14ac:dyDescent="0.25">
      <c r="B44" s="94">
        <v>10105</v>
      </c>
      <c r="C44" s="95" t="s">
        <v>47</v>
      </c>
      <c r="D44" s="96">
        <v>-612.40887423917593</v>
      </c>
      <c r="E44" s="97">
        <v>2287.7979359788151</v>
      </c>
      <c r="F44" s="96">
        <v>-5250.3629407760818</v>
      </c>
      <c r="G44" s="97">
        <v>1152.1937907562351</v>
      </c>
      <c r="H44" s="96">
        <v>-1916.4844964205768</v>
      </c>
      <c r="I44" s="97">
        <v>1930.1532706659691</v>
      </c>
      <c r="J44" s="96">
        <v>-278.08789370103113</v>
      </c>
      <c r="K44" s="97">
        <v>3937.3631939460483</v>
      </c>
      <c r="L44" s="96">
        <v>936.64883347610157</v>
      </c>
      <c r="M44" s="97">
        <v>2981.6373117167368</v>
      </c>
      <c r="N44" s="96">
        <v>307.67545972781954</v>
      </c>
      <c r="O44" s="97">
        <v>2297.0318404180471</v>
      </c>
      <c r="P44" s="96">
        <v>2299.462603668615</v>
      </c>
      <c r="Q44" s="97">
        <v>3543.703533429707</v>
      </c>
      <c r="R44" s="96">
        <v>-12488.898418756571</v>
      </c>
      <c r="S44" s="97">
        <v>-2999.2171956815255</v>
      </c>
      <c r="T44" s="96">
        <v>-3083.5625765283512</v>
      </c>
      <c r="U44" s="97">
        <v>1123.0068063614799</v>
      </c>
      <c r="V44" s="96">
        <v>-3632.7440861848736</v>
      </c>
      <c r="W44" s="97">
        <v>3069.0438540412088</v>
      </c>
      <c r="X44" s="96">
        <v>-3517.6071759644947</v>
      </c>
      <c r="Y44" s="97">
        <v>1820.2013170919709</v>
      </c>
      <c r="Z44" s="96">
        <v>23.393795431360559</v>
      </c>
      <c r="AA44" s="97">
        <v>2815.081972351436</v>
      </c>
      <c r="AB44" s="96">
        <v>-996.7545666759288</v>
      </c>
      <c r="AC44" s="97">
        <v>3129.9241621347264</v>
      </c>
      <c r="AD44" s="96">
        <v>-4335.6582102798602</v>
      </c>
      <c r="AE44" s="97">
        <v>695.26959397917017</v>
      </c>
      <c r="AF44" s="96">
        <v>-1632.7661296227488</v>
      </c>
      <c r="AG44" s="97">
        <v>2153.8542906411803</v>
      </c>
      <c r="AH44" s="96">
        <v>-11.212339647889166</v>
      </c>
      <c r="AI44" s="97">
        <v>4166.8761704317494</v>
      </c>
      <c r="AJ44" s="96">
        <v>1759.8050044688189</v>
      </c>
      <c r="AK44" s="97">
        <v>3605.2843826951812</v>
      </c>
      <c r="AL44" s="96">
        <v>599.4957963891502</v>
      </c>
      <c r="AM44" s="97">
        <v>2507.1154624126593</v>
      </c>
      <c r="AN44" s="96">
        <v>1877.4097121145551</v>
      </c>
      <c r="AO44" s="97">
        <v>4440.0832430542214</v>
      </c>
      <c r="AP44" s="96">
        <v>-11765.401493179619</v>
      </c>
      <c r="AQ44" s="97">
        <v>-3353.1804374128951</v>
      </c>
      <c r="AR44" s="96">
        <v>-2815.8804652451836</v>
      </c>
      <c r="AS44" s="97">
        <v>1318.6206569145652</v>
      </c>
      <c r="AT44" s="96">
        <v>-3395.521371470968</v>
      </c>
      <c r="AU44" s="97">
        <v>3273.0553886951657</v>
      </c>
      <c r="AV44" s="96">
        <v>-3258.2041374248402</v>
      </c>
      <c r="AW44" s="97">
        <v>2007.5479560372769</v>
      </c>
      <c r="AX44" s="96">
        <v>268.52393396906336</v>
      </c>
      <c r="AY44" s="97">
        <v>3011.1860831815975</v>
      </c>
    </row>
    <row r="45" spans="2:51" x14ac:dyDescent="0.25">
      <c r="B45" s="94">
        <v>10106</v>
      </c>
      <c r="C45" s="95" t="s">
        <v>48</v>
      </c>
      <c r="D45" s="96">
        <v>0</v>
      </c>
      <c r="E45" s="97">
        <v>0</v>
      </c>
      <c r="F45" s="96">
        <v>0</v>
      </c>
      <c r="G45" s="97">
        <v>0</v>
      </c>
      <c r="H45" s="96">
        <v>0</v>
      </c>
      <c r="I45" s="97">
        <v>0</v>
      </c>
      <c r="J45" s="96">
        <v>0</v>
      </c>
      <c r="K45" s="97">
        <v>0</v>
      </c>
      <c r="L45" s="96">
        <v>0</v>
      </c>
      <c r="M45" s="97">
        <v>0</v>
      </c>
      <c r="N45" s="96">
        <v>0</v>
      </c>
      <c r="O45" s="97">
        <v>0</v>
      </c>
      <c r="P45" s="96">
        <v>0</v>
      </c>
      <c r="Q45" s="97">
        <v>0</v>
      </c>
      <c r="R45" s="96">
        <v>0</v>
      </c>
      <c r="S45" s="97">
        <v>0</v>
      </c>
      <c r="T45" s="96">
        <v>0</v>
      </c>
      <c r="U45" s="97">
        <v>0</v>
      </c>
      <c r="V45" s="96">
        <v>0</v>
      </c>
      <c r="W45" s="97">
        <v>0</v>
      </c>
      <c r="X45" s="96">
        <v>0</v>
      </c>
      <c r="Y45" s="97">
        <v>0</v>
      </c>
      <c r="Z45" s="96">
        <v>0</v>
      </c>
      <c r="AA45" s="97">
        <v>0</v>
      </c>
      <c r="AB45" s="96">
        <v>0</v>
      </c>
      <c r="AC45" s="97">
        <v>0</v>
      </c>
      <c r="AD45" s="96">
        <v>0</v>
      </c>
      <c r="AE45" s="97">
        <v>0</v>
      </c>
      <c r="AF45" s="96">
        <v>0</v>
      </c>
      <c r="AG45" s="97">
        <v>0</v>
      </c>
      <c r="AH45" s="96">
        <v>0</v>
      </c>
      <c r="AI45" s="97">
        <v>0</v>
      </c>
      <c r="AJ45" s="96">
        <v>0</v>
      </c>
      <c r="AK45" s="97">
        <v>0</v>
      </c>
      <c r="AL45" s="96">
        <v>0</v>
      </c>
      <c r="AM45" s="97">
        <v>0</v>
      </c>
      <c r="AN45" s="96">
        <v>0</v>
      </c>
      <c r="AO45" s="97">
        <v>0</v>
      </c>
      <c r="AP45" s="96">
        <v>0</v>
      </c>
      <c r="AQ45" s="97">
        <v>0</v>
      </c>
      <c r="AR45" s="96">
        <v>0</v>
      </c>
      <c r="AS45" s="97">
        <v>0</v>
      </c>
      <c r="AT45" s="96">
        <v>0</v>
      </c>
      <c r="AU45" s="97">
        <v>0</v>
      </c>
      <c r="AV45" s="96">
        <v>0</v>
      </c>
      <c r="AW45" s="97">
        <v>0</v>
      </c>
      <c r="AX45" s="96">
        <v>0</v>
      </c>
      <c r="AY45" s="97">
        <v>0</v>
      </c>
    </row>
    <row r="46" spans="2:51" x14ac:dyDescent="0.25">
      <c r="B46" s="94">
        <v>10109</v>
      </c>
      <c r="C46" s="95" t="s">
        <v>49</v>
      </c>
      <c r="D46" s="96">
        <v>-133.55132505266101</v>
      </c>
      <c r="E46" s="97">
        <v>158.40132362943768</v>
      </c>
      <c r="F46" s="96">
        <v>-1778.3786302433655</v>
      </c>
      <c r="G46" s="97">
        <v>-383.63823005629092</v>
      </c>
      <c r="H46" s="96">
        <v>-314.69938301465754</v>
      </c>
      <c r="I46" s="97">
        <v>151.65036883984567</v>
      </c>
      <c r="J46" s="96">
        <v>-107.61001940352162</v>
      </c>
      <c r="K46" s="97">
        <v>616.98512819862754</v>
      </c>
      <c r="L46" s="96">
        <v>85.581839444554134</v>
      </c>
      <c r="M46" s="97">
        <v>265.28053303390243</v>
      </c>
      <c r="N46" s="96">
        <v>-693.10196576879844</v>
      </c>
      <c r="O46" s="97">
        <v>-306.30650174516177</v>
      </c>
      <c r="P46" s="96">
        <v>1827.0157161251</v>
      </c>
      <c r="Q46" s="97">
        <v>1314.4200907294153</v>
      </c>
      <c r="R46" s="96">
        <v>-439.36691310015703</v>
      </c>
      <c r="S46" s="97">
        <v>1227.9350980415047</v>
      </c>
      <c r="T46" s="96">
        <v>1710.7710373377486</v>
      </c>
      <c r="U46" s="97">
        <v>1557.4360671223981</v>
      </c>
      <c r="V46" s="96">
        <v>1896.856673537809</v>
      </c>
      <c r="W46" s="97">
        <v>2533.213259900419</v>
      </c>
      <c r="X46" s="96">
        <v>1682.0286364798985</v>
      </c>
      <c r="Y46" s="97">
        <v>1692.5546290761358</v>
      </c>
      <c r="Z46" s="96">
        <v>1742.3914007026078</v>
      </c>
      <c r="AA46" s="97">
        <v>1529.2454233145831</v>
      </c>
      <c r="AB46" s="96">
        <v>-278.6033250526616</v>
      </c>
      <c r="AC46" s="97">
        <v>369.10732362943781</v>
      </c>
      <c r="AD46" s="96">
        <v>-1563.6346302433658</v>
      </c>
      <c r="AE46" s="97">
        <v>-536.77023005629098</v>
      </c>
      <c r="AF46" s="96">
        <v>-269.76638301465755</v>
      </c>
      <c r="AG46" s="97">
        <v>182.26036883984534</v>
      </c>
      <c r="AH46" s="96">
        <v>-67.388019403521866</v>
      </c>
      <c r="AI46" s="97">
        <v>647.52312819862755</v>
      </c>
      <c r="AJ46" s="96">
        <v>135.29257166855496</v>
      </c>
      <c r="AK46" s="97">
        <v>313.07539914590279</v>
      </c>
      <c r="AL46" s="96">
        <v>-655.14796576879871</v>
      </c>
      <c r="AM46" s="97">
        <v>-282.27650174516157</v>
      </c>
      <c r="AN46" s="96">
        <v>1649.1047161250999</v>
      </c>
      <c r="AO46" s="97">
        <v>1569.280090729415</v>
      </c>
      <c r="AP46" s="96">
        <v>-128.10091310015741</v>
      </c>
      <c r="AQ46" s="97">
        <v>1008.3950980415048</v>
      </c>
      <c r="AR46" s="96">
        <v>1768.4940373377485</v>
      </c>
      <c r="AS46" s="97">
        <v>1594.1840671223986</v>
      </c>
      <c r="AT46" s="96">
        <v>1952.5676735378092</v>
      </c>
      <c r="AU46" s="97">
        <v>2574.4562599004194</v>
      </c>
      <c r="AV46" s="96">
        <v>1739.1236364798988</v>
      </c>
      <c r="AW46" s="97">
        <v>1727.4476290761359</v>
      </c>
      <c r="AX46" s="96">
        <v>1789.539400702608</v>
      </c>
      <c r="AY46" s="97">
        <v>1562.0744233145829</v>
      </c>
    </row>
    <row r="47" spans="2:51" x14ac:dyDescent="0.25">
      <c r="B47" s="94">
        <v>10111</v>
      </c>
      <c r="C47" s="95" t="s">
        <v>50</v>
      </c>
      <c r="D47" s="96">
        <v>-340.64867086935931</v>
      </c>
      <c r="E47" s="97">
        <v>-111.07506876754758</v>
      </c>
      <c r="F47" s="96">
        <v>-385.85914326189481</v>
      </c>
      <c r="G47" s="97">
        <v>-91.738701875824518</v>
      </c>
      <c r="H47" s="96">
        <v>-28.243992163697385</v>
      </c>
      <c r="I47" s="97">
        <v>161.39499431877073</v>
      </c>
      <c r="J47" s="96">
        <v>49.359196420004309</v>
      </c>
      <c r="K47" s="97">
        <v>259.94282619333637</v>
      </c>
      <c r="L47" s="96">
        <v>-52.602375925899423</v>
      </c>
      <c r="M47" s="97">
        <v>96.229050827574156</v>
      </c>
      <c r="N47" s="96">
        <v>-253.01822076339636</v>
      </c>
      <c r="O47" s="97">
        <v>-67.477102843335274</v>
      </c>
      <c r="P47" s="96">
        <v>-85.978072446437523</v>
      </c>
      <c r="Q47" s="97">
        <v>18.651966098368689</v>
      </c>
      <c r="R47" s="96">
        <v>-562.18484116018681</v>
      </c>
      <c r="S47" s="97">
        <v>-84.675920399635743</v>
      </c>
      <c r="T47" s="96">
        <v>-257.44696116590808</v>
      </c>
      <c r="U47" s="97">
        <v>-50.409972577445387</v>
      </c>
      <c r="V47" s="96">
        <v>421.25723009295189</v>
      </c>
      <c r="W47" s="97">
        <v>541.50527334647029</v>
      </c>
      <c r="X47" s="96">
        <v>264.93776674559922</v>
      </c>
      <c r="Y47" s="97">
        <v>343.50074633128042</v>
      </c>
      <c r="Z47" s="96">
        <v>55.283314881450906</v>
      </c>
      <c r="AA47" s="97">
        <v>156.6845847875154</v>
      </c>
      <c r="AB47" s="96">
        <v>-345.55173580048256</v>
      </c>
      <c r="AC47" s="97">
        <v>-113.57302618502933</v>
      </c>
      <c r="AD47" s="96">
        <v>-391.44860933595055</v>
      </c>
      <c r="AE47" s="97">
        <v>-94.595812921653305</v>
      </c>
      <c r="AF47" s="96">
        <v>-32.317678170529234</v>
      </c>
      <c r="AG47" s="97">
        <v>159.53823250305118</v>
      </c>
      <c r="AH47" s="96">
        <v>46.060325579460823</v>
      </c>
      <c r="AI47" s="97">
        <v>258.73346448834104</v>
      </c>
      <c r="AJ47" s="96">
        <v>-9.1948071126489594</v>
      </c>
      <c r="AK47" s="97">
        <v>118.07326863500316</v>
      </c>
      <c r="AL47" s="96">
        <v>-257.80939214815862</v>
      </c>
      <c r="AM47" s="97">
        <v>-70.088783799289558</v>
      </c>
      <c r="AN47" s="96">
        <v>-89.650305608950703</v>
      </c>
      <c r="AO47" s="97">
        <v>16.651662993718674</v>
      </c>
      <c r="AP47" s="96">
        <v>-568.93094926387084</v>
      </c>
      <c r="AQ47" s="97">
        <v>-87.5195544983834</v>
      </c>
      <c r="AR47" s="96">
        <v>-261.96741187539828</v>
      </c>
      <c r="AS47" s="97">
        <v>-52.579211822539378</v>
      </c>
      <c r="AT47" s="96">
        <v>419.84192004788224</v>
      </c>
      <c r="AU47" s="97">
        <v>542.05650036097848</v>
      </c>
      <c r="AV47" s="96">
        <v>262.58909648168833</v>
      </c>
      <c r="AW47" s="97">
        <v>343.16250622333439</v>
      </c>
      <c r="AX47" s="96">
        <v>52.50147630015249</v>
      </c>
      <c r="AY47" s="97">
        <v>155.41492536185751</v>
      </c>
    </row>
    <row r="48" spans="2:51" x14ac:dyDescent="0.25">
      <c r="B48" s="94">
        <v>10112</v>
      </c>
      <c r="C48" s="95" t="s">
        <v>51</v>
      </c>
      <c r="D48" s="96">
        <v>-813.91336540646444</v>
      </c>
      <c r="E48" s="97">
        <v>345.78207757816745</v>
      </c>
      <c r="F48" s="96">
        <v>-2570.7535202962463</v>
      </c>
      <c r="G48" s="97">
        <v>187.62751884424142</v>
      </c>
      <c r="H48" s="96">
        <v>1997.178146614202</v>
      </c>
      <c r="I48" s="97">
        <v>2751.6498321559557</v>
      </c>
      <c r="J48" s="96">
        <v>5221.966274744831</v>
      </c>
      <c r="K48" s="97">
        <v>4597.6461089052518</v>
      </c>
      <c r="L48" s="96">
        <v>4773.9814505850009</v>
      </c>
      <c r="M48" s="97">
        <v>3457.4855761448762</v>
      </c>
      <c r="N48" s="96">
        <v>656.31422631005262</v>
      </c>
      <c r="O48" s="97">
        <v>532.9292474198046</v>
      </c>
      <c r="P48" s="96">
        <v>2835.193552629662</v>
      </c>
      <c r="Q48" s="97">
        <v>1917.7731306481219</v>
      </c>
      <c r="R48" s="96">
        <v>-11693.397675558801</v>
      </c>
      <c r="S48" s="97">
        <v>-4348.6780629092336</v>
      </c>
      <c r="T48" s="96">
        <v>-6009.6677741016974</v>
      </c>
      <c r="U48" s="97">
        <v>-2538.7301285235862</v>
      </c>
      <c r="V48" s="96">
        <v>-3225.2761333850576</v>
      </c>
      <c r="W48" s="97">
        <v>865.64768316810296</v>
      </c>
      <c r="X48" s="96">
        <v>-3839.211799144683</v>
      </c>
      <c r="Y48" s="97">
        <v>-5.3971707261589472</v>
      </c>
      <c r="Z48" s="96">
        <v>168.52949330186675</v>
      </c>
      <c r="AA48" s="97">
        <v>618.67484746125592</v>
      </c>
      <c r="AB48" s="96">
        <v>-204.96976503289625</v>
      </c>
      <c r="AC48" s="97">
        <v>719.48277324578521</v>
      </c>
      <c r="AD48" s="96">
        <v>-2648.3005667814432</v>
      </c>
      <c r="AE48" s="97">
        <v>149.46668074527042</v>
      </c>
      <c r="AF48" s="96">
        <v>1944.6741371336102</v>
      </c>
      <c r="AG48" s="97">
        <v>2726.7451885726696</v>
      </c>
      <c r="AH48" s="96">
        <v>5194.0142810709003</v>
      </c>
      <c r="AI48" s="97">
        <v>4586.9969788197996</v>
      </c>
      <c r="AJ48" s="96">
        <v>4653.6620926990654</v>
      </c>
      <c r="AK48" s="97">
        <v>3277.2874616192366</v>
      </c>
      <c r="AL48" s="96">
        <v>602.36742090517509</v>
      </c>
      <c r="AM48" s="97">
        <v>500.78068014701239</v>
      </c>
      <c r="AN48" s="96">
        <v>2801.7724155710494</v>
      </c>
      <c r="AO48" s="97">
        <v>1898.3845970589991</v>
      </c>
      <c r="AP48" s="96">
        <v>-11829.842894682657</v>
      </c>
      <c r="AQ48" s="97">
        <v>-4413.6433979266822</v>
      </c>
      <c r="AR48" s="96">
        <v>-6102.5263782840375</v>
      </c>
      <c r="AS48" s="97">
        <v>-2586.9416189178355</v>
      </c>
      <c r="AT48" s="96">
        <v>-3299.8918165787873</v>
      </c>
      <c r="AU48" s="97">
        <v>838.78979881417217</v>
      </c>
      <c r="AV48" s="96">
        <v>-3920.8844692778694</v>
      </c>
      <c r="AW48" s="97">
        <v>-37.215790830772676</v>
      </c>
      <c r="AX48" s="96">
        <v>120.58730610499333</v>
      </c>
      <c r="AY48" s="97">
        <v>591.33952206373942</v>
      </c>
    </row>
    <row r="49" spans="2:51" x14ac:dyDescent="0.25">
      <c r="B49" s="94">
        <v>10113</v>
      </c>
      <c r="C49" s="95" t="s">
        <v>52</v>
      </c>
      <c r="D49" s="96">
        <v>-2867.5105419803203</v>
      </c>
      <c r="E49" s="97">
        <v>-1238.8183674745642</v>
      </c>
      <c r="F49" s="96">
        <v>-10043.367671272008</v>
      </c>
      <c r="G49" s="97">
        <v>-5241.6041670588229</v>
      </c>
      <c r="H49" s="96">
        <v>-9005.2427315244713</v>
      </c>
      <c r="I49" s="97">
        <v>-4365.6948078527366</v>
      </c>
      <c r="J49" s="96">
        <v>-7267.1956406621084</v>
      </c>
      <c r="K49" s="97">
        <v>-4135.3220553221117</v>
      </c>
      <c r="L49" s="96">
        <v>-7201.772315051744</v>
      </c>
      <c r="M49" s="97">
        <v>-3992.1425017344563</v>
      </c>
      <c r="N49" s="96">
        <v>-7890.0186180346882</v>
      </c>
      <c r="O49" s="97">
        <v>-4078.1767324709417</v>
      </c>
      <c r="P49" s="96">
        <v>213.97508261188887</v>
      </c>
      <c r="Q49" s="97">
        <v>-83.97304617213922</v>
      </c>
      <c r="R49" s="96">
        <v>-4355.0306759262385</v>
      </c>
      <c r="S49" s="97">
        <v>-458.29330415407094</v>
      </c>
      <c r="T49" s="96">
        <v>6660.4990787790957</v>
      </c>
      <c r="U49" s="97">
        <v>7304.3523744622489</v>
      </c>
      <c r="V49" s="96">
        <v>16279.755214110188</v>
      </c>
      <c r="W49" s="97">
        <v>14297.066079721675</v>
      </c>
      <c r="X49" s="96">
        <v>13070.851434211301</v>
      </c>
      <c r="Y49" s="97">
        <v>10801.946332969537</v>
      </c>
      <c r="Z49" s="96">
        <v>5409.7745552231754</v>
      </c>
      <c r="AA49" s="97">
        <v>4742.4112236724723</v>
      </c>
      <c r="AB49" s="96">
        <v>-2872.2925419803196</v>
      </c>
      <c r="AC49" s="97">
        <v>-1335.4523674745651</v>
      </c>
      <c r="AD49" s="96">
        <v>-10140.002671272006</v>
      </c>
      <c r="AE49" s="97">
        <v>-5270.5321670588228</v>
      </c>
      <c r="AF49" s="96">
        <v>-9072.4487315244714</v>
      </c>
      <c r="AG49" s="97">
        <v>-4424.1078078527362</v>
      </c>
      <c r="AH49" s="96">
        <v>-7343.0156406621063</v>
      </c>
      <c r="AI49" s="97">
        <v>-4223.172055322113</v>
      </c>
      <c r="AJ49" s="96">
        <v>-6654.5447129157419</v>
      </c>
      <c r="AK49" s="97">
        <v>-3750.7352006664541</v>
      </c>
      <c r="AL49" s="96">
        <v>-7978.1276180346886</v>
      </c>
      <c r="AM49" s="97">
        <v>-4145.3497324709415</v>
      </c>
      <c r="AN49" s="96">
        <v>214.65608261188936</v>
      </c>
      <c r="AO49" s="97">
        <v>-178.79004617213832</v>
      </c>
      <c r="AP49" s="96">
        <v>-4416.8786759262402</v>
      </c>
      <c r="AQ49" s="97">
        <v>-468.09230415407183</v>
      </c>
      <c r="AR49" s="96">
        <v>6660.3590787790963</v>
      </c>
      <c r="AS49" s="97">
        <v>7299.1703744622519</v>
      </c>
      <c r="AT49" s="96">
        <v>16345.222214110185</v>
      </c>
      <c r="AU49" s="97">
        <v>14311.500079721676</v>
      </c>
      <c r="AV49" s="96">
        <v>13118.397434211303</v>
      </c>
      <c r="AW49" s="97">
        <v>10814.794332969539</v>
      </c>
      <c r="AX49" s="96">
        <v>5400.5705552231775</v>
      </c>
      <c r="AY49" s="97">
        <v>4714.9352236724717</v>
      </c>
    </row>
    <row r="50" spans="2:51" x14ac:dyDescent="0.25">
      <c r="B50" s="94">
        <v>10116</v>
      </c>
      <c r="C50" s="95" t="s">
        <v>53</v>
      </c>
      <c r="D50" s="96">
        <v>8.4916503541110444</v>
      </c>
      <c r="E50" s="97">
        <v>20.338040497600119</v>
      </c>
      <c r="F50" s="96">
        <v>-9.9852357419178333</v>
      </c>
      <c r="G50" s="97">
        <v>8.8866838142465951</v>
      </c>
      <c r="H50" s="96">
        <v>0.50171015036296751</v>
      </c>
      <c r="I50" s="97">
        <v>17.564579419839163</v>
      </c>
      <c r="J50" s="96">
        <v>14.669432640211824</v>
      </c>
      <c r="K50" s="97">
        <v>25.157084288198924</v>
      </c>
      <c r="L50" s="96">
        <v>14.641554143520324</v>
      </c>
      <c r="M50" s="97">
        <v>19.723076546882467</v>
      </c>
      <c r="N50" s="96">
        <v>13.238493582498904</v>
      </c>
      <c r="O50" s="97">
        <v>16.2145410558877</v>
      </c>
      <c r="P50" s="96">
        <v>6.7295104387528113</v>
      </c>
      <c r="Q50" s="97">
        <v>13.872478454792478</v>
      </c>
      <c r="R50" s="96">
        <v>-40.574433386897368</v>
      </c>
      <c r="S50" s="97">
        <v>-9.5272253349751281</v>
      </c>
      <c r="T50" s="96">
        <v>-15.166370425749506</v>
      </c>
      <c r="U50" s="97">
        <v>3.6367057182705551</v>
      </c>
      <c r="V50" s="96">
        <v>-1.4592612148080946</v>
      </c>
      <c r="W50" s="97">
        <v>11.06146193038402</v>
      </c>
      <c r="X50" s="96">
        <v>-14.684790924098522</v>
      </c>
      <c r="Y50" s="97">
        <v>9.5746596053085753</v>
      </c>
      <c r="Z50" s="96">
        <v>11.677808996714433</v>
      </c>
      <c r="AA50" s="97">
        <v>8.4583601153015309</v>
      </c>
      <c r="AB50" s="96">
        <v>9.2026503541110429</v>
      </c>
      <c r="AC50" s="97">
        <v>20.85904049760012</v>
      </c>
      <c r="AD50" s="96">
        <v>-9.2982357419178214</v>
      </c>
      <c r="AE50" s="97">
        <v>9.4146838142465867</v>
      </c>
      <c r="AF50" s="96">
        <v>1.2407101503629576</v>
      </c>
      <c r="AG50" s="97">
        <v>18.151579419839152</v>
      </c>
      <c r="AH50" s="96">
        <v>15.415432640211819</v>
      </c>
      <c r="AI50" s="97">
        <v>25.743084288198922</v>
      </c>
      <c r="AJ50" s="96">
        <v>18.508667967520338</v>
      </c>
      <c r="AK50" s="97">
        <v>21.807633458882478</v>
      </c>
      <c r="AL50" s="96">
        <v>14.012493582498905</v>
      </c>
      <c r="AM50" s="97">
        <v>16.746541055887697</v>
      </c>
      <c r="AN50" s="96">
        <v>7.3415104387528203</v>
      </c>
      <c r="AO50" s="97">
        <v>14.318478454792476</v>
      </c>
      <c r="AP50" s="96">
        <v>-39.960433386897378</v>
      </c>
      <c r="AQ50" s="97">
        <v>-9.0892253349751257</v>
      </c>
      <c r="AR50" s="96">
        <v>-14.540370425749501</v>
      </c>
      <c r="AS50" s="97">
        <v>4.0827057182705531</v>
      </c>
      <c r="AT50" s="96">
        <v>-0.78226121480808786</v>
      </c>
      <c r="AU50" s="97">
        <v>11.513461930384018</v>
      </c>
      <c r="AV50" s="96">
        <v>-14.058790924098517</v>
      </c>
      <c r="AW50" s="97">
        <v>10.020659605308573</v>
      </c>
      <c r="AX50" s="96">
        <v>12.339808996714424</v>
      </c>
      <c r="AY50" s="97">
        <v>8.880360115301535</v>
      </c>
    </row>
    <row r="51" spans="2:51" x14ac:dyDescent="0.25">
      <c r="B51" s="94">
        <v>10118</v>
      </c>
      <c r="C51" s="95" t="s">
        <v>54</v>
      </c>
      <c r="D51" s="96">
        <v>0</v>
      </c>
      <c r="E51" s="97">
        <v>0</v>
      </c>
      <c r="F51" s="96">
        <v>0</v>
      </c>
      <c r="G51" s="97">
        <v>0</v>
      </c>
      <c r="H51" s="96">
        <v>0</v>
      </c>
      <c r="I51" s="97">
        <v>0</v>
      </c>
      <c r="J51" s="96">
        <v>0</v>
      </c>
      <c r="K51" s="97">
        <v>0</v>
      </c>
      <c r="L51" s="96">
        <v>0</v>
      </c>
      <c r="M51" s="97">
        <v>0</v>
      </c>
      <c r="N51" s="96">
        <v>0</v>
      </c>
      <c r="O51" s="97">
        <v>0</v>
      </c>
      <c r="P51" s="96">
        <v>0</v>
      </c>
      <c r="Q51" s="97">
        <v>0</v>
      </c>
      <c r="R51" s="96">
        <v>0</v>
      </c>
      <c r="S51" s="97">
        <v>0</v>
      </c>
      <c r="T51" s="96">
        <v>0</v>
      </c>
      <c r="U51" s="97">
        <v>0</v>
      </c>
      <c r="V51" s="96">
        <v>0</v>
      </c>
      <c r="W51" s="97">
        <v>0</v>
      </c>
      <c r="X51" s="96">
        <v>0</v>
      </c>
      <c r="Y51" s="97">
        <v>0</v>
      </c>
      <c r="Z51" s="96">
        <v>0</v>
      </c>
      <c r="AA51" s="97">
        <v>0</v>
      </c>
      <c r="AB51" s="96">
        <v>0</v>
      </c>
      <c r="AC51" s="97">
        <v>0</v>
      </c>
      <c r="AD51" s="96">
        <v>0</v>
      </c>
      <c r="AE51" s="97">
        <v>0</v>
      </c>
      <c r="AF51" s="96">
        <v>0</v>
      </c>
      <c r="AG51" s="97">
        <v>0</v>
      </c>
      <c r="AH51" s="96">
        <v>0</v>
      </c>
      <c r="AI51" s="97">
        <v>0</v>
      </c>
      <c r="AJ51" s="96">
        <v>0</v>
      </c>
      <c r="AK51" s="97">
        <v>0</v>
      </c>
      <c r="AL51" s="96">
        <v>0</v>
      </c>
      <c r="AM51" s="97">
        <v>0</v>
      </c>
      <c r="AN51" s="96">
        <v>0</v>
      </c>
      <c r="AO51" s="97">
        <v>0</v>
      </c>
      <c r="AP51" s="96">
        <v>0</v>
      </c>
      <c r="AQ51" s="97">
        <v>0</v>
      </c>
      <c r="AR51" s="96">
        <v>0</v>
      </c>
      <c r="AS51" s="97">
        <v>0</v>
      </c>
      <c r="AT51" s="96">
        <v>0</v>
      </c>
      <c r="AU51" s="97">
        <v>0</v>
      </c>
      <c r="AV51" s="96">
        <v>0</v>
      </c>
      <c r="AW51" s="97">
        <v>0</v>
      </c>
      <c r="AX51" s="96">
        <v>0</v>
      </c>
      <c r="AY51" s="97">
        <v>0</v>
      </c>
    </row>
    <row r="52" spans="2:51" x14ac:dyDescent="0.25">
      <c r="B52" s="94">
        <v>10121</v>
      </c>
      <c r="C52" s="95" t="s">
        <v>55</v>
      </c>
      <c r="D52" s="96">
        <v>0</v>
      </c>
      <c r="E52" s="97">
        <v>0</v>
      </c>
      <c r="F52" s="96">
        <v>0</v>
      </c>
      <c r="G52" s="97">
        <v>0</v>
      </c>
      <c r="H52" s="96">
        <v>0</v>
      </c>
      <c r="I52" s="97">
        <v>0</v>
      </c>
      <c r="J52" s="96">
        <v>0</v>
      </c>
      <c r="K52" s="97">
        <v>0</v>
      </c>
      <c r="L52" s="96">
        <v>0</v>
      </c>
      <c r="M52" s="97">
        <v>0</v>
      </c>
      <c r="N52" s="96">
        <v>0</v>
      </c>
      <c r="O52" s="97">
        <v>0</v>
      </c>
      <c r="P52" s="96">
        <v>0</v>
      </c>
      <c r="Q52" s="97">
        <v>0</v>
      </c>
      <c r="R52" s="96">
        <v>0</v>
      </c>
      <c r="S52" s="97">
        <v>0</v>
      </c>
      <c r="T52" s="96">
        <v>0</v>
      </c>
      <c r="U52" s="97">
        <v>0</v>
      </c>
      <c r="V52" s="96">
        <v>0</v>
      </c>
      <c r="W52" s="97">
        <v>0</v>
      </c>
      <c r="X52" s="96">
        <v>0</v>
      </c>
      <c r="Y52" s="97">
        <v>0</v>
      </c>
      <c r="Z52" s="96">
        <v>0</v>
      </c>
      <c r="AA52" s="97">
        <v>0</v>
      </c>
      <c r="AB52" s="96">
        <v>0</v>
      </c>
      <c r="AC52" s="97">
        <v>0</v>
      </c>
      <c r="AD52" s="96">
        <v>0</v>
      </c>
      <c r="AE52" s="97">
        <v>0</v>
      </c>
      <c r="AF52" s="96">
        <v>0</v>
      </c>
      <c r="AG52" s="97">
        <v>0</v>
      </c>
      <c r="AH52" s="96">
        <v>0</v>
      </c>
      <c r="AI52" s="97">
        <v>0</v>
      </c>
      <c r="AJ52" s="96">
        <v>0</v>
      </c>
      <c r="AK52" s="97">
        <v>0</v>
      </c>
      <c r="AL52" s="96">
        <v>0</v>
      </c>
      <c r="AM52" s="97">
        <v>0</v>
      </c>
      <c r="AN52" s="96">
        <v>0</v>
      </c>
      <c r="AO52" s="97">
        <v>0</v>
      </c>
      <c r="AP52" s="96">
        <v>0</v>
      </c>
      <c r="AQ52" s="97">
        <v>0</v>
      </c>
      <c r="AR52" s="96">
        <v>0</v>
      </c>
      <c r="AS52" s="97">
        <v>0</v>
      </c>
      <c r="AT52" s="96">
        <v>0</v>
      </c>
      <c r="AU52" s="97">
        <v>0</v>
      </c>
      <c r="AV52" s="96">
        <v>0</v>
      </c>
      <c r="AW52" s="97">
        <v>0</v>
      </c>
      <c r="AX52" s="96">
        <v>0</v>
      </c>
      <c r="AY52" s="97">
        <v>0</v>
      </c>
    </row>
    <row r="53" spans="2:51" x14ac:dyDescent="0.25">
      <c r="B53" s="94">
        <v>10123</v>
      </c>
      <c r="C53" s="95" t="s">
        <v>56</v>
      </c>
      <c r="D53" s="96">
        <v>-3790.428691225432</v>
      </c>
      <c r="E53" s="97">
        <v>14814.164613016299</v>
      </c>
      <c r="F53" s="96">
        <v>-29930.110024076319</v>
      </c>
      <c r="G53" s="97">
        <v>10763.67368132461</v>
      </c>
      <c r="H53" s="96">
        <v>-12164.409149606363</v>
      </c>
      <c r="I53" s="97">
        <v>12532.391432696022</v>
      </c>
      <c r="J53" s="96">
        <v>-398.94334702158812</v>
      </c>
      <c r="K53" s="97">
        <v>26507.636365639875</v>
      </c>
      <c r="L53" s="96">
        <v>858.20305519431713</v>
      </c>
      <c r="M53" s="97">
        <v>15347.886022687613</v>
      </c>
      <c r="N53" s="96">
        <v>-7259.6634615072981</v>
      </c>
      <c r="O53" s="97">
        <v>8117.2671068223281</v>
      </c>
      <c r="P53" s="96">
        <v>9597.4351279238472</v>
      </c>
      <c r="Q53" s="97">
        <v>18992.789874017886</v>
      </c>
      <c r="R53" s="96">
        <v>-62799.346232274504</v>
      </c>
      <c r="S53" s="97">
        <v>-4239.2419558503898</v>
      </c>
      <c r="T53" s="96">
        <v>-27681.924575936719</v>
      </c>
      <c r="U53" s="97">
        <v>1477.5545830043411</v>
      </c>
      <c r="V53" s="96">
        <v>-20740.751938033834</v>
      </c>
      <c r="W53" s="97">
        <v>21978.894858270185</v>
      </c>
      <c r="X53" s="96">
        <v>-21130.526795017518</v>
      </c>
      <c r="Y53" s="97">
        <v>12773.858104288505</v>
      </c>
      <c r="Z53" s="96">
        <v>285.71504158852622</v>
      </c>
      <c r="AA53" s="97">
        <v>18206.340337750436</v>
      </c>
      <c r="AB53" s="96">
        <v>-6547.6532755631924</v>
      </c>
      <c r="AC53" s="97">
        <v>20012.173087890493</v>
      </c>
      <c r="AD53" s="96">
        <v>-24119.861405080737</v>
      </c>
      <c r="AE53" s="97">
        <v>7482.4300573427317</v>
      </c>
      <c r="AF53" s="96">
        <v>-10651.685981796225</v>
      </c>
      <c r="AG53" s="97">
        <v>13725.115468854026</v>
      </c>
      <c r="AH53" s="96">
        <v>1039.7879267109092</v>
      </c>
      <c r="AI53" s="97">
        <v>27744.945261049812</v>
      </c>
      <c r="AJ53" s="96">
        <v>5825.52739898859</v>
      </c>
      <c r="AK53" s="97">
        <v>19062.117991898878</v>
      </c>
      <c r="AL53" s="96">
        <v>-5823.428630071925</v>
      </c>
      <c r="AM53" s="97">
        <v>9151.2232007491839</v>
      </c>
      <c r="AN53" s="96">
        <v>6729.0437975078676</v>
      </c>
      <c r="AO53" s="97">
        <v>24272.55806014462</v>
      </c>
      <c r="AP53" s="96">
        <v>-57444.852607751192</v>
      </c>
      <c r="AQ53" s="97">
        <v>-7211.7657594886841</v>
      </c>
      <c r="AR53" s="96">
        <v>-26356.647539790007</v>
      </c>
      <c r="AS53" s="97">
        <v>2446.0262632654049</v>
      </c>
      <c r="AT53" s="96">
        <v>-19444.312768296862</v>
      </c>
      <c r="AU53" s="97">
        <v>23093.832544243967</v>
      </c>
      <c r="AV53" s="96">
        <v>-19730.372491701622</v>
      </c>
      <c r="AW53" s="97">
        <v>13785.080656683334</v>
      </c>
      <c r="AX53" s="96">
        <v>1592.6943671769986</v>
      </c>
      <c r="AY53" s="97">
        <v>19251.923798221229</v>
      </c>
    </row>
    <row r="54" spans="2:51" x14ac:dyDescent="0.25">
      <c r="B54" s="94">
        <v>10136</v>
      </c>
      <c r="C54" s="95" t="s">
        <v>57</v>
      </c>
      <c r="D54" s="96">
        <v>0</v>
      </c>
      <c r="E54" s="97">
        <v>0</v>
      </c>
      <c r="F54" s="96">
        <v>0</v>
      </c>
      <c r="G54" s="97">
        <v>0</v>
      </c>
      <c r="H54" s="96">
        <v>0</v>
      </c>
      <c r="I54" s="97">
        <v>0</v>
      </c>
      <c r="J54" s="96">
        <v>0</v>
      </c>
      <c r="K54" s="97">
        <v>0</v>
      </c>
      <c r="L54" s="96">
        <v>0</v>
      </c>
      <c r="M54" s="97">
        <v>0</v>
      </c>
      <c r="N54" s="96">
        <v>0</v>
      </c>
      <c r="O54" s="97">
        <v>0</v>
      </c>
      <c r="P54" s="96">
        <v>0</v>
      </c>
      <c r="Q54" s="97">
        <v>0</v>
      </c>
      <c r="R54" s="96">
        <v>0</v>
      </c>
      <c r="S54" s="97">
        <v>0</v>
      </c>
      <c r="T54" s="96">
        <v>0</v>
      </c>
      <c r="U54" s="97">
        <v>0</v>
      </c>
      <c r="V54" s="96">
        <v>0</v>
      </c>
      <c r="W54" s="97">
        <v>0</v>
      </c>
      <c r="X54" s="96">
        <v>0</v>
      </c>
      <c r="Y54" s="97">
        <v>0</v>
      </c>
      <c r="Z54" s="96">
        <v>0</v>
      </c>
      <c r="AA54" s="97">
        <v>0</v>
      </c>
      <c r="AB54" s="96">
        <v>0</v>
      </c>
      <c r="AC54" s="97">
        <v>0</v>
      </c>
      <c r="AD54" s="96">
        <v>0</v>
      </c>
      <c r="AE54" s="97">
        <v>0</v>
      </c>
      <c r="AF54" s="96">
        <v>0</v>
      </c>
      <c r="AG54" s="97">
        <v>0</v>
      </c>
      <c r="AH54" s="96">
        <v>0</v>
      </c>
      <c r="AI54" s="97">
        <v>0</v>
      </c>
      <c r="AJ54" s="96">
        <v>0</v>
      </c>
      <c r="AK54" s="97">
        <v>0</v>
      </c>
      <c r="AL54" s="96">
        <v>0</v>
      </c>
      <c r="AM54" s="97">
        <v>0</v>
      </c>
      <c r="AN54" s="96">
        <v>0</v>
      </c>
      <c r="AO54" s="97">
        <v>0</v>
      </c>
      <c r="AP54" s="96">
        <v>0</v>
      </c>
      <c r="AQ54" s="97">
        <v>0</v>
      </c>
      <c r="AR54" s="96">
        <v>0</v>
      </c>
      <c r="AS54" s="97">
        <v>0</v>
      </c>
      <c r="AT54" s="96">
        <v>0</v>
      </c>
      <c r="AU54" s="97">
        <v>0</v>
      </c>
      <c r="AV54" s="96">
        <v>0</v>
      </c>
      <c r="AW54" s="97">
        <v>0</v>
      </c>
      <c r="AX54" s="96">
        <v>0</v>
      </c>
      <c r="AY54" s="97">
        <v>0</v>
      </c>
    </row>
    <row r="55" spans="2:51" x14ac:dyDescent="0.25">
      <c r="B55" s="94">
        <v>10142</v>
      </c>
      <c r="C55" s="95" t="s">
        <v>58</v>
      </c>
      <c r="D55" s="96">
        <v>-212.1404982411367</v>
      </c>
      <c r="E55" s="97">
        <v>-57.700248815654845</v>
      </c>
      <c r="F55" s="96">
        <v>-454.03045215651002</v>
      </c>
      <c r="G55" s="97">
        <v>-85.148859098261369</v>
      </c>
      <c r="H55" s="96">
        <v>-121.35042118650267</v>
      </c>
      <c r="I55" s="97">
        <v>49.960211862700817</v>
      </c>
      <c r="J55" s="96">
        <v>-55.487176789270279</v>
      </c>
      <c r="K55" s="97">
        <v>148.96405712086641</v>
      </c>
      <c r="L55" s="96">
        <v>-30.889877320577511</v>
      </c>
      <c r="M55" s="97">
        <v>67.050160986510832</v>
      </c>
      <c r="N55" s="96">
        <v>-309.94282027146721</v>
      </c>
      <c r="O55" s="97">
        <v>-143.71048604229577</v>
      </c>
      <c r="P55" s="96">
        <v>-42.230206753214816</v>
      </c>
      <c r="Q55" s="97">
        <v>-6.0234493267107609</v>
      </c>
      <c r="R55" s="96">
        <v>-234.53362900516163</v>
      </c>
      <c r="S55" s="97">
        <v>62.281053691583679</v>
      </c>
      <c r="T55" s="96">
        <v>567.46234615305866</v>
      </c>
      <c r="U55" s="97">
        <v>350.01700877580663</v>
      </c>
      <c r="V55" s="96">
        <v>681.21823771255754</v>
      </c>
      <c r="W55" s="97">
        <v>673.78863527004739</v>
      </c>
      <c r="X55" s="96">
        <v>392.3594675642978</v>
      </c>
      <c r="Y55" s="97">
        <v>273.09759068954565</v>
      </c>
      <c r="Z55" s="96">
        <v>224.51967283971339</v>
      </c>
      <c r="AA55" s="97">
        <v>149.88529365990894</v>
      </c>
      <c r="AB55" s="96">
        <v>-236.74949824113662</v>
      </c>
      <c r="AC55" s="97">
        <v>-25.853248815654752</v>
      </c>
      <c r="AD55" s="96">
        <v>-417.58345215651002</v>
      </c>
      <c r="AE55" s="97">
        <v>-113.82585909826139</v>
      </c>
      <c r="AF55" s="96">
        <v>-115.62442118650256</v>
      </c>
      <c r="AG55" s="97">
        <v>54.099211862700713</v>
      </c>
      <c r="AH55" s="96">
        <v>-50.352176789270288</v>
      </c>
      <c r="AI55" s="97">
        <v>153.03605712086642</v>
      </c>
      <c r="AJ55" s="96">
        <v>-23.407818224577341</v>
      </c>
      <c r="AK55" s="97">
        <v>72.376190534510897</v>
      </c>
      <c r="AL55" s="96">
        <v>-305.73582027146722</v>
      </c>
      <c r="AM55" s="97">
        <v>-140.93348604229573</v>
      </c>
      <c r="AN55" s="96">
        <v>-68.111206753214901</v>
      </c>
      <c r="AO55" s="97">
        <v>27.184550673289209</v>
      </c>
      <c r="AP55" s="96">
        <v>-182.09362900516157</v>
      </c>
      <c r="AQ55" s="97">
        <v>21.239053691583649</v>
      </c>
      <c r="AR55" s="96">
        <v>576.61234615305852</v>
      </c>
      <c r="AS55" s="97">
        <v>355.32900877580653</v>
      </c>
      <c r="AT55" s="96">
        <v>690.43923771255754</v>
      </c>
      <c r="AU55" s="97">
        <v>680.2126352700476</v>
      </c>
      <c r="AV55" s="96">
        <v>400.56846756429763</v>
      </c>
      <c r="AW55" s="97">
        <v>277.62359068954561</v>
      </c>
      <c r="AX55" s="96">
        <v>230.45067283971343</v>
      </c>
      <c r="AY55" s="97">
        <v>153.63429365990896</v>
      </c>
    </row>
    <row r="56" spans="2:51" x14ac:dyDescent="0.25">
      <c r="B56" s="94">
        <v>10144</v>
      </c>
      <c r="C56" s="95" t="s">
        <v>59</v>
      </c>
      <c r="D56" s="96">
        <v>-30.891756401311795</v>
      </c>
      <c r="E56" s="97">
        <v>-31.120879001406593</v>
      </c>
      <c r="F56" s="96">
        <v>84.563338823557388</v>
      </c>
      <c r="G56" s="97">
        <v>276.07005675236383</v>
      </c>
      <c r="H56" s="96">
        <v>330.03560990923961</v>
      </c>
      <c r="I56" s="97">
        <v>280.43760649378873</v>
      </c>
      <c r="J56" s="96">
        <v>571.24042620072578</v>
      </c>
      <c r="K56" s="97">
        <v>572.65781115825666</v>
      </c>
      <c r="L56" s="96">
        <v>593.42668373845618</v>
      </c>
      <c r="M56" s="97">
        <v>401.77912534398479</v>
      </c>
      <c r="N56" s="96">
        <v>166.84466379179503</v>
      </c>
      <c r="O56" s="97">
        <v>93.662387378403196</v>
      </c>
      <c r="P56" s="96">
        <v>223.87012881716851</v>
      </c>
      <c r="Q56" s="97">
        <v>115.31300936712773</v>
      </c>
      <c r="R56" s="96">
        <v>-896.43483305550217</v>
      </c>
      <c r="S56" s="97">
        <v>-352.10133218708415</v>
      </c>
      <c r="T56" s="96">
        <v>-523.40277296588079</v>
      </c>
      <c r="U56" s="97">
        <v>-305.2199783035735</v>
      </c>
      <c r="V56" s="96">
        <v>-483.7955449659803</v>
      </c>
      <c r="W56" s="97">
        <v>-112.11935855871798</v>
      </c>
      <c r="X56" s="96">
        <v>-521.85595383615487</v>
      </c>
      <c r="Y56" s="97">
        <v>-216.47098195346575</v>
      </c>
      <c r="Z56" s="96">
        <v>-129.32004670988204</v>
      </c>
      <c r="AA56" s="97">
        <v>-118.36919525463986</v>
      </c>
      <c r="AB56" s="96">
        <v>-80.945485594245156</v>
      </c>
      <c r="AC56" s="97">
        <v>16.702976818796174</v>
      </c>
      <c r="AD56" s="96">
        <v>151.50355667817053</v>
      </c>
      <c r="AE56" s="97">
        <v>204.32624611563983</v>
      </c>
      <c r="AF56" s="96">
        <v>327.14609745821645</v>
      </c>
      <c r="AG56" s="97">
        <v>278.88168770828088</v>
      </c>
      <c r="AH56" s="96">
        <v>569.27840242835055</v>
      </c>
      <c r="AI56" s="97">
        <v>572.06668507196491</v>
      </c>
      <c r="AJ56" s="96">
        <v>589.73820497491943</v>
      </c>
      <c r="AK56" s="97">
        <v>409.52982182965729</v>
      </c>
      <c r="AL56" s="96">
        <v>164.85090616202365</v>
      </c>
      <c r="AM56" s="97">
        <v>92.419324235632303</v>
      </c>
      <c r="AN56" s="96">
        <v>169.51697836437825</v>
      </c>
      <c r="AO56" s="97">
        <v>168.61738415524246</v>
      </c>
      <c r="AP56" s="96">
        <v>-858.93534456275302</v>
      </c>
      <c r="AQ56" s="97">
        <v>-397.07583168958195</v>
      </c>
      <c r="AR56" s="96">
        <v>-526.07194772316757</v>
      </c>
      <c r="AS56" s="97">
        <v>-306.78065313218258</v>
      </c>
      <c r="AT56" s="96">
        <v>-486.2948435278995</v>
      </c>
      <c r="AU56" s="97">
        <v>-112.6322881003025</v>
      </c>
      <c r="AV56" s="96">
        <v>-524.49211779399502</v>
      </c>
      <c r="AW56" s="97">
        <v>-217.53458353889528</v>
      </c>
      <c r="AX56" s="96">
        <v>-130.16311349187299</v>
      </c>
      <c r="AY56" s="97">
        <v>-119.09742284971799</v>
      </c>
    </row>
    <row r="57" spans="2:51" x14ac:dyDescent="0.25">
      <c r="B57" s="94">
        <v>10156</v>
      </c>
      <c r="C57" s="95" t="s">
        <v>60</v>
      </c>
      <c r="D57" s="96">
        <v>-539.44557487776183</v>
      </c>
      <c r="E57" s="97">
        <v>438.54063814313758</v>
      </c>
      <c r="F57" s="96">
        <v>713.55947413822469</v>
      </c>
      <c r="G57" s="97">
        <v>2500.5641595504621</v>
      </c>
      <c r="H57" s="96">
        <v>3233.313103137807</v>
      </c>
      <c r="I57" s="97">
        <v>3778.6881714279971</v>
      </c>
      <c r="J57" s="96">
        <v>5931.2071859810239</v>
      </c>
      <c r="K57" s="97">
        <v>5219.0632693925891</v>
      </c>
      <c r="L57" s="96">
        <v>5102.0901161808433</v>
      </c>
      <c r="M57" s="97">
        <v>4333.1231682470143</v>
      </c>
      <c r="N57" s="96">
        <v>983.88866758091535</v>
      </c>
      <c r="O57" s="97">
        <v>1418.6629601072764</v>
      </c>
      <c r="P57" s="96">
        <v>1705.6354141948341</v>
      </c>
      <c r="Q57" s="97">
        <v>1720.4554940639591</v>
      </c>
      <c r="R57" s="96">
        <v>-8311.2293198612406</v>
      </c>
      <c r="S57" s="97">
        <v>-2885.0177435310125</v>
      </c>
      <c r="T57" s="96">
        <v>-5507.0544861931339</v>
      </c>
      <c r="U57" s="97">
        <v>-2493.7890727208487</v>
      </c>
      <c r="V57" s="96">
        <v>-4721.8272182799865</v>
      </c>
      <c r="W57" s="97">
        <v>-1126.9386781830372</v>
      </c>
      <c r="X57" s="96">
        <v>-5373.5443298085411</v>
      </c>
      <c r="Y57" s="97">
        <v>-1503.6966399426774</v>
      </c>
      <c r="Z57" s="96">
        <v>-2005.5962636398053</v>
      </c>
      <c r="AA57" s="97">
        <v>-793.51692854366593</v>
      </c>
      <c r="AB57" s="96">
        <v>-465.44860708260421</v>
      </c>
      <c r="AC57" s="97">
        <v>487.44102601509439</v>
      </c>
      <c r="AD57" s="96">
        <v>775.70351698057675</v>
      </c>
      <c r="AE57" s="97">
        <v>2552.3174973665391</v>
      </c>
      <c r="AF57" s="96">
        <v>3299.4007226549038</v>
      </c>
      <c r="AG57" s="97">
        <v>3830.7320308357994</v>
      </c>
      <c r="AH57" s="96">
        <v>6004.0264316194462</v>
      </c>
      <c r="AI57" s="97">
        <v>5273.6564553496537</v>
      </c>
      <c r="AJ57" s="96">
        <v>5179.5379042364766</v>
      </c>
      <c r="AK57" s="97">
        <v>4300.6696873460232</v>
      </c>
      <c r="AL57" s="96">
        <v>1053.2867768222532</v>
      </c>
      <c r="AM57" s="97">
        <v>1467.1610525033866</v>
      </c>
      <c r="AN57" s="96">
        <v>1783.2548423169828</v>
      </c>
      <c r="AO57" s="97">
        <v>1773.6914543637067</v>
      </c>
      <c r="AP57" s="96">
        <v>-8262.3860025190188</v>
      </c>
      <c r="AQ57" s="97">
        <v>-2840.4012021609979</v>
      </c>
      <c r="AR57" s="96">
        <v>-5439.773430928044</v>
      </c>
      <c r="AS57" s="97">
        <v>-2448.4528640265617</v>
      </c>
      <c r="AT57" s="96">
        <v>-4654.2579637188974</v>
      </c>
      <c r="AU57" s="97">
        <v>-1074.4458816569158</v>
      </c>
      <c r="AV57" s="96">
        <v>-5305.9222883312959</v>
      </c>
      <c r="AW57" s="97">
        <v>-1455.0926953651879</v>
      </c>
      <c r="AX57" s="96">
        <v>-1929.5235771345215</v>
      </c>
      <c r="AY57" s="97">
        <v>-740.79956679181487</v>
      </c>
    </row>
    <row r="58" spans="2:51" x14ac:dyDescent="0.25">
      <c r="B58" s="94">
        <v>10157</v>
      </c>
      <c r="C58" s="95" t="s">
        <v>61</v>
      </c>
      <c r="D58" s="96">
        <v>-1047.7847308954642</v>
      </c>
      <c r="E58" s="97">
        <v>624.2043941669981</v>
      </c>
      <c r="F58" s="96">
        <v>-1689.9058034018963</v>
      </c>
      <c r="G58" s="97">
        <v>1430.4258624419263</v>
      </c>
      <c r="H58" s="96">
        <v>1261.9284372128932</v>
      </c>
      <c r="I58" s="97">
        <v>2735.6263597548486</v>
      </c>
      <c r="J58" s="96">
        <v>1322.015413291223</v>
      </c>
      <c r="K58" s="97">
        <v>3249.5031240778462</v>
      </c>
      <c r="L58" s="96">
        <v>1307.4421396310718</v>
      </c>
      <c r="M58" s="97">
        <v>2125.0866602573487</v>
      </c>
      <c r="N58" s="96">
        <v>-266.9504370974264</v>
      </c>
      <c r="O58" s="97">
        <v>857.66856920480132</v>
      </c>
      <c r="P58" s="96">
        <v>428.72508619974724</v>
      </c>
      <c r="Q58" s="97">
        <v>1255.8085723943168</v>
      </c>
      <c r="R58" s="96">
        <v>-5927.3595628877219</v>
      </c>
      <c r="S58" s="97">
        <v>-1181.8516951185284</v>
      </c>
      <c r="T58" s="96">
        <v>-3447.2618300561608</v>
      </c>
      <c r="U58" s="97">
        <v>-811.31008126617508</v>
      </c>
      <c r="V58" s="96">
        <v>-2228.2010553192167</v>
      </c>
      <c r="W58" s="97">
        <v>1216.3980757610425</v>
      </c>
      <c r="X58" s="96">
        <v>-2411.9286433816442</v>
      </c>
      <c r="Y58" s="97">
        <v>463.78175325972097</v>
      </c>
      <c r="Z58" s="96">
        <v>-1299.0751849169546</v>
      </c>
      <c r="AA58" s="97">
        <v>375.20027671506432</v>
      </c>
      <c r="AB58" s="96">
        <v>-1250.5323122587788</v>
      </c>
      <c r="AC58" s="97">
        <v>1034.3239530772471</v>
      </c>
      <c r="AD58" s="96">
        <v>-1195.2258891092715</v>
      </c>
      <c r="AE58" s="97">
        <v>1194.6807353587856</v>
      </c>
      <c r="AF58" s="96">
        <v>1468.1971089029303</v>
      </c>
      <c r="AG58" s="97">
        <v>2933.074160426424</v>
      </c>
      <c r="AH58" s="96">
        <v>1508.7809645505222</v>
      </c>
      <c r="AI58" s="97">
        <v>3452.3728955337929</v>
      </c>
      <c r="AJ58" s="96">
        <v>1766.1477933153956</v>
      </c>
      <c r="AK58" s="97">
        <v>2503.7494478642784</v>
      </c>
      <c r="AL58" s="96">
        <v>-128.62816384539656</v>
      </c>
      <c r="AM58" s="97">
        <v>978.24476165400756</v>
      </c>
      <c r="AN58" s="96">
        <v>237.04691566716974</v>
      </c>
      <c r="AO58" s="97">
        <v>1705.5411418650774</v>
      </c>
      <c r="AP58" s="96">
        <v>-5650.5812229464746</v>
      </c>
      <c r="AQ58" s="97">
        <v>-1399.1709117463879</v>
      </c>
      <c r="AR58" s="96">
        <v>-3407.9066015616499</v>
      </c>
      <c r="AS58" s="97">
        <v>-748.39363532161315</v>
      </c>
      <c r="AT58" s="96">
        <v>-2156.7201386398447</v>
      </c>
      <c r="AU58" s="97">
        <v>1340.5246837720124</v>
      </c>
      <c r="AV58" s="96">
        <v>-2336.4877430828792</v>
      </c>
      <c r="AW58" s="97">
        <v>562.38145227842506</v>
      </c>
      <c r="AX58" s="96">
        <v>-1219.3438220446724</v>
      </c>
      <c r="AY58" s="97">
        <v>467.27457550586132</v>
      </c>
    </row>
    <row r="59" spans="2:51" x14ac:dyDescent="0.25">
      <c r="B59" s="94">
        <v>10158</v>
      </c>
      <c r="C59" s="95" t="s">
        <v>62</v>
      </c>
      <c r="D59" s="96">
        <v>-333.92943665657833</v>
      </c>
      <c r="E59" s="97">
        <v>-77.12914467400401</v>
      </c>
      <c r="F59" s="96">
        <v>-177.10673609607602</v>
      </c>
      <c r="G59" s="97">
        <v>138.08419467290003</v>
      </c>
      <c r="H59" s="96">
        <v>84.630967007127765</v>
      </c>
      <c r="I59" s="97">
        <v>417.93794944876356</v>
      </c>
      <c r="J59" s="96">
        <v>369.62210450771545</v>
      </c>
      <c r="K59" s="97">
        <v>547.31243220736826</v>
      </c>
      <c r="L59" s="96">
        <v>227.90860020835839</v>
      </c>
      <c r="M59" s="97">
        <v>443.06462102100966</v>
      </c>
      <c r="N59" s="96">
        <v>-54.773574585472716</v>
      </c>
      <c r="O59" s="97">
        <v>195.37370106796936</v>
      </c>
      <c r="P59" s="96">
        <v>10.811447048119817</v>
      </c>
      <c r="Q59" s="97">
        <v>178.15994879086509</v>
      </c>
      <c r="R59" s="96">
        <v>-665.15104440206096</v>
      </c>
      <c r="S59" s="97">
        <v>-178.0681556846564</v>
      </c>
      <c r="T59" s="96">
        <v>-391.0948364459191</v>
      </c>
      <c r="U59" s="97">
        <v>-105.49777028699418</v>
      </c>
      <c r="V59" s="96">
        <v>-234.28605988347522</v>
      </c>
      <c r="W59" s="97">
        <v>41.879326108545342</v>
      </c>
      <c r="X59" s="96">
        <v>-260.79774502169926</v>
      </c>
      <c r="Y59" s="97">
        <v>-11.456562354821017</v>
      </c>
      <c r="Z59" s="96">
        <v>-192.94354048201637</v>
      </c>
      <c r="AA59" s="97">
        <v>22.813496804377451</v>
      </c>
      <c r="AB59" s="96">
        <v>-333.01942944200903</v>
      </c>
      <c r="AC59" s="97">
        <v>-76.610704960950557</v>
      </c>
      <c r="AD59" s="96">
        <v>-176.0336843100697</v>
      </c>
      <c r="AE59" s="97">
        <v>138.73309590021438</v>
      </c>
      <c r="AF59" s="96">
        <v>85.666487674553537</v>
      </c>
      <c r="AG59" s="97">
        <v>418.57947853939902</v>
      </c>
      <c r="AH59" s="96">
        <v>370.51864571222018</v>
      </c>
      <c r="AI59" s="97">
        <v>547.87113906347884</v>
      </c>
      <c r="AJ59" s="96">
        <v>227.59296162199735</v>
      </c>
      <c r="AK59" s="97">
        <v>427.98530912774004</v>
      </c>
      <c r="AL59" s="96">
        <v>-53.824333320499136</v>
      </c>
      <c r="AM59" s="97">
        <v>195.95155450751986</v>
      </c>
      <c r="AN59" s="96">
        <v>11.600695177287889</v>
      </c>
      <c r="AO59" s="97">
        <v>178.64198246915953</v>
      </c>
      <c r="AP59" s="96">
        <v>-663.8592546127627</v>
      </c>
      <c r="AQ59" s="97">
        <v>-177.35075189590668</v>
      </c>
      <c r="AR59" s="96">
        <v>-390.053008589309</v>
      </c>
      <c r="AS59" s="97">
        <v>-104.90807703753933</v>
      </c>
      <c r="AT59" s="96">
        <v>-233.31702543402298</v>
      </c>
      <c r="AU59" s="97">
        <v>42.397856440266651</v>
      </c>
      <c r="AV59" s="96">
        <v>-259.76122610348693</v>
      </c>
      <c r="AW59" s="97">
        <v>-10.929646787271395</v>
      </c>
      <c r="AX59" s="96">
        <v>-192.13422508409428</v>
      </c>
      <c r="AY59" s="97">
        <v>23.318792296117294</v>
      </c>
    </row>
    <row r="60" spans="2:51" x14ac:dyDescent="0.25">
      <c r="B60" s="94">
        <v>10170</v>
      </c>
      <c r="C60" s="95" t="s">
        <v>63</v>
      </c>
      <c r="D60" s="96">
        <v>-2778.7399261467872</v>
      </c>
      <c r="E60" s="97">
        <v>5475.3170318188168</v>
      </c>
      <c r="F60" s="96">
        <v>-17494.941788127391</v>
      </c>
      <c r="G60" s="97">
        <v>432.23431166454247</v>
      </c>
      <c r="H60" s="96">
        <v>-1355.7140460754235</v>
      </c>
      <c r="I60" s="97">
        <v>8362.2149423661322</v>
      </c>
      <c r="J60" s="96">
        <v>7216.05497193052</v>
      </c>
      <c r="K60" s="97">
        <v>17652.114229493382</v>
      </c>
      <c r="L60" s="96">
        <v>8264.2431876880146</v>
      </c>
      <c r="M60" s="97">
        <v>12387.52661022505</v>
      </c>
      <c r="N60" s="96">
        <v>1461.88884652665</v>
      </c>
      <c r="O60" s="97">
        <v>6740.7024478552485</v>
      </c>
      <c r="P60" s="96">
        <v>3502.9566626254891</v>
      </c>
      <c r="Q60" s="97">
        <v>7666.5492360041389</v>
      </c>
      <c r="R60" s="96">
        <v>-34724.858397834207</v>
      </c>
      <c r="S60" s="97">
        <v>-8647.4896528884383</v>
      </c>
      <c r="T60" s="96">
        <v>-18642.03801501602</v>
      </c>
      <c r="U60" s="97">
        <v>-4369.6093986294618</v>
      </c>
      <c r="V60" s="96">
        <v>-9389.1541502544715</v>
      </c>
      <c r="W60" s="97">
        <v>8898.6286531534024</v>
      </c>
      <c r="X60" s="96">
        <v>-8456.3800598033849</v>
      </c>
      <c r="Y60" s="97">
        <v>5843.6819166816385</v>
      </c>
      <c r="Z60" s="96">
        <v>-2083.5124586881866</v>
      </c>
      <c r="AA60" s="97">
        <v>5997.0067117662475</v>
      </c>
      <c r="AB60" s="96">
        <v>-3911.7770547721448</v>
      </c>
      <c r="AC60" s="97">
        <v>7709.3368504246901</v>
      </c>
      <c r="AD60" s="96">
        <v>-15332.080431778573</v>
      </c>
      <c r="AE60" s="97">
        <v>-796.98968831189995</v>
      </c>
      <c r="AF60" s="96">
        <v>-621.72216167164879</v>
      </c>
      <c r="AG60" s="97">
        <v>8995.2287554566938</v>
      </c>
      <c r="AH60" s="96">
        <v>8014.0869840461237</v>
      </c>
      <c r="AI60" s="97">
        <v>18404.311292499431</v>
      </c>
      <c r="AJ60" s="96">
        <v>10539.135678168073</v>
      </c>
      <c r="AK60" s="97">
        <v>14203.934696140528</v>
      </c>
      <c r="AL60" s="96">
        <v>2187.1265338360536</v>
      </c>
      <c r="AM60" s="97">
        <v>7295.5504392145886</v>
      </c>
      <c r="AN60" s="96">
        <v>2344.7234430346216</v>
      </c>
      <c r="AO60" s="97">
        <v>9974.5387211985835</v>
      </c>
      <c r="AP60" s="96">
        <v>-33025.505348551174</v>
      </c>
      <c r="AQ60" s="97">
        <v>-9712.0623498394561</v>
      </c>
      <c r="AR60" s="96">
        <v>-18238.334095168248</v>
      </c>
      <c r="AS60" s="97">
        <v>-4021.328609006483</v>
      </c>
      <c r="AT60" s="96">
        <v>-8859.6211816487339</v>
      </c>
      <c r="AU60" s="97">
        <v>9451.7321339762857</v>
      </c>
      <c r="AV60" s="96">
        <v>-7859.2290609981792</v>
      </c>
      <c r="AW60" s="97">
        <v>6343.7527748211032</v>
      </c>
      <c r="AX60" s="96">
        <v>-1529.6968805547222</v>
      </c>
      <c r="AY60" s="97">
        <v>6484.175176127228</v>
      </c>
    </row>
    <row r="61" spans="2:51" x14ac:dyDescent="0.25">
      <c r="B61" s="94">
        <v>10172</v>
      </c>
      <c r="C61" s="95" t="s">
        <v>64</v>
      </c>
      <c r="D61" s="96">
        <v>-26.089529838958242</v>
      </c>
      <c r="E61" s="97">
        <v>90.642696764121638</v>
      </c>
      <c r="F61" s="96">
        <v>-512.96118471871341</v>
      </c>
      <c r="G61" s="97">
        <v>-157.4646223398006</v>
      </c>
      <c r="H61" s="96">
        <v>-85.702446721486922</v>
      </c>
      <c r="I61" s="97">
        <v>143.76575164969654</v>
      </c>
      <c r="J61" s="96">
        <v>294.09795940549338</v>
      </c>
      <c r="K61" s="97">
        <v>393.90354050867427</v>
      </c>
      <c r="L61" s="96">
        <v>219.29277887157969</v>
      </c>
      <c r="M61" s="97">
        <v>224.13585787757916</v>
      </c>
      <c r="N61" s="96">
        <v>-70.107104283543322</v>
      </c>
      <c r="O61" s="97">
        <v>-35.36026086315519</v>
      </c>
      <c r="P61" s="96">
        <v>250.12431434194241</v>
      </c>
      <c r="Q61" s="97">
        <v>166.49983285693565</v>
      </c>
      <c r="R61" s="96">
        <v>-1123.8979596302593</v>
      </c>
      <c r="S61" s="97">
        <v>-382.92905614553888</v>
      </c>
      <c r="T61" s="96">
        <v>-460.34000784335103</v>
      </c>
      <c r="U61" s="97">
        <v>-199.6926262743832</v>
      </c>
      <c r="V61" s="96">
        <v>6.7137453328996344</v>
      </c>
      <c r="W61" s="97">
        <v>246.56239203045288</v>
      </c>
      <c r="X61" s="96">
        <v>-111.90971160071831</v>
      </c>
      <c r="Y61" s="97">
        <v>89.509558643348328</v>
      </c>
      <c r="Z61" s="96">
        <v>104.15521782506312</v>
      </c>
      <c r="AA61" s="97">
        <v>115.18310386043572</v>
      </c>
      <c r="AB61" s="96">
        <v>-39.080396108707646</v>
      </c>
      <c r="AC61" s="97">
        <v>83.769198036307444</v>
      </c>
      <c r="AD61" s="96">
        <v>-530.69095079821773</v>
      </c>
      <c r="AE61" s="97">
        <v>-167.42155629549643</v>
      </c>
      <c r="AF61" s="96">
        <v>-100.76485185359934</v>
      </c>
      <c r="AG61" s="97">
        <v>135.4187801421142</v>
      </c>
      <c r="AH61" s="96">
        <v>282.8996527475274</v>
      </c>
      <c r="AI61" s="97">
        <v>387.97798415628154</v>
      </c>
      <c r="AJ61" s="96">
        <v>300.43281692090432</v>
      </c>
      <c r="AK61" s="97">
        <v>264.13417217137953</v>
      </c>
      <c r="AL61" s="96">
        <v>-83.871445947813299</v>
      </c>
      <c r="AM61" s="97">
        <v>-43.702539357385149</v>
      </c>
      <c r="AN61" s="96">
        <v>240.22144943495823</v>
      </c>
      <c r="AO61" s="97">
        <v>160.52056775745586</v>
      </c>
      <c r="AP61" s="96">
        <v>-1147.7714771341766</v>
      </c>
      <c r="AQ61" s="97">
        <v>-394.98122763428182</v>
      </c>
      <c r="AR61" s="96">
        <v>-477.36391187622849</v>
      </c>
      <c r="AS61" s="97">
        <v>-209.0244728426353</v>
      </c>
      <c r="AT61" s="96">
        <v>-6.9462077686112025</v>
      </c>
      <c r="AU61" s="97">
        <v>240.46738618616359</v>
      </c>
      <c r="AV61" s="96">
        <v>-127.11673500459256</v>
      </c>
      <c r="AW61" s="97">
        <v>82.511561274477344</v>
      </c>
      <c r="AX61" s="96">
        <v>93.239158482553194</v>
      </c>
      <c r="AY61" s="97">
        <v>108.61826192230205</v>
      </c>
    </row>
    <row r="62" spans="2:51" x14ac:dyDescent="0.25">
      <c r="B62" s="94">
        <v>10173</v>
      </c>
      <c r="C62" s="95" t="s">
        <v>65</v>
      </c>
      <c r="D62" s="96">
        <v>0</v>
      </c>
      <c r="E62" s="97">
        <v>0</v>
      </c>
      <c r="F62" s="96">
        <v>0</v>
      </c>
      <c r="G62" s="97">
        <v>0</v>
      </c>
      <c r="H62" s="96">
        <v>0</v>
      </c>
      <c r="I62" s="97">
        <v>0</v>
      </c>
      <c r="J62" s="96">
        <v>0</v>
      </c>
      <c r="K62" s="97">
        <v>0</v>
      </c>
      <c r="L62" s="96">
        <v>0</v>
      </c>
      <c r="M62" s="97">
        <v>0</v>
      </c>
      <c r="N62" s="96">
        <v>0</v>
      </c>
      <c r="O62" s="97">
        <v>0</v>
      </c>
      <c r="P62" s="96">
        <v>0</v>
      </c>
      <c r="Q62" s="97">
        <v>0</v>
      </c>
      <c r="R62" s="96">
        <v>0</v>
      </c>
      <c r="S62" s="97">
        <v>0</v>
      </c>
      <c r="T62" s="96">
        <v>0</v>
      </c>
      <c r="U62" s="97">
        <v>0</v>
      </c>
      <c r="V62" s="96">
        <v>0</v>
      </c>
      <c r="W62" s="97">
        <v>0</v>
      </c>
      <c r="X62" s="96">
        <v>0</v>
      </c>
      <c r="Y62" s="97">
        <v>0</v>
      </c>
      <c r="Z62" s="96">
        <v>0</v>
      </c>
      <c r="AA62" s="97">
        <v>0</v>
      </c>
      <c r="AB62" s="96">
        <v>0</v>
      </c>
      <c r="AC62" s="97">
        <v>0</v>
      </c>
      <c r="AD62" s="96">
        <v>0</v>
      </c>
      <c r="AE62" s="97">
        <v>0</v>
      </c>
      <c r="AF62" s="96">
        <v>0</v>
      </c>
      <c r="AG62" s="97">
        <v>0</v>
      </c>
      <c r="AH62" s="96">
        <v>0</v>
      </c>
      <c r="AI62" s="97">
        <v>0</v>
      </c>
      <c r="AJ62" s="96">
        <v>0</v>
      </c>
      <c r="AK62" s="97">
        <v>0</v>
      </c>
      <c r="AL62" s="96">
        <v>0</v>
      </c>
      <c r="AM62" s="97">
        <v>0</v>
      </c>
      <c r="AN62" s="96">
        <v>0</v>
      </c>
      <c r="AO62" s="97">
        <v>0</v>
      </c>
      <c r="AP62" s="96">
        <v>0</v>
      </c>
      <c r="AQ62" s="97">
        <v>0</v>
      </c>
      <c r="AR62" s="96">
        <v>0</v>
      </c>
      <c r="AS62" s="97">
        <v>0</v>
      </c>
      <c r="AT62" s="96">
        <v>0</v>
      </c>
      <c r="AU62" s="97">
        <v>0</v>
      </c>
      <c r="AV62" s="96">
        <v>0</v>
      </c>
      <c r="AW62" s="97">
        <v>0</v>
      </c>
      <c r="AX62" s="96">
        <v>0</v>
      </c>
      <c r="AY62" s="97">
        <v>0</v>
      </c>
    </row>
    <row r="63" spans="2:51" x14ac:dyDescent="0.25">
      <c r="B63" s="94">
        <v>10174</v>
      </c>
      <c r="C63" s="95" t="s">
        <v>66</v>
      </c>
      <c r="D63" s="96">
        <v>-40.418395758430137</v>
      </c>
      <c r="E63" s="97">
        <v>-3.5957178951602771</v>
      </c>
      <c r="F63" s="96">
        <v>-48.0747447128131</v>
      </c>
      <c r="G63" s="97">
        <v>26.584005853673602</v>
      </c>
      <c r="H63" s="96">
        <v>48.639213373630184</v>
      </c>
      <c r="I63" s="97">
        <v>72.769861277691376</v>
      </c>
      <c r="J63" s="96">
        <v>71.095957987015112</v>
      </c>
      <c r="K63" s="97">
        <v>111.72459015216558</v>
      </c>
      <c r="L63" s="96">
        <v>57.57704728588422</v>
      </c>
      <c r="M63" s="97">
        <v>71.261750131015802</v>
      </c>
      <c r="N63" s="96">
        <v>-11.631489838673531</v>
      </c>
      <c r="O63" s="97">
        <v>16.54379232106777</v>
      </c>
      <c r="P63" s="96">
        <v>-4.3974682906222995</v>
      </c>
      <c r="Q63" s="97">
        <v>17.950595102097864</v>
      </c>
      <c r="R63" s="96">
        <v>-133.4239528351381</v>
      </c>
      <c r="S63" s="97">
        <v>-31.131774703687029</v>
      </c>
      <c r="T63" s="96">
        <v>-57.28140963420384</v>
      </c>
      <c r="U63" s="97">
        <v>-19.630815452688282</v>
      </c>
      <c r="V63" s="96">
        <v>-31.720256385376814</v>
      </c>
      <c r="W63" s="97">
        <v>20.42956383079617</v>
      </c>
      <c r="X63" s="96">
        <v>-51.360034064883223</v>
      </c>
      <c r="Y63" s="97">
        <v>-9.4320976893772297</v>
      </c>
      <c r="Z63" s="96">
        <v>-31.128923701980057</v>
      </c>
      <c r="AA63" s="97">
        <v>-6.8064861869654862</v>
      </c>
      <c r="AB63" s="96">
        <v>-46.811395758430137</v>
      </c>
      <c r="AC63" s="97">
        <v>3.6702821048397283</v>
      </c>
      <c r="AD63" s="96">
        <v>-38.260744712813107</v>
      </c>
      <c r="AE63" s="97">
        <v>17.642005853673595</v>
      </c>
      <c r="AF63" s="96">
        <v>49.134213373630189</v>
      </c>
      <c r="AG63" s="97">
        <v>73.147861277691391</v>
      </c>
      <c r="AH63" s="96">
        <v>71.564957987015106</v>
      </c>
      <c r="AI63" s="97">
        <v>112.1275901521656</v>
      </c>
      <c r="AJ63" s="96">
        <v>56.646388269884255</v>
      </c>
      <c r="AK63" s="97">
        <v>70.623420623015818</v>
      </c>
      <c r="AL63" s="96">
        <v>-11.123489838673549</v>
      </c>
      <c r="AM63" s="97">
        <v>16.908792321067779</v>
      </c>
      <c r="AN63" s="96">
        <v>-11.509468290622294</v>
      </c>
      <c r="AO63" s="97">
        <v>25.935595102097849</v>
      </c>
      <c r="AP63" s="96">
        <v>-125.59595283513812</v>
      </c>
      <c r="AQ63" s="97">
        <v>-38.087774703687046</v>
      </c>
      <c r="AR63" s="96">
        <v>-56.747409634203848</v>
      </c>
      <c r="AS63" s="97">
        <v>-19.292815452688274</v>
      </c>
      <c r="AT63" s="96">
        <v>-31.213256385376809</v>
      </c>
      <c r="AU63" s="97">
        <v>20.79456383079615</v>
      </c>
      <c r="AV63" s="96">
        <v>-50.813034064883226</v>
      </c>
      <c r="AW63" s="97">
        <v>-9.1070976893772269</v>
      </c>
      <c r="AX63" s="96">
        <v>-30.616923701980056</v>
      </c>
      <c r="AY63" s="97">
        <v>-6.4464861869654868</v>
      </c>
    </row>
    <row r="64" spans="2:51" x14ac:dyDescent="0.25">
      <c r="B64" s="94">
        <v>10177</v>
      </c>
      <c r="C64" s="95" t="s">
        <v>67</v>
      </c>
      <c r="D64" s="96">
        <v>-604.56844539665144</v>
      </c>
      <c r="E64" s="97">
        <v>37.312235460575721</v>
      </c>
      <c r="F64" s="96">
        <v>-992.05086410937565</v>
      </c>
      <c r="G64" s="97">
        <v>-39.921067001926531</v>
      </c>
      <c r="H64" s="96">
        <v>-66.908786629740462</v>
      </c>
      <c r="I64" s="97">
        <v>599.27743726605468</v>
      </c>
      <c r="J64" s="96">
        <v>803.64964542867529</v>
      </c>
      <c r="K64" s="97">
        <v>1245.680631024994</v>
      </c>
      <c r="L64" s="96">
        <v>535.50471509848558</v>
      </c>
      <c r="M64" s="97">
        <v>833.43305690838997</v>
      </c>
      <c r="N64" s="96">
        <v>-312.09792130945607</v>
      </c>
      <c r="O64" s="97">
        <v>98.017752131825091</v>
      </c>
      <c r="P64" s="96">
        <v>-437.35410152320264</v>
      </c>
      <c r="Q64" s="97">
        <v>-18.896024222808592</v>
      </c>
      <c r="R64" s="96">
        <v>-3464.2623015939071</v>
      </c>
      <c r="S64" s="97">
        <v>-1354.1433565698017</v>
      </c>
      <c r="T64" s="96">
        <v>-2294.6555253955016</v>
      </c>
      <c r="U64" s="97">
        <v>-1058.7110130777701</v>
      </c>
      <c r="V64" s="96">
        <v>-2301.0249427962694</v>
      </c>
      <c r="W64" s="97">
        <v>-836.72540566731664</v>
      </c>
      <c r="X64" s="96">
        <v>-2218.201808716597</v>
      </c>
      <c r="Y64" s="97">
        <v>-750.86080094574208</v>
      </c>
      <c r="Z64" s="96">
        <v>-1487.0553323427703</v>
      </c>
      <c r="AA64" s="97">
        <v>-683.75690962252611</v>
      </c>
      <c r="AB64" s="96">
        <v>-1151.8474453966519</v>
      </c>
      <c r="AC64" s="97">
        <v>-321.81976453942389</v>
      </c>
      <c r="AD64" s="96">
        <v>-1619.4818641093761</v>
      </c>
      <c r="AE64" s="97">
        <v>-490.69606700192662</v>
      </c>
      <c r="AF64" s="96">
        <v>-699.07778662974033</v>
      </c>
      <c r="AG64" s="97">
        <v>135.84843726605459</v>
      </c>
      <c r="AH64" s="96">
        <v>832.98664542867573</v>
      </c>
      <c r="AI64" s="97">
        <v>1267.765631024994</v>
      </c>
      <c r="AJ64" s="96">
        <v>746.14524947448626</v>
      </c>
      <c r="AK64" s="97">
        <v>943.91182409639077</v>
      </c>
      <c r="AL64" s="96">
        <v>-287.08492130945615</v>
      </c>
      <c r="AM64" s="97">
        <v>114.70775213182515</v>
      </c>
      <c r="AN64" s="96">
        <v>-417.5781015232028</v>
      </c>
      <c r="AO64" s="97">
        <v>-5.5640242228087118</v>
      </c>
      <c r="AP64" s="96">
        <v>-3445.7913015939071</v>
      </c>
      <c r="AQ64" s="97">
        <v>-1341.0093565698016</v>
      </c>
      <c r="AR64" s="96">
        <v>-2277.3055253955017</v>
      </c>
      <c r="AS64" s="97">
        <v>-1047.68401307777</v>
      </c>
      <c r="AT64" s="96">
        <v>-2285.7239427962695</v>
      </c>
      <c r="AU64" s="97">
        <v>-826.55340566731661</v>
      </c>
      <c r="AV64" s="96">
        <v>-2200.5228087165974</v>
      </c>
      <c r="AW64" s="97">
        <v>-739.96880094574226</v>
      </c>
      <c r="AX64" s="96">
        <v>-1471.96033234277</v>
      </c>
      <c r="AY64" s="97">
        <v>-673.09090962252594</v>
      </c>
    </row>
    <row r="65" spans="2:51" x14ac:dyDescent="0.25">
      <c r="B65" s="94">
        <v>10179</v>
      </c>
      <c r="C65" s="95" t="s">
        <v>68</v>
      </c>
      <c r="D65" s="96">
        <v>-2234.0119048581691</v>
      </c>
      <c r="E65" s="97">
        <v>1097.3824271646881</v>
      </c>
      <c r="F65" s="96">
        <v>-5512.9765855168807</v>
      </c>
      <c r="G65" s="97">
        <v>988.02172013113886</v>
      </c>
      <c r="H65" s="96">
        <v>8081.773770143016</v>
      </c>
      <c r="I65" s="97">
        <v>11020.208557937498</v>
      </c>
      <c r="J65" s="96">
        <v>21775.593318773623</v>
      </c>
      <c r="K65" s="97">
        <v>20537.615861400627</v>
      </c>
      <c r="L65" s="96">
        <v>18965.23025338693</v>
      </c>
      <c r="M65" s="97">
        <v>14864.477106736798</v>
      </c>
      <c r="N65" s="96">
        <v>8785.4760505065206</v>
      </c>
      <c r="O65" s="97">
        <v>5922.9620242467281</v>
      </c>
      <c r="P65" s="96">
        <v>9418.6727744491509</v>
      </c>
      <c r="Q65" s="97">
        <v>6790.5122980914894</v>
      </c>
      <c r="R65" s="96">
        <v>-37364.241835110486</v>
      </c>
      <c r="S65" s="97">
        <v>-13907.430761860538</v>
      </c>
      <c r="T65" s="96">
        <v>-19561.985632983909</v>
      </c>
      <c r="U65" s="97">
        <v>-9843.2411857652332</v>
      </c>
      <c r="V65" s="96">
        <v>-7851.5175115530874</v>
      </c>
      <c r="W65" s="97">
        <v>1268.731692117246</v>
      </c>
      <c r="X65" s="96">
        <v>-11362.959295631576</v>
      </c>
      <c r="Y65" s="97">
        <v>-2516.2310791203417</v>
      </c>
      <c r="Z65" s="96">
        <v>-4641.3017031417403</v>
      </c>
      <c r="AA65" s="97">
        <v>-2183.0720011397643</v>
      </c>
      <c r="AB65" s="96">
        <v>-2225.3939048581669</v>
      </c>
      <c r="AC65" s="97">
        <v>690.03142716468574</v>
      </c>
      <c r="AD65" s="96">
        <v>-5632.5625855168764</v>
      </c>
      <c r="AE65" s="97">
        <v>1007.6387201311445</v>
      </c>
      <c r="AF65" s="96">
        <v>8196.2117701430107</v>
      </c>
      <c r="AG65" s="97">
        <v>10996.064557937498</v>
      </c>
      <c r="AH65" s="96">
        <v>21965.140318773629</v>
      </c>
      <c r="AI65" s="97">
        <v>20514.933861400612</v>
      </c>
      <c r="AJ65" s="96">
        <v>21874.753858226919</v>
      </c>
      <c r="AK65" s="97">
        <v>16236.152909156801</v>
      </c>
      <c r="AL65" s="96">
        <v>8787.360050506526</v>
      </c>
      <c r="AM65" s="97">
        <v>5815.9830242467215</v>
      </c>
      <c r="AN65" s="96">
        <v>9486.7827744491515</v>
      </c>
      <c r="AO65" s="97">
        <v>6433.9772980914786</v>
      </c>
      <c r="AP65" s="96">
        <v>-37698.623835110484</v>
      </c>
      <c r="AQ65" s="97">
        <v>-14019.077761860535</v>
      </c>
      <c r="AR65" s="96">
        <v>-19776.493632983911</v>
      </c>
      <c r="AS65" s="97">
        <v>-10113.776185765237</v>
      </c>
      <c r="AT65" s="96">
        <v>-7952.9865115530847</v>
      </c>
      <c r="AU65" s="97">
        <v>971.0736921172429</v>
      </c>
      <c r="AV65" s="96">
        <v>-11513.138295631579</v>
      </c>
      <c r="AW65" s="97">
        <v>-2773.1530791203477</v>
      </c>
      <c r="AX65" s="96">
        <v>-4863.1257031417408</v>
      </c>
      <c r="AY65" s="97">
        <v>-2480.5480011397667</v>
      </c>
    </row>
    <row r="66" spans="2:51" x14ac:dyDescent="0.25">
      <c r="B66" s="94">
        <v>10183</v>
      </c>
      <c r="C66" s="95" t="s">
        <v>69</v>
      </c>
      <c r="D66" s="96">
        <v>-3353.577179321197</v>
      </c>
      <c r="E66" s="97">
        <v>1667.8610861559337</v>
      </c>
      <c r="F66" s="96">
        <v>-11247.793252791576</v>
      </c>
      <c r="G66" s="97">
        <v>-1242.287058729311</v>
      </c>
      <c r="H66" s="96">
        <v>-5511.2565982432607</v>
      </c>
      <c r="I66" s="97">
        <v>809.80899108061931</v>
      </c>
      <c r="J66" s="96">
        <v>-639.40642569031479</v>
      </c>
      <c r="K66" s="97">
        <v>5706.8559280986774</v>
      </c>
      <c r="L66" s="96">
        <v>-2556.3060384571327</v>
      </c>
      <c r="M66" s="97">
        <v>1536.707777354286</v>
      </c>
      <c r="N66" s="96">
        <v>-6357.7495127108123</v>
      </c>
      <c r="O66" s="97">
        <v>-1467.6818568049621</v>
      </c>
      <c r="P66" s="96">
        <v>-1778.6155999686016</v>
      </c>
      <c r="Q66" s="97">
        <v>1491.6492229935229</v>
      </c>
      <c r="R66" s="96">
        <v>-15183.536961078691</v>
      </c>
      <c r="S66" s="97">
        <v>-1460.8773769574254</v>
      </c>
      <c r="T66" s="96">
        <v>-2373.2753137400032</v>
      </c>
      <c r="U66" s="97">
        <v>3323.7588046237033</v>
      </c>
      <c r="V66" s="96">
        <v>3886.6823045413184</v>
      </c>
      <c r="W66" s="97">
        <v>12620.44101415894</v>
      </c>
      <c r="X66" s="96">
        <v>2929.2236887842955</v>
      </c>
      <c r="Y66" s="97">
        <v>8648.2065774378098</v>
      </c>
      <c r="Z66" s="96">
        <v>1593.0755902706296</v>
      </c>
      <c r="AA66" s="97">
        <v>5463.6326096197372</v>
      </c>
      <c r="AB66" s="96">
        <v>-3991.7895051883825</v>
      </c>
      <c r="AC66" s="97">
        <v>2718.8363779904339</v>
      </c>
      <c r="AD66" s="96">
        <v>-10182.111087319721</v>
      </c>
      <c r="AE66" s="97">
        <v>-1917.2202830854367</v>
      </c>
      <c r="AF66" s="96">
        <v>-5255.8465679758847</v>
      </c>
      <c r="AG66" s="97">
        <v>1011.1899764837435</v>
      </c>
      <c r="AH66" s="96">
        <v>-376.06661227747463</v>
      </c>
      <c r="AI66" s="97">
        <v>5933.3281676337247</v>
      </c>
      <c r="AJ66" s="96">
        <v>-1472.2693256891325</v>
      </c>
      <c r="AK66" s="97">
        <v>2319.5483695131206</v>
      </c>
      <c r="AL66" s="96">
        <v>-6136.9574357336242</v>
      </c>
      <c r="AM66" s="97">
        <v>-1308.7320050922172</v>
      </c>
      <c r="AN66" s="96">
        <v>-2393.7814939527743</v>
      </c>
      <c r="AO66" s="97">
        <v>2486.5570456676323</v>
      </c>
      <c r="AP66" s="96">
        <v>-14025.084418206479</v>
      </c>
      <c r="AQ66" s="97">
        <v>-2184.5529290107261</v>
      </c>
      <c r="AR66" s="96">
        <v>-2083.9131870796518</v>
      </c>
      <c r="AS66" s="97">
        <v>3535.2157433370339</v>
      </c>
      <c r="AT66" s="96">
        <v>4218.0762270383784</v>
      </c>
      <c r="AU66" s="97">
        <v>12905.439787506413</v>
      </c>
      <c r="AV66" s="96">
        <v>3271.1512038178698</v>
      </c>
      <c r="AW66" s="97">
        <v>8895.1542271842809</v>
      </c>
      <c r="AX66" s="96">
        <v>1852.9633836574576</v>
      </c>
      <c r="AY66" s="97">
        <v>5671.5428443292003</v>
      </c>
    </row>
    <row r="67" spans="2:51" x14ac:dyDescent="0.25">
      <c r="B67" s="94">
        <v>10186</v>
      </c>
      <c r="C67" s="95" t="s">
        <v>70</v>
      </c>
      <c r="D67" s="96">
        <v>-391.43802973794664</v>
      </c>
      <c r="E67" s="97">
        <v>669.08863803504937</v>
      </c>
      <c r="F67" s="96">
        <v>-1321.6154797268791</v>
      </c>
      <c r="G67" s="97">
        <v>419.558933172043</v>
      </c>
      <c r="H67" s="96">
        <v>325.76358146240091</v>
      </c>
      <c r="I67" s="97">
        <v>1619.9410397264719</v>
      </c>
      <c r="J67" s="96">
        <v>1701.5219763414207</v>
      </c>
      <c r="K67" s="97">
        <v>2610.9524822111453</v>
      </c>
      <c r="L67" s="96">
        <v>1447.1660993115365</v>
      </c>
      <c r="M67" s="97">
        <v>1895.8139856891194</v>
      </c>
      <c r="N67" s="96">
        <v>381.02860037098435</v>
      </c>
      <c r="O67" s="97">
        <v>950.68012527615792</v>
      </c>
      <c r="P67" s="96">
        <v>733.62276779246167</v>
      </c>
      <c r="Q67" s="97">
        <v>1144.6069796124002</v>
      </c>
      <c r="R67" s="96">
        <v>-4822.5295135652141</v>
      </c>
      <c r="S67" s="97">
        <v>-1167.2367100386027</v>
      </c>
      <c r="T67" s="96">
        <v>-2228.6837591548647</v>
      </c>
      <c r="U67" s="97">
        <v>-576.14874592394153</v>
      </c>
      <c r="V67" s="96">
        <v>-912.46912416349915</v>
      </c>
      <c r="W67" s="97">
        <v>912.27253413231938</v>
      </c>
      <c r="X67" s="96">
        <v>-1556.8921262132899</v>
      </c>
      <c r="Y67" s="97">
        <v>133.97210284814446</v>
      </c>
      <c r="Z67" s="96">
        <v>-212.9067212616892</v>
      </c>
      <c r="AA67" s="97">
        <v>638.97819339947182</v>
      </c>
      <c r="AB67" s="96">
        <v>-347.542029737946</v>
      </c>
      <c r="AC67" s="97">
        <v>698.55663803504922</v>
      </c>
      <c r="AD67" s="96">
        <v>-1274.1614797268794</v>
      </c>
      <c r="AE67" s="97">
        <v>454.34993317204317</v>
      </c>
      <c r="AF67" s="96">
        <v>379.56158146240159</v>
      </c>
      <c r="AG67" s="97">
        <v>1660.361039726472</v>
      </c>
      <c r="AH67" s="96">
        <v>1755.1979763414201</v>
      </c>
      <c r="AI67" s="97">
        <v>2652.1554822111448</v>
      </c>
      <c r="AJ67" s="96">
        <v>1833.5817816555373</v>
      </c>
      <c r="AK67" s="97">
        <v>2098.9663268611212</v>
      </c>
      <c r="AL67" s="96">
        <v>430.75860037098391</v>
      </c>
      <c r="AM67" s="97">
        <v>984.54612527615791</v>
      </c>
      <c r="AN67" s="96">
        <v>777.05976779246157</v>
      </c>
      <c r="AO67" s="97">
        <v>1174.6189796124008</v>
      </c>
      <c r="AP67" s="96">
        <v>-4781.5555135652139</v>
      </c>
      <c r="AQ67" s="97">
        <v>-1136.9247100386028</v>
      </c>
      <c r="AR67" s="96">
        <v>-2187.3387591548635</v>
      </c>
      <c r="AS67" s="97">
        <v>-549.3197459239409</v>
      </c>
      <c r="AT67" s="96">
        <v>-868.20612416349832</v>
      </c>
      <c r="AU67" s="97">
        <v>942.96353413231918</v>
      </c>
      <c r="AV67" s="96">
        <v>-1512.45512621329</v>
      </c>
      <c r="AW67" s="97">
        <v>161.1871028481446</v>
      </c>
      <c r="AX67" s="96">
        <v>-173.19572126168896</v>
      </c>
      <c r="AY67" s="97">
        <v>667.63019339947186</v>
      </c>
    </row>
    <row r="68" spans="2:51" x14ac:dyDescent="0.25">
      <c r="B68" s="94">
        <v>10190</v>
      </c>
      <c r="C68" s="95" t="s">
        <v>71</v>
      </c>
      <c r="D68" s="96">
        <v>-388.40570455293846</v>
      </c>
      <c r="E68" s="97">
        <v>-83.849055833337843</v>
      </c>
      <c r="F68" s="96">
        <v>258.78491714084839</v>
      </c>
      <c r="G68" s="97">
        <v>497.71638817071607</v>
      </c>
      <c r="H68" s="96">
        <v>1361.2822821372256</v>
      </c>
      <c r="I68" s="97">
        <v>1223.9766115804787</v>
      </c>
      <c r="J68" s="96">
        <v>1542.4868841452094</v>
      </c>
      <c r="K68" s="97">
        <v>1326.2763751046493</v>
      </c>
      <c r="L68" s="96">
        <v>899.09045635421353</v>
      </c>
      <c r="M68" s="97">
        <v>821.08006879629806</v>
      </c>
      <c r="N68" s="96">
        <v>82.729935754778126</v>
      </c>
      <c r="O68" s="97">
        <v>225.20865934311678</v>
      </c>
      <c r="P68" s="96">
        <v>43.180091021472435</v>
      </c>
      <c r="Q68" s="97">
        <v>147.95535346543033</v>
      </c>
      <c r="R68" s="96">
        <v>-1423.4241429378119</v>
      </c>
      <c r="S68" s="97">
        <v>-575.90289759185544</v>
      </c>
      <c r="T68" s="96">
        <v>-759.93656012101314</v>
      </c>
      <c r="U68" s="97">
        <v>-426.59323416229643</v>
      </c>
      <c r="V68" s="96">
        <v>-227.09553895569434</v>
      </c>
      <c r="W68" s="97">
        <v>28.342565955940699</v>
      </c>
      <c r="X68" s="96">
        <v>-386.10142529300447</v>
      </c>
      <c r="Y68" s="97">
        <v>-110.55180276661372</v>
      </c>
      <c r="Z68" s="96">
        <v>-313.85598650066368</v>
      </c>
      <c r="AA68" s="97">
        <v>-155.64013672940177</v>
      </c>
      <c r="AB68" s="96">
        <v>-362.37470455293851</v>
      </c>
      <c r="AC68" s="97">
        <v>-67.079055833337861</v>
      </c>
      <c r="AD68" s="96">
        <v>283.6349171408483</v>
      </c>
      <c r="AE68" s="97">
        <v>515.67638817071611</v>
      </c>
      <c r="AF68" s="96">
        <v>1386.2132821372256</v>
      </c>
      <c r="AG68" s="97">
        <v>1241.8536115804786</v>
      </c>
      <c r="AH68" s="96">
        <v>1567.3228841452092</v>
      </c>
      <c r="AI68" s="97">
        <v>1344.1763751046494</v>
      </c>
      <c r="AJ68" s="96">
        <v>929.59461118621402</v>
      </c>
      <c r="AK68" s="97">
        <v>826.2126462122983</v>
      </c>
      <c r="AL68" s="96">
        <v>108.23493575477778</v>
      </c>
      <c r="AM68" s="97">
        <v>242.5826593431168</v>
      </c>
      <c r="AN68" s="96">
        <v>68.781091021472548</v>
      </c>
      <c r="AO68" s="97">
        <v>165.16435346543039</v>
      </c>
      <c r="AP68" s="96">
        <v>-1397.9211429378117</v>
      </c>
      <c r="AQ68" s="97">
        <v>-558.60689759185539</v>
      </c>
      <c r="AR68" s="96">
        <v>-732.63756012101317</v>
      </c>
      <c r="AS68" s="97">
        <v>-411.08823416229643</v>
      </c>
      <c r="AT68" s="96">
        <v>-200.42153895569436</v>
      </c>
      <c r="AU68" s="97">
        <v>44.474565955940761</v>
      </c>
      <c r="AV68" s="96">
        <v>-358.45142529300438</v>
      </c>
      <c r="AW68" s="97">
        <v>-95.396802766613746</v>
      </c>
      <c r="AX68" s="96">
        <v>-287.8879865006636</v>
      </c>
      <c r="AY68" s="97">
        <v>-138.80013672940186</v>
      </c>
    </row>
    <row r="69" spans="2:51" x14ac:dyDescent="0.25">
      <c r="B69" s="94">
        <v>10191</v>
      </c>
      <c r="C69" s="95" t="s">
        <v>72</v>
      </c>
      <c r="D69" s="96">
        <v>-2471.5233059635539</v>
      </c>
      <c r="E69" s="97">
        <v>2337.4688462461527</v>
      </c>
      <c r="F69" s="96">
        <v>-5014.8667768563937</v>
      </c>
      <c r="G69" s="97">
        <v>4296.4687529978037</v>
      </c>
      <c r="H69" s="96">
        <v>1683.3560799390652</v>
      </c>
      <c r="I69" s="97">
        <v>6523.5367539717663</v>
      </c>
      <c r="J69" s="96">
        <v>4563.7489459503595</v>
      </c>
      <c r="K69" s="97">
        <v>10231.393641094175</v>
      </c>
      <c r="L69" s="96">
        <v>3934.6680342000182</v>
      </c>
      <c r="M69" s="97">
        <v>6367.3296280304276</v>
      </c>
      <c r="N69" s="96">
        <v>179.49851068992939</v>
      </c>
      <c r="O69" s="97">
        <v>3263.2916574602132</v>
      </c>
      <c r="P69" s="96">
        <v>1934.0482048726335</v>
      </c>
      <c r="Q69" s="97">
        <v>4226.978394842261</v>
      </c>
      <c r="R69" s="96">
        <v>-16505.501593337518</v>
      </c>
      <c r="S69" s="97">
        <v>-2505.4173131157149</v>
      </c>
      <c r="T69" s="96">
        <v>-9014.7182146870982</v>
      </c>
      <c r="U69" s="97">
        <v>-1489.3245438633585</v>
      </c>
      <c r="V69" s="96">
        <v>-8376.2562230970034</v>
      </c>
      <c r="W69" s="97">
        <v>2148.1961682381716</v>
      </c>
      <c r="X69" s="96">
        <v>-9063.0415703171784</v>
      </c>
      <c r="Y69" s="97">
        <v>39.147354521766829</v>
      </c>
      <c r="Z69" s="96">
        <v>-3253.0753364896773</v>
      </c>
      <c r="AA69" s="97">
        <v>1620.0713368531215</v>
      </c>
      <c r="AB69" s="96">
        <v>-3067.557363772863</v>
      </c>
      <c r="AC69" s="97">
        <v>3494.2720229902588</v>
      </c>
      <c r="AD69" s="96">
        <v>-3524.8344957356967</v>
      </c>
      <c r="AE69" s="97">
        <v>3475.0458059916782</v>
      </c>
      <c r="AF69" s="96">
        <v>2113.4800636381588</v>
      </c>
      <c r="AG69" s="97">
        <v>6862.6729718883616</v>
      </c>
      <c r="AH69" s="96">
        <v>4977.3296995071832</v>
      </c>
      <c r="AI69" s="97">
        <v>10587.07308915304</v>
      </c>
      <c r="AJ69" s="96">
        <v>5142.0824068083675</v>
      </c>
      <c r="AK69" s="97">
        <v>7307.5763846193531</v>
      </c>
      <c r="AL69" s="96">
        <v>555.70556014613612</v>
      </c>
      <c r="AM69" s="97">
        <v>3534.1258990826209</v>
      </c>
      <c r="AN69" s="96">
        <v>1281.5169862480034</v>
      </c>
      <c r="AO69" s="97">
        <v>5461.8467754376525</v>
      </c>
      <c r="AP69" s="96">
        <v>-15329.41437512531</v>
      </c>
      <c r="AQ69" s="97">
        <v>-3142.3034554290753</v>
      </c>
      <c r="AR69" s="96">
        <v>-8723.9490419060858</v>
      </c>
      <c r="AS69" s="97">
        <v>-1276.8393791387753</v>
      </c>
      <c r="AT69" s="96">
        <v>-8105.6893749757182</v>
      </c>
      <c r="AU69" s="97">
        <v>2380.8836576224767</v>
      </c>
      <c r="AV69" s="96">
        <v>-8775.0038342886292</v>
      </c>
      <c r="AW69" s="97">
        <v>247.1746083201615</v>
      </c>
      <c r="AX69" s="96">
        <v>-2977.4836754747121</v>
      </c>
      <c r="AY69" s="97">
        <v>1840.5446656650965</v>
      </c>
    </row>
    <row r="70" spans="2:51" x14ac:dyDescent="0.25">
      <c r="B70" s="94">
        <v>10197</v>
      </c>
      <c r="C70" s="95" t="s">
        <v>73</v>
      </c>
      <c r="D70" s="96">
        <v>-4739.3145926922789</v>
      </c>
      <c r="E70" s="97">
        <v>-2212.3621138906069</v>
      </c>
      <c r="F70" s="96">
        <v>-7772.6879584964045</v>
      </c>
      <c r="G70" s="97">
        <v>-2946.5816997652605</v>
      </c>
      <c r="H70" s="96">
        <v>-6312.2967781638717</v>
      </c>
      <c r="I70" s="97">
        <v>-2784.8303697848232</v>
      </c>
      <c r="J70" s="96">
        <v>-5066.3706544491761</v>
      </c>
      <c r="K70" s="97">
        <v>-2275.1642374692319</v>
      </c>
      <c r="L70" s="96">
        <v>-4982.7484914060442</v>
      </c>
      <c r="M70" s="97">
        <v>-2401.2748317423857</v>
      </c>
      <c r="N70" s="96">
        <v>-5860.4828047911014</v>
      </c>
      <c r="O70" s="97">
        <v>-2835.0917423654359</v>
      </c>
      <c r="P70" s="96">
        <v>-1009.6346292029602</v>
      </c>
      <c r="Q70" s="97">
        <v>-208.08521005676357</v>
      </c>
      <c r="R70" s="96">
        <v>1952.5028160977308</v>
      </c>
      <c r="S70" s="97">
        <v>4131.7122519965742</v>
      </c>
      <c r="T70" s="96">
        <v>4189.0684021591278</v>
      </c>
      <c r="U70" s="97">
        <v>5682.2861021126737</v>
      </c>
      <c r="V70" s="96">
        <v>14451.831496141607</v>
      </c>
      <c r="W70" s="97">
        <v>13477.763282337466</v>
      </c>
      <c r="X70" s="96">
        <v>12688.219034626623</v>
      </c>
      <c r="Y70" s="97">
        <v>11714.16007100451</v>
      </c>
      <c r="Z70" s="96">
        <v>5867.1848953485569</v>
      </c>
      <c r="AA70" s="97">
        <v>6780.3839863387457</v>
      </c>
      <c r="AB70" s="96">
        <v>-4737.9085926922789</v>
      </c>
      <c r="AC70" s="97">
        <v>-2211.425113890607</v>
      </c>
      <c r="AD70" s="96">
        <v>-7771.3059584964049</v>
      </c>
      <c r="AE70" s="97">
        <v>-2945.1036997652604</v>
      </c>
      <c r="AF70" s="96">
        <v>-6310.3947781638717</v>
      </c>
      <c r="AG70" s="97">
        <v>-2783.2083697848229</v>
      </c>
      <c r="AH70" s="96">
        <v>-5064.4866544491761</v>
      </c>
      <c r="AI70" s="97">
        <v>-2273.6272374692321</v>
      </c>
      <c r="AJ70" s="96">
        <v>-4620.6327113660436</v>
      </c>
      <c r="AK70" s="97">
        <v>-2219.8144417223843</v>
      </c>
      <c r="AL70" s="96">
        <v>-5858.7688047911015</v>
      </c>
      <c r="AM70" s="97">
        <v>-2833.7607423654363</v>
      </c>
      <c r="AN70" s="96">
        <v>-1007.9026292029603</v>
      </c>
      <c r="AO70" s="97">
        <v>-206.93221005676332</v>
      </c>
      <c r="AP70" s="96">
        <v>1959.4328160977311</v>
      </c>
      <c r="AQ70" s="97">
        <v>4136.8922519965745</v>
      </c>
      <c r="AR70" s="96">
        <v>4196.7964021591288</v>
      </c>
      <c r="AS70" s="97">
        <v>5688.323102112674</v>
      </c>
      <c r="AT70" s="96">
        <v>14465.55949614161</v>
      </c>
      <c r="AU70" s="97">
        <v>13488.284282337467</v>
      </c>
      <c r="AV70" s="96">
        <v>12700.622034626625</v>
      </c>
      <c r="AW70" s="97">
        <v>11723.209071004512</v>
      </c>
      <c r="AX70" s="96">
        <v>5872.7088953485581</v>
      </c>
      <c r="AY70" s="97">
        <v>6785.0159863387453</v>
      </c>
    </row>
    <row r="71" spans="2:51" x14ac:dyDescent="0.25">
      <c r="B71" s="94">
        <v>10202</v>
      </c>
      <c r="C71" s="95" t="s">
        <v>74</v>
      </c>
      <c r="D71" s="96">
        <v>1647.4966631253965</v>
      </c>
      <c r="E71" s="97">
        <v>909.16311001028907</v>
      </c>
      <c r="F71" s="96">
        <v>368.1390249784381</v>
      </c>
      <c r="G71" s="97">
        <v>908.6549008789807</v>
      </c>
      <c r="H71" s="96">
        <v>1779.3022008556054</v>
      </c>
      <c r="I71" s="97">
        <v>1291.015713815184</v>
      </c>
      <c r="J71" s="96">
        <v>1859.2947087744169</v>
      </c>
      <c r="K71" s="97">
        <v>1759.2093825820243</v>
      </c>
      <c r="L71" s="96">
        <v>1777.8163106193306</v>
      </c>
      <c r="M71" s="97">
        <v>1058.3923375293725</v>
      </c>
      <c r="N71" s="96">
        <v>403.49250103844042</v>
      </c>
      <c r="O71" s="97">
        <v>113.16312011659829</v>
      </c>
      <c r="P71" s="96">
        <v>625.46266690082211</v>
      </c>
      <c r="Q71" s="97">
        <v>309.63214189355722</v>
      </c>
      <c r="R71" s="96">
        <v>-3333.962778738095</v>
      </c>
      <c r="S71" s="97">
        <v>-1347.2311253421235</v>
      </c>
      <c r="T71" s="96">
        <v>-1686.5818121771017</v>
      </c>
      <c r="U71" s="97">
        <v>-1137.9020362081847</v>
      </c>
      <c r="V71" s="96">
        <v>-1059.9852995248593</v>
      </c>
      <c r="W71" s="97">
        <v>-151.0019705743548</v>
      </c>
      <c r="X71" s="96">
        <v>-162.76363526454224</v>
      </c>
      <c r="Y71" s="97">
        <v>40.562444255657283</v>
      </c>
      <c r="Z71" s="96">
        <v>1793.1358278660928</v>
      </c>
      <c r="AA71" s="97">
        <v>1031.9187469779081</v>
      </c>
      <c r="AB71" s="96">
        <v>1476.8996631253967</v>
      </c>
      <c r="AC71" s="97">
        <v>1216.3521100102894</v>
      </c>
      <c r="AD71" s="96">
        <v>726.82402497843759</v>
      </c>
      <c r="AE71" s="97">
        <v>686.56190087897994</v>
      </c>
      <c r="AF71" s="96">
        <v>1862.4612008556051</v>
      </c>
      <c r="AG71" s="97">
        <v>1344.4507138151844</v>
      </c>
      <c r="AH71" s="96">
        <v>1939.4437087744172</v>
      </c>
      <c r="AI71" s="97">
        <v>1815.6523825820245</v>
      </c>
      <c r="AJ71" s="96">
        <v>1878.5855968193327</v>
      </c>
      <c r="AK71" s="97">
        <v>1157.5779806293731</v>
      </c>
      <c r="AL71" s="96">
        <v>489.52650103844098</v>
      </c>
      <c r="AM71" s="97">
        <v>163.72212011659803</v>
      </c>
      <c r="AN71" s="96">
        <v>504.44266690082168</v>
      </c>
      <c r="AO71" s="97">
        <v>567.24314189355709</v>
      </c>
      <c r="AP71" s="96">
        <v>-3075.4017787380944</v>
      </c>
      <c r="AQ71" s="97">
        <v>-1469.2001253421236</v>
      </c>
      <c r="AR71" s="96">
        <v>-1597.1628121771018</v>
      </c>
      <c r="AS71" s="97">
        <v>-1090.7290362081849</v>
      </c>
      <c r="AT71" s="96">
        <v>-975.63529952485987</v>
      </c>
      <c r="AU71" s="97">
        <v>-98.759970574355066</v>
      </c>
      <c r="AV71" s="96">
        <v>-73.374635264542121</v>
      </c>
      <c r="AW71" s="97">
        <v>87.765444255657712</v>
      </c>
      <c r="AX71" s="96">
        <v>1877.8978278660925</v>
      </c>
      <c r="AY71" s="97">
        <v>1083.748746977908</v>
      </c>
    </row>
    <row r="72" spans="2:51" x14ac:dyDescent="0.25">
      <c r="B72" s="94">
        <v>10203</v>
      </c>
      <c r="C72" s="95" t="s">
        <v>75</v>
      </c>
      <c r="D72" s="96">
        <v>-26.338189189885725</v>
      </c>
      <c r="E72" s="97">
        <v>40.374562761811831</v>
      </c>
      <c r="F72" s="96">
        <v>-2.5750955001335569</v>
      </c>
      <c r="G72" s="97">
        <v>192.07809537791081</v>
      </c>
      <c r="H72" s="96">
        <v>896.7937997705917</v>
      </c>
      <c r="I72" s="97">
        <v>832.25806080353118</v>
      </c>
      <c r="J72" s="96">
        <v>1062.1994823693881</v>
      </c>
      <c r="K72" s="97">
        <v>1012.2049636032418</v>
      </c>
      <c r="L72" s="96">
        <v>768.05652661463955</v>
      </c>
      <c r="M72" s="97">
        <v>594.73002976965267</v>
      </c>
      <c r="N72" s="96">
        <v>315.9264047725278</v>
      </c>
      <c r="O72" s="97">
        <v>201.44344804023376</v>
      </c>
      <c r="P72" s="96">
        <v>352.57524463327854</v>
      </c>
      <c r="Q72" s="97">
        <v>194.07808684921292</v>
      </c>
      <c r="R72" s="96">
        <v>-1487.8566111688478</v>
      </c>
      <c r="S72" s="97">
        <v>-577.7289275579783</v>
      </c>
      <c r="T72" s="96">
        <v>-856.83541486365766</v>
      </c>
      <c r="U72" s="97">
        <v>-490.19707364900773</v>
      </c>
      <c r="V72" s="96">
        <v>-356.28717804110602</v>
      </c>
      <c r="W72" s="97">
        <v>-36.89158426544509</v>
      </c>
      <c r="X72" s="96">
        <v>-453.36206278954978</v>
      </c>
      <c r="Y72" s="97">
        <v>-193.37702189304991</v>
      </c>
      <c r="Z72" s="96">
        <v>-252.53332369700456</v>
      </c>
      <c r="AA72" s="97">
        <v>-134.93585923971204</v>
      </c>
      <c r="AB72" s="96">
        <v>-5.1371891898857029</v>
      </c>
      <c r="AC72" s="97">
        <v>52.896562761811992</v>
      </c>
      <c r="AD72" s="96">
        <v>22.86690449986645</v>
      </c>
      <c r="AE72" s="97">
        <v>209.02809537791109</v>
      </c>
      <c r="AF72" s="96">
        <v>928.72879977059165</v>
      </c>
      <c r="AG72" s="97">
        <v>854.28706080353118</v>
      </c>
      <c r="AH72" s="96">
        <v>1092.1154823693882</v>
      </c>
      <c r="AI72" s="97">
        <v>1033.6829636032419</v>
      </c>
      <c r="AJ72" s="96">
        <v>892.14226571063955</v>
      </c>
      <c r="AK72" s="97">
        <v>660.38639931765283</v>
      </c>
      <c r="AL72" s="96">
        <v>340.84840477252783</v>
      </c>
      <c r="AM72" s="97">
        <v>216.68844804023388</v>
      </c>
      <c r="AN72" s="96">
        <v>373.89724463327821</v>
      </c>
      <c r="AO72" s="97">
        <v>206.93108684921299</v>
      </c>
      <c r="AP72" s="96">
        <v>-1469.6216111688482</v>
      </c>
      <c r="AQ72" s="97">
        <v>-565.6379275579784</v>
      </c>
      <c r="AR72" s="96">
        <v>-839.49441486365777</v>
      </c>
      <c r="AS72" s="97">
        <v>-480.42307364900762</v>
      </c>
      <c r="AT72" s="96">
        <v>-336.40817804110566</v>
      </c>
      <c r="AU72" s="97">
        <v>-25.026584265445081</v>
      </c>
      <c r="AV72" s="96">
        <v>-432.55406278954933</v>
      </c>
      <c r="AW72" s="97">
        <v>-182.50102189304994</v>
      </c>
      <c r="AX72" s="96">
        <v>-235.4643236970046</v>
      </c>
      <c r="AY72" s="97">
        <v>-124.0968592397121</v>
      </c>
    </row>
    <row r="73" spans="2:51" x14ac:dyDescent="0.25">
      <c r="B73" s="94">
        <v>10204</v>
      </c>
      <c r="C73" s="95" t="s">
        <v>76</v>
      </c>
      <c r="D73" s="96">
        <v>-2406.3624013939734</v>
      </c>
      <c r="E73" s="97">
        <v>938.13014750067669</v>
      </c>
      <c r="F73" s="96">
        <v>-4738.7496348662553</v>
      </c>
      <c r="G73" s="97">
        <v>1487.1857071966988</v>
      </c>
      <c r="H73" s="96">
        <v>720.35003439498905</v>
      </c>
      <c r="I73" s="97">
        <v>3941.0862477010232</v>
      </c>
      <c r="J73" s="96">
        <v>3172.7769826066615</v>
      </c>
      <c r="K73" s="97">
        <v>6822.4442871827214</v>
      </c>
      <c r="L73" s="96">
        <v>2168.0709977240967</v>
      </c>
      <c r="M73" s="97">
        <v>3847.5948111143698</v>
      </c>
      <c r="N73" s="96">
        <v>-1298.6423184257765</v>
      </c>
      <c r="O73" s="97">
        <v>1099.5522872376332</v>
      </c>
      <c r="P73" s="96">
        <v>-559.86287592307235</v>
      </c>
      <c r="Q73" s="97">
        <v>1417.3170196248484</v>
      </c>
      <c r="R73" s="96">
        <v>-9942.052105621955</v>
      </c>
      <c r="S73" s="97">
        <v>-962.14582715061442</v>
      </c>
      <c r="T73" s="96">
        <v>-5022.8499742161785</v>
      </c>
      <c r="U73" s="97">
        <v>-360.9908970058259</v>
      </c>
      <c r="V73" s="96">
        <v>-2961.0287966836549</v>
      </c>
      <c r="W73" s="97">
        <v>3524.1415709004978</v>
      </c>
      <c r="X73" s="96">
        <v>-3413.5479056155418</v>
      </c>
      <c r="Y73" s="97">
        <v>1809.0472649000349</v>
      </c>
      <c r="Z73" s="96">
        <v>-2489.3449852722079</v>
      </c>
      <c r="AA73" s="97">
        <v>749.54455663314911</v>
      </c>
      <c r="AB73" s="96">
        <v>-2803.5477106409762</v>
      </c>
      <c r="AC73" s="97">
        <v>1627.8342404233535</v>
      </c>
      <c r="AD73" s="96">
        <v>-3887.6962594393881</v>
      </c>
      <c r="AE73" s="97">
        <v>972.1336373432423</v>
      </c>
      <c r="AF73" s="96">
        <v>952.42683748553827</v>
      </c>
      <c r="AG73" s="97">
        <v>4124.0698809070327</v>
      </c>
      <c r="AH73" s="96">
        <v>3402.3034911577597</v>
      </c>
      <c r="AI73" s="97">
        <v>7019.8370845366644</v>
      </c>
      <c r="AJ73" s="96">
        <v>2912.4170560338462</v>
      </c>
      <c r="AK73" s="97">
        <v>4424.5096089026592</v>
      </c>
      <c r="AL73" s="96">
        <v>-1107.8789139029323</v>
      </c>
      <c r="AM73" s="97">
        <v>1236.8842752158835</v>
      </c>
      <c r="AN73" s="96">
        <v>-965.51986324547579</v>
      </c>
      <c r="AO73" s="97">
        <v>2107.5868775506115</v>
      </c>
      <c r="AP73" s="96">
        <v>-9168.8096188859708</v>
      </c>
      <c r="AQ73" s="97">
        <v>-1423.1047475301366</v>
      </c>
      <c r="AR73" s="96">
        <v>-4853.8391214257881</v>
      </c>
      <c r="AS73" s="97">
        <v>-237.48296612054219</v>
      </c>
      <c r="AT73" s="96">
        <v>-2784.6334243712372</v>
      </c>
      <c r="AU73" s="97">
        <v>3675.8415910891745</v>
      </c>
      <c r="AV73" s="96">
        <v>-3227.6314336891555</v>
      </c>
      <c r="AW73" s="97">
        <v>1943.3202724024268</v>
      </c>
      <c r="AX73" s="96">
        <v>-2342.2071586485599</v>
      </c>
      <c r="AY73" s="97">
        <v>867.25481793206927</v>
      </c>
    </row>
    <row r="74" spans="2:51" x14ac:dyDescent="0.25">
      <c r="B74" s="94">
        <v>10209</v>
      </c>
      <c r="C74" s="95" t="s">
        <v>77</v>
      </c>
      <c r="D74" s="96">
        <v>-3380.1760878445493</v>
      </c>
      <c r="E74" s="97">
        <v>1721.708106848022</v>
      </c>
      <c r="F74" s="96">
        <v>-4462.7176737937771</v>
      </c>
      <c r="G74" s="97">
        <v>2485.7925957466141</v>
      </c>
      <c r="H74" s="96">
        <v>10462.125622897547</v>
      </c>
      <c r="I74" s="97">
        <v>12327.999315145378</v>
      </c>
      <c r="J74" s="96">
        <v>15450.008384047476</v>
      </c>
      <c r="K74" s="97">
        <v>18082.869467619352</v>
      </c>
      <c r="L74" s="96">
        <v>10002.010967286857</v>
      </c>
      <c r="M74" s="97">
        <v>10228.900623458954</v>
      </c>
      <c r="N74" s="96">
        <v>1909.049271179334</v>
      </c>
      <c r="O74" s="97">
        <v>2678.6196483862295</v>
      </c>
      <c r="P74" s="96">
        <v>3724.6213604365184</v>
      </c>
      <c r="Q74" s="97">
        <v>4713.896509713235</v>
      </c>
      <c r="R74" s="96">
        <v>-24512.794792782894</v>
      </c>
      <c r="S74" s="97">
        <v>-6212.1030188503682</v>
      </c>
      <c r="T74" s="96">
        <v>-12417.111805483401</v>
      </c>
      <c r="U74" s="97">
        <v>-4948.6322438220777</v>
      </c>
      <c r="V74" s="96">
        <v>-3857.4184302184003</v>
      </c>
      <c r="W74" s="97">
        <v>4968.6571095417676</v>
      </c>
      <c r="X74" s="96">
        <v>-5457.4459604103686</v>
      </c>
      <c r="Y74" s="97">
        <v>1636.4506143586623</v>
      </c>
      <c r="Z74" s="96">
        <v>-1625.8978135738798</v>
      </c>
      <c r="AA74" s="97">
        <v>1750.7746285074463</v>
      </c>
      <c r="AB74" s="96">
        <v>-3316.5940878445472</v>
      </c>
      <c r="AC74" s="97">
        <v>1626.7561068480209</v>
      </c>
      <c r="AD74" s="96">
        <v>-4363.4246737937719</v>
      </c>
      <c r="AE74" s="97">
        <v>2588.3955957466096</v>
      </c>
      <c r="AF74" s="96">
        <v>10740.231622897554</v>
      </c>
      <c r="AG74" s="97">
        <v>12489.767315145367</v>
      </c>
      <c r="AH74" s="96">
        <v>15719.031384047477</v>
      </c>
      <c r="AI74" s="97">
        <v>18242.814467619351</v>
      </c>
      <c r="AJ74" s="96">
        <v>11935.865648174855</v>
      </c>
      <c r="AK74" s="97">
        <v>11198.237963902964</v>
      </c>
      <c r="AL74" s="96">
        <v>2016.9112711793277</v>
      </c>
      <c r="AM74" s="97">
        <v>2707.644648386231</v>
      </c>
      <c r="AN74" s="96">
        <v>3819.0253604365207</v>
      </c>
      <c r="AO74" s="97">
        <v>4642.2335097132345</v>
      </c>
      <c r="AP74" s="96">
        <v>-24575.046792782887</v>
      </c>
      <c r="AQ74" s="97">
        <v>-6206.9190188503708</v>
      </c>
      <c r="AR74" s="96">
        <v>-12443.228805483399</v>
      </c>
      <c r="AS74" s="97">
        <v>-5018.7532438220769</v>
      </c>
      <c r="AT74" s="96">
        <v>-3809.3294302183931</v>
      </c>
      <c r="AU74" s="97">
        <v>4923.9751095417669</v>
      </c>
      <c r="AV74" s="96">
        <v>-5427.8779604103693</v>
      </c>
      <c r="AW74" s="97">
        <v>1594.6546143586602</v>
      </c>
      <c r="AX74" s="96">
        <v>-1645.3128135738734</v>
      </c>
      <c r="AY74" s="97">
        <v>1688.9366285074429</v>
      </c>
    </row>
    <row r="75" spans="2:51" x14ac:dyDescent="0.25">
      <c r="B75" s="94">
        <v>10230</v>
      </c>
      <c r="C75" s="95" t="s">
        <v>78</v>
      </c>
      <c r="D75" s="96">
        <v>-8.6924217527675864</v>
      </c>
      <c r="E75" s="97">
        <v>68.478662698872995</v>
      </c>
      <c r="F75" s="96">
        <v>23.919825447015683</v>
      </c>
      <c r="G75" s="97">
        <v>459.8746711275312</v>
      </c>
      <c r="H75" s="96">
        <v>1098.0510456297325</v>
      </c>
      <c r="I75" s="97">
        <v>1186.7067473153766</v>
      </c>
      <c r="J75" s="96">
        <v>1976.6361890727967</v>
      </c>
      <c r="K75" s="97">
        <v>1779.6011222582001</v>
      </c>
      <c r="L75" s="96">
        <v>1484.9017727489309</v>
      </c>
      <c r="M75" s="97">
        <v>1253.2384479174502</v>
      </c>
      <c r="N75" s="96">
        <v>483.26014507606487</v>
      </c>
      <c r="O75" s="97">
        <v>532.77750840830504</v>
      </c>
      <c r="P75" s="96">
        <v>458.97399692535237</v>
      </c>
      <c r="Q75" s="97">
        <v>362.8498734489076</v>
      </c>
      <c r="R75" s="96">
        <v>-1972.4785703180314</v>
      </c>
      <c r="S75" s="97">
        <v>-699.6779098025454</v>
      </c>
      <c r="T75" s="96">
        <v>-1097.6808263658004</v>
      </c>
      <c r="U75" s="97">
        <v>-548.75880641660342</v>
      </c>
      <c r="V75" s="96">
        <v>523.00000332906802</v>
      </c>
      <c r="W75" s="97">
        <v>632.48705528223127</v>
      </c>
      <c r="X75" s="96">
        <v>-242.38426522771715</v>
      </c>
      <c r="Y75" s="97">
        <v>131.17956869521367</v>
      </c>
      <c r="Z75" s="96">
        <v>78.762813330259178</v>
      </c>
      <c r="AA75" s="97">
        <v>41.555443050823214</v>
      </c>
      <c r="AB75" s="96">
        <v>40.348578247231671</v>
      </c>
      <c r="AC75" s="97">
        <v>72.172662698872955</v>
      </c>
      <c r="AD75" s="96">
        <v>47.836825447016054</v>
      </c>
      <c r="AE75" s="97">
        <v>506.47167112753095</v>
      </c>
      <c r="AF75" s="96">
        <v>1145.8720456297324</v>
      </c>
      <c r="AG75" s="97">
        <v>1221.1377473153771</v>
      </c>
      <c r="AH75" s="96">
        <v>2025.450189072797</v>
      </c>
      <c r="AI75" s="97">
        <v>1815.2411222582004</v>
      </c>
      <c r="AJ75" s="96">
        <v>1519.3511991729306</v>
      </c>
      <c r="AK75" s="97">
        <v>1249.2056611294506</v>
      </c>
      <c r="AL75" s="96">
        <v>521.57614507606559</v>
      </c>
      <c r="AM75" s="97">
        <v>558.44350840830521</v>
      </c>
      <c r="AN75" s="96">
        <v>495.82399692535182</v>
      </c>
      <c r="AO75" s="97">
        <v>375.39687344890763</v>
      </c>
      <c r="AP75" s="96">
        <v>-1954.2425703180315</v>
      </c>
      <c r="AQ75" s="97">
        <v>-661.66090980254512</v>
      </c>
      <c r="AR75" s="96">
        <v>-1066.2148263658</v>
      </c>
      <c r="AS75" s="97">
        <v>-529.44080641660366</v>
      </c>
      <c r="AT75" s="96">
        <v>563.25500332906813</v>
      </c>
      <c r="AU75" s="97">
        <v>658.00805528223145</v>
      </c>
      <c r="AV75" s="96">
        <v>-205.03826522771669</v>
      </c>
      <c r="AW75" s="97">
        <v>153.15256869521363</v>
      </c>
      <c r="AX75" s="96">
        <v>109.48681333025934</v>
      </c>
      <c r="AY75" s="97">
        <v>61.40844305082328</v>
      </c>
    </row>
    <row r="76" spans="2:51" x14ac:dyDescent="0.25">
      <c r="B76" s="94">
        <v>10231</v>
      </c>
      <c r="C76" s="95" t="s">
        <v>79</v>
      </c>
      <c r="D76" s="96">
        <v>-570.66517359538648</v>
      </c>
      <c r="E76" s="97">
        <v>898.84173038170957</v>
      </c>
      <c r="F76" s="96">
        <v>-2498.8759694101282</v>
      </c>
      <c r="G76" s="97">
        <v>572.8922745126265</v>
      </c>
      <c r="H76" s="96">
        <v>264.91209263087512</v>
      </c>
      <c r="I76" s="97">
        <v>1861.3479983669031</v>
      </c>
      <c r="J76" s="96">
        <v>2027.2754419757275</v>
      </c>
      <c r="K76" s="97">
        <v>3749.0181845456873</v>
      </c>
      <c r="L76" s="96">
        <v>871.05308468761086</v>
      </c>
      <c r="M76" s="97">
        <v>1743.5235780541725</v>
      </c>
      <c r="N76" s="96">
        <v>-1030.9196539496006</v>
      </c>
      <c r="O76" s="97">
        <v>254.50323218720587</v>
      </c>
      <c r="P76" s="96">
        <v>-68.528184690365379</v>
      </c>
      <c r="Q76" s="97">
        <v>844.68999887679638</v>
      </c>
      <c r="R76" s="96">
        <v>-6071.8371325245771</v>
      </c>
      <c r="S76" s="97">
        <v>-1504.4442617497734</v>
      </c>
      <c r="T76" s="96">
        <v>-3652.2410971497493</v>
      </c>
      <c r="U76" s="97">
        <v>-1047.6104385284434</v>
      </c>
      <c r="V76" s="96">
        <v>-1072.5054414162087</v>
      </c>
      <c r="W76" s="97">
        <v>2051.6172991346002</v>
      </c>
      <c r="X76" s="96">
        <v>-963.16842868514686</v>
      </c>
      <c r="Y76" s="97">
        <v>1398.3811348006657</v>
      </c>
      <c r="Z76" s="96">
        <v>-254.2443591635365</v>
      </c>
      <c r="AA76" s="97">
        <v>1139.4178967124808</v>
      </c>
      <c r="AB76" s="96">
        <v>-794.4260319281093</v>
      </c>
      <c r="AC76" s="97">
        <v>1254.0028318928717</v>
      </c>
      <c r="AD76" s="96">
        <v>-2105.0279077986224</v>
      </c>
      <c r="AE76" s="97">
        <v>315.37196519875306</v>
      </c>
      <c r="AF76" s="96">
        <v>360.424527457355</v>
      </c>
      <c r="AG76" s="97">
        <v>1936.6558796723966</v>
      </c>
      <c r="AH76" s="96">
        <v>2127.0619169701058</v>
      </c>
      <c r="AI76" s="97">
        <v>3834.8345530408524</v>
      </c>
      <c r="AJ76" s="96">
        <v>1219.9658739053903</v>
      </c>
      <c r="AK76" s="97">
        <v>2012.4365438449504</v>
      </c>
      <c r="AL76" s="96">
        <v>-955.47504595508781</v>
      </c>
      <c r="AM76" s="97">
        <v>308.81636433140375</v>
      </c>
      <c r="AN76" s="96">
        <v>-285.10727677872455</v>
      </c>
      <c r="AO76" s="97">
        <v>1182.8143159052133</v>
      </c>
      <c r="AP76" s="96">
        <v>-5766.0071032741653</v>
      </c>
      <c r="AQ76" s="97">
        <v>-1701.8690903779707</v>
      </c>
      <c r="AR76" s="96">
        <v>-3593.4029882598479</v>
      </c>
      <c r="AS76" s="97">
        <v>-1004.6133589550536</v>
      </c>
      <c r="AT76" s="96">
        <v>-995.67868633204034</v>
      </c>
      <c r="AU76" s="97">
        <v>2117.6883085069849</v>
      </c>
      <c r="AV76" s="96">
        <v>-879.24182175182068</v>
      </c>
      <c r="AW76" s="97">
        <v>1458.9947953636247</v>
      </c>
      <c r="AX76" s="96">
        <v>-183.9817291306199</v>
      </c>
      <c r="AY76" s="97">
        <v>1195.6280007388132</v>
      </c>
    </row>
    <row r="77" spans="2:51" x14ac:dyDescent="0.25">
      <c r="B77" s="94">
        <v>10234</v>
      </c>
      <c r="C77" s="95" t="s">
        <v>80</v>
      </c>
      <c r="D77" s="96">
        <v>-1964.3775858827066</v>
      </c>
      <c r="E77" s="97">
        <v>-396.2403493435213</v>
      </c>
      <c r="F77" s="96">
        <v>-979.5867213221718</v>
      </c>
      <c r="G77" s="97">
        <v>936.26541354335859</v>
      </c>
      <c r="H77" s="96">
        <v>5126.9784439234136</v>
      </c>
      <c r="I77" s="97">
        <v>5079.8780550801694</v>
      </c>
      <c r="J77" s="96">
        <v>5761.5420300708392</v>
      </c>
      <c r="K77" s="97">
        <v>6379.5690553610784</v>
      </c>
      <c r="L77" s="96">
        <v>4597.2696185189816</v>
      </c>
      <c r="M77" s="97">
        <v>3913.1074220793653</v>
      </c>
      <c r="N77" s="96">
        <v>945.11923903634306</v>
      </c>
      <c r="O77" s="97">
        <v>455.84875056971032</v>
      </c>
      <c r="P77" s="96">
        <v>1103.7254328542367</v>
      </c>
      <c r="Q77" s="97">
        <v>914.58579524856395</v>
      </c>
      <c r="R77" s="96">
        <v>-13255.173854015557</v>
      </c>
      <c r="S77" s="97">
        <v>-5087.9540007936685</v>
      </c>
      <c r="T77" s="96">
        <v>-5692.7348633457877</v>
      </c>
      <c r="U77" s="97">
        <v>-3318.1106001925127</v>
      </c>
      <c r="V77" s="96">
        <v>-1645.4404614609884</v>
      </c>
      <c r="W77" s="97">
        <v>1146.1881366386369</v>
      </c>
      <c r="X77" s="96">
        <v>-2625.8520550380454</v>
      </c>
      <c r="Y77" s="97">
        <v>-442.17694839466094</v>
      </c>
      <c r="Z77" s="96">
        <v>-780.83552590708496</v>
      </c>
      <c r="AA77" s="97">
        <v>-170.17998754011751</v>
      </c>
      <c r="AB77" s="96">
        <v>-1954.1175858827082</v>
      </c>
      <c r="AC77" s="97">
        <v>-460.95334934352104</v>
      </c>
      <c r="AD77" s="96">
        <v>-1012.5197213221727</v>
      </c>
      <c r="AE77" s="97">
        <v>925.7564135433604</v>
      </c>
      <c r="AF77" s="96">
        <v>5106.9074439234137</v>
      </c>
      <c r="AG77" s="97">
        <v>5045.555055080169</v>
      </c>
      <c r="AH77" s="96">
        <v>5744.666030070839</v>
      </c>
      <c r="AI77" s="97">
        <v>6342.0530553610788</v>
      </c>
      <c r="AJ77" s="96">
        <v>5019.9053500389819</v>
      </c>
      <c r="AK77" s="97">
        <v>4045.4147878393669</v>
      </c>
      <c r="AL77" s="96">
        <v>926.07923903634583</v>
      </c>
      <c r="AM77" s="97">
        <v>420.94675056971209</v>
      </c>
      <c r="AN77" s="96">
        <v>1119.7654328542376</v>
      </c>
      <c r="AO77" s="97">
        <v>855.59579524856417</v>
      </c>
      <c r="AP77" s="96">
        <v>-13297.613854015559</v>
      </c>
      <c r="AQ77" s="97">
        <v>-5099.9950007936695</v>
      </c>
      <c r="AR77" s="96">
        <v>-5699.3648633457888</v>
      </c>
      <c r="AS77" s="97">
        <v>-3354.5686001925133</v>
      </c>
      <c r="AT77" s="96">
        <v>-1652.4884614609873</v>
      </c>
      <c r="AU77" s="97">
        <v>1098.6291366386358</v>
      </c>
      <c r="AV77" s="96">
        <v>-2638.5120550380452</v>
      </c>
      <c r="AW77" s="97">
        <v>-484.09594839466081</v>
      </c>
      <c r="AX77" s="96">
        <v>-789.13552590708423</v>
      </c>
      <c r="AY77" s="97">
        <v>-204.95798754011594</v>
      </c>
    </row>
    <row r="78" spans="2:51" x14ac:dyDescent="0.25">
      <c r="B78" s="94">
        <v>10235</v>
      </c>
      <c r="C78" s="95" t="s">
        <v>81</v>
      </c>
      <c r="D78" s="96">
        <v>333.52034910854309</v>
      </c>
      <c r="E78" s="97">
        <v>7.38765457538193</v>
      </c>
      <c r="F78" s="96">
        <v>-662.60234549421875</v>
      </c>
      <c r="G78" s="97">
        <v>1295.0703033246737</v>
      </c>
      <c r="H78" s="96">
        <v>1790.9576736093277</v>
      </c>
      <c r="I78" s="97">
        <v>1357.595375660665</v>
      </c>
      <c r="J78" s="96">
        <v>3947.8928222750292</v>
      </c>
      <c r="K78" s="97">
        <v>3793.7354805938685</v>
      </c>
      <c r="L78" s="96">
        <v>4281.559079936631</v>
      </c>
      <c r="M78" s="97">
        <v>2686.5944140550582</v>
      </c>
      <c r="N78" s="96">
        <v>1417.7699393649746</v>
      </c>
      <c r="O78" s="97">
        <v>390.7120661179124</v>
      </c>
      <c r="P78" s="96">
        <v>2192.6762641351652</v>
      </c>
      <c r="Q78" s="97">
        <v>1021.0640285897944</v>
      </c>
      <c r="R78" s="96">
        <v>-7465.3484840429355</v>
      </c>
      <c r="S78" s="97">
        <v>-2718.4663417322699</v>
      </c>
      <c r="T78" s="96">
        <v>-3578.6919593073744</v>
      </c>
      <c r="U78" s="97">
        <v>-2109.0766801569553</v>
      </c>
      <c r="V78" s="96">
        <v>-2813.1179895828554</v>
      </c>
      <c r="W78" s="97">
        <v>-112.94642968497737</v>
      </c>
      <c r="X78" s="96">
        <v>-2830.8711550589669</v>
      </c>
      <c r="Y78" s="97">
        <v>-1009.9813180334086</v>
      </c>
      <c r="Z78" s="96">
        <v>-487.2096811139163</v>
      </c>
      <c r="AA78" s="97">
        <v>-533.79972267161338</v>
      </c>
      <c r="AB78" s="96">
        <v>-148.77519919872066</v>
      </c>
      <c r="AC78" s="97">
        <v>491.06023638331408</v>
      </c>
      <c r="AD78" s="96">
        <v>-59.382281230689841</v>
      </c>
      <c r="AE78" s="97">
        <v>694.60981004878704</v>
      </c>
      <c r="AF78" s="96">
        <v>1799.6521028849711</v>
      </c>
      <c r="AG78" s="97">
        <v>1364.2231647723656</v>
      </c>
      <c r="AH78" s="96">
        <v>3967.4216907326663</v>
      </c>
      <c r="AI78" s="97">
        <v>3812.5727595294629</v>
      </c>
      <c r="AJ78" s="96">
        <v>4136.7344299160814</v>
      </c>
      <c r="AK78" s="97">
        <v>2668.9370266515698</v>
      </c>
      <c r="AL78" s="96">
        <v>1424.633603226981</v>
      </c>
      <c r="AM78" s="97">
        <v>392.52620471207592</v>
      </c>
      <c r="AN78" s="96">
        <v>1692.3974063183887</v>
      </c>
      <c r="AO78" s="97">
        <v>1537.1054690394167</v>
      </c>
      <c r="AP78" s="96">
        <v>-7057.1905080296001</v>
      </c>
      <c r="AQ78" s="97">
        <v>-3178.02902967725</v>
      </c>
      <c r="AR78" s="96">
        <v>-3596.8258764097372</v>
      </c>
      <c r="AS78" s="97">
        <v>-2119.7603671155266</v>
      </c>
      <c r="AT78" s="96">
        <v>-2827.4206077412218</v>
      </c>
      <c r="AU78" s="97">
        <v>-113.63773489579489</v>
      </c>
      <c r="AV78" s="96">
        <v>-2845.2815928430991</v>
      </c>
      <c r="AW78" s="97">
        <v>-1015.1609011671744</v>
      </c>
      <c r="AX78" s="96">
        <v>-489.84865135599102</v>
      </c>
      <c r="AY78" s="97">
        <v>-536.59418004383588</v>
      </c>
    </row>
    <row r="79" spans="2:51" x14ac:dyDescent="0.25">
      <c r="B79" s="94">
        <v>10236</v>
      </c>
      <c r="C79" s="95" t="s">
        <v>82</v>
      </c>
      <c r="D79" s="96">
        <v>0</v>
      </c>
      <c r="E79" s="97">
        <v>0</v>
      </c>
      <c r="F79" s="96">
        <v>0</v>
      </c>
      <c r="G79" s="97">
        <v>0</v>
      </c>
      <c r="H79" s="96">
        <v>0</v>
      </c>
      <c r="I79" s="97">
        <v>0</v>
      </c>
      <c r="J79" s="96">
        <v>0</v>
      </c>
      <c r="K79" s="97">
        <v>0</v>
      </c>
      <c r="L79" s="96">
        <v>0</v>
      </c>
      <c r="M79" s="97">
        <v>0</v>
      </c>
      <c r="N79" s="96">
        <v>0</v>
      </c>
      <c r="O79" s="97">
        <v>0</v>
      </c>
      <c r="P79" s="96">
        <v>0</v>
      </c>
      <c r="Q79" s="97">
        <v>0</v>
      </c>
      <c r="R79" s="96">
        <v>0</v>
      </c>
      <c r="S79" s="97">
        <v>0</v>
      </c>
      <c r="T79" s="96">
        <v>0</v>
      </c>
      <c r="U79" s="97">
        <v>0</v>
      </c>
      <c r="V79" s="96">
        <v>0</v>
      </c>
      <c r="W79" s="97">
        <v>0</v>
      </c>
      <c r="X79" s="96">
        <v>0</v>
      </c>
      <c r="Y79" s="97">
        <v>0</v>
      </c>
      <c r="Z79" s="96">
        <v>0</v>
      </c>
      <c r="AA79" s="97">
        <v>0</v>
      </c>
      <c r="AB79" s="96">
        <v>0</v>
      </c>
      <c r="AC79" s="97">
        <v>0</v>
      </c>
      <c r="AD79" s="96">
        <v>0</v>
      </c>
      <c r="AE79" s="97">
        <v>0</v>
      </c>
      <c r="AF79" s="96">
        <v>0</v>
      </c>
      <c r="AG79" s="97">
        <v>0</v>
      </c>
      <c r="AH79" s="96">
        <v>0</v>
      </c>
      <c r="AI79" s="97">
        <v>0</v>
      </c>
      <c r="AJ79" s="96">
        <v>0</v>
      </c>
      <c r="AK79" s="97">
        <v>0</v>
      </c>
      <c r="AL79" s="96">
        <v>0</v>
      </c>
      <c r="AM79" s="97">
        <v>0</v>
      </c>
      <c r="AN79" s="96">
        <v>0</v>
      </c>
      <c r="AO79" s="97">
        <v>0</v>
      </c>
      <c r="AP79" s="96">
        <v>0</v>
      </c>
      <c r="AQ79" s="97">
        <v>0</v>
      </c>
      <c r="AR79" s="96">
        <v>0</v>
      </c>
      <c r="AS79" s="97">
        <v>0</v>
      </c>
      <c r="AT79" s="96">
        <v>0</v>
      </c>
      <c r="AU79" s="97">
        <v>0</v>
      </c>
      <c r="AV79" s="96">
        <v>0</v>
      </c>
      <c r="AW79" s="97">
        <v>0</v>
      </c>
      <c r="AX79" s="96">
        <v>0</v>
      </c>
      <c r="AY79" s="97">
        <v>0</v>
      </c>
    </row>
    <row r="80" spans="2:51" x14ac:dyDescent="0.25">
      <c r="B80" s="94">
        <v>10237</v>
      </c>
      <c r="C80" s="95" t="s">
        <v>83</v>
      </c>
      <c r="D80" s="96">
        <v>-1287.884872309096</v>
      </c>
      <c r="E80" s="97">
        <v>1804.1177911857103</v>
      </c>
      <c r="F80" s="96">
        <v>-3015.2583914091738</v>
      </c>
      <c r="G80" s="97">
        <v>3122.5152609502693</v>
      </c>
      <c r="H80" s="96">
        <v>2633.5129389805479</v>
      </c>
      <c r="I80" s="97">
        <v>5522.8994224157468</v>
      </c>
      <c r="J80" s="96">
        <v>1789.2891079893598</v>
      </c>
      <c r="K80" s="97">
        <v>5721.676972792693</v>
      </c>
      <c r="L80" s="96">
        <v>2123.3193446794612</v>
      </c>
      <c r="M80" s="97">
        <v>3863.2636793849051</v>
      </c>
      <c r="N80" s="96">
        <v>-163.90062330293222</v>
      </c>
      <c r="O80" s="97">
        <v>1960.7060964436587</v>
      </c>
      <c r="P80" s="96">
        <v>1836.9158835093403</v>
      </c>
      <c r="Q80" s="97">
        <v>3208.5303596423983</v>
      </c>
      <c r="R80" s="96">
        <v>-11004.961001881013</v>
      </c>
      <c r="S80" s="97">
        <v>-1711.2249542671434</v>
      </c>
      <c r="T80" s="96">
        <v>-6450.7560461097837</v>
      </c>
      <c r="U80" s="97">
        <v>-1332.4853004982997</v>
      </c>
      <c r="V80" s="96">
        <v>-6187.1142795302221</v>
      </c>
      <c r="W80" s="97">
        <v>881.73066660843506</v>
      </c>
      <c r="X80" s="96">
        <v>-6276.3170350689488</v>
      </c>
      <c r="Y80" s="97">
        <v>-165.54980494868687</v>
      </c>
      <c r="Z80" s="96">
        <v>-2212.3327728082968</v>
      </c>
      <c r="AA80" s="97">
        <v>1030.7654225576443</v>
      </c>
      <c r="AB80" s="96">
        <v>-1571.4075701840447</v>
      </c>
      <c r="AC80" s="97">
        <v>2701.0520645755896</v>
      </c>
      <c r="AD80" s="96">
        <v>-1868.0310289322515</v>
      </c>
      <c r="AE80" s="97">
        <v>2701.3608514435618</v>
      </c>
      <c r="AF80" s="96">
        <v>3136.8735730155167</v>
      </c>
      <c r="AG80" s="97">
        <v>5935.8160090531728</v>
      </c>
      <c r="AH80" s="96">
        <v>2212.3454581403712</v>
      </c>
      <c r="AI80" s="97">
        <v>6104.9679704008886</v>
      </c>
      <c r="AJ80" s="96">
        <v>3079.8627623448519</v>
      </c>
      <c r="AK80" s="97">
        <v>4609.4632674979202</v>
      </c>
      <c r="AL80" s="96">
        <v>230.56046969884483</v>
      </c>
      <c r="AM80" s="97">
        <v>2254.3535272607332</v>
      </c>
      <c r="AN80" s="96">
        <v>1530.0855859997755</v>
      </c>
      <c r="AO80" s="97">
        <v>4180.3966625422709</v>
      </c>
      <c r="AP80" s="96">
        <v>-10155.406679189087</v>
      </c>
      <c r="AQ80" s="97">
        <v>-2047.1248450589665</v>
      </c>
      <c r="AR80" s="96">
        <v>-6180.6971280822418</v>
      </c>
      <c r="AS80" s="97">
        <v>-1119.4006576168267</v>
      </c>
      <c r="AT80" s="96">
        <v>-5940.7836978806536</v>
      </c>
      <c r="AU80" s="97">
        <v>1122.4352355177616</v>
      </c>
      <c r="AV80" s="96">
        <v>-6003.9572717748833</v>
      </c>
      <c r="AW80" s="97">
        <v>51.475266194041978</v>
      </c>
      <c r="AX80" s="96">
        <v>-1929.8510903418137</v>
      </c>
      <c r="AY80" s="97">
        <v>1269.7818109689688</v>
      </c>
    </row>
    <row r="81" spans="2:51" x14ac:dyDescent="0.25">
      <c r="B81" s="94">
        <v>10239</v>
      </c>
      <c r="C81" s="95" t="s">
        <v>84</v>
      </c>
      <c r="D81" s="96">
        <v>0</v>
      </c>
      <c r="E81" s="97">
        <v>0</v>
      </c>
      <c r="F81" s="96">
        <v>0</v>
      </c>
      <c r="G81" s="97">
        <v>0</v>
      </c>
      <c r="H81" s="96">
        <v>0</v>
      </c>
      <c r="I81" s="97">
        <v>0</v>
      </c>
      <c r="J81" s="96">
        <v>0</v>
      </c>
      <c r="K81" s="97">
        <v>0</v>
      </c>
      <c r="L81" s="96">
        <v>0</v>
      </c>
      <c r="M81" s="97">
        <v>0</v>
      </c>
      <c r="N81" s="96">
        <v>0</v>
      </c>
      <c r="O81" s="97">
        <v>0</v>
      </c>
      <c r="P81" s="96">
        <v>0</v>
      </c>
      <c r="Q81" s="97">
        <v>0</v>
      </c>
      <c r="R81" s="96">
        <v>0</v>
      </c>
      <c r="S81" s="97">
        <v>0</v>
      </c>
      <c r="T81" s="96">
        <v>0</v>
      </c>
      <c r="U81" s="97">
        <v>0</v>
      </c>
      <c r="V81" s="96">
        <v>0</v>
      </c>
      <c r="W81" s="97">
        <v>0</v>
      </c>
      <c r="X81" s="96">
        <v>0</v>
      </c>
      <c r="Y81" s="97">
        <v>0</v>
      </c>
      <c r="Z81" s="96">
        <v>0</v>
      </c>
      <c r="AA81" s="97">
        <v>0</v>
      </c>
      <c r="AB81" s="96">
        <v>0</v>
      </c>
      <c r="AC81" s="97">
        <v>0</v>
      </c>
      <c r="AD81" s="96">
        <v>0</v>
      </c>
      <c r="AE81" s="97">
        <v>0</v>
      </c>
      <c r="AF81" s="96">
        <v>0</v>
      </c>
      <c r="AG81" s="97">
        <v>0</v>
      </c>
      <c r="AH81" s="96">
        <v>0</v>
      </c>
      <c r="AI81" s="97">
        <v>0</v>
      </c>
      <c r="AJ81" s="96">
        <v>0</v>
      </c>
      <c r="AK81" s="97">
        <v>0</v>
      </c>
      <c r="AL81" s="96">
        <v>0</v>
      </c>
      <c r="AM81" s="97">
        <v>0</v>
      </c>
      <c r="AN81" s="96">
        <v>0</v>
      </c>
      <c r="AO81" s="97">
        <v>0</v>
      </c>
      <c r="AP81" s="96">
        <v>0</v>
      </c>
      <c r="AQ81" s="97">
        <v>0</v>
      </c>
      <c r="AR81" s="96">
        <v>0</v>
      </c>
      <c r="AS81" s="97">
        <v>0</v>
      </c>
      <c r="AT81" s="96">
        <v>0</v>
      </c>
      <c r="AU81" s="97">
        <v>0</v>
      </c>
      <c r="AV81" s="96">
        <v>0</v>
      </c>
      <c r="AW81" s="97">
        <v>0</v>
      </c>
      <c r="AX81" s="96">
        <v>0</v>
      </c>
      <c r="AY81" s="97">
        <v>0</v>
      </c>
    </row>
    <row r="82" spans="2:51" x14ac:dyDescent="0.25">
      <c r="B82" s="94">
        <v>10242</v>
      </c>
      <c r="C82" s="95" t="s">
        <v>85</v>
      </c>
      <c r="D82" s="96">
        <v>-1829.095151467141</v>
      </c>
      <c r="E82" s="97">
        <v>-835.00621464231608</v>
      </c>
      <c r="F82" s="96">
        <v>-2683.3235084571338</v>
      </c>
      <c r="G82" s="97">
        <v>-1237.5709261871732</v>
      </c>
      <c r="H82" s="96">
        <v>-2047.7133918623144</v>
      </c>
      <c r="I82" s="97">
        <v>-832.46565210145309</v>
      </c>
      <c r="J82" s="96">
        <v>-1650.3971968169681</v>
      </c>
      <c r="K82" s="97">
        <v>-635.14473744721477</v>
      </c>
      <c r="L82" s="96">
        <v>-1584.3378543286176</v>
      </c>
      <c r="M82" s="97">
        <v>-608.76324649546382</v>
      </c>
      <c r="N82" s="96">
        <v>-2406.9350024211444</v>
      </c>
      <c r="O82" s="97">
        <v>-1219.5964204826375</v>
      </c>
      <c r="P82" s="96">
        <v>-1969.6662429342502</v>
      </c>
      <c r="Q82" s="97">
        <v>-1070.7659754671242</v>
      </c>
      <c r="R82" s="96">
        <v>-1259.8028246134154</v>
      </c>
      <c r="S82" s="97">
        <v>364.36587385618259</v>
      </c>
      <c r="T82" s="96">
        <v>2536.799437637238</v>
      </c>
      <c r="U82" s="97">
        <v>2442.5748621211214</v>
      </c>
      <c r="V82" s="96">
        <v>4330.772885599903</v>
      </c>
      <c r="W82" s="97">
        <v>4480.6487597029127</v>
      </c>
      <c r="X82" s="96">
        <v>2914.3048175960466</v>
      </c>
      <c r="Y82" s="97">
        <v>3066.10083784686</v>
      </c>
      <c r="Z82" s="96">
        <v>836.71153495640237</v>
      </c>
      <c r="AA82" s="97">
        <v>1151.0798325263841</v>
      </c>
      <c r="AB82" s="96">
        <v>-1814.432151467141</v>
      </c>
      <c r="AC82" s="97">
        <v>-825.31421464231607</v>
      </c>
      <c r="AD82" s="96">
        <v>-2669.672508457134</v>
      </c>
      <c r="AE82" s="97">
        <v>-1226.8689261871732</v>
      </c>
      <c r="AF82" s="96">
        <v>-2034.0793918623144</v>
      </c>
      <c r="AG82" s="97">
        <v>-821.74465210145308</v>
      </c>
      <c r="AH82" s="96">
        <v>-1650.3971968169681</v>
      </c>
      <c r="AI82" s="97">
        <v>-635.14473744721477</v>
      </c>
      <c r="AJ82" s="96">
        <v>-1492.8058348406175</v>
      </c>
      <c r="AK82" s="97">
        <v>-578.36723675146368</v>
      </c>
      <c r="AL82" s="96">
        <v>-2406.9350024211444</v>
      </c>
      <c r="AM82" s="97">
        <v>-1219.5964204826375</v>
      </c>
      <c r="AN82" s="96">
        <v>-1969.6662429342502</v>
      </c>
      <c r="AO82" s="97">
        <v>-1070.7659754671242</v>
      </c>
      <c r="AP82" s="96">
        <v>-1195.3378246134153</v>
      </c>
      <c r="AQ82" s="97">
        <v>415.2198738561824</v>
      </c>
      <c r="AR82" s="96">
        <v>2604.424437637238</v>
      </c>
      <c r="AS82" s="97">
        <v>2490.2698621211221</v>
      </c>
      <c r="AT82" s="96">
        <v>4395.415885599903</v>
      </c>
      <c r="AU82" s="97">
        <v>4531.3257597029133</v>
      </c>
      <c r="AV82" s="96">
        <v>2981.4548175960463</v>
      </c>
      <c r="AW82" s="97">
        <v>3114.2708378468601</v>
      </c>
      <c r="AX82" s="96">
        <v>902.06153495640274</v>
      </c>
      <c r="AY82" s="97">
        <v>1201.0498325263839</v>
      </c>
    </row>
    <row r="83" spans="2:51" x14ac:dyDescent="0.25">
      <c r="B83" s="94">
        <v>10244</v>
      </c>
      <c r="C83" s="95" t="s">
        <v>86</v>
      </c>
      <c r="D83" s="96">
        <v>-6152.4830735786272</v>
      </c>
      <c r="E83" s="97">
        <v>-1035.5928769359198</v>
      </c>
      <c r="F83" s="96">
        <v>-4512.8104011564428</v>
      </c>
      <c r="G83" s="97">
        <v>3248.2602867639725</v>
      </c>
      <c r="H83" s="96">
        <v>12463.278150018246</v>
      </c>
      <c r="I83" s="97">
        <v>15004.003255974982</v>
      </c>
      <c r="J83" s="96">
        <v>13795.331601062258</v>
      </c>
      <c r="K83" s="97">
        <v>14777.01710445774</v>
      </c>
      <c r="L83" s="96">
        <v>15275.852897304016</v>
      </c>
      <c r="M83" s="97">
        <v>15716.1535041512</v>
      </c>
      <c r="N83" s="96">
        <v>3315.6664085435332</v>
      </c>
      <c r="O83" s="97">
        <v>5860.1310847346249</v>
      </c>
      <c r="P83" s="96">
        <v>-897.90408242790363</v>
      </c>
      <c r="Q83" s="97">
        <v>2142.1260153359508</v>
      </c>
      <c r="R83" s="96">
        <v>-25048.588344372547</v>
      </c>
      <c r="S83" s="97">
        <v>-9773.7495500668192</v>
      </c>
      <c r="T83" s="96">
        <v>-12407.457824521101</v>
      </c>
      <c r="U83" s="97">
        <v>-6517.1511976643778</v>
      </c>
      <c r="V83" s="96">
        <v>-10374.723013288301</v>
      </c>
      <c r="W83" s="97">
        <v>-2677.2762173294614</v>
      </c>
      <c r="X83" s="96">
        <v>-12151.205378470298</v>
      </c>
      <c r="Y83" s="97">
        <v>-4407.96657815043</v>
      </c>
      <c r="Z83" s="96">
        <v>-4169.1311462917656</v>
      </c>
      <c r="AA83" s="97">
        <v>-1473.0719217342339</v>
      </c>
      <c r="AB83" s="96">
        <v>-6099.7330735786236</v>
      </c>
      <c r="AC83" s="97">
        <v>-1194.2018769359202</v>
      </c>
      <c r="AD83" s="96">
        <v>-4629.7894011564349</v>
      </c>
      <c r="AE83" s="97">
        <v>3282.3002867639734</v>
      </c>
      <c r="AF83" s="96">
        <v>12409.64215001824</v>
      </c>
      <c r="AG83" s="97">
        <v>14948.696255974981</v>
      </c>
      <c r="AH83" s="96">
        <v>13758.105601062263</v>
      </c>
      <c r="AI83" s="97">
        <v>14703.291104457738</v>
      </c>
      <c r="AJ83" s="96">
        <v>16158.045126920024</v>
      </c>
      <c r="AK83" s="97">
        <v>16020.2821189592</v>
      </c>
      <c r="AL83" s="96">
        <v>3253.7574085435263</v>
      </c>
      <c r="AM83" s="97">
        <v>5808.1240847346235</v>
      </c>
      <c r="AN83" s="96">
        <v>-848.36508242790296</v>
      </c>
      <c r="AO83" s="97">
        <v>2000.6560153359533</v>
      </c>
      <c r="AP83" s="96">
        <v>-25186.383344372549</v>
      </c>
      <c r="AQ83" s="97">
        <v>-9755.8625500668204</v>
      </c>
      <c r="AR83" s="96">
        <v>-12429.054824521103</v>
      </c>
      <c r="AS83" s="97">
        <v>-6591.415197664377</v>
      </c>
      <c r="AT83" s="96">
        <v>-10394.836013288299</v>
      </c>
      <c r="AU83" s="97">
        <v>-2779.9902173294613</v>
      </c>
      <c r="AV83" s="96">
        <v>-12188.040378470294</v>
      </c>
      <c r="AW83" s="97">
        <v>-4495.8865781504319</v>
      </c>
      <c r="AX83" s="96">
        <v>-4197.5461462917629</v>
      </c>
      <c r="AY83" s="97">
        <v>-1546.3259217342347</v>
      </c>
    </row>
    <row r="84" spans="2:51" x14ac:dyDescent="0.25">
      <c r="B84" s="94">
        <v>10246</v>
      </c>
      <c r="C84" s="95" t="s">
        <v>87</v>
      </c>
      <c r="D84" s="96">
        <v>-280.3006474901722</v>
      </c>
      <c r="E84" s="97">
        <v>-37.789901051352899</v>
      </c>
      <c r="F84" s="96">
        <v>-278.11698695422729</v>
      </c>
      <c r="G84" s="97">
        <v>504.68058636886826</v>
      </c>
      <c r="H84" s="96">
        <v>875.21820477544225</v>
      </c>
      <c r="I84" s="97">
        <v>813.41142298038812</v>
      </c>
      <c r="J84" s="96">
        <v>933.38996326358938</v>
      </c>
      <c r="K84" s="97">
        <v>1212.764275242278</v>
      </c>
      <c r="L84" s="96">
        <v>1140.9502887500817</v>
      </c>
      <c r="M84" s="97">
        <v>881.73420955447227</v>
      </c>
      <c r="N84" s="96">
        <v>32.349106392133763</v>
      </c>
      <c r="O84" s="97">
        <v>75.696588789552152</v>
      </c>
      <c r="P84" s="96">
        <v>154.30994729389386</v>
      </c>
      <c r="Q84" s="97">
        <v>189.16093460519505</v>
      </c>
      <c r="R84" s="96">
        <v>-2840.5170249388034</v>
      </c>
      <c r="S84" s="97">
        <v>-1032.3242946088844</v>
      </c>
      <c r="T84" s="96">
        <v>-1691.1177348794072</v>
      </c>
      <c r="U84" s="97">
        <v>-829.70792368436628</v>
      </c>
      <c r="V84" s="96">
        <v>-1403.0683412729372</v>
      </c>
      <c r="W84" s="97">
        <v>-228.53984915206343</v>
      </c>
      <c r="X84" s="96">
        <v>-1449.1583645658857</v>
      </c>
      <c r="Y84" s="97">
        <v>-499.46033095051962</v>
      </c>
      <c r="Z84" s="96">
        <v>-580.70981037278671</v>
      </c>
      <c r="AA84" s="97">
        <v>-214.50924891055388</v>
      </c>
      <c r="AB84" s="96">
        <v>-403.08864749017221</v>
      </c>
      <c r="AC84" s="97">
        <v>97.235098948647192</v>
      </c>
      <c r="AD84" s="96">
        <v>-85.652986954227345</v>
      </c>
      <c r="AE84" s="97">
        <v>324.45058636886824</v>
      </c>
      <c r="AF84" s="96">
        <v>882.52020477544283</v>
      </c>
      <c r="AG84" s="97">
        <v>818.34842298038802</v>
      </c>
      <c r="AH84" s="96">
        <v>940.35796326358923</v>
      </c>
      <c r="AI84" s="97">
        <v>1218.032275242278</v>
      </c>
      <c r="AJ84" s="96">
        <v>1094.698185134082</v>
      </c>
      <c r="AK84" s="97">
        <v>876.00515774647261</v>
      </c>
      <c r="AL84" s="96">
        <v>39.839106392134454</v>
      </c>
      <c r="AM84" s="97">
        <v>80.441588789552043</v>
      </c>
      <c r="AN84" s="96">
        <v>15.64294729389394</v>
      </c>
      <c r="AO84" s="97">
        <v>340.0629346051951</v>
      </c>
      <c r="AP84" s="96">
        <v>-2717.3770249388031</v>
      </c>
      <c r="AQ84" s="97">
        <v>-1143.2312946088841</v>
      </c>
      <c r="AR84" s="96">
        <v>-1683.5517348794074</v>
      </c>
      <c r="AS84" s="97">
        <v>-825.03992368436616</v>
      </c>
      <c r="AT84" s="96">
        <v>-1395.9873412729371</v>
      </c>
      <c r="AU84" s="97">
        <v>-223.3818491520633</v>
      </c>
      <c r="AV84" s="96">
        <v>-1441.463364565886</v>
      </c>
      <c r="AW84" s="97">
        <v>-494.9173309505195</v>
      </c>
      <c r="AX84" s="96">
        <v>-573.40981037278698</v>
      </c>
      <c r="AY84" s="97">
        <v>-209.57324891055396</v>
      </c>
    </row>
    <row r="85" spans="2:51" x14ac:dyDescent="0.25">
      <c r="B85" s="94">
        <v>10247</v>
      </c>
      <c r="C85" s="95" t="s">
        <v>88</v>
      </c>
      <c r="D85" s="96">
        <v>871.0190906209973</v>
      </c>
      <c r="E85" s="97">
        <v>406.8633878872788</v>
      </c>
      <c r="F85" s="96">
        <v>-475.66321102793881</v>
      </c>
      <c r="G85" s="97">
        <v>4327.0784304294575</v>
      </c>
      <c r="H85" s="96">
        <v>8454.8784904321874</v>
      </c>
      <c r="I85" s="97">
        <v>6423.9455836698944</v>
      </c>
      <c r="J85" s="96">
        <v>13258.813905535804</v>
      </c>
      <c r="K85" s="97">
        <v>12390.951033667676</v>
      </c>
      <c r="L85" s="96">
        <v>13156.998495926651</v>
      </c>
      <c r="M85" s="97">
        <v>8683.8961694712889</v>
      </c>
      <c r="N85" s="96">
        <v>5669.8793542773128</v>
      </c>
      <c r="O85" s="97">
        <v>3028.4695825300514</v>
      </c>
      <c r="P85" s="96">
        <v>7302.3443491901344</v>
      </c>
      <c r="Q85" s="97">
        <v>4111.0059224647848</v>
      </c>
      <c r="R85" s="96">
        <v>-19867.628626072172</v>
      </c>
      <c r="S85" s="97">
        <v>-7257.0866773500784</v>
      </c>
      <c r="T85" s="96">
        <v>-10701.264526535742</v>
      </c>
      <c r="U85" s="97">
        <v>-5864.7762220716286</v>
      </c>
      <c r="V85" s="96">
        <v>-9167.9235462366451</v>
      </c>
      <c r="W85" s="97">
        <v>-1283.8903062061727</v>
      </c>
      <c r="X85" s="96">
        <v>-9485.5177552852911</v>
      </c>
      <c r="Y85" s="97">
        <v>-3508.5526961123396</v>
      </c>
      <c r="Z85" s="96">
        <v>-1445.8548206915511</v>
      </c>
      <c r="AA85" s="97">
        <v>-1220.6884052509267</v>
      </c>
      <c r="AB85" s="96">
        <v>491.10109062099218</v>
      </c>
      <c r="AC85" s="97">
        <v>1956.757387887279</v>
      </c>
      <c r="AD85" s="96">
        <v>1658.0017889720621</v>
      </c>
      <c r="AE85" s="97">
        <v>3188.9344304294573</v>
      </c>
      <c r="AF85" s="96">
        <v>9036.5314904321858</v>
      </c>
      <c r="AG85" s="97">
        <v>6711.4205836698929</v>
      </c>
      <c r="AH85" s="96">
        <v>13750.939905535801</v>
      </c>
      <c r="AI85" s="97">
        <v>12617.675033667678</v>
      </c>
      <c r="AJ85" s="96">
        <v>13476.212753910659</v>
      </c>
      <c r="AK85" s="97">
        <v>9049.9757984632888</v>
      </c>
      <c r="AL85" s="96">
        <v>5952.0833542773107</v>
      </c>
      <c r="AM85" s="97">
        <v>3165.1415825300464</v>
      </c>
      <c r="AN85" s="96">
        <v>6215.6503491901312</v>
      </c>
      <c r="AO85" s="97">
        <v>5465.5479224647861</v>
      </c>
      <c r="AP85" s="96">
        <v>-18852.571626072175</v>
      </c>
      <c r="AQ85" s="97">
        <v>-8364.7436773500776</v>
      </c>
      <c r="AR85" s="96">
        <v>-10813.887526535746</v>
      </c>
      <c r="AS85" s="97">
        <v>-5985.5832220716293</v>
      </c>
      <c r="AT85" s="96">
        <v>-9346.0655462366449</v>
      </c>
      <c r="AU85" s="97">
        <v>-1497.494306206172</v>
      </c>
      <c r="AV85" s="96">
        <v>-9785.2147552852912</v>
      </c>
      <c r="AW85" s="97">
        <v>-3750.2176961123405</v>
      </c>
      <c r="AX85" s="96">
        <v>-1805.6238206915514</v>
      </c>
      <c r="AY85" s="97">
        <v>-1528.6874052509229</v>
      </c>
    </row>
    <row r="86" spans="2:51" x14ac:dyDescent="0.25">
      <c r="B86" s="94">
        <v>10256</v>
      </c>
      <c r="C86" s="95" t="s">
        <v>89</v>
      </c>
      <c r="D86" s="96">
        <v>-2301.0781266251252</v>
      </c>
      <c r="E86" s="97">
        <v>-541.6042437540018</v>
      </c>
      <c r="F86" s="96">
        <v>-4373.7893991872297</v>
      </c>
      <c r="G86" s="97">
        <v>-218.62261635604591</v>
      </c>
      <c r="H86" s="96">
        <v>2587.6864590937112</v>
      </c>
      <c r="I86" s="97">
        <v>5664.3104544180824</v>
      </c>
      <c r="J86" s="96">
        <v>5163.0367449724654</v>
      </c>
      <c r="K86" s="97">
        <v>5813.7706471486672</v>
      </c>
      <c r="L86" s="96">
        <v>2189.3456640050463</v>
      </c>
      <c r="M86" s="97">
        <v>2665.8343526062436</v>
      </c>
      <c r="N86" s="96">
        <v>-2005.2928997275376</v>
      </c>
      <c r="O86" s="97">
        <v>576.37007428187644</v>
      </c>
      <c r="P86" s="96">
        <v>1379.8739054410507</v>
      </c>
      <c r="Q86" s="97">
        <v>1383.7712967211228</v>
      </c>
      <c r="R86" s="96">
        <v>-7428.5555639138838</v>
      </c>
      <c r="S86" s="97">
        <v>-2297.5798320193026</v>
      </c>
      <c r="T86" s="96">
        <v>-4127.7464503495139</v>
      </c>
      <c r="U86" s="97">
        <v>-632.34693651168163</v>
      </c>
      <c r="V86" s="96">
        <v>-509.30309378666789</v>
      </c>
      <c r="W86" s="97">
        <v>2530.6855394041704</v>
      </c>
      <c r="X86" s="96">
        <v>-3496.521272964259</v>
      </c>
      <c r="Y86" s="97">
        <v>1161.5417250752689</v>
      </c>
      <c r="Z86" s="96">
        <v>-2015.1042629357726</v>
      </c>
      <c r="AA86" s="97">
        <v>-613.54489752986774</v>
      </c>
      <c r="AB86" s="96">
        <v>-2320.3928336529098</v>
      </c>
      <c r="AC86" s="97">
        <v>-563.96733563324779</v>
      </c>
      <c r="AD86" s="96">
        <v>-4421.620474215837</v>
      </c>
      <c r="AE86" s="97">
        <v>-224.48693663284575</v>
      </c>
      <c r="AF86" s="96">
        <v>2574.2284336859884</v>
      </c>
      <c r="AG86" s="97">
        <v>5670.2506035358019</v>
      </c>
      <c r="AH86" s="96">
        <v>5168.5467069309962</v>
      </c>
      <c r="AI86" s="97">
        <v>5827.155375249833</v>
      </c>
      <c r="AJ86" s="96">
        <v>2923.796346300438</v>
      </c>
      <c r="AK86" s="97">
        <v>3036.2799685626924</v>
      </c>
      <c r="AL86" s="96">
        <v>-2027.699543694951</v>
      </c>
      <c r="AM86" s="97">
        <v>569.56743720592931</v>
      </c>
      <c r="AN86" s="96">
        <v>1384.4025887825737</v>
      </c>
      <c r="AO86" s="97">
        <v>1375.8909962482667</v>
      </c>
      <c r="AP86" s="96">
        <v>-7474.729963265112</v>
      </c>
      <c r="AQ86" s="97">
        <v>-2302.7414033167788</v>
      </c>
      <c r="AR86" s="96">
        <v>-4150.5285802972976</v>
      </c>
      <c r="AS86" s="97">
        <v>-637.85787495826116</v>
      </c>
      <c r="AT86" s="96">
        <v>-516.10246983298566</v>
      </c>
      <c r="AU86" s="97">
        <v>2539.2625668954825</v>
      </c>
      <c r="AV86" s="96">
        <v>-3517.0821269490662</v>
      </c>
      <c r="AW86" s="97">
        <v>1163.6809994554096</v>
      </c>
      <c r="AX86" s="96">
        <v>-2031.0411719321346</v>
      </c>
      <c r="AY86" s="97">
        <v>-620.75285572036591</v>
      </c>
    </row>
    <row r="87" spans="2:51" x14ac:dyDescent="0.25">
      <c r="B87" s="94">
        <v>10258</v>
      </c>
      <c r="C87" s="95" t="s">
        <v>90</v>
      </c>
      <c r="D87" s="96">
        <v>-3056.3515358086261</v>
      </c>
      <c r="E87" s="97">
        <v>-976.60639408429415</v>
      </c>
      <c r="F87" s="96">
        <v>-248.25772300352401</v>
      </c>
      <c r="G87" s="97">
        <v>1533.0971608125328</v>
      </c>
      <c r="H87" s="96">
        <v>4534.8779390609125</v>
      </c>
      <c r="I87" s="97">
        <v>5262.2877599752555</v>
      </c>
      <c r="J87" s="96">
        <v>7108.6401763076192</v>
      </c>
      <c r="K87" s="97">
        <v>7112.4541842957533</v>
      </c>
      <c r="L87" s="96">
        <v>6169.4155523498739</v>
      </c>
      <c r="M87" s="97">
        <v>5267.4108058831043</v>
      </c>
      <c r="N87" s="96">
        <v>2298.5288434954164</v>
      </c>
      <c r="O87" s="97">
        <v>2558.9933894722653</v>
      </c>
      <c r="P87" s="96">
        <v>-550.6728480725651</v>
      </c>
      <c r="Q87" s="97">
        <v>344.20754009786287</v>
      </c>
      <c r="R87" s="96">
        <v>-10310.925371713205</v>
      </c>
      <c r="S87" s="97">
        <v>-4182.0893340428684</v>
      </c>
      <c r="T87" s="96">
        <v>-7355.0662158436389</v>
      </c>
      <c r="U87" s="97">
        <v>-4223.7682455556242</v>
      </c>
      <c r="V87" s="96">
        <v>-2849.1683897748553</v>
      </c>
      <c r="W87" s="97">
        <v>-782.7191220220684</v>
      </c>
      <c r="X87" s="96">
        <v>-2624.2005533072806</v>
      </c>
      <c r="Y87" s="97">
        <v>-557.24600998876122</v>
      </c>
      <c r="Z87" s="96">
        <v>-3116.7335525626313</v>
      </c>
      <c r="AA87" s="97">
        <v>-1358.3962466945086</v>
      </c>
      <c r="AB87" s="96">
        <v>-2944.0579820690436</v>
      </c>
      <c r="AC87" s="97">
        <v>-1192.7111899708289</v>
      </c>
      <c r="AD87" s="96">
        <v>-460.16983021838314</v>
      </c>
      <c r="AE87" s="97">
        <v>1632.9708580750048</v>
      </c>
      <c r="AF87" s="96">
        <v>4499.6625077625613</v>
      </c>
      <c r="AG87" s="97">
        <v>5264.0589176184967</v>
      </c>
      <c r="AH87" s="96">
        <v>7107.4663458631021</v>
      </c>
      <c r="AI87" s="97">
        <v>7138.9248264551443</v>
      </c>
      <c r="AJ87" s="96">
        <v>6895.659893556287</v>
      </c>
      <c r="AK87" s="97">
        <v>5637.2921511750064</v>
      </c>
      <c r="AL87" s="96">
        <v>2253.4876648019235</v>
      </c>
      <c r="AM87" s="97">
        <v>2542.8462077164786</v>
      </c>
      <c r="AN87" s="96">
        <v>-406.37905326736654</v>
      </c>
      <c r="AO87" s="97">
        <v>142.42789945190088</v>
      </c>
      <c r="AP87" s="96">
        <v>-10675.599853073429</v>
      </c>
      <c r="AQ87" s="97">
        <v>-4067.0129352678032</v>
      </c>
      <c r="AR87" s="96">
        <v>-7478.8864204741149</v>
      </c>
      <c r="AS87" s="97">
        <v>-4288.6479137544957</v>
      </c>
      <c r="AT87" s="96">
        <v>-2929.3608873063968</v>
      </c>
      <c r="AU87" s="97">
        <v>-807.7032705133206</v>
      </c>
      <c r="AV87" s="96">
        <v>-2707.2852197996508</v>
      </c>
      <c r="AW87" s="97">
        <v>-584.94251665098454</v>
      </c>
      <c r="AX87" s="96">
        <v>-3184.8286840500677</v>
      </c>
      <c r="AY87" s="97">
        <v>-1390.1998013236534</v>
      </c>
    </row>
    <row r="88" spans="2:51" x14ac:dyDescent="0.25">
      <c r="B88" s="94">
        <v>10259</v>
      </c>
      <c r="C88" s="95" t="s">
        <v>91</v>
      </c>
      <c r="D88" s="96">
        <v>-487.28992469481273</v>
      </c>
      <c r="E88" s="97">
        <v>127.22602954787999</v>
      </c>
      <c r="F88" s="96">
        <v>-1188.77610727705</v>
      </c>
      <c r="G88" s="97">
        <v>190.50861883590005</v>
      </c>
      <c r="H88" s="96">
        <v>1863.5369534743786</v>
      </c>
      <c r="I88" s="97">
        <v>2359.5753513520922</v>
      </c>
      <c r="J88" s="96">
        <v>2975.6535617433346</v>
      </c>
      <c r="K88" s="97">
        <v>3318.0462260575487</v>
      </c>
      <c r="L88" s="96">
        <v>2215.0474616553347</v>
      </c>
      <c r="M88" s="97">
        <v>2023.2257864949488</v>
      </c>
      <c r="N88" s="96">
        <v>399.15072740511641</v>
      </c>
      <c r="O88" s="97">
        <v>474.67396709344575</v>
      </c>
      <c r="P88" s="96">
        <v>920.41091750119631</v>
      </c>
      <c r="Q88" s="97">
        <v>710.2317761592476</v>
      </c>
      <c r="R88" s="96">
        <v>-6154.222971737232</v>
      </c>
      <c r="S88" s="97">
        <v>-2111.0732327741662</v>
      </c>
      <c r="T88" s="96">
        <v>-2754.2429156165326</v>
      </c>
      <c r="U88" s="97">
        <v>-1272.7943662462949</v>
      </c>
      <c r="V88" s="96">
        <v>-51.486347278807443</v>
      </c>
      <c r="W88" s="97">
        <v>1221.3945953542461</v>
      </c>
      <c r="X88" s="96">
        <v>-846.70917301132431</v>
      </c>
      <c r="Y88" s="97">
        <v>342.18523143585298</v>
      </c>
      <c r="Z88" s="96">
        <v>-605.08374841948898</v>
      </c>
      <c r="AA88" s="97">
        <v>51.655300533006994</v>
      </c>
      <c r="AB88" s="96">
        <v>-427.95669330715828</v>
      </c>
      <c r="AC88" s="97">
        <v>165.20683352698416</v>
      </c>
      <c r="AD88" s="96">
        <v>-1126.6308983660892</v>
      </c>
      <c r="AE88" s="97">
        <v>237.37024478793683</v>
      </c>
      <c r="AF88" s="96">
        <v>1955.4585398730251</v>
      </c>
      <c r="AG88" s="97">
        <v>2428.918762883749</v>
      </c>
      <c r="AH88" s="96">
        <v>3070.5502424048791</v>
      </c>
      <c r="AI88" s="97">
        <v>3392.372579072211</v>
      </c>
      <c r="AJ88" s="96">
        <v>2724.7693489897902</v>
      </c>
      <c r="AK88" s="97">
        <v>2293.4452837008994</v>
      </c>
      <c r="AL88" s="96">
        <v>471.59083775170984</v>
      </c>
      <c r="AM88" s="97">
        <v>521.18514290723306</v>
      </c>
      <c r="AN88" s="96">
        <v>986.85694704138768</v>
      </c>
      <c r="AO88" s="97">
        <v>752.35707756881584</v>
      </c>
      <c r="AP88" s="96">
        <v>-6125.9039556915559</v>
      </c>
      <c r="AQ88" s="97">
        <v>-2081.7925946954001</v>
      </c>
      <c r="AR88" s="96">
        <v>-2712.592862965339</v>
      </c>
      <c r="AS88" s="97">
        <v>-1246.3645256300733</v>
      </c>
      <c r="AT88" s="96">
        <v>11.920574270910947</v>
      </c>
      <c r="AU88" s="97">
        <v>1267.7479320070606</v>
      </c>
      <c r="AV88" s="96">
        <v>-786.55181441013519</v>
      </c>
      <c r="AW88" s="97">
        <v>380.46465886036276</v>
      </c>
      <c r="AX88" s="96">
        <v>-555.51244409411811</v>
      </c>
      <c r="AY88" s="97">
        <v>86.976139198040983</v>
      </c>
    </row>
    <row r="89" spans="2:51" x14ac:dyDescent="0.25">
      <c r="B89" s="94">
        <v>10260</v>
      </c>
      <c r="C89" s="95" t="s">
        <v>92</v>
      </c>
      <c r="D89" s="96">
        <v>-416.56502830597856</v>
      </c>
      <c r="E89" s="97">
        <v>8.4532077581725389</v>
      </c>
      <c r="F89" s="96">
        <v>-1442.3285910749546</v>
      </c>
      <c r="G89" s="97">
        <v>-279.23993173640065</v>
      </c>
      <c r="H89" s="96">
        <v>877.27103892530249</v>
      </c>
      <c r="I89" s="97">
        <v>1326.5195409265853</v>
      </c>
      <c r="J89" s="96">
        <v>2584.0271742933201</v>
      </c>
      <c r="K89" s="97">
        <v>2524.3676619763828</v>
      </c>
      <c r="L89" s="96">
        <v>2369.3105207583358</v>
      </c>
      <c r="M89" s="97">
        <v>1737.1316287397967</v>
      </c>
      <c r="N89" s="96">
        <v>1078.4064003583007</v>
      </c>
      <c r="O89" s="97">
        <v>513.11169019887802</v>
      </c>
      <c r="P89" s="96">
        <v>1153.8609966587828</v>
      </c>
      <c r="Q89" s="97">
        <v>595.01818614239346</v>
      </c>
      <c r="R89" s="96">
        <v>-5830.9197427280651</v>
      </c>
      <c r="S89" s="97">
        <v>-2386.1144700105333</v>
      </c>
      <c r="T89" s="96">
        <v>-2632.179311807442</v>
      </c>
      <c r="U89" s="97">
        <v>-1456.0893549069897</v>
      </c>
      <c r="V89" s="96">
        <v>-298.43092540737234</v>
      </c>
      <c r="W89" s="97">
        <v>626.90934052147895</v>
      </c>
      <c r="X89" s="96">
        <v>-567.13620395828184</v>
      </c>
      <c r="Y89" s="97">
        <v>89.154767175537927</v>
      </c>
      <c r="Z89" s="96">
        <v>-132.31922194972503</v>
      </c>
      <c r="AA89" s="97">
        <v>-37.843750998154974</v>
      </c>
      <c r="AB89" s="96">
        <v>-449.95812878850847</v>
      </c>
      <c r="AC89" s="97">
        <v>-9.1202150631852419</v>
      </c>
      <c r="AD89" s="96">
        <v>-1487.2387643202765</v>
      </c>
      <c r="AE89" s="97">
        <v>-302.89176224082075</v>
      </c>
      <c r="AF89" s="96">
        <v>847.3736746223658</v>
      </c>
      <c r="AG89" s="97">
        <v>1312.6296142890096</v>
      </c>
      <c r="AH89" s="96">
        <v>2569.0299595476408</v>
      </c>
      <c r="AI89" s="97">
        <v>2520.4364996099575</v>
      </c>
      <c r="AJ89" s="96">
        <v>2769.5901697614045</v>
      </c>
      <c r="AK89" s="97">
        <v>1937.7996663841614</v>
      </c>
      <c r="AL89" s="96">
        <v>1052.6524125161068</v>
      </c>
      <c r="AM89" s="97">
        <v>496.58460779334382</v>
      </c>
      <c r="AN89" s="96">
        <v>1133.9246122572422</v>
      </c>
      <c r="AO89" s="97">
        <v>582.19493835041703</v>
      </c>
      <c r="AP89" s="96">
        <v>-5909.1490569901107</v>
      </c>
      <c r="AQ89" s="97">
        <v>-2424.5164062142549</v>
      </c>
      <c r="AR89" s="96">
        <v>-2682.7953405603093</v>
      </c>
      <c r="AS89" s="97">
        <v>-1484.5374037656929</v>
      </c>
      <c r="AT89" s="96">
        <v>-332.66358853245583</v>
      </c>
      <c r="AU89" s="97">
        <v>613.26928191511433</v>
      </c>
      <c r="AV89" s="96">
        <v>-605.29671559485723</v>
      </c>
      <c r="AW89" s="97">
        <v>71.997078492768196</v>
      </c>
      <c r="AX89" s="96">
        <v>-160.28842592876754</v>
      </c>
      <c r="AY89" s="97">
        <v>-55.039504953149844</v>
      </c>
    </row>
    <row r="90" spans="2:51" x14ac:dyDescent="0.25">
      <c r="B90" s="94">
        <v>10273</v>
      </c>
      <c r="C90" s="95" t="s">
        <v>93</v>
      </c>
      <c r="D90" s="96">
        <v>-438.31905650251338</v>
      </c>
      <c r="E90" s="97">
        <v>-46.776402288785448</v>
      </c>
      <c r="F90" s="96">
        <v>-707.22296509716443</v>
      </c>
      <c r="G90" s="97">
        <v>-156.0204119337443</v>
      </c>
      <c r="H90" s="96">
        <v>-86.130455443566461</v>
      </c>
      <c r="I90" s="97">
        <v>321.27212803330485</v>
      </c>
      <c r="J90" s="96">
        <v>177.70745147664229</v>
      </c>
      <c r="K90" s="97">
        <v>579.60994001260224</v>
      </c>
      <c r="L90" s="96">
        <v>1.1953857639418857</v>
      </c>
      <c r="M90" s="97">
        <v>299.57612113028063</v>
      </c>
      <c r="N90" s="96">
        <v>-618.5307166266166</v>
      </c>
      <c r="O90" s="97">
        <v>-217.38556195034039</v>
      </c>
      <c r="P90" s="96">
        <v>55.461200912670847</v>
      </c>
      <c r="Q90" s="97">
        <v>227.66037434144096</v>
      </c>
      <c r="R90" s="96">
        <v>-486.00061424902879</v>
      </c>
      <c r="S90" s="97">
        <v>85.919467275729858</v>
      </c>
      <c r="T90" s="96">
        <v>684.70755862411715</v>
      </c>
      <c r="U90" s="97">
        <v>505.55776651540964</v>
      </c>
      <c r="V90" s="96">
        <v>1731.78823052289</v>
      </c>
      <c r="W90" s="97">
        <v>1722.2086778147984</v>
      </c>
      <c r="X90" s="96">
        <v>1482.2264073697825</v>
      </c>
      <c r="Y90" s="97">
        <v>1286.6947222122305</v>
      </c>
      <c r="Z90" s="96">
        <v>951.29919377675424</v>
      </c>
      <c r="AA90" s="97">
        <v>774.95653296343221</v>
      </c>
      <c r="AB90" s="96">
        <v>-98.530056502513617</v>
      </c>
      <c r="AC90" s="97">
        <v>211.56059771121477</v>
      </c>
      <c r="AD90" s="96">
        <v>-728.59596509716403</v>
      </c>
      <c r="AE90" s="97">
        <v>-144.20641193374445</v>
      </c>
      <c r="AF90" s="96">
        <v>-91.912455443567069</v>
      </c>
      <c r="AG90" s="97">
        <v>315.88312803330473</v>
      </c>
      <c r="AH90" s="96">
        <v>172.331451476643</v>
      </c>
      <c r="AI90" s="97">
        <v>573.81094001260226</v>
      </c>
      <c r="AJ90" s="96">
        <v>49.547672003942353</v>
      </c>
      <c r="AK90" s="97">
        <v>308.78626425028096</v>
      </c>
      <c r="AL90" s="96">
        <v>-624.52271662661678</v>
      </c>
      <c r="AM90" s="97">
        <v>-222.49256195034059</v>
      </c>
      <c r="AN90" s="96">
        <v>68.5282009126704</v>
      </c>
      <c r="AO90" s="97">
        <v>205.06837434144109</v>
      </c>
      <c r="AP90" s="96">
        <v>-507.60861424902896</v>
      </c>
      <c r="AQ90" s="97">
        <v>96.309467275730185</v>
      </c>
      <c r="AR90" s="96">
        <v>681.25355862411698</v>
      </c>
      <c r="AS90" s="97">
        <v>499.45676651540998</v>
      </c>
      <c r="AT90" s="96">
        <v>1727.6342305228895</v>
      </c>
      <c r="AU90" s="97">
        <v>1715.1176778147985</v>
      </c>
      <c r="AV90" s="96">
        <v>1477.3074073697826</v>
      </c>
      <c r="AW90" s="97">
        <v>1280.3757222122306</v>
      </c>
      <c r="AX90" s="96">
        <v>947.48919377675384</v>
      </c>
      <c r="AY90" s="97">
        <v>769.22053296343233</v>
      </c>
    </row>
    <row r="91" spans="2:51" x14ac:dyDescent="0.25">
      <c r="B91" s="94">
        <v>10278</v>
      </c>
      <c r="C91" s="95" t="s">
        <v>94</v>
      </c>
      <c r="D91" s="96">
        <v>0</v>
      </c>
      <c r="E91" s="97">
        <v>0</v>
      </c>
      <c r="F91" s="96">
        <v>0</v>
      </c>
      <c r="G91" s="97">
        <v>0</v>
      </c>
      <c r="H91" s="96">
        <v>0</v>
      </c>
      <c r="I91" s="97">
        <v>0</v>
      </c>
      <c r="J91" s="96">
        <v>0</v>
      </c>
      <c r="K91" s="97">
        <v>0</v>
      </c>
      <c r="L91" s="96">
        <v>0</v>
      </c>
      <c r="M91" s="97">
        <v>0</v>
      </c>
      <c r="N91" s="96">
        <v>0</v>
      </c>
      <c r="O91" s="97">
        <v>0</v>
      </c>
      <c r="P91" s="96">
        <v>0</v>
      </c>
      <c r="Q91" s="97">
        <v>0</v>
      </c>
      <c r="R91" s="96">
        <v>0</v>
      </c>
      <c r="S91" s="97">
        <v>0</v>
      </c>
      <c r="T91" s="96">
        <v>0</v>
      </c>
      <c r="U91" s="97">
        <v>0</v>
      </c>
      <c r="V91" s="96">
        <v>0</v>
      </c>
      <c r="W91" s="97">
        <v>0</v>
      </c>
      <c r="X91" s="96">
        <v>0</v>
      </c>
      <c r="Y91" s="97">
        <v>0</v>
      </c>
      <c r="Z91" s="96">
        <v>0</v>
      </c>
      <c r="AA91" s="97">
        <v>0</v>
      </c>
      <c r="AB91" s="96">
        <v>0</v>
      </c>
      <c r="AC91" s="97">
        <v>0</v>
      </c>
      <c r="AD91" s="96">
        <v>0</v>
      </c>
      <c r="AE91" s="97">
        <v>0</v>
      </c>
      <c r="AF91" s="96">
        <v>0</v>
      </c>
      <c r="AG91" s="97">
        <v>0</v>
      </c>
      <c r="AH91" s="96">
        <v>0</v>
      </c>
      <c r="AI91" s="97">
        <v>0</v>
      </c>
      <c r="AJ91" s="96">
        <v>0</v>
      </c>
      <c r="AK91" s="97">
        <v>0</v>
      </c>
      <c r="AL91" s="96">
        <v>0</v>
      </c>
      <c r="AM91" s="97">
        <v>0</v>
      </c>
      <c r="AN91" s="96">
        <v>0</v>
      </c>
      <c r="AO91" s="97">
        <v>0</v>
      </c>
      <c r="AP91" s="96">
        <v>0</v>
      </c>
      <c r="AQ91" s="97">
        <v>0</v>
      </c>
      <c r="AR91" s="96">
        <v>0</v>
      </c>
      <c r="AS91" s="97">
        <v>0</v>
      </c>
      <c r="AT91" s="96">
        <v>0</v>
      </c>
      <c r="AU91" s="97">
        <v>0</v>
      </c>
      <c r="AV91" s="96">
        <v>0</v>
      </c>
      <c r="AW91" s="97">
        <v>0</v>
      </c>
      <c r="AX91" s="96">
        <v>0</v>
      </c>
      <c r="AY91" s="97">
        <v>0</v>
      </c>
    </row>
    <row r="92" spans="2:51" x14ac:dyDescent="0.25">
      <c r="B92" s="94">
        <v>10279</v>
      </c>
      <c r="C92" s="95" t="s">
        <v>95</v>
      </c>
      <c r="D92" s="96">
        <v>-5026.1745310848164</v>
      </c>
      <c r="E92" s="97">
        <v>-954.78156218277582</v>
      </c>
      <c r="F92" s="96">
        <v>-5893.9666928643492</v>
      </c>
      <c r="G92" s="97">
        <v>-1660.7658725907677</v>
      </c>
      <c r="H92" s="96">
        <v>-2027.048539015901</v>
      </c>
      <c r="I92" s="97">
        <v>1871.2882623149526</v>
      </c>
      <c r="J92" s="96">
        <v>2314.9664123580733</v>
      </c>
      <c r="K92" s="97">
        <v>4799.9335426495672</v>
      </c>
      <c r="L92" s="96">
        <v>2085.9248383628546</v>
      </c>
      <c r="M92" s="97">
        <v>3265.3333807825056</v>
      </c>
      <c r="N92" s="96">
        <v>-1076.9816721468997</v>
      </c>
      <c r="O92" s="97">
        <v>745.02741941472414</v>
      </c>
      <c r="P92" s="96">
        <v>3408.0658563573816</v>
      </c>
      <c r="Q92" s="97">
        <v>3449.107650586604</v>
      </c>
      <c r="R92" s="96">
        <v>-12171.652012979026</v>
      </c>
      <c r="S92" s="97">
        <v>-3006.0024541882085</v>
      </c>
      <c r="T92" s="96">
        <v>-2046.5567263072517</v>
      </c>
      <c r="U92" s="97">
        <v>538.41942560452662</v>
      </c>
      <c r="V92" s="96">
        <v>2768.8463759535516</v>
      </c>
      <c r="W92" s="97">
        <v>5210.675268128165</v>
      </c>
      <c r="X92" s="96">
        <v>-1938.5456558455371</v>
      </c>
      <c r="Y92" s="97">
        <v>1436.9014535603637</v>
      </c>
      <c r="Z92" s="96">
        <v>1173.7291798142578</v>
      </c>
      <c r="AA92" s="97">
        <v>2729.719247709183</v>
      </c>
      <c r="AB92" s="96">
        <v>-3274.6095310848214</v>
      </c>
      <c r="AC92" s="97">
        <v>-645.80356218277484</v>
      </c>
      <c r="AD92" s="96">
        <v>-5775.4376928643469</v>
      </c>
      <c r="AE92" s="97">
        <v>-1262.8158725907706</v>
      </c>
      <c r="AF92" s="96">
        <v>-2699.3055390159061</v>
      </c>
      <c r="AG92" s="97">
        <v>1229.2252623149543</v>
      </c>
      <c r="AH92" s="96">
        <v>1750.1244123580727</v>
      </c>
      <c r="AI92" s="97">
        <v>4088.7265426495687</v>
      </c>
      <c r="AJ92" s="96">
        <v>4534.5494535388571</v>
      </c>
      <c r="AK92" s="97">
        <v>4529.1411883705096</v>
      </c>
      <c r="AL92" s="96">
        <v>146.3813278530979</v>
      </c>
      <c r="AM92" s="97">
        <v>1426.4914194147204</v>
      </c>
      <c r="AN92" s="96">
        <v>5578.2738563573803</v>
      </c>
      <c r="AO92" s="97">
        <v>4039.1996505866045</v>
      </c>
      <c r="AP92" s="96">
        <v>-13282.448012979032</v>
      </c>
      <c r="AQ92" s="97">
        <v>-3439.5344541882077</v>
      </c>
      <c r="AR92" s="96">
        <v>-5563.6927263072575</v>
      </c>
      <c r="AS92" s="97">
        <v>-1981.4445743954748</v>
      </c>
      <c r="AT92" s="96">
        <v>889.06237595355924</v>
      </c>
      <c r="AU92" s="97">
        <v>3437.1282681281627</v>
      </c>
      <c r="AV92" s="96">
        <v>-893.62165584553804</v>
      </c>
      <c r="AW92" s="97">
        <v>1771.310453560367</v>
      </c>
      <c r="AX92" s="96">
        <v>2160.0431798142527</v>
      </c>
      <c r="AY92" s="97">
        <v>3231.6522477091803</v>
      </c>
    </row>
    <row r="93" spans="2:51" x14ac:dyDescent="0.25">
      <c r="B93" s="94">
        <v>10284</v>
      </c>
      <c r="C93" s="95" t="s">
        <v>96</v>
      </c>
      <c r="D93" s="96">
        <v>-85.605977274601173</v>
      </c>
      <c r="E93" s="97">
        <v>163.11580479375198</v>
      </c>
      <c r="F93" s="96">
        <v>190.80683792454056</v>
      </c>
      <c r="G93" s="97">
        <v>984.79027662433009</v>
      </c>
      <c r="H93" s="96">
        <v>1186.5929542379499</v>
      </c>
      <c r="I93" s="97">
        <v>1125.9000073364432</v>
      </c>
      <c r="J93" s="96">
        <v>1836.3205163259263</v>
      </c>
      <c r="K93" s="97">
        <v>1985.4826943376861</v>
      </c>
      <c r="L93" s="96">
        <v>1804.7062622107373</v>
      </c>
      <c r="M93" s="97">
        <v>1429.3181228552312</v>
      </c>
      <c r="N93" s="96">
        <v>518.68856767309717</v>
      </c>
      <c r="O93" s="97">
        <v>492.06479356291811</v>
      </c>
      <c r="P93" s="96">
        <v>543.9288909794077</v>
      </c>
      <c r="Q93" s="97">
        <v>544.99728022023464</v>
      </c>
      <c r="R93" s="96">
        <v>-2824.5113840939948</v>
      </c>
      <c r="S93" s="97">
        <v>-903.48400153627517</v>
      </c>
      <c r="T93" s="96">
        <v>-1676.8445713247734</v>
      </c>
      <c r="U93" s="97">
        <v>-769.64018662463036</v>
      </c>
      <c r="V93" s="96">
        <v>-1480.8476492787509</v>
      </c>
      <c r="W93" s="97">
        <v>-235.63878026030852</v>
      </c>
      <c r="X93" s="96">
        <v>-1569.797221930065</v>
      </c>
      <c r="Y93" s="97">
        <v>-539.46993000610269</v>
      </c>
      <c r="Z93" s="96">
        <v>-593.43247230973702</v>
      </c>
      <c r="AA93" s="97">
        <v>-217.87030981313956</v>
      </c>
      <c r="AB93" s="96">
        <v>-245.95317206797017</v>
      </c>
      <c r="AC93" s="97">
        <v>311.7759325413067</v>
      </c>
      <c r="AD93" s="96">
        <v>391.49643970237321</v>
      </c>
      <c r="AE93" s="97">
        <v>764.39594348684386</v>
      </c>
      <c r="AF93" s="96">
        <v>1174.4888962174546</v>
      </c>
      <c r="AG93" s="97">
        <v>1119.4317218892847</v>
      </c>
      <c r="AH93" s="96">
        <v>1827.2179038042968</v>
      </c>
      <c r="AI93" s="97">
        <v>1981.9216092227007</v>
      </c>
      <c r="AJ93" s="96">
        <v>1781.021102010488</v>
      </c>
      <c r="AK93" s="97">
        <v>1442.0893429575181</v>
      </c>
      <c r="AL93" s="96">
        <v>509.15405351881054</v>
      </c>
      <c r="AM93" s="97">
        <v>486.83475069505494</v>
      </c>
      <c r="AN93" s="96">
        <v>374.59319149186877</v>
      </c>
      <c r="AO93" s="97">
        <v>706.39537090628482</v>
      </c>
      <c r="AP93" s="96">
        <v>-2716.8297084050469</v>
      </c>
      <c r="AQ93" s="97">
        <v>-1039.1059038325184</v>
      </c>
      <c r="AR93" s="96">
        <v>-1688.8069234532436</v>
      </c>
      <c r="AS93" s="97">
        <v>-775.49890435991256</v>
      </c>
      <c r="AT93" s="96">
        <v>-1491.7925794139596</v>
      </c>
      <c r="AU93" s="97">
        <v>-238.70609921678351</v>
      </c>
      <c r="AV93" s="96">
        <v>-1581.3402327217968</v>
      </c>
      <c r="AW93" s="97">
        <v>-544.03565032994061</v>
      </c>
      <c r="AX93" s="96">
        <v>-599.73798805363185</v>
      </c>
      <c r="AY93" s="97">
        <v>-221.06128809011307</v>
      </c>
    </row>
    <row r="94" spans="2:51" x14ac:dyDescent="0.25">
      <c r="B94" s="94">
        <v>10285</v>
      </c>
      <c r="C94" s="95" t="s">
        <v>97</v>
      </c>
      <c r="D94" s="96">
        <v>0</v>
      </c>
      <c r="E94" s="97">
        <v>0</v>
      </c>
      <c r="F94" s="96">
        <v>0</v>
      </c>
      <c r="G94" s="97">
        <v>0</v>
      </c>
      <c r="H94" s="96">
        <v>0</v>
      </c>
      <c r="I94" s="97">
        <v>0</v>
      </c>
      <c r="J94" s="96">
        <v>0</v>
      </c>
      <c r="K94" s="97">
        <v>0</v>
      </c>
      <c r="L94" s="96">
        <v>0</v>
      </c>
      <c r="M94" s="97">
        <v>0</v>
      </c>
      <c r="N94" s="96">
        <v>0</v>
      </c>
      <c r="O94" s="97">
        <v>0</v>
      </c>
      <c r="P94" s="96">
        <v>0</v>
      </c>
      <c r="Q94" s="97">
        <v>0</v>
      </c>
      <c r="R94" s="96">
        <v>0</v>
      </c>
      <c r="S94" s="97">
        <v>0</v>
      </c>
      <c r="T94" s="96">
        <v>0</v>
      </c>
      <c r="U94" s="97">
        <v>0</v>
      </c>
      <c r="V94" s="96">
        <v>0</v>
      </c>
      <c r="W94" s="97">
        <v>0</v>
      </c>
      <c r="X94" s="96">
        <v>0</v>
      </c>
      <c r="Y94" s="97">
        <v>0</v>
      </c>
      <c r="Z94" s="96">
        <v>0</v>
      </c>
      <c r="AA94" s="97">
        <v>0</v>
      </c>
      <c r="AB94" s="96">
        <v>0</v>
      </c>
      <c r="AC94" s="97">
        <v>0</v>
      </c>
      <c r="AD94" s="96">
        <v>0</v>
      </c>
      <c r="AE94" s="97">
        <v>0</v>
      </c>
      <c r="AF94" s="96">
        <v>0</v>
      </c>
      <c r="AG94" s="97">
        <v>0</v>
      </c>
      <c r="AH94" s="96">
        <v>0</v>
      </c>
      <c r="AI94" s="97">
        <v>0</v>
      </c>
      <c r="AJ94" s="96">
        <v>0</v>
      </c>
      <c r="AK94" s="97">
        <v>0</v>
      </c>
      <c r="AL94" s="96">
        <v>0</v>
      </c>
      <c r="AM94" s="97">
        <v>0</v>
      </c>
      <c r="AN94" s="96">
        <v>0</v>
      </c>
      <c r="AO94" s="97">
        <v>0</v>
      </c>
      <c r="AP94" s="96">
        <v>0</v>
      </c>
      <c r="AQ94" s="97">
        <v>0</v>
      </c>
      <c r="AR94" s="96">
        <v>0</v>
      </c>
      <c r="AS94" s="97">
        <v>0</v>
      </c>
      <c r="AT94" s="96">
        <v>0</v>
      </c>
      <c r="AU94" s="97">
        <v>0</v>
      </c>
      <c r="AV94" s="96">
        <v>0</v>
      </c>
      <c r="AW94" s="97">
        <v>0</v>
      </c>
      <c r="AX94" s="96">
        <v>0</v>
      </c>
      <c r="AY94" s="97">
        <v>0</v>
      </c>
    </row>
    <row r="95" spans="2:51" x14ac:dyDescent="0.25">
      <c r="B95" s="94">
        <v>10286</v>
      </c>
      <c r="C95" s="95" t="s">
        <v>98</v>
      </c>
      <c r="D95" s="96">
        <v>-914.51363952646443</v>
      </c>
      <c r="E95" s="97">
        <v>679.05073489236838</v>
      </c>
      <c r="F95" s="96">
        <v>-2295.7397727348798</v>
      </c>
      <c r="G95" s="97">
        <v>811.38742179216933</v>
      </c>
      <c r="H95" s="96">
        <v>1715.6313939629435</v>
      </c>
      <c r="I95" s="97">
        <v>3041.1635178782108</v>
      </c>
      <c r="J95" s="96">
        <v>3742.0613329658609</v>
      </c>
      <c r="K95" s="97">
        <v>5267.4009053685741</v>
      </c>
      <c r="L95" s="96">
        <v>2987.3127503178166</v>
      </c>
      <c r="M95" s="97">
        <v>3333.4829177986167</v>
      </c>
      <c r="N95" s="96">
        <v>1787.2063966877668</v>
      </c>
      <c r="O95" s="97">
        <v>2304.9934302312731</v>
      </c>
      <c r="P95" s="96">
        <v>-397.95205134202297</v>
      </c>
      <c r="Q95" s="97">
        <v>623.43885979851075</v>
      </c>
      <c r="R95" s="96">
        <v>-7263.8420027801858</v>
      </c>
      <c r="S95" s="97">
        <v>-2448.6313300566544</v>
      </c>
      <c r="T95" s="96">
        <v>-6191.3597491492965</v>
      </c>
      <c r="U95" s="97">
        <v>-2867.8190835116498</v>
      </c>
      <c r="V95" s="96">
        <v>-1783.2230263680503</v>
      </c>
      <c r="W95" s="97">
        <v>1505.1521243747793</v>
      </c>
      <c r="X95" s="96">
        <v>-3770.5905176658543</v>
      </c>
      <c r="Y95" s="97">
        <v>-583.60900446733376</v>
      </c>
      <c r="Z95" s="96">
        <v>-1260.406544536233</v>
      </c>
      <c r="AA95" s="97">
        <v>363.72506908461492</v>
      </c>
      <c r="AB95" s="96">
        <v>-1087.4683275868001</v>
      </c>
      <c r="AC95" s="97">
        <v>1063.8914882219124</v>
      </c>
      <c r="AD95" s="96">
        <v>-1828.5738726108721</v>
      </c>
      <c r="AE95" s="97">
        <v>580.87349067013656</v>
      </c>
      <c r="AF95" s="96">
        <v>1898.727466003982</v>
      </c>
      <c r="AG95" s="97">
        <v>3185.5277285259508</v>
      </c>
      <c r="AH95" s="96">
        <v>3935.8685843990861</v>
      </c>
      <c r="AI95" s="97">
        <v>5434.0751416011472</v>
      </c>
      <c r="AJ95" s="96">
        <v>3418.2274291246085</v>
      </c>
      <c r="AK95" s="97">
        <v>3685.0276266050005</v>
      </c>
      <c r="AL95" s="96">
        <v>1958.4011228943345</v>
      </c>
      <c r="AM95" s="97">
        <v>2428.237781736465</v>
      </c>
      <c r="AN95" s="96">
        <v>-567.08735098569014</v>
      </c>
      <c r="AO95" s="97">
        <v>987.94962222287813</v>
      </c>
      <c r="AP95" s="96">
        <v>-6971.0544699260463</v>
      </c>
      <c r="AQ95" s="97">
        <v>-2590.0716734327852</v>
      </c>
      <c r="AR95" s="96">
        <v>-6130.9431741172684</v>
      </c>
      <c r="AS95" s="97">
        <v>-2823.6685094497825</v>
      </c>
      <c r="AT95" s="96">
        <v>-1664.8674529737145</v>
      </c>
      <c r="AU95" s="97">
        <v>1606.9379174939086</v>
      </c>
      <c r="AV95" s="96">
        <v>-3673.1247029756187</v>
      </c>
      <c r="AW95" s="97">
        <v>-513.21702719105269</v>
      </c>
      <c r="AX95" s="96">
        <v>-1157.9796587278861</v>
      </c>
      <c r="AY95" s="97">
        <v>445.66657773129464</v>
      </c>
    </row>
    <row r="96" spans="2:51" x14ac:dyDescent="0.25">
      <c r="B96" s="94">
        <v>10288</v>
      </c>
      <c r="C96" s="95" t="s">
        <v>99</v>
      </c>
      <c r="D96" s="96">
        <v>60.334982994523671</v>
      </c>
      <c r="E96" s="97">
        <v>-53.321311784070531</v>
      </c>
      <c r="F96" s="96">
        <v>224.41920194447994</v>
      </c>
      <c r="G96" s="97">
        <v>1584.3151506503482</v>
      </c>
      <c r="H96" s="96">
        <v>2958.9425300140174</v>
      </c>
      <c r="I96" s="97">
        <v>2290.3817153199234</v>
      </c>
      <c r="J96" s="96">
        <v>4465.2100839979903</v>
      </c>
      <c r="K96" s="97">
        <v>4267.224673973863</v>
      </c>
      <c r="L96" s="96">
        <v>4181.081843605547</v>
      </c>
      <c r="M96" s="97">
        <v>2770.18240451374</v>
      </c>
      <c r="N96" s="96">
        <v>1512.100543683624</v>
      </c>
      <c r="O96" s="97">
        <v>744.441202588946</v>
      </c>
      <c r="P96" s="96">
        <v>1576.5909564762496</v>
      </c>
      <c r="Q96" s="97">
        <v>865.42791127410601</v>
      </c>
      <c r="R96" s="96">
        <v>-7203.5076198782608</v>
      </c>
      <c r="S96" s="97">
        <v>-2851.7769634656806</v>
      </c>
      <c r="T96" s="96">
        <v>-3960.6630235322682</v>
      </c>
      <c r="U96" s="97">
        <v>-2196.7489082100728</v>
      </c>
      <c r="V96" s="96">
        <v>-3262.8067715119505</v>
      </c>
      <c r="W96" s="97">
        <v>-653.34279504148162</v>
      </c>
      <c r="X96" s="96">
        <v>-3319.2206854322376</v>
      </c>
      <c r="Y96" s="97">
        <v>-1393.5241772669078</v>
      </c>
      <c r="Z96" s="96">
        <v>-579.14086070507801</v>
      </c>
      <c r="AA96" s="97">
        <v>-381.52845759084175</v>
      </c>
      <c r="AB96" s="96">
        <v>-295.56901700547496</v>
      </c>
      <c r="AC96" s="97">
        <v>302.58468821592942</v>
      </c>
      <c r="AD96" s="96">
        <v>706.71020194447919</v>
      </c>
      <c r="AE96" s="97">
        <v>1102.0201506503481</v>
      </c>
      <c r="AF96" s="96">
        <v>2958.9455300140162</v>
      </c>
      <c r="AG96" s="97">
        <v>2290.3827153199236</v>
      </c>
      <c r="AH96" s="96">
        <v>4465.2100839979903</v>
      </c>
      <c r="AI96" s="97">
        <v>4267.224673973863</v>
      </c>
      <c r="AJ96" s="96">
        <v>4347.4815738055477</v>
      </c>
      <c r="AK96" s="97">
        <v>2942.9487696137403</v>
      </c>
      <c r="AL96" s="96">
        <v>1512.1025436836244</v>
      </c>
      <c r="AM96" s="97">
        <v>744.441202588946</v>
      </c>
      <c r="AN96" s="96">
        <v>1195.6719564762498</v>
      </c>
      <c r="AO96" s="97">
        <v>1246.351911274106</v>
      </c>
      <c r="AP96" s="96">
        <v>-6917.3076198782601</v>
      </c>
      <c r="AQ96" s="97">
        <v>-3137.9759634656803</v>
      </c>
      <c r="AR96" s="96">
        <v>-3960.6630235322682</v>
      </c>
      <c r="AS96" s="97">
        <v>-2196.7489082100728</v>
      </c>
      <c r="AT96" s="96">
        <v>-3262.8057715119503</v>
      </c>
      <c r="AU96" s="97">
        <v>-653.34179504148142</v>
      </c>
      <c r="AV96" s="96">
        <v>-3319.2196854322374</v>
      </c>
      <c r="AW96" s="97">
        <v>-1393.5241772669078</v>
      </c>
      <c r="AX96" s="96">
        <v>-579.14186070507822</v>
      </c>
      <c r="AY96" s="97">
        <v>-381.52845759084175</v>
      </c>
    </row>
    <row r="97" spans="2:51" x14ac:dyDescent="0.25">
      <c r="B97" s="94">
        <v>10291</v>
      </c>
      <c r="C97" s="95" t="s">
        <v>100</v>
      </c>
      <c r="D97" s="96">
        <v>-885.66281202511163</v>
      </c>
      <c r="E97" s="97">
        <v>-642.9025882597125</v>
      </c>
      <c r="F97" s="96">
        <v>-3955.7323483351938</v>
      </c>
      <c r="G97" s="97">
        <v>1586.8605408659969</v>
      </c>
      <c r="H97" s="96">
        <v>2531.7533044889788</v>
      </c>
      <c r="I97" s="97">
        <v>3051.3376265195366</v>
      </c>
      <c r="J97" s="96">
        <v>5114.3569475771365</v>
      </c>
      <c r="K97" s="97">
        <v>6909.1317943193535</v>
      </c>
      <c r="L97" s="96">
        <v>5600.1909650875168</v>
      </c>
      <c r="M97" s="97">
        <v>3838.7372904594085</v>
      </c>
      <c r="N97" s="96">
        <v>2802.9220029148782</v>
      </c>
      <c r="O97" s="97">
        <v>937.92047044655192</v>
      </c>
      <c r="P97" s="96">
        <v>4466.9721971508079</v>
      </c>
      <c r="Q97" s="97">
        <v>1900.7268280318822</v>
      </c>
      <c r="R97" s="96">
        <v>-15011.872768538917</v>
      </c>
      <c r="S97" s="97">
        <v>-3940.7810421789982</v>
      </c>
      <c r="T97" s="96">
        <v>-4065.9108652209179</v>
      </c>
      <c r="U97" s="97">
        <v>-2173.9131130149181</v>
      </c>
      <c r="V97" s="96">
        <v>982.29220188495674</v>
      </c>
      <c r="W97" s="97">
        <v>5643.7195561737863</v>
      </c>
      <c r="X97" s="96">
        <v>278.51023704090039</v>
      </c>
      <c r="Y97" s="97">
        <v>2028.9612169928841</v>
      </c>
      <c r="Z97" s="96">
        <v>2359.6321137362938</v>
      </c>
      <c r="AA97" s="97">
        <v>1318.285051127903</v>
      </c>
      <c r="AB97" s="96">
        <v>-1937.0470268978679</v>
      </c>
      <c r="AC97" s="97">
        <v>574.67641983285648</v>
      </c>
      <c r="AD97" s="96">
        <v>-2561.3502466390855</v>
      </c>
      <c r="AE97" s="97">
        <v>375.50486408051074</v>
      </c>
      <c r="AF97" s="96">
        <v>2619.9274595892712</v>
      </c>
      <c r="AG97" s="97">
        <v>3227.8591956944365</v>
      </c>
      <c r="AH97" s="96">
        <v>5208.7327977941677</v>
      </c>
      <c r="AI97" s="97">
        <v>7112.1687894934075</v>
      </c>
      <c r="AJ97" s="96">
        <v>6763.2931481163905</v>
      </c>
      <c r="AK97" s="97">
        <v>4811.6331102012628</v>
      </c>
      <c r="AL97" s="96">
        <v>2892.1459345679832</v>
      </c>
      <c r="AM97" s="97">
        <v>1076.1674645045532</v>
      </c>
      <c r="AN97" s="96">
        <v>3373.5560214962061</v>
      </c>
      <c r="AO97" s="97">
        <v>3225.4294887954893</v>
      </c>
      <c r="AP97" s="96">
        <v>-13876.971233853466</v>
      </c>
      <c r="AQ97" s="97">
        <v>-5039.8970053251687</v>
      </c>
      <c r="AR97" s="96">
        <v>-4023.459017200199</v>
      </c>
      <c r="AS97" s="97">
        <v>-2067.1269405975654</v>
      </c>
      <c r="AT97" s="96">
        <v>1065.6586259031319</v>
      </c>
      <c r="AU97" s="97">
        <v>5839.9017443353514</v>
      </c>
      <c r="AV97" s="96">
        <v>356.7439291497285</v>
      </c>
      <c r="AW97" s="97">
        <v>2177.7351377551713</v>
      </c>
      <c r="AX97" s="96">
        <v>2442.8362865742347</v>
      </c>
      <c r="AY97" s="97">
        <v>1449.7903351637942</v>
      </c>
    </row>
    <row r="98" spans="2:51" x14ac:dyDescent="0.25">
      <c r="B98" s="94">
        <v>10294</v>
      </c>
      <c r="C98" s="95" t="s">
        <v>101</v>
      </c>
      <c r="D98" s="96">
        <v>-816.83968268442732</v>
      </c>
      <c r="E98" s="97">
        <v>488.67212403709891</v>
      </c>
      <c r="F98" s="96">
        <v>-940.70770859801542</v>
      </c>
      <c r="G98" s="97">
        <v>1450.0798439140144</v>
      </c>
      <c r="H98" s="96">
        <v>1146.4238136134409</v>
      </c>
      <c r="I98" s="97">
        <v>2263.4796728978399</v>
      </c>
      <c r="J98" s="96">
        <v>1949.1163174687426</v>
      </c>
      <c r="K98" s="97">
        <v>3326.3092620855659</v>
      </c>
      <c r="L98" s="96">
        <v>1267.452277810431</v>
      </c>
      <c r="M98" s="97">
        <v>1842.0676338085718</v>
      </c>
      <c r="N98" s="96">
        <v>370.20945611794559</v>
      </c>
      <c r="O98" s="97">
        <v>1086.5235648223343</v>
      </c>
      <c r="P98" s="96">
        <v>418.37612364293636</v>
      </c>
      <c r="Q98" s="97">
        <v>1041.9041807932053</v>
      </c>
      <c r="R98" s="96">
        <v>-4628.3490856699018</v>
      </c>
      <c r="S98" s="97">
        <v>-921.95402982965152</v>
      </c>
      <c r="T98" s="96">
        <v>-2936.921093719121</v>
      </c>
      <c r="U98" s="97">
        <v>-812.26333549557239</v>
      </c>
      <c r="V98" s="96">
        <v>-2729.6935002221471</v>
      </c>
      <c r="W98" s="97">
        <v>99.289642621977691</v>
      </c>
      <c r="X98" s="96">
        <v>-2787.7464286003342</v>
      </c>
      <c r="Y98" s="97">
        <v>-290.53824876622502</v>
      </c>
      <c r="Z98" s="96">
        <v>-1249.6145002140083</v>
      </c>
      <c r="AA98" s="97">
        <v>105.10387053843397</v>
      </c>
      <c r="AB98" s="96">
        <v>-957.82232189001206</v>
      </c>
      <c r="AC98" s="97">
        <v>791.86834365811774</v>
      </c>
      <c r="AD98" s="96">
        <v>-516.38436768957308</v>
      </c>
      <c r="AE98" s="97">
        <v>1234.926646172843</v>
      </c>
      <c r="AF98" s="96">
        <v>1284.8607571711509</v>
      </c>
      <c r="AG98" s="97">
        <v>2372.6318783952656</v>
      </c>
      <c r="AH98" s="96">
        <v>2083.3762842811775</v>
      </c>
      <c r="AI98" s="97">
        <v>3441.7728335442598</v>
      </c>
      <c r="AJ98" s="96">
        <v>1598.8368536679727</v>
      </c>
      <c r="AK98" s="97">
        <v>2102.0611485143327</v>
      </c>
      <c r="AL98" s="96">
        <v>486.86258839658058</v>
      </c>
      <c r="AM98" s="97">
        <v>1170.503018847</v>
      </c>
      <c r="AN98" s="96">
        <v>261.23211654410443</v>
      </c>
      <c r="AO98" s="97">
        <v>1369.7993251714424</v>
      </c>
      <c r="AP98" s="96">
        <v>-4327.1757064307913</v>
      </c>
      <c r="AQ98" s="97">
        <v>-1071.5857747332921</v>
      </c>
      <c r="AR98" s="96">
        <v>-2859.229326256991</v>
      </c>
      <c r="AS98" s="97">
        <v>-755.48858235017042</v>
      </c>
      <c r="AT98" s="96">
        <v>-2657.3996719385286</v>
      </c>
      <c r="AU98" s="97">
        <v>161.46233494588978</v>
      </c>
      <c r="AV98" s="96">
        <v>-2708.4297712834496</v>
      </c>
      <c r="AW98" s="97">
        <v>-233.25399625958562</v>
      </c>
      <c r="AX98" s="96">
        <v>-1173.7251058676065</v>
      </c>
      <c r="AY98" s="97">
        <v>165.8153860155553</v>
      </c>
    </row>
    <row r="99" spans="2:51" x14ac:dyDescent="0.25">
      <c r="B99" s="94">
        <v>10304</v>
      </c>
      <c r="C99" s="95" t="s">
        <v>102</v>
      </c>
      <c r="D99" s="96">
        <v>-63.405103401191809</v>
      </c>
      <c r="E99" s="97">
        <v>238.80384663495943</v>
      </c>
      <c r="F99" s="96">
        <v>411.05544092445143</v>
      </c>
      <c r="G99" s="97">
        <v>835.39367354293699</v>
      </c>
      <c r="H99" s="96">
        <v>1279.1804874183435</v>
      </c>
      <c r="I99" s="97">
        <v>1439.1770478721301</v>
      </c>
      <c r="J99" s="96">
        <v>2350.1688379055195</v>
      </c>
      <c r="K99" s="97">
        <v>1967.4366700731803</v>
      </c>
      <c r="L99" s="96">
        <v>1961.93927995383</v>
      </c>
      <c r="M99" s="97">
        <v>1611.7981427016662</v>
      </c>
      <c r="N99" s="96">
        <v>569.97917085478184</v>
      </c>
      <c r="O99" s="97">
        <v>488.97975892307431</v>
      </c>
      <c r="P99" s="96">
        <v>869.67405406825947</v>
      </c>
      <c r="Q99" s="97">
        <v>703.3733381197103</v>
      </c>
      <c r="R99" s="96">
        <v>-3374.3207915398934</v>
      </c>
      <c r="S99" s="97">
        <v>-1287.6646199082606</v>
      </c>
      <c r="T99" s="96">
        <v>-2177.3445145672122</v>
      </c>
      <c r="U99" s="97">
        <v>-1032.6265690573023</v>
      </c>
      <c r="V99" s="96">
        <v>-1848.783101306155</v>
      </c>
      <c r="W99" s="97">
        <v>-347.49516977060512</v>
      </c>
      <c r="X99" s="96">
        <v>-2082.169263789765</v>
      </c>
      <c r="Y99" s="97">
        <v>-597.00061126813625</v>
      </c>
      <c r="Z99" s="96">
        <v>-595.09802144107289</v>
      </c>
      <c r="AA99" s="97">
        <v>-246.31988263961466</v>
      </c>
      <c r="AB99" s="96">
        <v>-70.87797688550836</v>
      </c>
      <c r="AC99" s="97">
        <v>235.40590819409317</v>
      </c>
      <c r="AD99" s="96">
        <v>398.64462305894267</v>
      </c>
      <c r="AE99" s="97">
        <v>829.32083835992853</v>
      </c>
      <c r="AF99" s="96">
        <v>1267.9675616188069</v>
      </c>
      <c r="AG99" s="97">
        <v>1433.6975472739132</v>
      </c>
      <c r="AH99" s="96">
        <v>2342.3399900430486</v>
      </c>
      <c r="AI99" s="97">
        <v>1963.6444068646779</v>
      </c>
      <c r="AJ99" s="96">
        <v>1974.2533449015173</v>
      </c>
      <c r="AK99" s="97">
        <v>1586.1609630447365</v>
      </c>
      <c r="AL99" s="96">
        <v>560.94558792553926</v>
      </c>
      <c r="AM99" s="97">
        <v>483.85662698929445</v>
      </c>
      <c r="AN99" s="96">
        <v>865.06894103210834</v>
      </c>
      <c r="AO99" s="97">
        <v>701.07003934193654</v>
      </c>
      <c r="AP99" s="96">
        <v>-3393.7040988331064</v>
      </c>
      <c r="AQ99" s="97">
        <v>-1296.4311951857526</v>
      </c>
      <c r="AR99" s="96">
        <v>-2188.9552464566987</v>
      </c>
      <c r="AS99" s="97">
        <v>-1038.4261088750081</v>
      </c>
      <c r="AT99" s="96">
        <v>-1859.0920888571163</v>
      </c>
      <c r="AU99" s="97">
        <v>-350.55770594661544</v>
      </c>
      <c r="AV99" s="96">
        <v>-2093.6968061118496</v>
      </c>
      <c r="AW99" s="97">
        <v>-601.10552420455633</v>
      </c>
      <c r="AX99" s="96">
        <v>-600.66839618150334</v>
      </c>
      <c r="AY99" s="97">
        <v>-249.3360200694874</v>
      </c>
    </row>
    <row r="100" spans="2:51" x14ac:dyDescent="0.25">
      <c r="B100" s="94">
        <v>10306</v>
      </c>
      <c r="C100" s="95" t="s">
        <v>103</v>
      </c>
      <c r="D100" s="96">
        <v>-1449.1625054397296</v>
      </c>
      <c r="E100" s="97">
        <v>-678.737382712358</v>
      </c>
      <c r="F100" s="96">
        <v>1026.5107351930128</v>
      </c>
      <c r="G100" s="97">
        <v>1677.0210588321911</v>
      </c>
      <c r="H100" s="96">
        <v>937.09832550048486</v>
      </c>
      <c r="I100" s="97">
        <v>1202.5713024651736</v>
      </c>
      <c r="J100" s="96">
        <v>2606.2212752162527</v>
      </c>
      <c r="K100" s="97">
        <v>2804.136078779246</v>
      </c>
      <c r="L100" s="96">
        <v>2529.9682608461553</v>
      </c>
      <c r="M100" s="97">
        <v>2180.5541344851226</v>
      </c>
      <c r="N100" s="96">
        <v>1993.2082264687842</v>
      </c>
      <c r="O100" s="97">
        <v>1714.6035114060396</v>
      </c>
      <c r="P100" s="96">
        <v>-1810.2078517149216</v>
      </c>
      <c r="Q100" s="97">
        <v>-1071.7609392658107</v>
      </c>
      <c r="R100" s="96">
        <v>-3424.1041348331269</v>
      </c>
      <c r="S100" s="97">
        <v>-1901.5983093793038</v>
      </c>
      <c r="T100" s="96">
        <v>-2761.5383719209858</v>
      </c>
      <c r="U100" s="97">
        <v>-1563.0802398884246</v>
      </c>
      <c r="V100" s="96">
        <v>-1572.0566817565621</v>
      </c>
      <c r="W100" s="97">
        <v>-517.43472220731223</v>
      </c>
      <c r="X100" s="96">
        <v>-1642.890613487662</v>
      </c>
      <c r="Y100" s="97">
        <v>-598.92853543845683</v>
      </c>
      <c r="Z100" s="96">
        <v>-31.531428091996077</v>
      </c>
      <c r="AA100" s="97">
        <v>351.58521922844261</v>
      </c>
      <c r="AB100" s="96">
        <v>-6833.3107116732281</v>
      </c>
      <c r="AC100" s="97">
        <v>-2963.6435839409842</v>
      </c>
      <c r="AD100" s="96">
        <v>5405.9522516985962</v>
      </c>
      <c r="AE100" s="97">
        <v>6922.6555764224786</v>
      </c>
      <c r="AF100" s="96">
        <v>4258.6352082257508</v>
      </c>
      <c r="AG100" s="97">
        <v>5488.1204546904237</v>
      </c>
      <c r="AH100" s="96">
        <v>11910.450381189299</v>
      </c>
      <c r="AI100" s="97">
        <v>12828.532219323475</v>
      </c>
      <c r="AJ100" s="96">
        <v>11848.467506681058</v>
      </c>
      <c r="AK100" s="97">
        <v>10301.185279694906</v>
      </c>
      <c r="AL100" s="96">
        <v>9100.138947964324</v>
      </c>
      <c r="AM100" s="97">
        <v>7836.1520119095385</v>
      </c>
      <c r="AN100" s="96">
        <v>-8369.665300966115</v>
      </c>
      <c r="AO100" s="97">
        <v>-4876.8171897103275</v>
      </c>
      <c r="AP100" s="96">
        <v>-15730.985457477191</v>
      </c>
      <c r="AQ100" s="97">
        <v>-8736.3042047980507</v>
      </c>
      <c r="AR100" s="96">
        <v>-12687.03236184474</v>
      </c>
      <c r="AS100" s="97">
        <v>-7181.0878274451479</v>
      </c>
      <c r="AT100" s="96">
        <v>-7234.9324494295897</v>
      </c>
      <c r="AU100" s="97">
        <v>-2388.0339207741595</v>
      </c>
      <c r="AV100" s="96">
        <v>-7561.7236629092267</v>
      </c>
      <c r="AW100" s="97">
        <v>-2761.6823198701863</v>
      </c>
      <c r="AX100" s="96">
        <v>-171.59754409518428</v>
      </c>
      <c r="AY100" s="97">
        <v>1593.8604134236284</v>
      </c>
    </row>
    <row r="101" spans="2:51" x14ac:dyDescent="0.25">
      <c r="B101" s="94">
        <v>10307</v>
      </c>
      <c r="C101" s="95" t="s">
        <v>104</v>
      </c>
      <c r="D101" s="96">
        <v>73.509845590335317</v>
      </c>
      <c r="E101" s="97">
        <v>-439.42930283443638</v>
      </c>
      <c r="F101" s="96">
        <v>170.15756149657682</v>
      </c>
      <c r="G101" s="97">
        <v>3745.0642385855353</v>
      </c>
      <c r="H101" s="96">
        <v>6153.8444230600362</v>
      </c>
      <c r="I101" s="97">
        <v>4113.6264759759906</v>
      </c>
      <c r="J101" s="96">
        <v>10384.675281383181</v>
      </c>
      <c r="K101" s="97">
        <v>9461.5660427441762</v>
      </c>
      <c r="L101" s="96">
        <v>10289.394390741392</v>
      </c>
      <c r="M101" s="97">
        <v>6037.106401076624</v>
      </c>
      <c r="N101" s="96">
        <v>2943.427890498202</v>
      </c>
      <c r="O101" s="97">
        <v>979.01463022892494</v>
      </c>
      <c r="P101" s="96">
        <v>4457.536991506644</v>
      </c>
      <c r="Q101" s="97">
        <v>2142.9827065676618</v>
      </c>
      <c r="R101" s="96">
        <v>-18113.945563853824</v>
      </c>
      <c r="S101" s="97">
        <v>-6491.9305851910613</v>
      </c>
      <c r="T101" s="96">
        <v>-10209.165200917287</v>
      </c>
      <c r="U101" s="97">
        <v>-5517.7546347850093</v>
      </c>
      <c r="V101" s="96">
        <v>-8872.8602000267965</v>
      </c>
      <c r="W101" s="97">
        <v>-972.73775403661421</v>
      </c>
      <c r="X101" s="96">
        <v>-9111.4997237041462</v>
      </c>
      <c r="Y101" s="97">
        <v>-3187.2933784862726</v>
      </c>
      <c r="Z101" s="96">
        <v>-2503.4172732936349</v>
      </c>
      <c r="AA101" s="97">
        <v>-1718.2882655986614</v>
      </c>
      <c r="AB101" s="96">
        <v>-1149.5701544096628</v>
      </c>
      <c r="AC101" s="97">
        <v>520.90869716556335</v>
      </c>
      <c r="AD101" s="96">
        <v>1542.0225614965821</v>
      </c>
      <c r="AE101" s="97">
        <v>2132.1022385855358</v>
      </c>
      <c r="AF101" s="96">
        <v>6032.0764230600325</v>
      </c>
      <c r="AG101" s="97">
        <v>3969.7364759759912</v>
      </c>
      <c r="AH101" s="96">
        <v>10265.983281383178</v>
      </c>
      <c r="AI101" s="97">
        <v>9313.1370427441761</v>
      </c>
      <c r="AJ101" s="96">
        <v>10721.724697621394</v>
      </c>
      <c r="AK101" s="97">
        <v>6466.1490545166289</v>
      </c>
      <c r="AL101" s="96">
        <v>2810.4748904982007</v>
      </c>
      <c r="AM101" s="97">
        <v>842.89563022892617</v>
      </c>
      <c r="AN101" s="96">
        <v>3162.2119915066432</v>
      </c>
      <c r="AO101" s="97">
        <v>3190.9097065676615</v>
      </c>
      <c r="AP101" s="96">
        <v>-17237.586563853823</v>
      </c>
      <c r="AQ101" s="97">
        <v>-7641.2495851910608</v>
      </c>
      <c r="AR101" s="96">
        <v>-10326.998200917285</v>
      </c>
      <c r="AS101" s="97">
        <v>-5650.189634785007</v>
      </c>
      <c r="AT101" s="96">
        <v>-8995.9392000267944</v>
      </c>
      <c r="AU101" s="97">
        <v>-1125.4797540366162</v>
      </c>
      <c r="AV101" s="96">
        <v>-9244.761723704145</v>
      </c>
      <c r="AW101" s="97">
        <v>-3331.2383784862723</v>
      </c>
      <c r="AX101" s="96">
        <v>-2615.5072732936351</v>
      </c>
      <c r="AY101" s="97">
        <v>-1860.6382655986599</v>
      </c>
    </row>
    <row r="102" spans="2:51" x14ac:dyDescent="0.25">
      <c r="B102" s="94">
        <v>10326</v>
      </c>
      <c r="C102" s="95" t="s">
        <v>105</v>
      </c>
      <c r="D102" s="96">
        <v>-226.72535235457508</v>
      </c>
      <c r="E102" s="97">
        <v>1318.797978378585</v>
      </c>
      <c r="F102" s="96">
        <v>-2665.8626968497883</v>
      </c>
      <c r="G102" s="97">
        <v>197.75441197684268</v>
      </c>
      <c r="H102" s="96">
        <v>-916.00903616093456</v>
      </c>
      <c r="I102" s="97">
        <v>1191.5244122271833</v>
      </c>
      <c r="J102" s="96">
        <v>723.47971064694502</v>
      </c>
      <c r="K102" s="97">
        <v>2093.2461508821525</v>
      </c>
      <c r="L102" s="96">
        <v>683.33875997711402</v>
      </c>
      <c r="M102" s="97">
        <v>1587.6741590770034</v>
      </c>
      <c r="N102" s="96">
        <v>524.77715018107483</v>
      </c>
      <c r="O102" s="97">
        <v>1134.5424182021388</v>
      </c>
      <c r="P102" s="96">
        <v>2384.6479238192278</v>
      </c>
      <c r="Q102" s="97">
        <v>2478.0179925030425</v>
      </c>
      <c r="R102" s="96">
        <v>-5430.2689312138064</v>
      </c>
      <c r="S102" s="97">
        <v>-687.57429171140757</v>
      </c>
      <c r="T102" s="96">
        <v>-2988.7029746163953</v>
      </c>
      <c r="U102" s="97">
        <v>-739.699394876935</v>
      </c>
      <c r="V102" s="96">
        <v>-1643.0602225734656</v>
      </c>
      <c r="W102" s="97">
        <v>1291.0734358283062</v>
      </c>
      <c r="X102" s="96">
        <v>-2312.8277759200937</v>
      </c>
      <c r="Y102" s="97">
        <v>738.32359001212262</v>
      </c>
      <c r="Z102" s="96">
        <v>60.752443623849103</v>
      </c>
      <c r="AA102" s="97">
        <v>1206.241400322232</v>
      </c>
      <c r="AB102" s="96">
        <v>-226.42201661638683</v>
      </c>
      <c r="AC102" s="97">
        <v>1318.9707916162688</v>
      </c>
      <c r="AD102" s="96">
        <v>-2665.5050129211213</v>
      </c>
      <c r="AE102" s="97">
        <v>197.97071238594617</v>
      </c>
      <c r="AF102" s="96">
        <v>-915.66386260512809</v>
      </c>
      <c r="AG102" s="97">
        <v>1191.7382552573927</v>
      </c>
      <c r="AH102" s="96">
        <v>723.77855771511167</v>
      </c>
      <c r="AI102" s="97">
        <v>2093.4323865008546</v>
      </c>
      <c r="AJ102" s="96">
        <v>730.68028185632829</v>
      </c>
      <c r="AK102" s="97">
        <v>1530.1959224832462</v>
      </c>
      <c r="AL102" s="96">
        <v>525.09356393606322</v>
      </c>
      <c r="AM102" s="97">
        <v>1134.7350360153214</v>
      </c>
      <c r="AN102" s="96">
        <v>2384.9110065289478</v>
      </c>
      <c r="AO102" s="97">
        <v>2478.178670395806</v>
      </c>
      <c r="AP102" s="96">
        <v>-5429.8383346173759</v>
      </c>
      <c r="AQ102" s="97">
        <v>-687.33515711515793</v>
      </c>
      <c r="AR102" s="96">
        <v>-2988.3556986641943</v>
      </c>
      <c r="AS102" s="97">
        <v>-739.50283046045115</v>
      </c>
      <c r="AT102" s="96">
        <v>-1642.7372110903179</v>
      </c>
      <c r="AU102" s="97">
        <v>1291.2462792722117</v>
      </c>
      <c r="AV102" s="96">
        <v>-2312.4822696140254</v>
      </c>
      <c r="AW102" s="97">
        <v>738.49922853463795</v>
      </c>
      <c r="AX102" s="96">
        <v>61.022215423154194</v>
      </c>
      <c r="AY102" s="97">
        <v>1206.4098321528108</v>
      </c>
    </row>
    <row r="103" spans="2:51" x14ac:dyDescent="0.25">
      <c r="B103" s="94">
        <v>10331</v>
      </c>
      <c r="C103" s="95" t="s">
        <v>106</v>
      </c>
      <c r="D103" s="96">
        <v>0</v>
      </c>
      <c r="E103" s="97">
        <v>0</v>
      </c>
      <c r="F103" s="96">
        <v>0</v>
      </c>
      <c r="G103" s="97">
        <v>0</v>
      </c>
      <c r="H103" s="96">
        <v>0</v>
      </c>
      <c r="I103" s="97">
        <v>0</v>
      </c>
      <c r="J103" s="96">
        <v>0</v>
      </c>
      <c r="K103" s="97">
        <v>0</v>
      </c>
      <c r="L103" s="96">
        <v>0</v>
      </c>
      <c r="M103" s="97">
        <v>0</v>
      </c>
      <c r="N103" s="96">
        <v>0</v>
      </c>
      <c r="O103" s="97">
        <v>0</v>
      </c>
      <c r="P103" s="96">
        <v>0</v>
      </c>
      <c r="Q103" s="97">
        <v>0</v>
      </c>
      <c r="R103" s="96">
        <v>0</v>
      </c>
      <c r="S103" s="97">
        <v>0</v>
      </c>
      <c r="T103" s="96">
        <v>0</v>
      </c>
      <c r="U103" s="97">
        <v>0</v>
      </c>
      <c r="V103" s="96">
        <v>0</v>
      </c>
      <c r="W103" s="97">
        <v>0</v>
      </c>
      <c r="X103" s="96">
        <v>0</v>
      </c>
      <c r="Y103" s="97">
        <v>0</v>
      </c>
      <c r="Z103" s="96">
        <v>0</v>
      </c>
      <c r="AA103" s="97">
        <v>0</v>
      </c>
      <c r="AB103" s="96">
        <v>0</v>
      </c>
      <c r="AC103" s="97">
        <v>0</v>
      </c>
      <c r="AD103" s="96">
        <v>0</v>
      </c>
      <c r="AE103" s="97">
        <v>0</v>
      </c>
      <c r="AF103" s="96">
        <v>0</v>
      </c>
      <c r="AG103" s="97">
        <v>0</v>
      </c>
      <c r="AH103" s="96">
        <v>0</v>
      </c>
      <c r="AI103" s="97">
        <v>0</v>
      </c>
      <c r="AJ103" s="96">
        <v>0</v>
      </c>
      <c r="AK103" s="97">
        <v>0</v>
      </c>
      <c r="AL103" s="96">
        <v>0</v>
      </c>
      <c r="AM103" s="97">
        <v>0</v>
      </c>
      <c r="AN103" s="96">
        <v>0</v>
      </c>
      <c r="AO103" s="97">
        <v>0</v>
      </c>
      <c r="AP103" s="96">
        <v>0</v>
      </c>
      <c r="AQ103" s="97">
        <v>0</v>
      </c>
      <c r="AR103" s="96">
        <v>0</v>
      </c>
      <c r="AS103" s="97">
        <v>0</v>
      </c>
      <c r="AT103" s="96">
        <v>0</v>
      </c>
      <c r="AU103" s="97">
        <v>0</v>
      </c>
      <c r="AV103" s="96">
        <v>0</v>
      </c>
      <c r="AW103" s="97">
        <v>0</v>
      </c>
      <c r="AX103" s="96">
        <v>0</v>
      </c>
      <c r="AY103" s="97">
        <v>0</v>
      </c>
    </row>
    <row r="104" spans="2:51" x14ac:dyDescent="0.25">
      <c r="B104" s="94">
        <v>10333</v>
      </c>
      <c r="C104" s="95" t="s">
        <v>107</v>
      </c>
      <c r="D104" s="96">
        <v>-712.97080617188112</v>
      </c>
      <c r="E104" s="97">
        <v>-93.633555406720916</v>
      </c>
      <c r="F104" s="96">
        <v>-1115.5505471973665</v>
      </c>
      <c r="G104" s="97">
        <v>86.196758954381039</v>
      </c>
      <c r="H104" s="96">
        <v>1249.4992922457041</v>
      </c>
      <c r="I104" s="97">
        <v>1767.3642417883002</v>
      </c>
      <c r="J104" s="96">
        <v>2005.1552252421179</v>
      </c>
      <c r="K104" s="97">
        <v>2456.5108309389534</v>
      </c>
      <c r="L104" s="96">
        <v>1305.2671550638261</v>
      </c>
      <c r="M104" s="97">
        <v>1375.8068159802788</v>
      </c>
      <c r="N104" s="96">
        <v>-38.10313729398149</v>
      </c>
      <c r="O104" s="97">
        <v>241.84231486736462</v>
      </c>
      <c r="P104" s="96">
        <v>96.880456230476739</v>
      </c>
      <c r="Q104" s="97">
        <v>271.91392545977669</v>
      </c>
      <c r="R104" s="96">
        <v>-4148.879639341515</v>
      </c>
      <c r="S104" s="97">
        <v>-1212.8928245414509</v>
      </c>
      <c r="T104" s="96">
        <v>-1874.5051250987781</v>
      </c>
      <c r="U104" s="97">
        <v>-737.70375481269912</v>
      </c>
      <c r="V104" s="96">
        <v>-126.43749012248736</v>
      </c>
      <c r="W104" s="97">
        <v>1005.7433802191281</v>
      </c>
      <c r="X104" s="96">
        <v>-833.93906588805112</v>
      </c>
      <c r="Y104" s="97">
        <v>241.22659132879107</v>
      </c>
      <c r="Z104" s="96">
        <v>-673.08359081430626</v>
      </c>
      <c r="AA104" s="97">
        <v>20.905288124090475</v>
      </c>
      <c r="AB104" s="96">
        <v>-649.44280617188178</v>
      </c>
      <c r="AC104" s="97">
        <v>-54.703555406721534</v>
      </c>
      <c r="AD104" s="96">
        <v>-1043.0655471973678</v>
      </c>
      <c r="AE104" s="97">
        <v>136.69375895438134</v>
      </c>
      <c r="AF104" s="96">
        <v>1339.7412922457024</v>
      </c>
      <c r="AG104" s="97">
        <v>1831.9652417882999</v>
      </c>
      <c r="AH104" s="96">
        <v>2091.4742252421174</v>
      </c>
      <c r="AI104" s="97">
        <v>2520.8778309389527</v>
      </c>
      <c r="AJ104" s="96">
        <v>1673.0555897438262</v>
      </c>
      <c r="AK104" s="97">
        <v>1572.2405333202796</v>
      </c>
      <c r="AL104" s="96">
        <v>34.32386270601819</v>
      </c>
      <c r="AM104" s="97">
        <v>288.25531486736418</v>
      </c>
      <c r="AN104" s="96">
        <v>158.25245623047613</v>
      </c>
      <c r="AO104" s="97">
        <v>311.26092545977735</v>
      </c>
      <c r="AP104" s="96">
        <v>-4086.6256393415151</v>
      </c>
      <c r="AQ104" s="97">
        <v>-1168.8278245414513</v>
      </c>
      <c r="AR104" s="96">
        <v>-1811.5221250987788</v>
      </c>
      <c r="AS104" s="97">
        <v>-699.24375481269908</v>
      </c>
      <c r="AT104" s="96">
        <v>-53.624490122487259</v>
      </c>
      <c r="AU104" s="97">
        <v>1054.0613802191283</v>
      </c>
      <c r="AV104" s="96">
        <v>-762.17206588805129</v>
      </c>
      <c r="AW104" s="97">
        <v>283.50559132879152</v>
      </c>
      <c r="AX104" s="96">
        <v>-617.13359081430553</v>
      </c>
      <c r="AY104" s="97">
        <v>59.688288124090832</v>
      </c>
    </row>
    <row r="105" spans="2:51" x14ac:dyDescent="0.25">
      <c r="B105" s="94">
        <v>10338</v>
      </c>
      <c r="C105" s="95" t="s">
        <v>108</v>
      </c>
      <c r="D105" s="96">
        <v>-321.90042327031847</v>
      </c>
      <c r="E105" s="97">
        <v>-128.40673157068034</v>
      </c>
      <c r="F105" s="96">
        <v>-414.22473604159006</v>
      </c>
      <c r="G105" s="97">
        <v>-51.161576228431272</v>
      </c>
      <c r="H105" s="96">
        <v>3.4901582599331959</v>
      </c>
      <c r="I105" s="97">
        <v>159.3170463673905</v>
      </c>
      <c r="J105" s="96">
        <v>107.75046268194546</v>
      </c>
      <c r="K105" s="97">
        <v>319.44337868134221</v>
      </c>
      <c r="L105" s="96">
        <v>62.633746967614115</v>
      </c>
      <c r="M105" s="97">
        <v>166.80307571729793</v>
      </c>
      <c r="N105" s="96">
        <v>-229.54487179040018</v>
      </c>
      <c r="O105" s="97">
        <v>-65.07232354927396</v>
      </c>
      <c r="P105" s="96">
        <v>-45.966235507167426</v>
      </c>
      <c r="Q105" s="97">
        <v>31.442568739161516</v>
      </c>
      <c r="R105" s="96">
        <v>-288.90395039972805</v>
      </c>
      <c r="S105" s="97">
        <v>68.167218215294497</v>
      </c>
      <c r="T105" s="96">
        <v>202.01569678795317</v>
      </c>
      <c r="U105" s="97">
        <v>172.36630294458507</v>
      </c>
      <c r="V105" s="96">
        <v>382.71237068093524</v>
      </c>
      <c r="W105" s="97">
        <v>492.16365469652055</v>
      </c>
      <c r="X105" s="96">
        <v>131.65478637793171</v>
      </c>
      <c r="Y105" s="97">
        <v>164.97501025442966</v>
      </c>
      <c r="Z105" s="96">
        <v>-18.168332869903793</v>
      </c>
      <c r="AA105" s="97">
        <v>47.48032192913513</v>
      </c>
      <c r="AB105" s="96">
        <v>-336.9224232703184</v>
      </c>
      <c r="AC105" s="97">
        <v>-94.892731570680326</v>
      </c>
      <c r="AD105" s="96">
        <v>-369.92273604159004</v>
      </c>
      <c r="AE105" s="97">
        <v>-76.970576228431241</v>
      </c>
      <c r="AF105" s="96">
        <v>14.031158259933136</v>
      </c>
      <c r="AG105" s="97">
        <v>167.27004636739059</v>
      </c>
      <c r="AH105" s="96">
        <v>117.74746268194554</v>
      </c>
      <c r="AI105" s="97">
        <v>327.94037868134217</v>
      </c>
      <c r="AJ105" s="96">
        <v>82.248503671614117</v>
      </c>
      <c r="AK105" s="97">
        <v>180.59695406929791</v>
      </c>
      <c r="AL105" s="96">
        <v>-218.65487179040019</v>
      </c>
      <c r="AM105" s="97">
        <v>-57.469323549274009</v>
      </c>
      <c r="AN105" s="96">
        <v>-68.098235507167374</v>
      </c>
      <c r="AO105" s="97">
        <v>72.069568739161582</v>
      </c>
      <c r="AP105" s="96">
        <v>-232.35595039972804</v>
      </c>
      <c r="AQ105" s="97">
        <v>30.116218215294566</v>
      </c>
      <c r="AR105" s="96">
        <v>213.51669678795315</v>
      </c>
      <c r="AS105" s="97">
        <v>179.36330294458503</v>
      </c>
      <c r="AT105" s="96">
        <v>393.40037068093511</v>
      </c>
      <c r="AU105" s="97">
        <v>499.97265469652052</v>
      </c>
      <c r="AV105" s="96">
        <v>143.33078637793164</v>
      </c>
      <c r="AW105" s="97">
        <v>171.79501025442971</v>
      </c>
      <c r="AX105" s="96">
        <v>-7.2273328699038757</v>
      </c>
      <c r="AY105" s="97">
        <v>55.03532192913508</v>
      </c>
    </row>
    <row r="106" spans="2:51" x14ac:dyDescent="0.25">
      <c r="B106" s="94">
        <v>10342</v>
      </c>
      <c r="C106" s="95" t="s">
        <v>109</v>
      </c>
      <c r="D106" s="96">
        <v>445.59422328546134</v>
      </c>
      <c r="E106" s="97">
        <v>-539.99602472950028</v>
      </c>
      <c r="F106" s="96">
        <v>-798.01563019658715</v>
      </c>
      <c r="G106" s="97">
        <v>688.11114971447205</v>
      </c>
      <c r="H106" s="96">
        <v>3386.0443842636814</v>
      </c>
      <c r="I106" s="97">
        <v>1687.5917563859475</v>
      </c>
      <c r="J106" s="96">
        <v>4203.5370891327912</v>
      </c>
      <c r="K106" s="97">
        <v>3407.7906050447327</v>
      </c>
      <c r="L106" s="96">
        <v>4870.2135028359862</v>
      </c>
      <c r="M106" s="97">
        <v>2166.430508341522</v>
      </c>
      <c r="N106" s="96">
        <v>986.38834591994964</v>
      </c>
      <c r="O106" s="97">
        <v>-441.93140213041806</v>
      </c>
      <c r="P106" s="96">
        <v>2551.6864737105207</v>
      </c>
      <c r="Q106" s="97">
        <v>591.13074743121797</v>
      </c>
      <c r="R106" s="96">
        <v>-8243.1042154724983</v>
      </c>
      <c r="S106" s="97">
        <v>-3206.1927857078244</v>
      </c>
      <c r="T106" s="96">
        <v>-3210.9046071805678</v>
      </c>
      <c r="U106" s="97">
        <v>-2289.9894844618666</v>
      </c>
      <c r="V106" s="96">
        <v>-897.89431508063535</v>
      </c>
      <c r="W106" s="97">
        <v>1013.7046609218669</v>
      </c>
      <c r="X106" s="96">
        <v>-762.05580723979438</v>
      </c>
      <c r="Y106" s="97">
        <v>-331.60248760728609</v>
      </c>
      <c r="Z106" s="96">
        <v>791.81119899477744</v>
      </c>
      <c r="AA106" s="97">
        <v>-278.5580712737501</v>
      </c>
      <c r="AB106" s="96">
        <v>-145.25813022843067</v>
      </c>
      <c r="AC106" s="97">
        <v>42.878429330878134</v>
      </c>
      <c r="AD106" s="96">
        <v>-73.457167710890644</v>
      </c>
      <c r="AE106" s="97">
        <v>-45.889010423927175</v>
      </c>
      <c r="AF106" s="96">
        <v>3388.8948715598199</v>
      </c>
      <c r="AG106" s="97">
        <v>1688.3228309448095</v>
      </c>
      <c r="AH106" s="96">
        <v>4209.0695701120567</v>
      </c>
      <c r="AI106" s="97">
        <v>3413.1969690953156</v>
      </c>
      <c r="AJ106" s="96">
        <v>4677.0517476636869</v>
      </c>
      <c r="AK106" s="97">
        <v>2183.2117681597483</v>
      </c>
      <c r="AL106" s="96">
        <v>983.6745239362499</v>
      </c>
      <c r="AM106" s="97">
        <v>-446.16322066838984</v>
      </c>
      <c r="AN106" s="96">
        <v>1936.1313153812825</v>
      </c>
      <c r="AO106" s="97">
        <v>1207.4460971947901</v>
      </c>
      <c r="AP106" s="96">
        <v>-7707.2229151481097</v>
      </c>
      <c r="AQ106" s="97">
        <v>-3781.1145713565602</v>
      </c>
      <c r="AR106" s="96">
        <v>-3224.4701721544552</v>
      </c>
      <c r="AS106" s="97">
        <v>-2298.8564536851554</v>
      </c>
      <c r="AT106" s="96">
        <v>-905.41500310378979</v>
      </c>
      <c r="AU106" s="97">
        <v>1013.3576746675262</v>
      </c>
      <c r="AV106" s="96">
        <v>-769.57823423219816</v>
      </c>
      <c r="AW106" s="97">
        <v>-335.32635041721369</v>
      </c>
      <c r="AX106" s="96">
        <v>789.26974449659974</v>
      </c>
      <c r="AY106" s="97">
        <v>-282.03555036899888</v>
      </c>
    </row>
    <row r="107" spans="2:51" x14ac:dyDescent="0.25">
      <c r="B107" s="94">
        <v>10343</v>
      </c>
      <c r="C107" s="95" t="s">
        <v>110</v>
      </c>
      <c r="D107" s="96">
        <v>-878.14412586984781</v>
      </c>
      <c r="E107" s="97">
        <v>-77.244484519502748</v>
      </c>
      <c r="F107" s="96">
        <v>-1080.5653784900505</v>
      </c>
      <c r="G107" s="97">
        <v>-136.61426628817753</v>
      </c>
      <c r="H107" s="96">
        <v>128.73582290108425</v>
      </c>
      <c r="I107" s="97">
        <v>398.12163977930504</v>
      </c>
      <c r="J107" s="96">
        <v>1049.8929068964444</v>
      </c>
      <c r="K107" s="97">
        <v>1234.5396671703538</v>
      </c>
      <c r="L107" s="96">
        <v>867.59883074663958</v>
      </c>
      <c r="M107" s="97">
        <v>1476.1282072948593</v>
      </c>
      <c r="N107" s="96">
        <v>-135.10174618086785</v>
      </c>
      <c r="O107" s="97">
        <v>643.87876646473478</v>
      </c>
      <c r="P107" s="96">
        <v>-402.71682621255877</v>
      </c>
      <c r="Q107" s="97">
        <v>-43.375647561268124</v>
      </c>
      <c r="R107" s="96">
        <v>-2296.127579712258</v>
      </c>
      <c r="S107" s="97">
        <v>-162.34172250971596</v>
      </c>
      <c r="T107" s="96">
        <v>-579.6868547459635</v>
      </c>
      <c r="U107" s="97">
        <v>-188.51088356709397</v>
      </c>
      <c r="V107" s="96">
        <v>-695.17715035138372</v>
      </c>
      <c r="W107" s="97">
        <v>880.40239307935553</v>
      </c>
      <c r="X107" s="96">
        <v>-385.63496344166742</v>
      </c>
      <c r="Y107" s="97">
        <v>819.0440010781349</v>
      </c>
      <c r="Z107" s="96">
        <v>-250.37060846673739</v>
      </c>
      <c r="AA107" s="97">
        <v>-192.53837626853192</v>
      </c>
      <c r="AB107" s="96">
        <v>-875.41410422614081</v>
      </c>
      <c r="AC107" s="97">
        <v>-75.689165380342274</v>
      </c>
      <c r="AD107" s="96">
        <v>-1077.3462231320327</v>
      </c>
      <c r="AE107" s="97">
        <v>-134.6675626062347</v>
      </c>
      <c r="AF107" s="96">
        <v>131.84238490336065</v>
      </c>
      <c r="AG107" s="97">
        <v>400.04622705121119</v>
      </c>
      <c r="AH107" s="96">
        <v>1052.5825305099588</v>
      </c>
      <c r="AI107" s="97">
        <v>1236.2157877386853</v>
      </c>
      <c r="AJ107" s="96">
        <v>870.2034323075568</v>
      </c>
      <c r="AK107" s="97">
        <v>1425.4205302750506</v>
      </c>
      <c r="AL107" s="96">
        <v>-132.25402238594779</v>
      </c>
      <c r="AM107" s="97">
        <v>645.61232678338638</v>
      </c>
      <c r="AN107" s="96">
        <v>-400.34908182505569</v>
      </c>
      <c r="AO107" s="97">
        <v>-41.929546526384911</v>
      </c>
      <c r="AP107" s="96">
        <v>-2292.2522103443644</v>
      </c>
      <c r="AQ107" s="97">
        <v>-160.18951114346737</v>
      </c>
      <c r="AR107" s="96">
        <v>-576.56137117613434</v>
      </c>
      <c r="AS107" s="97">
        <v>-186.74180381872975</v>
      </c>
      <c r="AT107" s="96">
        <v>-692.27004700302768</v>
      </c>
      <c r="AU107" s="97">
        <v>881.95798407451912</v>
      </c>
      <c r="AV107" s="96">
        <v>-382.52540668703114</v>
      </c>
      <c r="AW107" s="97">
        <v>820.62474778078331</v>
      </c>
      <c r="AX107" s="96">
        <v>-247.94266227297248</v>
      </c>
      <c r="AY107" s="97">
        <v>-191.02248979331262</v>
      </c>
    </row>
    <row r="108" spans="2:51" x14ac:dyDescent="0.25">
      <c r="B108" s="94">
        <v>10349</v>
      </c>
      <c r="C108" s="95" t="s">
        <v>111</v>
      </c>
      <c r="D108" s="96">
        <v>-7753.3418210444943</v>
      </c>
      <c r="E108" s="97">
        <v>11993.74326440529</v>
      </c>
      <c r="F108" s="96">
        <v>20659.05794126683</v>
      </c>
      <c r="G108" s="97">
        <v>55248.879927746821</v>
      </c>
      <c r="H108" s="96">
        <v>35816.766221585101</v>
      </c>
      <c r="I108" s="97">
        <v>50416.242834474673</v>
      </c>
      <c r="J108" s="96">
        <v>60707.645601215117</v>
      </c>
      <c r="K108" s="97">
        <v>79123.069207912413</v>
      </c>
      <c r="L108" s="96">
        <v>54188.765581106505</v>
      </c>
      <c r="M108" s="97">
        <v>54847.442965521419</v>
      </c>
      <c r="N108" s="96">
        <v>49373.229088824068</v>
      </c>
      <c r="O108" s="97">
        <v>48919.394841062749</v>
      </c>
      <c r="P108" s="96">
        <v>-18406.342089581231</v>
      </c>
      <c r="Q108" s="97">
        <v>-1443.0599160114143</v>
      </c>
      <c r="R108" s="96">
        <v>-138845.10310904874</v>
      </c>
      <c r="S108" s="97">
        <v>-69520.401062385543</v>
      </c>
      <c r="T108" s="96">
        <v>-132066.96096721824</v>
      </c>
      <c r="U108" s="97">
        <v>-74752.268202732477</v>
      </c>
      <c r="V108" s="96">
        <v>-63059.651529942414</v>
      </c>
      <c r="W108" s="97">
        <v>-14320.802055897315</v>
      </c>
      <c r="X108" s="96">
        <v>-54726.538839739354</v>
      </c>
      <c r="Y108" s="97">
        <v>-11423.350049964218</v>
      </c>
      <c r="Z108" s="96">
        <v>17091.299235651488</v>
      </c>
      <c r="AA108" s="97">
        <v>31693.502126589025</v>
      </c>
      <c r="AB108" s="96">
        <v>-10571.161442578144</v>
      </c>
      <c r="AC108" s="97">
        <v>16899.577796445519</v>
      </c>
      <c r="AD108" s="96">
        <v>29026.521561327332</v>
      </c>
      <c r="AE108" s="97">
        <v>50196.139978115578</v>
      </c>
      <c r="AF108" s="96">
        <v>37699.347407025722</v>
      </c>
      <c r="AG108" s="97">
        <v>51900.585692225941</v>
      </c>
      <c r="AH108" s="96">
        <v>62672.175758949816</v>
      </c>
      <c r="AI108" s="97">
        <v>80812.565143564265</v>
      </c>
      <c r="AJ108" s="96">
        <v>59307.294582454968</v>
      </c>
      <c r="AK108" s="97">
        <v>59208.336928327553</v>
      </c>
      <c r="AL108" s="96">
        <v>51285.322420060518</v>
      </c>
      <c r="AM108" s="97">
        <v>50295.92499387417</v>
      </c>
      <c r="AN108" s="96">
        <v>-20661.929385698168</v>
      </c>
      <c r="AO108" s="97">
        <v>2404.6387493668153</v>
      </c>
      <c r="AP108" s="96">
        <v>-137556.90209965274</v>
      </c>
      <c r="AQ108" s="97">
        <v>-70286.598344154889</v>
      </c>
      <c r="AR108" s="96">
        <v>-132066.96096721824</v>
      </c>
      <c r="AS108" s="97">
        <v>-74752.268202732477</v>
      </c>
      <c r="AT108" s="96">
        <v>-62386.098333004804</v>
      </c>
      <c r="AU108" s="97">
        <v>-13741.54630653096</v>
      </c>
      <c r="AV108" s="96">
        <v>-53862.706864666863</v>
      </c>
      <c r="AW108" s="97">
        <v>-10799.471401300754</v>
      </c>
      <c r="AX108" s="96">
        <v>18439.808865353669</v>
      </c>
      <c r="AY108" s="97">
        <v>32772.309830350772</v>
      </c>
    </row>
    <row r="109" spans="2:51" x14ac:dyDescent="0.25">
      <c r="B109" s="94">
        <v>10352</v>
      </c>
      <c r="C109" s="95" t="s">
        <v>112</v>
      </c>
      <c r="D109" s="96">
        <v>77.390037847138956</v>
      </c>
      <c r="E109" s="97">
        <v>-255.21493352589005</v>
      </c>
      <c r="F109" s="96">
        <v>-422.20316107132476</v>
      </c>
      <c r="G109" s="97">
        <v>348.74609028574923</v>
      </c>
      <c r="H109" s="96">
        <v>2082.4237804276181</v>
      </c>
      <c r="I109" s="97">
        <v>1461.1449456447808</v>
      </c>
      <c r="J109" s="96">
        <v>2531.1270177302285</v>
      </c>
      <c r="K109" s="97">
        <v>2198.7239692922703</v>
      </c>
      <c r="L109" s="96">
        <v>2310.5582355730576</v>
      </c>
      <c r="M109" s="97">
        <v>1296.3212950422271</v>
      </c>
      <c r="N109" s="96">
        <v>768.9808738287802</v>
      </c>
      <c r="O109" s="97">
        <v>159.11190025991073</v>
      </c>
      <c r="P109" s="96">
        <v>1121.9534837769479</v>
      </c>
      <c r="Q109" s="97">
        <v>370.66576764047477</v>
      </c>
      <c r="R109" s="96">
        <v>-3423.2018432381728</v>
      </c>
      <c r="S109" s="97">
        <v>-1434.0652132118216</v>
      </c>
      <c r="T109" s="96">
        <v>-1846.5932953742285</v>
      </c>
      <c r="U109" s="97">
        <v>-1312.3591442483362</v>
      </c>
      <c r="V109" s="96">
        <v>-1468.1778934285858</v>
      </c>
      <c r="W109" s="97">
        <v>-290.05316516603034</v>
      </c>
      <c r="X109" s="96">
        <v>-1355.8223785965547</v>
      </c>
      <c r="Y109" s="97">
        <v>-687.79518138130015</v>
      </c>
      <c r="Z109" s="96">
        <v>-206.62133614562754</v>
      </c>
      <c r="AA109" s="97">
        <v>-451.28820486167024</v>
      </c>
      <c r="AB109" s="96">
        <v>-148.34590778287202</v>
      </c>
      <c r="AC109" s="97">
        <v>-36.556269097292443</v>
      </c>
      <c r="AD109" s="96">
        <v>-155.24349679689749</v>
      </c>
      <c r="AE109" s="97">
        <v>63.22324282959562</v>
      </c>
      <c r="AF109" s="96">
        <v>2071.6246479538231</v>
      </c>
      <c r="AG109" s="97">
        <v>1454.9811541402087</v>
      </c>
      <c r="AH109" s="96">
        <v>2524.6837578227096</v>
      </c>
      <c r="AI109" s="97">
        <v>2196.637637522661</v>
      </c>
      <c r="AJ109" s="96">
        <v>2307.2440638483549</v>
      </c>
      <c r="AK109" s="97">
        <v>1339.9234230499965</v>
      </c>
      <c r="AL109" s="96">
        <v>762.5408782498007</v>
      </c>
      <c r="AM109" s="97">
        <v>153.95523393062558</v>
      </c>
      <c r="AN109" s="96">
        <v>880.45588944911469</v>
      </c>
      <c r="AO109" s="97">
        <v>610.31613207975624</v>
      </c>
      <c r="AP109" s="96">
        <v>-3231.1890484243695</v>
      </c>
      <c r="AQ109" s="97">
        <v>-1656.603826376811</v>
      </c>
      <c r="AR109" s="96">
        <v>-1855.911305829818</v>
      </c>
      <c r="AS109" s="97">
        <v>-1319.1086165605925</v>
      </c>
      <c r="AT109" s="96">
        <v>-1476.7732254740713</v>
      </c>
      <c r="AU109" s="97">
        <v>-292.11200465925413</v>
      </c>
      <c r="AV109" s="96">
        <v>-1364.8951101007642</v>
      </c>
      <c r="AW109" s="97">
        <v>-692.44724999321625</v>
      </c>
      <c r="AX109" s="96">
        <v>-208.18586486527965</v>
      </c>
      <c r="AY109" s="97">
        <v>-453.96229720894189</v>
      </c>
    </row>
    <row r="110" spans="2:51" x14ac:dyDescent="0.25">
      <c r="B110" s="94">
        <v>10354</v>
      </c>
      <c r="C110" s="95" t="s">
        <v>113</v>
      </c>
      <c r="D110" s="96">
        <v>-7387.8025163217389</v>
      </c>
      <c r="E110" s="97">
        <v>20201.351535029011</v>
      </c>
      <c r="F110" s="96">
        <v>-32729.905591388844</v>
      </c>
      <c r="G110" s="97">
        <v>25153.878451512326</v>
      </c>
      <c r="H110" s="96">
        <v>10579.367074777896</v>
      </c>
      <c r="I110" s="97">
        <v>40530.281888527636</v>
      </c>
      <c r="J110" s="96">
        <v>24801.837359601312</v>
      </c>
      <c r="K110" s="97">
        <v>60396.269578611595</v>
      </c>
      <c r="L110" s="96">
        <v>18710.464743492979</v>
      </c>
      <c r="M110" s="97">
        <v>35252.277539834176</v>
      </c>
      <c r="N110" s="96">
        <v>-709.94439321462414</v>
      </c>
      <c r="O110" s="97">
        <v>18903.218591096098</v>
      </c>
      <c r="P110" s="96">
        <v>6272.5719298585609</v>
      </c>
      <c r="Q110" s="97">
        <v>22013.155008640388</v>
      </c>
      <c r="R110" s="96">
        <v>-103950.10306717249</v>
      </c>
      <c r="S110" s="97">
        <v>-16986.438330694305</v>
      </c>
      <c r="T110" s="96">
        <v>-53797.841541627684</v>
      </c>
      <c r="U110" s="97">
        <v>-7731.5315540840384</v>
      </c>
      <c r="V110" s="96">
        <v>-49984.890602837098</v>
      </c>
      <c r="W110" s="97">
        <v>14943.529272589134</v>
      </c>
      <c r="X110" s="96">
        <v>-52136.633660892228</v>
      </c>
      <c r="Y110" s="97">
        <v>3135.2213964823313</v>
      </c>
      <c r="Z110" s="96">
        <v>-14451.737208832143</v>
      </c>
      <c r="AA110" s="97">
        <v>14595.513712547909</v>
      </c>
      <c r="AB110" s="96">
        <v>-11802.100788205746</v>
      </c>
      <c r="AC110" s="97">
        <v>28185.786990260865</v>
      </c>
      <c r="AD110" s="96">
        <v>-24442.149359244475</v>
      </c>
      <c r="AE110" s="97">
        <v>20354.374230071146</v>
      </c>
      <c r="AF110" s="96">
        <v>13213.166449402808</v>
      </c>
      <c r="AG110" s="97">
        <v>43365.409141026001</v>
      </c>
      <c r="AH110" s="96">
        <v>27636.197783493146</v>
      </c>
      <c r="AI110" s="97">
        <v>63754.362132153459</v>
      </c>
      <c r="AJ110" s="96">
        <v>26473.962984732294</v>
      </c>
      <c r="AK110" s="97">
        <v>41736.864288167941</v>
      </c>
      <c r="AL110" s="96">
        <v>1335.7636218648113</v>
      </c>
      <c r="AM110" s="97">
        <v>20833.405447017765</v>
      </c>
      <c r="AN110" s="96">
        <v>2183.4679188423615</v>
      </c>
      <c r="AO110" s="97">
        <v>29877.548023814408</v>
      </c>
      <c r="AP110" s="96">
        <v>-99274.773828692094</v>
      </c>
      <c r="AQ110" s="97">
        <v>-21562.08178351642</v>
      </c>
      <c r="AR110" s="96">
        <v>-53430.510485931998</v>
      </c>
      <c r="AS110" s="97">
        <v>-6718.9126903006108</v>
      </c>
      <c r="AT110" s="96">
        <v>-49641.310859335703</v>
      </c>
      <c r="AU110" s="97">
        <v>16604.046087854469</v>
      </c>
      <c r="AV110" s="96">
        <v>-51722.044870724319</v>
      </c>
      <c r="AW110" s="97">
        <v>4395.7834158874903</v>
      </c>
      <c r="AX110" s="96">
        <v>-13198.021484108438</v>
      </c>
      <c r="AY110" s="97">
        <v>16214.830906846313</v>
      </c>
    </row>
    <row r="111" spans="2:51" x14ac:dyDescent="0.25">
      <c r="B111" s="94">
        <v>10360</v>
      </c>
      <c r="C111" s="95" t="s">
        <v>114</v>
      </c>
      <c r="D111" s="96">
        <v>-1144.7437364542702</v>
      </c>
      <c r="E111" s="97">
        <v>-437.53438910747218</v>
      </c>
      <c r="F111" s="96">
        <v>-1746.1789277190765</v>
      </c>
      <c r="G111" s="97">
        <v>-629.80682454201542</v>
      </c>
      <c r="H111" s="96">
        <v>-1079.9399208717186</v>
      </c>
      <c r="I111" s="97">
        <v>-366.75318882212287</v>
      </c>
      <c r="J111" s="96">
        <v>-854.41492493819737</v>
      </c>
      <c r="K111" s="97">
        <v>-88.145290222914582</v>
      </c>
      <c r="L111" s="96">
        <v>-820.55929260989228</v>
      </c>
      <c r="M111" s="97">
        <v>-255.12430875266386</v>
      </c>
      <c r="N111" s="96">
        <v>-1421.6021516305914</v>
      </c>
      <c r="O111" s="97">
        <v>-690.42468186925839</v>
      </c>
      <c r="P111" s="96">
        <v>-580.5744343698741</v>
      </c>
      <c r="Q111" s="97">
        <v>-181.64802529287249</v>
      </c>
      <c r="R111" s="96">
        <v>-786.05614957924809</v>
      </c>
      <c r="S111" s="97">
        <v>387.42881817459011</v>
      </c>
      <c r="T111" s="96">
        <v>1539.701790513328</v>
      </c>
      <c r="U111" s="97">
        <v>1412.5525526597517</v>
      </c>
      <c r="V111" s="96">
        <v>2433.7488421350213</v>
      </c>
      <c r="W111" s="97">
        <v>2835.725842599204</v>
      </c>
      <c r="X111" s="96">
        <v>1518.7020058631092</v>
      </c>
      <c r="Y111" s="97">
        <v>1514.0626534990324</v>
      </c>
      <c r="Z111" s="96">
        <v>450.32112924465309</v>
      </c>
      <c r="AA111" s="97">
        <v>687.77044924678717</v>
      </c>
      <c r="AB111" s="96">
        <v>-1204.8717364542701</v>
      </c>
      <c r="AC111" s="97">
        <v>-368.44938910747214</v>
      </c>
      <c r="AD111" s="96">
        <v>-1670.3379277190766</v>
      </c>
      <c r="AE111" s="97">
        <v>-696.25782454201544</v>
      </c>
      <c r="AF111" s="96">
        <v>-1073.2459208717187</v>
      </c>
      <c r="AG111" s="97">
        <v>-361.69918882212301</v>
      </c>
      <c r="AH111" s="96">
        <v>-848.37792493819734</v>
      </c>
      <c r="AI111" s="97">
        <v>-83.050290222914555</v>
      </c>
      <c r="AJ111" s="96">
        <v>-776.20231756189196</v>
      </c>
      <c r="AK111" s="97">
        <v>-229.81632122866358</v>
      </c>
      <c r="AL111" s="96">
        <v>-1416.7601516305915</v>
      </c>
      <c r="AM111" s="97">
        <v>-686.95268186925841</v>
      </c>
      <c r="AN111" s="96">
        <v>-649.53843436987427</v>
      </c>
      <c r="AO111" s="97">
        <v>-102.77502529287244</v>
      </c>
      <c r="AP111" s="96">
        <v>-643.96314957924824</v>
      </c>
      <c r="AQ111" s="97">
        <v>263.41381817458978</v>
      </c>
      <c r="AR111" s="96">
        <v>1554.3147905133283</v>
      </c>
      <c r="AS111" s="97">
        <v>1422.4465526597514</v>
      </c>
      <c r="AT111" s="96">
        <v>2450.345842135021</v>
      </c>
      <c r="AU111" s="97">
        <v>2849.2068425992038</v>
      </c>
      <c r="AV111" s="96">
        <v>1533.2020058631092</v>
      </c>
      <c r="AW111" s="97">
        <v>1523.6596534990322</v>
      </c>
      <c r="AX111" s="96">
        <v>459.43612924465288</v>
      </c>
      <c r="AY111" s="97">
        <v>694.68144924678722</v>
      </c>
    </row>
    <row r="112" spans="2:51" x14ac:dyDescent="0.25">
      <c r="B112" s="94">
        <v>10363</v>
      </c>
      <c r="C112" s="95" t="s">
        <v>115</v>
      </c>
      <c r="D112" s="96">
        <v>-1004.9422449928024</v>
      </c>
      <c r="E112" s="97">
        <v>-1294.4965814721654</v>
      </c>
      <c r="F112" s="96">
        <v>-2413.6116430709299</v>
      </c>
      <c r="G112" s="97">
        <v>3025.7472418711804</v>
      </c>
      <c r="H112" s="96">
        <v>7387.5802889368933</v>
      </c>
      <c r="I112" s="97">
        <v>5462.6753991894475</v>
      </c>
      <c r="J112" s="96">
        <v>10339.624755384219</v>
      </c>
      <c r="K112" s="97">
        <v>10061.741468391698</v>
      </c>
      <c r="L112" s="96">
        <v>11711.51701932375</v>
      </c>
      <c r="M112" s="97">
        <v>7127.9166917523871</v>
      </c>
      <c r="N112" s="96">
        <v>2702.6562215447702</v>
      </c>
      <c r="O112" s="97">
        <v>282.5137334996507</v>
      </c>
      <c r="P112" s="96">
        <v>5816.4142378248871</v>
      </c>
      <c r="Q112" s="97">
        <v>2267.6450745288312</v>
      </c>
      <c r="R112" s="96">
        <v>-21058.503852462214</v>
      </c>
      <c r="S112" s="97">
        <v>-7994.3518265723105</v>
      </c>
      <c r="T112" s="96">
        <v>-10332.450950363069</v>
      </c>
      <c r="U112" s="97">
        <v>-6450.6618665065798</v>
      </c>
      <c r="V112" s="96">
        <v>-5578.960514789389</v>
      </c>
      <c r="W112" s="97">
        <v>830.20634121552939</v>
      </c>
      <c r="X112" s="96">
        <v>-5479.5525205735175</v>
      </c>
      <c r="Y112" s="97">
        <v>-1892.7523757560666</v>
      </c>
      <c r="Z112" s="96">
        <v>-1502.4287872898931</v>
      </c>
      <c r="AA112" s="97">
        <v>-2150.430733709276</v>
      </c>
      <c r="AB112" s="96">
        <v>-2268.7632156130858</v>
      </c>
      <c r="AC112" s="97">
        <v>-7.9530894585623173</v>
      </c>
      <c r="AD112" s="96">
        <v>-732.17988416814478</v>
      </c>
      <c r="AE112" s="97">
        <v>1380.0816334584197</v>
      </c>
      <c r="AF112" s="96">
        <v>7426.4452966476165</v>
      </c>
      <c r="AG112" s="97">
        <v>5488.9519961833103</v>
      </c>
      <c r="AH112" s="96">
        <v>10383.051282319626</v>
      </c>
      <c r="AI112" s="97">
        <v>10097.783029435261</v>
      </c>
      <c r="AJ112" s="96">
        <v>11391.454890828318</v>
      </c>
      <c r="AK112" s="97">
        <v>7171.9544738458972</v>
      </c>
      <c r="AL112" s="96">
        <v>2728.1145764721005</v>
      </c>
      <c r="AM112" s="97">
        <v>294.62801300602223</v>
      </c>
      <c r="AN112" s="96">
        <v>4446.2753197483762</v>
      </c>
      <c r="AO112" s="97">
        <v>3682.9184329461532</v>
      </c>
      <c r="AP112" s="96">
        <v>-19836.978950516888</v>
      </c>
      <c r="AQ112" s="97">
        <v>-9248.3454945785379</v>
      </c>
      <c r="AR112" s="96">
        <v>-10337.561077696962</v>
      </c>
      <c r="AS112" s="97">
        <v>-6455.0534368750959</v>
      </c>
      <c r="AT112" s="96">
        <v>-5573.7335578243437</v>
      </c>
      <c r="AU112" s="97">
        <v>842.4638285801484</v>
      </c>
      <c r="AV112" s="96">
        <v>-5472.7726916822721</v>
      </c>
      <c r="AW112" s="97">
        <v>-1887.0945842229448</v>
      </c>
      <c r="AX112" s="96">
        <v>-1490.2383141063401</v>
      </c>
      <c r="AY112" s="97">
        <v>-2145.8251688129531</v>
      </c>
    </row>
    <row r="113" spans="2:51" x14ac:dyDescent="0.25">
      <c r="B113" s="94">
        <v>10369</v>
      </c>
      <c r="C113" s="95" t="s">
        <v>116</v>
      </c>
      <c r="D113" s="96">
        <v>-2028.4946964746059</v>
      </c>
      <c r="E113" s="97">
        <v>-873.71458477317401</v>
      </c>
      <c r="F113" s="96">
        <v>-3662.8697879676638</v>
      </c>
      <c r="G113" s="97">
        <v>-1661.5074748663692</v>
      </c>
      <c r="H113" s="96">
        <v>-2220.2165525267392</v>
      </c>
      <c r="I113" s="97">
        <v>-311.60757970607392</v>
      </c>
      <c r="J113" s="96">
        <v>-1138.8380987770925</v>
      </c>
      <c r="K113" s="97">
        <v>51.222070826363051</v>
      </c>
      <c r="L113" s="96">
        <v>-1244.7326409720745</v>
      </c>
      <c r="M113" s="97">
        <v>-238.54044779648621</v>
      </c>
      <c r="N113" s="96">
        <v>-1866.8055655962153</v>
      </c>
      <c r="O113" s="97">
        <v>-566.26455332972182</v>
      </c>
      <c r="P113" s="96">
        <v>-566.38755717776348</v>
      </c>
      <c r="Q113" s="97">
        <v>-121.70899643312032</v>
      </c>
      <c r="R113" s="96">
        <v>396.87282661780591</v>
      </c>
      <c r="S113" s="97">
        <v>1959.2537508520281</v>
      </c>
      <c r="T113" s="96">
        <v>1562.2609469705703</v>
      </c>
      <c r="U113" s="97">
        <v>2560.7981142082599</v>
      </c>
      <c r="V113" s="96">
        <v>6209.9430502290297</v>
      </c>
      <c r="W113" s="97">
        <v>5904.7528391115993</v>
      </c>
      <c r="X113" s="96">
        <v>5472.2779514009799</v>
      </c>
      <c r="Y113" s="97">
        <v>5291.9078185174176</v>
      </c>
      <c r="Z113" s="96">
        <v>1876.4061280419228</v>
      </c>
      <c r="AA113" s="97">
        <v>2251.1008037689558</v>
      </c>
      <c r="AB113" s="96">
        <v>-2052.3823712975509</v>
      </c>
      <c r="AC113" s="97">
        <v>-886.24106452437445</v>
      </c>
      <c r="AD113" s="96">
        <v>-3695.6849058386242</v>
      </c>
      <c r="AE113" s="97">
        <v>-1679.1981329592468</v>
      </c>
      <c r="AF113" s="96">
        <v>-2246.723197451558</v>
      </c>
      <c r="AG113" s="97">
        <v>-323.88228999615512</v>
      </c>
      <c r="AH113" s="96">
        <v>-1158.421382456987</v>
      </c>
      <c r="AI113" s="97">
        <v>42.024612970461931</v>
      </c>
      <c r="AJ113" s="96">
        <v>-1002.7451092283145</v>
      </c>
      <c r="AK113" s="97">
        <v>-117.31553218704494</v>
      </c>
      <c r="AL113" s="96">
        <v>-1888.7963188049671</v>
      </c>
      <c r="AM113" s="97">
        <v>-577.25628280177898</v>
      </c>
      <c r="AN113" s="96">
        <v>-581.76230195838707</v>
      </c>
      <c r="AO113" s="97">
        <v>-130.20725720572455</v>
      </c>
      <c r="AP113" s="96">
        <v>374.44010992435506</v>
      </c>
      <c r="AQ113" s="97">
        <v>1953.2866381845397</v>
      </c>
      <c r="AR113" s="96">
        <v>1548.5107617576941</v>
      </c>
      <c r="AS113" s="97">
        <v>2559.2229670673951</v>
      </c>
      <c r="AT113" s="96">
        <v>6213.5034196216247</v>
      </c>
      <c r="AU113" s="97">
        <v>5915.9790700767899</v>
      </c>
      <c r="AV113" s="96">
        <v>5471.6620559389294</v>
      </c>
      <c r="AW113" s="97">
        <v>5300.6211483200714</v>
      </c>
      <c r="AX113" s="96">
        <v>1866.9495325402786</v>
      </c>
      <c r="AY113" s="97">
        <v>2249.0314838266063</v>
      </c>
    </row>
    <row r="114" spans="2:51" x14ac:dyDescent="0.25">
      <c r="B114" s="94">
        <v>10370</v>
      </c>
      <c r="C114" s="95" t="s">
        <v>117</v>
      </c>
      <c r="D114" s="96">
        <v>-17282.766216106407</v>
      </c>
      <c r="E114" s="97">
        <v>197.833298513513</v>
      </c>
      <c r="F114" s="96">
        <v>-19862.057597079372</v>
      </c>
      <c r="G114" s="97">
        <v>9320.8064622047532</v>
      </c>
      <c r="H114" s="96">
        <v>7048.0837616762728</v>
      </c>
      <c r="I114" s="97">
        <v>21539.814944122256</v>
      </c>
      <c r="J114" s="96">
        <v>10455.189380300406</v>
      </c>
      <c r="K114" s="97">
        <v>28389.171405696638</v>
      </c>
      <c r="L114" s="96">
        <v>9231.0201914720237</v>
      </c>
      <c r="M114" s="97">
        <v>17459.900112710391</v>
      </c>
      <c r="N114" s="96">
        <v>11224.281623329225</v>
      </c>
      <c r="O114" s="97">
        <v>17720.195068292502</v>
      </c>
      <c r="P114" s="96">
        <v>9807.5985226435878</v>
      </c>
      <c r="Q114" s="97">
        <v>15821.254237576424</v>
      </c>
      <c r="R114" s="96">
        <v>-49867.272681116621</v>
      </c>
      <c r="S114" s="97">
        <v>-6931.9329027847925</v>
      </c>
      <c r="T114" s="96">
        <v>-29651.294136276767</v>
      </c>
      <c r="U114" s="97">
        <v>-5986.7664893621259</v>
      </c>
      <c r="V114" s="96">
        <v>-23070.13942084038</v>
      </c>
      <c r="W114" s="97">
        <v>8923.8178574255435</v>
      </c>
      <c r="X114" s="96">
        <v>-27872.563168944645</v>
      </c>
      <c r="Y114" s="97">
        <v>122.92641202846426</v>
      </c>
      <c r="Z114" s="96">
        <v>-7222.5556143381837</v>
      </c>
      <c r="AA114" s="97">
        <v>7209.5927289446699</v>
      </c>
      <c r="AB114" s="96">
        <v>-18886.956224845213</v>
      </c>
      <c r="AC114" s="97">
        <v>3295.294368005103</v>
      </c>
      <c r="AD114" s="96">
        <v>-15532.728711897769</v>
      </c>
      <c r="AE114" s="97">
        <v>6923.9460085855972</v>
      </c>
      <c r="AF114" s="96">
        <v>8386.4551045521221</v>
      </c>
      <c r="AG114" s="97">
        <v>22595.06927215898</v>
      </c>
      <c r="AH114" s="96">
        <v>11671.24661668195</v>
      </c>
      <c r="AI114" s="97">
        <v>29434.980628984769</v>
      </c>
      <c r="AJ114" s="96">
        <v>12915.579093401233</v>
      </c>
      <c r="AK114" s="97">
        <v>20301.29412827966</v>
      </c>
      <c r="AL114" s="96">
        <v>12513.854953286587</v>
      </c>
      <c r="AM114" s="97">
        <v>18648.568460923845</v>
      </c>
      <c r="AN114" s="96">
        <v>7694.040009668417</v>
      </c>
      <c r="AO114" s="97">
        <v>19801.401576492615</v>
      </c>
      <c r="AP114" s="96">
        <v>-46208.001737733328</v>
      </c>
      <c r="AQ114" s="97">
        <v>-8922.2538370914262</v>
      </c>
      <c r="AR114" s="96">
        <v>-28788.515301175154</v>
      </c>
      <c r="AS114" s="97">
        <v>-5356.2742637109404</v>
      </c>
      <c r="AT114" s="96">
        <v>-22208.273612531135</v>
      </c>
      <c r="AU114" s="97">
        <v>9665.0224525715021</v>
      </c>
      <c r="AV114" s="96">
        <v>-26992.75166161306</v>
      </c>
      <c r="AW114" s="97">
        <v>758.34583399016992</v>
      </c>
      <c r="AX114" s="96">
        <v>-6344.1608727188868</v>
      </c>
      <c r="AY114" s="97">
        <v>7912.3085222400987</v>
      </c>
    </row>
    <row r="115" spans="2:51" x14ac:dyDescent="0.25">
      <c r="B115" s="94">
        <v>10371</v>
      </c>
      <c r="C115" s="95" t="s">
        <v>118</v>
      </c>
      <c r="D115" s="96">
        <v>-80.488623978636497</v>
      </c>
      <c r="E115" s="97">
        <v>-5.6921035741061132</v>
      </c>
      <c r="F115" s="96">
        <v>-212.37906402219778</v>
      </c>
      <c r="G115" s="97">
        <v>232.62509955594351</v>
      </c>
      <c r="H115" s="96">
        <v>690.22771937474863</v>
      </c>
      <c r="I115" s="97">
        <v>571.97779233585743</v>
      </c>
      <c r="J115" s="96">
        <v>1184.3656185074442</v>
      </c>
      <c r="K115" s="97">
        <v>1016.7857453833531</v>
      </c>
      <c r="L115" s="96">
        <v>1143.5931499132939</v>
      </c>
      <c r="M115" s="97">
        <v>837.97198442245144</v>
      </c>
      <c r="N115" s="96">
        <v>188.03780316266057</v>
      </c>
      <c r="O115" s="97">
        <v>148.09331274423585</v>
      </c>
      <c r="P115" s="96">
        <v>620.68900638833748</v>
      </c>
      <c r="Q115" s="97">
        <v>332.12136769446624</v>
      </c>
      <c r="R115" s="96">
        <v>-2505.415751190174</v>
      </c>
      <c r="S115" s="97">
        <v>-904.34475832987982</v>
      </c>
      <c r="T115" s="96">
        <v>-1289.5402722213057</v>
      </c>
      <c r="U115" s="97">
        <v>-553.8902959072434</v>
      </c>
      <c r="V115" s="96">
        <v>-821.68765389321288</v>
      </c>
      <c r="W115" s="97">
        <v>-70.006679926556444</v>
      </c>
      <c r="X115" s="96">
        <v>-1057.5871584771885</v>
      </c>
      <c r="Y115" s="97">
        <v>-155.46868477094131</v>
      </c>
      <c r="Z115" s="96">
        <v>9.257199836610198</v>
      </c>
      <c r="AA115" s="97">
        <v>60.866010577086399</v>
      </c>
      <c r="AB115" s="96">
        <v>-71.688623978636315</v>
      </c>
      <c r="AC115" s="97">
        <v>-44.882103574106168</v>
      </c>
      <c r="AD115" s="96">
        <v>-236.02806402219721</v>
      </c>
      <c r="AE115" s="97">
        <v>231.48509955594318</v>
      </c>
      <c r="AF115" s="96">
        <v>680.07671937474879</v>
      </c>
      <c r="AG115" s="97">
        <v>551.87379233585762</v>
      </c>
      <c r="AH115" s="96">
        <v>1176.458618507444</v>
      </c>
      <c r="AI115" s="97">
        <v>994.49374538335314</v>
      </c>
      <c r="AJ115" s="96">
        <v>1215.9067336332946</v>
      </c>
      <c r="AK115" s="97">
        <v>847.69827628245139</v>
      </c>
      <c r="AL115" s="96">
        <v>175.82980316266003</v>
      </c>
      <c r="AM115" s="97">
        <v>130.54231274423546</v>
      </c>
      <c r="AN115" s="96">
        <v>632.30300638833705</v>
      </c>
      <c r="AO115" s="97">
        <v>296.14936769446604</v>
      </c>
      <c r="AP115" s="96">
        <v>-2532.9087511901735</v>
      </c>
      <c r="AQ115" s="97">
        <v>-907.06375832987987</v>
      </c>
      <c r="AR115" s="96">
        <v>-1297.8802722213049</v>
      </c>
      <c r="AS115" s="97">
        <v>-570.08429590724336</v>
      </c>
      <c r="AT115" s="96">
        <v>-827.50165389321319</v>
      </c>
      <c r="AU115" s="97">
        <v>-94.452679926556357</v>
      </c>
      <c r="AV115" s="96">
        <v>-1069.0901584771882</v>
      </c>
      <c r="AW115" s="97">
        <v>-174.26668477094154</v>
      </c>
      <c r="AX115" s="96">
        <v>2.8751998366096814</v>
      </c>
      <c r="AY115" s="97">
        <v>42.534010577086519</v>
      </c>
    </row>
    <row r="116" spans="2:51" x14ac:dyDescent="0.25">
      <c r="B116" s="94">
        <v>10376</v>
      </c>
      <c r="C116" s="95" t="s">
        <v>119</v>
      </c>
      <c r="D116" s="96">
        <v>339.81550160265033</v>
      </c>
      <c r="E116" s="97">
        <v>209.45876377485183</v>
      </c>
      <c r="F116" s="96">
        <v>-1791.8107629969381</v>
      </c>
      <c r="G116" s="97">
        <v>2194.6625766847028</v>
      </c>
      <c r="H116" s="96">
        <v>3178.1072243543967</v>
      </c>
      <c r="I116" s="97">
        <v>2818.491424736585</v>
      </c>
      <c r="J116" s="96">
        <v>6169.9583603594037</v>
      </c>
      <c r="K116" s="97">
        <v>6914.3899837805166</v>
      </c>
      <c r="L116" s="96">
        <v>5326.8361862794336</v>
      </c>
      <c r="M116" s="97">
        <v>3442.3154103442175</v>
      </c>
      <c r="N116" s="96">
        <v>3206.2055443359022</v>
      </c>
      <c r="O116" s="97">
        <v>1411.1166910188622</v>
      </c>
      <c r="P116" s="96">
        <v>3467.3165498637645</v>
      </c>
      <c r="Q116" s="97">
        <v>1594.6291822139428</v>
      </c>
      <c r="R116" s="96">
        <v>-13970.887348494962</v>
      </c>
      <c r="S116" s="97">
        <v>-5053.810632139377</v>
      </c>
      <c r="T116" s="96">
        <v>-6952.6600429587234</v>
      </c>
      <c r="U116" s="97">
        <v>-3766.4465468157705</v>
      </c>
      <c r="V116" s="96">
        <v>-5822.8996684786835</v>
      </c>
      <c r="W116" s="97">
        <v>-179.31005902928337</v>
      </c>
      <c r="X116" s="96">
        <v>-5490.1056589828877</v>
      </c>
      <c r="Y116" s="97">
        <v>-1668.7594265195985</v>
      </c>
      <c r="Z116" s="96">
        <v>-473.32745341193004</v>
      </c>
      <c r="AA116" s="97">
        <v>-68.541768966228119</v>
      </c>
      <c r="AB116" s="96">
        <v>-497.57203949004543</v>
      </c>
      <c r="AC116" s="97">
        <v>1033.639785295838</v>
      </c>
      <c r="AD116" s="96">
        <v>-782.13164694740408</v>
      </c>
      <c r="AE116" s="97">
        <v>1168.3699846361305</v>
      </c>
      <c r="AF116" s="96">
        <v>3175.3421742974679</v>
      </c>
      <c r="AG116" s="97">
        <v>2818.9787429389216</v>
      </c>
      <c r="AH116" s="96">
        <v>6176.0117700215451</v>
      </c>
      <c r="AI116" s="97">
        <v>6925.8439695722227</v>
      </c>
      <c r="AJ116" s="96">
        <v>5216.2692527125218</v>
      </c>
      <c r="AK116" s="97">
        <v>3480.8623885674606</v>
      </c>
      <c r="AL116" s="96">
        <v>3204.3404494628812</v>
      </c>
      <c r="AM116" s="97">
        <v>1408.7406830525761</v>
      </c>
      <c r="AN116" s="96">
        <v>2602.1929401761554</v>
      </c>
      <c r="AO116" s="97">
        <v>2459.1596563418589</v>
      </c>
      <c r="AP116" s="96">
        <v>-13285.44658269233</v>
      </c>
      <c r="AQ116" s="97">
        <v>-5806.9749162956086</v>
      </c>
      <c r="AR116" s="96">
        <v>-6980.6841322044747</v>
      </c>
      <c r="AS116" s="97">
        <v>-3781.7825405248841</v>
      </c>
      <c r="AT116" s="96">
        <v>-5847.3662521875995</v>
      </c>
      <c r="AU116" s="97">
        <v>-185.0418339083808</v>
      </c>
      <c r="AV116" s="96">
        <v>-5514.4625778488153</v>
      </c>
      <c r="AW116" s="97">
        <v>-1678.2540940858162</v>
      </c>
      <c r="AX116" s="96">
        <v>-482.9661082560815</v>
      </c>
      <c r="AY116" s="97">
        <v>-73.891930846710238</v>
      </c>
    </row>
    <row r="117" spans="2:51" x14ac:dyDescent="0.25">
      <c r="B117" s="94">
        <v>10378</v>
      </c>
      <c r="C117" s="95" t="s">
        <v>120</v>
      </c>
      <c r="D117" s="96">
        <v>-179.86588991363328</v>
      </c>
      <c r="E117" s="97">
        <v>-73.781925966111601</v>
      </c>
      <c r="F117" s="96">
        <v>-59.144455635896406</v>
      </c>
      <c r="G117" s="97">
        <v>68.791327914846647</v>
      </c>
      <c r="H117" s="96">
        <v>262.63876260841494</v>
      </c>
      <c r="I117" s="97">
        <v>352.13271844309565</v>
      </c>
      <c r="J117" s="96">
        <v>447.31214969791142</v>
      </c>
      <c r="K117" s="97">
        <v>438.77795241440094</v>
      </c>
      <c r="L117" s="96">
        <v>284.26321345487929</v>
      </c>
      <c r="M117" s="97">
        <v>298.93653981274031</v>
      </c>
      <c r="N117" s="96">
        <v>43.227591950208989</v>
      </c>
      <c r="O117" s="97">
        <v>100.97296522928946</v>
      </c>
      <c r="P117" s="96">
        <v>-82.217963355539496</v>
      </c>
      <c r="Q117" s="97">
        <v>12.953837228804332</v>
      </c>
      <c r="R117" s="96">
        <v>-576.49624877979227</v>
      </c>
      <c r="S117" s="97">
        <v>-265.10661825599925</v>
      </c>
      <c r="T117" s="96">
        <v>-391.31060306257859</v>
      </c>
      <c r="U117" s="97">
        <v>-188.95405322941861</v>
      </c>
      <c r="V117" s="96">
        <v>-229.13889922684928</v>
      </c>
      <c r="W117" s="97">
        <v>-49.869466793837319</v>
      </c>
      <c r="X117" s="96">
        <v>-274.2015668927545</v>
      </c>
      <c r="Y117" s="97">
        <v>-98.536367009827302</v>
      </c>
      <c r="Z117" s="96">
        <v>-239.78820501553957</v>
      </c>
      <c r="AA117" s="97">
        <v>-117.45419461148282</v>
      </c>
      <c r="AB117" s="96">
        <v>-171.76488991363328</v>
      </c>
      <c r="AC117" s="97">
        <v>-68.829925966111603</v>
      </c>
      <c r="AD117" s="96">
        <v>-48.750455635896401</v>
      </c>
      <c r="AE117" s="97">
        <v>76.201327914846729</v>
      </c>
      <c r="AF117" s="96">
        <v>275.53276260841494</v>
      </c>
      <c r="AG117" s="97">
        <v>362.0727184430956</v>
      </c>
      <c r="AH117" s="96">
        <v>460.74014969791131</v>
      </c>
      <c r="AI117" s="97">
        <v>448.794952414401</v>
      </c>
      <c r="AJ117" s="96">
        <v>325.47267509487949</v>
      </c>
      <c r="AK117" s="97">
        <v>321.5557706327404</v>
      </c>
      <c r="AL117" s="96">
        <v>53.62659195020899</v>
      </c>
      <c r="AM117" s="97">
        <v>108.12096522928948</v>
      </c>
      <c r="AN117" s="96">
        <v>-74.386963355539478</v>
      </c>
      <c r="AO117" s="97">
        <v>18.472837228804337</v>
      </c>
      <c r="AP117" s="96">
        <v>-568.69524877979222</v>
      </c>
      <c r="AQ117" s="97">
        <v>-260.12061825599926</v>
      </c>
      <c r="AR117" s="96">
        <v>-383.99860306257858</v>
      </c>
      <c r="AS117" s="97">
        <v>-184.42205322941857</v>
      </c>
      <c r="AT117" s="96">
        <v>-220.98989922684927</v>
      </c>
      <c r="AU117" s="97">
        <v>-44.65746679383733</v>
      </c>
      <c r="AV117" s="96">
        <v>-265.80956689275445</v>
      </c>
      <c r="AW117" s="97">
        <v>-93.791367009827297</v>
      </c>
      <c r="AX117" s="96">
        <v>-233.19420501553952</v>
      </c>
      <c r="AY117" s="97">
        <v>-112.9381946114828</v>
      </c>
    </row>
    <row r="118" spans="2:51" x14ac:dyDescent="0.25">
      <c r="B118" s="94">
        <v>10379</v>
      </c>
      <c r="C118" s="95" t="s">
        <v>121</v>
      </c>
      <c r="D118" s="96">
        <v>-60.495062977714269</v>
      </c>
      <c r="E118" s="97">
        <v>22.686345467033561</v>
      </c>
      <c r="F118" s="96">
        <v>60.36197433663483</v>
      </c>
      <c r="G118" s="97">
        <v>245.31081072370876</v>
      </c>
      <c r="H118" s="96">
        <v>435.62569649709349</v>
      </c>
      <c r="I118" s="97">
        <v>359.71522001571611</v>
      </c>
      <c r="J118" s="96">
        <v>800.94668922874689</v>
      </c>
      <c r="K118" s="97">
        <v>682.88955167936706</v>
      </c>
      <c r="L118" s="96">
        <v>703.7061132060619</v>
      </c>
      <c r="M118" s="97">
        <v>529.46973907269239</v>
      </c>
      <c r="N118" s="96">
        <v>156.70201846999134</v>
      </c>
      <c r="O118" s="97">
        <v>135.48774971493776</v>
      </c>
      <c r="P118" s="96">
        <v>264.19008511062202</v>
      </c>
      <c r="Q118" s="97">
        <v>204.21912712948983</v>
      </c>
      <c r="R118" s="96">
        <v>-1214.7175944784028</v>
      </c>
      <c r="S118" s="97">
        <v>-442.00967723190297</v>
      </c>
      <c r="T118" s="96">
        <v>-765.41744212239473</v>
      </c>
      <c r="U118" s="97">
        <v>-360.10919159447667</v>
      </c>
      <c r="V118" s="96">
        <v>-666.2282921216954</v>
      </c>
      <c r="W118" s="97">
        <v>-117.76960055859786</v>
      </c>
      <c r="X118" s="96">
        <v>-746.09999479050612</v>
      </c>
      <c r="Y118" s="97">
        <v>-193.65144651762728</v>
      </c>
      <c r="Z118" s="96">
        <v>-233.75812767746856</v>
      </c>
      <c r="AA118" s="97">
        <v>-109.31322089392302</v>
      </c>
      <c r="AB118" s="96">
        <v>-49.174062977714129</v>
      </c>
      <c r="AC118" s="97">
        <v>29.457345467033747</v>
      </c>
      <c r="AD118" s="96">
        <v>71.078974336634928</v>
      </c>
      <c r="AE118" s="97">
        <v>252.68681072370873</v>
      </c>
      <c r="AF118" s="96">
        <v>446.58069649709387</v>
      </c>
      <c r="AG118" s="97">
        <v>366.85422001571624</v>
      </c>
      <c r="AH118" s="96">
        <v>811.66568922874694</v>
      </c>
      <c r="AI118" s="97">
        <v>690.26355167936708</v>
      </c>
      <c r="AJ118" s="96">
        <v>712.50519085406199</v>
      </c>
      <c r="AK118" s="97">
        <v>524.39427789669253</v>
      </c>
      <c r="AL118" s="96">
        <v>167.8290184699913</v>
      </c>
      <c r="AM118" s="97">
        <v>142.45474971493763</v>
      </c>
      <c r="AN118" s="96">
        <v>275.28008511062217</v>
      </c>
      <c r="AO118" s="97">
        <v>211.22312712948974</v>
      </c>
      <c r="AP118" s="96">
        <v>-1204.0155944784028</v>
      </c>
      <c r="AQ118" s="97">
        <v>-434.6196772319031</v>
      </c>
      <c r="AR118" s="96">
        <v>-754.19144212239462</v>
      </c>
      <c r="AS118" s="97">
        <v>-353.24219159447671</v>
      </c>
      <c r="AT118" s="96">
        <v>-655.52629212169541</v>
      </c>
      <c r="AU118" s="97">
        <v>-110.37860055859778</v>
      </c>
      <c r="AV118" s="96">
        <v>-734.95599479050611</v>
      </c>
      <c r="AW118" s="97">
        <v>-186.70244651762721</v>
      </c>
      <c r="AX118" s="96">
        <v>-222.77412767746864</v>
      </c>
      <c r="AY118" s="97">
        <v>-102.20422089392309</v>
      </c>
    </row>
    <row r="119" spans="2:51" x14ac:dyDescent="0.25">
      <c r="B119" s="94">
        <v>10388</v>
      </c>
      <c r="C119" s="95" t="s">
        <v>122</v>
      </c>
      <c r="D119" s="96">
        <v>0</v>
      </c>
      <c r="E119" s="97">
        <v>0</v>
      </c>
      <c r="F119" s="96">
        <v>0</v>
      </c>
      <c r="G119" s="97">
        <v>0</v>
      </c>
      <c r="H119" s="96">
        <v>0</v>
      </c>
      <c r="I119" s="97">
        <v>0</v>
      </c>
      <c r="J119" s="96">
        <v>0</v>
      </c>
      <c r="K119" s="97">
        <v>0</v>
      </c>
      <c r="L119" s="96">
        <v>0</v>
      </c>
      <c r="M119" s="97">
        <v>0</v>
      </c>
      <c r="N119" s="96">
        <v>0</v>
      </c>
      <c r="O119" s="97">
        <v>0</v>
      </c>
      <c r="P119" s="96">
        <v>0</v>
      </c>
      <c r="Q119" s="97">
        <v>0</v>
      </c>
      <c r="R119" s="96">
        <v>0</v>
      </c>
      <c r="S119" s="97">
        <v>0</v>
      </c>
      <c r="T119" s="96">
        <v>0</v>
      </c>
      <c r="U119" s="97">
        <v>0</v>
      </c>
      <c r="V119" s="96">
        <v>0</v>
      </c>
      <c r="W119" s="97">
        <v>0</v>
      </c>
      <c r="X119" s="96">
        <v>0</v>
      </c>
      <c r="Y119" s="97">
        <v>0</v>
      </c>
      <c r="Z119" s="96">
        <v>0</v>
      </c>
      <c r="AA119" s="97">
        <v>0</v>
      </c>
      <c r="AB119" s="96">
        <v>0</v>
      </c>
      <c r="AC119" s="97">
        <v>0</v>
      </c>
      <c r="AD119" s="96">
        <v>0</v>
      </c>
      <c r="AE119" s="97">
        <v>0</v>
      </c>
      <c r="AF119" s="96">
        <v>0</v>
      </c>
      <c r="AG119" s="97">
        <v>0</v>
      </c>
      <c r="AH119" s="96">
        <v>0</v>
      </c>
      <c r="AI119" s="97">
        <v>0</v>
      </c>
      <c r="AJ119" s="96">
        <v>0</v>
      </c>
      <c r="AK119" s="97">
        <v>0</v>
      </c>
      <c r="AL119" s="96">
        <v>0</v>
      </c>
      <c r="AM119" s="97">
        <v>0</v>
      </c>
      <c r="AN119" s="96">
        <v>0</v>
      </c>
      <c r="AO119" s="97">
        <v>0</v>
      </c>
      <c r="AP119" s="96">
        <v>0</v>
      </c>
      <c r="AQ119" s="97">
        <v>0</v>
      </c>
      <c r="AR119" s="96">
        <v>0</v>
      </c>
      <c r="AS119" s="97">
        <v>0</v>
      </c>
      <c r="AT119" s="96">
        <v>0</v>
      </c>
      <c r="AU119" s="97">
        <v>0</v>
      </c>
      <c r="AV119" s="96">
        <v>0</v>
      </c>
      <c r="AW119" s="97">
        <v>0</v>
      </c>
      <c r="AX119" s="96">
        <v>0</v>
      </c>
      <c r="AY119" s="97">
        <v>0</v>
      </c>
    </row>
    <row r="120" spans="2:51" x14ac:dyDescent="0.25">
      <c r="B120" s="94">
        <v>10391</v>
      </c>
      <c r="C120" s="95" t="s">
        <v>123</v>
      </c>
      <c r="D120" s="96">
        <v>-2252.956558969885</v>
      </c>
      <c r="E120" s="97">
        <v>-558.20110749300875</v>
      </c>
      <c r="F120" s="96">
        <v>-4232.6904398501501</v>
      </c>
      <c r="G120" s="97">
        <v>-1200.0617902253716</v>
      </c>
      <c r="H120" s="96">
        <v>-1861.5195103111655</v>
      </c>
      <c r="I120" s="97">
        <v>365.4804717553634</v>
      </c>
      <c r="J120" s="96">
        <v>303.30882630325323</v>
      </c>
      <c r="K120" s="97">
        <v>1556.5713201505632</v>
      </c>
      <c r="L120" s="96">
        <v>177.64568849564239</v>
      </c>
      <c r="M120" s="97">
        <v>1232.4039924467588</v>
      </c>
      <c r="N120" s="96">
        <v>-2436.8298971659733</v>
      </c>
      <c r="O120" s="97">
        <v>-738.34500280396514</v>
      </c>
      <c r="P120" s="96">
        <v>-266.32282489258978</v>
      </c>
      <c r="Q120" s="97">
        <v>159.20913435323473</v>
      </c>
      <c r="R120" s="96">
        <v>-5356.9401211627955</v>
      </c>
      <c r="S120" s="97">
        <v>-1228.6154173912782</v>
      </c>
      <c r="T120" s="96">
        <v>1173.2818237402862</v>
      </c>
      <c r="U120" s="97">
        <v>1948.6297840571988</v>
      </c>
      <c r="V120" s="96">
        <v>3109.5188742286555</v>
      </c>
      <c r="W120" s="97">
        <v>4597.7468863970571</v>
      </c>
      <c r="X120" s="96">
        <v>938.533941543732</v>
      </c>
      <c r="Y120" s="97">
        <v>2354.1636848678063</v>
      </c>
      <c r="Z120" s="96">
        <v>898.4333550434385</v>
      </c>
      <c r="AA120" s="97">
        <v>1318.2677457085838</v>
      </c>
      <c r="AB120" s="96">
        <v>-2206.0395589698874</v>
      </c>
      <c r="AC120" s="97">
        <v>-645.93010749300811</v>
      </c>
      <c r="AD120" s="96">
        <v>-4299.4824398501514</v>
      </c>
      <c r="AE120" s="97">
        <v>-1163.9047902253724</v>
      </c>
      <c r="AF120" s="96">
        <v>-1879.8295103111668</v>
      </c>
      <c r="AG120" s="97">
        <v>342.98847175536321</v>
      </c>
      <c r="AH120" s="96">
        <v>292.12982630325132</v>
      </c>
      <c r="AI120" s="97">
        <v>1526.9613201505626</v>
      </c>
      <c r="AJ120" s="96">
        <v>487.90985198364251</v>
      </c>
      <c r="AK120" s="97">
        <v>1333.7625741907596</v>
      </c>
      <c r="AL120" s="96">
        <v>-2456.0228971659744</v>
      </c>
      <c r="AM120" s="97">
        <v>-759.48700280396406</v>
      </c>
      <c r="AN120" s="96">
        <v>-212.60882489258984</v>
      </c>
      <c r="AO120" s="97">
        <v>75.299134353234876</v>
      </c>
      <c r="AP120" s="96">
        <v>-5426.9091211627965</v>
      </c>
      <c r="AQ120" s="97">
        <v>-1199.4724173912782</v>
      </c>
      <c r="AR120" s="96">
        <v>1163.8748237402851</v>
      </c>
      <c r="AS120" s="97">
        <v>1927.8117840572013</v>
      </c>
      <c r="AT120" s="96">
        <v>3100.3918742286551</v>
      </c>
      <c r="AU120" s="97">
        <v>4566.0358863970559</v>
      </c>
      <c r="AV120" s="96">
        <v>924.07794154373187</v>
      </c>
      <c r="AW120" s="97">
        <v>2327.7786848678061</v>
      </c>
      <c r="AX120" s="96">
        <v>891.59635504343896</v>
      </c>
      <c r="AY120" s="97">
        <v>1294.879745708583</v>
      </c>
    </row>
    <row r="121" spans="2:51" x14ac:dyDescent="0.25">
      <c r="B121" s="94">
        <v>10406</v>
      </c>
      <c r="C121" s="95" t="s">
        <v>124</v>
      </c>
      <c r="D121" s="96">
        <v>5.7787701766626185</v>
      </c>
      <c r="E121" s="97">
        <v>24.067395505070678</v>
      </c>
      <c r="F121" s="96">
        <v>32.982446365328911</v>
      </c>
      <c r="G121" s="97">
        <v>93.734734081902417</v>
      </c>
      <c r="H121" s="96">
        <v>130.54418872442227</v>
      </c>
      <c r="I121" s="97">
        <v>135.92203036230796</v>
      </c>
      <c r="J121" s="96">
        <v>136.79640569062568</v>
      </c>
      <c r="K121" s="97">
        <v>161.86284784270879</v>
      </c>
      <c r="L121" s="96">
        <v>145.05647251157822</v>
      </c>
      <c r="M121" s="97">
        <v>134.66213294180847</v>
      </c>
      <c r="N121" s="96">
        <v>72.069059255719338</v>
      </c>
      <c r="O121" s="97">
        <v>78.481421430728872</v>
      </c>
      <c r="P121" s="96">
        <v>73.417238680244111</v>
      </c>
      <c r="Q121" s="97">
        <v>76.028369702870108</v>
      </c>
      <c r="R121" s="96">
        <v>-100.30278768127917</v>
      </c>
      <c r="S121" s="97">
        <v>-4.4744875624430733</v>
      </c>
      <c r="T121" s="96">
        <v>-60.143368932173104</v>
      </c>
      <c r="U121" s="97">
        <v>-13.813870715225832</v>
      </c>
      <c r="V121" s="96">
        <v>-60.871464047976218</v>
      </c>
      <c r="W121" s="97">
        <v>1.8837614603859691</v>
      </c>
      <c r="X121" s="96">
        <v>-60.640098946000109</v>
      </c>
      <c r="Y121" s="97">
        <v>-11.007039635737414</v>
      </c>
      <c r="Z121" s="96">
        <v>-18.216669549773343</v>
      </c>
      <c r="AA121" s="97">
        <v>1.3043101230492908</v>
      </c>
      <c r="AB121" s="96">
        <v>-1.7522298233373874</v>
      </c>
      <c r="AC121" s="97">
        <v>31.599395505070689</v>
      </c>
      <c r="AD121" s="96">
        <v>44.429446365328914</v>
      </c>
      <c r="AE121" s="97">
        <v>82.287734081902414</v>
      </c>
      <c r="AF121" s="96">
        <v>130.54418872442227</v>
      </c>
      <c r="AG121" s="97">
        <v>135.92203036230796</v>
      </c>
      <c r="AH121" s="96">
        <v>136.79640569062568</v>
      </c>
      <c r="AI121" s="97">
        <v>161.86284784270879</v>
      </c>
      <c r="AJ121" s="96">
        <v>139.94688091157829</v>
      </c>
      <c r="AK121" s="97">
        <v>132.29033714180846</v>
      </c>
      <c r="AL121" s="96">
        <v>72.069059255719338</v>
      </c>
      <c r="AM121" s="97">
        <v>78.481421430728872</v>
      </c>
      <c r="AN121" s="96">
        <v>63.672238680244106</v>
      </c>
      <c r="AO121" s="97">
        <v>85.773369702870113</v>
      </c>
      <c r="AP121" s="96">
        <v>-92.966787681279186</v>
      </c>
      <c r="AQ121" s="97">
        <v>-11.810487562443058</v>
      </c>
      <c r="AR121" s="96">
        <v>-60.143368932173104</v>
      </c>
      <c r="AS121" s="97">
        <v>-13.813870715225832</v>
      </c>
      <c r="AT121" s="96">
        <v>-60.871464047976218</v>
      </c>
      <c r="AU121" s="97">
        <v>1.8837614603859691</v>
      </c>
      <c r="AV121" s="96">
        <v>-60.640098946000109</v>
      </c>
      <c r="AW121" s="97">
        <v>-11.007039635737414</v>
      </c>
      <c r="AX121" s="96">
        <v>-18.216669549773343</v>
      </c>
      <c r="AY121" s="97">
        <v>1.3043101230492908</v>
      </c>
    </row>
    <row r="122" spans="2:51" x14ac:dyDescent="0.25">
      <c r="B122" s="94">
        <v>10408</v>
      </c>
      <c r="C122" s="95" t="s">
        <v>125</v>
      </c>
      <c r="D122" s="96">
        <v>-13.314100700459335</v>
      </c>
      <c r="E122" s="97">
        <v>129.3731228711614</v>
      </c>
      <c r="F122" s="96">
        <v>-136.92861270636513</v>
      </c>
      <c r="G122" s="97">
        <v>74.545832288792269</v>
      </c>
      <c r="H122" s="96">
        <v>-64.150111870000615</v>
      </c>
      <c r="I122" s="97">
        <v>117.5949329207001</v>
      </c>
      <c r="J122" s="96">
        <v>34.646368415102984</v>
      </c>
      <c r="K122" s="97">
        <v>187.40425272982355</v>
      </c>
      <c r="L122" s="96">
        <v>60.542494149319054</v>
      </c>
      <c r="M122" s="97">
        <v>174.45901533780886</v>
      </c>
      <c r="N122" s="96">
        <v>-13.739574336337341</v>
      </c>
      <c r="O122" s="97">
        <v>108.97961823780918</v>
      </c>
      <c r="P122" s="96">
        <v>67.576572678150455</v>
      </c>
      <c r="Q122" s="97">
        <v>164.68518944582689</v>
      </c>
      <c r="R122" s="96">
        <v>-349.25638103383574</v>
      </c>
      <c r="S122" s="97">
        <v>-18.860478646064337</v>
      </c>
      <c r="T122" s="96">
        <v>-216.23729462329106</v>
      </c>
      <c r="U122" s="97">
        <v>-6.9331273646062073</v>
      </c>
      <c r="V122" s="96">
        <v>-421.43135576270407</v>
      </c>
      <c r="W122" s="97">
        <v>-116.59694452695598</v>
      </c>
      <c r="X122" s="96">
        <v>-199.60687517610199</v>
      </c>
      <c r="Y122" s="97">
        <v>59.61169374246299</v>
      </c>
      <c r="Z122" s="96">
        <v>-56.814986330875854</v>
      </c>
      <c r="AA122" s="97">
        <v>105.83608733998079</v>
      </c>
      <c r="AB122" s="96">
        <v>-12.707429224079874</v>
      </c>
      <c r="AC122" s="97">
        <v>129.71874934653044</v>
      </c>
      <c r="AD122" s="96">
        <v>-136.21324484902766</v>
      </c>
      <c r="AE122" s="97">
        <v>74.97843310700182</v>
      </c>
      <c r="AF122" s="96">
        <v>-63.459764758383471</v>
      </c>
      <c r="AG122" s="97">
        <v>118.0226189811238</v>
      </c>
      <c r="AH122" s="96">
        <v>35.244062551439583</v>
      </c>
      <c r="AI122" s="97">
        <v>187.77672396723062</v>
      </c>
      <c r="AJ122" s="96">
        <v>62.632131771745094</v>
      </c>
      <c r="AK122" s="97">
        <v>168.61083908229557</v>
      </c>
      <c r="AL122" s="96">
        <v>-13.106746826354993</v>
      </c>
      <c r="AM122" s="97">
        <v>109.36485386417615</v>
      </c>
      <c r="AN122" s="96">
        <v>68.102738097595875</v>
      </c>
      <c r="AO122" s="97">
        <v>165.00654523135654</v>
      </c>
      <c r="AP122" s="96">
        <v>-348.39518784097027</v>
      </c>
      <c r="AQ122" s="97">
        <v>-18.382209453564485</v>
      </c>
      <c r="AR122" s="96">
        <v>-215.54274271888437</v>
      </c>
      <c r="AS122" s="97">
        <v>-6.539998531636229</v>
      </c>
      <c r="AT122" s="96">
        <v>-420.78533279640266</v>
      </c>
      <c r="AU122" s="97">
        <v>-116.25125763914176</v>
      </c>
      <c r="AV122" s="96">
        <v>-198.91586256396045</v>
      </c>
      <c r="AW122" s="97">
        <v>59.962970787496033</v>
      </c>
      <c r="AX122" s="96">
        <v>-56.275442732261126</v>
      </c>
      <c r="AY122" s="97">
        <v>106.17295100114063</v>
      </c>
    </row>
    <row r="123" spans="2:51" x14ac:dyDescent="0.25">
      <c r="B123" s="94">
        <v>10409</v>
      </c>
      <c r="C123" s="95" t="s">
        <v>126</v>
      </c>
      <c r="D123" s="96">
        <v>-602.76264223696489</v>
      </c>
      <c r="E123" s="97">
        <v>727.88544989437196</v>
      </c>
      <c r="F123" s="96">
        <v>-1615.9868903175993</v>
      </c>
      <c r="G123" s="97">
        <v>433.64445273509591</v>
      </c>
      <c r="H123" s="96">
        <v>-434.00100266070149</v>
      </c>
      <c r="I123" s="97">
        <v>1070.9826880955006</v>
      </c>
      <c r="J123" s="96">
        <v>565.66575291511981</v>
      </c>
      <c r="K123" s="97">
        <v>1702.4997179646216</v>
      </c>
      <c r="L123" s="96">
        <v>741.75936071199067</v>
      </c>
      <c r="M123" s="97">
        <v>1441.1662490182016</v>
      </c>
      <c r="N123" s="96">
        <v>246.25106920980943</v>
      </c>
      <c r="O123" s="97">
        <v>912.57374801919559</v>
      </c>
      <c r="P123" s="96">
        <v>585.6988091402909</v>
      </c>
      <c r="Q123" s="97">
        <v>1141.7599034237164</v>
      </c>
      <c r="R123" s="96">
        <v>-4935.7118360956365</v>
      </c>
      <c r="S123" s="97">
        <v>-1136.7127728012138</v>
      </c>
      <c r="T123" s="96">
        <v>-2555.2062998566189</v>
      </c>
      <c r="U123" s="97">
        <v>-635.92993698803912</v>
      </c>
      <c r="V123" s="96">
        <v>-2210.8135405620687</v>
      </c>
      <c r="W123" s="97">
        <v>351.49570789433437</v>
      </c>
      <c r="X123" s="96">
        <v>-2510.4931175034117</v>
      </c>
      <c r="Y123" s="97">
        <v>-49.68497355587624</v>
      </c>
      <c r="Z123" s="96">
        <v>-676.32453614136284</v>
      </c>
      <c r="AA123" s="97">
        <v>308.86161823597558</v>
      </c>
      <c r="AB123" s="96">
        <v>-591.3316422369644</v>
      </c>
      <c r="AC123" s="97">
        <v>735.89544989437218</v>
      </c>
      <c r="AD123" s="96">
        <v>-1604.9798903175997</v>
      </c>
      <c r="AE123" s="97">
        <v>442.0774527350959</v>
      </c>
      <c r="AF123" s="96">
        <v>-422.9530026607008</v>
      </c>
      <c r="AG123" s="97">
        <v>1079.3746880955014</v>
      </c>
      <c r="AH123" s="96">
        <v>576.65075291512039</v>
      </c>
      <c r="AI123" s="97">
        <v>1710.9547179646215</v>
      </c>
      <c r="AJ123" s="96">
        <v>787.97341433599195</v>
      </c>
      <c r="AK123" s="97">
        <v>1405.0857758302018</v>
      </c>
      <c r="AL123" s="96">
        <v>257.75406920981004</v>
      </c>
      <c r="AM123" s="97">
        <v>920.50974801919619</v>
      </c>
      <c r="AN123" s="96">
        <v>597.09180914029093</v>
      </c>
      <c r="AO123" s="97">
        <v>1149.806903423716</v>
      </c>
      <c r="AP123" s="96">
        <v>-4924.718836095637</v>
      </c>
      <c r="AQ123" s="97">
        <v>-1128.2657728012146</v>
      </c>
      <c r="AR123" s="96">
        <v>-2543.595299856619</v>
      </c>
      <c r="AS123" s="97">
        <v>-628.10193698803869</v>
      </c>
      <c r="AT123" s="96">
        <v>-2199.7045405620684</v>
      </c>
      <c r="AU123" s="97">
        <v>359.8267078943345</v>
      </c>
      <c r="AV123" s="96">
        <v>-2498.8661175034122</v>
      </c>
      <c r="AW123" s="97">
        <v>-41.871973555876139</v>
      </c>
      <c r="AX123" s="96">
        <v>-665.06653614136303</v>
      </c>
      <c r="AY123" s="97">
        <v>317.04461823597558</v>
      </c>
    </row>
    <row r="124" spans="2:51" x14ac:dyDescent="0.25">
      <c r="B124" s="94">
        <v>10426</v>
      </c>
      <c r="C124" s="95" t="s">
        <v>127</v>
      </c>
      <c r="D124" s="96">
        <v>-2840.2815549695351</v>
      </c>
      <c r="E124" s="97">
        <v>-334.62889129473479</v>
      </c>
      <c r="F124" s="96">
        <v>-2782.3553714534046</v>
      </c>
      <c r="G124" s="97">
        <v>513.02627866965668</v>
      </c>
      <c r="H124" s="96">
        <v>-179.47696979677676</v>
      </c>
      <c r="I124" s="97">
        <v>3187.0299173101921</v>
      </c>
      <c r="J124" s="96">
        <v>1463.0286663644674</v>
      </c>
      <c r="K124" s="97">
        <v>3575.8870614803118</v>
      </c>
      <c r="L124" s="96">
        <v>328.99212765069933</v>
      </c>
      <c r="M124" s="97">
        <v>2572.4398919924988</v>
      </c>
      <c r="N124" s="96">
        <v>-1761.8952119847745</v>
      </c>
      <c r="O124" s="97">
        <v>850.72538911169249</v>
      </c>
      <c r="P124" s="96">
        <v>-1295.7481167704882</v>
      </c>
      <c r="Q124" s="97">
        <v>719.25072762689888</v>
      </c>
      <c r="R124" s="96">
        <v>-8011.2783973468349</v>
      </c>
      <c r="S124" s="97">
        <v>-2758.5649465892629</v>
      </c>
      <c r="T124" s="96">
        <v>-5109.1047453399751</v>
      </c>
      <c r="U124" s="97">
        <v>-1670.9679621171972</v>
      </c>
      <c r="V124" s="96">
        <v>-3231.2044402173833</v>
      </c>
      <c r="W124" s="97">
        <v>-133.97737369417518</v>
      </c>
      <c r="X124" s="96">
        <v>-3679.4120849877818</v>
      </c>
      <c r="Y124" s="97">
        <v>-647.50506925557966</v>
      </c>
      <c r="Z124" s="96">
        <v>-2673.5342459980357</v>
      </c>
      <c r="AA124" s="97">
        <v>-300.88032189515798</v>
      </c>
      <c r="AB124" s="96">
        <v>-2725.7339911902545</v>
      </c>
      <c r="AC124" s="97">
        <v>-236.927127353777</v>
      </c>
      <c r="AD124" s="96">
        <v>-2633.6602286273956</v>
      </c>
      <c r="AE124" s="97">
        <v>658.29714775613047</v>
      </c>
      <c r="AF124" s="96">
        <v>26.944492344477112</v>
      </c>
      <c r="AG124" s="97">
        <v>3397.9991476424066</v>
      </c>
      <c r="AH124" s="96">
        <v>2901.7736045506226</v>
      </c>
      <c r="AI124" s="97">
        <v>4799.2726634951832</v>
      </c>
      <c r="AJ124" s="96">
        <v>1942.3067294545526</v>
      </c>
      <c r="AK124" s="97">
        <v>3788.7099035706206</v>
      </c>
      <c r="AL124" s="96">
        <v>-641.84961358195687</v>
      </c>
      <c r="AM124" s="97">
        <v>1769.0216888929754</v>
      </c>
      <c r="AN124" s="96">
        <v>-340.56358388175249</v>
      </c>
      <c r="AO124" s="97">
        <v>1488.918801942159</v>
      </c>
      <c r="AP124" s="96">
        <v>-7172.889308205311</v>
      </c>
      <c r="AQ124" s="97">
        <v>-2084.1810173892363</v>
      </c>
      <c r="AR124" s="96">
        <v>-4265.0390500450467</v>
      </c>
      <c r="AS124" s="97">
        <v>-1042.2885753923856</v>
      </c>
      <c r="AT124" s="96">
        <v>-2258.8251148256168</v>
      </c>
      <c r="AU124" s="97">
        <v>583.38672425555342</v>
      </c>
      <c r="AV124" s="96">
        <v>-2666.6121029304268</v>
      </c>
      <c r="AW124" s="97">
        <v>18.464603539134259</v>
      </c>
      <c r="AX124" s="96">
        <v>-1858.1032217763841</v>
      </c>
      <c r="AY124" s="97">
        <v>377.31449231926581</v>
      </c>
    </row>
    <row r="125" spans="2:51" x14ac:dyDescent="0.25">
      <c r="B125" s="94">
        <v>10434</v>
      </c>
      <c r="C125" s="95" t="s">
        <v>128</v>
      </c>
      <c r="D125" s="96">
        <v>363.48572231273465</v>
      </c>
      <c r="E125" s="97">
        <v>445.7872167696496</v>
      </c>
      <c r="F125" s="96">
        <v>-351.96709303258831</v>
      </c>
      <c r="G125" s="97">
        <v>433.64324537547873</v>
      </c>
      <c r="H125" s="96">
        <v>2957.5473658115425</v>
      </c>
      <c r="I125" s="97">
        <v>2675.2769065422744</v>
      </c>
      <c r="J125" s="96">
        <v>4428.3084048399887</v>
      </c>
      <c r="K125" s="97">
        <v>3795.7283237272559</v>
      </c>
      <c r="L125" s="96">
        <v>2889.9419791090422</v>
      </c>
      <c r="M125" s="97">
        <v>2032.6429993677602</v>
      </c>
      <c r="N125" s="96">
        <v>1279.0532952888498</v>
      </c>
      <c r="O125" s="97">
        <v>600.28701430364436</v>
      </c>
      <c r="P125" s="96">
        <v>1393.7238485787711</v>
      </c>
      <c r="Q125" s="97">
        <v>735.03234962696661</v>
      </c>
      <c r="R125" s="96">
        <v>-5726.6959286247129</v>
      </c>
      <c r="S125" s="97">
        <v>-2180.1033015841285</v>
      </c>
      <c r="T125" s="96">
        <v>-2152.7589193507501</v>
      </c>
      <c r="U125" s="97">
        <v>-1168.6576788359189</v>
      </c>
      <c r="V125" s="96">
        <v>1491.9227838652841</v>
      </c>
      <c r="W125" s="97">
        <v>1689.0869751376367</v>
      </c>
      <c r="X125" s="96">
        <v>567.1101532146713</v>
      </c>
      <c r="Y125" s="97">
        <v>662.02649788884901</v>
      </c>
      <c r="Z125" s="96">
        <v>714.17700867419808</v>
      </c>
      <c r="AA125" s="97">
        <v>570.88220436711981</v>
      </c>
      <c r="AB125" s="96">
        <v>473.03172231273493</v>
      </c>
      <c r="AC125" s="97">
        <v>510.36721676964953</v>
      </c>
      <c r="AD125" s="96">
        <v>-229.04309303258924</v>
      </c>
      <c r="AE125" s="97">
        <v>513.89924537547995</v>
      </c>
      <c r="AF125" s="96">
        <v>3107.2203658115413</v>
      </c>
      <c r="AG125" s="97">
        <v>2775.7679065422744</v>
      </c>
      <c r="AH125" s="96">
        <v>4574.5524048399893</v>
      </c>
      <c r="AI125" s="97">
        <v>3896.3753237272549</v>
      </c>
      <c r="AJ125" s="96">
        <v>3443.0907444690438</v>
      </c>
      <c r="AK125" s="97">
        <v>2324.0918820477609</v>
      </c>
      <c r="AL125" s="96">
        <v>1401.6222952888493</v>
      </c>
      <c r="AM125" s="97">
        <v>673.27601430364484</v>
      </c>
      <c r="AN125" s="96">
        <v>1498.0918485787697</v>
      </c>
      <c r="AO125" s="97">
        <v>797.72434962696661</v>
      </c>
      <c r="AP125" s="96">
        <v>-5628.6129286247124</v>
      </c>
      <c r="AQ125" s="97">
        <v>-2116.5953015841287</v>
      </c>
      <c r="AR125" s="96">
        <v>-2050.5359193507502</v>
      </c>
      <c r="AS125" s="97">
        <v>-1110.3426788359184</v>
      </c>
      <c r="AT125" s="96">
        <v>1619.980783865285</v>
      </c>
      <c r="AU125" s="97">
        <v>1765.7989751376363</v>
      </c>
      <c r="AV125" s="96">
        <v>694.16415321466957</v>
      </c>
      <c r="AW125" s="97">
        <v>730.04049788884913</v>
      </c>
      <c r="AX125" s="96">
        <v>816.05600867419889</v>
      </c>
      <c r="AY125" s="97">
        <v>635.63520436711951</v>
      </c>
    </row>
    <row r="126" spans="2:51" x14ac:dyDescent="0.25">
      <c r="B126" s="94">
        <v>10436</v>
      </c>
      <c r="C126" s="95" t="s">
        <v>129</v>
      </c>
      <c r="D126" s="96">
        <v>-2128.8119777572265</v>
      </c>
      <c r="E126" s="97">
        <v>-469.79390903583135</v>
      </c>
      <c r="F126" s="96">
        <v>-3016.3301347852266</v>
      </c>
      <c r="G126" s="97">
        <v>-810.48451046722221</v>
      </c>
      <c r="H126" s="96">
        <v>-1037.9494286494464</v>
      </c>
      <c r="I126" s="97">
        <v>566.80498550701395</v>
      </c>
      <c r="J126" s="96">
        <v>-226.08967731382927</v>
      </c>
      <c r="K126" s="97">
        <v>1246.33106724967</v>
      </c>
      <c r="L126" s="96">
        <v>-379.54793158547454</v>
      </c>
      <c r="M126" s="97">
        <v>693.55754528251418</v>
      </c>
      <c r="N126" s="96">
        <v>-1928.9047580510378</v>
      </c>
      <c r="O126" s="97">
        <v>-495.71257043733112</v>
      </c>
      <c r="P126" s="96">
        <v>-1165.3792306491232</v>
      </c>
      <c r="Q126" s="97">
        <v>-94.156211706852446</v>
      </c>
      <c r="R126" s="96">
        <v>-2881.8013659202788</v>
      </c>
      <c r="S126" s="97">
        <v>154.53163504487748</v>
      </c>
      <c r="T126" s="96">
        <v>1617.6676900616021</v>
      </c>
      <c r="U126" s="97">
        <v>2151.4325771013791</v>
      </c>
      <c r="V126" s="96">
        <v>4474.5991405924015</v>
      </c>
      <c r="W126" s="97">
        <v>5162.230750371019</v>
      </c>
      <c r="X126" s="96">
        <v>2198.4917397300433</v>
      </c>
      <c r="Y126" s="97">
        <v>3015.3580054963741</v>
      </c>
      <c r="Z126" s="96">
        <v>146.01547441116236</v>
      </c>
      <c r="AA126" s="97">
        <v>1145.9513451104185</v>
      </c>
      <c r="AB126" s="96">
        <v>-2571.0679777572268</v>
      </c>
      <c r="AC126" s="97">
        <v>-825.07690903583125</v>
      </c>
      <c r="AD126" s="96">
        <v>-3432.7821347852259</v>
      </c>
      <c r="AE126" s="97">
        <v>-1148.1215104672219</v>
      </c>
      <c r="AF126" s="96">
        <v>-1455.9704286494452</v>
      </c>
      <c r="AG126" s="97">
        <v>235.0219855070136</v>
      </c>
      <c r="AH126" s="96">
        <v>-629.45367731382885</v>
      </c>
      <c r="AI126" s="97">
        <v>894.12806724966958</v>
      </c>
      <c r="AJ126" s="96">
        <v>-469.20533569747386</v>
      </c>
      <c r="AK126" s="97">
        <v>548.81284322651391</v>
      </c>
      <c r="AL126" s="96">
        <v>-2385.4187580510379</v>
      </c>
      <c r="AM126" s="97">
        <v>-825.04357043733125</v>
      </c>
      <c r="AN126" s="96">
        <v>-1590.128230649123</v>
      </c>
      <c r="AO126" s="97">
        <v>-439.5992117068522</v>
      </c>
      <c r="AP126" s="96">
        <v>-3295.3883659202784</v>
      </c>
      <c r="AQ126" s="97">
        <v>-174.84136495512212</v>
      </c>
      <c r="AR126" s="96">
        <v>1225.3436900616034</v>
      </c>
      <c r="AS126" s="97">
        <v>1858.507577101379</v>
      </c>
      <c r="AT126" s="96">
        <v>4128.2971405924018</v>
      </c>
      <c r="AU126" s="97">
        <v>4847.7007503710183</v>
      </c>
      <c r="AV126" s="96">
        <v>1794.2777397300433</v>
      </c>
      <c r="AW126" s="97">
        <v>2717.1530054963741</v>
      </c>
      <c r="AX126" s="96">
        <v>-262.12252558883756</v>
      </c>
      <c r="AY126" s="97">
        <v>816.60234511041926</v>
      </c>
    </row>
    <row r="127" spans="2:51" x14ac:dyDescent="0.25">
      <c r="B127" s="94">
        <v>10440</v>
      </c>
      <c r="C127" s="95" t="s">
        <v>130</v>
      </c>
      <c r="D127" s="96">
        <v>-142.97873393265445</v>
      </c>
      <c r="E127" s="97">
        <v>-64.666547846943558</v>
      </c>
      <c r="F127" s="96">
        <v>31.504158238060882</v>
      </c>
      <c r="G127" s="97">
        <v>391.25099658347904</v>
      </c>
      <c r="H127" s="96">
        <v>725.76427442649947</v>
      </c>
      <c r="I127" s="97">
        <v>603.84901458661443</v>
      </c>
      <c r="J127" s="96">
        <v>812.03035720980006</v>
      </c>
      <c r="K127" s="97">
        <v>856.37281406108355</v>
      </c>
      <c r="L127" s="96">
        <v>753.6651329456472</v>
      </c>
      <c r="M127" s="97">
        <v>541.91606075079176</v>
      </c>
      <c r="N127" s="96">
        <v>301.81958082744632</v>
      </c>
      <c r="O127" s="97">
        <v>176.32237983674281</v>
      </c>
      <c r="P127" s="96">
        <v>295.03800909798838</v>
      </c>
      <c r="Q127" s="97">
        <v>188.29899504810646</v>
      </c>
      <c r="R127" s="96">
        <v>-1401.8900448831359</v>
      </c>
      <c r="S127" s="97">
        <v>-515.65222958562845</v>
      </c>
      <c r="T127" s="96">
        <v>-844.68243278712725</v>
      </c>
      <c r="U127" s="97">
        <v>-440.65766379378113</v>
      </c>
      <c r="V127" s="96">
        <v>-814.79249592074984</v>
      </c>
      <c r="W127" s="97">
        <v>-212.21492140867815</v>
      </c>
      <c r="X127" s="96">
        <v>-848.12925418425039</v>
      </c>
      <c r="Y127" s="97">
        <v>-355.13759429973595</v>
      </c>
      <c r="Z127" s="96">
        <v>-258.53745968421754</v>
      </c>
      <c r="AA127" s="97">
        <v>-147.28570162572191</v>
      </c>
      <c r="AB127" s="96">
        <v>-212.51473393265451</v>
      </c>
      <c r="AC127" s="97">
        <v>4.8694521530564998</v>
      </c>
      <c r="AD127" s="96">
        <v>133.22815823806059</v>
      </c>
      <c r="AE127" s="97">
        <v>289.5269965834791</v>
      </c>
      <c r="AF127" s="96">
        <v>725.76427442649947</v>
      </c>
      <c r="AG127" s="97">
        <v>603.84901458661443</v>
      </c>
      <c r="AH127" s="96">
        <v>812.03035720980006</v>
      </c>
      <c r="AI127" s="97">
        <v>856.37281406108355</v>
      </c>
      <c r="AJ127" s="96">
        <v>727.59445973764764</v>
      </c>
      <c r="AK127" s="97">
        <v>535.02922414679188</v>
      </c>
      <c r="AL127" s="96">
        <v>301.81958082744632</v>
      </c>
      <c r="AM127" s="97">
        <v>176.32237983674281</v>
      </c>
      <c r="AN127" s="96">
        <v>215.95400909798855</v>
      </c>
      <c r="AO127" s="97">
        <v>267.3829950481063</v>
      </c>
      <c r="AP127" s="96">
        <v>-1339.722044883136</v>
      </c>
      <c r="AQ127" s="97">
        <v>-577.82022958562857</v>
      </c>
      <c r="AR127" s="96">
        <v>-844.68243278712725</v>
      </c>
      <c r="AS127" s="97">
        <v>-440.65766379378113</v>
      </c>
      <c r="AT127" s="96">
        <v>-814.79249592074984</v>
      </c>
      <c r="AU127" s="97">
        <v>-212.21492140867815</v>
      </c>
      <c r="AV127" s="96">
        <v>-848.12925418425039</v>
      </c>
      <c r="AW127" s="97">
        <v>-355.13759429973595</v>
      </c>
      <c r="AX127" s="96">
        <v>-258.53745968421754</v>
      </c>
      <c r="AY127" s="97">
        <v>-147.28570162572191</v>
      </c>
    </row>
    <row r="128" spans="2:51" x14ac:dyDescent="0.25">
      <c r="B128" s="94">
        <v>10442</v>
      </c>
      <c r="C128" s="95" t="s">
        <v>131</v>
      </c>
      <c r="D128" s="96">
        <v>-749.78620418723131</v>
      </c>
      <c r="E128" s="97">
        <v>54.026144959691919</v>
      </c>
      <c r="F128" s="96">
        <v>-1198.2518446185932</v>
      </c>
      <c r="G128" s="97">
        <v>33.894393567324641</v>
      </c>
      <c r="H128" s="96">
        <v>685.18794564144719</v>
      </c>
      <c r="I128" s="97">
        <v>1335.0257810449575</v>
      </c>
      <c r="J128" s="96">
        <v>1126.0576778816721</v>
      </c>
      <c r="K128" s="97">
        <v>1721.2353589913851</v>
      </c>
      <c r="L128" s="96">
        <v>392.53516976863375</v>
      </c>
      <c r="M128" s="97">
        <v>900.7074288900003</v>
      </c>
      <c r="N128" s="96">
        <v>-639.62462036070428</v>
      </c>
      <c r="O128" s="97">
        <v>134.21411012602402</v>
      </c>
      <c r="P128" s="96">
        <v>-77.385376819785961</v>
      </c>
      <c r="Q128" s="97">
        <v>271.99342938578502</v>
      </c>
      <c r="R128" s="96">
        <v>-2746.4177818182752</v>
      </c>
      <c r="S128" s="97">
        <v>-558.54473050841489</v>
      </c>
      <c r="T128" s="96">
        <v>-935.0678386893278</v>
      </c>
      <c r="U128" s="97">
        <v>-63.225196043767482</v>
      </c>
      <c r="V128" s="96">
        <v>1038.9341090391354</v>
      </c>
      <c r="W128" s="97">
        <v>1490.4532915058885</v>
      </c>
      <c r="X128" s="96">
        <v>91.595834894789732</v>
      </c>
      <c r="Y128" s="97">
        <v>731.03518836093826</v>
      </c>
      <c r="Z128" s="96">
        <v>15.901345339852014</v>
      </c>
      <c r="AA128" s="97">
        <v>516.22013918105267</v>
      </c>
      <c r="AB128" s="96">
        <v>-782.93834461061215</v>
      </c>
      <c r="AC128" s="97">
        <v>37.837937135843731</v>
      </c>
      <c r="AD128" s="96">
        <v>-1240.0475785663311</v>
      </c>
      <c r="AE128" s="97">
        <v>12.741212973685833</v>
      </c>
      <c r="AF128" s="96">
        <v>656.41575514715623</v>
      </c>
      <c r="AG128" s="97">
        <v>1322.3527040932267</v>
      </c>
      <c r="AH128" s="96">
        <v>1104.2638054525223</v>
      </c>
      <c r="AI128" s="97">
        <v>1713.43694210679</v>
      </c>
      <c r="AJ128" s="96">
        <v>572.97372701968197</v>
      </c>
      <c r="AK128" s="97">
        <v>992.28272158805657</v>
      </c>
      <c r="AL128" s="96">
        <v>-671.99013009397004</v>
      </c>
      <c r="AM128" s="97">
        <v>117.59340092887533</v>
      </c>
      <c r="AN128" s="96">
        <v>-100.07067063515842</v>
      </c>
      <c r="AO128" s="97">
        <v>260.12388451111656</v>
      </c>
      <c r="AP128" s="96">
        <v>-2798.0633113155254</v>
      </c>
      <c r="AQ128" s="97">
        <v>-580.873245969648</v>
      </c>
      <c r="AR128" s="96">
        <v>-966.2742012733861</v>
      </c>
      <c r="AS128" s="97">
        <v>-77.649386091305132</v>
      </c>
      <c r="AT128" s="96">
        <v>1024.4658468584412</v>
      </c>
      <c r="AU128" s="97">
        <v>1489.38213305619</v>
      </c>
      <c r="AV128" s="96">
        <v>66.884092598847928</v>
      </c>
      <c r="AW128" s="97">
        <v>723.14939942518367</v>
      </c>
      <c r="AX128" s="96">
        <v>-7.0916991236954345</v>
      </c>
      <c r="AY128" s="97">
        <v>504.98106855680771</v>
      </c>
    </row>
    <row r="129" spans="2:51" x14ac:dyDescent="0.25">
      <c r="B129" s="94">
        <v>10446</v>
      </c>
      <c r="C129" s="95" t="s">
        <v>132</v>
      </c>
      <c r="D129" s="96">
        <v>-795.77460354992945</v>
      </c>
      <c r="E129" s="97">
        <v>6042.7591900671505</v>
      </c>
      <c r="F129" s="96">
        <v>-13954.445352499512</v>
      </c>
      <c r="G129" s="97">
        <v>1608.4674394817921</v>
      </c>
      <c r="H129" s="96">
        <v>-5061.5986143633927</v>
      </c>
      <c r="I129" s="97">
        <v>4523.9170669308296</v>
      </c>
      <c r="J129" s="96">
        <v>-423.05932793250395</v>
      </c>
      <c r="K129" s="97">
        <v>9998.3796238742834</v>
      </c>
      <c r="L129" s="96">
        <v>993.43847968836781</v>
      </c>
      <c r="M129" s="97">
        <v>6781.2167458877047</v>
      </c>
      <c r="N129" s="96">
        <v>-1956.7200653550171</v>
      </c>
      <c r="O129" s="97">
        <v>4033.7187915496761</v>
      </c>
      <c r="P129" s="96">
        <v>823.54519255993364</v>
      </c>
      <c r="Q129" s="97">
        <v>5296.4803836104475</v>
      </c>
      <c r="R129" s="96">
        <v>-25482.099761530044</v>
      </c>
      <c r="S129" s="97">
        <v>-3293.1665167006067</v>
      </c>
      <c r="T129" s="96">
        <v>-6954.1180687360466</v>
      </c>
      <c r="U129" s="97">
        <v>2849.1715971771991</v>
      </c>
      <c r="V129" s="96">
        <v>-4145.031526701001</v>
      </c>
      <c r="W129" s="97">
        <v>10457.639882976953</v>
      </c>
      <c r="X129" s="96">
        <v>-4353.7834274711931</v>
      </c>
      <c r="Y129" s="97">
        <v>6749.0832570315397</v>
      </c>
      <c r="Z129" s="96">
        <v>1591.7549360696721</v>
      </c>
      <c r="AA129" s="97">
        <v>7919.5940889404956</v>
      </c>
      <c r="AB129" s="96">
        <v>-2689.8616035499217</v>
      </c>
      <c r="AC129" s="97">
        <v>7114.3551900671555</v>
      </c>
      <c r="AD129" s="96">
        <v>-10224.792352499506</v>
      </c>
      <c r="AE129" s="97">
        <v>2094.4454394817913</v>
      </c>
      <c r="AF129" s="96">
        <v>-4971.874614363398</v>
      </c>
      <c r="AG129" s="97">
        <v>4642.5440669308373</v>
      </c>
      <c r="AH129" s="96">
        <v>-275.92832793251</v>
      </c>
      <c r="AI129" s="97">
        <v>10092.767623874282</v>
      </c>
      <c r="AJ129" s="96">
        <v>2205.8829178483793</v>
      </c>
      <c r="AK129" s="97">
        <v>7686.908964967708</v>
      </c>
      <c r="AL129" s="96">
        <v>-1876.3870653550111</v>
      </c>
      <c r="AM129" s="97">
        <v>4096.133791549677</v>
      </c>
      <c r="AN129" s="96">
        <v>-595.50880744007009</v>
      </c>
      <c r="AO129" s="97">
        <v>6628.8983836104489</v>
      </c>
      <c r="AP129" s="96">
        <v>-26790.400761530047</v>
      </c>
      <c r="AQ129" s="97">
        <v>-6689.1255167006093</v>
      </c>
      <c r="AR129" s="96">
        <v>-6972.7530687360559</v>
      </c>
      <c r="AS129" s="97">
        <v>2835.9605971771962</v>
      </c>
      <c r="AT129" s="96">
        <v>-4224.2835267010014</v>
      </c>
      <c r="AU129" s="97">
        <v>10381.011882976949</v>
      </c>
      <c r="AV129" s="96">
        <v>-4501.2984274711926</v>
      </c>
      <c r="AW129" s="97">
        <v>6636.1242570315371</v>
      </c>
      <c r="AX129" s="96">
        <v>1952.5069360696652</v>
      </c>
      <c r="AY129" s="97">
        <v>8218.6610889404983</v>
      </c>
    </row>
    <row r="130" spans="2:51" x14ac:dyDescent="0.25">
      <c r="B130" s="94">
        <v>10448</v>
      </c>
      <c r="C130" s="95" t="s">
        <v>133</v>
      </c>
      <c r="D130" s="96">
        <v>0</v>
      </c>
      <c r="E130" s="97">
        <v>0</v>
      </c>
      <c r="F130" s="96">
        <v>0</v>
      </c>
      <c r="G130" s="97">
        <v>0</v>
      </c>
      <c r="H130" s="96">
        <v>0</v>
      </c>
      <c r="I130" s="97">
        <v>0</v>
      </c>
      <c r="J130" s="96">
        <v>0</v>
      </c>
      <c r="K130" s="97">
        <v>0</v>
      </c>
      <c r="L130" s="96">
        <v>0</v>
      </c>
      <c r="M130" s="97">
        <v>0</v>
      </c>
      <c r="N130" s="96">
        <v>0</v>
      </c>
      <c r="O130" s="97">
        <v>0</v>
      </c>
      <c r="P130" s="96">
        <v>0</v>
      </c>
      <c r="Q130" s="97">
        <v>0</v>
      </c>
      <c r="R130" s="96">
        <v>0</v>
      </c>
      <c r="S130" s="97">
        <v>0</v>
      </c>
      <c r="T130" s="96">
        <v>0</v>
      </c>
      <c r="U130" s="97">
        <v>0</v>
      </c>
      <c r="V130" s="96">
        <v>0</v>
      </c>
      <c r="W130" s="97">
        <v>0</v>
      </c>
      <c r="X130" s="96">
        <v>0</v>
      </c>
      <c r="Y130" s="97">
        <v>0</v>
      </c>
      <c r="Z130" s="96">
        <v>0</v>
      </c>
      <c r="AA130" s="97">
        <v>0</v>
      </c>
      <c r="AB130" s="96">
        <v>0</v>
      </c>
      <c r="AC130" s="97">
        <v>0</v>
      </c>
      <c r="AD130" s="96">
        <v>0</v>
      </c>
      <c r="AE130" s="97">
        <v>0</v>
      </c>
      <c r="AF130" s="96">
        <v>0</v>
      </c>
      <c r="AG130" s="97">
        <v>0</v>
      </c>
      <c r="AH130" s="96">
        <v>0</v>
      </c>
      <c r="AI130" s="97">
        <v>0</v>
      </c>
      <c r="AJ130" s="96">
        <v>0</v>
      </c>
      <c r="AK130" s="97">
        <v>0</v>
      </c>
      <c r="AL130" s="96">
        <v>0</v>
      </c>
      <c r="AM130" s="97">
        <v>0</v>
      </c>
      <c r="AN130" s="96">
        <v>0</v>
      </c>
      <c r="AO130" s="97">
        <v>0</v>
      </c>
      <c r="AP130" s="96">
        <v>0</v>
      </c>
      <c r="AQ130" s="97">
        <v>0</v>
      </c>
      <c r="AR130" s="96">
        <v>0</v>
      </c>
      <c r="AS130" s="97">
        <v>0</v>
      </c>
      <c r="AT130" s="96">
        <v>0</v>
      </c>
      <c r="AU130" s="97">
        <v>0</v>
      </c>
      <c r="AV130" s="96">
        <v>0</v>
      </c>
      <c r="AW130" s="97">
        <v>0</v>
      </c>
      <c r="AX130" s="96">
        <v>0</v>
      </c>
      <c r="AY130" s="97">
        <v>0</v>
      </c>
    </row>
    <row r="131" spans="2:51" x14ac:dyDescent="0.25">
      <c r="B131" s="94">
        <v>10451</v>
      </c>
      <c r="C131" s="95" t="s">
        <v>134</v>
      </c>
      <c r="D131" s="96">
        <v>243.26082457750999</v>
      </c>
      <c r="E131" s="97">
        <v>1854.0702933826624</v>
      </c>
      <c r="F131" s="96">
        <v>-3106.2938250499355</v>
      </c>
      <c r="G131" s="97">
        <v>832.07977312062758</v>
      </c>
      <c r="H131" s="96">
        <v>-1712.6477471953913</v>
      </c>
      <c r="I131" s="97">
        <v>757.92141551553959</v>
      </c>
      <c r="J131" s="96">
        <v>-488.16387722294348</v>
      </c>
      <c r="K131" s="97">
        <v>2170.8882718548011</v>
      </c>
      <c r="L131" s="96">
        <v>642.07110289375487</v>
      </c>
      <c r="M131" s="97">
        <v>1871.326243221708</v>
      </c>
      <c r="N131" s="96">
        <v>-362.96096077250149</v>
      </c>
      <c r="O131" s="97">
        <v>1055.5659933103507</v>
      </c>
      <c r="P131" s="96">
        <v>1329.2105441210551</v>
      </c>
      <c r="Q131" s="97">
        <v>2109.7008312935768</v>
      </c>
      <c r="R131" s="96">
        <v>-5702.6533192264815</v>
      </c>
      <c r="S131" s="97">
        <v>-61.193672421741212</v>
      </c>
      <c r="T131" s="96">
        <v>-1930.6929410084376</v>
      </c>
      <c r="U131" s="97">
        <v>681.33341842968275</v>
      </c>
      <c r="V131" s="96">
        <v>-1455.4884028702709</v>
      </c>
      <c r="W131" s="97">
        <v>2536.0620177777928</v>
      </c>
      <c r="X131" s="96">
        <v>-1476.8007119540398</v>
      </c>
      <c r="Y131" s="97">
        <v>1591.692191935158</v>
      </c>
      <c r="Z131" s="96">
        <v>569.66562978067122</v>
      </c>
      <c r="AA131" s="97">
        <v>2175.1362658152211</v>
      </c>
      <c r="AB131" s="96">
        <v>-186.30510662336201</v>
      </c>
      <c r="AC131" s="97">
        <v>2278.7878372373671</v>
      </c>
      <c r="AD131" s="96">
        <v>-2699.0040572034959</v>
      </c>
      <c r="AE131" s="97">
        <v>409.03472811910251</v>
      </c>
      <c r="AF131" s="96">
        <v>-1724.122838334335</v>
      </c>
      <c r="AG131" s="97">
        <v>755.14268219223777</v>
      </c>
      <c r="AH131" s="96">
        <v>-495.65805472145439</v>
      </c>
      <c r="AI131" s="97">
        <v>2172.1233537974149</v>
      </c>
      <c r="AJ131" s="96">
        <v>707.20256066033289</v>
      </c>
      <c r="AK131" s="97">
        <v>1928.9457007749379</v>
      </c>
      <c r="AL131" s="96">
        <v>-8926.6584738215352</v>
      </c>
      <c r="AM131" s="97">
        <v>-5111.4679661398332</v>
      </c>
      <c r="AN131" s="96">
        <v>-1548.1005539484431</v>
      </c>
      <c r="AO131" s="97">
        <v>585.75026308944689</v>
      </c>
      <c r="AP131" s="96">
        <v>-5315.1119448340833</v>
      </c>
      <c r="AQ131" s="97">
        <v>-475.87347800923089</v>
      </c>
      <c r="AR131" s="96">
        <v>-1942.0302957508047</v>
      </c>
      <c r="AS131" s="97">
        <v>679.25133261633709</v>
      </c>
      <c r="AT131" s="96">
        <v>-1465.9976660168522</v>
      </c>
      <c r="AU131" s="97">
        <v>2538.2882389480119</v>
      </c>
      <c r="AV131" s="96">
        <v>-1487.8974056218249</v>
      </c>
      <c r="AW131" s="97">
        <v>1591.5899544583417</v>
      </c>
      <c r="AX131" s="96">
        <v>565.59973185686431</v>
      </c>
      <c r="AY131" s="97">
        <v>2176.9887644514311</v>
      </c>
    </row>
    <row r="132" spans="2:51" x14ac:dyDescent="0.25">
      <c r="B132" s="94">
        <v>10482</v>
      </c>
      <c r="C132" s="95" t="s">
        <v>135</v>
      </c>
      <c r="D132" s="96">
        <v>-86.674111479522708</v>
      </c>
      <c r="E132" s="97">
        <v>128.92837557479595</v>
      </c>
      <c r="F132" s="96">
        <v>-366.0928539670349</v>
      </c>
      <c r="G132" s="97">
        <v>55.962536580023311</v>
      </c>
      <c r="H132" s="96">
        <v>-183.28867791769107</v>
      </c>
      <c r="I132" s="97">
        <v>58.007239158683092</v>
      </c>
      <c r="J132" s="96">
        <v>-74.727179172178694</v>
      </c>
      <c r="K132" s="97">
        <v>203.13597435146755</v>
      </c>
      <c r="L132" s="96">
        <v>36.413377280118539</v>
      </c>
      <c r="M132" s="97">
        <v>165.94065929445105</v>
      </c>
      <c r="N132" s="96">
        <v>-102.97632779422361</v>
      </c>
      <c r="O132" s="97">
        <v>51.501971595913233</v>
      </c>
      <c r="P132" s="96">
        <v>32.170702267496154</v>
      </c>
      <c r="Q132" s="97">
        <v>143.1086880182612</v>
      </c>
      <c r="R132" s="96">
        <v>-719.06076109550986</v>
      </c>
      <c r="S132" s="97">
        <v>-85.882268352144138</v>
      </c>
      <c r="T132" s="96">
        <v>-329.37602165879389</v>
      </c>
      <c r="U132" s="97">
        <v>-39.911917427858953</v>
      </c>
      <c r="V132" s="96">
        <v>-217.40869049087928</v>
      </c>
      <c r="W132" s="97">
        <v>164.97755707373744</v>
      </c>
      <c r="X132" s="96">
        <v>-217.46764048374848</v>
      </c>
      <c r="Y132" s="97">
        <v>63.226767447833367</v>
      </c>
      <c r="Z132" s="96">
        <v>-47.035135983659075</v>
      </c>
      <c r="AA132" s="97">
        <v>102.71917686202823</v>
      </c>
      <c r="AB132" s="96">
        <v>-139.04516919607704</v>
      </c>
      <c r="AC132" s="97">
        <v>169.87185787036776</v>
      </c>
      <c r="AD132" s="96">
        <v>-327.08026825508432</v>
      </c>
      <c r="AE132" s="97">
        <v>3.1733267615088607</v>
      </c>
      <c r="AF132" s="96">
        <v>-191.57284325709702</v>
      </c>
      <c r="AG132" s="97">
        <v>52.875006433599083</v>
      </c>
      <c r="AH132" s="96">
        <v>-81.899508808217206</v>
      </c>
      <c r="AI132" s="97">
        <v>198.66631950258295</v>
      </c>
      <c r="AJ132" s="96">
        <v>29.18045065900742</v>
      </c>
      <c r="AK132" s="97">
        <v>162.79613678461021</v>
      </c>
      <c r="AL132" s="96">
        <v>-110.57025791401247</v>
      </c>
      <c r="AM132" s="97">
        <v>46.879144079509274</v>
      </c>
      <c r="AN132" s="96">
        <v>-18.853282765848689</v>
      </c>
      <c r="AO132" s="97">
        <v>183.9624185919057</v>
      </c>
      <c r="AP132" s="96">
        <v>-685.67307940989531</v>
      </c>
      <c r="AQ132" s="97">
        <v>-135.34249866214202</v>
      </c>
      <c r="AR132" s="96">
        <v>-337.71064451167422</v>
      </c>
      <c r="AS132" s="97">
        <v>-44.629463423498123</v>
      </c>
      <c r="AT132" s="96">
        <v>-225.16096608649696</v>
      </c>
      <c r="AU132" s="97">
        <v>160.82931441996709</v>
      </c>
      <c r="AV132" s="96">
        <v>-225.75979182944707</v>
      </c>
      <c r="AW132" s="97">
        <v>59.011442907436845</v>
      </c>
      <c r="AX132" s="96">
        <v>-53.509659167035352</v>
      </c>
      <c r="AY132" s="97">
        <v>98.676812928110053</v>
      </c>
    </row>
    <row r="133" spans="2:51" x14ac:dyDescent="0.25">
      <c r="B133" s="94">
        <v>10502</v>
      </c>
      <c r="C133" s="95" t="s">
        <v>136</v>
      </c>
      <c r="D133" s="96">
        <v>-489.23967291630288</v>
      </c>
      <c r="E133" s="97">
        <v>-80.945982081305829</v>
      </c>
      <c r="F133" s="96">
        <v>-1901.8907712479522</v>
      </c>
      <c r="G133" s="97">
        <v>-926.48184900131719</v>
      </c>
      <c r="H133" s="96">
        <v>-1552.1151501741633</v>
      </c>
      <c r="I133" s="97">
        <v>-690.92246940462474</v>
      </c>
      <c r="J133" s="96">
        <v>-644.36808357192149</v>
      </c>
      <c r="K133" s="97">
        <v>-248.75300175205075</v>
      </c>
      <c r="L133" s="96">
        <v>-530.25618765614445</v>
      </c>
      <c r="M133" s="97">
        <v>-209.58078593690152</v>
      </c>
      <c r="N133" s="96">
        <v>-1181.6387160898435</v>
      </c>
      <c r="O133" s="97">
        <v>-670.89706408810162</v>
      </c>
      <c r="P133" s="96">
        <v>77.569537704595859</v>
      </c>
      <c r="Q133" s="97">
        <v>48.360803058842976</v>
      </c>
      <c r="R133" s="96">
        <v>-1708.443051350866</v>
      </c>
      <c r="S133" s="97">
        <v>-261.59543433480576</v>
      </c>
      <c r="T133" s="96">
        <v>-204.65438349855413</v>
      </c>
      <c r="U133" s="97">
        <v>323.11882124756812</v>
      </c>
      <c r="V133" s="96">
        <v>808.85656246236249</v>
      </c>
      <c r="W133" s="97">
        <v>1252.7647058645953</v>
      </c>
      <c r="X133" s="96">
        <v>635.96046875051707</v>
      </c>
      <c r="Y133" s="97">
        <v>999.24129404498399</v>
      </c>
      <c r="Z133" s="96">
        <v>1058.4326268267523</v>
      </c>
      <c r="AA133" s="97">
        <v>1024.4840909229906</v>
      </c>
      <c r="AB133" s="96">
        <v>-286.13767291630302</v>
      </c>
      <c r="AC133" s="97">
        <v>36.019017918693862</v>
      </c>
      <c r="AD133" s="96">
        <v>-1550.0647712479522</v>
      </c>
      <c r="AE133" s="97">
        <v>-654.50884900131723</v>
      </c>
      <c r="AF133" s="96">
        <v>-1192.7891501741633</v>
      </c>
      <c r="AG133" s="97">
        <v>-414.8994694046246</v>
      </c>
      <c r="AH133" s="96">
        <v>-288.07408357192162</v>
      </c>
      <c r="AI133" s="97">
        <v>46.031998247949105</v>
      </c>
      <c r="AJ133" s="96">
        <v>-154.34826246414377</v>
      </c>
      <c r="AK133" s="97">
        <v>26.410176659098852</v>
      </c>
      <c r="AL133" s="96">
        <v>-805.37771608984349</v>
      </c>
      <c r="AM133" s="97">
        <v>-413.03306408810158</v>
      </c>
      <c r="AN133" s="96">
        <v>390.92553770459563</v>
      </c>
      <c r="AO133" s="97">
        <v>284.66080305884316</v>
      </c>
      <c r="AP133" s="96">
        <v>-1368.0160513508663</v>
      </c>
      <c r="AQ133" s="97">
        <v>-14.929434334805592</v>
      </c>
      <c r="AR133" s="96">
        <v>137.08261650144595</v>
      </c>
      <c r="AS133" s="97">
        <v>550.27982124756818</v>
      </c>
      <c r="AT133" s="96">
        <v>1161.8545624623621</v>
      </c>
      <c r="AU133" s="97">
        <v>1521.5517058645955</v>
      </c>
      <c r="AV133" s="96">
        <v>1009.473468750517</v>
      </c>
      <c r="AW133" s="97">
        <v>1238.3402940449841</v>
      </c>
      <c r="AX133" s="96">
        <v>1377.2736268267518</v>
      </c>
      <c r="AY133" s="97">
        <v>1274.9600909229907</v>
      </c>
    </row>
    <row r="134" spans="2:51" x14ac:dyDescent="0.25">
      <c r="B134" s="94">
        <v>10597</v>
      </c>
      <c r="C134" s="95" t="s">
        <v>137</v>
      </c>
      <c r="D134" s="96">
        <v>-328.35904212014339</v>
      </c>
      <c r="E134" s="97">
        <v>-241.07732807729963</v>
      </c>
      <c r="F134" s="96">
        <v>-1015.3479553128354</v>
      </c>
      <c r="G134" s="97">
        <v>-329.16672215709377</v>
      </c>
      <c r="H134" s="96">
        <v>299.74069813801452</v>
      </c>
      <c r="I134" s="97">
        <v>893.25244526859569</v>
      </c>
      <c r="J134" s="96">
        <v>1157.2171739243349</v>
      </c>
      <c r="K134" s="97">
        <v>1133.3288964443104</v>
      </c>
      <c r="L134" s="96">
        <v>806.44035232650276</v>
      </c>
      <c r="M134" s="97">
        <v>682.67352829613492</v>
      </c>
      <c r="N134" s="96">
        <v>-726.09438683251665</v>
      </c>
      <c r="O134" s="97">
        <v>-301.62462035817634</v>
      </c>
      <c r="P134" s="96">
        <v>-45.056338616908761</v>
      </c>
      <c r="Q134" s="97">
        <v>-136.09592470466259</v>
      </c>
      <c r="R134" s="96">
        <v>-2679.3658829531314</v>
      </c>
      <c r="S134" s="97">
        <v>-1326.4700036809331</v>
      </c>
      <c r="T134" s="96">
        <v>-935.52499253543829</v>
      </c>
      <c r="U134" s="97">
        <v>-421.35992624786513</v>
      </c>
      <c r="V134" s="96">
        <v>716.09347456818614</v>
      </c>
      <c r="W134" s="97">
        <v>669.11904095075033</v>
      </c>
      <c r="X134" s="96">
        <v>425.28213394536851</v>
      </c>
      <c r="Y134" s="97">
        <v>337.42272399934109</v>
      </c>
      <c r="Z134" s="96">
        <v>228.81633599716406</v>
      </c>
      <c r="AA134" s="97">
        <v>181.22409628051673</v>
      </c>
      <c r="AB134" s="96">
        <v>-322.35903490557394</v>
      </c>
      <c r="AC134" s="97">
        <v>-237.71188836424653</v>
      </c>
      <c r="AD134" s="96">
        <v>-1009.5019035268288</v>
      </c>
      <c r="AE134" s="97">
        <v>-325.37782092977932</v>
      </c>
      <c r="AF134" s="96">
        <v>305.3392188054404</v>
      </c>
      <c r="AG134" s="97">
        <v>897.21897435923074</v>
      </c>
      <c r="AH134" s="96">
        <v>1162.7777151288392</v>
      </c>
      <c r="AI134" s="97">
        <v>1137.0886033004208</v>
      </c>
      <c r="AJ134" s="96">
        <v>832.20332140414212</v>
      </c>
      <c r="AK134" s="97">
        <v>672.26852023486526</v>
      </c>
      <c r="AL134" s="96">
        <v>-720.37014556754275</v>
      </c>
      <c r="AM134" s="97">
        <v>-298.0037669186263</v>
      </c>
      <c r="AN134" s="96">
        <v>-39.357090487741516</v>
      </c>
      <c r="AO134" s="97">
        <v>-132.72889102636873</v>
      </c>
      <c r="AP134" s="96">
        <v>-2673.1800931638345</v>
      </c>
      <c r="AQ134" s="97">
        <v>-1322.8765998921835</v>
      </c>
      <c r="AR134" s="96">
        <v>-929.60016467882815</v>
      </c>
      <c r="AS134" s="97">
        <v>-417.90623299841036</v>
      </c>
      <c r="AT134" s="96">
        <v>721.95350901763777</v>
      </c>
      <c r="AU134" s="97">
        <v>672.47057128247161</v>
      </c>
      <c r="AV134" s="96">
        <v>431.36365286358068</v>
      </c>
      <c r="AW134" s="97">
        <v>340.60763956689061</v>
      </c>
      <c r="AX134" s="96">
        <v>234.33065139508562</v>
      </c>
      <c r="AY134" s="97">
        <v>184.70339177225651</v>
      </c>
    </row>
    <row r="135" spans="2:51" x14ac:dyDescent="0.25">
      <c r="B135" s="94">
        <v>10706</v>
      </c>
      <c r="C135" s="95" t="s">
        <v>138</v>
      </c>
      <c r="D135" s="96">
        <v>-285.28120097301507</v>
      </c>
      <c r="E135" s="97">
        <v>783.58936847447194</v>
      </c>
      <c r="F135" s="96">
        <v>-2167.5058612293351</v>
      </c>
      <c r="G135" s="97">
        <v>-116.43677410039072</v>
      </c>
      <c r="H135" s="96">
        <v>-1544.2480742055177</v>
      </c>
      <c r="I135" s="97">
        <v>70.864864580762514</v>
      </c>
      <c r="J135" s="96">
        <v>-506.13962097503918</v>
      </c>
      <c r="K135" s="97">
        <v>761.81932451774628</v>
      </c>
      <c r="L135" s="96">
        <v>-209.44499002878456</v>
      </c>
      <c r="M135" s="97">
        <v>694.01967642299178</v>
      </c>
      <c r="N135" s="96">
        <v>-842.68106427693056</v>
      </c>
      <c r="O135" s="97">
        <v>246.07457164991683</v>
      </c>
      <c r="P135" s="96">
        <v>270.89416318728126</v>
      </c>
      <c r="Q135" s="97">
        <v>833.98186979041475</v>
      </c>
      <c r="R135" s="96">
        <v>-3614.3347158449378</v>
      </c>
      <c r="S135" s="97">
        <v>-492.50379752167919</v>
      </c>
      <c r="T135" s="96">
        <v>-1407.9384417524598</v>
      </c>
      <c r="U135" s="97">
        <v>188.36424338008419</v>
      </c>
      <c r="V135" s="96">
        <v>-392.96854206537682</v>
      </c>
      <c r="W135" s="97">
        <v>1403.0580819288416</v>
      </c>
      <c r="X135" s="96">
        <v>-575.69161965548483</v>
      </c>
      <c r="Y135" s="97">
        <v>1230.2608580518727</v>
      </c>
      <c r="Z135" s="96">
        <v>347.51026177924632</v>
      </c>
      <c r="AA135" s="97">
        <v>1248.7485022765327</v>
      </c>
      <c r="AB135" s="96">
        <v>-596.22625712525132</v>
      </c>
      <c r="AC135" s="97">
        <v>601.28505025421873</v>
      </c>
      <c r="AD135" s="96">
        <v>-2520.3526202410949</v>
      </c>
      <c r="AE135" s="97">
        <v>-342.65262388496467</v>
      </c>
      <c r="AF135" s="96">
        <v>-1890.3484644218543</v>
      </c>
      <c r="AG135" s="97">
        <v>-148.72192625035586</v>
      </c>
      <c r="AH135" s="96">
        <v>-885.71986425890827</v>
      </c>
      <c r="AI135" s="97">
        <v>513.06887052623188</v>
      </c>
      <c r="AJ135" s="96">
        <v>-498.33432908386203</v>
      </c>
      <c r="AK135" s="97">
        <v>456.60139792090922</v>
      </c>
      <c r="AL135" s="96">
        <v>-1233.121824794408</v>
      </c>
      <c r="AM135" s="97">
        <v>-5.5556586219709061</v>
      </c>
      <c r="AN135" s="96">
        <v>-64.844553625629487</v>
      </c>
      <c r="AO135" s="97">
        <v>623.22527147649726</v>
      </c>
      <c r="AP135" s="96">
        <v>-4096.6338057949279</v>
      </c>
      <c r="AQ135" s="97">
        <v>-778.40087731535459</v>
      </c>
      <c r="AR135" s="96">
        <v>-1815.9323808863182</v>
      </c>
      <c r="AS135" s="97">
        <v>-61.584332714560333</v>
      </c>
      <c r="AT135" s="96">
        <v>-781.56936015925294</v>
      </c>
      <c r="AU135" s="97">
        <v>1175.3129373882721</v>
      </c>
      <c r="AV135" s="96">
        <v>-974.73951134599338</v>
      </c>
      <c r="AW135" s="97">
        <v>1004.9989213002482</v>
      </c>
      <c r="AX135" s="96">
        <v>8.5883733714672417</v>
      </c>
      <c r="AY135" s="97">
        <v>1023.7442871306976</v>
      </c>
    </row>
    <row r="136" spans="2:51" x14ac:dyDescent="0.25">
      <c r="B136" s="94">
        <v>11680</v>
      </c>
      <c r="C136" s="95" t="s">
        <v>139</v>
      </c>
      <c r="D136" s="96">
        <v>84.910749746995407</v>
      </c>
      <c r="E136" s="97">
        <v>-47.266808218447068</v>
      </c>
      <c r="F136" s="96">
        <v>-240.51825980180411</v>
      </c>
      <c r="G136" s="97">
        <v>126.2828282847297</v>
      </c>
      <c r="H136" s="96">
        <v>564.90233661798447</v>
      </c>
      <c r="I136" s="97">
        <v>381.98780384879001</v>
      </c>
      <c r="J136" s="96">
        <v>710.16356318979206</v>
      </c>
      <c r="K136" s="97">
        <v>678.91032213586391</v>
      </c>
      <c r="L136" s="96">
        <v>670.56325506371468</v>
      </c>
      <c r="M136" s="97">
        <v>382.28698946573991</v>
      </c>
      <c r="N136" s="96">
        <v>100.18754895397115</v>
      </c>
      <c r="O136" s="97">
        <v>-94.074873321859059</v>
      </c>
      <c r="P136" s="96">
        <v>279.30668023875569</v>
      </c>
      <c r="Q136" s="97">
        <v>3.4959124357833389</v>
      </c>
      <c r="R136" s="96">
        <v>-1346.9704529838168</v>
      </c>
      <c r="S136" s="97">
        <v>-574.47000134296422</v>
      </c>
      <c r="T136" s="96">
        <v>-386.11967102500603</v>
      </c>
      <c r="U136" s="97">
        <v>-369.37463795254143</v>
      </c>
      <c r="V136" s="96">
        <v>380.44893872217381</v>
      </c>
      <c r="W136" s="97">
        <v>414.07209093379106</v>
      </c>
      <c r="X136" s="96">
        <v>295.4239030148442</v>
      </c>
      <c r="Y136" s="97">
        <v>90.868260414240922</v>
      </c>
      <c r="Z136" s="96">
        <v>220.69510121659141</v>
      </c>
      <c r="AA136" s="97">
        <v>-34.013679454819567</v>
      </c>
      <c r="AB136" s="96">
        <v>9.8467497469951013</v>
      </c>
      <c r="AC136" s="97">
        <v>66.515191781552858</v>
      </c>
      <c r="AD136" s="96">
        <v>-96.940259801804132</v>
      </c>
      <c r="AE136" s="97">
        <v>21.423828284729552</v>
      </c>
      <c r="AF136" s="96">
        <v>588.68133661798447</v>
      </c>
      <c r="AG136" s="97">
        <v>396.92680384879031</v>
      </c>
      <c r="AH136" s="96">
        <v>733.03456318979215</v>
      </c>
      <c r="AI136" s="97">
        <v>694.75732213586411</v>
      </c>
      <c r="AJ136" s="96">
        <v>696.1543556637148</v>
      </c>
      <c r="AK136" s="97">
        <v>415.61453976574012</v>
      </c>
      <c r="AL136" s="96">
        <v>125.07054895397096</v>
      </c>
      <c r="AM136" s="97">
        <v>-80.238873321859046</v>
      </c>
      <c r="AN136" s="96">
        <v>206.06768023875566</v>
      </c>
      <c r="AO136" s="97">
        <v>115.45391243578342</v>
      </c>
      <c r="AP136" s="96">
        <v>-1227.9674529838167</v>
      </c>
      <c r="AQ136" s="97">
        <v>-654.75600134296405</v>
      </c>
      <c r="AR136" s="96">
        <v>-360.49267102500562</v>
      </c>
      <c r="AS136" s="97">
        <v>-356.28463795254129</v>
      </c>
      <c r="AT136" s="96">
        <v>404.65793872217409</v>
      </c>
      <c r="AU136" s="97">
        <v>428.58009093379087</v>
      </c>
      <c r="AV136" s="96">
        <v>321.39390301484445</v>
      </c>
      <c r="AW136" s="97">
        <v>103.61626041424097</v>
      </c>
      <c r="AX136" s="96">
        <v>245.52610121659154</v>
      </c>
      <c r="AY136" s="97">
        <v>-20.125679454819647</v>
      </c>
    </row>
    <row r="137" spans="2:51" x14ac:dyDescent="0.25">
      <c r="B137" s="94">
        <v>12026</v>
      </c>
      <c r="C137" s="95" t="s">
        <v>140</v>
      </c>
      <c r="D137" s="96">
        <v>-816.94401618847769</v>
      </c>
      <c r="E137" s="97">
        <v>136.57591434841743</v>
      </c>
      <c r="F137" s="96">
        <v>-279.31664873772388</v>
      </c>
      <c r="G137" s="97">
        <v>2767.0982737079721</v>
      </c>
      <c r="H137" s="96">
        <v>6198.3062869293572</v>
      </c>
      <c r="I137" s="97">
        <v>4968.7002539967561</v>
      </c>
      <c r="J137" s="96">
        <v>7646.9081999098635</v>
      </c>
      <c r="K137" s="97">
        <v>7581.1442055589523</v>
      </c>
      <c r="L137" s="96">
        <v>7009.8178747689053</v>
      </c>
      <c r="M137" s="97">
        <v>5126.1058538506186</v>
      </c>
      <c r="N137" s="96">
        <v>3107.2146483318102</v>
      </c>
      <c r="O137" s="97">
        <v>2289.7843711896185</v>
      </c>
      <c r="P137" s="96">
        <v>2880.8100243599274</v>
      </c>
      <c r="Q137" s="97">
        <v>2290.1671612945684</v>
      </c>
      <c r="R137" s="96">
        <v>-10163.337288394638</v>
      </c>
      <c r="S137" s="97">
        <v>-2995.6789973447085</v>
      </c>
      <c r="T137" s="96">
        <v>-5923.2835511700687</v>
      </c>
      <c r="U137" s="97">
        <v>-2946.8753323511555</v>
      </c>
      <c r="V137" s="96">
        <v>-5188.6800416302849</v>
      </c>
      <c r="W137" s="97">
        <v>-791.70374974503466</v>
      </c>
      <c r="X137" s="96">
        <v>-5657.0881389173028</v>
      </c>
      <c r="Y137" s="97">
        <v>-1997.9013008984148</v>
      </c>
      <c r="Z137" s="96">
        <v>-1693.596550135846</v>
      </c>
      <c r="AA137" s="97">
        <v>-655.08884025061707</v>
      </c>
      <c r="AB137" s="96">
        <v>-1442.5730512184491</v>
      </c>
      <c r="AC137" s="97">
        <v>675.18118210593275</v>
      </c>
      <c r="AD137" s="96">
        <v>712.02219584977138</v>
      </c>
      <c r="AE137" s="97">
        <v>2173.2563409273589</v>
      </c>
      <c r="AF137" s="96">
        <v>6462.4155336742733</v>
      </c>
      <c r="AG137" s="97">
        <v>5143.744569806222</v>
      </c>
      <c r="AH137" s="96">
        <v>7927.4442181221202</v>
      </c>
      <c r="AI137" s="97">
        <v>7768.4741385166471</v>
      </c>
      <c r="AJ137" s="96">
        <v>7408.7605423607347</v>
      </c>
      <c r="AK137" s="97">
        <v>5478.8407841301414</v>
      </c>
      <c r="AL137" s="96">
        <v>3380.4132217418155</v>
      </c>
      <c r="AM137" s="97">
        <v>2465.3368354882114</v>
      </c>
      <c r="AN137" s="96">
        <v>2534.6259625277125</v>
      </c>
      <c r="AO137" s="97">
        <v>3106.7934403113886</v>
      </c>
      <c r="AP137" s="96">
        <v>-9410.1937517648694</v>
      </c>
      <c r="AQ137" s="97">
        <v>-3391.8495826109083</v>
      </c>
      <c r="AR137" s="96">
        <v>-5680.3305679737714</v>
      </c>
      <c r="AS137" s="97">
        <v>-2786.9414853310991</v>
      </c>
      <c r="AT137" s="96">
        <v>-4920.317575543053</v>
      </c>
      <c r="AU137" s="97">
        <v>-609.70566932817383</v>
      </c>
      <c r="AV137" s="96">
        <v>-5393.4342270715733</v>
      </c>
      <c r="AW137" s="97">
        <v>-1826.1016202103146</v>
      </c>
      <c r="AX137" s="96">
        <v>-1401.8097039417262</v>
      </c>
      <c r="AY137" s="97">
        <v>-478.29555185059507</v>
      </c>
    </row>
    <row r="138" spans="2:51" x14ac:dyDescent="0.25">
      <c r="B138" s="94">
        <v>10298</v>
      </c>
      <c r="C138" s="95" t="s">
        <v>141</v>
      </c>
      <c r="D138" s="96">
        <v>-31534.875609181123</v>
      </c>
      <c r="E138" s="97">
        <v>-5938.9922429246071</v>
      </c>
      <c r="F138" s="96">
        <v>-43518.191178015375</v>
      </c>
      <c r="G138" s="97">
        <v>-11178.891591793566</v>
      </c>
      <c r="H138" s="96">
        <v>4794.7967476682097</v>
      </c>
      <c r="I138" s="97">
        <v>19870.277066573704</v>
      </c>
      <c r="J138" s="96">
        <v>25701.974846962228</v>
      </c>
      <c r="K138" s="97">
        <v>35293.620934044127</v>
      </c>
      <c r="L138" s="96">
        <v>18098.945119813521</v>
      </c>
      <c r="M138" s="97">
        <v>24165.651082447846</v>
      </c>
      <c r="N138" s="96">
        <v>-23193.225765337178</v>
      </c>
      <c r="O138" s="97">
        <v>-6470.3937537640741</v>
      </c>
      <c r="P138" s="96">
        <v>4227.648555330612</v>
      </c>
      <c r="Q138" s="97">
        <v>14698.013718165952</v>
      </c>
      <c r="R138" s="96">
        <v>-106455.49243920448</v>
      </c>
      <c r="S138" s="97">
        <v>-30545.973355386639</v>
      </c>
      <c r="T138" s="96">
        <v>-26463.400553171407</v>
      </c>
      <c r="U138" s="97">
        <v>-2067.7725202281144</v>
      </c>
      <c r="V138" s="96">
        <v>12413.697193608648</v>
      </c>
      <c r="W138" s="97">
        <v>45652.558315218266</v>
      </c>
      <c r="X138" s="96">
        <v>-1560.5082327530545</v>
      </c>
      <c r="Y138" s="97">
        <v>31112.705232262801</v>
      </c>
      <c r="Z138" s="96">
        <v>10030.182781232434</v>
      </c>
      <c r="AA138" s="97">
        <v>13493.978355604981</v>
      </c>
      <c r="AB138" s="96">
        <v>-33345.687755776191</v>
      </c>
      <c r="AC138" s="97">
        <v>-4334.5014241387107</v>
      </c>
      <c r="AD138" s="96">
        <v>-41266.59686023157</v>
      </c>
      <c r="AE138" s="97">
        <v>-13608.37910025852</v>
      </c>
      <c r="AF138" s="96">
        <v>5001.7208865885914</v>
      </c>
      <c r="AG138" s="97">
        <v>19951.724421793973</v>
      </c>
      <c r="AH138" s="96">
        <v>25965.432157563395</v>
      </c>
      <c r="AI138" s="97">
        <v>35358.500277541694</v>
      </c>
      <c r="AJ138" s="96">
        <v>23280.228448383044</v>
      </c>
      <c r="AK138" s="97">
        <v>26920.947886888374</v>
      </c>
      <c r="AL138" s="96">
        <v>-23007.858736600494</v>
      </c>
      <c r="AM138" s="97">
        <v>-6402.1245849044062</v>
      </c>
      <c r="AN138" s="96">
        <v>2740.7641921996837</v>
      </c>
      <c r="AO138" s="97">
        <v>16549.219587021289</v>
      </c>
      <c r="AP138" s="96">
        <v>-105072.96627291469</v>
      </c>
      <c r="AQ138" s="97">
        <v>-31846.824840959045</v>
      </c>
      <c r="AR138" s="96">
        <v>-26278.311621132685</v>
      </c>
      <c r="AS138" s="97">
        <v>-2021.9560902577941</v>
      </c>
      <c r="AT138" s="96">
        <v>12606.9025353131</v>
      </c>
      <c r="AU138" s="97">
        <v>45668.426358512312</v>
      </c>
      <c r="AV138" s="96">
        <v>-1419.6239875303581</v>
      </c>
      <c r="AW138" s="97">
        <v>31155.514786285377</v>
      </c>
      <c r="AX138" s="96">
        <v>10262.843844554736</v>
      </c>
      <c r="AY138" s="97">
        <v>13559.763755347725</v>
      </c>
    </row>
    <row r="139" spans="2:51" x14ac:dyDescent="0.25">
      <c r="B139" s="94" t="s">
        <v>142</v>
      </c>
      <c r="C139" s="95" t="s">
        <v>142</v>
      </c>
      <c r="D139" s="96" t="s">
        <v>142</v>
      </c>
      <c r="E139" s="97" t="s">
        <v>142</v>
      </c>
      <c r="F139" s="96" t="s">
        <v>142</v>
      </c>
      <c r="G139" s="97" t="s">
        <v>142</v>
      </c>
      <c r="H139" s="96" t="s">
        <v>142</v>
      </c>
      <c r="I139" s="97" t="s">
        <v>142</v>
      </c>
      <c r="J139" s="96" t="s">
        <v>142</v>
      </c>
      <c r="K139" s="97" t="s">
        <v>142</v>
      </c>
      <c r="L139" s="96" t="s">
        <v>142</v>
      </c>
      <c r="M139" s="97" t="s">
        <v>142</v>
      </c>
      <c r="N139" s="96" t="s">
        <v>142</v>
      </c>
      <c r="O139" s="97" t="s">
        <v>142</v>
      </c>
      <c r="P139" s="96" t="s">
        <v>142</v>
      </c>
      <c r="Q139" s="97" t="s">
        <v>142</v>
      </c>
      <c r="R139" s="96" t="s">
        <v>142</v>
      </c>
      <c r="S139" s="97" t="s">
        <v>142</v>
      </c>
      <c r="T139" s="96" t="s">
        <v>142</v>
      </c>
      <c r="U139" s="97" t="s">
        <v>142</v>
      </c>
      <c r="V139" s="96" t="s">
        <v>142</v>
      </c>
      <c r="W139" s="97" t="s">
        <v>142</v>
      </c>
      <c r="X139" s="96" t="s">
        <v>142</v>
      </c>
      <c r="Y139" s="97" t="s">
        <v>142</v>
      </c>
      <c r="Z139" s="96" t="s">
        <v>142</v>
      </c>
      <c r="AA139" s="97" t="s">
        <v>142</v>
      </c>
      <c r="AB139" s="96" t="s">
        <v>142</v>
      </c>
      <c r="AC139" s="97" t="s">
        <v>142</v>
      </c>
      <c r="AD139" s="96" t="s">
        <v>142</v>
      </c>
      <c r="AE139" s="97" t="s">
        <v>142</v>
      </c>
      <c r="AF139" s="96" t="s">
        <v>142</v>
      </c>
      <c r="AG139" s="97" t="s">
        <v>142</v>
      </c>
      <c r="AH139" s="96" t="s">
        <v>142</v>
      </c>
      <c r="AI139" s="97" t="s">
        <v>142</v>
      </c>
      <c r="AJ139" s="96" t="s">
        <v>142</v>
      </c>
      <c r="AK139" s="97" t="s">
        <v>142</v>
      </c>
      <c r="AL139" s="96" t="s">
        <v>142</v>
      </c>
      <c r="AM139" s="97" t="s">
        <v>142</v>
      </c>
      <c r="AN139" s="96" t="s">
        <v>142</v>
      </c>
      <c r="AO139" s="97" t="s">
        <v>142</v>
      </c>
      <c r="AP139" s="96" t="s">
        <v>142</v>
      </c>
      <c r="AQ139" s="97" t="s">
        <v>142</v>
      </c>
      <c r="AR139" s="96" t="s">
        <v>142</v>
      </c>
      <c r="AS139" s="97" t="s">
        <v>142</v>
      </c>
      <c r="AT139" s="96" t="s">
        <v>142</v>
      </c>
      <c r="AU139" s="97" t="s">
        <v>142</v>
      </c>
      <c r="AV139" s="96" t="s">
        <v>142</v>
      </c>
      <c r="AW139" s="97" t="s">
        <v>142</v>
      </c>
      <c r="AX139" s="96" t="s">
        <v>142</v>
      </c>
      <c r="AY139" s="97" t="s">
        <v>142</v>
      </c>
    </row>
    <row r="140" spans="2:51" x14ac:dyDescent="0.25">
      <c r="B140" s="94"/>
      <c r="C140" s="95"/>
      <c r="D140" s="96"/>
      <c r="E140" s="97"/>
      <c r="F140" s="96"/>
      <c r="G140" s="97"/>
      <c r="H140" s="96"/>
      <c r="I140" s="97"/>
      <c r="J140" s="96"/>
      <c r="K140" s="97"/>
      <c r="L140" s="96"/>
      <c r="M140" s="97"/>
      <c r="N140" s="96"/>
      <c r="O140" s="97"/>
      <c r="P140" s="96"/>
      <c r="Q140" s="97"/>
      <c r="R140" s="96"/>
      <c r="S140" s="97"/>
      <c r="T140" s="96"/>
      <c r="U140" s="97"/>
      <c r="V140" s="96"/>
      <c r="W140" s="97"/>
      <c r="X140" s="96"/>
      <c r="Y140" s="97"/>
      <c r="Z140" s="96"/>
      <c r="AA140" s="97"/>
      <c r="AB140" s="96"/>
      <c r="AC140" s="97"/>
      <c r="AD140" s="96"/>
      <c r="AE140" s="97"/>
      <c r="AF140" s="96"/>
      <c r="AG140" s="97"/>
      <c r="AH140" s="96"/>
      <c r="AI140" s="97"/>
      <c r="AJ140" s="96"/>
      <c r="AK140" s="97"/>
      <c r="AL140" s="96"/>
      <c r="AM140" s="97"/>
      <c r="AN140" s="96"/>
      <c r="AO140" s="97"/>
      <c r="AP140" s="96"/>
      <c r="AQ140" s="97"/>
      <c r="AR140" s="96"/>
      <c r="AS140" s="97"/>
      <c r="AT140" s="96"/>
      <c r="AU140" s="97"/>
      <c r="AV140" s="96"/>
      <c r="AW140" s="97"/>
      <c r="AX140" s="96"/>
      <c r="AY140" s="97"/>
    </row>
    <row r="141" spans="2:51" x14ac:dyDescent="0.25">
      <c r="B141" s="94"/>
      <c r="C141" s="95"/>
      <c r="D141" s="96"/>
      <c r="E141" s="97"/>
      <c r="F141" s="96"/>
      <c r="G141" s="97"/>
      <c r="H141" s="96"/>
      <c r="I141" s="97"/>
      <c r="J141" s="96"/>
      <c r="K141" s="97"/>
      <c r="L141" s="96"/>
      <c r="M141" s="97"/>
      <c r="N141" s="96"/>
      <c r="O141" s="97"/>
      <c r="P141" s="96"/>
      <c r="Q141" s="97"/>
      <c r="R141" s="96"/>
      <c r="S141" s="97"/>
      <c r="T141" s="96"/>
      <c r="U141" s="97"/>
      <c r="V141" s="96"/>
      <c r="W141" s="97"/>
      <c r="X141" s="96"/>
      <c r="Y141" s="97"/>
      <c r="Z141" s="96"/>
      <c r="AA141" s="97"/>
      <c r="AB141" s="96"/>
      <c r="AC141" s="97"/>
      <c r="AD141" s="96"/>
      <c r="AE141" s="97"/>
      <c r="AF141" s="96"/>
      <c r="AG141" s="97"/>
      <c r="AH141" s="96"/>
      <c r="AI141" s="97"/>
      <c r="AJ141" s="96"/>
      <c r="AK141" s="97"/>
      <c r="AL141" s="96"/>
      <c r="AM141" s="97"/>
      <c r="AN141" s="96"/>
      <c r="AO141" s="97"/>
      <c r="AP141" s="96"/>
      <c r="AQ141" s="97"/>
      <c r="AR141" s="96"/>
      <c r="AS141" s="97"/>
      <c r="AT141" s="96"/>
      <c r="AU141" s="97"/>
      <c r="AV141" s="96"/>
      <c r="AW141" s="97"/>
      <c r="AX141" s="96"/>
      <c r="AY141" s="97"/>
    </row>
    <row r="142" spans="2:51" x14ac:dyDescent="0.25">
      <c r="B142" s="94"/>
      <c r="C142" s="95"/>
      <c r="D142" s="96"/>
      <c r="E142" s="97"/>
      <c r="F142" s="96"/>
      <c r="G142" s="97"/>
      <c r="H142" s="96"/>
      <c r="I142" s="97"/>
      <c r="J142" s="96"/>
      <c r="K142" s="97"/>
      <c r="L142" s="96"/>
      <c r="M142" s="97"/>
      <c r="N142" s="96"/>
      <c r="O142" s="97"/>
      <c r="P142" s="96"/>
      <c r="Q142" s="97"/>
      <c r="R142" s="96"/>
      <c r="S142" s="97"/>
      <c r="T142" s="96"/>
      <c r="U142" s="97"/>
      <c r="V142" s="96"/>
      <c r="W142" s="97"/>
      <c r="X142" s="96"/>
      <c r="Y142" s="97"/>
      <c r="Z142" s="96"/>
      <c r="AA142" s="97"/>
      <c r="AB142" s="96"/>
      <c r="AC142" s="97"/>
      <c r="AD142" s="96"/>
      <c r="AE142" s="97"/>
      <c r="AF142" s="96"/>
      <c r="AG142" s="97"/>
      <c r="AH142" s="96"/>
      <c r="AI142" s="97"/>
      <c r="AJ142" s="96"/>
      <c r="AK142" s="97"/>
      <c r="AL142" s="96"/>
      <c r="AM142" s="97"/>
      <c r="AN142" s="96"/>
      <c r="AO142" s="97"/>
      <c r="AP142" s="96"/>
      <c r="AQ142" s="97"/>
      <c r="AR142" s="96"/>
      <c r="AS142" s="97"/>
      <c r="AT142" s="96"/>
      <c r="AU142" s="97"/>
      <c r="AV142" s="96"/>
      <c r="AW142" s="97"/>
      <c r="AX142" s="96"/>
      <c r="AY142" s="97"/>
    </row>
    <row r="143" spans="2:51" x14ac:dyDescent="0.25">
      <c r="B143" s="94"/>
      <c r="C143" s="95"/>
      <c r="D143" s="96"/>
      <c r="E143" s="97"/>
      <c r="F143" s="96"/>
      <c r="G143" s="97"/>
      <c r="H143" s="96"/>
      <c r="I143" s="97"/>
      <c r="J143" s="96"/>
      <c r="K143" s="97"/>
      <c r="L143" s="96"/>
      <c r="M143" s="97"/>
      <c r="N143" s="96"/>
      <c r="O143" s="97"/>
      <c r="P143" s="96"/>
      <c r="Q143" s="97"/>
      <c r="R143" s="96"/>
      <c r="S143" s="97"/>
      <c r="T143" s="96"/>
      <c r="U143" s="97"/>
      <c r="V143" s="96"/>
      <c r="W143" s="97"/>
      <c r="X143" s="96"/>
      <c r="Y143" s="97"/>
      <c r="Z143" s="96"/>
      <c r="AA143" s="97"/>
      <c r="AB143" s="96"/>
      <c r="AC143" s="97"/>
      <c r="AD143" s="96"/>
      <c r="AE143" s="97"/>
      <c r="AF143" s="96"/>
      <c r="AG143" s="97"/>
      <c r="AH143" s="96"/>
      <c r="AI143" s="97"/>
      <c r="AJ143" s="96"/>
      <c r="AK143" s="97"/>
      <c r="AL143" s="96"/>
      <c r="AM143" s="97"/>
      <c r="AN143" s="96"/>
      <c r="AO143" s="97"/>
      <c r="AP143" s="96"/>
      <c r="AQ143" s="97"/>
      <c r="AR143" s="96"/>
      <c r="AS143" s="97"/>
      <c r="AT143" s="96"/>
      <c r="AU143" s="97"/>
      <c r="AV143" s="96"/>
      <c r="AW143" s="97"/>
      <c r="AX143" s="96"/>
      <c r="AY143" s="97"/>
    </row>
    <row r="144" spans="2:51" x14ac:dyDescent="0.25">
      <c r="B144" s="94"/>
      <c r="C144" s="95"/>
      <c r="D144" s="96"/>
      <c r="E144" s="97"/>
      <c r="F144" s="96"/>
      <c r="G144" s="97"/>
      <c r="H144" s="96"/>
      <c r="I144" s="97"/>
      <c r="J144" s="96"/>
      <c r="K144" s="97"/>
      <c r="L144" s="96"/>
      <c r="M144" s="97"/>
      <c r="N144" s="96"/>
      <c r="O144" s="97"/>
      <c r="P144" s="96"/>
      <c r="Q144" s="97"/>
      <c r="R144" s="96"/>
      <c r="S144" s="97"/>
      <c r="T144" s="96"/>
      <c r="U144" s="97"/>
      <c r="V144" s="96"/>
      <c r="W144" s="97"/>
      <c r="X144" s="96"/>
      <c r="Y144" s="97"/>
      <c r="Z144" s="96"/>
      <c r="AA144" s="97"/>
      <c r="AB144" s="96"/>
      <c r="AC144" s="97"/>
      <c r="AD144" s="96"/>
      <c r="AE144" s="97"/>
      <c r="AF144" s="96"/>
      <c r="AG144" s="97"/>
      <c r="AH144" s="96"/>
      <c r="AI144" s="97"/>
      <c r="AJ144" s="96"/>
      <c r="AK144" s="97"/>
      <c r="AL144" s="96"/>
      <c r="AM144" s="97"/>
      <c r="AN144" s="96"/>
      <c r="AO144" s="97"/>
      <c r="AP144" s="96"/>
      <c r="AQ144" s="97"/>
      <c r="AR144" s="96"/>
      <c r="AS144" s="97"/>
      <c r="AT144" s="96"/>
      <c r="AU144" s="97"/>
      <c r="AV144" s="96"/>
      <c r="AW144" s="97"/>
      <c r="AX144" s="96"/>
      <c r="AY144" s="97"/>
    </row>
    <row r="145" spans="2:51" x14ac:dyDescent="0.25">
      <c r="B145" s="94"/>
      <c r="C145" s="95"/>
      <c r="D145" s="96"/>
      <c r="E145" s="97"/>
      <c r="F145" s="96"/>
      <c r="G145" s="97"/>
      <c r="H145" s="96"/>
      <c r="I145" s="97"/>
      <c r="J145" s="96"/>
      <c r="K145" s="97"/>
      <c r="L145" s="96"/>
      <c r="M145" s="97"/>
      <c r="N145" s="96"/>
      <c r="O145" s="97"/>
      <c r="P145" s="96"/>
      <c r="Q145" s="97"/>
      <c r="R145" s="96"/>
      <c r="S145" s="97"/>
      <c r="T145" s="96"/>
      <c r="U145" s="97"/>
      <c r="V145" s="96"/>
      <c r="W145" s="97"/>
      <c r="X145" s="96"/>
      <c r="Y145" s="97"/>
      <c r="Z145" s="96"/>
      <c r="AA145" s="97"/>
      <c r="AB145" s="96"/>
      <c r="AC145" s="97"/>
      <c r="AD145" s="96"/>
      <c r="AE145" s="97"/>
      <c r="AF145" s="96"/>
      <c r="AG145" s="97"/>
      <c r="AH145" s="96"/>
      <c r="AI145" s="97"/>
      <c r="AJ145" s="96"/>
      <c r="AK145" s="97"/>
      <c r="AL145" s="96"/>
      <c r="AM145" s="97"/>
      <c r="AN145" s="96"/>
      <c r="AO145" s="97"/>
      <c r="AP145" s="96"/>
      <c r="AQ145" s="97"/>
      <c r="AR145" s="96"/>
      <c r="AS145" s="97"/>
      <c r="AT145" s="96"/>
      <c r="AU145" s="97"/>
      <c r="AV145" s="96"/>
      <c r="AW145" s="97"/>
      <c r="AX145" s="96"/>
      <c r="AY145" s="97"/>
    </row>
    <row r="146" spans="2:51" x14ac:dyDescent="0.25">
      <c r="B146" s="94"/>
      <c r="C146" s="95"/>
      <c r="D146" s="96"/>
      <c r="E146" s="97"/>
      <c r="F146" s="96"/>
      <c r="G146" s="97"/>
      <c r="H146" s="96"/>
      <c r="I146" s="97"/>
      <c r="J146" s="96"/>
      <c r="K146" s="97"/>
      <c r="L146" s="96"/>
      <c r="M146" s="97"/>
      <c r="N146" s="96"/>
      <c r="O146" s="97"/>
      <c r="P146" s="96"/>
      <c r="Q146" s="97"/>
      <c r="R146" s="96"/>
      <c r="S146" s="97"/>
      <c r="T146" s="96"/>
      <c r="U146" s="97"/>
      <c r="V146" s="96"/>
      <c r="W146" s="97"/>
      <c r="X146" s="96"/>
      <c r="Y146" s="97"/>
      <c r="Z146" s="96"/>
      <c r="AA146" s="97"/>
      <c r="AB146" s="96"/>
      <c r="AC146" s="97"/>
      <c r="AD146" s="96"/>
      <c r="AE146" s="97"/>
      <c r="AF146" s="96"/>
      <c r="AG146" s="97"/>
      <c r="AH146" s="96"/>
      <c r="AI146" s="97"/>
      <c r="AJ146" s="96"/>
      <c r="AK146" s="97"/>
      <c r="AL146" s="96"/>
      <c r="AM146" s="97"/>
      <c r="AN146" s="96"/>
      <c r="AO146" s="97"/>
      <c r="AP146" s="96"/>
      <c r="AQ146" s="97"/>
      <c r="AR146" s="96"/>
      <c r="AS146" s="97"/>
      <c r="AT146" s="96"/>
      <c r="AU146" s="97"/>
      <c r="AV146" s="96"/>
      <c r="AW146" s="97"/>
      <c r="AX146" s="96"/>
      <c r="AY146" s="97"/>
    </row>
    <row r="147" spans="2:51" x14ac:dyDescent="0.25">
      <c r="B147" s="94"/>
      <c r="C147" s="95"/>
      <c r="D147" s="96"/>
      <c r="E147" s="97"/>
      <c r="F147" s="96"/>
      <c r="G147" s="97"/>
      <c r="H147" s="96"/>
      <c r="I147" s="97"/>
      <c r="J147" s="96"/>
      <c r="K147" s="97"/>
      <c r="L147" s="96"/>
      <c r="M147" s="97"/>
      <c r="N147" s="96"/>
      <c r="O147" s="97"/>
      <c r="P147" s="96"/>
      <c r="Q147" s="97"/>
      <c r="R147" s="96"/>
      <c r="S147" s="97"/>
      <c r="T147" s="96"/>
      <c r="U147" s="97"/>
      <c r="V147" s="96"/>
      <c r="W147" s="97"/>
      <c r="X147" s="96"/>
      <c r="Y147" s="97"/>
      <c r="Z147" s="96"/>
      <c r="AA147" s="97"/>
      <c r="AB147" s="96"/>
      <c r="AC147" s="97"/>
      <c r="AD147" s="96"/>
      <c r="AE147" s="97"/>
      <c r="AF147" s="96"/>
      <c r="AG147" s="97"/>
      <c r="AH147" s="96"/>
      <c r="AI147" s="97"/>
      <c r="AJ147" s="96"/>
      <c r="AK147" s="97"/>
      <c r="AL147" s="96"/>
      <c r="AM147" s="97"/>
      <c r="AN147" s="96"/>
      <c r="AO147" s="97"/>
      <c r="AP147" s="96"/>
      <c r="AQ147" s="97"/>
      <c r="AR147" s="96"/>
      <c r="AS147" s="97"/>
      <c r="AT147" s="96"/>
      <c r="AU147" s="97"/>
      <c r="AV147" s="96"/>
      <c r="AW147" s="97"/>
      <c r="AX147" s="96"/>
      <c r="AY147" s="97"/>
    </row>
    <row r="148" spans="2:51" x14ac:dyDescent="0.25">
      <c r="B148" s="94"/>
      <c r="C148" s="95"/>
      <c r="D148" s="96"/>
      <c r="E148" s="97"/>
      <c r="F148" s="96"/>
      <c r="G148" s="97"/>
      <c r="H148" s="96"/>
      <c r="I148" s="97"/>
      <c r="J148" s="96"/>
      <c r="K148" s="97"/>
      <c r="L148" s="96"/>
      <c r="M148" s="97"/>
      <c r="N148" s="96"/>
      <c r="O148" s="97"/>
      <c r="P148" s="96"/>
      <c r="Q148" s="97"/>
      <c r="R148" s="96"/>
      <c r="S148" s="97"/>
      <c r="T148" s="96"/>
      <c r="U148" s="97"/>
      <c r="V148" s="96"/>
      <c r="W148" s="97"/>
      <c r="X148" s="96"/>
      <c r="Y148" s="97"/>
      <c r="Z148" s="96"/>
      <c r="AA148" s="97"/>
      <c r="AB148" s="96"/>
      <c r="AC148" s="97"/>
      <c r="AD148" s="96"/>
      <c r="AE148" s="97"/>
      <c r="AF148" s="96"/>
      <c r="AG148" s="97"/>
      <c r="AH148" s="96"/>
      <c r="AI148" s="97"/>
      <c r="AJ148" s="96"/>
      <c r="AK148" s="97"/>
      <c r="AL148" s="96"/>
      <c r="AM148" s="97"/>
      <c r="AN148" s="96"/>
      <c r="AO148" s="97"/>
      <c r="AP148" s="96"/>
      <c r="AQ148" s="97"/>
      <c r="AR148" s="96"/>
      <c r="AS148" s="97"/>
      <c r="AT148" s="96"/>
      <c r="AU148" s="97"/>
      <c r="AV148" s="96"/>
      <c r="AW148" s="97"/>
      <c r="AX148" s="96"/>
      <c r="AY148" s="97"/>
    </row>
    <row r="149" spans="2:51" x14ac:dyDescent="0.25">
      <c r="B149" s="94"/>
      <c r="C149" s="95"/>
      <c r="D149" s="96"/>
      <c r="E149" s="97"/>
      <c r="F149" s="96"/>
      <c r="G149" s="97"/>
      <c r="H149" s="96"/>
      <c r="I149" s="97"/>
      <c r="J149" s="96"/>
      <c r="K149" s="97"/>
      <c r="L149" s="96"/>
      <c r="M149" s="97"/>
      <c r="N149" s="96"/>
      <c r="O149" s="97"/>
      <c r="P149" s="96"/>
      <c r="Q149" s="97"/>
      <c r="R149" s="96"/>
      <c r="S149" s="97"/>
      <c r="T149" s="96"/>
      <c r="U149" s="97"/>
      <c r="V149" s="96"/>
      <c r="W149" s="97"/>
      <c r="X149" s="96"/>
      <c r="Y149" s="97"/>
      <c r="Z149" s="96"/>
      <c r="AA149" s="97"/>
      <c r="AB149" s="96"/>
      <c r="AC149" s="97"/>
      <c r="AD149" s="96"/>
      <c r="AE149" s="97"/>
      <c r="AF149" s="96"/>
      <c r="AG149" s="97"/>
      <c r="AH149" s="96"/>
      <c r="AI149" s="97"/>
      <c r="AJ149" s="96"/>
      <c r="AK149" s="97"/>
      <c r="AL149" s="96"/>
      <c r="AM149" s="97"/>
      <c r="AN149" s="96"/>
      <c r="AO149" s="97"/>
      <c r="AP149" s="96"/>
      <c r="AQ149" s="97"/>
      <c r="AR149" s="96"/>
      <c r="AS149" s="97"/>
      <c r="AT149" s="96"/>
      <c r="AU149" s="97"/>
      <c r="AV149" s="96"/>
      <c r="AW149" s="97"/>
      <c r="AX149" s="96"/>
      <c r="AY149" s="97"/>
    </row>
    <row r="150" spans="2:51" x14ac:dyDescent="0.25">
      <c r="B150" s="94"/>
      <c r="C150" s="95"/>
      <c r="D150" s="96"/>
      <c r="E150" s="97"/>
      <c r="F150" s="96"/>
      <c r="G150" s="97"/>
      <c r="H150" s="96"/>
      <c r="I150" s="97"/>
      <c r="J150" s="96"/>
      <c r="K150" s="97"/>
      <c r="L150" s="96"/>
      <c r="M150" s="97"/>
      <c r="N150" s="96"/>
      <c r="O150" s="97"/>
      <c r="P150" s="96"/>
      <c r="Q150" s="97"/>
      <c r="R150" s="96"/>
      <c r="S150" s="97"/>
      <c r="T150" s="96"/>
      <c r="U150" s="97"/>
      <c r="V150" s="96"/>
      <c r="W150" s="97"/>
      <c r="X150" s="96"/>
      <c r="Y150" s="97"/>
      <c r="Z150" s="96"/>
      <c r="AA150" s="97"/>
      <c r="AB150" s="96"/>
      <c r="AC150" s="97"/>
      <c r="AD150" s="96"/>
      <c r="AE150" s="97"/>
      <c r="AF150" s="96"/>
      <c r="AG150" s="97"/>
      <c r="AH150" s="96"/>
      <c r="AI150" s="97"/>
      <c r="AJ150" s="96"/>
      <c r="AK150" s="97"/>
      <c r="AL150" s="96"/>
      <c r="AM150" s="97"/>
      <c r="AN150" s="96"/>
      <c r="AO150" s="97"/>
      <c r="AP150" s="96"/>
      <c r="AQ150" s="97"/>
      <c r="AR150" s="96"/>
      <c r="AS150" s="97"/>
      <c r="AT150" s="96"/>
      <c r="AU150" s="97"/>
      <c r="AV150" s="96"/>
      <c r="AW150" s="97"/>
      <c r="AX150" s="96"/>
      <c r="AY150" s="97"/>
    </row>
    <row r="151" spans="2:51" x14ac:dyDescent="0.25">
      <c r="B151" s="94"/>
      <c r="C151" s="95"/>
      <c r="D151" s="96"/>
      <c r="E151" s="97"/>
      <c r="F151" s="96"/>
      <c r="G151" s="97"/>
      <c r="H151" s="96"/>
      <c r="I151" s="97"/>
      <c r="J151" s="96"/>
      <c r="K151" s="97"/>
      <c r="L151" s="96"/>
      <c r="M151" s="97"/>
      <c r="N151" s="96"/>
      <c r="O151" s="97"/>
      <c r="P151" s="96"/>
      <c r="Q151" s="97"/>
      <c r="R151" s="96"/>
      <c r="S151" s="97"/>
      <c r="T151" s="96"/>
      <c r="U151" s="97"/>
      <c r="V151" s="96"/>
      <c r="W151" s="97"/>
      <c r="X151" s="96"/>
      <c r="Y151" s="97"/>
      <c r="Z151" s="96"/>
      <c r="AA151" s="97"/>
      <c r="AB151" s="96"/>
      <c r="AC151" s="97"/>
      <c r="AD151" s="96"/>
      <c r="AE151" s="97"/>
      <c r="AF151" s="96"/>
      <c r="AG151" s="97"/>
      <c r="AH151" s="96"/>
      <c r="AI151" s="97"/>
      <c r="AJ151" s="96"/>
      <c r="AK151" s="97"/>
      <c r="AL151" s="96"/>
      <c r="AM151" s="97"/>
      <c r="AN151" s="96"/>
      <c r="AO151" s="97"/>
      <c r="AP151" s="96"/>
      <c r="AQ151" s="97"/>
      <c r="AR151" s="96"/>
      <c r="AS151" s="97"/>
      <c r="AT151" s="96"/>
      <c r="AU151" s="97"/>
      <c r="AV151" s="96"/>
      <c r="AW151" s="97"/>
      <c r="AX151" s="96"/>
      <c r="AY151" s="97"/>
    </row>
    <row r="152" spans="2:51" x14ac:dyDescent="0.25">
      <c r="B152" s="94"/>
      <c r="C152" s="95"/>
      <c r="D152" s="96"/>
      <c r="E152" s="97"/>
      <c r="F152" s="96"/>
      <c r="G152" s="97"/>
      <c r="H152" s="96"/>
      <c r="I152" s="97"/>
      <c r="J152" s="96"/>
      <c r="K152" s="97"/>
      <c r="L152" s="96"/>
      <c r="M152" s="97"/>
      <c r="N152" s="96"/>
      <c r="O152" s="97"/>
      <c r="P152" s="96"/>
      <c r="Q152" s="97"/>
      <c r="R152" s="96"/>
      <c r="S152" s="97"/>
      <c r="T152" s="96"/>
      <c r="U152" s="97"/>
      <c r="V152" s="96"/>
      <c r="W152" s="97"/>
      <c r="X152" s="96"/>
      <c r="Y152" s="97"/>
      <c r="Z152" s="96"/>
      <c r="AA152" s="97"/>
      <c r="AB152" s="96"/>
      <c r="AC152" s="97"/>
      <c r="AD152" s="96"/>
      <c r="AE152" s="97"/>
      <c r="AF152" s="96"/>
      <c r="AG152" s="97"/>
      <c r="AH152" s="96"/>
      <c r="AI152" s="97"/>
      <c r="AJ152" s="96"/>
      <c r="AK152" s="97"/>
      <c r="AL152" s="96"/>
      <c r="AM152" s="97"/>
      <c r="AN152" s="96"/>
      <c r="AO152" s="97"/>
      <c r="AP152" s="96"/>
      <c r="AQ152" s="97"/>
      <c r="AR152" s="96"/>
      <c r="AS152" s="97"/>
      <c r="AT152" s="96"/>
      <c r="AU152" s="97"/>
      <c r="AV152" s="96"/>
      <c r="AW152" s="97"/>
      <c r="AX152" s="96"/>
      <c r="AY152" s="97"/>
    </row>
    <row r="153" spans="2:51" x14ac:dyDescent="0.25">
      <c r="B153" s="94"/>
      <c r="C153" s="95"/>
      <c r="D153" s="96"/>
      <c r="E153" s="97"/>
      <c r="F153" s="96"/>
      <c r="G153" s="97"/>
      <c r="H153" s="96"/>
      <c r="I153" s="97"/>
      <c r="J153" s="96"/>
      <c r="K153" s="97"/>
      <c r="L153" s="96"/>
      <c r="M153" s="97"/>
      <c r="N153" s="96"/>
      <c r="O153" s="97"/>
      <c r="P153" s="96"/>
      <c r="Q153" s="97"/>
      <c r="R153" s="96"/>
      <c r="S153" s="97"/>
      <c r="T153" s="96"/>
      <c r="U153" s="97"/>
      <c r="V153" s="96"/>
      <c r="W153" s="97"/>
      <c r="X153" s="96"/>
      <c r="Y153" s="97"/>
      <c r="Z153" s="96"/>
      <c r="AA153" s="97"/>
      <c r="AB153" s="96"/>
      <c r="AC153" s="97"/>
      <c r="AD153" s="96"/>
      <c r="AE153" s="97"/>
      <c r="AF153" s="96"/>
      <c r="AG153" s="97"/>
      <c r="AH153" s="96"/>
      <c r="AI153" s="97"/>
      <c r="AJ153" s="96"/>
      <c r="AK153" s="97"/>
      <c r="AL153" s="96"/>
      <c r="AM153" s="97"/>
      <c r="AN153" s="96"/>
      <c r="AO153" s="97"/>
      <c r="AP153" s="96"/>
      <c r="AQ153" s="97"/>
      <c r="AR153" s="96"/>
      <c r="AS153" s="97"/>
      <c r="AT153" s="96"/>
      <c r="AU153" s="97"/>
      <c r="AV153" s="96"/>
      <c r="AW153" s="97"/>
      <c r="AX153" s="96"/>
      <c r="AY153" s="97"/>
    </row>
    <row r="154" spans="2:51" x14ac:dyDescent="0.25">
      <c r="B154" s="94"/>
      <c r="C154" s="95"/>
      <c r="D154" s="96"/>
      <c r="E154" s="97"/>
      <c r="F154" s="96"/>
      <c r="G154" s="97"/>
      <c r="H154" s="96"/>
      <c r="I154" s="97"/>
      <c r="J154" s="96"/>
      <c r="K154" s="97"/>
      <c r="L154" s="96"/>
      <c r="M154" s="97"/>
      <c r="N154" s="96"/>
      <c r="O154" s="97"/>
      <c r="P154" s="96"/>
      <c r="Q154" s="97"/>
      <c r="R154" s="96"/>
      <c r="S154" s="97"/>
      <c r="T154" s="96"/>
      <c r="U154" s="97"/>
      <c r="V154" s="96"/>
      <c r="W154" s="97"/>
      <c r="X154" s="96"/>
      <c r="Y154" s="97"/>
      <c r="Z154" s="96"/>
      <c r="AA154" s="97"/>
      <c r="AB154" s="96"/>
      <c r="AC154" s="97"/>
      <c r="AD154" s="96"/>
      <c r="AE154" s="97"/>
      <c r="AF154" s="96"/>
      <c r="AG154" s="97"/>
      <c r="AH154" s="96"/>
      <c r="AI154" s="97"/>
      <c r="AJ154" s="96"/>
      <c r="AK154" s="97"/>
      <c r="AL154" s="96"/>
      <c r="AM154" s="97"/>
      <c r="AN154" s="96"/>
      <c r="AO154" s="97"/>
      <c r="AP154" s="96"/>
      <c r="AQ154" s="97"/>
      <c r="AR154" s="96"/>
      <c r="AS154" s="97"/>
      <c r="AT154" s="96"/>
      <c r="AU154" s="97"/>
      <c r="AV154" s="96"/>
      <c r="AW154" s="97"/>
      <c r="AX154" s="96"/>
      <c r="AY154" s="97"/>
    </row>
    <row r="155" spans="2:51" x14ac:dyDescent="0.25">
      <c r="B155" s="94"/>
      <c r="C155" s="95"/>
      <c r="D155" s="96"/>
      <c r="E155" s="97"/>
      <c r="F155" s="96"/>
      <c r="G155" s="97"/>
      <c r="H155" s="96"/>
      <c r="I155" s="97"/>
      <c r="J155" s="96"/>
      <c r="K155" s="97"/>
      <c r="L155" s="96"/>
      <c r="M155" s="97"/>
      <c r="N155" s="96"/>
      <c r="O155" s="97"/>
      <c r="P155" s="96"/>
      <c r="Q155" s="97"/>
      <c r="R155" s="96"/>
      <c r="S155" s="97"/>
      <c r="T155" s="96"/>
      <c r="U155" s="97"/>
      <c r="V155" s="96"/>
      <c r="W155" s="97"/>
      <c r="X155" s="96"/>
      <c r="Y155" s="97"/>
      <c r="Z155" s="96"/>
      <c r="AA155" s="97"/>
      <c r="AB155" s="96"/>
      <c r="AC155" s="97"/>
      <c r="AD155" s="96"/>
      <c r="AE155" s="97"/>
      <c r="AF155" s="96"/>
      <c r="AG155" s="97"/>
      <c r="AH155" s="96"/>
      <c r="AI155" s="97"/>
      <c r="AJ155" s="96"/>
      <c r="AK155" s="97"/>
      <c r="AL155" s="96"/>
      <c r="AM155" s="97"/>
      <c r="AN155" s="96"/>
      <c r="AO155" s="97"/>
      <c r="AP155" s="96"/>
      <c r="AQ155" s="97"/>
      <c r="AR155" s="96"/>
      <c r="AS155" s="97"/>
      <c r="AT155" s="96"/>
      <c r="AU155" s="97"/>
      <c r="AV155" s="96"/>
      <c r="AW155" s="97"/>
      <c r="AX155" s="96"/>
      <c r="AY155" s="97"/>
    </row>
    <row r="156" spans="2:51" x14ac:dyDescent="0.25">
      <c r="B156" s="94"/>
      <c r="C156" s="95"/>
      <c r="D156" s="96"/>
      <c r="E156" s="97"/>
      <c r="F156" s="96"/>
      <c r="G156" s="97"/>
      <c r="H156" s="96"/>
      <c r="I156" s="97"/>
      <c r="J156" s="96"/>
      <c r="K156" s="97"/>
      <c r="L156" s="96"/>
      <c r="M156" s="97"/>
      <c r="N156" s="96"/>
      <c r="O156" s="97"/>
      <c r="P156" s="96"/>
      <c r="Q156" s="97"/>
      <c r="R156" s="96"/>
      <c r="S156" s="97"/>
      <c r="T156" s="96"/>
      <c r="U156" s="97"/>
      <c r="V156" s="96"/>
      <c r="W156" s="97"/>
      <c r="X156" s="96"/>
      <c r="Y156" s="97"/>
      <c r="Z156" s="96"/>
      <c r="AA156" s="97"/>
      <c r="AB156" s="96"/>
      <c r="AC156" s="97"/>
      <c r="AD156" s="96"/>
      <c r="AE156" s="97"/>
      <c r="AF156" s="96"/>
      <c r="AG156" s="97"/>
      <c r="AH156" s="96"/>
      <c r="AI156" s="97"/>
      <c r="AJ156" s="96"/>
      <c r="AK156" s="97"/>
      <c r="AL156" s="96"/>
      <c r="AM156" s="97"/>
      <c r="AN156" s="96"/>
      <c r="AO156" s="97"/>
      <c r="AP156" s="96"/>
      <c r="AQ156" s="97"/>
      <c r="AR156" s="96"/>
      <c r="AS156" s="97"/>
      <c r="AT156" s="96"/>
      <c r="AU156" s="97"/>
      <c r="AV156" s="96"/>
      <c r="AW156" s="97"/>
      <c r="AX156" s="96"/>
      <c r="AY156" s="97"/>
    </row>
    <row r="157" spans="2:51" x14ac:dyDescent="0.25">
      <c r="B157" s="94"/>
      <c r="C157" s="95"/>
      <c r="D157" s="96"/>
      <c r="E157" s="97"/>
      <c r="F157" s="96"/>
      <c r="G157" s="97"/>
      <c r="H157" s="96"/>
      <c r="I157" s="97"/>
      <c r="J157" s="96"/>
      <c r="K157" s="97"/>
      <c r="L157" s="96"/>
      <c r="M157" s="97"/>
      <c r="N157" s="96"/>
      <c r="O157" s="97"/>
      <c r="P157" s="96"/>
      <c r="Q157" s="97"/>
      <c r="R157" s="96"/>
      <c r="S157" s="97"/>
      <c r="T157" s="96"/>
      <c r="U157" s="97"/>
      <c r="V157" s="96"/>
      <c r="W157" s="97"/>
      <c r="X157" s="96"/>
      <c r="Y157" s="97"/>
      <c r="Z157" s="96"/>
      <c r="AA157" s="97"/>
      <c r="AB157" s="96"/>
      <c r="AC157" s="97"/>
      <c r="AD157" s="96"/>
      <c r="AE157" s="97"/>
      <c r="AF157" s="96"/>
      <c r="AG157" s="97"/>
      <c r="AH157" s="96"/>
      <c r="AI157" s="97"/>
      <c r="AJ157" s="96"/>
      <c r="AK157" s="97"/>
      <c r="AL157" s="96"/>
      <c r="AM157" s="97"/>
      <c r="AN157" s="96"/>
      <c r="AO157" s="97"/>
      <c r="AP157" s="96"/>
      <c r="AQ157" s="97"/>
      <c r="AR157" s="96"/>
      <c r="AS157" s="97"/>
      <c r="AT157" s="96"/>
      <c r="AU157" s="97"/>
      <c r="AV157" s="96"/>
      <c r="AW157" s="97"/>
      <c r="AX157" s="96"/>
      <c r="AY157" s="97"/>
    </row>
    <row r="158" spans="2:51" x14ac:dyDescent="0.25">
      <c r="B158" s="94"/>
      <c r="C158" s="95"/>
      <c r="D158" s="96"/>
      <c r="E158" s="97"/>
      <c r="F158" s="96"/>
      <c r="G158" s="97"/>
      <c r="H158" s="96"/>
      <c r="I158" s="97"/>
      <c r="J158" s="96"/>
      <c r="K158" s="97"/>
      <c r="L158" s="96"/>
      <c r="M158" s="97"/>
      <c r="N158" s="96"/>
      <c r="O158" s="97"/>
      <c r="P158" s="96"/>
      <c r="Q158" s="97"/>
      <c r="R158" s="96"/>
      <c r="S158" s="97"/>
      <c r="T158" s="96"/>
      <c r="U158" s="97"/>
      <c r="V158" s="96"/>
      <c r="W158" s="97"/>
      <c r="X158" s="96"/>
      <c r="Y158" s="97"/>
      <c r="Z158" s="96"/>
      <c r="AA158" s="97"/>
      <c r="AB158" s="96"/>
      <c r="AC158" s="97"/>
      <c r="AD158" s="96"/>
      <c r="AE158" s="97"/>
      <c r="AF158" s="96"/>
      <c r="AG158" s="97"/>
      <c r="AH158" s="96"/>
      <c r="AI158" s="97"/>
      <c r="AJ158" s="96"/>
      <c r="AK158" s="97"/>
      <c r="AL158" s="96"/>
      <c r="AM158" s="97"/>
      <c r="AN158" s="96"/>
      <c r="AO158" s="97"/>
      <c r="AP158" s="96"/>
      <c r="AQ158" s="97"/>
      <c r="AR158" s="96"/>
      <c r="AS158" s="97"/>
      <c r="AT158" s="96"/>
      <c r="AU158" s="97"/>
      <c r="AV158" s="96"/>
      <c r="AW158" s="97"/>
      <c r="AX158" s="96"/>
      <c r="AY158" s="97"/>
    </row>
    <row r="159" spans="2:51" x14ac:dyDescent="0.25">
      <c r="B159" s="94"/>
      <c r="C159" s="95"/>
      <c r="D159" s="96"/>
      <c r="E159" s="97"/>
      <c r="F159" s="96"/>
      <c r="G159" s="97"/>
      <c r="H159" s="96"/>
      <c r="I159" s="97"/>
      <c r="J159" s="96"/>
      <c r="K159" s="97"/>
      <c r="L159" s="96"/>
      <c r="M159" s="97"/>
      <c r="N159" s="96"/>
      <c r="O159" s="97"/>
      <c r="P159" s="96"/>
      <c r="Q159" s="97"/>
      <c r="R159" s="96"/>
      <c r="S159" s="97"/>
      <c r="T159" s="96"/>
      <c r="U159" s="97"/>
      <c r="V159" s="96"/>
      <c r="W159" s="97"/>
      <c r="X159" s="96"/>
      <c r="Y159" s="97"/>
      <c r="Z159" s="96"/>
      <c r="AA159" s="97"/>
      <c r="AB159" s="96"/>
      <c r="AC159" s="97"/>
      <c r="AD159" s="96"/>
      <c r="AE159" s="97"/>
      <c r="AF159" s="96"/>
      <c r="AG159" s="97"/>
      <c r="AH159" s="96"/>
      <c r="AI159" s="97"/>
      <c r="AJ159" s="96"/>
      <c r="AK159" s="97"/>
      <c r="AL159" s="96"/>
      <c r="AM159" s="97"/>
      <c r="AN159" s="96"/>
      <c r="AO159" s="97"/>
      <c r="AP159" s="96"/>
      <c r="AQ159" s="97"/>
      <c r="AR159" s="96"/>
      <c r="AS159" s="97"/>
      <c r="AT159" s="96"/>
      <c r="AU159" s="97"/>
      <c r="AV159" s="96"/>
      <c r="AW159" s="97"/>
      <c r="AX159" s="96"/>
      <c r="AY159" s="97"/>
    </row>
    <row r="160" spans="2:51" x14ac:dyDescent="0.25">
      <c r="B160" s="94"/>
      <c r="C160" s="95"/>
      <c r="D160" s="96"/>
      <c r="E160" s="97"/>
      <c r="F160" s="96"/>
      <c r="G160" s="97"/>
      <c r="H160" s="96"/>
      <c r="I160" s="97"/>
      <c r="J160" s="96"/>
      <c r="K160" s="97"/>
      <c r="L160" s="96"/>
      <c r="M160" s="97"/>
      <c r="N160" s="96"/>
      <c r="O160" s="97"/>
      <c r="P160" s="96"/>
      <c r="Q160" s="97"/>
      <c r="R160" s="96"/>
      <c r="S160" s="97"/>
      <c r="T160" s="96"/>
      <c r="U160" s="97"/>
      <c r="V160" s="96"/>
      <c r="W160" s="97"/>
      <c r="X160" s="96"/>
      <c r="Y160" s="97"/>
      <c r="Z160" s="96"/>
      <c r="AA160" s="97"/>
      <c r="AB160" s="96"/>
      <c r="AC160" s="97"/>
      <c r="AD160" s="96"/>
      <c r="AE160" s="97"/>
      <c r="AF160" s="96"/>
      <c r="AG160" s="97"/>
      <c r="AH160" s="96"/>
      <c r="AI160" s="97"/>
      <c r="AJ160" s="96"/>
      <c r="AK160" s="97"/>
      <c r="AL160" s="96"/>
      <c r="AM160" s="97"/>
      <c r="AN160" s="96"/>
      <c r="AO160" s="97"/>
      <c r="AP160" s="96"/>
      <c r="AQ160" s="97"/>
      <c r="AR160" s="96"/>
      <c r="AS160" s="97"/>
      <c r="AT160" s="96"/>
      <c r="AU160" s="97"/>
      <c r="AV160" s="96"/>
      <c r="AW160" s="97"/>
      <c r="AX160" s="96"/>
      <c r="AY160" s="97"/>
    </row>
    <row r="161" spans="2:51" x14ac:dyDescent="0.25">
      <c r="B161" s="94"/>
      <c r="C161" s="95"/>
      <c r="D161" s="96"/>
      <c r="E161" s="97"/>
      <c r="F161" s="96"/>
      <c r="G161" s="97"/>
      <c r="H161" s="96"/>
      <c r="I161" s="97"/>
      <c r="J161" s="96"/>
      <c r="K161" s="97"/>
      <c r="L161" s="96"/>
      <c r="M161" s="97"/>
      <c r="N161" s="96"/>
      <c r="O161" s="97"/>
      <c r="P161" s="96"/>
      <c r="Q161" s="97"/>
      <c r="R161" s="96"/>
      <c r="S161" s="97"/>
      <c r="T161" s="96"/>
      <c r="U161" s="97"/>
      <c r="V161" s="96"/>
      <c r="W161" s="97"/>
      <c r="X161" s="96"/>
      <c r="Y161" s="97"/>
      <c r="Z161" s="96"/>
      <c r="AA161" s="97"/>
      <c r="AB161" s="96"/>
      <c r="AC161" s="97"/>
      <c r="AD161" s="96"/>
      <c r="AE161" s="97"/>
      <c r="AF161" s="96"/>
      <c r="AG161" s="97"/>
      <c r="AH161" s="96"/>
      <c r="AI161" s="97"/>
      <c r="AJ161" s="96"/>
      <c r="AK161" s="97"/>
      <c r="AL161" s="96"/>
      <c r="AM161" s="97"/>
      <c r="AN161" s="96"/>
      <c r="AO161" s="97"/>
      <c r="AP161" s="96"/>
      <c r="AQ161" s="97"/>
      <c r="AR161" s="96"/>
      <c r="AS161" s="97"/>
      <c r="AT161" s="96"/>
      <c r="AU161" s="97"/>
      <c r="AV161" s="96"/>
      <c r="AW161" s="97"/>
      <c r="AX161" s="96"/>
      <c r="AY161" s="97"/>
    </row>
    <row r="162" spans="2:51" x14ac:dyDescent="0.25">
      <c r="B162" s="94"/>
      <c r="C162" s="95"/>
      <c r="D162" s="96"/>
      <c r="E162" s="97"/>
      <c r="F162" s="96"/>
      <c r="G162" s="97"/>
      <c r="H162" s="96"/>
      <c r="I162" s="97"/>
      <c r="J162" s="96"/>
      <c r="K162" s="97"/>
      <c r="L162" s="96"/>
      <c r="M162" s="97"/>
      <c r="N162" s="96"/>
      <c r="O162" s="97"/>
      <c r="P162" s="96"/>
      <c r="Q162" s="97"/>
      <c r="R162" s="96"/>
      <c r="S162" s="97"/>
      <c r="T162" s="96"/>
      <c r="U162" s="97"/>
      <c r="V162" s="96"/>
      <c r="W162" s="97"/>
      <c r="X162" s="96"/>
      <c r="Y162" s="97"/>
      <c r="Z162" s="96"/>
      <c r="AA162" s="97"/>
      <c r="AB162" s="96"/>
      <c r="AC162" s="97"/>
      <c r="AD162" s="96"/>
      <c r="AE162" s="97"/>
      <c r="AF162" s="96"/>
      <c r="AG162" s="97"/>
      <c r="AH162" s="96"/>
      <c r="AI162" s="97"/>
      <c r="AJ162" s="96"/>
      <c r="AK162" s="97"/>
      <c r="AL162" s="96"/>
      <c r="AM162" s="97"/>
      <c r="AN162" s="96"/>
      <c r="AO162" s="97"/>
      <c r="AP162" s="96"/>
      <c r="AQ162" s="97"/>
      <c r="AR162" s="96"/>
      <c r="AS162" s="97"/>
      <c r="AT162" s="96"/>
      <c r="AU162" s="97"/>
      <c r="AV162" s="96"/>
      <c r="AW162" s="97"/>
      <c r="AX162" s="96"/>
      <c r="AY162" s="97"/>
    </row>
    <row r="163" spans="2:51" x14ac:dyDescent="0.25">
      <c r="B163" s="94"/>
      <c r="C163" s="95"/>
      <c r="D163" s="96"/>
      <c r="E163" s="97"/>
      <c r="F163" s="96"/>
      <c r="G163" s="97"/>
      <c r="H163" s="96"/>
      <c r="I163" s="97"/>
      <c r="J163" s="96"/>
      <c r="K163" s="97"/>
      <c r="L163" s="96"/>
      <c r="M163" s="97"/>
      <c r="N163" s="96"/>
      <c r="O163" s="97"/>
      <c r="P163" s="96"/>
      <c r="Q163" s="97"/>
      <c r="R163" s="96"/>
      <c r="S163" s="97"/>
      <c r="T163" s="96"/>
      <c r="U163" s="97"/>
      <c r="V163" s="96"/>
      <c r="W163" s="97"/>
      <c r="X163" s="96"/>
      <c r="Y163" s="97"/>
      <c r="Z163" s="96"/>
      <c r="AA163" s="97"/>
      <c r="AB163" s="96"/>
      <c r="AC163" s="97"/>
      <c r="AD163" s="96"/>
      <c r="AE163" s="97"/>
      <c r="AF163" s="96"/>
      <c r="AG163" s="97"/>
      <c r="AH163" s="96"/>
      <c r="AI163" s="97"/>
      <c r="AJ163" s="96"/>
      <c r="AK163" s="97"/>
      <c r="AL163" s="96"/>
      <c r="AM163" s="97"/>
      <c r="AN163" s="96"/>
      <c r="AO163" s="97"/>
      <c r="AP163" s="96"/>
      <c r="AQ163" s="97"/>
      <c r="AR163" s="96"/>
      <c r="AS163" s="97"/>
      <c r="AT163" s="96"/>
      <c r="AU163" s="97"/>
      <c r="AV163" s="96"/>
      <c r="AW163" s="97"/>
      <c r="AX163" s="96"/>
      <c r="AY163" s="97"/>
    </row>
    <row r="164" spans="2:51" x14ac:dyDescent="0.25">
      <c r="B164" s="94"/>
      <c r="C164" s="95"/>
      <c r="D164" s="96"/>
      <c r="E164" s="97"/>
      <c r="F164" s="96"/>
      <c r="G164" s="97"/>
      <c r="H164" s="96"/>
      <c r="I164" s="97"/>
      <c r="J164" s="96"/>
      <c r="K164" s="97"/>
      <c r="L164" s="96"/>
      <c r="M164" s="97"/>
      <c r="N164" s="96"/>
      <c r="O164" s="97"/>
      <c r="P164" s="96"/>
      <c r="Q164" s="97"/>
      <c r="R164" s="96"/>
      <c r="S164" s="97"/>
      <c r="T164" s="96"/>
      <c r="U164" s="97"/>
      <c r="V164" s="96"/>
      <c r="W164" s="97"/>
      <c r="X164" s="96"/>
      <c r="Y164" s="97"/>
      <c r="Z164" s="96"/>
      <c r="AA164" s="97"/>
      <c r="AB164" s="96"/>
      <c r="AC164" s="97"/>
      <c r="AD164" s="96"/>
      <c r="AE164" s="97"/>
      <c r="AF164" s="96"/>
      <c r="AG164" s="97"/>
      <c r="AH164" s="96"/>
      <c r="AI164" s="97"/>
      <c r="AJ164" s="96"/>
      <c r="AK164" s="97"/>
      <c r="AL164" s="96"/>
      <c r="AM164" s="97"/>
      <c r="AN164" s="96"/>
      <c r="AO164" s="97"/>
      <c r="AP164" s="96"/>
      <c r="AQ164" s="97"/>
      <c r="AR164" s="96"/>
      <c r="AS164" s="97"/>
      <c r="AT164" s="96"/>
      <c r="AU164" s="97"/>
      <c r="AV164" s="96"/>
      <c r="AW164" s="97"/>
      <c r="AX164" s="96"/>
      <c r="AY164" s="97"/>
    </row>
    <row r="165" spans="2:51" x14ac:dyDescent="0.25">
      <c r="B165" s="94"/>
      <c r="C165" s="95"/>
      <c r="D165" s="96"/>
      <c r="E165" s="97"/>
      <c r="F165" s="96"/>
      <c r="G165" s="97"/>
      <c r="H165" s="96"/>
      <c r="I165" s="97"/>
      <c r="J165" s="96"/>
      <c r="K165" s="97"/>
      <c r="L165" s="96"/>
      <c r="M165" s="97"/>
      <c r="N165" s="96"/>
      <c r="O165" s="97"/>
      <c r="P165" s="96"/>
      <c r="Q165" s="97"/>
      <c r="R165" s="96"/>
      <c r="S165" s="97"/>
      <c r="T165" s="96"/>
      <c r="U165" s="97"/>
      <c r="V165" s="96"/>
      <c r="W165" s="97"/>
      <c r="X165" s="96"/>
      <c r="Y165" s="97"/>
      <c r="Z165" s="96"/>
      <c r="AA165" s="97"/>
      <c r="AB165" s="96"/>
      <c r="AC165" s="97"/>
      <c r="AD165" s="96"/>
      <c r="AE165" s="97"/>
      <c r="AF165" s="96"/>
      <c r="AG165" s="97"/>
      <c r="AH165" s="96"/>
      <c r="AI165" s="97"/>
      <c r="AJ165" s="96"/>
      <c r="AK165" s="97"/>
      <c r="AL165" s="96"/>
      <c r="AM165" s="97"/>
      <c r="AN165" s="96"/>
      <c r="AO165" s="97"/>
      <c r="AP165" s="96"/>
      <c r="AQ165" s="97"/>
      <c r="AR165" s="96"/>
      <c r="AS165" s="97"/>
      <c r="AT165" s="96"/>
      <c r="AU165" s="97"/>
      <c r="AV165" s="96"/>
      <c r="AW165" s="97"/>
      <c r="AX165" s="96"/>
      <c r="AY165" s="97"/>
    </row>
    <row r="166" spans="2:51" x14ac:dyDescent="0.25">
      <c r="B166" s="94"/>
      <c r="C166" s="95"/>
      <c r="D166" s="96"/>
      <c r="E166" s="97"/>
      <c r="F166" s="96"/>
      <c r="G166" s="97"/>
      <c r="H166" s="96"/>
      <c r="I166" s="97"/>
      <c r="J166" s="96"/>
      <c r="K166" s="97"/>
      <c r="L166" s="96"/>
      <c r="M166" s="97"/>
      <c r="N166" s="96"/>
      <c r="O166" s="97"/>
      <c r="P166" s="96"/>
      <c r="Q166" s="97"/>
      <c r="R166" s="96"/>
      <c r="S166" s="97"/>
      <c r="T166" s="96"/>
      <c r="U166" s="97"/>
      <c r="V166" s="96"/>
      <c r="W166" s="97"/>
      <c r="X166" s="96"/>
      <c r="Y166" s="97"/>
      <c r="Z166" s="96"/>
      <c r="AA166" s="97"/>
      <c r="AB166" s="96"/>
      <c r="AC166" s="97"/>
      <c r="AD166" s="96"/>
      <c r="AE166" s="97"/>
      <c r="AF166" s="96"/>
      <c r="AG166" s="97"/>
      <c r="AH166" s="96"/>
      <c r="AI166" s="97"/>
      <c r="AJ166" s="96"/>
      <c r="AK166" s="97"/>
      <c r="AL166" s="96"/>
      <c r="AM166" s="97"/>
      <c r="AN166" s="96"/>
      <c r="AO166" s="97"/>
      <c r="AP166" s="96"/>
      <c r="AQ166" s="97"/>
      <c r="AR166" s="96"/>
      <c r="AS166" s="97"/>
      <c r="AT166" s="96"/>
      <c r="AU166" s="97"/>
      <c r="AV166" s="96"/>
      <c r="AW166" s="97"/>
      <c r="AX166" s="96"/>
      <c r="AY166" s="97"/>
    </row>
    <row r="167" spans="2:51" x14ac:dyDescent="0.25">
      <c r="B167" s="94"/>
      <c r="C167" s="95"/>
      <c r="D167" s="96"/>
      <c r="E167" s="97"/>
      <c r="F167" s="96"/>
      <c r="G167" s="97"/>
      <c r="H167" s="96"/>
      <c r="I167" s="97"/>
      <c r="J167" s="96"/>
      <c r="K167" s="97"/>
      <c r="L167" s="96"/>
      <c r="M167" s="97"/>
      <c r="N167" s="96"/>
      <c r="O167" s="97"/>
      <c r="P167" s="96"/>
      <c r="Q167" s="97"/>
      <c r="R167" s="96"/>
      <c r="S167" s="97"/>
      <c r="T167" s="96"/>
      <c r="U167" s="97"/>
      <c r="V167" s="96"/>
      <c r="W167" s="97"/>
      <c r="X167" s="96"/>
      <c r="Y167" s="97"/>
      <c r="Z167" s="96"/>
      <c r="AA167" s="97"/>
      <c r="AB167" s="96"/>
      <c r="AC167" s="97"/>
      <c r="AD167" s="96"/>
      <c r="AE167" s="97"/>
      <c r="AF167" s="96"/>
      <c r="AG167" s="97"/>
      <c r="AH167" s="96"/>
      <c r="AI167" s="97"/>
      <c r="AJ167" s="96"/>
      <c r="AK167" s="97"/>
      <c r="AL167" s="96"/>
      <c r="AM167" s="97"/>
      <c r="AN167" s="96"/>
      <c r="AO167" s="97"/>
      <c r="AP167" s="96"/>
      <c r="AQ167" s="97"/>
      <c r="AR167" s="96"/>
      <c r="AS167" s="97"/>
      <c r="AT167" s="96"/>
      <c r="AU167" s="97"/>
      <c r="AV167" s="96"/>
      <c r="AW167" s="97"/>
      <c r="AX167" s="96"/>
      <c r="AY167" s="97"/>
    </row>
  </sheetData>
  <conditionalFormatting sqref="B2:M2">
    <cfRule type="expression" dxfId="16" priority="1" stopIfTrue="1">
      <formula>A1 &gt; 30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Y167"/>
  <sheetViews>
    <sheetView workbookViewId="0">
      <pane xSplit="3" ySplit="4" topLeftCell="D5" activePane="bottomRight" state="frozen"/>
      <selection pane="topRight" activeCell="D1" sqref="D1"/>
      <selection pane="bottomLeft" activeCell="A5" sqref="A5"/>
      <selection pane="bottomRight" activeCell="D5" sqref="D5:AY138"/>
    </sheetView>
  </sheetViews>
  <sheetFormatPr defaultRowHeight="15" x14ac:dyDescent="0.25"/>
  <cols>
    <col min="3" max="3" width="29.42578125" bestFit="1" customWidth="1"/>
    <col min="4" max="4" width="11.5703125" bestFit="1" customWidth="1"/>
    <col min="5" max="5" width="9.28515625" bestFit="1" customWidth="1"/>
    <col min="6" max="6" width="11.5703125" bestFit="1" customWidth="1"/>
    <col min="7" max="7" width="9.28515625" bestFit="1" customWidth="1"/>
    <col min="8" max="8" width="11.5703125" bestFit="1" customWidth="1"/>
    <col min="9" max="9" width="9.28515625" bestFit="1" customWidth="1"/>
    <col min="10" max="10" width="11.5703125" bestFit="1" customWidth="1"/>
    <col min="11" max="11" width="9.28515625" bestFit="1" customWidth="1"/>
    <col min="12" max="12" width="11.5703125" bestFit="1" customWidth="1"/>
    <col min="13" max="13" width="9.28515625" bestFit="1" customWidth="1"/>
    <col min="14" max="14" width="11.5703125" bestFit="1" customWidth="1"/>
    <col min="15" max="15" width="9.28515625" bestFit="1" customWidth="1"/>
    <col min="16" max="16" width="11.5703125" bestFit="1" customWidth="1"/>
    <col min="17" max="17" width="9.28515625" bestFit="1" customWidth="1"/>
    <col min="18" max="18" width="11.5703125" bestFit="1" customWidth="1"/>
    <col min="19" max="19" width="9.28515625" bestFit="1" customWidth="1"/>
    <col min="20" max="20" width="11.5703125" bestFit="1" customWidth="1"/>
    <col min="21" max="21" width="9.28515625" bestFit="1" customWidth="1"/>
    <col min="22" max="22" width="11.5703125" bestFit="1" customWidth="1"/>
    <col min="23" max="23" width="9.28515625" bestFit="1" customWidth="1"/>
    <col min="24" max="24" width="11.5703125" bestFit="1" customWidth="1"/>
    <col min="25" max="25" width="9.28515625" bestFit="1" customWidth="1"/>
    <col min="26" max="26" width="11.5703125" bestFit="1" customWidth="1"/>
    <col min="27" max="27" width="9.28515625" bestFit="1" customWidth="1"/>
    <col min="28" max="28" width="11.5703125" bestFit="1" customWidth="1"/>
    <col min="29" max="29" width="9.28515625" bestFit="1" customWidth="1"/>
    <col min="30" max="30" width="11.5703125" bestFit="1" customWidth="1"/>
    <col min="31" max="31" width="9.28515625" bestFit="1" customWidth="1"/>
    <col min="32" max="32" width="11.5703125" bestFit="1" customWidth="1"/>
    <col min="33" max="33" width="9.28515625" bestFit="1" customWidth="1"/>
    <col min="34" max="34" width="11.5703125" bestFit="1" customWidth="1"/>
    <col min="35" max="35" width="9.28515625" bestFit="1" customWidth="1"/>
    <col min="36" max="36" width="11.5703125" bestFit="1" customWidth="1"/>
    <col min="37" max="37" width="9.28515625" bestFit="1" customWidth="1"/>
    <col min="38" max="38" width="11.5703125" bestFit="1" customWidth="1"/>
    <col min="39" max="39" width="9.28515625" bestFit="1" customWidth="1"/>
    <col min="40" max="40" width="11.5703125" bestFit="1" customWidth="1"/>
    <col min="41" max="41" width="9.28515625" bestFit="1" customWidth="1"/>
    <col min="42" max="42" width="11.5703125" bestFit="1" customWidth="1"/>
    <col min="43" max="43" width="9.28515625" bestFit="1" customWidth="1"/>
    <col min="44" max="44" width="11.5703125" bestFit="1" customWidth="1"/>
    <col min="45" max="45" width="9.28515625" bestFit="1" customWidth="1"/>
    <col min="46" max="46" width="11.5703125" bestFit="1" customWidth="1"/>
    <col min="47" max="47" width="9.28515625" bestFit="1" customWidth="1"/>
    <col min="48" max="48" width="11.5703125" bestFit="1" customWidth="1"/>
    <col min="49" max="49" width="9.28515625" bestFit="1" customWidth="1"/>
    <col min="50" max="50" width="11.5703125" bestFit="1" customWidth="1"/>
    <col min="51" max="51" width="9.28515625" bestFit="1" customWidth="1"/>
    <col min="259" max="259" width="29.42578125" bestFit="1" customWidth="1"/>
    <col min="260" max="260" width="11.5703125" bestFit="1" customWidth="1"/>
    <col min="261" max="261" width="9.28515625" bestFit="1" customWidth="1"/>
    <col min="262" max="262" width="11.5703125" bestFit="1" customWidth="1"/>
    <col min="263" max="263" width="9.28515625" bestFit="1" customWidth="1"/>
    <col min="264" max="264" width="11.5703125" bestFit="1" customWidth="1"/>
    <col min="265" max="265" width="9.28515625" bestFit="1" customWidth="1"/>
    <col min="266" max="266" width="11.5703125" bestFit="1" customWidth="1"/>
    <col min="267" max="267" width="9.28515625" bestFit="1" customWidth="1"/>
    <col min="268" max="268" width="11.5703125" bestFit="1" customWidth="1"/>
    <col min="269" max="269" width="9.28515625" bestFit="1" customWidth="1"/>
    <col min="270" max="270" width="11.5703125" bestFit="1" customWidth="1"/>
    <col min="271" max="271" width="9.28515625" bestFit="1" customWidth="1"/>
    <col min="272" max="272" width="11.5703125" bestFit="1" customWidth="1"/>
    <col min="273" max="273" width="9.28515625" bestFit="1" customWidth="1"/>
    <col min="274" max="274" width="11.5703125" bestFit="1" customWidth="1"/>
    <col min="275" max="275" width="9.28515625" bestFit="1" customWidth="1"/>
    <col min="276" max="276" width="11.5703125" bestFit="1" customWidth="1"/>
    <col min="277" max="277" width="9.28515625" bestFit="1" customWidth="1"/>
    <col min="278" max="278" width="11.5703125" bestFit="1" customWidth="1"/>
    <col min="279" max="279" width="9.28515625" bestFit="1" customWidth="1"/>
    <col min="280" max="280" width="11.5703125" bestFit="1" customWidth="1"/>
    <col min="281" max="281" width="9.28515625" bestFit="1" customWidth="1"/>
    <col min="282" max="282" width="11.5703125" bestFit="1" customWidth="1"/>
    <col min="283" max="283" width="9.28515625" bestFit="1" customWidth="1"/>
    <col min="284" max="284" width="11.5703125" bestFit="1" customWidth="1"/>
    <col min="285" max="285" width="9.28515625" bestFit="1" customWidth="1"/>
    <col min="286" max="286" width="11.5703125" bestFit="1" customWidth="1"/>
    <col min="287" max="287" width="9.28515625" bestFit="1" customWidth="1"/>
    <col min="288" max="288" width="11.5703125" bestFit="1" customWidth="1"/>
    <col min="289" max="289" width="9.28515625" bestFit="1" customWidth="1"/>
    <col min="290" max="290" width="11.5703125" bestFit="1" customWidth="1"/>
    <col min="291" max="291" width="9.28515625" bestFit="1" customWidth="1"/>
    <col min="292" max="292" width="11.5703125" bestFit="1" customWidth="1"/>
    <col min="293" max="293" width="9.28515625" bestFit="1" customWidth="1"/>
    <col min="294" max="294" width="11.5703125" bestFit="1" customWidth="1"/>
    <col min="295" max="295" width="9.28515625" bestFit="1" customWidth="1"/>
    <col min="296" max="296" width="11.5703125" bestFit="1" customWidth="1"/>
    <col min="297" max="297" width="9.28515625" bestFit="1" customWidth="1"/>
    <col min="298" max="298" width="11.5703125" bestFit="1" customWidth="1"/>
    <col min="299" max="299" width="9.28515625" bestFit="1" customWidth="1"/>
    <col min="300" max="300" width="11.5703125" bestFit="1" customWidth="1"/>
    <col min="301" max="301" width="9.28515625" bestFit="1" customWidth="1"/>
    <col min="302" max="302" width="11.5703125" bestFit="1" customWidth="1"/>
    <col min="303" max="303" width="9.28515625" bestFit="1" customWidth="1"/>
    <col min="304" max="304" width="11.5703125" bestFit="1" customWidth="1"/>
    <col min="305" max="305" width="9.28515625" bestFit="1" customWidth="1"/>
    <col min="306" max="306" width="11.5703125" bestFit="1" customWidth="1"/>
    <col min="307" max="307" width="9.28515625" bestFit="1" customWidth="1"/>
    <col min="515" max="515" width="29.42578125" bestFit="1" customWidth="1"/>
    <col min="516" max="516" width="11.5703125" bestFit="1" customWidth="1"/>
    <col min="517" max="517" width="9.28515625" bestFit="1" customWidth="1"/>
    <col min="518" max="518" width="11.5703125" bestFit="1" customWidth="1"/>
    <col min="519" max="519" width="9.28515625" bestFit="1" customWidth="1"/>
    <col min="520" max="520" width="11.5703125" bestFit="1" customWidth="1"/>
    <col min="521" max="521" width="9.28515625" bestFit="1" customWidth="1"/>
    <col min="522" max="522" width="11.5703125" bestFit="1" customWidth="1"/>
    <col min="523" max="523" width="9.28515625" bestFit="1" customWidth="1"/>
    <col min="524" max="524" width="11.5703125" bestFit="1" customWidth="1"/>
    <col min="525" max="525" width="9.28515625" bestFit="1" customWidth="1"/>
    <col min="526" max="526" width="11.5703125" bestFit="1" customWidth="1"/>
    <col min="527" max="527" width="9.28515625" bestFit="1" customWidth="1"/>
    <col min="528" max="528" width="11.5703125" bestFit="1" customWidth="1"/>
    <col min="529" max="529" width="9.28515625" bestFit="1" customWidth="1"/>
    <col min="530" max="530" width="11.5703125" bestFit="1" customWidth="1"/>
    <col min="531" max="531" width="9.28515625" bestFit="1" customWidth="1"/>
    <col min="532" max="532" width="11.5703125" bestFit="1" customWidth="1"/>
    <col min="533" max="533" width="9.28515625" bestFit="1" customWidth="1"/>
    <col min="534" max="534" width="11.5703125" bestFit="1" customWidth="1"/>
    <col min="535" max="535" width="9.28515625" bestFit="1" customWidth="1"/>
    <col min="536" max="536" width="11.5703125" bestFit="1" customWidth="1"/>
    <col min="537" max="537" width="9.28515625" bestFit="1" customWidth="1"/>
    <col min="538" max="538" width="11.5703125" bestFit="1" customWidth="1"/>
    <col min="539" max="539" width="9.28515625" bestFit="1" customWidth="1"/>
    <col min="540" max="540" width="11.5703125" bestFit="1" customWidth="1"/>
    <col min="541" max="541" width="9.28515625" bestFit="1" customWidth="1"/>
    <col min="542" max="542" width="11.5703125" bestFit="1" customWidth="1"/>
    <col min="543" max="543" width="9.28515625" bestFit="1" customWidth="1"/>
    <col min="544" max="544" width="11.5703125" bestFit="1" customWidth="1"/>
    <col min="545" max="545" width="9.28515625" bestFit="1" customWidth="1"/>
    <col min="546" max="546" width="11.5703125" bestFit="1" customWidth="1"/>
    <col min="547" max="547" width="9.28515625" bestFit="1" customWidth="1"/>
    <col min="548" max="548" width="11.5703125" bestFit="1" customWidth="1"/>
    <col min="549" max="549" width="9.28515625" bestFit="1" customWidth="1"/>
    <col min="550" max="550" width="11.5703125" bestFit="1" customWidth="1"/>
    <col min="551" max="551" width="9.28515625" bestFit="1" customWidth="1"/>
    <col min="552" max="552" width="11.5703125" bestFit="1" customWidth="1"/>
    <col min="553" max="553" width="9.28515625" bestFit="1" customWidth="1"/>
    <col min="554" max="554" width="11.5703125" bestFit="1" customWidth="1"/>
    <col min="555" max="555" width="9.28515625" bestFit="1" customWidth="1"/>
    <col min="556" max="556" width="11.5703125" bestFit="1" customWidth="1"/>
    <col min="557" max="557" width="9.28515625" bestFit="1" customWidth="1"/>
    <col min="558" max="558" width="11.5703125" bestFit="1" customWidth="1"/>
    <col min="559" max="559" width="9.28515625" bestFit="1" customWidth="1"/>
    <col min="560" max="560" width="11.5703125" bestFit="1" customWidth="1"/>
    <col min="561" max="561" width="9.28515625" bestFit="1" customWidth="1"/>
    <col min="562" max="562" width="11.5703125" bestFit="1" customWidth="1"/>
    <col min="563" max="563" width="9.28515625" bestFit="1" customWidth="1"/>
    <col min="771" max="771" width="29.42578125" bestFit="1" customWidth="1"/>
    <col min="772" max="772" width="11.5703125" bestFit="1" customWidth="1"/>
    <col min="773" max="773" width="9.28515625" bestFit="1" customWidth="1"/>
    <col min="774" max="774" width="11.5703125" bestFit="1" customWidth="1"/>
    <col min="775" max="775" width="9.28515625" bestFit="1" customWidth="1"/>
    <col min="776" max="776" width="11.5703125" bestFit="1" customWidth="1"/>
    <col min="777" max="777" width="9.28515625" bestFit="1" customWidth="1"/>
    <col min="778" max="778" width="11.5703125" bestFit="1" customWidth="1"/>
    <col min="779" max="779" width="9.28515625" bestFit="1" customWidth="1"/>
    <col min="780" max="780" width="11.5703125" bestFit="1" customWidth="1"/>
    <col min="781" max="781" width="9.28515625" bestFit="1" customWidth="1"/>
    <col min="782" max="782" width="11.5703125" bestFit="1" customWidth="1"/>
    <col min="783" max="783" width="9.28515625" bestFit="1" customWidth="1"/>
    <col min="784" max="784" width="11.5703125" bestFit="1" customWidth="1"/>
    <col min="785" max="785" width="9.28515625" bestFit="1" customWidth="1"/>
    <col min="786" max="786" width="11.5703125" bestFit="1" customWidth="1"/>
    <col min="787" max="787" width="9.28515625" bestFit="1" customWidth="1"/>
    <col min="788" max="788" width="11.5703125" bestFit="1" customWidth="1"/>
    <col min="789" max="789" width="9.28515625" bestFit="1" customWidth="1"/>
    <col min="790" max="790" width="11.5703125" bestFit="1" customWidth="1"/>
    <col min="791" max="791" width="9.28515625" bestFit="1" customWidth="1"/>
    <col min="792" max="792" width="11.5703125" bestFit="1" customWidth="1"/>
    <col min="793" max="793" width="9.28515625" bestFit="1" customWidth="1"/>
    <col min="794" max="794" width="11.5703125" bestFit="1" customWidth="1"/>
    <col min="795" max="795" width="9.28515625" bestFit="1" customWidth="1"/>
    <col min="796" max="796" width="11.5703125" bestFit="1" customWidth="1"/>
    <col min="797" max="797" width="9.28515625" bestFit="1" customWidth="1"/>
    <col min="798" max="798" width="11.5703125" bestFit="1" customWidth="1"/>
    <col min="799" max="799" width="9.28515625" bestFit="1" customWidth="1"/>
    <col min="800" max="800" width="11.5703125" bestFit="1" customWidth="1"/>
    <col min="801" max="801" width="9.28515625" bestFit="1" customWidth="1"/>
    <col min="802" max="802" width="11.5703125" bestFit="1" customWidth="1"/>
    <col min="803" max="803" width="9.28515625" bestFit="1" customWidth="1"/>
    <col min="804" max="804" width="11.5703125" bestFit="1" customWidth="1"/>
    <col min="805" max="805" width="9.28515625" bestFit="1" customWidth="1"/>
    <col min="806" max="806" width="11.5703125" bestFit="1" customWidth="1"/>
    <col min="807" max="807" width="9.28515625" bestFit="1" customWidth="1"/>
    <col min="808" max="808" width="11.5703125" bestFit="1" customWidth="1"/>
    <col min="809" max="809" width="9.28515625" bestFit="1" customWidth="1"/>
    <col min="810" max="810" width="11.5703125" bestFit="1" customWidth="1"/>
    <col min="811" max="811" width="9.28515625" bestFit="1" customWidth="1"/>
    <col min="812" max="812" width="11.5703125" bestFit="1" customWidth="1"/>
    <col min="813" max="813" width="9.28515625" bestFit="1" customWidth="1"/>
    <col min="814" max="814" width="11.5703125" bestFit="1" customWidth="1"/>
    <col min="815" max="815" width="9.28515625" bestFit="1" customWidth="1"/>
    <col min="816" max="816" width="11.5703125" bestFit="1" customWidth="1"/>
    <col min="817" max="817" width="9.28515625" bestFit="1" customWidth="1"/>
    <col min="818" max="818" width="11.5703125" bestFit="1" customWidth="1"/>
    <col min="819" max="819" width="9.28515625" bestFit="1" customWidth="1"/>
    <col min="1027" max="1027" width="29.42578125" bestFit="1" customWidth="1"/>
    <col min="1028" max="1028" width="11.5703125" bestFit="1" customWidth="1"/>
    <col min="1029" max="1029" width="9.28515625" bestFit="1" customWidth="1"/>
    <col min="1030" max="1030" width="11.5703125" bestFit="1" customWidth="1"/>
    <col min="1031" max="1031" width="9.28515625" bestFit="1" customWidth="1"/>
    <col min="1032" max="1032" width="11.5703125" bestFit="1" customWidth="1"/>
    <col min="1033" max="1033" width="9.28515625" bestFit="1" customWidth="1"/>
    <col min="1034" max="1034" width="11.5703125" bestFit="1" customWidth="1"/>
    <col min="1035" max="1035" width="9.28515625" bestFit="1" customWidth="1"/>
    <col min="1036" max="1036" width="11.5703125" bestFit="1" customWidth="1"/>
    <col min="1037" max="1037" width="9.28515625" bestFit="1" customWidth="1"/>
    <col min="1038" max="1038" width="11.5703125" bestFit="1" customWidth="1"/>
    <col min="1039" max="1039" width="9.28515625" bestFit="1" customWidth="1"/>
    <col min="1040" max="1040" width="11.5703125" bestFit="1" customWidth="1"/>
    <col min="1041" max="1041" width="9.28515625" bestFit="1" customWidth="1"/>
    <col min="1042" max="1042" width="11.5703125" bestFit="1" customWidth="1"/>
    <col min="1043" max="1043" width="9.28515625" bestFit="1" customWidth="1"/>
    <col min="1044" max="1044" width="11.5703125" bestFit="1" customWidth="1"/>
    <col min="1045" max="1045" width="9.28515625" bestFit="1" customWidth="1"/>
    <col min="1046" max="1046" width="11.5703125" bestFit="1" customWidth="1"/>
    <col min="1047" max="1047" width="9.28515625" bestFit="1" customWidth="1"/>
    <col min="1048" max="1048" width="11.5703125" bestFit="1" customWidth="1"/>
    <col min="1049" max="1049" width="9.28515625" bestFit="1" customWidth="1"/>
    <col min="1050" max="1050" width="11.5703125" bestFit="1" customWidth="1"/>
    <col min="1051" max="1051" width="9.28515625" bestFit="1" customWidth="1"/>
    <col min="1052" max="1052" width="11.5703125" bestFit="1" customWidth="1"/>
    <col min="1053" max="1053" width="9.28515625" bestFit="1" customWidth="1"/>
    <col min="1054" max="1054" width="11.5703125" bestFit="1" customWidth="1"/>
    <col min="1055" max="1055" width="9.28515625" bestFit="1" customWidth="1"/>
    <col min="1056" max="1056" width="11.5703125" bestFit="1" customWidth="1"/>
    <col min="1057" max="1057" width="9.28515625" bestFit="1" customWidth="1"/>
    <col min="1058" max="1058" width="11.5703125" bestFit="1" customWidth="1"/>
    <col min="1059" max="1059" width="9.28515625" bestFit="1" customWidth="1"/>
    <col min="1060" max="1060" width="11.5703125" bestFit="1" customWidth="1"/>
    <col min="1061" max="1061" width="9.28515625" bestFit="1" customWidth="1"/>
    <col min="1062" max="1062" width="11.5703125" bestFit="1" customWidth="1"/>
    <col min="1063" max="1063" width="9.28515625" bestFit="1" customWidth="1"/>
    <col min="1064" max="1064" width="11.5703125" bestFit="1" customWidth="1"/>
    <col min="1065" max="1065" width="9.28515625" bestFit="1" customWidth="1"/>
    <col min="1066" max="1066" width="11.5703125" bestFit="1" customWidth="1"/>
    <col min="1067" max="1067" width="9.28515625" bestFit="1" customWidth="1"/>
    <col min="1068" max="1068" width="11.5703125" bestFit="1" customWidth="1"/>
    <col min="1069" max="1069" width="9.28515625" bestFit="1" customWidth="1"/>
    <col min="1070" max="1070" width="11.5703125" bestFit="1" customWidth="1"/>
    <col min="1071" max="1071" width="9.28515625" bestFit="1" customWidth="1"/>
    <col min="1072" max="1072" width="11.5703125" bestFit="1" customWidth="1"/>
    <col min="1073" max="1073" width="9.28515625" bestFit="1" customWidth="1"/>
    <col min="1074" max="1074" width="11.5703125" bestFit="1" customWidth="1"/>
    <col min="1075" max="1075" width="9.28515625" bestFit="1" customWidth="1"/>
    <col min="1283" max="1283" width="29.42578125" bestFit="1" customWidth="1"/>
    <col min="1284" max="1284" width="11.5703125" bestFit="1" customWidth="1"/>
    <col min="1285" max="1285" width="9.28515625" bestFit="1" customWidth="1"/>
    <col min="1286" max="1286" width="11.5703125" bestFit="1" customWidth="1"/>
    <col min="1287" max="1287" width="9.28515625" bestFit="1" customWidth="1"/>
    <col min="1288" max="1288" width="11.5703125" bestFit="1" customWidth="1"/>
    <col min="1289" max="1289" width="9.28515625" bestFit="1" customWidth="1"/>
    <col min="1290" max="1290" width="11.5703125" bestFit="1" customWidth="1"/>
    <col min="1291" max="1291" width="9.28515625" bestFit="1" customWidth="1"/>
    <col min="1292" max="1292" width="11.5703125" bestFit="1" customWidth="1"/>
    <col min="1293" max="1293" width="9.28515625" bestFit="1" customWidth="1"/>
    <col min="1294" max="1294" width="11.5703125" bestFit="1" customWidth="1"/>
    <col min="1295" max="1295" width="9.28515625" bestFit="1" customWidth="1"/>
    <col min="1296" max="1296" width="11.5703125" bestFit="1" customWidth="1"/>
    <col min="1297" max="1297" width="9.28515625" bestFit="1" customWidth="1"/>
    <col min="1298" max="1298" width="11.5703125" bestFit="1" customWidth="1"/>
    <col min="1299" max="1299" width="9.28515625" bestFit="1" customWidth="1"/>
    <col min="1300" max="1300" width="11.5703125" bestFit="1" customWidth="1"/>
    <col min="1301" max="1301" width="9.28515625" bestFit="1" customWidth="1"/>
    <col min="1302" max="1302" width="11.5703125" bestFit="1" customWidth="1"/>
    <col min="1303" max="1303" width="9.28515625" bestFit="1" customWidth="1"/>
    <col min="1304" max="1304" width="11.5703125" bestFit="1" customWidth="1"/>
    <col min="1305" max="1305" width="9.28515625" bestFit="1" customWidth="1"/>
    <col min="1306" max="1306" width="11.5703125" bestFit="1" customWidth="1"/>
    <col min="1307" max="1307" width="9.28515625" bestFit="1" customWidth="1"/>
    <col min="1308" max="1308" width="11.5703125" bestFit="1" customWidth="1"/>
    <col min="1309" max="1309" width="9.28515625" bestFit="1" customWidth="1"/>
    <col min="1310" max="1310" width="11.5703125" bestFit="1" customWidth="1"/>
    <col min="1311" max="1311" width="9.28515625" bestFit="1" customWidth="1"/>
    <col min="1312" max="1312" width="11.5703125" bestFit="1" customWidth="1"/>
    <col min="1313" max="1313" width="9.28515625" bestFit="1" customWidth="1"/>
    <col min="1314" max="1314" width="11.5703125" bestFit="1" customWidth="1"/>
    <col min="1315" max="1315" width="9.28515625" bestFit="1" customWidth="1"/>
    <col min="1316" max="1316" width="11.5703125" bestFit="1" customWidth="1"/>
    <col min="1317" max="1317" width="9.28515625" bestFit="1" customWidth="1"/>
    <col min="1318" max="1318" width="11.5703125" bestFit="1" customWidth="1"/>
    <col min="1319" max="1319" width="9.28515625" bestFit="1" customWidth="1"/>
    <col min="1320" max="1320" width="11.5703125" bestFit="1" customWidth="1"/>
    <col min="1321" max="1321" width="9.28515625" bestFit="1" customWidth="1"/>
    <col min="1322" max="1322" width="11.5703125" bestFit="1" customWidth="1"/>
    <col min="1323" max="1323" width="9.28515625" bestFit="1" customWidth="1"/>
    <col min="1324" max="1324" width="11.5703125" bestFit="1" customWidth="1"/>
    <col min="1325" max="1325" width="9.28515625" bestFit="1" customWidth="1"/>
    <col min="1326" max="1326" width="11.5703125" bestFit="1" customWidth="1"/>
    <col min="1327" max="1327" width="9.28515625" bestFit="1" customWidth="1"/>
    <col min="1328" max="1328" width="11.5703125" bestFit="1" customWidth="1"/>
    <col min="1329" max="1329" width="9.28515625" bestFit="1" customWidth="1"/>
    <col min="1330" max="1330" width="11.5703125" bestFit="1" customWidth="1"/>
    <col min="1331" max="1331" width="9.28515625" bestFit="1" customWidth="1"/>
    <col min="1539" max="1539" width="29.42578125" bestFit="1" customWidth="1"/>
    <col min="1540" max="1540" width="11.5703125" bestFit="1" customWidth="1"/>
    <col min="1541" max="1541" width="9.28515625" bestFit="1" customWidth="1"/>
    <col min="1542" max="1542" width="11.5703125" bestFit="1" customWidth="1"/>
    <col min="1543" max="1543" width="9.28515625" bestFit="1" customWidth="1"/>
    <col min="1544" max="1544" width="11.5703125" bestFit="1" customWidth="1"/>
    <col min="1545" max="1545" width="9.28515625" bestFit="1" customWidth="1"/>
    <col min="1546" max="1546" width="11.5703125" bestFit="1" customWidth="1"/>
    <col min="1547" max="1547" width="9.28515625" bestFit="1" customWidth="1"/>
    <col min="1548" max="1548" width="11.5703125" bestFit="1" customWidth="1"/>
    <col min="1549" max="1549" width="9.28515625" bestFit="1" customWidth="1"/>
    <col min="1550" max="1550" width="11.5703125" bestFit="1" customWidth="1"/>
    <col min="1551" max="1551" width="9.28515625" bestFit="1" customWidth="1"/>
    <col min="1552" max="1552" width="11.5703125" bestFit="1" customWidth="1"/>
    <col min="1553" max="1553" width="9.28515625" bestFit="1" customWidth="1"/>
    <col min="1554" max="1554" width="11.5703125" bestFit="1" customWidth="1"/>
    <col min="1555" max="1555" width="9.28515625" bestFit="1" customWidth="1"/>
    <col min="1556" max="1556" width="11.5703125" bestFit="1" customWidth="1"/>
    <col min="1557" max="1557" width="9.28515625" bestFit="1" customWidth="1"/>
    <col min="1558" max="1558" width="11.5703125" bestFit="1" customWidth="1"/>
    <col min="1559" max="1559" width="9.28515625" bestFit="1" customWidth="1"/>
    <col min="1560" max="1560" width="11.5703125" bestFit="1" customWidth="1"/>
    <col min="1561" max="1561" width="9.28515625" bestFit="1" customWidth="1"/>
    <col min="1562" max="1562" width="11.5703125" bestFit="1" customWidth="1"/>
    <col min="1563" max="1563" width="9.28515625" bestFit="1" customWidth="1"/>
    <col min="1564" max="1564" width="11.5703125" bestFit="1" customWidth="1"/>
    <col min="1565" max="1565" width="9.28515625" bestFit="1" customWidth="1"/>
    <col min="1566" max="1566" width="11.5703125" bestFit="1" customWidth="1"/>
    <col min="1567" max="1567" width="9.28515625" bestFit="1" customWidth="1"/>
    <col min="1568" max="1568" width="11.5703125" bestFit="1" customWidth="1"/>
    <col min="1569" max="1569" width="9.28515625" bestFit="1" customWidth="1"/>
    <col min="1570" max="1570" width="11.5703125" bestFit="1" customWidth="1"/>
    <col min="1571" max="1571" width="9.28515625" bestFit="1" customWidth="1"/>
    <col min="1572" max="1572" width="11.5703125" bestFit="1" customWidth="1"/>
    <col min="1573" max="1573" width="9.28515625" bestFit="1" customWidth="1"/>
    <col min="1574" max="1574" width="11.5703125" bestFit="1" customWidth="1"/>
    <col min="1575" max="1575" width="9.28515625" bestFit="1" customWidth="1"/>
    <col min="1576" max="1576" width="11.5703125" bestFit="1" customWidth="1"/>
    <col min="1577" max="1577" width="9.28515625" bestFit="1" customWidth="1"/>
    <col min="1578" max="1578" width="11.5703125" bestFit="1" customWidth="1"/>
    <col min="1579" max="1579" width="9.28515625" bestFit="1" customWidth="1"/>
    <col min="1580" max="1580" width="11.5703125" bestFit="1" customWidth="1"/>
    <col min="1581" max="1581" width="9.28515625" bestFit="1" customWidth="1"/>
    <col min="1582" max="1582" width="11.5703125" bestFit="1" customWidth="1"/>
    <col min="1583" max="1583" width="9.28515625" bestFit="1" customWidth="1"/>
    <col min="1584" max="1584" width="11.5703125" bestFit="1" customWidth="1"/>
    <col min="1585" max="1585" width="9.28515625" bestFit="1" customWidth="1"/>
    <col min="1586" max="1586" width="11.5703125" bestFit="1" customWidth="1"/>
    <col min="1587" max="1587" width="9.28515625" bestFit="1" customWidth="1"/>
    <col min="1795" max="1795" width="29.42578125" bestFit="1" customWidth="1"/>
    <col min="1796" max="1796" width="11.5703125" bestFit="1" customWidth="1"/>
    <col min="1797" max="1797" width="9.28515625" bestFit="1" customWidth="1"/>
    <col min="1798" max="1798" width="11.5703125" bestFit="1" customWidth="1"/>
    <col min="1799" max="1799" width="9.28515625" bestFit="1" customWidth="1"/>
    <col min="1800" max="1800" width="11.5703125" bestFit="1" customWidth="1"/>
    <col min="1801" max="1801" width="9.28515625" bestFit="1" customWidth="1"/>
    <col min="1802" max="1802" width="11.5703125" bestFit="1" customWidth="1"/>
    <col min="1803" max="1803" width="9.28515625" bestFit="1" customWidth="1"/>
    <col min="1804" max="1804" width="11.5703125" bestFit="1" customWidth="1"/>
    <col min="1805" max="1805" width="9.28515625" bestFit="1" customWidth="1"/>
    <col min="1806" max="1806" width="11.5703125" bestFit="1" customWidth="1"/>
    <col min="1807" max="1807" width="9.28515625" bestFit="1" customWidth="1"/>
    <col min="1808" max="1808" width="11.5703125" bestFit="1" customWidth="1"/>
    <col min="1809" max="1809" width="9.28515625" bestFit="1" customWidth="1"/>
    <col min="1810" max="1810" width="11.5703125" bestFit="1" customWidth="1"/>
    <col min="1811" max="1811" width="9.28515625" bestFit="1" customWidth="1"/>
    <col min="1812" max="1812" width="11.5703125" bestFit="1" customWidth="1"/>
    <col min="1813" max="1813" width="9.28515625" bestFit="1" customWidth="1"/>
    <col min="1814" max="1814" width="11.5703125" bestFit="1" customWidth="1"/>
    <col min="1815" max="1815" width="9.28515625" bestFit="1" customWidth="1"/>
    <col min="1816" max="1816" width="11.5703125" bestFit="1" customWidth="1"/>
    <col min="1817" max="1817" width="9.28515625" bestFit="1" customWidth="1"/>
    <col min="1818" max="1818" width="11.5703125" bestFit="1" customWidth="1"/>
    <col min="1819" max="1819" width="9.28515625" bestFit="1" customWidth="1"/>
    <col min="1820" max="1820" width="11.5703125" bestFit="1" customWidth="1"/>
    <col min="1821" max="1821" width="9.28515625" bestFit="1" customWidth="1"/>
    <col min="1822" max="1822" width="11.5703125" bestFit="1" customWidth="1"/>
    <col min="1823" max="1823" width="9.28515625" bestFit="1" customWidth="1"/>
    <col min="1824" max="1824" width="11.5703125" bestFit="1" customWidth="1"/>
    <col min="1825" max="1825" width="9.28515625" bestFit="1" customWidth="1"/>
    <col min="1826" max="1826" width="11.5703125" bestFit="1" customWidth="1"/>
    <col min="1827" max="1827" width="9.28515625" bestFit="1" customWidth="1"/>
    <col min="1828" max="1828" width="11.5703125" bestFit="1" customWidth="1"/>
    <col min="1829" max="1829" width="9.28515625" bestFit="1" customWidth="1"/>
    <col min="1830" max="1830" width="11.5703125" bestFit="1" customWidth="1"/>
    <col min="1831" max="1831" width="9.28515625" bestFit="1" customWidth="1"/>
    <col min="1832" max="1832" width="11.5703125" bestFit="1" customWidth="1"/>
    <col min="1833" max="1833" width="9.28515625" bestFit="1" customWidth="1"/>
    <col min="1834" max="1834" width="11.5703125" bestFit="1" customWidth="1"/>
    <col min="1835" max="1835" width="9.28515625" bestFit="1" customWidth="1"/>
    <col min="1836" max="1836" width="11.5703125" bestFit="1" customWidth="1"/>
    <col min="1837" max="1837" width="9.28515625" bestFit="1" customWidth="1"/>
    <col min="1838" max="1838" width="11.5703125" bestFit="1" customWidth="1"/>
    <col min="1839" max="1839" width="9.28515625" bestFit="1" customWidth="1"/>
    <col min="1840" max="1840" width="11.5703125" bestFit="1" customWidth="1"/>
    <col min="1841" max="1841" width="9.28515625" bestFit="1" customWidth="1"/>
    <col min="1842" max="1842" width="11.5703125" bestFit="1" customWidth="1"/>
    <col min="1843" max="1843" width="9.28515625" bestFit="1" customWidth="1"/>
    <col min="2051" max="2051" width="29.42578125" bestFit="1" customWidth="1"/>
    <col min="2052" max="2052" width="11.5703125" bestFit="1" customWidth="1"/>
    <col min="2053" max="2053" width="9.28515625" bestFit="1" customWidth="1"/>
    <col min="2054" max="2054" width="11.5703125" bestFit="1" customWidth="1"/>
    <col min="2055" max="2055" width="9.28515625" bestFit="1" customWidth="1"/>
    <col min="2056" max="2056" width="11.5703125" bestFit="1" customWidth="1"/>
    <col min="2057" max="2057" width="9.28515625" bestFit="1" customWidth="1"/>
    <col min="2058" max="2058" width="11.5703125" bestFit="1" customWidth="1"/>
    <col min="2059" max="2059" width="9.28515625" bestFit="1" customWidth="1"/>
    <col min="2060" max="2060" width="11.5703125" bestFit="1" customWidth="1"/>
    <col min="2061" max="2061" width="9.28515625" bestFit="1" customWidth="1"/>
    <col min="2062" max="2062" width="11.5703125" bestFit="1" customWidth="1"/>
    <col min="2063" max="2063" width="9.28515625" bestFit="1" customWidth="1"/>
    <col min="2064" max="2064" width="11.5703125" bestFit="1" customWidth="1"/>
    <col min="2065" max="2065" width="9.28515625" bestFit="1" customWidth="1"/>
    <col min="2066" max="2066" width="11.5703125" bestFit="1" customWidth="1"/>
    <col min="2067" max="2067" width="9.28515625" bestFit="1" customWidth="1"/>
    <col min="2068" max="2068" width="11.5703125" bestFit="1" customWidth="1"/>
    <col min="2069" max="2069" width="9.28515625" bestFit="1" customWidth="1"/>
    <col min="2070" max="2070" width="11.5703125" bestFit="1" customWidth="1"/>
    <col min="2071" max="2071" width="9.28515625" bestFit="1" customWidth="1"/>
    <col min="2072" max="2072" width="11.5703125" bestFit="1" customWidth="1"/>
    <col min="2073" max="2073" width="9.28515625" bestFit="1" customWidth="1"/>
    <col min="2074" max="2074" width="11.5703125" bestFit="1" customWidth="1"/>
    <col min="2075" max="2075" width="9.28515625" bestFit="1" customWidth="1"/>
    <col min="2076" max="2076" width="11.5703125" bestFit="1" customWidth="1"/>
    <col min="2077" max="2077" width="9.28515625" bestFit="1" customWidth="1"/>
    <col min="2078" max="2078" width="11.5703125" bestFit="1" customWidth="1"/>
    <col min="2079" max="2079" width="9.28515625" bestFit="1" customWidth="1"/>
    <col min="2080" max="2080" width="11.5703125" bestFit="1" customWidth="1"/>
    <col min="2081" max="2081" width="9.28515625" bestFit="1" customWidth="1"/>
    <col min="2082" max="2082" width="11.5703125" bestFit="1" customWidth="1"/>
    <col min="2083" max="2083" width="9.28515625" bestFit="1" customWidth="1"/>
    <col min="2084" max="2084" width="11.5703125" bestFit="1" customWidth="1"/>
    <col min="2085" max="2085" width="9.28515625" bestFit="1" customWidth="1"/>
    <col min="2086" max="2086" width="11.5703125" bestFit="1" customWidth="1"/>
    <col min="2087" max="2087" width="9.28515625" bestFit="1" customWidth="1"/>
    <col min="2088" max="2088" width="11.5703125" bestFit="1" customWidth="1"/>
    <col min="2089" max="2089" width="9.28515625" bestFit="1" customWidth="1"/>
    <col min="2090" max="2090" width="11.5703125" bestFit="1" customWidth="1"/>
    <col min="2091" max="2091" width="9.28515625" bestFit="1" customWidth="1"/>
    <col min="2092" max="2092" width="11.5703125" bestFit="1" customWidth="1"/>
    <col min="2093" max="2093" width="9.28515625" bestFit="1" customWidth="1"/>
    <col min="2094" max="2094" width="11.5703125" bestFit="1" customWidth="1"/>
    <col min="2095" max="2095" width="9.28515625" bestFit="1" customWidth="1"/>
    <col min="2096" max="2096" width="11.5703125" bestFit="1" customWidth="1"/>
    <col min="2097" max="2097" width="9.28515625" bestFit="1" customWidth="1"/>
    <col min="2098" max="2098" width="11.5703125" bestFit="1" customWidth="1"/>
    <col min="2099" max="2099" width="9.28515625" bestFit="1" customWidth="1"/>
    <col min="2307" max="2307" width="29.42578125" bestFit="1" customWidth="1"/>
    <col min="2308" max="2308" width="11.5703125" bestFit="1" customWidth="1"/>
    <col min="2309" max="2309" width="9.28515625" bestFit="1" customWidth="1"/>
    <col min="2310" max="2310" width="11.5703125" bestFit="1" customWidth="1"/>
    <col min="2311" max="2311" width="9.28515625" bestFit="1" customWidth="1"/>
    <col min="2312" max="2312" width="11.5703125" bestFit="1" customWidth="1"/>
    <col min="2313" max="2313" width="9.28515625" bestFit="1" customWidth="1"/>
    <col min="2314" max="2314" width="11.5703125" bestFit="1" customWidth="1"/>
    <col min="2315" max="2315" width="9.28515625" bestFit="1" customWidth="1"/>
    <col min="2316" max="2316" width="11.5703125" bestFit="1" customWidth="1"/>
    <col min="2317" max="2317" width="9.28515625" bestFit="1" customWidth="1"/>
    <col min="2318" max="2318" width="11.5703125" bestFit="1" customWidth="1"/>
    <col min="2319" max="2319" width="9.28515625" bestFit="1" customWidth="1"/>
    <col min="2320" max="2320" width="11.5703125" bestFit="1" customWidth="1"/>
    <col min="2321" max="2321" width="9.28515625" bestFit="1" customWidth="1"/>
    <col min="2322" max="2322" width="11.5703125" bestFit="1" customWidth="1"/>
    <col min="2323" max="2323" width="9.28515625" bestFit="1" customWidth="1"/>
    <col min="2324" max="2324" width="11.5703125" bestFit="1" customWidth="1"/>
    <col min="2325" max="2325" width="9.28515625" bestFit="1" customWidth="1"/>
    <col min="2326" max="2326" width="11.5703125" bestFit="1" customWidth="1"/>
    <col min="2327" max="2327" width="9.28515625" bestFit="1" customWidth="1"/>
    <col min="2328" max="2328" width="11.5703125" bestFit="1" customWidth="1"/>
    <col min="2329" max="2329" width="9.28515625" bestFit="1" customWidth="1"/>
    <col min="2330" max="2330" width="11.5703125" bestFit="1" customWidth="1"/>
    <col min="2331" max="2331" width="9.28515625" bestFit="1" customWidth="1"/>
    <col min="2332" max="2332" width="11.5703125" bestFit="1" customWidth="1"/>
    <col min="2333" max="2333" width="9.28515625" bestFit="1" customWidth="1"/>
    <col min="2334" max="2334" width="11.5703125" bestFit="1" customWidth="1"/>
    <col min="2335" max="2335" width="9.28515625" bestFit="1" customWidth="1"/>
    <col min="2336" max="2336" width="11.5703125" bestFit="1" customWidth="1"/>
    <col min="2337" max="2337" width="9.28515625" bestFit="1" customWidth="1"/>
    <col min="2338" max="2338" width="11.5703125" bestFit="1" customWidth="1"/>
    <col min="2339" max="2339" width="9.28515625" bestFit="1" customWidth="1"/>
    <col min="2340" max="2340" width="11.5703125" bestFit="1" customWidth="1"/>
    <col min="2341" max="2341" width="9.28515625" bestFit="1" customWidth="1"/>
    <col min="2342" max="2342" width="11.5703125" bestFit="1" customWidth="1"/>
    <col min="2343" max="2343" width="9.28515625" bestFit="1" customWidth="1"/>
    <col min="2344" max="2344" width="11.5703125" bestFit="1" customWidth="1"/>
    <col min="2345" max="2345" width="9.28515625" bestFit="1" customWidth="1"/>
    <col min="2346" max="2346" width="11.5703125" bestFit="1" customWidth="1"/>
    <col min="2347" max="2347" width="9.28515625" bestFit="1" customWidth="1"/>
    <col min="2348" max="2348" width="11.5703125" bestFit="1" customWidth="1"/>
    <col min="2349" max="2349" width="9.28515625" bestFit="1" customWidth="1"/>
    <col min="2350" max="2350" width="11.5703125" bestFit="1" customWidth="1"/>
    <col min="2351" max="2351" width="9.28515625" bestFit="1" customWidth="1"/>
    <col min="2352" max="2352" width="11.5703125" bestFit="1" customWidth="1"/>
    <col min="2353" max="2353" width="9.28515625" bestFit="1" customWidth="1"/>
    <col min="2354" max="2354" width="11.5703125" bestFit="1" customWidth="1"/>
    <col min="2355" max="2355" width="9.28515625" bestFit="1" customWidth="1"/>
    <col min="2563" max="2563" width="29.42578125" bestFit="1" customWidth="1"/>
    <col min="2564" max="2564" width="11.5703125" bestFit="1" customWidth="1"/>
    <col min="2565" max="2565" width="9.28515625" bestFit="1" customWidth="1"/>
    <col min="2566" max="2566" width="11.5703125" bestFit="1" customWidth="1"/>
    <col min="2567" max="2567" width="9.28515625" bestFit="1" customWidth="1"/>
    <col min="2568" max="2568" width="11.5703125" bestFit="1" customWidth="1"/>
    <col min="2569" max="2569" width="9.28515625" bestFit="1" customWidth="1"/>
    <col min="2570" max="2570" width="11.5703125" bestFit="1" customWidth="1"/>
    <col min="2571" max="2571" width="9.28515625" bestFit="1" customWidth="1"/>
    <col min="2572" max="2572" width="11.5703125" bestFit="1" customWidth="1"/>
    <col min="2573" max="2573" width="9.28515625" bestFit="1" customWidth="1"/>
    <col min="2574" max="2574" width="11.5703125" bestFit="1" customWidth="1"/>
    <col min="2575" max="2575" width="9.28515625" bestFit="1" customWidth="1"/>
    <col min="2576" max="2576" width="11.5703125" bestFit="1" customWidth="1"/>
    <col min="2577" max="2577" width="9.28515625" bestFit="1" customWidth="1"/>
    <col min="2578" max="2578" width="11.5703125" bestFit="1" customWidth="1"/>
    <col min="2579" max="2579" width="9.28515625" bestFit="1" customWidth="1"/>
    <col min="2580" max="2580" width="11.5703125" bestFit="1" customWidth="1"/>
    <col min="2581" max="2581" width="9.28515625" bestFit="1" customWidth="1"/>
    <col min="2582" max="2582" width="11.5703125" bestFit="1" customWidth="1"/>
    <col min="2583" max="2583" width="9.28515625" bestFit="1" customWidth="1"/>
    <col min="2584" max="2584" width="11.5703125" bestFit="1" customWidth="1"/>
    <col min="2585" max="2585" width="9.28515625" bestFit="1" customWidth="1"/>
    <col min="2586" max="2586" width="11.5703125" bestFit="1" customWidth="1"/>
    <col min="2587" max="2587" width="9.28515625" bestFit="1" customWidth="1"/>
    <col min="2588" max="2588" width="11.5703125" bestFit="1" customWidth="1"/>
    <col min="2589" max="2589" width="9.28515625" bestFit="1" customWidth="1"/>
    <col min="2590" max="2590" width="11.5703125" bestFit="1" customWidth="1"/>
    <col min="2591" max="2591" width="9.28515625" bestFit="1" customWidth="1"/>
    <col min="2592" max="2592" width="11.5703125" bestFit="1" customWidth="1"/>
    <col min="2593" max="2593" width="9.28515625" bestFit="1" customWidth="1"/>
    <col min="2594" max="2594" width="11.5703125" bestFit="1" customWidth="1"/>
    <col min="2595" max="2595" width="9.28515625" bestFit="1" customWidth="1"/>
    <col min="2596" max="2596" width="11.5703125" bestFit="1" customWidth="1"/>
    <col min="2597" max="2597" width="9.28515625" bestFit="1" customWidth="1"/>
    <col min="2598" max="2598" width="11.5703125" bestFit="1" customWidth="1"/>
    <col min="2599" max="2599" width="9.28515625" bestFit="1" customWidth="1"/>
    <col min="2600" max="2600" width="11.5703125" bestFit="1" customWidth="1"/>
    <col min="2601" max="2601" width="9.28515625" bestFit="1" customWidth="1"/>
    <col min="2602" max="2602" width="11.5703125" bestFit="1" customWidth="1"/>
    <col min="2603" max="2603" width="9.28515625" bestFit="1" customWidth="1"/>
    <col min="2604" max="2604" width="11.5703125" bestFit="1" customWidth="1"/>
    <col min="2605" max="2605" width="9.28515625" bestFit="1" customWidth="1"/>
    <col min="2606" max="2606" width="11.5703125" bestFit="1" customWidth="1"/>
    <col min="2607" max="2607" width="9.28515625" bestFit="1" customWidth="1"/>
    <col min="2608" max="2608" width="11.5703125" bestFit="1" customWidth="1"/>
    <col min="2609" max="2609" width="9.28515625" bestFit="1" customWidth="1"/>
    <col min="2610" max="2610" width="11.5703125" bestFit="1" customWidth="1"/>
    <col min="2611" max="2611" width="9.28515625" bestFit="1" customWidth="1"/>
    <col min="2819" max="2819" width="29.42578125" bestFit="1" customWidth="1"/>
    <col min="2820" max="2820" width="11.5703125" bestFit="1" customWidth="1"/>
    <col min="2821" max="2821" width="9.28515625" bestFit="1" customWidth="1"/>
    <col min="2822" max="2822" width="11.5703125" bestFit="1" customWidth="1"/>
    <col min="2823" max="2823" width="9.28515625" bestFit="1" customWidth="1"/>
    <col min="2824" max="2824" width="11.5703125" bestFit="1" customWidth="1"/>
    <col min="2825" max="2825" width="9.28515625" bestFit="1" customWidth="1"/>
    <col min="2826" max="2826" width="11.5703125" bestFit="1" customWidth="1"/>
    <col min="2827" max="2827" width="9.28515625" bestFit="1" customWidth="1"/>
    <col min="2828" max="2828" width="11.5703125" bestFit="1" customWidth="1"/>
    <col min="2829" max="2829" width="9.28515625" bestFit="1" customWidth="1"/>
    <col min="2830" max="2830" width="11.5703125" bestFit="1" customWidth="1"/>
    <col min="2831" max="2831" width="9.28515625" bestFit="1" customWidth="1"/>
    <col min="2832" max="2832" width="11.5703125" bestFit="1" customWidth="1"/>
    <col min="2833" max="2833" width="9.28515625" bestFit="1" customWidth="1"/>
    <col min="2834" max="2834" width="11.5703125" bestFit="1" customWidth="1"/>
    <col min="2835" max="2835" width="9.28515625" bestFit="1" customWidth="1"/>
    <col min="2836" max="2836" width="11.5703125" bestFit="1" customWidth="1"/>
    <col min="2837" max="2837" width="9.28515625" bestFit="1" customWidth="1"/>
    <col min="2838" max="2838" width="11.5703125" bestFit="1" customWidth="1"/>
    <col min="2839" max="2839" width="9.28515625" bestFit="1" customWidth="1"/>
    <col min="2840" max="2840" width="11.5703125" bestFit="1" customWidth="1"/>
    <col min="2841" max="2841" width="9.28515625" bestFit="1" customWidth="1"/>
    <col min="2842" max="2842" width="11.5703125" bestFit="1" customWidth="1"/>
    <col min="2843" max="2843" width="9.28515625" bestFit="1" customWidth="1"/>
    <col min="2844" max="2844" width="11.5703125" bestFit="1" customWidth="1"/>
    <col min="2845" max="2845" width="9.28515625" bestFit="1" customWidth="1"/>
    <col min="2846" max="2846" width="11.5703125" bestFit="1" customWidth="1"/>
    <col min="2847" max="2847" width="9.28515625" bestFit="1" customWidth="1"/>
    <col min="2848" max="2848" width="11.5703125" bestFit="1" customWidth="1"/>
    <col min="2849" max="2849" width="9.28515625" bestFit="1" customWidth="1"/>
    <col min="2850" max="2850" width="11.5703125" bestFit="1" customWidth="1"/>
    <col min="2851" max="2851" width="9.28515625" bestFit="1" customWidth="1"/>
    <col min="2852" max="2852" width="11.5703125" bestFit="1" customWidth="1"/>
    <col min="2853" max="2853" width="9.28515625" bestFit="1" customWidth="1"/>
    <col min="2854" max="2854" width="11.5703125" bestFit="1" customWidth="1"/>
    <col min="2855" max="2855" width="9.28515625" bestFit="1" customWidth="1"/>
    <col min="2856" max="2856" width="11.5703125" bestFit="1" customWidth="1"/>
    <col min="2857" max="2857" width="9.28515625" bestFit="1" customWidth="1"/>
    <col min="2858" max="2858" width="11.5703125" bestFit="1" customWidth="1"/>
    <col min="2859" max="2859" width="9.28515625" bestFit="1" customWidth="1"/>
    <col min="2860" max="2860" width="11.5703125" bestFit="1" customWidth="1"/>
    <col min="2861" max="2861" width="9.28515625" bestFit="1" customWidth="1"/>
    <col min="2862" max="2862" width="11.5703125" bestFit="1" customWidth="1"/>
    <col min="2863" max="2863" width="9.28515625" bestFit="1" customWidth="1"/>
    <col min="2864" max="2864" width="11.5703125" bestFit="1" customWidth="1"/>
    <col min="2865" max="2865" width="9.28515625" bestFit="1" customWidth="1"/>
    <col min="2866" max="2866" width="11.5703125" bestFit="1" customWidth="1"/>
    <col min="2867" max="2867" width="9.28515625" bestFit="1" customWidth="1"/>
    <col min="3075" max="3075" width="29.42578125" bestFit="1" customWidth="1"/>
    <col min="3076" max="3076" width="11.5703125" bestFit="1" customWidth="1"/>
    <col min="3077" max="3077" width="9.28515625" bestFit="1" customWidth="1"/>
    <col min="3078" max="3078" width="11.5703125" bestFit="1" customWidth="1"/>
    <col min="3079" max="3079" width="9.28515625" bestFit="1" customWidth="1"/>
    <col min="3080" max="3080" width="11.5703125" bestFit="1" customWidth="1"/>
    <col min="3081" max="3081" width="9.28515625" bestFit="1" customWidth="1"/>
    <col min="3082" max="3082" width="11.5703125" bestFit="1" customWidth="1"/>
    <col min="3083" max="3083" width="9.28515625" bestFit="1" customWidth="1"/>
    <col min="3084" max="3084" width="11.5703125" bestFit="1" customWidth="1"/>
    <col min="3085" max="3085" width="9.28515625" bestFit="1" customWidth="1"/>
    <col min="3086" max="3086" width="11.5703125" bestFit="1" customWidth="1"/>
    <col min="3087" max="3087" width="9.28515625" bestFit="1" customWidth="1"/>
    <col min="3088" max="3088" width="11.5703125" bestFit="1" customWidth="1"/>
    <col min="3089" max="3089" width="9.28515625" bestFit="1" customWidth="1"/>
    <col min="3090" max="3090" width="11.5703125" bestFit="1" customWidth="1"/>
    <col min="3091" max="3091" width="9.28515625" bestFit="1" customWidth="1"/>
    <col min="3092" max="3092" width="11.5703125" bestFit="1" customWidth="1"/>
    <col min="3093" max="3093" width="9.28515625" bestFit="1" customWidth="1"/>
    <col min="3094" max="3094" width="11.5703125" bestFit="1" customWidth="1"/>
    <col min="3095" max="3095" width="9.28515625" bestFit="1" customWidth="1"/>
    <col min="3096" max="3096" width="11.5703125" bestFit="1" customWidth="1"/>
    <col min="3097" max="3097" width="9.28515625" bestFit="1" customWidth="1"/>
    <col min="3098" max="3098" width="11.5703125" bestFit="1" customWidth="1"/>
    <col min="3099" max="3099" width="9.28515625" bestFit="1" customWidth="1"/>
    <col min="3100" max="3100" width="11.5703125" bestFit="1" customWidth="1"/>
    <col min="3101" max="3101" width="9.28515625" bestFit="1" customWidth="1"/>
    <col min="3102" max="3102" width="11.5703125" bestFit="1" customWidth="1"/>
    <col min="3103" max="3103" width="9.28515625" bestFit="1" customWidth="1"/>
    <col min="3104" max="3104" width="11.5703125" bestFit="1" customWidth="1"/>
    <col min="3105" max="3105" width="9.28515625" bestFit="1" customWidth="1"/>
    <col min="3106" max="3106" width="11.5703125" bestFit="1" customWidth="1"/>
    <col min="3107" max="3107" width="9.28515625" bestFit="1" customWidth="1"/>
    <col min="3108" max="3108" width="11.5703125" bestFit="1" customWidth="1"/>
    <col min="3109" max="3109" width="9.28515625" bestFit="1" customWidth="1"/>
    <col min="3110" max="3110" width="11.5703125" bestFit="1" customWidth="1"/>
    <col min="3111" max="3111" width="9.28515625" bestFit="1" customWidth="1"/>
    <col min="3112" max="3112" width="11.5703125" bestFit="1" customWidth="1"/>
    <col min="3113" max="3113" width="9.28515625" bestFit="1" customWidth="1"/>
    <col min="3114" max="3114" width="11.5703125" bestFit="1" customWidth="1"/>
    <col min="3115" max="3115" width="9.28515625" bestFit="1" customWidth="1"/>
    <col min="3116" max="3116" width="11.5703125" bestFit="1" customWidth="1"/>
    <col min="3117" max="3117" width="9.28515625" bestFit="1" customWidth="1"/>
    <col min="3118" max="3118" width="11.5703125" bestFit="1" customWidth="1"/>
    <col min="3119" max="3119" width="9.28515625" bestFit="1" customWidth="1"/>
    <col min="3120" max="3120" width="11.5703125" bestFit="1" customWidth="1"/>
    <col min="3121" max="3121" width="9.28515625" bestFit="1" customWidth="1"/>
    <col min="3122" max="3122" width="11.5703125" bestFit="1" customWidth="1"/>
    <col min="3123" max="3123" width="9.28515625" bestFit="1" customWidth="1"/>
    <col min="3331" max="3331" width="29.42578125" bestFit="1" customWidth="1"/>
    <col min="3332" max="3332" width="11.5703125" bestFit="1" customWidth="1"/>
    <col min="3333" max="3333" width="9.28515625" bestFit="1" customWidth="1"/>
    <col min="3334" max="3334" width="11.5703125" bestFit="1" customWidth="1"/>
    <col min="3335" max="3335" width="9.28515625" bestFit="1" customWidth="1"/>
    <col min="3336" max="3336" width="11.5703125" bestFit="1" customWidth="1"/>
    <col min="3337" max="3337" width="9.28515625" bestFit="1" customWidth="1"/>
    <col min="3338" max="3338" width="11.5703125" bestFit="1" customWidth="1"/>
    <col min="3339" max="3339" width="9.28515625" bestFit="1" customWidth="1"/>
    <col min="3340" max="3340" width="11.5703125" bestFit="1" customWidth="1"/>
    <col min="3341" max="3341" width="9.28515625" bestFit="1" customWidth="1"/>
    <col min="3342" max="3342" width="11.5703125" bestFit="1" customWidth="1"/>
    <col min="3343" max="3343" width="9.28515625" bestFit="1" customWidth="1"/>
    <col min="3344" max="3344" width="11.5703125" bestFit="1" customWidth="1"/>
    <col min="3345" max="3345" width="9.28515625" bestFit="1" customWidth="1"/>
    <col min="3346" max="3346" width="11.5703125" bestFit="1" customWidth="1"/>
    <col min="3347" max="3347" width="9.28515625" bestFit="1" customWidth="1"/>
    <col min="3348" max="3348" width="11.5703125" bestFit="1" customWidth="1"/>
    <col min="3349" max="3349" width="9.28515625" bestFit="1" customWidth="1"/>
    <col min="3350" max="3350" width="11.5703125" bestFit="1" customWidth="1"/>
    <col min="3351" max="3351" width="9.28515625" bestFit="1" customWidth="1"/>
    <col min="3352" max="3352" width="11.5703125" bestFit="1" customWidth="1"/>
    <col min="3353" max="3353" width="9.28515625" bestFit="1" customWidth="1"/>
    <col min="3354" max="3354" width="11.5703125" bestFit="1" customWidth="1"/>
    <col min="3355" max="3355" width="9.28515625" bestFit="1" customWidth="1"/>
    <col min="3356" max="3356" width="11.5703125" bestFit="1" customWidth="1"/>
    <col min="3357" max="3357" width="9.28515625" bestFit="1" customWidth="1"/>
    <col min="3358" max="3358" width="11.5703125" bestFit="1" customWidth="1"/>
    <col min="3359" max="3359" width="9.28515625" bestFit="1" customWidth="1"/>
    <col min="3360" max="3360" width="11.5703125" bestFit="1" customWidth="1"/>
    <col min="3361" max="3361" width="9.28515625" bestFit="1" customWidth="1"/>
    <col min="3362" max="3362" width="11.5703125" bestFit="1" customWidth="1"/>
    <col min="3363" max="3363" width="9.28515625" bestFit="1" customWidth="1"/>
    <col min="3364" max="3364" width="11.5703125" bestFit="1" customWidth="1"/>
    <col min="3365" max="3365" width="9.28515625" bestFit="1" customWidth="1"/>
    <col min="3366" max="3366" width="11.5703125" bestFit="1" customWidth="1"/>
    <col min="3367" max="3367" width="9.28515625" bestFit="1" customWidth="1"/>
    <col min="3368" max="3368" width="11.5703125" bestFit="1" customWidth="1"/>
    <col min="3369" max="3369" width="9.28515625" bestFit="1" customWidth="1"/>
    <col min="3370" max="3370" width="11.5703125" bestFit="1" customWidth="1"/>
    <col min="3371" max="3371" width="9.28515625" bestFit="1" customWidth="1"/>
    <col min="3372" max="3372" width="11.5703125" bestFit="1" customWidth="1"/>
    <col min="3373" max="3373" width="9.28515625" bestFit="1" customWidth="1"/>
    <col min="3374" max="3374" width="11.5703125" bestFit="1" customWidth="1"/>
    <col min="3375" max="3375" width="9.28515625" bestFit="1" customWidth="1"/>
    <col min="3376" max="3376" width="11.5703125" bestFit="1" customWidth="1"/>
    <col min="3377" max="3377" width="9.28515625" bestFit="1" customWidth="1"/>
    <col min="3378" max="3378" width="11.5703125" bestFit="1" customWidth="1"/>
    <col min="3379" max="3379" width="9.28515625" bestFit="1" customWidth="1"/>
    <col min="3587" max="3587" width="29.42578125" bestFit="1" customWidth="1"/>
    <col min="3588" max="3588" width="11.5703125" bestFit="1" customWidth="1"/>
    <col min="3589" max="3589" width="9.28515625" bestFit="1" customWidth="1"/>
    <col min="3590" max="3590" width="11.5703125" bestFit="1" customWidth="1"/>
    <col min="3591" max="3591" width="9.28515625" bestFit="1" customWidth="1"/>
    <col min="3592" max="3592" width="11.5703125" bestFit="1" customWidth="1"/>
    <col min="3593" max="3593" width="9.28515625" bestFit="1" customWidth="1"/>
    <col min="3594" max="3594" width="11.5703125" bestFit="1" customWidth="1"/>
    <col min="3595" max="3595" width="9.28515625" bestFit="1" customWidth="1"/>
    <col min="3596" max="3596" width="11.5703125" bestFit="1" customWidth="1"/>
    <col min="3597" max="3597" width="9.28515625" bestFit="1" customWidth="1"/>
    <col min="3598" max="3598" width="11.5703125" bestFit="1" customWidth="1"/>
    <col min="3599" max="3599" width="9.28515625" bestFit="1" customWidth="1"/>
    <col min="3600" max="3600" width="11.5703125" bestFit="1" customWidth="1"/>
    <col min="3601" max="3601" width="9.28515625" bestFit="1" customWidth="1"/>
    <col min="3602" max="3602" width="11.5703125" bestFit="1" customWidth="1"/>
    <col min="3603" max="3603" width="9.28515625" bestFit="1" customWidth="1"/>
    <col min="3604" max="3604" width="11.5703125" bestFit="1" customWidth="1"/>
    <col min="3605" max="3605" width="9.28515625" bestFit="1" customWidth="1"/>
    <col min="3606" max="3606" width="11.5703125" bestFit="1" customWidth="1"/>
    <col min="3607" max="3607" width="9.28515625" bestFit="1" customWidth="1"/>
    <col min="3608" max="3608" width="11.5703125" bestFit="1" customWidth="1"/>
    <col min="3609" max="3609" width="9.28515625" bestFit="1" customWidth="1"/>
    <col min="3610" max="3610" width="11.5703125" bestFit="1" customWidth="1"/>
    <col min="3611" max="3611" width="9.28515625" bestFit="1" customWidth="1"/>
    <col min="3612" max="3612" width="11.5703125" bestFit="1" customWidth="1"/>
    <col min="3613" max="3613" width="9.28515625" bestFit="1" customWidth="1"/>
    <col min="3614" max="3614" width="11.5703125" bestFit="1" customWidth="1"/>
    <col min="3615" max="3615" width="9.28515625" bestFit="1" customWidth="1"/>
    <col min="3616" max="3616" width="11.5703125" bestFit="1" customWidth="1"/>
    <col min="3617" max="3617" width="9.28515625" bestFit="1" customWidth="1"/>
    <col min="3618" max="3618" width="11.5703125" bestFit="1" customWidth="1"/>
    <col min="3619" max="3619" width="9.28515625" bestFit="1" customWidth="1"/>
    <col min="3620" max="3620" width="11.5703125" bestFit="1" customWidth="1"/>
    <col min="3621" max="3621" width="9.28515625" bestFit="1" customWidth="1"/>
    <col min="3622" max="3622" width="11.5703125" bestFit="1" customWidth="1"/>
    <col min="3623" max="3623" width="9.28515625" bestFit="1" customWidth="1"/>
    <col min="3624" max="3624" width="11.5703125" bestFit="1" customWidth="1"/>
    <col min="3625" max="3625" width="9.28515625" bestFit="1" customWidth="1"/>
    <col min="3626" max="3626" width="11.5703125" bestFit="1" customWidth="1"/>
    <col min="3627" max="3627" width="9.28515625" bestFit="1" customWidth="1"/>
    <col min="3628" max="3628" width="11.5703125" bestFit="1" customWidth="1"/>
    <col min="3629" max="3629" width="9.28515625" bestFit="1" customWidth="1"/>
    <col min="3630" max="3630" width="11.5703125" bestFit="1" customWidth="1"/>
    <col min="3631" max="3631" width="9.28515625" bestFit="1" customWidth="1"/>
    <col min="3632" max="3632" width="11.5703125" bestFit="1" customWidth="1"/>
    <col min="3633" max="3633" width="9.28515625" bestFit="1" customWidth="1"/>
    <col min="3634" max="3634" width="11.5703125" bestFit="1" customWidth="1"/>
    <col min="3635" max="3635" width="9.28515625" bestFit="1" customWidth="1"/>
    <col min="3843" max="3843" width="29.42578125" bestFit="1" customWidth="1"/>
    <col min="3844" max="3844" width="11.5703125" bestFit="1" customWidth="1"/>
    <col min="3845" max="3845" width="9.28515625" bestFit="1" customWidth="1"/>
    <col min="3846" max="3846" width="11.5703125" bestFit="1" customWidth="1"/>
    <col min="3847" max="3847" width="9.28515625" bestFit="1" customWidth="1"/>
    <col min="3848" max="3848" width="11.5703125" bestFit="1" customWidth="1"/>
    <col min="3849" max="3849" width="9.28515625" bestFit="1" customWidth="1"/>
    <col min="3850" max="3850" width="11.5703125" bestFit="1" customWidth="1"/>
    <col min="3851" max="3851" width="9.28515625" bestFit="1" customWidth="1"/>
    <col min="3852" max="3852" width="11.5703125" bestFit="1" customWidth="1"/>
    <col min="3853" max="3853" width="9.28515625" bestFit="1" customWidth="1"/>
    <col min="3854" max="3854" width="11.5703125" bestFit="1" customWidth="1"/>
    <col min="3855" max="3855" width="9.28515625" bestFit="1" customWidth="1"/>
    <col min="3856" max="3856" width="11.5703125" bestFit="1" customWidth="1"/>
    <col min="3857" max="3857" width="9.28515625" bestFit="1" customWidth="1"/>
    <col min="3858" max="3858" width="11.5703125" bestFit="1" customWidth="1"/>
    <col min="3859" max="3859" width="9.28515625" bestFit="1" customWidth="1"/>
    <col min="3860" max="3860" width="11.5703125" bestFit="1" customWidth="1"/>
    <col min="3861" max="3861" width="9.28515625" bestFit="1" customWidth="1"/>
    <col min="3862" max="3862" width="11.5703125" bestFit="1" customWidth="1"/>
    <col min="3863" max="3863" width="9.28515625" bestFit="1" customWidth="1"/>
    <col min="3864" max="3864" width="11.5703125" bestFit="1" customWidth="1"/>
    <col min="3865" max="3865" width="9.28515625" bestFit="1" customWidth="1"/>
    <col min="3866" max="3866" width="11.5703125" bestFit="1" customWidth="1"/>
    <col min="3867" max="3867" width="9.28515625" bestFit="1" customWidth="1"/>
    <col min="3868" max="3868" width="11.5703125" bestFit="1" customWidth="1"/>
    <col min="3869" max="3869" width="9.28515625" bestFit="1" customWidth="1"/>
    <col min="3870" max="3870" width="11.5703125" bestFit="1" customWidth="1"/>
    <col min="3871" max="3871" width="9.28515625" bestFit="1" customWidth="1"/>
    <col min="3872" max="3872" width="11.5703125" bestFit="1" customWidth="1"/>
    <col min="3873" max="3873" width="9.28515625" bestFit="1" customWidth="1"/>
    <col min="3874" max="3874" width="11.5703125" bestFit="1" customWidth="1"/>
    <col min="3875" max="3875" width="9.28515625" bestFit="1" customWidth="1"/>
    <col min="3876" max="3876" width="11.5703125" bestFit="1" customWidth="1"/>
    <col min="3877" max="3877" width="9.28515625" bestFit="1" customWidth="1"/>
    <col min="3878" max="3878" width="11.5703125" bestFit="1" customWidth="1"/>
    <col min="3879" max="3879" width="9.28515625" bestFit="1" customWidth="1"/>
    <col min="3880" max="3880" width="11.5703125" bestFit="1" customWidth="1"/>
    <col min="3881" max="3881" width="9.28515625" bestFit="1" customWidth="1"/>
    <col min="3882" max="3882" width="11.5703125" bestFit="1" customWidth="1"/>
    <col min="3883" max="3883" width="9.28515625" bestFit="1" customWidth="1"/>
    <col min="3884" max="3884" width="11.5703125" bestFit="1" customWidth="1"/>
    <col min="3885" max="3885" width="9.28515625" bestFit="1" customWidth="1"/>
    <col min="3886" max="3886" width="11.5703125" bestFit="1" customWidth="1"/>
    <col min="3887" max="3887" width="9.28515625" bestFit="1" customWidth="1"/>
    <col min="3888" max="3888" width="11.5703125" bestFit="1" customWidth="1"/>
    <col min="3889" max="3889" width="9.28515625" bestFit="1" customWidth="1"/>
    <col min="3890" max="3890" width="11.5703125" bestFit="1" customWidth="1"/>
    <col min="3891" max="3891" width="9.28515625" bestFit="1" customWidth="1"/>
    <col min="4099" max="4099" width="29.42578125" bestFit="1" customWidth="1"/>
    <col min="4100" max="4100" width="11.5703125" bestFit="1" customWidth="1"/>
    <col min="4101" max="4101" width="9.28515625" bestFit="1" customWidth="1"/>
    <col min="4102" max="4102" width="11.5703125" bestFit="1" customWidth="1"/>
    <col min="4103" max="4103" width="9.28515625" bestFit="1" customWidth="1"/>
    <col min="4104" max="4104" width="11.5703125" bestFit="1" customWidth="1"/>
    <col min="4105" max="4105" width="9.28515625" bestFit="1" customWidth="1"/>
    <col min="4106" max="4106" width="11.5703125" bestFit="1" customWidth="1"/>
    <col min="4107" max="4107" width="9.28515625" bestFit="1" customWidth="1"/>
    <col min="4108" max="4108" width="11.5703125" bestFit="1" customWidth="1"/>
    <col min="4109" max="4109" width="9.28515625" bestFit="1" customWidth="1"/>
    <col min="4110" max="4110" width="11.5703125" bestFit="1" customWidth="1"/>
    <col min="4111" max="4111" width="9.28515625" bestFit="1" customWidth="1"/>
    <col min="4112" max="4112" width="11.5703125" bestFit="1" customWidth="1"/>
    <col min="4113" max="4113" width="9.28515625" bestFit="1" customWidth="1"/>
    <col min="4114" max="4114" width="11.5703125" bestFit="1" customWidth="1"/>
    <col min="4115" max="4115" width="9.28515625" bestFit="1" customWidth="1"/>
    <col min="4116" max="4116" width="11.5703125" bestFit="1" customWidth="1"/>
    <col min="4117" max="4117" width="9.28515625" bestFit="1" customWidth="1"/>
    <col min="4118" max="4118" width="11.5703125" bestFit="1" customWidth="1"/>
    <col min="4119" max="4119" width="9.28515625" bestFit="1" customWidth="1"/>
    <col min="4120" max="4120" width="11.5703125" bestFit="1" customWidth="1"/>
    <col min="4121" max="4121" width="9.28515625" bestFit="1" customWidth="1"/>
    <col min="4122" max="4122" width="11.5703125" bestFit="1" customWidth="1"/>
    <col min="4123" max="4123" width="9.28515625" bestFit="1" customWidth="1"/>
    <col min="4124" max="4124" width="11.5703125" bestFit="1" customWidth="1"/>
    <col min="4125" max="4125" width="9.28515625" bestFit="1" customWidth="1"/>
    <col min="4126" max="4126" width="11.5703125" bestFit="1" customWidth="1"/>
    <col min="4127" max="4127" width="9.28515625" bestFit="1" customWidth="1"/>
    <col min="4128" max="4128" width="11.5703125" bestFit="1" customWidth="1"/>
    <col min="4129" max="4129" width="9.28515625" bestFit="1" customWidth="1"/>
    <col min="4130" max="4130" width="11.5703125" bestFit="1" customWidth="1"/>
    <col min="4131" max="4131" width="9.28515625" bestFit="1" customWidth="1"/>
    <col min="4132" max="4132" width="11.5703125" bestFit="1" customWidth="1"/>
    <col min="4133" max="4133" width="9.28515625" bestFit="1" customWidth="1"/>
    <col min="4134" max="4134" width="11.5703125" bestFit="1" customWidth="1"/>
    <col min="4135" max="4135" width="9.28515625" bestFit="1" customWidth="1"/>
    <col min="4136" max="4136" width="11.5703125" bestFit="1" customWidth="1"/>
    <col min="4137" max="4137" width="9.28515625" bestFit="1" customWidth="1"/>
    <col min="4138" max="4138" width="11.5703125" bestFit="1" customWidth="1"/>
    <col min="4139" max="4139" width="9.28515625" bestFit="1" customWidth="1"/>
    <col min="4140" max="4140" width="11.5703125" bestFit="1" customWidth="1"/>
    <col min="4141" max="4141" width="9.28515625" bestFit="1" customWidth="1"/>
    <col min="4142" max="4142" width="11.5703125" bestFit="1" customWidth="1"/>
    <col min="4143" max="4143" width="9.28515625" bestFit="1" customWidth="1"/>
    <col min="4144" max="4144" width="11.5703125" bestFit="1" customWidth="1"/>
    <col min="4145" max="4145" width="9.28515625" bestFit="1" customWidth="1"/>
    <col min="4146" max="4146" width="11.5703125" bestFit="1" customWidth="1"/>
    <col min="4147" max="4147" width="9.28515625" bestFit="1" customWidth="1"/>
    <col min="4355" max="4355" width="29.42578125" bestFit="1" customWidth="1"/>
    <col min="4356" max="4356" width="11.5703125" bestFit="1" customWidth="1"/>
    <col min="4357" max="4357" width="9.28515625" bestFit="1" customWidth="1"/>
    <col min="4358" max="4358" width="11.5703125" bestFit="1" customWidth="1"/>
    <col min="4359" max="4359" width="9.28515625" bestFit="1" customWidth="1"/>
    <col min="4360" max="4360" width="11.5703125" bestFit="1" customWidth="1"/>
    <col min="4361" max="4361" width="9.28515625" bestFit="1" customWidth="1"/>
    <col min="4362" max="4362" width="11.5703125" bestFit="1" customWidth="1"/>
    <col min="4363" max="4363" width="9.28515625" bestFit="1" customWidth="1"/>
    <col min="4364" max="4364" width="11.5703125" bestFit="1" customWidth="1"/>
    <col min="4365" max="4365" width="9.28515625" bestFit="1" customWidth="1"/>
    <col min="4366" max="4366" width="11.5703125" bestFit="1" customWidth="1"/>
    <col min="4367" max="4367" width="9.28515625" bestFit="1" customWidth="1"/>
    <col min="4368" max="4368" width="11.5703125" bestFit="1" customWidth="1"/>
    <col min="4369" max="4369" width="9.28515625" bestFit="1" customWidth="1"/>
    <col min="4370" max="4370" width="11.5703125" bestFit="1" customWidth="1"/>
    <col min="4371" max="4371" width="9.28515625" bestFit="1" customWidth="1"/>
    <col min="4372" max="4372" width="11.5703125" bestFit="1" customWidth="1"/>
    <col min="4373" max="4373" width="9.28515625" bestFit="1" customWidth="1"/>
    <col min="4374" max="4374" width="11.5703125" bestFit="1" customWidth="1"/>
    <col min="4375" max="4375" width="9.28515625" bestFit="1" customWidth="1"/>
    <col min="4376" max="4376" width="11.5703125" bestFit="1" customWidth="1"/>
    <col min="4377" max="4377" width="9.28515625" bestFit="1" customWidth="1"/>
    <col min="4378" max="4378" width="11.5703125" bestFit="1" customWidth="1"/>
    <col min="4379" max="4379" width="9.28515625" bestFit="1" customWidth="1"/>
    <col min="4380" max="4380" width="11.5703125" bestFit="1" customWidth="1"/>
    <col min="4381" max="4381" width="9.28515625" bestFit="1" customWidth="1"/>
    <col min="4382" max="4382" width="11.5703125" bestFit="1" customWidth="1"/>
    <col min="4383" max="4383" width="9.28515625" bestFit="1" customWidth="1"/>
    <col min="4384" max="4384" width="11.5703125" bestFit="1" customWidth="1"/>
    <col min="4385" max="4385" width="9.28515625" bestFit="1" customWidth="1"/>
    <col min="4386" max="4386" width="11.5703125" bestFit="1" customWidth="1"/>
    <col min="4387" max="4387" width="9.28515625" bestFit="1" customWidth="1"/>
    <col min="4388" max="4388" width="11.5703125" bestFit="1" customWidth="1"/>
    <col min="4389" max="4389" width="9.28515625" bestFit="1" customWidth="1"/>
    <col min="4390" max="4390" width="11.5703125" bestFit="1" customWidth="1"/>
    <col min="4391" max="4391" width="9.28515625" bestFit="1" customWidth="1"/>
    <col min="4392" max="4392" width="11.5703125" bestFit="1" customWidth="1"/>
    <col min="4393" max="4393" width="9.28515625" bestFit="1" customWidth="1"/>
    <col min="4394" max="4394" width="11.5703125" bestFit="1" customWidth="1"/>
    <col min="4395" max="4395" width="9.28515625" bestFit="1" customWidth="1"/>
    <col min="4396" max="4396" width="11.5703125" bestFit="1" customWidth="1"/>
    <col min="4397" max="4397" width="9.28515625" bestFit="1" customWidth="1"/>
    <col min="4398" max="4398" width="11.5703125" bestFit="1" customWidth="1"/>
    <col min="4399" max="4399" width="9.28515625" bestFit="1" customWidth="1"/>
    <col min="4400" max="4400" width="11.5703125" bestFit="1" customWidth="1"/>
    <col min="4401" max="4401" width="9.28515625" bestFit="1" customWidth="1"/>
    <col min="4402" max="4402" width="11.5703125" bestFit="1" customWidth="1"/>
    <col min="4403" max="4403" width="9.28515625" bestFit="1" customWidth="1"/>
    <col min="4611" max="4611" width="29.42578125" bestFit="1" customWidth="1"/>
    <col min="4612" max="4612" width="11.5703125" bestFit="1" customWidth="1"/>
    <col min="4613" max="4613" width="9.28515625" bestFit="1" customWidth="1"/>
    <col min="4614" max="4614" width="11.5703125" bestFit="1" customWidth="1"/>
    <col min="4615" max="4615" width="9.28515625" bestFit="1" customWidth="1"/>
    <col min="4616" max="4616" width="11.5703125" bestFit="1" customWidth="1"/>
    <col min="4617" max="4617" width="9.28515625" bestFit="1" customWidth="1"/>
    <col min="4618" max="4618" width="11.5703125" bestFit="1" customWidth="1"/>
    <col min="4619" max="4619" width="9.28515625" bestFit="1" customWidth="1"/>
    <col min="4620" max="4620" width="11.5703125" bestFit="1" customWidth="1"/>
    <col min="4621" max="4621" width="9.28515625" bestFit="1" customWidth="1"/>
    <col min="4622" max="4622" width="11.5703125" bestFit="1" customWidth="1"/>
    <col min="4623" max="4623" width="9.28515625" bestFit="1" customWidth="1"/>
    <col min="4624" max="4624" width="11.5703125" bestFit="1" customWidth="1"/>
    <col min="4625" max="4625" width="9.28515625" bestFit="1" customWidth="1"/>
    <col min="4626" max="4626" width="11.5703125" bestFit="1" customWidth="1"/>
    <col min="4627" max="4627" width="9.28515625" bestFit="1" customWidth="1"/>
    <col min="4628" max="4628" width="11.5703125" bestFit="1" customWidth="1"/>
    <col min="4629" max="4629" width="9.28515625" bestFit="1" customWidth="1"/>
    <col min="4630" max="4630" width="11.5703125" bestFit="1" customWidth="1"/>
    <col min="4631" max="4631" width="9.28515625" bestFit="1" customWidth="1"/>
    <col min="4632" max="4632" width="11.5703125" bestFit="1" customWidth="1"/>
    <col min="4633" max="4633" width="9.28515625" bestFit="1" customWidth="1"/>
    <col min="4634" max="4634" width="11.5703125" bestFit="1" customWidth="1"/>
    <col min="4635" max="4635" width="9.28515625" bestFit="1" customWidth="1"/>
    <col min="4636" max="4636" width="11.5703125" bestFit="1" customWidth="1"/>
    <col min="4637" max="4637" width="9.28515625" bestFit="1" customWidth="1"/>
    <col min="4638" max="4638" width="11.5703125" bestFit="1" customWidth="1"/>
    <col min="4639" max="4639" width="9.28515625" bestFit="1" customWidth="1"/>
    <col min="4640" max="4640" width="11.5703125" bestFit="1" customWidth="1"/>
    <col min="4641" max="4641" width="9.28515625" bestFit="1" customWidth="1"/>
    <col min="4642" max="4642" width="11.5703125" bestFit="1" customWidth="1"/>
    <col min="4643" max="4643" width="9.28515625" bestFit="1" customWidth="1"/>
    <col min="4644" max="4644" width="11.5703125" bestFit="1" customWidth="1"/>
    <col min="4645" max="4645" width="9.28515625" bestFit="1" customWidth="1"/>
    <col min="4646" max="4646" width="11.5703125" bestFit="1" customWidth="1"/>
    <col min="4647" max="4647" width="9.28515625" bestFit="1" customWidth="1"/>
    <col min="4648" max="4648" width="11.5703125" bestFit="1" customWidth="1"/>
    <col min="4649" max="4649" width="9.28515625" bestFit="1" customWidth="1"/>
    <col min="4650" max="4650" width="11.5703125" bestFit="1" customWidth="1"/>
    <col min="4651" max="4651" width="9.28515625" bestFit="1" customWidth="1"/>
    <col min="4652" max="4652" width="11.5703125" bestFit="1" customWidth="1"/>
    <col min="4653" max="4653" width="9.28515625" bestFit="1" customWidth="1"/>
    <col min="4654" max="4654" width="11.5703125" bestFit="1" customWidth="1"/>
    <col min="4655" max="4655" width="9.28515625" bestFit="1" customWidth="1"/>
    <col min="4656" max="4656" width="11.5703125" bestFit="1" customWidth="1"/>
    <col min="4657" max="4657" width="9.28515625" bestFit="1" customWidth="1"/>
    <col min="4658" max="4658" width="11.5703125" bestFit="1" customWidth="1"/>
    <col min="4659" max="4659" width="9.28515625" bestFit="1" customWidth="1"/>
    <col min="4867" max="4867" width="29.42578125" bestFit="1" customWidth="1"/>
    <col min="4868" max="4868" width="11.5703125" bestFit="1" customWidth="1"/>
    <col min="4869" max="4869" width="9.28515625" bestFit="1" customWidth="1"/>
    <col min="4870" max="4870" width="11.5703125" bestFit="1" customWidth="1"/>
    <col min="4871" max="4871" width="9.28515625" bestFit="1" customWidth="1"/>
    <col min="4872" max="4872" width="11.5703125" bestFit="1" customWidth="1"/>
    <col min="4873" max="4873" width="9.28515625" bestFit="1" customWidth="1"/>
    <col min="4874" max="4874" width="11.5703125" bestFit="1" customWidth="1"/>
    <col min="4875" max="4875" width="9.28515625" bestFit="1" customWidth="1"/>
    <col min="4876" max="4876" width="11.5703125" bestFit="1" customWidth="1"/>
    <col min="4877" max="4877" width="9.28515625" bestFit="1" customWidth="1"/>
    <col min="4878" max="4878" width="11.5703125" bestFit="1" customWidth="1"/>
    <col min="4879" max="4879" width="9.28515625" bestFit="1" customWidth="1"/>
    <col min="4880" max="4880" width="11.5703125" bestFit="1" customWidth="1"/>
    <col min="4881" max="4881" width="9.28515625" bestFit="1" customWidth="1"/>
    <col min="4882" max="4882" width="11.5703125" bestFit="1" customWidth="1"/>
    <col min="4883" max="4883" width="9.28515625" bestFit="1" customWidth="1"/>
    <col min="4884" max="4884" width="11.5703125" bestFit="1" customWidth="1"/>
    <col min="4885" max="4885" width="9.28515625" bestFit="1" customWidth="1"/>
    <col min="4886" max="4886" width="11.5703125" bestFit="1" customWidth="1"/>
    <col min="4887" max="4887" width="9.28515625" bestFit="1" customWidth="1"/>
    <col min="4888" max="4888" width="11.5703125" bestFit="1" customWidth="1"/>
    <col min="4889" max="4889" width="9.28515625" bestFit="1" customWidth="1"/>
    <col min="4890" max="4890" width="11.5703125" bestFit="1" customWidth="1"/>
    <col min="4891" max="4891" width="9.28515625" bestFit="1" customWidth="1"/>
    <col min="4892" max="4892" width="11.5703125" bestFit="1" customWidth="1"/>
    <col min="4893" max="4893" width="9.28515625" bestFit="1" customWidth="1"/>
    <col min="4894" max="4894" width="11.5703125" bestFit="1" customWidth="1"/>
    <col min="4895" max="4895" width="9.28515625" bestFit="1" customWidth="1"/>
    <col min="4896" max="4896" width="11.5703125" bestFit="1" customWidth="1"/>
    <col min="4897" max="4897" width="9.28515625" bestFit="1" customWidth="1"/>
    <col min="4898" max="4898" width="11.5703125" bestFit="1" customWidth="1"/>
    <col min="4899" max="4899" width="9.28515625" bestFit="1" customWidth="1"/>
    <col min="4900" max="4900" width="11.5703125" bestFit="1" customWidth="1"/>
    <col min="4901" max="4901" width="9.28515625" bestFit="1" customWidth="1"/>
    <col min="4902" max="4902" width="11.5703125" bestFit="1" customWidth="1"/>
    <col min="4903" max="4903" width="9.28515625" bestFit="1" customWidth="1"/>
    <col min="4904" max="4904" width="11.5703125" bestFit="1" customWidth="1"/>
    <col min="4905" max="4905" width="9.28515625" bestFit="1" customWidth="1"/>
    <col min="4906" max="4906" width="11.5703125" bestFit="1" customWidth="1"/>
    <col min="4907" max="4907" width="9.28515625" bestFit="1" customWidth="1"/>
    <col min="4908" max="4908" width="11.5703125" bestFit="1" customWidth="1"/>
    <col min="4909" max="4909" width="9.28515625" bestFit="1" customWidth="1"/>
    <col min="4910" max="4910" width="11.5703125" bestFit="1" customWidth="1"/>
    <col min="4911" max="4911" width="9.28515625" bestFit="1" customWidth="1"/>
    <col min="4912" max="4912" width="11.5703125" bestFit="1" customWidth="1"/>
    <col min="4913" max="4913" width="9.28515625" bestFit="1" customWidth="1"/>
    <col min="4914" max="4914" width="11.5703125" bestFit="1" customWidth="1"/>
    <col min="4915" max="4915" width="9.28515625" bestFit="1" customWidth="1"/>
    <col min="5123" max="5123" width="29.42578125" bestFit="1" customWidth="1"/>
    <col min="5124" max="5124" width="11.5703125" bestFit="1" customWidth="1"/>
    <col min="5125" max="5125" width="9.28515625" bestFit="1" customWidth="1"/>
    <col min="5126" max="5126" width="11.5703125" bestFit="1" customWidth="1"/>
    <col min="5127" max="5127" width="9.28515625" bestFit="1" customWidth="1"/>
    <col min="5128" max="5128" width="11.5703125" bestFit="1" customWidth="1"/>
    <col min="5129" max="5129" width="9.28515625" bestFit="1" customWidth="1"/>
    <col min="5130" max="5130" width="11.5703125" bestFit="1" customWidth="1"/>
    <col min="5131" max="5131" width="9.28515625" bestFit="1" customWidth="1"/>
    <col min="5132" max="5132" width="11.5703125" bestFit="1" customWidth="1"/>
    <col min="5133" max="5133" width="9.28515625" bestFit="1" customWidth="1"/>
    <col min="5134" max="5134" width="11.5703125" bestFit="1" customWidth="1"/>
    <col min="5135" max="5135" width="9.28515625" bestFit="1" customWidth="1"/>
    <col min="5136" max="5136" width="11.5703125" bestFit="1" customWidth="1"/>
    <col min="5137" max="5137" width="9.28515625" bestFit="1" customWidth="1"/>
    <col min="5138" max="5138" width="11.5703125" bestFit="1" customWidth="1"/>
    <col min="5139" max="5139" width="9.28515625" bestFit="1" customWidth="1"/>
    <col min="5140" max="5140" width="11.5703125" bestFit="1" customWidth="1"/>
    <col min="5141" max="5141" width="9.28515625" bestFit="1" customWidth="1"/>
    <col min="5142" max="5142" width="11.5703125" bestFit="1" customWidth="1"/>
    <col min="5143" max="5143" width="9.28515625" bestFit="1" customWidth="1"/>
    <col min="5144" max="5144" width="11.5703125" bestFit="1" customWidth="1"/>
    <col min="5145" max="5145" width="9.28515625" bestFit="1" customWidth="1"/>
    <col min="5146" max="5146" width="11.5703125" bestFit="1" customWidth="1"/>
    <col min="5147" max="5147" width="9.28515625" bestFit="1" customWidth="1"/>
    <col min="5148" max="5148" width="11.5703125" bestFit="1" customWidth="1"/>
    <col min="5149" max="5149" width="9.28515625" bestFit="1" customWidth="1"/>
    <col min="5150" max="5150" width="11.5703125" bestFit="1" customWidth="1"/>
    <col min="5151" max="5151" width="9.28515625" bestFit="1" customWidth="1"/>
    <col min="5152" max="5152" width="11.5703125" bestFit="1" customWidth="1"/>
    <col min="5153" max="5153" width="9.28515625" bestFit="1" customWidth="1"/>
    <col min="5154" max="5154" width="11.5703125" bestFit="1" customWidth="1"/>
    <col min="5155" max="5155" width="9.28515625" bestFit="1" customWidth="1"/>
    <col min="5156" max="5156" width="11.5703125" bestFit="1" customWidth="1"/>
    <col min="5157" max="5157" width="9.28515625" bestFit="1" customWidth="1"/>
    <col min="5158" max="5158" width="11.5703125" bestFit="1" customWidth="1"/>
    <col min="5159" max="5159" width="9.28515625" bestFit="1" customWidth="1"/>
    <col min="5160" max="5160" width="11.5703125" bestFit="1" customWidth="1"/>
    <col min="5161" max="5161" width="9.28515625" bestFit="1" customWidth="1"/>
    <col min="5162" max="5162" width="11.5703125" bestFit="1" customWidth="1"/>
    <col min="5163" max="5163" width="9.28515625" bestFit="1" customWidth="1"/>
    <col min="5164" max="5164" width="11.5703125" bestFit="1" customWidth="1"/>
    <col min="5165" max="5165" width="9.28515625" bestFit="1" customWidth="1"/>
    <col min="5166" max="5166" width="11.5703125" bestFit="1" customWidth="1"/>
    <col min="5167" max="5167" width="9.28515625" bestFit="1" customWidth="1"/>
    <col min="5168" max="5168" width="11.5703125" bestFit="1" customWidth="1"/>
    <col min="5169" max="5169" width="9.28515625" bestFit="1" customWidth="1"/>
    <col min="5170" max="5170" width="11.5703125" bestFit="1" customWidth="1"/>
    <col min="5171" max="5171" width="9.28515625" bestFit="1" customWidth="1"/>
    <col min="5379" max="5379" width="29.42578125" bestFit="1" customWidth="1"/>
    <col min="5380" max="5380" width="11.5703125" bestFit="1" customWidth="1"/>
    <col min="5381" max="5381" width="9.28515625" bestFit="1" customWidth="1"/>
    <col min="5382" max="5382" width="11.5703125" bestFit="1" customWidth="1"/>
    <col min="5383" max="5383" width="9.28515625" bestFit="1" customWidth="1"/>
    <col min="5384" max="5384" width="11.5703125" bestFit="1" customWidth="1"/>
    <col min="5385" max="5385" width="9.28515625" bestFit="1" customWidth="1"/>
    <col min="5386" max="5386" width="11.5703125" bestFit="1" customWidth="1"/>
    <col min="5387" max="5387" width="9.28515625" bestFit="1" customWidth="1"/>
    <col min="5388" max="5388" width="11.5703125" bestFit="1" customWidth="1"/>
    <col min="5389" max="5389" width="9.28515625" bestFit="1" customWidth="1"/>
    <col min="5390" max="5390" width="11.5703125" bestFit="1" customWidth="1"/>
    <col min="5391" max="5391" width="9.28515625" bestFit="1" customWidth="1"/>
    <col min="5392" max="5392" width="11.5703125" bestFit="1" customWidth="1"/>
    <col min="5393" max="5393" width="9.28515625" bestFit="1" customWidth="1"/>
    <col min="5394" max="5394" width="11.5703125" bestFit="1" customWidth="1"/>
    <col min="5395" max="5395" width="9.28515625" bestFit="1" customWidth="1"/>
    <col min="5396" max="5396" width="11.5703125" bestFit="1" customWidth="1"/>
    <col min="5397" max="5397" width="9.28515625" bestFit="1" customWidth="1"/>
    <col min="5398" max="5398" width="11.5703125" bestFit="1" customWidth="1"/>
    <col min="5399" max="5399" width="9.28515625" bestFit="1" customWidth="1"/>
    <col min="5400" max="5400" width="11.5703125" bestFit="1" customWidth="1"/>
    <col min="5401" max="5401" width="9.28515625" bestFit="1" customWidth="1"/>
    <col min="5402" max="5402" width="11.5703125" bestFit="1" customWidth="1"/>
    <col min="5403" max="5403" width="9.28515625" bestFit="1" customWidth="1"/>
    <col min="5404" max="5404" width="11.5703125" bestFit="1" customWidth="1"/>
    <col min="5405" max="5405" width="9.28515625" bestFit="1" customWidth="1"/>
    <col min="5406" max="5406" width="11.5703125" bestFit="1" customWidth="1"/>
    <col min="5407" max="5407" width="9.28515625" bestFit="1" customWidth="1"/>
    <col min="5408" max="5408" width="11.5703125" bestFit="1" customWidth="1"/>
    <col min="5409" max="5409" width="9.28515625" bestFit="1" customWidth="1"/>
    <col min="5410" max="5410" width="11.5703125" bestFit="1" customWidth="1"/>
    <col min="5411" max="5411" width="9.28515625" bestFit="1" customWidth="1"/>
    <col min="5412" max="5412" width="11.5703125" bestFit="1" customWidth="1"/>
    <col min="5413" max="5413" width="9.28515625" bestFit="1" customWidth="1"/>
    <col min="5414" max="5414" width="11.5703125" bestFit="1" customWidth="1"/>
    <col min="5415" max="5415" width="9.28515625" bestFit="1" customWidth="1"/>
    <col min="5416" max="5416" width="11.5703125" bestFit="1" customWidth="1"/>
    <col min="5417" max="5417" width="9.28515625" bestFit="1" customWidth="1"/>
    <col min="5418" max="5418" width="11.5703125" bestFit="1" customWidth="1"/>
    <col min="5419" max="5419" width="9.28515625" bestFit="1" customWidth="1"/>
    <col min="5420" max="5420" width="11.5703125" bestFit="1" customWidth="1"/>
    <col min="5421" max="5421" width="9.28515625" bestFit="1" customWidth="1"/>
    <col min="5422" max="5422" width="11.5703125" bestFit="1" customWidth="1"/>
    <col min="5423" max="5423" width="9.28515625" bestFit="1" customWidth="1"/>
    <col min="5424" max="5424" width="11.5703125" bestFit="1" customWidth="1"/>
    <col min="5425" max="5425" width="9.28515625" bestFit="1" customWidth="1"/>
    <col min="5426" max="5426" width="11.5703125" bestFit="1" customWidth="1"/>
    <col min="5427" max="5427" width="9.28515625" bestFit="1" customWidth="1"/>
    <col min="5635" max="5635" width="29.42578125" bestFit="1" customWidth="1"/>
    <col min="5636" max="5636" width="11.5703125" bestFit="1" customWidth="1"/>
    <col min="5637" max="5637" width="9.28515625" bestFit="1" customWidth="1"/>
    <col min="5638" max="5638" width="11.5703125" bestFit="1" customWidth="1"/>
    <col min="5639" max="5639" width="9.28515625" bestFit="1" customWidth="1"/>
    <col min="5640" max="5640" width="11.5703125" bestFit="1" customWidth="1"/>
    <col min="5641" max="5641" width="9.28515625" bestFit="1" customWidth="1"/>
    <col min="5642" max="5642" width="11.5703125" bestFit="1" customWidth="1"/>
    <col min="5643" max="5643" width="9.28515625" bestFit="1" customWidth="1"/>
    <col min="5644" max="5644" width="11.5703125" bestFit="1" customWidth="1"/>
    <col min="5645" max="5645" width="9.28515625" bestFit="1" customWidth="1"/>
    <col min="5646" max="5646" width="11.5703125" bestFit="1" customWidth="1"/>
    <col min="5647" max="5647" width="9.28515625" bestFit="1" customWidth="1"/>
    <col min="5648" max="5648" width="11.5703125" bestFit="1" customWidth="1"/>
    <col min="5649" max="5649" width="9.28515625" bestFit="1" customWidth="1"/>
    <col min="5650" max="5650" width="11.5703125" bestFit="1" customWidth="1"/>
    <col min="5651" max="5651" width="9.28515625" bestFit="1" customWidth="1"/>
    <col min="5652" max="5652" width="11.5703125" bestFit="1" customWidth="1"/>
    <col min="5653" max="5653" width="9.28515625" bestFit="1" customWidth="1"/>
    <col min="5654" max="5654" width="11.5703125" bestFit="1" customWidth="1"/>
    <col min="5655" max="5655" width="9.28515625" bestFit="1" customWidth="1"/>
    <col min="5656" max="5656" width="11.5703125" bestFit="1" customWidth="1"/>
    <col min="5657" max="5657" width="9.28515625" bestFit="1" customWidth="1"/>
    <col min="5658" max="5658" width="11.5703125" bestFit="1" customWidth="1"/>
    <col min="5659" max="5659" width="9.28515625" bestFit="1" customWidth="1"/>
    <col min="5660" max="5660" width="11.5703125" bestFit="1" customWidth="1"/>
    <col min="5661" max="5661" width="9.28515625" bestFit="1" customWidth="1"/>
    <col min="5662" max="5662" width="11.5703125" bestFit="1" customWidth="1"/>
    <col min="5663" max="5663" width="9.28515625" bestFit="1" customWidth="1"/>
    <col min="5664" max="5664" width="11.5703125" bestFit="1" customWidth="1"/>
    <col min="5665" max="5665" width="9.28515625" bestFit="1" customWidth="1"/>
    <col min="5666" max="5666" width="11.5703125" bestFit="1" customWidth="1"/>
    <col min="5667" max="5667" width="9.28515625" bestFit="1" customWidth="1"/>
    <col min="5668" max="5668" width="11.5703125" bestFit="1" customWidth="1"/>
    <col min="5669" max="5669" width="9.28515625" bestFit="1" customWidth="1"/>
    <col min="5670" max="5670" width="11.5703125" bestFit="1" customWidth="1"/>
    <col min="5671" max="5671" width="9.28515625" bestFit="1" customWidth="1"/>
    <col min="5672" max="5672" width="11.5703125" bestFit="1" customWidth="1"/>
    <col min="5673" max="5673" width="9.28515625" bestFit="1" customWidth="1"/>
    <col min="5674" max="5674" width="11.5703125" bestFit="1" customWidth="1"/>
    <col min="5675" max="5675" width="9.28515625" bestFit="1" customWidth="1"/>
    <col min="5676" max="5676" width="11.5703125" bestFit="1" customWidth="1"/>
    <col min="5677" max="5677" width="9.28515625" bestFit="1" customWidth="1"/>
    <col min="5678" max="5678" width="11.5703125" bestFit="1" customWidth="1"/>
    <col min="5679" max="5679" width="9.28515625" bestFit="1" customWidth="1"/>
    <col min="5680" max="5680" width="11.5703125" bestFit="1" customWidth="1"/>
    <col min="5681" max="5681" width="9.28515625" bestFit="1" customWidth="1"/>
    <col min="5682" max="5682" width="11.5703125" bestFit="1" customWidth="1"/>
    <col min="5683" max="5683" width="9.28515625" bestFit="1" customWidth="1"/>
    <col min="5891" max="5891" width="29.42578125" bestFit="1" customWidth="1"/>
    <col min="5892" max="5892" width="11.5703125" bestFit="1" customWidth="1"/>
    <col min="5893" max="5893" width="9.28515625" bestFit="1" customWidth="1"/>
    <col min="5894" max="5894" width="11.5703125" bestFit="1" customWidth="1"/>
    <col min="5895" max="5895" width="9.28515625" bestFit="1" customWidth="1"/>
    <col min="5896" max="5896" width="11.5703125" bestFit="1" customWidth="1"/>
    <col min="5897" max="5897" width="9.28515625" bestFit="1" customWidth="1"/>
    <col min="5898" max="5898" width="11.5703125" bestFit="1" customWidth="1"/>
    <col min="5899" max="5899" width="9.28515625" bestFit="1" customWidth="1"/>
    <col min="5900" max="5900" width="11.5703125" bestFit="1" customWidth="1"/>
    <col min="5901" max="5901" width="9.28515625" bestFit="1" customWidth="1"/>
    <col min="5902" max="5902" width="11.5703125" bestFit="1" customWidth="1"/>
    <col min="5903" max="5903" width="9.28515625" bestFit="1" customWidth="1"/>
    <col min="5904" max="5904" width="11.5703125" bestFit="1" customWidth="1"/>
    <col min="5905" max="5905" width="9.28515625" bestFit="1" customWidth="1"/>
    <col min="5906" max="5906" width="11.5703125" bestFit="1" customWidth="1"/>
    <col min="5907" max="5907" width="9.28515625" bestFit="1" customWidth="1"/>
    <col min="5908" max="5908" width="11.5703125" bestFit="1" customWidth="1"/>
    <col min="5909" max="5909" width="9.28515625" bestFit="1" customWidth="1"/>
    <col min="5910" max="5910" width="11.5703125" bestFit="1" customWidth="1"/>
    <col min="5911" max="5911" width="9.28515625" bestFit="1" customWidth="1"/>
    <col min="5912" max="5912" width="11.5703125" bestFit="1" customWidth="1"/>
    <col min="5913" max="5913" width="9.28515625" bestFit="1" customWidth="1"/>
    <col min="5914" max="5914" width="11.5703125" bestFit="1" customWidth="1"/>
    <col min="5915" max="5915" width="9.28515625" bestFit="1" customWidth="1"/>
    <col min="5916" max="5916" width="11.5703125" bestFit="1" customWidth="1"/>
    <col min="5917" max="5917" width="9.28515625" bestFit="1" customWidth="1"/>
    <col min="5918" max="5918" width="11.5703125" bestFit="1" customWidth="1"/>
    <col min="5919" max="5919" width="9.28515625" bestFit="1" customWidth="1"/>
    <col min="5920" max="5920" width="11.5703125" bestFit="1" customWidth="1"/>
    <col min="5921" max="5921" width="9.28515625" bestFit="1" customWidth="1"/>
    <col min="5922" max="5922" width="11.5703125" bestFit="1" customWidth="1"/>
    <col min="5923" max="5923" width="9.28515625" bestFit="1" customWidth="1"/>
    <col min="5924" max="5924" width="11.5703125" bestFit="1" customWidth="1"/>
    <col min="5925" max="5925" width="9.28515625" bestFit="1" customWidth="1"/>
    <col min="5926" max="5926" width="11.5703125" bestFit="1" customWidth="1"/>
    <col min="5927" max="5927" width="9.28515625" bestFit="1" customWidth="1"/>
    <col min="5928" max="5928" width="11.5703125" bestFit="1" customWidth="1"/>
    <col min="5929" max="5929" width="9.28515625" bestFit="1" customWidth="1"/>
    <col min="5930" max="5930" width="11.5703125" bestFit="1" customWidth="1"/>
    <col min="5931" max="5931" width="9.28515625" bestFit="1" customWidth="1"/>
    <col min="5932" max="5932" width="11.5703125" bestFit="1" customWidth="1"/>
    <col min="5933" max="5933" width="9.28515625" bestFit="1" customWidth="1"/>
    <col min="5934" max="5934" width="11.5703125" bestFit="1" customWidth="1"/>
    <col min="5935" max="5935" width="9.28515625" bestFit="1" customWidth="1"/>
    <col min="5936" max="5936" width="11.5703125" bestFit="1" customWidth="1"/>
    <col min="5937" max="5937" width="9.28515625" bestFit="1" customWidth="1"/>
    <col min="5938" max="5938" width="11.5703125" bestFit="1" customWidth="1"/>
    <col min="5939" max="5939" width="9.28515625" bestFit="1" customWidth="1"/>
    <col min="6147" max="6147" width="29.42578125" bestFit="1" customWidth="1"/>
    <col min="6148" max="6148" width="11.5703125" bestFit="1" customWidth="1"/>
    <col min="6149" max="6149" width="9.28515625" bestFit="1" customWidth="1"/>
    <col min="6150" max="6150" width="11.5703125" bestFit="1" customWidth="1"/>
    <col min="6151" max="6151" width="9.28515625" bestFit="1" customWidth="1"/>
    <col min="6152" max="6152" width="11.5703125" bestFit="1" customWidth="1"/>
    <col min="6153" max="6153" width="9.28515625" bestFit="1" customWidth="1"/>
    <col min="6154" max="6154" width="11.5703125" bestFit="1" customWidth="1"/>
    <col min="6155" max="6155" width="9.28515625" bestFit="1" customWidth="1"/>
    <col min="6156" max="6156" width="11.5703125" bestFit="1" customWidth="1"/>
    <col min="6157" max="6157" width="9.28515625" bestFit="1" customWidth="1"/>
    <col min="6158" max="6158" width="11.5703125" bestFit="1" customWidth="1"/>
    <col min="6159" max="6159" width="9.28515625" bestFit="1" customWidth="1"/>
    <col min="6160" max="6160" width="11.5703125" bestFit="1" customWidth="1"/>
    <col min="6161" max="6161" width="9.28515625" bestFit="1" customWidth="1"/>
    <col min="6162" max="6162" width="11.5703125" bestFit="1" customWidth="1"/>
    <col min="6163" max="6163" width="9.28515625" bestFit="1" customWidth="1"/>
    <col min="6164" max="6164" width="11.5703125" bestFit="1" customWidth="1"/>
    <col min="6165" max="6165" width="9.28515625" bestFit="1" customWidth="1"/>
    <col min="6166" max="6166" width="11.5703125" bestFit="1" customWidth="1"/>
    <col min="6167" max="6167" width="9.28515625" bestFit="1" customWidth="1"/>
    <col min="6168" max="6168" width="11.5703125" bestFit="1" customWidth="1"/>
    <col min="6169" max="6169" width="9.28515625" bestFit="1" customWidth="1"/>
    <col min="6170" max="6170" width="11.5703125" bestFit="1" customWidth="1"/>
    <col min="6171" max="6171" width="9.28515625" bestFit="1" customWidth="1"/>
    <col min="6172" max="6172" width="11.5703125" bestFit="1" customWidth="1"/>
    <col min="6173" max="6173" width="9.28515625" bestFit="1" customWidth="1"/>
    <col min="6174" max="6174" width="11.5703125" bestFit="1" customWidth="1"/>
    <col min="6175" max="6175" width="9.28515625" bestFit="1" customWidth="1"/>
    <col min="6176" max="6176" width="11.5703125" bestFit="1" customWidth="1"/>
    <col min="6177" max="6177" width="9.28515625" bestFit="1" customWidth="1"/>
    <col min="6178" max="6178" width="11.5703125" bestFit="1" customWidth="1"/>
    <col min="6179" max="6179" width="9.28515625" bestFit="1" customWidth="1"/>
    <col min="6180" max="6180" width="11.5703125" bestFit="1" customWidth="1"/>
    <col min="6181" max="6181" width="9.28515625" bestFit="1" customWidth="1"/>
    <col min="6182" max="6182" width="11.5703125" bestFit="1" customWidth="1"/>
    <col min="6183" max="6183" width="9.28515625" bestFit="1" customWidth="1"/>
    <col min="6184" max="6184" width="11.5703125" bestFit="1" customWidth="1"/>
    <col min="6185" max="6185" width="9.28515625" bestFit="1" customWidth="1"/>
    <col min="6186" max="6186" width="11.5703125" bestFit="1" customWidth="1"/>
    <col min="6187" max="6187" width="9.28515625" bestFit="1" customWidth="1"/>
    <col min="6188" max="6188" width="11.5703125" bestFit="1" customWidth="1"/>
    <col min="6189" max="6189" width="9.28515625" bestFit="1" customWidth="1"/>
    <col min="6190" max="6190" width="11.5703125" bestFit="1" customWidth="1"/>
    <col min="6191" max="6191" width="9.28515625" bestFit="1" customWidth="1"/>
    <col min="6192" max="6192" width="11.5703125" bestFit="1" customWidth="1"/>
    <col min="6193" max="6193" width="9.28515625" bestFit="1" customWidth="1"/>
    <col min="6194" max="6194" width="11.5703125" bestFit="1" customWidth="1"/>
    <col min="6195" max="6195" width="9.28515625" bestFit="1" customWidth="1"/>
    <col min="6403" max="6403" width="29.42578125" bestFit="1" customWidth="1"/>
    <col min="6404" max="6404" width="11.5703125" bestFit="1" customWidth="1"/>
    <col min="6405" max="6405" width="9.28515625" bestFit="1" customWidth="1"/>
    <col min="6406" max="6406" width="11.5703125" bestFit="1" customWidth="1"/>
    <col min="6407" max="6407" width="9.28515625" bestFit="1" customWidth="1"/>
    <col min="6408" max="6408" width="11.5703125" bestFit="1" customWidth="1"/>
    <col min="6409" max="6409" width="9.28515625" bestFit="1" customWidth="1"/>
    <col min="6410" max="6410" width="11.5703125" bestFit="1" customWidth="1"/>
    <col min="6411" max="6411" width="9.28515625" bestFit="1" customWidth="1"/>
    <col min="6412" max="6412" width="11.5703125" bestFit="1" customWidth="1"/>
    <col min="6413" max="6413" width="9.28515625" bestFit="1" customWidth="1"/>
    <col min="6414" max="6414" width="11.5703125" bestFit="1" customWidth="1"/>
    <col min="6415" max="6415" width="9.28515625" bestFit="1" customWidth="1"/>
    <col min="6416" max="6416" width="11.5703125" bestFit="1" customWidth="1"/>
    <col min="6417" max="6417" width="9.28515625" bestFit="1" customWidth="1"/>
    <col min="6418" max="6418" width="11.5703125" bestFit="1" customWidth="1"/>
    <col min="6419" max="6419" width="9.28515625" bestFit="1" customWidth="1"/>
    <col min="6420" max="6420" width="11.5703125" bestFit="1" customWidth="1"/>
    <col min="6421" max="6421" width="9.28515625" bestFit="1" customWidth="1"/>
    <col min="6422" max="6422" width="11.5703125" bestFit="1" customWidth="1"/>
    <col min="6423" max="6423" width="9.28515625" bestFit="1" customWidth="1"/>
    <col min="6424" max="6424" width="11.5703125" bestFit="1" customWidth="1"/>
    <col min="6425" max="6425" width="9.28515625" bestFit="1" customWidth="1"/>
    <col min="6426" max="6426" width="11.5703125" bestFit="1" customWidth="1"/>
    <col min="6427" max="6427" width="9.28515625" bestFit="1" customWidth="1"/>
    <col min="6428" max="6428" width="11.5703125" bestFit="1" customWidth="1"/>
    <col min="6429" max="6429" width="9.28515625" bestFit="1" customWidth="1"/>
    <col min="6430" max="6430" width="11.5703125" bestFit="1" customWidth="1"/>
    <col min="6431" max="6431" width="9.28515625" bestFit="1" customWidth="1"/>
    <col min="6432" max="6432" width="11.5703125" bestFit="1" customWidth="1"/>
    <col min="6433" max="6433" width="9.28515625" bestFit="1" customWidth="1"/>
    <col min="6434" max="6434" width="11.5703125" bestFit="1" customWidth="1"/>
    <col min="6435" max="6435" width="9.28515625" bestFit="1" customWidth="1"/>
    <col min="6436" max="6436" width="11.5703125" bestFit="1" customWidth="1"/>
    <col min="6437" max="6437" width="9.28515625" bestFit="1" customWidth="1"/>
    <col min="6438" max="6438" width="11.5703125" bestFit="1" customWidth="1"/>
    <col min="6439" max="6439" width="9.28515625" bestFit="1" customWidth="1"/>
    <col min="6440" max="6440" width="11.5703125" bestFit="1" customWidth="1"/>
    <col min="6441" max="6441" width="9.28515625" bestFit="1" customWidth="1"/>
    <col min="6442" max="6442" width="11.5703125" bestFit="1" customWidth="1"/>
    <col min="6443" max="6443" width="9.28515625" bestFit="1" customWidth="1"/>
    <col min="6444" max="6444" width="11.5703125" bestFit="1" customWidth="1"/>
    <col min="6445" max="6445" width="9.28515625" bestFit="1" customWidth="1"/>
    <col min="6446" max="6446" width="11.5703125" bestFit="1" customWidth="1"/>
    <col min="6447" max="6447" width="9.28515625" bestFit="1" customWidth="1"/>
    <col min="6448" max="6448" width="11.5703125" bestFit="1" customWidth="1"/>
    <col min="6449" max="6449" width="9.28515625" bestFit="1" customWidth="1"/>
    <col min="6450" max="6450" width="11.5703125" bestFit="1" customWidth="1"/>
    <col min="6451" max="6451" width="9.28515625" bestFit="1" customWidth="1"/>
    <col min="6659" max="6659" width="29.42578125" bestFit="1" customWidth="1"/>
    <col min="6660" max="6660" width="11.5703125" bestFit="1" customWidth="1"/>
    <col min="6661" max="6661" width="9.28515625" bestFit="1" customWidth="1"/>
    <col min="6662" max="6662" width="11.5703125" bestFit="1" customWidth="1"/>
    <col min="6663" max="6663" width="9.28515625" bestFit="1" customWidth="1"/>
    <col min="6664" max="6664" width="11.5703125" bestFit="1" customWidth="1"/>
    <col min="6665" max="6665" width="9.28515625" bestFit="1" customWidth="1"/>
    <col min="6666" max="6666" width="11.5703125" bestFit="1" customWidth="1"/>
    <col min="6667" max="6667" width="9.28515625" bestFit="1" customWidth="1"/>
    <col min="6668" max="6668" width="11.5703125" bestFit="1" customWidth="1"/>
    <col min="6669" max="6669" width="9.28515625" bestFit="1" customWidth="1"/>
    <col min="6670" max="6670" width="11.5703125" bestFit="1" customWidth="1"/>
    <col min="6671" max="6671" width="9.28515625" bestFit="1" customWidth="1"/>
    <col min="6672" max="6672" width="11.5703125" bestFit="1" customWidth="1"/>
    <col min="6673" max="6673" width="9.28515625" bestFit="1" customWidth="1"/>
    <col min="6674" max="6674" width="11.5703125" bestFit="1" customWidth="1"/>
    <col min="6675" max="6675" width="9.28515625" bestFit="1" customWidth="1"/>
    <col min="6676" max="6676" width="11.5703125" bestFit="1" customWidth="1"/>
    <col min="6677" max="6677" width="9.28515625" bestFit="1" customWidth="1"/>
    <col min="6678" max="6678" width="11.5703125" bestFit="1" customWidth="1"/>
    <col min="6679" max="6679" width="9.28515625" bestFit="1" customWidth="1"/>
    <col min="6680" max="6680" width="11.5703125" bestFit="1" customWidth="1"/>
    <col min="6681" max="6681" width="9.28515625" bestFit="1" customWidth="1"/>
    <col min="6682" max="6682" width="11.5703125" bestFit="1" customWidth="1"/>
    <col min="6683" max="6683" width="9.28515625" bestFit="1" customWidth="1"/>
    <col min="6684" max="6684" width="11.5703125" bestFit="1" customWidth="1"/>
    <col min="6685" max="6685" width="9.28515625" bestFit="1" customWidth="1"/>
    <col min="6686" max="6686" width="11.5703125" bestFit="1" customWidth="1"/>
    <col min="6687" max="6687" width="9.28515625" bestFit="1" customWidth="1"/>
    <col min="6688" max="6688" width="11.5703125" bestFit="1" customWidth="1"/>
    <col min="6689" max="6689" width="9.28515625" bestFit="1" customWidth="1"/>
    <col min="6690" max="6690" width="11.5703125" bestFit="1" customWidth="1"/>
    <col min="6691" max="6691" width="9.28515625" bestFit="1" customWidth="1"/>
    <col min="6692" max="6692" width="11.5703125" bestFit="1" customWidth="1"/>
    <col min="6693" max="6693" width="9.28515625" bestFit="1" customWidth="1"/>
    <col min="6694" max="6694" width="11.5703125" bestFit="1" customWidth="1"/>
    <col min="6695" max="6695" width="9.28515625" bestFit="1" customWidth="1"/>
    <col min="6696" max="6696" width="11.5703125" bestFit="1" customWidth="1"/>
    <col min="6697" max="6697" width="9.28515625" bestFit="1" customWidth="1"/>
    <col min="6698" max="6698" width="11.5703125" bestFit="1" customWidth="1"/>
    <col min="6699" max="6699" width="9.28515625" bestFit="1" customWidth="1"/>
    <col min="6700" max="6700" width="11.5703125" bestFit="1" customWidth="1"/>
    <col min="6701" max="6701" width="9.28515625" bestFit="1" customWidth="1"/>
    <col min="6702" max="6702" width="11.5703125" bestFit="1" customWidth="1"/>
    <col min="6703" max="6703" width="9.28515625" bestFit="1" customWidth="1"/>
    <col min="6704" max="6704" width="11.5703125" bestFit="1" customWidth="1"/>
    <col min="6705" max="6705" width="9.28515625" bestFit="1" customWidth="1"/>
    <col min="6706" max="6706" width="11.5703125" bestFit="1" customWidth="1"/>
    <col min="6707" max="6707" width="9.28515625" bestFit="1" customWidth="1"/>
    <col min="6915" max="6915" width="29.42578125" bestFit="1" customWidth="1"/>
    <col min="6916" max="6916" width="11.5703125" bestFit="1" customWidth="1"/>
    <col min="6917" max="6917" width="9.28515625" bestFit="1" customWidth="1"/>
    <col min="6918" max="6918" width="11.5703125" bestFit="1" customWidth="1"/>
    <col min="6919" max="6919" width="9.28515625" bestFit="1" customWidth="1"/>
    <col min="6920" max="6920" width="11.5703125" bestFit="1" customWidth="1"/>
    <col min="6921" max="6921" width="9.28515625" bestFit="1" customWidth="1"/>
    <col min="6922" max="6922" width="11.5703125" bestFit="1" customWidth="1"/>
    <col min="6923" max="6923" width="9.28515625" bestFit="1" customWidth="1"/>
    <col min="6924" max="6924" width="11.5703125" bestFit="1" customWidth="1"/>
    <col min="6925" max="6925" width="9.28515625" bestFit="1" customWidth="1"/>
    <col min="6926" max="6926" width="11.5703125" bestFit="1" customWidth="1"/>
    <col min="6927" max="6927" width="9.28515625" bestFit="1" customWidth="1"/>
    <col min="6928" max="6928" width="11.5703125" bestFit="1" customWidth="1"/>
    <col min="6929" max="6929" width="9.28515625" bestFit="1" customWidth="1"/>
    <col min="6930" max="6930" width="11.5703125" bestFit="1" customWidth="1"/>
    <col min="6931" max="6931" width="9.28515625" bestFit="1" customWidth="1"/>
    <col min="6932" max="6932" width="11.5703125" bestFit="1" customWidth="1"/>
    <col min="6933" max="6933" width="9.28515625" bestFit="1" customWidth="1"/>
    <col min="6934" max="6934" width="11.5703125" bestFit="1" customWidth="1"/>
    <col min="6935" max="6935" width="9.28515625" bestFit="1" customWidth="1"/>
    <col min="6936" max="6936" width="11.5703125" bestFit="1" customWidth="1"/>
    <col min="6937" max="6937" width="9.28515625" bestFit="1" customWidth="1"/>
    <col min="6938" max="6938" width="11.5703125" bestFit="1" customWidth="1"/>
    <col min="6939" max="6939" width="9.28515625" bestFit="1" customWidth="1"/>
    <col min="6940" max="6940" width="11.5703125" bestFit="1" customWidth="1"/>
    <col min="6941" max="6941" width="9.28515625" bestFit="1" customWidth="1"/>
    <col min="6942" max="6942" width="11.5703125" bestFit="1" customWidth="1"/>
    <col min="6943" max="6943" width="9.28515625" bestFit="1" customWidth="1"/>
    <col min="6944" max="6944" width="11.5703125" bestFit="1" customWidth="1"/>
    <col min="6945" max="6945" width="9.28515625" bestFit="1" customWidth="1"/>
    <col min="6946" max="6946" width="11.5703125" bestFit="1" customWidth="1"/>
    <col min="6947" max="6947" width="9.28515625" bestFit="1" customWidth="1"/>
    <col min="6948" max="6948" width="11.5703125" bestFit="1" customWidth="1"/>
    <col min="6949" max="6949" width="9.28515625" bestFit="1" customWidth="1"/>
    <col min="6950" max="6950" width="11.5703125" bestFit="1" customWidth="1"/>
    <col min="6951" max="6951" width="9.28515625" bestFit="1" customWidth="1"/>
    <col min="6952" max="6952" width="11.5703125" bestFit="1" customWidth="1"/>
    <col min="6953" max="6953" width="9.28515625" bestFit="1" customWidth="1"/>
    <col min="6954" max="6954" width="11.5703125" bestFit="1" customWidth="1"/>
    <col min="6955" max="6955" width="9.28515625" bestFit="1" customWidth="1"/>
    <col min="6956" max="6956" width="11.5703125" bestFit="1" customWidth="1"/>
    <col min="6957" max="6957" width="9.28515625" bestFit="1" customWidth="1"/>
    <col min="6958" max="6958" width="11.5703125" bestFit="1" customWidth="1"/>
    <col min="6959" max="6959" width="9.28515625" bestFit="1" customWidth="1"/>
    <col min="6960" max="6960" width="11.5703125" bestFit="1" customWidth="1"/>
    <col min="6961" max="6961" width="9.28515625" bestFit="1" customWidth="1"/>
    <col min="6962" max="6962" width="11.5703125" bestFit="1" customWidth="1"/>
    <col min="6963" max="6963" width="9.28515625" bestFit="1" customWidth="1"/>
    <col min="7171" max="7171" width="29.42578125" bestFit="1" customWidth="1"/>
    <col min="7172" max="7172" width="11.5703125" bestFit="1" customWidth="1"/>
    <col min="7173" max="7173" width="9.28515625" bestFit="1" customWidth="1"/>
    <col min="7174" max="7174" width="11.5703125" bestFit="1" customWidth="1"/>
    <col min="7175" max="7175" width="9.28515625" bestFit="1" customWidth="1"/>
    <col min="7176" max="7176" width="11.5703125" bestFit="1" customWidth="1"/>
    <col min="7177" max="7177" width="9.28515625" bestFit="1" customWidth="1"/>
    <col min="7178" max="7178" width="11.5703125" bestFit="1" customWidth="1"/>
    <col min="7179" max="7179" width="9.28515625" bestFit="1" customWidth="1"/>
    <col min="7180" max="7180" width="11.5703125" bestFit="1" customWidth="1"/>
    <col min="7181" max="7181" width="9.28515625" bestFit="1" customWidth="1"/>
    <col min="7182" max="7182" width="11.5703125" bestFit="1" customWidth="1"/>
    <col min="7183" max="7183" width="9.28515625" bestFit="1" customWidth="1"/>
    <col min="7184" max="7184" width="11.5703125" bestFit="1" customWidth="1"/>
    <col min="7185" max="7185" width="9.28515625" bestFit="1" customWidth="1"/>
    <col min="7186" max="7186" width="11.5703125" bestFit="1" customWidth="1"/>
    <col min="7187" max="7187" width="9.28515625" bestFit="1" customWidth="1"/>
    <col min="7188" max="7188" width="11.5703125" bestFit="1" customWidth="1"/>
    <col min="7189" max="7189" width="9.28515625" bestFit="1" customWidth="1"/>
    <col min="7190" max="7190" width="11.5703125" bestFit="1" customWidth="1"/>
    <col min="7191" max="7191" width="9.28515625" bestFit="1" customWidth="1"/>
    <col min="7192" max="7192" width="11.5703125" bestFit="1" customWidth="1"/>
    <col min="7193" max="7193" width="9.28515625" bestFit="1" customWidth="1"/>
    <col min="7194" max="7194" width="11.5703125" bestFit="1" customWidth="1"/>
    <col min="7195" max="7195" width="9.28515625" bestFit="1" customWidth="1"/>
    <col min="7196" max="7196" width="11.5703125" bestFit="1" customWidth="1"/>
    <col min="7197" max="7197" width="9.28515625" bestFit="1" customWidth="1"/>
    <col min="7198" max="7198" width="11.5703125" bestFit="1" customWidth="1"/>
    <col min="7199" max="7199" width="9.28515625" bestFit="1" customWidth="1"/>
    <col min="7200" max="7200" width="11.5703125" bestFit="1" customWidth="1"/>
    <col min="7201" max="7201" width="9.28515625" bestFit="1" customWidth="1"/>
    <col min="7202" max="7202" width="11.5703125" bestFit="1" customWidth="1"/>
    <col min="7203" max="7203" width="9.28515625" bestFit="1" customWidth="1"/>
    <col min="7204" max="7204" width="11.5703125" bestFit="1" customWidth="1"/>
    <col min="7205" max="7205" width="9.28515625" bestFit="1" customWidth="1"/>
    <col min="7206" max="7206" width="11.5703125" bestFit="1" customWidth="1"/>
    <col min="7207" max="7207" width="9.28515625" bestFit="1" customWidth="1"/>
    <col min="7208" max="7208" width="11.5703125" bestFit="1" customWidth="1"/>
    <col min="7209" max="7209" width="9.28515625" bestFit="1" customWidth="1"/>
    <col min="7210" max="7210" width="11.5703125" bestFit="1" customWidth="1"/>
    <col min="7211" max="7211" width="9.28515625" bestFit="1" customWidth="1"/>
    <col min="7212" max="7212" width="11.5703125" bestFit="1" customWidth="1"/>
    <col min="7213" max="7213" width="9.28515625" bestFit="1" customWidth="1"/>
    <col min="7214" max="7214" width="11.5703125" bestFit="1" customWidth="1"/>
    <col min="7215" max="7215" width="9.28515625" bestFit="1" customWidth="1"/>
    <col min="7216" max="7216" width="11.5703125" bestFit="1" customWidth="1"/>
    <col min="7217" max="7217" width="9.28515625" bestFit="1" customWidth="1"/>
    <col min="7218" max="7218" width="11.5703125" bestFit="1" customWidth="1"/>
    <col min="7219" max="7219" width="9.28515625" bestFit="1" customWidth="1"/>
    <col min="7427" max="7427" width="29.42578125" bestFit="1" customWidth="1"/>
    <col min="7428" max="7428" width="11.5703125" bestFit="1" customWidth="1"/>
    <col min="7429" max="7429" width="9.28515625" bestFit="1" customWidth="1"/>
    <col min="7430" max="7430" width="11.5703125" bestFit="1" customWidth="1"/>
    <col min="7431" max="7431" width="9.28515625" bestFit="1" customWidth="1"/>
    <col min="7432" max="7432" width="11.5703125" bestFit="1" customWidth="1"/>
    <col min="7433" max="7433" width="9.28515625" bestFit="1" customWidth="1"/>
    <col min="7434" max="7434" width="11.5703125" bestFit="1" customWidth="1"/>
    <col min="7435" max="7435" width="9.28515625" bestFit="1" customWidth="1"/>
    <col min="7436" max="7436" width="11.5703125" bestFit="1" customWidth="1"/>
    <col min="7437" max="7437" width="9.28515625" bestFit="1" customWidth="1"/>
    <col min="7438" max="7438" width="11.5703125" bestFit="1" customWidth="1"/>
    <col min="7439" max="7439" width="9.28515625" bestFit="1" customWidth="1"/>
    <col min="7440" max="7440" width="11.5703125" bestFit="1" customWidth="1"/>
    <col min="7441" max="7441" width="9.28515625" bestFit="1" customWidth="1"/>
    <col min="7442" max="7442" width="11.5703125" bestFit="1" customWidth="1"/>
    <col min="7443" max="7443" width="9.28515625" bestFit="1" customWidth="1"/>
    <col min="7444" max="7444" width="11.5703125" bestFit="1" customWidth="1"/>
    <col min="7445" max="7445" width="9.28515625" bestFit="1" customWidth="1"/>
    <col min="7446" max="7446" width="11.5703125" bestFit="1" customWidth="1"/>
    <col min="7447" max="7447" width="9.28515625" bestFit="1" customWidth="1"/>
    <col min="7448" max="7448" width="11.5703125" bestFit="1" customWidth="1"/>
    <col min="7449" max="7449" width="9.28515625" bestFit="1" customWidth="1"/>
    <col min="7450" max="7450" width="11.5703125" bestFit="1" customWidth="1"/>
    <col min="7451" max="7451" width="9.28515625" bestFit="1" customWidth="1"/>
    <col min="7452" max="7452" width="11.5703125" bestFit="1" customWidth="1"/>
    <col min="7453" max="7453" width="9.28515625" bestFit="1" customWidth="1"/>
    <col min="7454" max="7454" width="11.5703125" bestFit="1" customWidth="1"/>
    <col min="7455" max="7455" width="9.28515625" bestFit="1" customWidth="1"/>
    <col min="7456" max="7456" width="11.5703125" bestFit="1" customWidth="1"/>
    <col min="7457" max="7457" width="9.28515625" bestFit="1" customWidth="1"/>
    <col min="7458" max="7458" width="11.5703125" bestFit="1" customWidth="1"/>
    <col min="7459" max="7459" width="9.28515625" bestFit="1" customWidth="1"/>
    <col min="7460" max="7460" width="11.5703125" bestFit="1" customWidth="1"/>
    <col min="7461" max="7461" width="9.28515625" bestFit="1" customWidth="1"/>
    <col min="7462" max="7462" width="11.5703125" bestFit="1" customWidth="1"/>
    <col min="7463" max="7463" width="9.28515625" bestFit="1" customWidth="1"/>
    <col min="7464" max="7464" width="11.5703125" bestFit="1" customWidth="1"/>
    <col min="7465" max="7465" width="9.28515625" bestFit="1" customWidth="1"/>
    <col min="7466" max="7466" width="11.5703125" bestFit="1" customWidth="1"/>
    <col min="7467" max="7467" width="9.28515625" bestFit="1" customWidth="1"/>
    <col min="7468" max="7468" width="11.5703125" bestFit="1" customWidth="1"/>
    <col min="7469" max="7469" width="9.28515625" bestFit="1" customWidth="1"/>
    <col min="7470" max="7470" width="11.5703125" bestFit="1" customWidth="1"/>
    <col min="7471" max="7471" width="9.28515625" bestFit="1" customWidth="1"/>
    <col min="7472" max="7472" width="11.5703125" bestFit="1" customWidth="1"/>
    <col min="7473" max="7473" width="9.28515625" bestFit="1" customWidth="1"/>
    <col min="7474" max="7474" width="11.5703125" bestFit="1" customWidth="1"/>
    <col min="7475" max="7475" width="9.28515625" bestFit="1" customWidth="1"/>
    <col min="7683" max="7683" width="29.42578125" bestFit="1" customWidth="1"/>
    <col min="7684" max="7684" width="11.5703125" bestFit="1" customWidth="1"/>
    <col min="7685" max="7685" width="9.28515625" bestFit="1" customWidth="1"/>
    <col min="7686" max="7686" width="11.5703125" bestFit="1" customWidth="1"/>
    <col min="7687" max="7687" width="9.28515625" bestFit="1" customWidth="1"/>
    <col min="7688" max="7688" width="11.5703125" bestFit="1" customWidth="1"/>
    <col min="7689" max="7689" width="9.28515625" bestFit="1" customWidth="1"/>
    <col min="7690" max="7690" width="11.5703125" bestFit="1" customWidth="1"/>
    <col min="7691" max="7691" width="9.28515625" bestFit="1" customWidth="1"/>
    <col min="7692" max="7692" width="11.5703125" bestFit="1" customWidth="1"/>
    <col min="7693" max="7693" width="9.28515625" bestFit="1" customWidth="1"/>
    <col min="7694" max="7694" width="11.5703125" bestFit="1" customWidth="1"/>
    <col min="7695" max="7695" width="9.28515625" bestFit="1" customWidth="1"/>
    <col min="7696" max="7696" width="11.5703125" bestFit="1" customWidth="1"/>
    <col min="7697" max="7697" width="9.28515625" bestFit="1" customWidth="1"/>
    <col min="7698" max="7698" width="11.5703125" bestFit="1" customWidth="1"/>
    <col min="7699" max="7699" width="9.28515625" bestFit="1" customWidth="1"/>
    <col min="7700" max="7700" width="11.5703125" bestFit="1" customWidth="1"/>
    <col min="7701" max="7701" width="9.28515625" bestFit="1" customWidth="1"/>
    <col min="7702" max="7702" width="11.5703125" bestFit="1" customWidth="1"/>
    <col min="7703" max="7703" width="9.28515625" bestFit="1" customWidth="1"/>
    <col min="7704" max="7704" width="11.5703125" bestFit="1" customWidth="1"/>
    <col min="7705" max="7705" width="9.28515625" bestFit="1" customWidth="1"/>
    <col min="7706" max="7706" width="11.5703125" bestFit="1" customWidth="1"/>
    <col min="7707" max="7707" width="9.28515625" bestFit="1" customWidth="1"/>
    <col min="7708" max="7708" width="11.5703125" bestFit="1" customWidth="1"/>
    <col min="7709" max="7709" width="9.28515625" bestFit="1" customWidth="1"/>
    <col min="7710" max="7710" width="11.5703125" bestFit="1" customWidth="1"/>
    <col min="7711" max="7711" width="9.28515625" bestFit="1" customWidth="1"/>
    <col min="7712" max="7712" width="11.5703125" bestFit="1" customWidth="1"/>
    <col min="7713" max="7713" width="9.28515625" bestFit="1" customWidth="1"/>
    <col min="7714" max="7714" width="11.5703125" bestFit="1" customWidth="1"/>
    <col min="7715" max="7715" width="9.28515625" bestFit="1" customWidth="1"/>
    <col min="7716" max="7716" width="11.5703125" bestFit="1" customWidth="1"/>
    <col min="7717" max="7717" width="9.28515625" bestFit="1" customWidth="1"/>
    <col min="7718" max="7718" width="11.5703125" bestFit="1" customWidth="1"/>
    <col min="7719" max="7719" width="9.28515625" bestFit="1" customWidth="1"/>
    <col min="7720" max="7720" width="11.5703125" bestFit="1" customWidth="1"/>
    <col min="7721" max="7721" width="9.28515625" bestFit="1" customWidth="1"/>
    <col min="7722" max="7722" width="11.5703125" bestFit="1" customWidth="1"/>
    <col min="7723" max="7723" width="9.28515625" bestFit="1" customWidth="1"/>
    <col min="7724" max="7724" width="11.5703125" bestFit="1" customWidth="1"/>
    <col min="7725" max="7725" width="9.28515625" bestFit="1" customWidth="1"/>
    <col min="7726" max="7726" width="11.5703125" bestFit="1" customWidth="1"/>
    <col min="7727" max="7727" width="9.28515625" bestFit="1" customWidth="1"/>
    <col min="7728" max="7728" width="11.5703125" bestFit="1" customWidth="1"/>
    <col min="7729" max="7729" width="9.28515625" bestFit="1" customWidth="1"/>
    <col min="7730" max="7730" width="11.5703125" bestFit="1" customWidth="1"/>
    <col min="7731" max="7731" width="9.28515625" bestFit="1" customWidth="1"/>
    <col min="7939" max="7939" width="29.42578125" bestFit="1" customWidth="1"/>
    <col min="7940" max="7940" width="11.5703125" bestFit="1" customWidth="1"/>
    <col min="7941" max="7941" width="9.28515625" bestFit="1" customWidth="1"/>
    <col min="7942" max="7942" width="11.5703125" bestFit="1" customWidth="1"/>
    <col min="7943" max="7943" width="9.28515625" bestFit="1" customWidth="1"/>
    <col min="7944" max="7944" width="11.5703125" bestFit="1" customWidth="1"/>
    <col min="7945" max="7945" width="9.28515625" bestFit="1" customWidth="1"/>
    <col min="7946" max="7946" width="11.5703125" bestFit="1" customWidth="1"/>
    <col min="7947" max="7947" width="9.28515625" bestFit="1" customWidth="1"/>
    <col min="7948" max="7948" width="11.5703125" bestFit="1" customWidth="1"/>
    <col min="7949" max="7949" width="9.28515625" bestFit="1" customWidth="1"/>
    <col min="7950" max="7950" width="11.5703125" bestFit="1" customWidth="1"/>
    <col min="7951" max="7951" width="9.28515625" bestFit="1" customWidth="1"/>
    <col min="7952" max="7952" width="11.5703125" bestFit="1" customWidth="1"/>
    <col min="7953" max="7953" width="9.28515625" bestFit="1" customWidth="1"/>
    <col min="7954" max="7954" width="11.5703125" bestFit="1" customWidth="1"/>
    <col min="7955" max="7955" width="9.28515625" bestFit="1" customWidth="1"/>
    <col min="7956" max="7956" width="11.5703125" bestFit="1" customWidth="1"/>
    <col min="7957" max="7957" width="9.28515625" bestFit="1" customWidth="1"/>
    <col min="7958" max="7958" width="11.5703125" bestFit="1" customWidth="1"/>
    <col min="7959" max="7959" width="9.28515625" bestFit="1" customWidth="1"/>
    <col min="7960" max="7960" width="11.5703125" bestFit="1" customWidth="1"/>
    <col min="7961" max="7961" width="9.28515625" bestFit="1" customWidth="1"/>
    <col min="7962" max="7962" width="11.5703125" bestFit="1" customWidth="1"/>
    <col min="7963" max="7963" width="9.28515625" bestFit="1" customWidth="1"/>
    <col min="7964" max="7964" width="11.5703125" bestFit="1" customWidth="1"/>
    <col min="7965" max="7965" width="9.28515625" bestFit="1" customWidth="1"/>
    <col min="7966" max="7966" width="11.5703125" bestFit="1" customWidth="1"/>
    <col min="7967" max="7967" width="9.28515625" bestFit="1" customWidth="1"/>
    <col min="7968" max="7968" width="11.5703125" bestFit="1" customWidth="1"/>
    <col min="7969" max="7969" width="9.28515625" bestFit="1" customWidth="1"/>
    <col min="7970" max="7970" width="11.5703125" bestFit="1" customWidth="1"/>
    <col min="7971" max="7971" width="9.28515625" bestFit="1" customWidth="1"/>
    <col min="7972" max="7972" width="11.5703125" bestFit="1" customWidth="1"/>
    <col min="7973" max="7973" width="9.28515625" bestFit="1" customWidth="1"/>
    <col min="7974" max="7974" width="11.5703125" bestFit="1" customWidth="1"/>
    <col min="7975" max="7975" width="9.28515625" bestFit="1" customWidth="1"/>
    <col min="7976" max="7976" width="11.5703125" bestFit="1" customWidth="1"/>
    <col min="7977" max="7977" width="9.28515625" bestFit="1" customWidth="1"/>
    <col min="7978" max="7978" width="11.5703125" bestFit="1" customWidth="1"/>
    <col min="7979" max="7979" width="9.28515625" bestFit="1" customWidth="1"/>
    <col min="7980" max="7980" width="11.5703125" bestFit="1" customWidth="1"/>
    <col min="7981" max="7981" width="9.28515625" bestFit="1" customWidth="1"/>
    <col min="7982" max="7982" width="11.5703125" bestFit="1" customWidth="1"/>
    <col min="7983" max="7983" width="9.28515625" bestFit="1" customWidth="1"/>
    <col min="7984" max="7984" width="11.5703125" bestFit="1" customWidth="1"/>
    <col min="7985" max="7985" width="9.28515625" bestFit="1" customWidth="1"/>
    <col min="7986" max="7986" width="11.5703125" bestFit="1" customWidth="1"/>
    <col min="7987" max="7987" width="9.28515625" bestFit="1" customWidth="1"/>
    <col min="8195" max="8195" width="29.42578125" bestFit="1" customWidth="1"/>
    <col min="8196" max="8196" width="11.5703125" bestFit="1" customWidth="1"/>
    <col min="8197" max="8197" width="9.28515625" bestFit="1" customWidth="1"/>
    <col min="8198" max="8198" width="11.5703125" bestFit="1" customWidth="1"/>
    <col min="8199" max="8199" width="9.28515625" bestFit="1" customWidth="1"/>
    <col min="8200" max="8200" width="11.5703125" bestFit="1" customWidth="1"/>
    <col min="8201" max="8201" width="9.28515625" bestFit="1" customWidth="1"/>
    <col min="8202" max="8202" width="11.5703125" bestFit="1" customWidth="1"/>
    <col min="8203" max="8203" width="9.28515625" bestFit="1" customWidth="1"/>
    <col min="8204" max="8204" width="11.5703125" bestFit="1" customWidth="1"/>
    <col min="8205" max="8205" width="9.28515625" bestFit="1" customWidth="1"/>
    <col min="8206" max="8206" width="11.5703125" bestFit="1" customWidth="1"/>
    <col min="8207" max="8207" width="9.28515625" bestFit="1" customWidth="1"/>
    <col min="8208" max="8208" width="11.5703125" bestFit="1" customWidth="1"/>
    <col min="8209" max="8209" width="9.28515625" bestFit="1" customWidth="1"/>
    <col min="8210" max="8210" width="11.5703125" bestFit="1" customWidth="1"/>
    <col min="8211" max="8211" width="9.28515625" bestFit="1" customWidth="1"/>
    <col min="8212" max="8212" width="11.5703125" bestFit="1" customWidth="1"/>
    <col min="8213" max="8213" width="9.28515625" bestFit="1" customWidth="1"/>
    <col min="8214" max="8214" width="11.5703125" bestFit="1" customWidth="1"/>
    <col min="8215" max="8215" width="9.28515625" bestFit="1" customWidth="1"/>
    <col min="8216" max="8216" width="11.5703125" bestFit="1" customWidth="1"/>
    <col min="8217" max="8217" width="9.28515625" bestFit="1" customWidth="1"/>
    <col min="8218" max="8218" width="11.5703125" bestFit="1" customWidth="1"/>
    <col min="8219" max="8219" width="9.28515625" bestFit="1" customWidth="1"/>
    <col min="8220" max="8220" width="11.5703125" bestFit="1" customWidth="1"/>
    <col min="8221" max="8221" width="9.28515625" bestFit="1" customWidth="1"/>
    <col min="8222" max="8222" width="11.5703125" bestFit="1" customWidth="1"/>
    <col min="8223" max="8223" width="9.28515625" bestFit="1" customWidth="1"/>
    <col min="8224" max="8224" width="11.5703125" bestFit="1" customWidth="1"/>
    <col min="8225" max="8225" width="9.28515625" bestFit="1" customWidth="1"/>
    <col min="8226" max="8226" width="11.5703125" bestFit="1" customWidth="1"/>
    <col min="8227" max="8227" width="9.28515625" bestFit="1" customWidth="1"/>
    <col min="8228" max="8228" width="11.5703125" bestFit="1" customWidth="1"/>
    <col min="8229" max="8229" width="9.28515625" bestFit="1" customWidth="1"/>
    <col min="8230" max="8230" width="11.5703125" bestFit="1" customWidth="1"/>
    <col min="8231" max="8231" width="9.28515625" bestFit="1" customWidth="1"/>
    <col min="8232" max="8232" width="11.5703125" bestFit="1" customWidth="1"/>
    <col min="8233" max="8233" width="9.28515625" bestFit="1" customWidth="1"/>
    <col min="8234" max="8234" width="11.5703125" bestFit="1" customWidth="1"/>
    <col min="8235" max="8235" width="9.28515625" bestFit="1" customWidth="1"/>
    <col min="8236" max="8236" width="11.5703125" bestFit="1" customWidth="1"/>
    <col min="8237" max="8237" width="9.28515625" bestFit="1" customWidth="1"/>
    <col min="8238" max="8238" width="11.5703125" bestFit="1" customWidth="1"/>
    <col min="8239" max="8239" width="9.28515625" bestFit="1" customWidth="1"/>
    <col min="8240" max="8240" width="11.5703125" bestFit="1" customWidth="1"/>
    <col min="8241" max="8241" width="9.28515625" bestFit="1" customWidth="1"/>
    <col min="8242" max="8242" width="11.5703125" bestFit="1" customWidth="1"/>
    <col min="8243" max="8243" width="9.28515625" bestFit="1" customWidth="1"/>
    <col min="8451" max="8451" width="29.42578125" bestFit="1" customWidth="1"/>
    <col min="8452" max="8452" width="11.5703125" bestFit="1" customWidth="1"/>
    <col min="8453" max="8453" width="9.28515625" bestFit="1" customWidth="1"/>
    <col min="8454" max="8454" width="11.5703125" bestFit="1" customWidth="1"/>
    <col min="8455" max="8455" width="9.28515625" bestFit="1" customWidth="1"/>
    <col min="8456" max="8456" width="11.5703125" bestFit="1" customWidth="1"/>
    <col min="8457" max="8457" width="9.28515625" bestFit="1" customWidth="1"/>
    <col min="8458" max="8458" width="11.5703125" bestFit="1" customWidth="1"/>
    <col min="8459" max="8459" width="9.28515625" bestFit="1" customWidth="1"/>
    <col min="8460" max="8460" width="11.5703125" bestFit="1" customWidth="1"/>
    <col min="8461" max="8461" width="9.28515625" bestFit="1" customWidth="1"/>
    <col min="8462" max="8462" width="11.5703125" bestFit="1" customWidth="1"/>
    <col min="8463" max="8463" width="9.28515625" bestFit="1" customWidth="1"/>
    <col min="8464" max="8464" width="11.5703125" bestFit="1" customWidth="1"/>
    <col min="8465" max="8465" width="9.28515625" bestFit="1" customWidth="1"/>
    <col min="8466" max="8466" width="11.5703125" bestFit="1" customWidth="1"/>
    <col min="8467" max="8467" width="9.28515625" bestFit="1" customWidth="1"/>
    <col min="8468" max="8468" width="11.5703125" bestFit="1" customWidth="1"/>
    <col min="8469" max="8469" width="9.28515625" bestFit="1" customWidth="1"/>
    <col min="8470" max="8470" width="11.5703125" bestFit="1" customWidth="1"/>
    <col min="8471" max="8471" width="9.28515625" bestFit="1" customWidth="1"/>
    <col min="8472" max="8472" width="11.5703125" bestFit="1" customWidth="1"/>
    <col min="8473" max="8473" width="9.28515625" bestFit="1" customWidth="1"/>
    <col min="8474" max="8474" width="11.5703125" bestFit="1" customWidth="1"/>
    <col min="8475" max="8475" width="9.28515625" bestFit="1" customWidth="1"/>
    <col min="8476" max="8476" width="11.5703125" bestFit="1" customWidth="1"/>
    <col min="8477" max="8477" width="9.28515625" bestFit="1" customWidth="1"/>
    <col min="8478" max="8478" width="11.5703125" bestFit="1" customWidth="1"/>
    <col min="8479" max="8479" width="9.28515625" bestFit="1" customWidth="1"/>
    <col min="8480" max="8480" width="11.5703125" bestFit="1" customWidth="1"/>
    <col min="8481" max="8481" width="9.28515625" bestFit="1" customWidth="1"/>
    <col min="8482" max="8482" width="11.5703125" bestFit="1" customWidth="1"/>
    <col min="8483" max="8483" width="9.28515625" bestFit="1" customWidth="1"/>
    <col min="8484" max="8484" width="11.5703125" bestFit="1" customWidth="1"/>
    <col min="8485" max="8485" width="9.28515625" bestFit="1" customWidth="1"/>
    <col min="8486" max="8486" width="11.5703125" bestFit="1" customWidth="1"/>
    <col min="8487" max="8487" width="9.28515625" bestFit="1" customWidth="1"/>
    <col min="8488" max="8488" width="11.5703125" bestFit="1" customWidth="1"/>
    <col min="8489" max="8489" width="9.28515625" bestFit="1" customWidth="1"/>
    <col min="8490" max="8490" width="11.5703125" bestFit="1" customWidth="1"/>
    <col min="8491" max="8491" width="9.28515625" bestFit="1" customWidth="1"/>
    <col min="8492" max="8492" width="11.5703125" bestFit="1" customWidth="1"/>
    <col min="8493" max="8493" width="9.28515625" bestFit="1" customWidth="1"/>
    <col min="8494" max="8494" width="11.5703125" bestFit="1" customWidth="1"/>
    <col min="8495" max="8495" width="9.28515625" bestFit="1" customWidth="1"/>
    <col min="8496" max="8496" width="11.5703125" bestFit="1" customWidth="1"/>
    <col min="8497" max="8497" width="9.28515625" bestFit="1" customWidth="1"/>
    <col min="8498" max="8498" width="11.5703125" bestFit="1" customWidth="1"/>
    <col min="8499" max="8499" width="9.28515625" bestFit="1" customWidth="1"/>
    <col min="8707" max="8707" width="29.42578125" bestFit="1" customWidth="1"/>
    <col min="8708" max="8708" width="11.5703125" bestFit="1" customWidth="1"/>
    <col min="8709" max="8709" width="9.28515625" bestFit="1" customWidth="1"/>
    <col min="8710" max="8710" width="11.5703125" bestFit="1" customWidth="1"/>
    <col min="8711" max="8711" width="9.28515625" bestFit="1" customWidth="1"/>
    <col min="8712" max="8712" width="11.5703125" bestFit="1" customWidth="1"/>
    <col min="8713" max="8713" width="9.28515625" bestFit="1" customWidth="1"/>
    <col min="8714" max="8714" width="11.5703125" bestFit="1" customWidth="1"/>
    <col min="8715" max="8715" width="9.28515625" bestFit="1" customWidth="1"/>
    <col min="8716" max="8716" width="11.5703125" bestFit="1" customWidth="1"/>
    <col min="8717" max="8717" width="9.28515625" bestFit="1" customWidth="1"/>
    <col min="8718" max="8718" width="11.5703125" bestFit="1" customWidth="1"/>
    <col min="8719" max="8719" width="9.28515625" bestFit="1" customWidth="1"/>
    <col min="8720" max="8720" width="11.5703125" bestFit="1" customWidth="1"/>
    <col min="8721" max="8721" width="9.28515625" bestFit="1" customWidth="1"/>
    <col min="8722" max="8722" width="11.5703125" bestFit="1" customWidth="1"/>
    <col min="8723" max="8723" width="9.28515625" bestFit="1" customWidth="1"/>
    <col min="8724" max="8724" width="11.5703125" bestFit="1" customWidth="1"/>
    <col min="8725" max="8725" width="9.28515625" bestFit="1" customWidth="1"/>
    <col min="8726" max="8726" width="11.5703125" bestFit="1" customWidth="1"/>
    <col min="8727" max="8727" width="9.28515625" bestFit="1" customWidth="1"/>
    <col min="8728" max="8728" width="11.5703125" bestFit="1" customWidth="1"/>
    <col min="8729" max="8729" width="9.28515625" bestFit="1" customWidth="1"/>
    <col min="8730" max="8730" width="11.5703125" bestFit="1" customWidth="1"/>
    <col min="8731" max="8731" width="9.28515625" bestFit="1" customWidth="1"/>
    <col min="8732" max="8732" width="11.5703125" bestFit="1" customWidth="1"/>
    <col min="8733" max="8733" width="9.28515625" bestFit="1" customWidth="1"/>
    <col min="8734" max="8734" width="11.5703125" bestFit="1" customWidth="1"/>
    <col min="8735" max="8735" width="9.28515625" bestFit="1" customWidth="1"/>
    <col min="8736" max="8736" width="11.5703125" bestFit="1" customWidth="1"/>
    <col min="8737" max="8737" width="9.28515625" bestFit="1" customWidth="1"/>
    <col min="8738" max="8738" width="11.5703125" bestFit="1" customWidth="1"/>
    <col min="8739" max="8739" width="9.28515625" bestFit="1" customWidth="1"/>
    <col min="8740" max="8740" width="11.5703125" bestFit="1" customWidth="1"/>
    <col min="8741" max="8741" width="9.28515625" bestFit="1" customWidth="1"/>
    <col min="8742" max="8742" width="11.5703125" bestFit="1" customWidth="1"/>
    <col min="8743" max="8743" width="9.28515625" bestFit="1" customWidth="1"/>
    <col min="8744" max="8744" width="11.5703125" bestFit="1" customWidth="1"/>
    <col min="8745" max="8745" width="9.28515625" bestFit="1" customWidth="1"/>
    <col min="8746" max="8746" width="11.5703125" bestFit="1" customWidth="1"/>
    <col min="8747" max="8747" width="9.28515625" bestFit="1" customWidth="1"/>
    <col min="8748" max="8748" width="11.5703125" bestFit="1" customWidth="1"/>
    <col min="8749" max="8749" width="9.28515625" bestFit="1" customWidth="1"/>
    <col min="8750" max="8750" width="11.5703125" bestFit="1" customWidth="1"/>
    <col min="8751" max="8751" width="9.28515625" bestFit="1" customWidth="1"/>
    <col min="8752" max="8752" width="11.5703125" bestFit="1" customWidth="1"/>
    <col min="8753" max="8753" width="9.28515625" bestFit="1" customWidth="1"/>
    <col min="8754" max="8754" width="11.5703125" bestFit="1" customWidth="1"/>
    <col min="8755" max="8755" width="9.28515625" bestFit="1" customWidth="1"/>
    <col min="8963" max="8963" width="29.42578125" bestFit="1" customWidth="1"/>
    <col min="8964" max="8964" width="11.5703125" bestFit="1" customWidth="1"/>
    <col min="8965" max="8965" width="9.28515625" bestFit="1" customWidth="1"/>
    <col min="8966" max="8966" width="11.5703125" bestFit="1" customWidth="1"/>
    <col min="8967" max="8967" width="9.28515625" bestFit="1" customWidth="1"/>
    <col min="8968" max="8968" width="11.5703125" bestFit="1" customWidth="1"/>
    <col min="8969" max="8969" width="9.28515625" bestFit="1" customWidth="1"/>
    <col min="8970" max="8970" width="11.5703125" bestFit="1" customWidth="1"/>
    <col min="8971" max="8971" width="9.28515625" bestFit="1" customWidth="1"/>
    <col min="8972" max="8972" width="11.5703125" bestFit="1" customWidth="1"/>
    <col min="8973" max="8973" width="9.28515625" bestFit="1" customWidth="1"/>
    <col min="8974" max="8974" width="11.5703125" bestFit="1" customWidth="1"/>
    <col min="8975" max="8975" width="9.28515625" bestFit="1" customWidth="1"/>
    <col min="8976" max="8976" width="11.5703125" bestFit="1" customWidth="1"/>
    <col min="8977" max="8977" width="9.28515625" bestFit="1" customWidth="1"/>
    <col min="8978" max="8978" width="11.5703125" bestFit="1" customWidth="1"/>
    <col min="8979" max="8979" width="9.28515625" bestFit="1" customWidth="1"/>
    <col min="8980" max="8980" width="11.5703125" bestFit="1" customWidth="1"/>
    <col min="8981" max="8981" width="9.28515625" bestFit="1" customWidth="1"/>
    <col min="8982" max="8982" width="11.5703125" bestFit="1" customWidth="1"/>
    <col min="8983" max="8983" width="9.28515625" bestFit="1" customWidth="1"/>
    <col min="8984" max="8984" width="11.5703125" bestFit="1" customWidth="1"/>
    <col min="8985" max="8985" width="9.28515625" bestFit="1" customWidth="1"/>
    <col min="8986" max="8986" width="11.5703125" bestFit="1" customWidth="1"/>
    <col min="8987" max="8987" width="9.28515625" bestFit="1" customWidth="1"/>
    <col min="8988" max="8988" width="11.5703125" bestFit="1" customWidth="1"/>
    <col min="8989" max="8989" width="9.28515625" bestFit="1" customWidth="1"/>
    <col min="8990" max="8990" width="11.5703125" bestFit="1" customWidth="1"/>
    <col min="8991" max="8991" width="9.28515625" bestFit="1" customWidth="1"/>
    <col min="8992" max="8992" width="11.5703125" bestFit="1" customWidth="1"/>
    <col min="8993" max="8993" width="9.28515625" bestFit="1" customWidth="1"/>
    <col min="8994" max="8994" width="11.5703125" bestFit="1" customWidth="1"/>
    <col min="8995" max="8995" width="9.28515625" bestFit="1" customWidth="1"/>
    <col min="8996" max="8996" width="11.5703125" bestFit="1" customWidth="1"/>
    <col min="8997" max="8997" width="9.28515625" bestFit="1" customWidth="1"/>
    <col min="8998" max="8998" width="11.5703125" bestFit="1" customWidth="1"/>
    <col min="8999" max="8999" width="9.28515625" bestFit="1" customWidth="1"/>
    <col min="9000" max="9000" width="11.5703125" bestFit="1" customWidth="1"/>
    <col min="9001" max="9001" width="9.28515625" bestFit="1" customWidth="1"/>
    <col min="9002" max="9002" width="11.5703125" bestFit="1" customWidth="1"/>
    <col min="9003" max="9003" width="9.28515625" bestFit="1" customWidth="1"/>
    <col min="9004" max="9004" width="11.5703125" bestFit="1" customWidth="1"/>
    <col min="9005" max="9005" width="9.28515625" bestFit="1" customWidth="1"/>
    <col min="9006" max="9006" width="11.5703125" bestFit="1" customWidth="1"/>
    <col min="9007" max="9007" width="9.28515625" bestFit="1" customWidth="1"/>
    <col min="9008" max="9008" width="11.5703125" bestFit="1" customWidth="1"/>
    <col min="9009" max="9009" width="9.28515625" bestFit="1" customWidth="1"/>
    <col min="9010" max="9010" width="11.5703125" bestFit="1" customWidth="1"/>
    <col min="9011" max="9011" width="9.28515625" bestFit="1" customWidth="1"/>
    <col min="9219" max="9219" width="29.42578125" bestFit="1" customWidth="1"/>
    <col min="9220" max="9220" width="11.5703125" bestFit="1" customWidth="1"/>
    <col min="9221" max="9221" width="9.28515625" bestFit="1" customWidth="1"/>
    <col min="9222" max="9222" width="11.5703125" bestFit="1" customWidth="1"/>
    <col min="9223" max="9223" width="9.28515625" bestFit="1" customWidth="1"/>
    <col min="9224" max="9224" width="11.5703125" bestFit="1" customWidth="1"/>
    <col min="9225" max="9225" width="9.28515625" bestFit="1" customWidth="1"/>
    <col min="9226" max="9226" width="11.5703125" bestFit="1" customWidth="1"/>
    <col min="9227" max="9227" width="9.28515625" bestFit="1" customWidth="1"/>
    <col min="9228" max="9228" width="11.5703125" bestFit="1" customWidth="1"/>
    <col min="9229" max="9229" width="9.28515625" bestFit="1" customWidth="1"/>
    <col min="9230" max="9230" width="11.5703125" bestFit="1" customWidth="1"/>
    <col min="9231" max="9231" width="9.28515625" bestFit="1" customWidth="1"/>
    <col min="9232" max="9232" width="11.5703125" bestFit="1" customWidth="1"/>
    <col min="9233" max="9233" width="9.28515625" bestFit="1" customWidth="1"/>
    <col min="9234" max="9234" width="11.5703125" bestFit="1" customWidth="1"/>
    <col min="9235" max="9235" width="9.28515625" bestFit="1" customWidth="1"/>
    <col min="9236" max="9236" width="11.5703125" bestFit="1" customWidth="1"/>
    <col min="9237" max="9237" width="9.28515625" bestFit="1" customWidth="1"/>
    <col min="9238" max="9238" width="11.5703125" bestFit="1" customWidth="1"/>
    <col min="9239" max="9239" width="9.28515625" bestFit="1" customWidth="1"/>
    <col min="9240" max="9240" width="11.5703125" bestFit="1" customWidth="1"/>
    <col min="9241" max="9241" width="9.28515625" bestFit="1" customWidth="1"/>
    <col min="9242" max="9242" width="11.5703125" bestFit="1" customWidth="1"/>
    <col min="9243" max="9243" width="9.28515625" bestFit="1" customWidth="1"/>
    <col min="9244" max="9244" width="11.5703125" bestFit="1" customWidth="1"/>
    <col min="9245" max="9245" width="9.28515625" bestFit="1" customWidth="1"/>
    <col min="9246" max="9246" width="11.5703125" bestFit="1" customWidth="1"/>
    <col min="9247" max="9247" width="9.28515625" bestFit="1" customWidth="1"/>
    <col min="9248" max="9248" width="11.5703125" bestFit="1" customWidth="1"/>
    <col min="9249" max="9249" width="9.28515625" bestFit="1" customWidth="1"/>
    <col min="9250" max="9250" width="11.5703125" bestFit="1" customWidth="1"/>
    <col min="9251" max="9251" width="9.28515625" bestFit="1" customWidth="1"/>
    <col min="9252" max="9252" width="11.5703125" bestFit="1" customWidth="1"/>
    <col min="9253" max="9253" width="9.28515625" bestFit="1" customWidth="1"/>
    <col min="9254" max="9254" width="11.5703125" bestFit="1" customWidth="1"/>
    <col min="9255" max="9255" width="9.28515625" bestFit="1" customWidth="1"/>
    <col min="9256" max="9256" width="11.5703125" bestFit="1" customWidth="1"/>
    <col min="9257" max="9257" width="9.28515625" bestFit="1" customWidth="1"/>
    <col min="9258" max="9258" width="11.5703125" bestFit="1" customWidth="1"/>
    <col min="9259" max="9259" width="9.28515625" bestFit="1" customWidth="1"/>
    <col min="9260" max="9260" width="11.5703125" bestFit="1" customWidth="1"/>
    <col min="9261" max="9261" width="9.28515625" bestFit="1" customWidth="1"/>
    <col min="9262" max="9262" width="11.5703125" bestFit="1" customWidth="1"/>
    <col min="9263" max="9263" width="9.28515625" bestFit="1" customWidth="1"/>
    <col min="9264" max="9264" width="11.5703125" bestFit="1" customWidth="1"/>
    <col min="9265" max="9265" width="9.28515625" bestFit="1" customWidth="1"/>
    <col min="9266" max="9266" width="11.5703125" bestFit="1" customWidth="1"/>
    <col min="9267" max="9267" width="9.28515625" bestFit="1" customWidth="1"/>
    <col min="9475" max="9475" width="29.42578125" bestFit="1" customWidth="1"/>
    <col min="9476" max="9476" width="11.5703125" bestFit="1" customWidth="1"/>
    <col min="9477" max="9477" width="9.28515625" bestFit="1" customWidth="1"/>
    <col min="9478" max="9478" width="11.5703125" bestFit="1" customWidth="1"/>
    <col min="9479" max="9479" width="9.28515625" bestFit="1" customWidth="1"/>
    <col min="9480" max="9480" width="11.5703125" bestFit="1" customWidth="1"/>
    <col min="9481" max="9481" width="9.28515625" bestFit="1" customWidth="1"/>
    <col min="9482" max="9482" width="11.5703125" bestFit="1" customWidth="1"/>
    <col min="9483" max="9483" width="9.28515625" bestFit="1" customWidth="1"/>
    <col min="9484" max="9484" width="11.5703125" bestFit="1" customWidth="1"/>
    <col min="9485" max="9485" width="9.28515625" bestFit="1" customWidth="1"/>
    <col min="9486" max="9486" width="11.5703125" bestFit="1" customWidth="1"/>
    <col min="9487" max="9487" width="9.28515625" bestFit="1" customWidth="1"/>
    <col min="9488" max="9488" width="11.5703125" bestFit="1" customWidth="1"/>
    <col min="9489" max="9489" width="9.28515625" bestFit="1" customWidth="1"/>
    <col min="9490" max="9490" width="11.5703125" bestFit="1" customWidth="1"/>
    <col min="9491" max="9491" width="9.28515625" bestFit="1" customWidth="1"/>
    <col min="9492" max="9492" width="11.5703125" bestFit="1" customWidth="1"/>
    <col min="9493" max="9493" width="9.28515625" bestFit="1" customWidth="1"/>
    <col min="9494" max="9494" width="11.5703125" bestFit="1" customWidth="1"/>
    <col min="9495" max="9495" width="9.28515625" bestFit="1" customWidth="1"/>
    <col min="9496" max="9496" width="11.5703125" bestFit="1" customWidth="1"/>
    <col min="9497" max="9497" width="9.28515625" bestFit="1" customWidth="1"/>
    <col min="9498" max="9498" width="11.5703125" bestFit="1" customWidth="1"/>
    <col min="9499" max="9499" width="9.28515625" bestFit="1" customWidth="1"/>
    <col min="9500" max="9500" width="11.5703125" bestFit="1" customWidth="1"/>
    <col min="9501" max="9501" width="9.28515625" bestFit="1" customWidth="1"/>
    <col min="9502" max="9502" width="11.5703125" bestFit="1" customWidth="1"/>
    <col min="9503" max="9503" width="9.28515625" bestFit="1" customWidth="1"/>
    <col min="9504" max="9504" width="11.5703125" bestFit="1" customWidth="1"/>
    <col min="9505" max="9505" width="9.28515625" bestFit="1" customWidth="1"/>
    <col min="9506" max="9506" width="11.5703125" bestFit="1" customWidth="1"/>
    <col min="9507" max="9507" width="9.28515625" bestFit="1" customWidth="1"/>
    <col min="9508" max="9508" width="11.5703125" bestFit="1" customWidth="1"/>
    <col min="9509" max="9509" width="9.28515625" bestFit="1" customWidth="1"/>
    <col min="9510" max="9510" width="11.5703125" bestFit="1" customWidth="1"/>
    <col min="9511" max="9511" width="9.28515625" bestFit="1" customWidth="1"/>
    <col min="9512" max="9512" width="11.5703125" bestFit="1" customWidth="1"/>
    <col min="9513" max="9513" width="9.28515625" bestFit="1" customWidth="1"/>
    <col min="9514" max="9514" width="11.5703125" bestFit="1" customWidth="1"/>
    <col min="9515" max="9515" width="9.28515625" bestFit="1" customWidth="1"/>
    <col min="9516" max="9516" width="11.5703125" bestFit="1" customWidth="1"/>
    <col min="9517" max="9517" width="9.28515625" bestFit="1" customWidth="1"/>
    <col min="9518" max="9518" width="11.5703125" bestFit="1" customWidth="1"/>
    <col min="9519" max="9519" width="9.28515625" bestFit="1" customWidth="1"/>
    <col min="9520" max="9520" width="11.5703125" bestFit="1" customWidth="1"/>
    <col min="9521" max="9521" width="9.28515625" bestFit="1" customWidth="1"/>
    <col min="9522" max="9522" width="11.5703125" bestFit="1" customWidth="1"/>
    <col min="9523" max="9523" width="9.28515625" bestFit="1" customWidth="1"/>
    <col min="9731" max="9731" width="29.42578125" bestFit="1" customWidth="1"/>
    <col min="9732" max="9732" width="11.5703125" bestFit="1" customWidth="1"/>
    <col min="9733" max="9733" width="9.28515625" bestFit="1" customWidth="1"/>
    <col min="9734" max="9734" width="11.5703125" bestFit="1" customWidth="1"/>
    <col min="9735" max="9735" width="9.28515625" bestFit="1" customWidth="1"/>
    <col min="9736" max="9736" width="11.5703125" bestFit="1" customWidth="1"/>
    <col min="9737" max="9737" width="9.28515625" bestFit="1" customWidth="1"/>
    <col min="9738" max="9738" width="11.5703125" bestFit="1" customWidth="1"/>
    <col min="9739" max="9739" width="9.28515625" bestFit="1" customWidth="1"/>
    <col min="9740" max="9740" width="11.5703125" bestFit="1" customWidth="1"/>
    <col min="9741" max="9741" width="9.28515625" bestFit="1" customWidth="1"/>
    <col min="9742" max="9742" width="11.5703125" bestFit="1" customWidth="1"/>
    <col min="9743" max="9743" width="9.28515625" bestFit="1" customWidth="1"/>
    <col min="9744" max="9744" width="11.5703125" bestFit="1" customWidth="1"/>
    <col min="9745" max="9745" width="9.28515625" bestFit="1" customWidth="1"/>
    <col min="9746" max="9746" width="11.5703125" bestFit="1" customWidth="1"/>
    <col min="9747" max="9747" width="9.28515625" bestFit="1" customWidth="1"/>
    <col min="9748" max="9748" width="11.5703125" bestFit="1" customWidth="1"/>
    <col min="9749" max="9749" width="9.28515625" bestFit="1" customWidth="1"/>
    <col min="9750" max="9750" width="11.5703125" bestFit="1" customWidth="1"/>
    <col min="9751" max="9751" width="9.28515625" bestFit="1" customWidth="1"/>
    <col min="9752" max="9752" width="11.5703125" bestFit="1" customWidth="1"/>
    <col min="9753" max="9753" width="9.28515625" bestFit="1" customWidth="1"/>
    <col min="9754" max="9754" width="11.5703125" bestFit="1" customWidth="1"/>
    <col min="9755" max="9755" width="9.28515625" bestFit="1" customWidth="1"/>
    <col min="9756" max="9756" width="11.5703125" bestFit="1" customWidth="1"/>
    <col min="9757" max="9757" width="9.28515625" bestFit="1" customWidth="1"/>
    <col min="9758" max="9758" width="11.5703125" bestFit="1" customWidth="1"/>
    <col min="9759" max="9759" width="9.28515625" bestFit="1" customWidth="1"/>
    <col min="9760" max="9760" width="11.5703125" bestFit="1" customWidth="1"/>
    <col min="9761" max="9761" width="9.28515625" bestFit="1" customWidth="1"/>
    <col min="9762" max="9762" width="11.5703125" bestFit="1" customWidth="1"/>
    <col min="9763" max="9763" width="9.28515625" bestFit="1" customWidth="1"/>
    <col min="9764" max="9764" width="11.5703125" bestFit="1" customWidth="1"/>
    <col min="9765" max="9765" width="9.28515625" bestFit="1" customWidth="1"/>
    <col min="9766" max="9766" width="11.5703125" bestFit="1" customWidth="1"/>
    <col min="9767" max="9767" width="9.28515625" bestFit="1" customWidth="1"/>
    <col min="9768" max="9768" width="11.5703125" bestFit="1" customWidth="1"/>
    <col min="9769" max="9769" width="9.28515625" bestFit="1" customWidth="1"/>
    <col min="9770" max="9770" width="11.5703125" bestFit="1" customWidth="1"/>
    <col min="9771" max="9771" width="9.28515625" bestFit="1" customWidth="1"/>
    <col min="9772" max="9772" width="11.5703125" bestFit="1" customWidth="1"/>
    <col min="9773" max="9773" width="9.28515625" bestFit="1" customWidth="1"/>
    <col min="9774" max="9774" width="11.5703125" bestFit="1" customWidth="1"/>
    <col min="9775" max="9775" width="9.28515625" bestFit="1" customWidth="1"/>
    <col min="9776" max="9776" width="11.5703125" bestFit="1" customWidth="1"/>
    <col min="9777" max="9777" width="9.28515625" bestFit="1" customWidth="1"/>
    <col min="9778" max="9778" width="11.5703125" bestFit="1" customWidth="1"/>
    <col min="9779" max="9779" width="9.28515625" bestFit="1" customWidth="1"/>
    <col min="9987" max="9987" width="29.42578125" bestFit="1" customWidth="1"/>
    <col min="9988" max="9988" width="11.5703125" bestFit="1" customWidth="1"/>
    <col min="9989" max="9989" width="9.28515625" bestFit="1" customWidth="1"/>
    <col min="9990" max="9990" width="11.5703125" bestFit="1" customWidth="1"/>
    <col min="9991" max="9991" width="9.28515625" bestFit="1" customWidth="1"/>
    <col min="9992" max="9992" width="11.5703125" bestFit="1" customWidth="1"/>
    <col min="9993" max="9993" width="9.28515625" bestFit="1" customWidth="1"/>
    <col min="9994" max="9994" width="11.5703125" bestFit="1" customWidth="1"/>
    <col min="9995" max="9995" width="9.28515625" bestFit="1" customWidth="1"/>
    <col min="9996" max="9996" width="11.5703125" bestFit="1" customWidth="1"/>
    <col min="9997" max="9997" width="9.28515625" bestFit="1" customWidth="1"/>
    <col min="9998" max="9998" width="11.5703125" bestFit="1" customWidth="1"/>
    <col min="9999" max="9999" width="9.28515625" bestFit="1" customWidth="1"/>
    <col min="10000" max="10000" width="11.5703125" bestFit="1" customWidth="1"/>
    <col min="10001" max="10001" width="9.28515625" bestFit="1" customWidth="1"/>
    <col min="10002" max="10002" width="11.5703125" bestFit="1" customWidth="1"/>
    <col min="10003" max="10003" width="9.28515625" bestFit="1" customWidth="1"/>
    <col min="10004" max="10004" width="11.5703125" bestFit="1" customWidth="1"/>
    <col min="10005" max="10005" width="9.28515625" bestFit="1" customWidth="1"/>
    <col min="10006" max="10006" width="11.5703125" bestFit="1" customWidth="1"/>
    <col min="10007" max="10007" width="9.28515625" bestFit="1" customWidth="1"/>
    <col min="10008" max="10008" width="11.5703125" bestFit="1" customWidth="1"/>
    <col min="10009" max="10009" width="9.28515625" bestFit="1" customWidth="1"/>
    <col min="10010" max="10010" width="11.5703125" bestFit="1" customWidth="1"/>
    <col min="10011" max="10011" width="9.28515625" bestFit="1" customWidth="1"/>
    <col min="10012" max="10012" width="11.5703125" bestFit="1" customWidth="1"/>
    <col min="10013" max="10013" width="9.28515625" bestFit="1" customWidth="1"/>
    <col min="10014" max="10014" width="11.5703125" bestFit="1" customWidth="1"/>
    <col min="10015" max="10015" width="9.28515625" bestFit="1" customWidth="1"/>
    <col min="10016" max="10016" width="11.5703125" bestFit="1" customWidth="1"/>
    <col min="10017" max="10017" width="9.28515625" bestFit="1" customWidth="1"/>
    <col min="10018" max="10018" width="11.5703125" bestFit="1" customWidth="1"/>
    <col min="10019" max="10019" width="9.28515625" bestFit="1" customWidth="1"/>
    <col min="10020" max="10020" width="11.5703125" bestFit="1" customWidth="1"/>
    <col min="10021" max="10021" width="9.28515625" bestFit="1" customWidth="1"/>
    <col min="10022" max="10022" width="11.5703125" bestFit="1" customWidth="1"/>
    <col min="10023" max="10023" width="9.28515625" bestFit="1" customWidth="1"/>
    <col min="10024" max="10024" width="11.5703125" bestFit="1" customWidth="1"/>
    <col min="10025" max="10025" width="9.28515625" bestFit="1" customWidth="1"/>
    <col min="10026" max="10026" width="11.5703125" bestFit="1" customWidth="1"/>
    <col min="10027" max="10027" width="9.28515625" bestFit="1" customWidth="1"/>
    <col min="10028" max="10028" width="11.5703125" bestFit="1" customWidth="1"/>
    <col min="10029" max="10029" width="9.28515625" bestFit="1" customWidth="1"/>
    <col min="10030" max="10030" width="11.5703125" bestFit="1" customWidth="1"/>
    <col min="10031" max="10031" width="9.28515625" bestFit="1" customWidth="1"/>
    <col min="10032" max="10032" width="11.5703125" bestFit="1" customWidth="1"/>
    <col min="10033" max="10033" width="9.28515625" bestFit="1" customWidth="1"/>
    <col min="10034" max="10034" width="11.5703125" bestFit="1" customWidth="1"/>
    <col min="10035" max="10035" width="9.28515625" bestFit="1" customWidth="1"/>
    <col min="10243" max="10243" width="29.42578125" bestFit="1" customWidth="1"/>
    <col min="10244" max="10244" width="11.5703125" bestFit="1" customWidth="1"/>
    <col min="10245" max="10245" width="9.28515625" bestFit="1" customWidth="1"/>
    <col min="10246" max="10246" width="11.5703125" bestFit="1" customWidth="1"/>
    <col min="10247" max="10247" width="9.28515625" bestFit="1" customWidth="1"/>
    <col min="10248" max="10248" width="11.5703125" bestFit="1" customWidth="1"/>
    <col min="10249" max="10249" width="9.28515625" bestFit="1" customWidth="1"/>
    <col min="10250" max="10250" width="11.5703125" bestFit="1" customWidth="1"/>
    <col min="10251" max="10251" width="9.28515625" bestFit="1" customWidth="1"/>
    <col min="10252" max="10252" width="11.5703125" bestFit="1" customWidth="1"/>
    <col min="10253" max="10253" width="9.28515625" bestFit="1" customWidth="1"/>
    <col min="10254" max="10254" width="11.5703125" bestFit="1" customWidth="1"/>
    <col min="10255" max="10255" width="9.28515625" bestFit="1" customWidth="1"/>
    <col min="10256" max="10256" width="11.5703125" bestFit="1" customWidth="1"/>
    <col min="10257" max="10257" width="9.28515625" bestFit="1" customWidth="1"/>
    <col min="10258" max="10258" width="11.5703125" bestFit="1" customWidth="1"/>
    <col min="10259" max="10259" width="9.28515625" bestFit="1" customWidth="1"/>
    <col min="10260" max="10260" width="11.5703125" bestFit="1" customWidth="1"/>
    <col min="10261" max="10261" width="9.28515625" bestFit="1" customWidth="1"/>
    <col min="10262" max="10262" width="11.5703125" bestFit="1" customWidth="1"/>
    <col min="10263" max="10263" width="9.28515625" bestFit="1" customWidth="1"/>
    <col min="10264" max="10264" width="11.5703125" bestFit="1" customWidth="1"/>
    <col min="10265" max="10265" width="9.28515625" bestFit="1" customWidth="1"/>
    <col min="10266" max="10266" width="11.5703125" bestFit="1" customWidth="1"/>
    <col min="10267" max="10267" width="9.28515625" bestFit="1" customWidth="1"/>
    <col min="10268" max="10268" width="11.5703125" bestFit="1" customWidth="1"/>
    <col min="10269" max="10269" width="9.28515625" bestFit="1" customWidth="1"/>
    <col min="10270" max="10270" width="11.5703125" bestFit="1" customWidth="1"/>
    <col min="10271" max="10271" width="9.28515625" bestFit="1" customWidth="1"/>
    <col min="10272" max="10272" width="11.5703125" bestFit="1" customWidth="1"/>
    <col min="10273" max="10273" width="9.28515625" bestFit="1" customWidth="1"/>
    <col min="10274" max="10274" width="11.5703125" bestFit="1" customWidth="1"/>
    <col min="10275" max="10275" width="9.28515625" bestFit="1" customWidth="1"/>
    <col min="10276" max="10276" width="11.5703125" bestFit="1" customWidth="1"/>
    <col min="10277" max="10277" width="9.28515625" bestFit="1" customWidth="1"/>
    <col min="10278" max="10278" width="11.5703125" bestFit="1" customWidth="1"/>
    <col min="10279" max="10279" width="9.28515625" bestFit="1" customWidth="1"/>
    <col min="10280" max="10280" width="11.5703125" bestFit="1" customWidth="1"/>
    <col min="10281" max="10281" width="9.28515625" bestFit="1" customWidth="1"/>
    <col min="10282" max="10282" width="11.5703125" bestFit="1" customWidth="1"/>
    <col min="10283" max="10283" width="9.28515625" bestFit="1" customWidth="1"/>
    <col min="10284" max="10284" width="11.5703125" bestFit="1" customWidth="1"/>
    <col min="10285" max="10285" width="9.28515625" bestFit="1" customWidth="1"/>
    <col min="10286" max="10286" width="11.5703125" bestFit="1" customWidth="1"/>
    <col min="10287" max="10287" width="9.28515625" bestFit="1" customWidth="1"/>
    <col min="10288" max="10288" width="11.5703125" bestFit="1" customWidth="1"/>
    <col min="10289" max="10289" width="9.28515625" bestFit="1" customWidth="1"/>
    <col min="10290" max="10290" width="11.5703125" bestFit="1" customWidth="1"/>
    <col min="10291" max="10291" width="9.28515625" bestFit="1" customWidth="1"/>
    <col min="10499" max="10499" width="29.42578125" bestFit="1" customWidth="1"/>
    <col min="10500" max="10500" width="11.5703125" bestFit="1" customWidth="1"/>
    <col min="10501" max="10501" width="9.28515625" bestFit="1" customWidth="1"/>
    <col min="10502" max="10502" width="11.5703125" bestFit="1" customWidth="1"/>
    <col min="10503" max="10503" width="9.28515625" bestFit="1" customWidth="1"/>
    <col min="10504" max="10504" width="11.5703125" bestFit="1" customWidth="1"/>
    <col min="10505" max="10505" width="9.28515625" bestFit="1" customWidth="1"/>
    <col min="10506" max="10506" width="11.5703125" bestFit="1" customWidth="1"/>
    <col min="10507" max="10507" width="9.28515625" bestFit="1" customWidth="1"/>
    <col min="10508" max="10508" width="11.5703125" bestFit="1" customWidth="1"/>
    <col min="10509" max="10509" width="9.28515625" bestFit="1" customWidth="1"/>
    <col min="10510" max="10510" width="11.5703125" bestFit="1" customWidth="1"/>
    <col min="10511" max="10511" width="9.28515625" bestFit="1" customWidth="1"/>
    <col min="10512" max="10512" width="11.5703125" bestFit="1" customWidth="1"/>
    <col min="10513" max="10513" width="9.28515625" bestFit="1" customWidth="1"/>
    <col min="10514" max="10514" width="11.5703125" bestFit="1" customWidth="1"/>
    <col min="10515" max="10515" width="9.28515625" bestFit="1" customWidth="1"/>
    <col min="10516" max="10516" width="11.5703125" bestFit="1" customWidth="1"/>
    <col min="10517" max="10517" width="9.28515625" bestFit="1" customWidth="1"/>
    <col min="10518" max="10518" width="11.5703125" bestFit="1" customWidth="1"/>
    <col min="10519" max="10519" width="9.28515625" bestFit="1" customWidth="1"/>
    <col min="10520" max="10520" width="11.5703125" bestFit="1" customWidth="1"/>
    <col min="10521" max="10521" width="9.28515625" bestFit="1" customWidth="1"/>
    <col min="10522" max="10522" width="11.5703125" bestFit="1" customWidth="1"/>
    <col min="10523" max="10523" width="9.28515625" bestFit="1" customWidth="1"/>
    <col min="10524" max="10524" width="11.5703125" bestFit="1" customWidth="1"/>
    <col min="10525" max="10525" width="9.28515625" bestFit="1" customWidth="1"/>
    <col min="10526" max="10526" width="11.5703125" bestFit="1" customWidth="1"/>
    <col min="10527" max="10527" width="9.28515625" bestFit="1" customWidth="1"/>
    <col min="10528" max="10528" width="11.5703125" bestFit="1" customWidth="1"/>
    <col min="10529" max="10529" width="9.28515625" bestFit="1" customWidth="1"/>
    <col min="10530" max="10530" width="11.5703125" bestFit="1" customWidth="1"/>
    <col min="10531" max="10531" width="9.28515625" bestFit="1" customWidth="1"/>
    <col min="10532" max="10532" width="11.5703125" bestFit="1" customWidth="1"/>
    <col min="10533" max="10533" width="9.28515625" bestFit="1" customWidth="1"/>
    <col min="10534" max="10534" width="11.5703125" bestFit="1" customWidth="1"/>
    <col min="10535" max="10535" width="9.28515625" bestFit="1" customWidth="1"/>
    <col min="10536" max="10536" width="11.5703125" bestFit="1" customWidth="1"/>
    <col min="10537" max="10537" width="9.28515625" bestFit="1" customWidth="1"/>
    <col min="10538" max="10538" width="11.5703125" bestFit="1" customWidth="1"/>
    <col min="10539" max="10539" width="9.28515625" bestFit="1" customWidth="1"/>
    <col min="10540" max="10540" width="11.5703125" bestFit="1" customWidth="1"/>
    <col min="10541" max="10541" width="9.28515625" bestFit="1" customWidth="1"/>
    <col min="10542" max="10542" width="11.5703125" bestFit="1" customWidth="1"/>
    <col min="10543" max="10543" width="9.28515625" bestFit="1" customWidth="1"/>
    <col min="10544" max="10544" width="11.5703125" bestFit="1" customWidth="1"/>
    <col min="10545" max="10545" width="9.28515625" bestFit="1" customWidth="1"/>
    <col min="10546" max="10546" width="11.5703125" bestFit="1" customWidth="1"/>
    <col min="10547" max="10547" width="9.28515625" bestFit="1" customWidth="1"/>
    <col min="10755" max="10755" width="29.42578125" bestFit="1" customWidth="1"/>
    <col min="10756" max="10756" width="11.5703125" bestFit="1" customWidth="1"/>
    <col min="10757" max="10757" width="9.28515625" bestFit="1" customWidth="1"/>
    <col min="10758" max="10758" width="11.5703125" bestFit="1" customWidth="1"/>
    <col min="10759" max="10759" width="9.28515625" bestFit="1" customWidth="1"/>
    <col min="10760" max="10760" width="11.5703125" bestFit="1" customWidth="1"/>
    <col min="10761" max="10761" width="9.28515625" bestFit="1" customWidth="1"/>
    <col min="10762" max="10762" width="11.5703125" bestFit="1" customWidth="1"/>
    <col min="10763" max="10763" width="9.28515625" bestFit="1" customWidth="1"/>
    <col min="10764" max="10764" width="11.5703125" bestFit="1" customWidth="1"/>
    <col min="10765" max="10765" width="9.28515625" bestFit="1" customWidth="1"/>
    <col min="10766" max="10766" width="11.5703125" bestFit="1" customWidth="1"/>
    <col min="10767" max="10767" width="9.28515625" bestFit="1" customWidth="1"/>
    <col min="10768" max="10768" width="11.5703125" bestFit="1" customWidth="1"/>
    <col min="10769" max="10769" width="9.28515625" bestFit="1" customWidth="1"/>
    <col min="10770" max="10770" width="11.5703125" bestFit="1" customWidth="1"/>
    <col min="10771" max="10771" width="9.28515625" bestFit="1" customWidth="1"/>
    <col min="10772" max="10772" width="11.5703125" bestFit="1" customWidth="1"/>
    <col min="10773" max="10773" width="9.28515625" bestFit="1" customWidth="1"/>
    <col min="10774" max="10774" width="11.5703125" bestFit="1" customWidth="1"/>
    <col min="10775" max="10775" width="9.28515625" bestFit="1" customWidth="1"/>
    <col min="10776" max="10776" width="11.5703125" bestFit="1" customWidth="1"/>
    <col min="10777" max="10777" width="9.28515625" bestFit="1" customWidth="1"/>
    <col min="10778" max="10778" width="11.5703125" bestFit="1" customWidth="1"/>
    <col min="10779" max="10779" width="9.28515625" bestFit="1" customWidth="1"/>
    <col min="10780" max="10780" width="11.5703125" bestFit="1" customWidth="1"/>
    <col min="10781" max="10781" width="9.28515625" bestFit="1" customWidth="1"/>
    <col min="10782" max="10782" width="11.5703125" bestFit="1" customWidth="1"/>
    <col min="10783" max="10783" width="9.28515625" bestFit="1" customWidth="1"/>
    <col min="10784" max="10784" width="11.5703125" bestFit="1" customWidth="1"/>
    <col min="10785" max="10785" width="9.28515625" bestFit="1" customWidth="1"/>
    <col min="10786" max="10786" width="11.5703125" bestFit="1" customWidth="1"/>
    <col min="10787" max="10787" width="9.28515625" bestFit="1" customWidth="1"/>
    <col min="10788" max="10788" width="11.5703125" bestFit="1" customWidth="1"/>
    <col min="10789" max="10789" width="9.28515625" bestFit="1" customWidth="1"/>
    <col min="10790" max="10790" width="11.5703125" bestFit="1" customWidth="1"/>
    <col min="10791" max="10791" width="9.28515625" bestFit="1" customWidth="1"/>
    <col min="10792" max="10792" width="11.5703125" bestFit="1" customWidth="1"/>
    <col min="10793" max="10793" width="9.28515625" bestFit="1" customWidth="1"/>
    <col min="10794" max="10794" width="11.5703125" bestFit="1" customWidth="1"/>
    <col min="10795" max="10795" width="9.28515625" bestFit="1" customWidth="1"/>
    <col min="10796" max="10796" width="11.5703125" bestFit="1" customWidth="1"/>
    <col min="10797" max="10797" width="9.28515625" bestFit="1" customWidth="1"/>
    <col min="10798" max="10798" width="11.5703125" bestFit="1" customWidth="1"/>
    <col min="10799" max="10799" width="9.28515625" bestFit="1" customWidth="1"/>
    <col min="10800" max="10800" width="11.5703125" bestFit="1" customWidth="1"/>
    <col min="10801" max="10801" width="9.28515625" bestFit="1" customWidth="1"/>
    <col min="10802" max="10802" width="11.5703125" bestFit="1" customWidth="1"/>
    <col min="10803" max="10803" width="9.28515625" bestFit="1" customWidth="1"/>
    <col min="11011" max="11011" width="29.42578125" bestFit="1" customWidth="1"/>
    <col min="11012" max="11012" width="11.5703125" bestFit="1" customWidth="1"/>
    <col min="11013" max="11013" width="9.28515625" bestFit="1" customWidth="1"/>
    <col min="11014" max="11014" width="11.5703125" bestFit="1" customWidth="1"/>
    <col min="11015" max="11015" width="9.28515625" bestFit="1" customWidth="1"/>
    <col min="11016" max="11016" width="11.5703125" bestFit="1" customWidth="1"/>
    <col min="11017" max="11017" width="9.28515625" bestFit="1" customWidth="1"/>
    <col min="11018" max="11018" width="11.5703125" bestFit="1" customWidth="1"/>
    <col min="11019" max="11019" width="9.28515625" bestFit="1" customWidth="1"/>
    <col min="11020" max="11020" width="11.5703125" bestFit="1" customWidth="1"/>
    <col min="11021" max="11021" width="9.28515625" bestFit="1" customWidth="1"/>
    <col min="11022" max="11022" width="11.5703125" bestFit="1" customWidth="1"/>
    <col min="11023" max="11023" width="9.28515625" bestFit="1" customWidth="1"/>
    <col min="11024" max="11024" width="11.5703125" bestFit="1" customWidth="1"/>
    <col min="11025" max="11025" width="9.28515625" bestFit="1" customWidth="1"/>
    <col min="11026" max="11026" width="11.5703125" bestFit="1" customWidth="1"/>
    <col min="11027" max="11027" width="9.28515625" bestFit="1" customWidth="1"/>
    <col min="11028" max="11028" width="11.5703125" bestFit="1" customWidth="1"/>
    <col min="11029" max="11029" width="9.28515625" bestFit="1" customWidth="1"/>
    <col min="11030" max="11030" width="11.5703125" bestFit="1" customWidth="1"/>
    <col min="11031" max="11031" width="9.28515625" bestFit="1" customWidth="1"/>
    <col min="11032" max="11032" width="11.5703125" bestFit="1" customWidth="1"/>
    <col min="11033" max="11033" width="9.28515625" bestFit="1" customWidth="1"/>
    <col min="11034" max="11034" width="11.5703125" bestFit="1" customWidth="1"/>
    <col min="11035" max="11035" width="9.28515625" bestFit="1" customWidth="1"/>
    <col min="11036" max="11036" width="11.5703125" bestFit="1" customWidth="1"/>
    <col min="11037" max="11037" width="9.28515625" bestFit="1" customWidth="1"/>
    <col min="11038" max="11038" width="11.5703125" bestFit="1" customWidth="1"/>
    <col min="11039" max="11039" width="9.28515625" bestFit="1" customWidth="1"/>
    <col min="11040" max="11040" width="11.5703125" bestFit="1" customWidth="1"/>
    <col min="11041" max="11041" width="9.28515625" bestFit="1" customWidth="1"/>
    <col min="11042" max="11042" width="11.5703125" bestFit="1" customWidth="1"/>
    <col min="11043" max="11043" width="9.28515625" bestFit="1" customWidth="1"/>
    <col min="11044" max="11044" width="11.5703125" bestFit="1" customWidth="1"/>
    <col min="11045" max="11045" width="9.28515625" bestFit="1" customWidth="1"/>
    <col min="11046" max="11046" width="11.5703125" bestFit="1" customWidth="1"/>
    <col min="11047" max="11047" width="9.28515625" bestFit="1" customWidth="1"/>
    <col min="11048" max="11048" width="11.5703125" bestFit="1" customWidth="1"/>
    <col min="11049" max="11049" width="9.28515625" bestFit="1" customWidth="1"/>
    <col min="11050" max="11050" width="11.5703125" bestFit="1" customWidth="1"/>
    <col min="11051" max="11051" width="9.28515625" bestFit="1" customWidth="1"/>
    <col min="11052" max="11052" width="11.5703125" bestFit="1" customWidth="1"/>
    <col min="11053" max="11053" width="9.28515625" bestFit="1" customWidth="1"/>
    <col min="11054" max="11054" width="11.5703125" bestFit="1" customWidth="1"/>
    <col min="11055" max="11055" width="9.28515625" bestFit="1" customWidth="1"/>
    <col min="11056" max="11056" width="11.5703125" bestFit="1" customWidth="1"/>
    <col min="11057" max="11057" width="9.28515625" bestFit="1" customWidth="1"/>
    <col min="11058" max="11058" width="11.5703125" bestFit="1" customWidth="1"/>
    <col min="11059" max="11059" width="9.28515625" bestFit="1" customWidth="1"/>
    <col min="11267" max="11267" width="29.42578125" bestFit="1" customWidth="1"/>
    <col min="11268" max="11268" width="11.5703125" bestFit="1" customWidth="1"/>
    <col min="11269" max="11269" width="9.28515625" bestFit="1" customWidth="1"/>
    <col min="11270" max="11270" width="11.5703125" bestFit="1" customWidth="1"/>
    <col min="11271" max="11271" width="9.28515625" bestFit="1" customWidth="1"/>
    <col min="11272" max="11272" width="11.5703125" bestFit="1" customWidth="1"/>
    <col min="11273" max="11273" width="9.28515625" bestFit="1" customWidth="1"/>
    <col min="11274" max="11274" width="11.5703125" bestFit="1" customWidth="1"/>
    <col min="11275" max="11275" width="9.28515625" bestFit="1" customWidth="1"/>
    <col min="11276" max="11276" width="11.5703125" bestFit="1" customWidth="1"/>
    <col min="11277" max="11277" width="9.28515625" bestFit="1" customWidth="1"/>
    <col min="11278" max="11278" width="11.5703125" bestFit="1" customWidth="1"/>
    <col min="11279" max="11279" width="9.28515625" bestFit="1" customWidth="1"/>
    <col min="11280" max="11280" width="11.5703125" bestFit="1" customWidth="1"/>
    <col min="11281" max="11281" width="9.28515625" bestFit="1" customWidth="1"/>
    <col min="11282" max="11282" width="11.5703125" bestFit="1" customWidth="1"/>
    <col min="11283" max="11283" width="9.28515625" bestFit="1" customWidth="1"/>
    <col min="11284" max="11284" width="11.5703125" bestFit="1" customWidth="1"/>
    <col min="11285" max="11285" width="9.28515625" bestFit="1" customWidth="1"/>
    <col min="11286" max="11286" width="11.5703125" bestFit="1" customWidth="1"/>
    <col min="11287" max="11287" width="9.28515625" bestFit="1" customWidth="1"/>
    <col min="11288" max="11288" width="11.5703125" bestFit="1" customWidth="1"/>
    <col min="11289" max="11289" width="9.28515625" bestFit="1" customWidth="1"/>
    <col min="11290" max="11290" width="11.5703125" bestFit="1" customWidth="1"/>
    <col min="11291" max="11291" width="9.28515625" bestFit="1" customWidth="1"/>
    <col min="11292" max="11292" width="11.5703125" bestFit="1" customWidth="1"/>
    <col min="11293" max="11293" width="9.28515625" bestFit="1" customWidth="1"/>
    <col min="11294" max="11294" width="11.5703125" bestFit="1" customWidth="1"/>
    <col min="11295" max="11295" width="9.28515625" bestFit="1" customWidth="1"/>
    <col min="11296" max="11296" width="11.5703125" bestFit="1" customWidth="1"/>
    <col min="11297" max="11297" width="9.28515625" bestFit="1" customWidth="1"/>
    <col min="11298" max="11298" width="11.5703125" bestFit="1" customWidth="1"/>
    <col min="11299" max="11299" width="9.28515625" bestFit="1" customWidth="1"/>
    <col min="11300" max="11300" width="11.5703125" bestFit="1" customWidth="1"/>
    <col min="11301" max="11301" width="9.28515625" bestFit="1" customWidth="1"/>
    <col min="11302" max="11302" width="11.5703125" bestFit="1" customWidth="1"/>
    <col min="11303" max="11303" width="9.28515625" bestFit="1" customWidth="1"/>
    <col min="11304" max="11304" width="11.5703125" bestFit="1" customWidth="1"/>
    <col min="11305" max="11305" width="9.28515625" bestFit="1" customWidth="1"/>
    <col min="11306" max="11306" width="11.5703125" bestFit="1" customWidth="1"/>
    <col min="11307" max="11307" width="9.28515625" bestFit="1" customWidth="1"/>
    <col min="11308" max="11308" width="11.5703125" bestFit="1" customWidth="1"/>
    <col min="11309" max="11309" width="9.28515625" bestFit="1" customWidth="1"/>
    <col min="11310" max="11310" width="11.5703125" bestFit="1" customWidth="1"/>
    <col min="11311" max="11311" width="9.28515625" bestFit="1" customWidth="1"/>
    <col min="11312" max="11312" width="11.5703125" bestFit="1" customWidth="1"/>
    <col min="11313" max="11313" width="9.28515625" bestFit="1" customWidth="1"/>
    <col min="11314" max="11314" width="11.5703125" bestFit="1" customWidth="1"/>
    <col min="11315" max="11315" width="9.28515625" bestFit="1" customWidth="1"/>
    <col min="11523" max="11523" width="29.42578125" bestFit="1" customWidth="1"/>
    <col min="11524" max="11524" width="11.5703125" bestFit="1" customWidth="1"/>
    <col min="11525" max="11525" width="9.28515625" bestFit="1" customWidth="1"/>
    <col min="11526" max="11526" width="11.5703125" bestFit="1" customWidth="1"/>
    <col min="11527" max="11527" width="9.28515625" bestFit="1" customWidth="1"/>
    <col min="11528" max="11528" width="11.5703125" bestFit="1" customWidth="1"/>
    <col min="11529" max="11529" width="9.28515625" bestFit="1" customWidth="1"/>
    <col min="11530" max="11530" width="11.5703125" bestFit="1" customWidth="1"/>
    <col min="11531" max="11531" width="9.28515625" bestFit="1" customWidth="1"/>
    <col min="11532" max="11532" width="11.5703125" bestFit="1" customWidth="1"/>
    <col min="11533" max="11533" width="9.28515625" bestFit="1" customWidth="1"/>
    <col min="11534" max="11534" width="11.5703125" bestFit="1" customWidth="1"/>
    <col min="11535" max="11535" width="9.28515625" bestFit="1" customWidth="1"/>
    <col min="11536" max="11536" width="11.5703125" bestFit="1" customWidth="1"/>
    <col min="11537" max="11537" width="9.28515625" bestFit="1" customWidth="1"/>
    <col min="11538" max="11538" width="11.5703125" bestFit="1" customWidth="1"/>
    <col min="11539" max="11539" width="9.28515625" bestFit="1" customWidth="1"/>
    <col min="11540" max="11540" width="11.5703125" bestFit="1" customWidth="1"/>
    <col min="11541" max="11541" width="9.28515625" bestFit="1" customWidth="1"/>
    <col min="11542" max="11542" width="11.5703125" bestFit="1" customWidth="1"/>
    <col min="11543" max="11543" width="9.28515625" bestFit="1" customWidth="1"/>
    <col min="11544" max="11544" width="11.5703125" bestFit="1" customWidth="1"/>
    <col min="11545" max="11545" width="9.28515625" bestFit="1" customWidth="1"/>
    <col min="11546" max="11546" width="11.5703125" bestFit="1" customWidth="1"/>
    <col min="11547" max="11547" width="9.28515625" bestFit="1" customWidth="1"/>
    <col min="11548" max="11548" width="11.5703125" bestFit="1" customWidth="1"/>
    <col min="11549" max="11549" width="9.28515625" bestFit="1" customWidth="1"/>
    <col min="11550" max="11550" width="11.5703125" bestFit="1" customWidth="1"/>
    <col min="11551" max="11551" width="9.28515625" bestFit="1" customWidth="1"/>
    <col min="11552" max="11552" width="11.5703125" bestFit="1" customWidth="1"/>
    <col min="11553" max="11553" width="9.28515625" bestFit="1" customWidth="1"/>
    <col min="11554" max="11554" width="11.5703125" bestFit="1" customWidth="1"/>
    <col min="11555" max="11555" width="9.28515625" bestFit="1" customWidth="1"/>
    <col min="11556" max="11556" width="11.5703125" bestFit="1" customWidth="1"/>
    <col min="11557" max="11557" width="9.28515625" bestFit="1" customWidth="1"/>
    <col min="11558" max="11558" width="11.5703125" bestFit="1" customWidth="1"/>
    <col min="11559" max="11559" width="9.28515625" bestFit="1" customWidth="1"/>
    <col min="11560" max="11560" width="11.5703125" bestFit="1" customWidth="1"/>
    <col min="11561" max="11561" width="9.28515625" bestFit="1" customWidth="1"/>
    <col min="11562" max="11562" width="11.5703125" bestFit="1" customWidth="1"/>
    <col min="11563" max="11563" width="9.28515625" bestFit="1" customWidth="1"/>
    <col min="11564" max="11564" width="11.5703125" bestFit="1" customWidth="1"/>
    <col min="11565" max="11565" width="9.28515625" bestFit="1" customWidth="1"/>
    <col min="11566" max="11566" width="11.5703125" bestFit="1" customWidth="1"/>
    <col min="11567" max="11567" width="9.28515625" bestFit="1" customWidth="1"/>
    <col min="11568" max="11568" width="11.5703125" bestFit="1" customWidth="1"/>
    <col min="11569" max="11569" width="9.28515625" bestFit="1" customWidth="1"/>
    <col min="11570" max="11570" width="11.5703125" bestFit="1" customWidth="1"/>
    <col min="11571" max="11571" width="9.28515625" bestFit="1" customWidth="1"/>
    <col min="11779" max="11779" width="29.42578125" bestFit="1" customWidth="1"/>
    <col min="11780" max="11780" width="11.5703125" bestFit="1" customWidth="1"/>
    <col min="11781" max="11781" width="9.28515625" bestFit="1" customWidth="1"/>
    <col min="11782" max="11782" width="11.5703125" bestFit="1" customWidth="1"/>
    <col min="11783" max="11783" width="9.28515625" bestFit="1" customWidth="1"/>
    <col min="11784" max="11784" width="11.5703125" bestFit="1" customWidth="1"/>
    <col min="11785" max="11785" width="9.28515625" bestFit="1" customWidth="1"/>
    <col min="11786" max="11786" width="11.5703125" bestFit="1" customWidth="1"/>
    <col min="11787" max="11787" width="9.28515625" bestFit="1" customWidth="1"/>
    <col min="11788" max="11788" width="11.5703125" bestFit="1" customWidth="1"/>
    <col min="11789" max="11789" width="9.28515625" bestFit="1" customWidth="1"/>
    <col min="11790" max="11790" width="11.5703125" bestFit="1" customWidth="1"/>
    <col min="11791" max="11791" width="9.28515625" bestFit="1" customWidth="1"/>
    <col min="11792" max="11792" width="11.5703125" bestFit="1" customWidth="1"/>
    <col min="11793" max="11793" width="9.28515625" bestFit="1" customWidth="1"/>
    <col min="11794" max="11794" width="11.5703125" bestFit="1" customWidth="1"/>
    <col min="11795" max="11795" width="9.28515625" bestFit="1" customWidth="1"/>
    <col min="11796" max="11796" width="11.5703125" bestFit="1" customWidth="1"/>
    <col min="11797" max="11797" width="9.28515625" bestFit="1" customWidth="1"/>
    <col min="11798" max="11798" width="11.5703125" bestFit="1" customWidth="1"/>
    <col min="11799" max="11799" width="9.28515625" bestFit="1" customWidth="1"/>
    <col min="11800" max="11800" width="11.5703125" bestFit="1" customWidth="1"/>
    <col min="11801" max="11801" width="9.28515625" bestFit="1" customWidth="1"/>
    <col min="11802" max="11802" width="11.5703125" bestFit="1" customWidth="1"/>
    <col min="11803" max="11803" width="9.28515625" bestFit="1" customWidth="1"/>
    <col min="11804" max="11804" width="11.5703125" bestFit="1" customWidth="1"/>
    <col min="11805" max="11805" width="9.28515625" bestFit="1" customWidth="1"/>
    <col min="11806" max="11806" width="11.5703125" bestFit="1" customWidth="1"/>
    <col min="11807" max="11807" width="9.28515625" bestFit="1" customWidth="1"/>
    <col min="11808" max="11808" width="11.5703125" bestFit="1" customWidth="1"/>
    <col min="11809" max="11809" width="9.28515625" bestFit="1" customWidth="1"/>
    <col min="11810" max="11810" width="11.5703125" bestFit="1" customWidth="1"/>
    <col min="11811" max="11811" width="9.28515625" bestFit="1" customWidth="1"/>
    <col min="11812" max="11812" width="11.5703125" bestFit="1" customWidth="1"/>
    <col min="11813" max="11813" width="9.28515625" bestFit="1" customWidth="1"/>
    <col min="11814" max="11814" width="11.5703125" bestFit="1" customWidth="1"/>
    <col min="11815" max="11815" width="9.28515625" bestFit="1" customWidth="1"/>
    <col min="11816" max="11816" width="11.5703125" bestFit="1" customWidth="1"/>
    <col min="11817" max="11817" width="9.28515625" bestFit="1" customWidth="1"/>
    <col min="11818" max="11818" width="11.5703125" bestFit="1" customWidth="1"/>
    <col min="11819" max="11819" width="9.28515625" bestFit="1" customWidth="1"/>
    <col min="11820" max="11820" width="11.5703125" bestFit="1" customWidth="1"/>
    <col min="11821" max="11821" width="9.28515625" bestFit="1" customWidth="1"/>
    <col min="11822" max="11822" width="11.5703125" bestFit="1" customWidth="1"/>
    <col min="11823" max="11823" width="9.28515625" bestFit="1" customWidth="1"/>
    <col min="11824" max="11824" width="11.5703125" bestFit="1" customWidth="1"/>
    <col min="11825" max="11825" width="9.28515625" bestFit="1" customWidth="1"/>
    <col min="11826" max="11826" width="11.5703125" bestFit="1" customWidth="1"/>
    <col min="11827" max="11827" width="9.28515625" bestFit="1" customWidth="1"/>
    <col min="12035" max="12035" width="29.42578125" bestFit="1" customWidth="1"/>
    <col min="12036" max="12036" width="11.5703125" bestFit="1" customWidth="1"/>
    <col min="12037" max="12037" width="9.28515625" bestFit="1" customWidth="1"/>
    <col min="12038" max="12038" width="11.5703125" bestFit="1" customWidth="1"/>
    <col min="12039" max="12039" width="9.28515625" bestFit="1" customWidth="1"/>
    <col min="12040" max="12040" width="11.5703125" bestFit="1" customWidth="1"/>
    <col min="12041" max="12041" width="9.28515625" bestFit="1" customWidth="1"/>
    <col min="12042" max="12042" width="11.5703125" bestFit="1" customWidth="1"/>
    <col min="12043" max="12043" width="9.28515625" bestFit="1" customWidth="1"/>
    <col min="12044" max="12044" width="11.5703125" bestFit="1" customWidth="1"/>
    <col min="12045" max="12045" width="9.28515625" bestFit="1" customWidth="1"/>
    <col min="12046" max="12046" width="11.5703125" bestFit="1" customWidth="1"/>
    <col min="12047" max="12047" width="9.28515625" bestFit="1" customWidth="1"/>
    <col min="12048" max="12048" width="11.5703125" bestFit="1" customWidth="1"/>
    <col min="12049" max="12049" width="9.28515625" bestFit="1" customWidth="1"/>
    <col min="12050" max="12050" width="11.5703125" bestFit="1" customWidth="1"/>
    <col min="12051" max="12051" width="9.28515625" bestFit="1" customWidth="1"/>
    <col min="12052" max="12052" width="11.5703125" bestFit="1" customWidth="1"/>
    <col min="12053" max="12053" width="9.28515625" bestFit="1" customWidth="1"/>
    <col min="12054" max="12054" width="11.5703125" bestFit="1" customWidth="1"/>
    <col min="12055" max="12055" width="9.28515625" bestFit="1" customWidth="1"/>
    <col min="12056" max="12056" width="11.5703125" bestFit="1" customWidth="1"/>
    <col min="12057" max="12057" width="9.28515625" bestFit="1" customWidth="1"/>
    <col min="12058" max="12058" width="11.5703125" bestFit="1" customWidth="1"/>
    <col min="12059" max="12059" width="9.28515625" bestFit="1" customWidth="1"/>
    <col min="12060" max="12060" width="11.5703125" bestFit="1" customWidth="1"/>
    <col min="12061" max="12061" width="9.28515625" bestFit="1" customWidth="1"/>
    <col min="12062" max="12062" width="11.5703125" bestFit="1" customWidth="1"/>
    <col min="12063" max="12063" width="9.28515625" bestFit="1" customWidth="1"/>
    <col min="12064" max="12064" width="11.5703125" bestFit="1" customWidth="1"/>
    <col min="12065" max="12065" width="9.28515625" bestFit="1" customWidth="1"/>
    <col min="12066" max="12066" width="11.5703125" bestFit="1" customWidth="1"/>
    <col min="12067" max="12067" width="9.28515625" bestFit="1" customWidth="1"/>
    <col min="12068" max="12068" width="11.5703125" bestFit="1" customWidth="1"/>
    <col min="12069" max="12069" width="9.28515625" bestFit="1" customWidth="1"/>
    <col min="12070" max="12070" width="11.5703125" bestFit="1" customWidth="1"/>
    <col min="12071" max="12071" width="9.28515625" bestFit="1" customWidth="1"/>
    <col min="12072" max="12072" width="11.5703125" bestFit="1" customWidth="1"/>
    <col min="12073" max="12073" width="9.28515625" bestFit="1" customWidth="1"/>
    <col min="12074" max="12074" width="11.5703125" bestFit="1" customWidth="1"/>
    <col min="12075" max="12075" width="9.28515625" bestFit="1" customWidth="1"/>
    <col min="12076" max="12076" width="11.5703125" bestFit="1" customWidth="1"/>
    <col min="12077" max="12077" width="9.28515625" bestFit="1" customWidth="1"/>
    <col min="12078" max="12078" width="11.5703125" bestFit="1" customWidth="1"/>
    <col min="12079" max="12079" width="9.28515625" bestFit="1" customWidth="1"/>
    <col min="12080" max="12080" width="11.5703125" bestFit="1" customWidth="1"/>
    <col min="12081" max="12081" width="9.28515625" bestFit="1" customWidth="1"/>
    <col min="12082" max="12082" width="11.5703125" bestFit="1" customWidth="1"/>
    <col min="12083" max="12083" width="9.28515625" bestFit="1" customWidth="1"/>
    <col min="12291" max="12291" width="29.42578125" bestFit="1" customWidth="1"/>
    <col min="12292" max="12292" width="11.5703125" bestFit="1" customWidth="1"/>
    <col min="12293" max="12293" width="9.28515625" bestFit="1" customWidth="1"/>
    <col min="12294" max="12294" width="11.5703125" bestFit="1" customWidth="1"/>
    <col min="12295" max="12295" width="9.28515625" bestFit="1" customWidth="1"/>
    <col min="12296" max="12296" width="11.5703125" bestFit="1" customWidth="1"/>
    <col min="12297" max="12297" width="9.28515625" bestFit="1" customWidth="1"/>
    <col min="12298" max="12298" width="11.5703125" bestFit="1" customWidth="1"/>
    <col min="12299" max="12299" width="9.28515625" bestFit="1" customWidth="1"/>
    <col min="12300" max="12300" width="11.5703125" bestFit="1" customWidth="1"/>
    <col min="12301" max="12301" width="9.28515625" bestFit="1" customWidth="1"/>
    <col min="12302" max="12302" width="11.5703125" bestFit="1" customWidth="1"/>
    <col min="12303" max="12303" width="9.28515625" bestFit="1" customWidth="1"/>
    <col min="12304" max="12304" width="11.5703125" bestFit="1" customWidth="1"/>
    <col min="12305" max="12305" width="9.28515625" bestFit="1" customWidth="1"/>
    <col min="12306" max="12306" width="11.5703125" bestFit="1" customWidth="1"/>
    <col min="12307" max="12307" width="9.28515625" bestFit="1" customWidth="1"/>
    <col min="12308" max="12308" width="11.5703125" bestFit="1" customWidth="1"/>
    <col min="12309" max="12309" width="9.28515625" bestFit="1" customWidth="1"/>
    <col min="12310" max="12310" width="11.5703125" bestFit="1" customWidth="1"/>
    <col min="12311" max="12311" width="9.28515625" bestFit="1" customWidth="1"/>
    <col min="12312" max="12312" width="11.5703125" bestFit="1" customWidth="1"/>
    <col min="12313" max="12313" width="9.28515625" bestFit="1" customWidth="1"/>
    <col min="12314" max="12314" width="11.5703125" bestFit="1" customWidth="1"/>
    <col min="12315" max="12315" width="9.28515625" bestFit="1" customWidth="1"/>
    <col min="12316" max="12316" width="11.5703125" bestFit="1" customWidth="1"/>
    <col min="12317" max="12317" width="9.28515625" bestFit="1" customWidth="1"/>
    <col min="12318" max="12318" width="11.5703125" bestFit="1" customWidth="1"/>
    <col min="12319" max="12319" width="9.28515625" bestFit="1" customWidth="1"/>
    <col min="12320" max="12320" width="11.5703125" bestFit="1" customWidth="1"/>
    <col min="12321" max="12321" width="9.28515625" bestFit="1" customWidth="1"/>
    <col min="12322" max="12322" width="11.5703125" bestFit="1" customWidth="1"/>
    <col min="12323" max="12323" width="9.28515625" bestFit="1" customWidth="1"/>
    <col min="12324" max="12324" width="11.5703125" bestFit="1" customWidth="1"/>
    <col min="12325" max="12325" width="9.28515625" bestFit="1" customWidth="1"/>
    <col min="12326" max="12326" width="11.5703125" bestFit="1" customWidth="1"/>
    <col min="12327" max="12327" width="9.28515625" bestFit="1" customWidth="1"/>
    <col min="12328" max="12328" width="11.5703125" bestFit="1" customWidth="1"/>
    <col min="12329" max="12329" width="9.28515625" bestFit="1" customWidth="1"/>
    <col min="12330" max="12330" width="11.5703125" bestFit="1" customWidth="1"/>
    <col min="12331" max="12331" width="9.28515625" bestFit="1" customWidth="1"/>
    <col min="12332" max="12332" width="11.5703125" bestFit="1" customWidth="1"/>
    <col min="12333" max="12333" width="9.28515625" bestFit="1" customWidth="1"/>
    <col min="12334" max="12334" width="11.5703125" bestFit="1" customWidth="1"/>
    <col min="12335" max="12335" width="9.28515625" bestFit="1" customWidth="1"/>
    <col min="12336" max="12336" width="11.5703125" bestFit="1" customWidth="1"/>
    <col min="12337" max="12337" width="9.28515625" bestFit="1" customWidth="1"/>
    <col min="12338" max="12338" width="11.5703125" bestFit="1" customWidth="1"/>
    <col min="12339" max="12339" width="9.28515625" bestFit="1" customWidth="1"/>
    <col min="12547" max="12547" width="29.42578125" bestFit="1" customWidth="1"/>
    <col min="12548" max="12548" width="11.5703125" bestFit="1" customWidth="1"/>
    <col min="12549" max="12549" width="9.28515625" bestFit="1" customWidth="1"/>
    <col min="12550" max="12550" width="11.5703125" bestFit="1" customWidth="1"/>
    <col min="12551" max="12551" width="9.28515625" bestFit="1" customWidth="1"/>
    <col min="12552" max="12552" width="11.5703125" bestFit="1" customWidth="1"/>
    <col min="12553" max="12553" width="9.28515625" bestFit="1" customWidth="1"/>
    <col min="12554" max="12554" width="11.5703125" bestFit="1" customWidth="1"/>
    <col min="12555" max="12555" width="9.28515625" bestFit="1" customWidth="1"/>
    <col min="12556" max="12556" width="11.5703125" bestFit="1" customWidth="1"/>
    <col min="12557" max="12557" width="9.28515625" bestFit="1" customWidth="1"/>
    <col min="12558" max="12558" width="11.5703125" bestFit="1" customWidth="1"/>
    <col min="12559" max="12559" width="9.28515625" bestFit="1" customWidth="1"/>
    <col min="12560" max="12560" width="11.5703125" bestFit="1" customWidth="1"/>
    <col min="12561" max="12561" width="9.28515625" bestFit="1" customWidth="1"/>
    <col min="12562" max="12562" width="11.5703125" bestFit="1" customWidth="1"/>
    <col min="12563" max="12563" width="9.28515625" bestFit="1" customWidth="1"/>
    <col min="12564" max="12564" width="11.5703125" bestFit="1" customWidth="1"/>
    <col min="12565" max="12565" width="9.28515625" bestFit="1" customWidth="1"/>
    <col min="12566" max="12566" width="11.5703125" bestFit="1" customWidth="1"/>
    <col min="12567" max="12567" width="9.28515625" bestFit="1" customWidth="1"/>
    <col min="12568" max="12568" width="11.5703125" bestFit="1" customWidth="1"/>
    <col min="12569" max="12569" width="9.28515625" bestFit="1" customWidth="1"/>
    <col min="12570" max="12570" width="11.5703125" bestFit="1" customWidth="1"/>
    <col min="12571" max="12571" width="9.28515625" bestFit="1" customWidth="1"/>
    <col min="12572" max="12572" width="11.5703125" bestFit="1" customWidth="1"/>
    <col min="12573" max="12573" width="9.28515625" bestFit="1" customWidth="1"/>
    <col min="12574" max="12574" width="11.5703125" bestFit="1" customWidth="1"/>
    <col min="12575" max="12575" width="9.28515625" bestFit="1" customWidth="1"/>
    <col min="12576" max="12576" width="11.5703125" bestFit="1" customWidth="1"/>
    <col min="12577" max="12577" width="9.28515625" bestFit="1" customWidth="1"/>
    <col min="12578" max="12578" width="11.5703125" bestFit="1" customWidth="1"/>
    <col min="12579" max="12579" width="9.28515625" bestFit="1" customWidth="1"/>
    <col min="12580" max="12580" width="11.5703125" bestFit="1" customWidth="1"/>
    <col min="12581" max="12581" width="9.28515625" bestFit="1" customWidth="1"/>
    <col min="12582" max="12582" width="11.5703125" bestFit="1" customWidth="1"/>
    <col min="12583" max="12583" width="9.28515625" bestFit="1" customWidth="1"/>
    <col min="12584" max="12584" width="11.5703125" bestFit="1" customWidth="1"/>
    <col min="12585" max="12585" width="9.28515625" bestFit="1" customWidth="1"/>
    <col min="12586" max="12586" width="11.5703125" bestFit="1" customWidth="1"/>
    <col min="12587" max="12587" width="9.28515625" bestFit="1" customWidth="1"/>
    <col min="12588" max="12588" width="11.5703125" bestFit="1" customWidth="1"/>
    <col min="12589" max="12589" width="9.28515625" bestFit="1" customWidth="1"/>
    <col min="12590" max="12590" width="11.5703125" bestFit="1" customWidth="1"/>
    <col min="12591" max="12591" width="9.28515625" bestFit="1" customWidth="1"/>
    <col min="12592" max="12592" width="11.5703125" bestFit="1" customWidth="1"/>
    <col min="12593" max="12593" width="9.28515625" bestFit="1" customWidth="1"/>
    <col min="12594" max="12594" width="11.5703125" bestFit="1" customWidth="1"/>
    <col min="12595" max="12595" width="9.28515625" bestFit="1" customWidth="1"/>
    <col min="12803" max="12803" width="29.42578125" bestFit="1" customWidth="1"/>
    <col min="12804" max="12804" width="11.5703125" bestFit="1" customWidth="1"/>
    <col min="12805" max="12805" width="9.28515625" bestFit="1" customWidth="1"/>
    <col min="12806" max="12806" width="11.5703125" bestFit="1" customWidth="1"/>
    <col min="12807" max="12807" width="9.28515625" bestFit="1" customWidth="1"/>
    <col min="12808" max="12808" width="11.5703125" bestFit="1" customWidth="1"/>
    <col min="12809" max="12809" width="9.28515625" bestFit="1" customWidth="1"/>
    <col min="12810" max="12810" width="11.5703125" bestFit="1" customWidth="1"/>
    <col min="12811" max="12811" width="9.28515625" bestFit="1" customWidth="1"/>
    <col min="12812" max="12812" width="11.5703125" bestFit="1" customWidth="1"/>
    <col min="12813" max="12813" width="9.28515625" bestFit="1" customWidth="1"/>
    <col min="12814" max="12814" width="11.5703125" bestFit="1" customWidth="1"/>
    <col min="12815" max="12815" width="9.28515625" bestFit="1" customWidth="1"/>
    <col min="12816" max="12816" width="11.5703125" bestFit="1" customWidth="1"/>
    <col min="12817" max="12817" width="9.28515625" bestFit="1" customWidth="1"/>
    <col min="12818" max="12818" width="11.5703125" bestFit="1" customWidth="1"/>
    <col min="12819" max="12819" width="9.28515625" bestFit="1" customWidth="1"/>
    <col min="12820" max="12820" width="11.5703125" bestFit="1" customWidth="1"/>
    <col min="12821" max="12821" width="9.28515625" bestFit="1" customWidth="1"/>
    <col min="12822" max="12822" width="11.5703125" bestFit="1" customWidth="1"/>
    <col min="12823" max="12823" width="9.28515625" bestFit="1" customWidth="1"/>
    <col min="12824" max="12824" width="11.5703125" bestFit="1" customWidth="1"/>
    <col min="12825" max="12825" width="9.28515625" bestFit="1" customWidth="1"/>
    <col min="12826" max="12826" width="11.5703125" bestFit="1" customWidth="1"/>
    <col min="12827" max="12827" width="9.28515625" bestFit="1" customWidth="1"/>
    <col min="12828" max="12828" width="11.5703125" bestFit="1" customWidth="1"/>
    <col min="12829" max="12829" width="9.28515625" bestFit="1" customWidth="1"/>
    <col min="12830" max="12830" width="11.5703125" bestFit="1" customWidth="1"/>
    <col min="12831" max="12831" width="9.28515625" bestFit="1" customWidth="1"/>
    <col min="12832" max="12832" width="11.5703125" bestFit="1" customWidth="1"/>
    <col min="12833" max="12833" width="9.28515625" bestFit="1" customWidth="1"/>
    <col min="12834" max="12834" width="11.5703125" bestFit="1" customWidth="1"/>
    <col min="12835" max="12835" width="9.28515625" bestFit="1" customWidth="1"/>
    <col min="12836" max="12836" width="11.5703125" bestFit="1" customWidth="1"/>
    <col min="12837" max="12837" width="9.28515625" bestFit="1" customWidth="1"/>
    <col min="12838" max="12838" width="11.5703125" bestFit="1" customWidth="1"/>
    <col min="12839" max="12839" width="9.28515625" bestFit="1" customWidth="1"/>
    <col min="12840" max="12840" width="11.5703125" bestFit="1" customWidth="1"/>
    <col min="12841" max="12841" width="9.28515625" bestFit="1" customWidth="1"/>
    <col min="12842" max="12842" width="11.5703125" bestFit="1" customWidth="1"/>
    <col min="12843" max="12843" width="9.28515625" bestFit="1" customWidth="1"/>
    <col min="12844" max="12844" width="11.5703125" bestFit="1" customWidth="1"/>
    <col min="12845" max="12845" width="9.28515625" bestFit="1" customWidth="1"/>
    <col min="12846" max="12846" width="11.5703125" bestFit="1" customWidth="1"/>
    <col min="12847" max="12847" width="9.28515625" bestFit="1" customWidth="1"/>
    <col min="12848" max="12848" width="11.5703125" bestFit="1" customWidth="1"/>
    <col min="12849" max="12849" width="9.28515625" bestFit="1" customWidth="1"/>
    <col min="12850" max="12850" width="11.5703125" bestFit="1" customWidth="1"/>
    <col min="12851" max="12851" width="9.28515625" bestFit="1" customWidth="1"/>
    <col min="13059" max="13059" width="29.42578125" bestFit="1" customWidth="1"/>
    <col min="13060" max="13060" width="11.5703125" bestFit="1" customWidth="1"/>
    <col min="13061" max="13061" width="9.28515625" bestFit="1" customWidth="1"/>
    <col min="13062" max="13062" width="11.5703125" bestFit="1" customWidth="1"/>
    <col min="13063" max="13063" width="9.28515625" bestFit="1" customWidth="1"/>
    <col min="13064" max="13064" width="11.5703125" bestFit="1" customWidth="1"/>
    <col min="13065" max="13065" width="9.28515625" bestFit="1" customWidth="1"/>
    <col min="13066" max="13066" width="11.5703125" bestFit="1" customWidth="1"/>
    <col min="13067" max="13067" width="9.28515625" bestFit="1" customWidth="1"/>
    <col min="13068" max="13068" width="11.5703125" bestFit="1" customWidth="1"/>
    <col min="13069" max="13069" width="9.28515625" bestFit="1" customWidth="1"/>
    <col min="13070" max="13070" width="11.5703125" bestFit="1" customWidth="1"/>
    <col min="13071" max="13071" width="9.28515625" bestFit="1" customWidth="1"/>
    <col min="13072" max="13072" width="11.5703125" bestFit="1" customWidth="1"/>
    <col min="13073" max="13073" width="9.28515625" bestFit="1" customWidth="1"/>
    <col min="13074" max="13074" width="11.5703125" bestFit="1" customWidth="1"/>
    <col min="13075" max="13075" width="9.28515625" bestFit="1" customWidth="1"/>
    <col min="13076" max="13076" width="11.5703125" bestFit="1" customWidth="1"/>
    <col min="13077" max="13077" width="9.28515625" bestFit="1" customWidth="1"/>
    <col min="13078" max="13078" width="11.5703125" bestFit="1" customWidth="1"/>
    <col min="13079" max="13079" width="9.28515625" bestFit="1" customWidth="1"/>
    <col min="13080" max="13080" width="11.5703125" bestFit="1" customWidth="1"/>
    <col min="13081" max="13081" width="9.28515625" bestFit="1" customWidth="1"/>
    <col min="13082" max="13082" width="11.5703125" bestFit="1" customWidth="1"/>
    <col min="13083" max="13083" width="9.28515625" bestFit="1" customWidth="1"/>
    <col min="13084" max="13084" width="11.5703125" bestFit="1" customWidth="1"/>
    <col min="13085" max="13085" width="9.28515625" bestFit="1" customWidth="1"/>
    <col min="13086" max="13086" width="11.5703125" bestFit="1" customWidth="1"/>
    <col min="13087" max="13087" width="9.28515625" bestFit="1" customWidth="1"/>
    <col min="13088" max="13088" width="11.5703125" bestFit="1" customWidth="1"/>
    <col min="13089" max="13089" width="9.28515625" bestFit="1" customWidth="1"/>
    <col min="13090" max="13090" width="11.5703125" bestFit="1" customWidth="1"/>
    <col min="13091" max="13091" width="9.28515625" bestFit="1" customWidth="1"/>
    <col min="13092" max="13092" width="11.5703125" bestFit="1" customWidth="1"/>
    <col min="13093" max="13093" width="9.28515625" bestFit="1" customWidth="1"/>
    <col min="13094" max="13094" width="11.5703125" bestFit="1" customWidth="1"/>
    <col min="13095" max="13095" width="9.28515625" bestFit="1" customWidth="1"/>
    <col min="13096" max="13096" width="11.5703125" bestFit="1" customWidth="1"/>
    <col min="13097" max="13097" width="9.28515625" bestFit="1" customWidth="1"/>
    <col min="13098" max="13098" width="11.5703125" bestFit="1" customWidth="1"/>
    <col min="13099" max="13099" width="9.28515625" bestFit="1" customWidth="1"/>
    <col min="13100" max="13100" width="11.5703125" bestFit="1" customWidth="1"/>
    <col min="13101" max="13101" width="9.28515625" bestFit="1" customWidth="1"/>
    <col min="13102" max="13102" width="11.5703125" bestFit="1" customWidth="1"/>
    <col min="13103" max="13103" width="9.28515625" bestFit="1" customWidth="1"/>
    <col min="13104" max="13104" width="11.5703125" bestFit="1" customWidth="1"/>
    <col min="13105" max="13105" width="9.28515625" bestFit="1" customWidth="1"/>
    <col min="13106" max="13106" width="11.5703125" bestFit="1" customWidth="1"/>
    <col min="13107" max="13107" width="9.28515625" bestFit="1" customWidth="1"/>
    <col min="13315" max="13315" width="29.42578125" bestFit="1" customWidth="1"/>
    <col min="13316" max="13316" width="11.5703125" bestFit="1" customWidth="1"/>
    <col min="13317" max="13317" width="9.28515625" bestFit="1" customWidth="1"/>
    <col min="13318" max="13318" width="11.5703125" bestFit="1" customWidth="1"/>
    <col min="13319" max="13319" width="9.28515625" bestFit="1" customWidth="1"/>
    <col min="13320" max="13320" width="11.5703125" bestFit="1" customWidth="1"/>
    <col min="13321" max="13321" width="9.28515625" bestFit="1" customWidth="1"/>
    <col min="13322" max="13322" width="11.5703125" bestFit="1" customWidth="1"/>
    <col min="13323" max="13323" width="9.28515625" bestFit="1" customWidth="1"/>
    <col min="13324" max="13324" width="11.5703125" bestFit="1" customWidth="1"/>
    <col min="13325" max="13325" width="9.28515625" bestFit="1" customWidth="1"/>
    <col min="13326" max="13326" width="11.5703125" bestFit="1" customWidth="1"/>
    <col min="13327" max="13327" width="9.28515625" bestFit="1" customWidth="1"/>
    <col min="13328" max="13328" width="11.5703125" bestFit="1" customWidth="1"/>
    <col min="13329" max="13329" width="9.28515625" bestFit="1" customWidth="1"/>
    <col min="13330" max="13330" width="11.5703125" bestFit="1" customWidth="1"/>
    <col min="13331" max="13331" width="9.28515625" bestFit="1" customWidth="1"/>
    <col min="13332" max="13332" width="11.5703125" bestFit="1" customWidth="1"/>
    <col min="13333" max="13333" width="9.28515625" bestFit="1" customWidth="1"/>
    <col min="13334" max="13334" width="11.5703125" bestFit="1" customWidth="1"/>
    <col min="13335" max="13335" width="9.28515625" bestFit="1" customWidth="1"/>
    <col min="13336" max="13336" width="11.5703125" bestFit="1" customWidth="1"/>
    <col min="13337" max="13337" width="9.28515625" bestFit="1" customWidth="1"/>
    <col min="13338" max="13338" width="11.5703125" bestFit="1" customWidth="1"/>
    <col min="13339" max="13339" width="9.28515625" bestFit="1" customWidth="1"/>
    <col min="13340" max="13340" width="11.5703125" bestFit="1" customWidth="1"/>
    <col min="13341" max="13341" width="9.28515625" bestFit="1" customWidth="1"/>
    <col min="13342" max="13342" width="11.5703125" bestFit="1" customWidth="1"/>
    <col min="13343" max="13343" width="9.28515625" bestFit="1" customWidth="1"/>
    <col min="13344" max="13344" width="11.5703125" bestFit="1" customWidth="1"/>
    <col min="13345" max="13345" width="9.28515625" bestFit="1" customWidth="1"/>
    <col min="13346" max="13346" width="11.5703125" bestFit="1" customWidth="1"/>
    <col min="13347" max="13347" width="9.28515625" bestFit="1" customWidth="1"/>
    <col min="13348" max="13348" width="11.5703125" bestFit="1" customWidth="1"/>
    <col min="13349" max="13349" width="9.28515625" bestFit="1" customWidth="1"/>
    <col min="13350" max="13350" width="11.5703125" bestFit="1" customWidth="1"/>
    <col min="13351" max="13351" width="9.28515625" bestFit="1" customWidth="1"/>
    <col min="13352" max="13352" width="11.5703125" bestFit="1" customWidth="1"/>
    <col min="13353" max="13353" width="9.28515625" bestFit="1" customWidth="1"/>
    <col min="13354" max="13354" width="11.5703125" bestFit="1" customWidth="1"/>
    <col min="13355" max="13355" width="9.28515625" bestFit="1" customWidth="1"/>
    <col min="13356" max="13356" width="11.5703125" bestFit="1" customWidth="1"/>
    <col min="13357" max="13357" width="9.28515625" bestFit="1" customWidth="1"/>
    <col min="13358" max="13358" width="11.5703125" bestFit="1" customWidth="1"/>
    <col min="13359" max="13359" width="9.28515625" bestFit="1" customWidth="1"/>
    <col min="13360" max="13360" width="11.5703125" bestFit="1" customWidth="1"/>
    <col min="13361" max="13361" width="9.28515625" bestFit="1" customWidth="1"/>
    <col min="13362" max="13362" width="11.5703125" bestFit="1" customWidth="1"/>
    <col min="13363" max="13363" width="9.28515625" bestFit="1" customWidth="1"/>
    <col min="13571" max="13571" width="29.42578125" bestFit="1" customWidth="1"/>
    <col min="13572" max="13572" width="11.5703125" bestFit="1" customWidth="1"/>
    <col min="13573" max="13573" width="9.28515625" bestFit="1" customWidth="1"/>
    <col min="13574" max="13574" width="11.5703125" bestFit="1" customWidth="1"/>
    <col min="13575" max="13575" width="9.28515625" bestFit="1" customWidth="1"/>
    <col min="13576" max="13576" width="11.5703125" bestFit="1" customWidth="1"/>
    <col min="13577" max="13577" width="9.28515625" bestFit="1" customWidth="1"/>
    <col min="13578" max="13578" width="11.5703125" bestFit="1" customWidth="1"/>
    <col min="13579" max="13579" width="9.28515625" bestFit="1" customWidth="1"/>
    <col min="13580" max="13580" width="11.5703125" bestFit="1" customWidth="1"/>
    <col min="13581" max="13581" width="9.28515625" bestFit="1" customWidth="1"/>
    <col min="13582" max="13582" width="11.5703125" bestFit="1" customWidth="1"/>
    <col min="13583" max="13583" width="9.28515625" bestFit="1" customWidth="1"/>
    <col min="13584" max="13584" width="11.5703125" bestFit="1" customWidth="1"/>
    <col min="13585" max="13585" width="9.28515625" bestFit="1" customWidth="1"/>
    <col min="13586" max="13586" width="11.5703125" bestFit="1" customWidth="1"/>
    <col min="13587" max="13587" width="9.28515625" bestFit="1" customWidth="1"/>
    <col min="13588" max="13588" width="11.5703125" bestFit="1" customWidth="1"/>
    <col min="13589" max="13589" width="9.28515625" bestFit="1" customWidth="1"/>
    <col min="13590" max="13590" width="11.5703125" bestFit="1" customWidth="1"/>
    <col min="13591" max="13591" width="9.28515625" bestFit="1" customWidth="1"/>
    <col min="13592" max="13592" width="11.5703125" bestFit="1" customWidth="1"/>
    <col min="13593" max="13593" width="9.28515625" bestFit="1" customWidth="1"/>
    <col min="13594" max="13594" width="11.5703125" bestFit="1" customWidth="1"/>
    <col min="13595" max="13595" width="9.28515625" bestFit="1" customWidth="1"/>
    <col min="13596" max="13596" width="11.5703125" bestFit="1" customWidth="1"/>
    <col min="13597" max="13597" width="9.28515625" bestFit="1" customWidth="1"/>
    <col min="13598" max="13598" width="11.5703125" bestFit="1" customWidth="1"/>
    <col min="13599" max="13599" width="9.28515625" bestFit="1" customWidth="1"/>
    <col min="13600" max="13600" width="11.5703125" bestFit="1" customWidth="1"/>
    <col min="13601" max="13601" width="9.28515625" bestFit="1" customWidth="1"/>
    <col min="13602" max="13602" width="11.5703125" bestFit="1" customWidth="1"/>
    <col min="13603" max="13603" width="9.28515625" bestFit="1" customWidth="1"/>
    <col min="13604" max="13604" width="11.5703125" bestFit="1" customWidth="1"/>
    <col min="13605" max="13605" width="9.28515625" bestFit="1" customWidth="1"/>
    <col min="13606" max="13606" width="11.5703125" bestFit="1" customWidth="1"/>
    <col min="13607" max="13607" width="9.28515625" bestFit="1" customWidth="1"/>
    <col min="13608" max="13608" width="11.5703125" bestFit="1" customWidth="1"/>
    <col min="13609" max="13609" width="9.28515625" bestFit="1" customWidth="1"/>
    <col min="13610" max="13610" width="11.5703125" bestFit="1" customWidth="1"/>
    <col min="13611" max="13611" width="9.28515625" bestFit="1" customWidth="1"/>
    <col min="13612" max="13612" width="11.5703125" bestFit="1" customWidth="1"/>
    <col min="13613" max="13613" width="9.28515625" bestFit="1" customWidth="1"/>
    <col min="13614" max="13614" width="11.5703125" bestFit="1" customWidth="1"/>
    <col min="13615" max="13615" width="9.28515625" bestFit="1" customWidth="1"/>
    <col min="13616" max="13616" width="11.5703125" bestFit="1" customWidth="1"/>
    <col min="13617" max="13617" width="9.28515625" bestFit="1" customWidth="1"/>
    <col min="13618" max="13618" width="11.5703125" bestFit="1" customWidth="1"/>
    <col min="13619" max="13619" width="9.28515625" bestFit="1" customWidth="1"/>
    <col min="13827" max="13827" width="29.42578125" bestFit="1" customWidth="1"/>
    <col min="13828" max="13828" width="11.5703125" bestFit="1" customWidth="1"/>
    <col min="13829" max="13829" width="9.28515625" bestFit="1" customWidth="1"/>
    <col min="13830" max="13830" width="11.5703125" bestFit="1" customWidth="1"/>
    <col min="13831" max="13831" width="9.28515625" bestFit="1" customWidth="1"/>
    <col min="13832" max="13832" width="11.5703125" bestFit="1" customWidth="1"/>
    <col min="13833" max="13833" width="9.28515625" bestFit="1" customWidth="1"/>
    <col min="13834" max="13834" width="11.5703125" bestFit="1" customWidth="1"/>
    <col min="13835" max="13835" width="9.28515625" bestFit="1" customWidth="1"/>
    <col min="13836" max="13836" width="11.5703125" bestFit="1" customWidth="1"/>
    <col min="13837" max="13837" width="9.28515625" bestFit="1" customWidth="1"/>
    <col min="13838" max="13838" width="11.5703125" bestFit="1" customWidth="1"/>
    <col min="13839" max="13839" width="9.28515625" bestFit="1" customWidth="1"/>
    <col min="13840" max="13840" width="11.5703125" bestFit="1" customWidth="1"/>
    <col min="13841" max="13841" width="9.28515625" bestFit="1" customWidth="1"/>
    <col min="13842" max="13842" width="11.5703125" bestFit="1" customWidth="1"/>
    <col min="13843" max="13843" width="9.28515625" bestFit="1" customWidth="1"/>
    <col min="13844" max="13844" width="11.5703125" bestFit="1" customWidth="1"/>
    <col min="13845" max="13845" width="9.28515625" bestFit="1" customWidth="1"/>
    <col min="13846" max="13846" width="11.5703125" bestFit="1" customWidth="1"/>
    <col min="13847" max="13847" width="9.28515625" bestFit="1" customWidth="1"/>
    <col min="13848" max="13848" width="11.5703125" bestFit="1" customWidth="1"/>
    <col min="13849" max="13849" width="9.28515625" bestFit="1" customWidth="1"/>
    <col min="13850" max="13850" width="11.5703125" bestFit="1" customWidth="1"/>
    <col min="13851" max="13851" width="9.28515625" bestFit="1" customWidth="1"/>
    <col min="13852" max="13852" width="11.5703125" bestFit="1" customWidth="1"/>
    <col min="13853" max="13853" width="9.28515625" bestFit="1" customWidth="1"/>
    <col min="13854" max="13854" width="11.5703125" bestFit="1" customWidth="1"/>
    <col min="13855" max="13855" width="9.28515625" bestFit="1" customWidth="1"/>
    <col min="13856" max="13856" width="11.5703125" bestFit="1" customWidth="1"/>
    <col min="13857" max="13857" width="9.28515625" bestFit="1" customWidth="1"/>
    <col min="13858" max="13858" width="11.5703125" bestFit="1" customWidth="1"/>
    <col min="13859" max="13859" width="9.28515625" bestFit="1" customWidth="1"/>
    <col min="13860" max="13860" width="11.5703125" bestFit="1" customWidth="1"/>
    <col min="13861" max="13861" width="9.28515625" bestFit="1" customWidth="1"/>
    <col min="13862" max="13862" width="11.5703125" bestFit="1" customWidth="1"/>
    <col min="13863" max="13863" width="9.28515625" bestFit="1" customWidth="1"/>
    <col min="13864" max="13864" width="11.5703125" bestFit="1" customWidth="1"/>
    <col min="13865" max="13865" width="9.28515625" bestFit="1" customWidth="1"/>
    <col min="13866" max="13866" width="11.5703125" bestFit="1" customWidth="1"/>
    <col min="13867" max="13867" width="9.28515625" bestFit="1" customWidth="1"/>
    <col min="13868" max="13868" width="11.5703125" bestFit="1" customWidth="1"/>
    <col min="13869" max="13869" width="9.28515625" bestFit="1" customWidth="1"/>
    <col min="13870" max="13870" width="11.5703125" bestFit="1" customWidth="1"/>
    <col min="13871" max="13871" width="9.28515625" bestFit="1" customWidth="1"/>
    <col min="13872" max="13872" width="11.5703125" bestFit="1" customWidth="1"/>
    <col min="13873" max="13873" width="9.28515625" bestFit="1" customWidth="1"/>
    <col min="13874" max="13874" width="11.5703125" bestFit="1" customWidth="1"/>
    <col min="13875" max="13875" width="9.28515625" bestFit="1" customWidth="1"/>
    <col min="14083" max="14083" width="29.42578125" bestFit="1" customWidth="1"/>
    <col min="14084" max="14084" width="11.5703125" bestFit="1" customWidth="1"/>
    <col min="14085" max="14085" width="9.28515625" bestFit="1" customWidth="1"/>
    <col min="14086" max="14086" width="11.5703125" bestFit="1" customWidth="1"/>
    <col min="14087" max="14087" width="9.28515625" bestFit="1" customWidth="1"/>
    <col min="14088" max="14088" width="11.5703125" bestFit="1" customWidth="1"/>
    <col min="14089" max="14089" width="9.28515625" bestFit="1" customWidth="1"/>
    <col min="14090" max="14090" width="11.5703125" bestFit="1" customWidth="1"/>
    <col min="14091" max="14091" width="9.28515625" bestFit="1" customWidth="1"/>
    <col min="14092" max="14092" width="11.5703125" bestFit="1" customWidth="1"/>
    <col min="14093" max="14093" width="9.28515625" bestFit="1" customWidth="1"/>
    <col min="14094" max="14094" width="11.5703125" bestFit="1" customWidth="1"/>
    <col min="14095" max="14095" width="9.28515625" bestFit="1" customWidth="1"/>
    <col min="14096" max="14096" width="11.5703125" bestFit="1" customWidth="1"/>
    <col min="14097" max="14097" width="9.28515625" bestFit="1" customWidth="1"/>
    <col min="14098" max="14098" width="11.5703125" bestFit="1" customWidth="1"/>
    <col min="14099" max="14099" width="9.28515625" bestFit="1" customWidth="1"/>
    <col min="14100" max="14100" width="11.5703125" bestFit="1" customWidth="1"/>
    <col min="14101" max="14101" width="9.28515625" bestFit="1" customWidth="1"/>
    <col min="14102" max="14102" width="11.5703125" bestFit="1" customWidth="1"/>
    <col min="14103" max="14103" width="9.28515625" bestFit="1" customWidth="1"/>
    <col min="14104" max="14104" width="11.5703125" bestFit="1" customWidth="1"/>
    <col min="14105" max="14105" width="9.28515625" bestFit="1" customWidth="1"/>
    <col min="14106" max="14106" width="11.5703125" bestFit="1" customWidth="1"/>
    <col min="14107" max="14107" width="9.28515625" bestFit="1" customWidth="1"/>
    <col min="14108" max="14108" width="11.5703125" bestFit="1" customWidth="1"/>
    <col min="14109" max="14109" width="9.28515625" bestFit="1" customWidth="1"/>
    <col min="14110" max="14110" width="11.5703125" bestFit="1" customWidth="1"/>
    <col min="14111" max="14111" width="9.28515625" bestFit="1" customWidth="1"/>
    <col min="14112" max="14112" width="11.5703125" bestFit="1" customWidth="1"/>
    <col min="14113" max="14113" width="9.28515625" bestFit="1" customWidth="1"/>
    <col min="14114" max="14114" width="11.5703125" bestFit="1" customWidth="1"/>
    <col min="14115" max="14115" width="9.28515625" bestFit="1" customWidth="1"/>
    <col min="14116" max="14116" width="11.5703125" bestFit="1" customWidth="1"/>
    <col min="14117" max="14117" width="9.28515625" bestFit="1" customWidth="1"/>
    <col min="14118" max="14118" width="11.5703125" bestFit="1" customWidth="1"/>
    <col min="14119" max="14119" width="9.28515625" bestFit="1" customWidth="1"/>
    <col min="14120" max="14120" width="11.5703125" bestFit="1" customWidth="1"/>
    <col min="14121" max="14121" width="9.28515625" bestFit="1" customWidth="1"/>
    <col min="14122" max="14122" width="11.5703125" bestFit="1" customWidth="1"/>
    <col min="14123" max="14123" width="9.28515625" bestFit="1" customWidth="1"/>
    <col min="14124" max="14124" width="11.5703125" bestFit="1" customWidth="1"/>
    <col min="14125" max="14125" width="9.28515625" bestFit="1" customWidth="1"/>
    <col min="14126" max="14126" width="11.5703125" bestFit="1" customWidth="1"/>
    <col min="14127" max="14127" width="9.28515625" bestFit="1" customWidth="1"/>
    <col min="14128" max="14128" width="11.5703125" bestFit="1" customWidth="1"/>
    <col min="14129" max="14129" width="9.28515625" bestFit="1" customWidth="1"/>
    <col min="14130" max="14130" width="11.5703125" bestFit="1" customWidth="1"/>
    <col min="14131" max="14131" width="9.28515625" bestFit="1" customWidth="1"/>
    <col min="14339" max="14339" width="29.42578125" bestFit="1" customWidth="1"/>
    <col min="14340" max="14340" width="11.5703125" bestFit="1" customWidth="1"/>
    <col min="14341" max="14341" width="9.28515625" bestFit="1" customWidth="1"/>
    <col min="14342" max="14342" width="11.5703125" bestFit="1" customWidth="1"/>
    <col min="14343" max="14343" width="9.28515625" bestFit="1" customWidth="1"/>
    <col min="14344" max="14344" width="11.5703125" bestFit="1" customWidth="1"/>
    <col min="14345" max="14345" width="9.28515625" bestFit="1" customWidth="1"/>
    <col min="14346" max="14346" width="11.5703125" bestFit="1" customWidth="1"/>
    <col min="14347" max="14347" width="9.28515625" bestFit="1" customWidth="1"/>
    <col min="14348" max="14348" width="11.5703125" bestFit="1" customWidth="1"/>
    <col min="14349" max="14349" width="9.28515625" bestFit="1" customWidth="1"/>
    <col min="14350" max="14350" width="11.5703125" bestFit="1" customWidth="1"/>
    <col min="14351" max="14351" width="9.28515625" bestFit="1" customWidth="1"/>
    <col min="14352" max="14352" width="11.5703125" bestFit="1" customWidth="1"/>
    <col min="14353" max="14353" width="9.28515625" bestFit="1" customWidth="1"/>
    <col min="14354" max="14354" width="11.5703125" bestFit="1" customWidth="1"/>
    <col min="14355" max="14355" width="9.28515625" bestFit="1" customWidth="1"/>
    <col min="14356" max="14356" width="11.5703125" bestFit="1" customWidth="1"/>
    <col min="14357" max="14357" width="9.28515625" bestFit="1" customWidth="1"/>
    <col min="14358" max="14358" width="11.5703125" bestFit="1" customWidth="1"/>
    <col min="14359" max="14359" width="9.28515625" bestFit="1" customWidth="1"/>
    <col min="14360" max="14360" width="11.5703125" bestFit="1" customWidth="1"/>
    <col min="14361" max="14361" width="9.28515625" bestFit="1" customWidth="1"/>
    <col min="14362" max="14362" width="11.5703125" bestFit="1" customWidth="1"/>
    <col min="14363" max="14363" width="9.28515625" bestFit="1" customWidth="1"/>
    <col min="14364" max="14364" width="11.5703125" bestFit="1" customWidth="1"/>
    <col min="14365" max="14365" width="9.28515625" bestFit="1" customWidth="1"/>
    <col min="14366" max="14366" width="11.5703125" bestFit="1" customWidth="1"/>
    <col min="14367" max="14367" width="9.28515625" bestFit="1" customWidth="1"/>
    <col min="14368" max="14368" width="11.5703125" bestFit="1" customWidth="1"/>
    <col min="14369" max="14369" width="9.28515625" bestFit="1" customWidth="1"/>
    <col min="14370" max="14370" width="11.5703125" bestFit="1" customWidth="1"/>
    <col min="14371" max="14371" width="9.28515625" bestFit="1" customWidth="1"/>
    <col min="14372" max="14372" width="11.5703125" bestFit="1" customWidth="1"/>
    <col min="14373" max="14373" width="9.28515625" bestFit="1" customWidth="1"/>
    <col min="14374" max="14374" width="11.5703125" bestFit="1" customWidth="1"/>
    <col min="14375" max="14375" width="9.28515625" bestFit="1" customWidth="1"/>
    <col min="14376" max="14376" width="11.5703125" bestFit="1" customWidth="1"/>
    <col min="14377" max="14377" width="9.28515625" bestFit="1" customWidth="1"/>
    <col min="14378" max="14378" width="11.5703125" bestFit="1" customWidth="1"/>
    <col min="14379" max="14379" width="9.28515625" bestFit="1" customWidth="1"/>
    <col min="14380" max="14380" width="11.5703125" bestFit="1" customWidth="1"/>
    <col min="14381" max="14381" width="9.28515625" bestFit="1" customWidth="1"/>
    <col min="14382" max="14382" width="11.5703125" bestFit="1" customWidth="1"/>
    <col min="14383" max="14383" width="9.28515625" bestFit="1" customWidth="1"/>
    <col min="14384" max="14384" width="11.5703125" bestFit="1" customWidth="1"/>
    <col min="14385" max="14385" width="9.28515625" bestFit="1" customWidth="1"/>
    <col min="14386" max="14386" width="11.5703125" bestFit="1" customWidth="1"/>
    <col min="14387" max="14387" width="9.28515625" bestFit="1" customWidth="1"/>
    <col min="14595" max="14595" width="29.42578125" bestFit="1" customWidth="1"/>
    <col min="14596" max="14596" width="11.5703125" bestFit="1" customWidth="1"/>
    <col min="14597" max="14597" width="9.28515625" bestFit="1" customWidth="1"/>
    <col min="14598" max="14598" width="11.5703125" bestFit="1" customWidth="1"/>
    <col min="14599" max="14599" width="9.28515625" bestFit="1" customWidth="1"/>
    <col min="14600" max="14600" width="11.5703125" bestFit="1" customWidth="1"/>
    <col min="14601" max="14601" width="9.28515625" bestFit="1" customWidth="1"/>
    <col min="14602" max="14602" width="11.5703125" bestFit="1" customWidth="1"/>
    <col min="14603" max="14603" width="9.28515625" bestFit="1" customWidth="1"/>
    <col min="14604" max="14604" width="11.5703125" bestFit="1" customWidth="1"/>
    <col min="14605" max="14605" width="9.28515625" bestFit="1" customWidth="1"/>
    <col min="14606" max="14606" width="11.5703125" bestFit="1" customWidth="1"/>
    <col min="14607" max="14607" width="9.28515625" bestFit="1" customWidth="1"/>
    <col min="14608" max="14608" width="11.5703125" bestFit="1" customWidth="1"/>
    <col min="14609" max="14609" width="9.28515625" bestFit="1" customWidth="1"/>
    <col min="14610" max="14610" width="11.5703125" bestFit="1" customWidth="1"/>
    <col min="14611" max="14611" width="9.28515625" bestFit="1" customWidth="1"/>
    <col min="14612" max="14612" width="11.5703125" bestFit="1" customWidth="1"/>
    <col min="14613" max="14613" width="9.28515625" bestFit="1" customWidth="1"/>
    <col min="14614" max="14614" width="11.5703125" bestFit="1" customWidth="1"/>
    <col min="14615" max="14615" width="9.28515625" bestFit="1" customWidth="1"/>
    <col min="14616" max="14616" width="11.5703125" bestFit="1" customWidth="1"/>
    <col min="14617" max="14617" width="9.28515625" bestFit="1" customWidth="1"/>
    <col min="14618" max="14618" width="11.5703125" bestFit="1" customWidth="1"/>
    <col min="14619" max="14619" width="9.28515625" bestFit="1" customWidth="1"/>
    <col min="14620" max="14620" width="11.5703125" bestFit="1" customWidth="1"/>
    <col min="14621" max="14621" width="9.28515625" bestFit="1" customWidth="1"/>
    <col min="14622" max="14622" width="11.5703125" bestFit="1" customWidth="1"/>
    <col min="14623" max="14623" width="9.28515625" bestFit="1" customWidth="1"/>
    <col min="14624" max="14624" width="11.5703125" bestFit="1" customWidth="1"/>
    <col min="14625" max="14625" width="9.28515625" bestFit="1" customWidth="1"/>
    <col min="14626" max="14626" width="11.5703125" bestFit="1" customWidth="1"/>
    <col min="14627" max="14627" width="9.28515625" bestFit="1" customWidth="1"/>
    <col min="14628" max="14628" width="11.5703125" bestFit="1" customWidth="1"/>
    <col min="14629" max="14629" width="9.28515625" bestFit="1" customWidth="1"/>
    <col min="14630" max="14630" width="11.5703125" bestFit="1" customWidth="1"/>
    <col min="14631" max="14631" width="9.28515625" bestFit="1" customWidth="1"/>
    <col min="14632" max="14632" width="11.5703125" bestFit="1" customWidth="1"/>
    <col min="14633" max="14633" width="9.28515625" bestFit="1" customWidth="1"/>
    <col min="14634" max="14634" width="11.5703125" bestFit="1" customWidth="1"/>
    <col min="14635" max="14635" width="9.28515625" bestFit="1" customWidth="1"/>
    <col min="14636" max="14636" width="11.5703125" bestFit="1" customWidth="1"/>
    <col min="14637" max="14637" width="9.28515625" bestFit="1" customWidth="1"/>
    <col min="14638" max="14638" width="11.5703125" bestFit="1" customWidth="1"/>
    <col min="14639" max="14639" width="9.28515625" bestFit="1" customWidth="1"/>
    <col min="14640" max="14640" width="11.5703125" bestFit="1" customWidth="1"/>
    <col min="14641" max="14641" width="9.28515625" bestFit="1" customWidth="1"/>
    <col min="14642" max="14642" width="11.5703125" bestFit="1" customWidth="1"/>
    <col min="14643" max="14643" width="9.28515625" bestFit="1" customWidth="1"/>
    <col min="14851" max="14851" width="29.42578125" bestFit="1" customWidth="1"/>
    <col min="14852" max="14852" width="11.5703125" bestFit="1" customWidth="1"/>
    <col min="14853" max="14853" width="9.28515625" bestFit="1" customWidth="1"/>
    <col min="14854" max="14854" width="11.5703125" bestFit="1" customWidth="1"/>
    <col min="14855" max="14855" width="9.28515625" bestFit="1" customWidth="1"/>
    <col min="14856" max="14856" width="11.5703125" bestFit="1" customWidth="1"/>
    <col min="14857" max="14857" width="9.28515625" bestFit="1" customWidth="1"/>
    <col min="14858" max="14858" width="11.5703125" bestFit="1" customWidth="1"/>
    <col min="14859" max="14859" width="9.28515625" bestFit="1" customWidth="1"/>
    <col min="14860" max="14860" width="11.5703125" bestFit="1" customWidth="1"/>
    <col min="14861" max="14861" width="9.28515625" bestFit="1" customWidth="1"/>
    <col min="14862" max="14862" width="11.5703125" bestFit="1" customWidth="1"/>
    <col min="14863" max="14863" width="9.28515625" bestFit="1" customWidth="1"/>
    <col min="14864" max="14864" width="11.5703125" bestFit="1" customWidth="1"/>
    <col min="14865" max="14865" width="9.28515625" bestFit="1" customWidth="1"/>
    <col min="14866" max="14866" width="11.5703125" bestFit="1" customWidth="1"/>
    <col min="14867" max="14867" width="9.28515625" bestFit="1" customWidth="1"/>
    <col min="14868" max="14868" width="11.5703125" bestFit="1" customWidth="1"/>
    <col min="14869" max="14869" width="9.28515625" bestFit="1" customWidth="1"/>
    <col min="14870" max="14870" width="11.5703125" bestFit="1" customWidth="1"/>
    <col min="14871" max="14871" width="9.28515625" bestFit="1" customWidth="1"/>
    <col min="14872" max="14872" width="11.5703125" bestFit="1" customWidth="1"/>
    <col min="14873" max="14873" width="9.28515625" bestFit="1" customWidth="1"/>
    <col min="14874" max="14874" width="11.5703125" bestFit="1" customWidth="1"/>
    <col min="14875" max="14875" width="9.28515625" bestFit="1" customWidth="1"/>
    <col min="14876" max="14876" width="11.5703125" bestFit="1" customWidth="1"/>
    <col min="14877" max="14877" width="9.28515625" bestFit="1" customWidth="1"/>
    <col min="14878" max="14878" width="11.5703125" bestFit="1" customWidth="1"/>
    <col min="14879" max="14879" width="9.28515625" bestFit="1" customWidth="1"/>
    <col min="14880" max="14880" width="11.5703125" bestFit="1" customWidth="1"/>
    <col min="14881" max="14881" width="9.28515625" bestFit="1" customWidth="1"/>
    <col min="14882" max="14882" width="11.5703125" bestFit="1" customWidth="1"/>
    <col min="14883" max="14883" width="9.28515625" bestFit="1" customWidth="1"/>
    <col min="14884" max="14884" width="11.5703125" bestFit="1" customWidth="1"/>
    <col min="14885" max="14885" width="9.28515625" bestFit="1" customWidth="1"/>
    <col min="14886" max="14886" width="11.5703125" bestFit="1" customWidth="1"/>
    <col min="14887" max="14887" width="9.28515625" bestFit="1" customWidth="1"/>
    <col min="14888" max="14888" width="11.5703125" bestFit="1" customWidth="1"/>
    <col min="14889" max="14889" width="9.28515625" bestFit="1" customWidth="1"/>
    <col min="14890" max="14890" width="11.5703125" bestFit="1" customWidth="1"/>
    <col min="14891" max="14891" width="9.28515625" bestFit="1" customWidth="1"/>
    <col min="14892" max="14892" width="11.5703125" bestFit="1" customWidth="1"/>
    <col min="14893" max="14893" width="9.28515625" bestFit="1" customWidth="1"/>
    <col min="14894" max="14894" width="11.5703125" bestFit="1" customWidth="1"/>
    <col min="14895" max="14895" width="9.28515625" bestFit="1" customWidth="1"/>
    <col min="14896" max="14896" width="11.5703125" bestFit="1" customWidth="1"/>
    <col min="14897" max="14897" width="9.28515625" bestFit="1" customWidth="1"/>
    <col min="14898" max="14898" width="11.5703125" bestFit="1" customWidth="1"/>
    <col min="14899" max="14899" width="9.28515625" bestFit="1" customWidth="1"/>
    <col min="15107" max="15107" width="29.42578125" bestFit="1" customWidth="1"/>
    <col min="15108" max="15108" width="11.5703125" bestFit="1" customWidth="1"/>
    <col min="15109" max="15109" width="9.28515625" bestFit="1" customWidth="1"/>
    <col min="15110" max="15110" width="11.5703125" bestFit="1" customWidth="1"/>
    <col min="15111" max="15111" width="9.28515625" bestFit="1" customWidth="1"/>
    <col min="15112" max="15112" width="11.5703125" bestFit="1" customWidth="1"/>
    <col min="15113" max="15113" width="9.28515625" bestFit="1" customWidth="1"/>
    <col min="15114" max="15114" width="11.5703125" bestFit="1" customWidth="1"/>
    <col min="15115" max="15115" width="9.28515625" bestFit="1" customWidth="1"/>
    <col min="15116" max="15116" width="11.5703125" bestFit="1" customWidth="1"/>
    <col min="15117" max="15117" width="9.28515625" bestFit="1" customWidth="1"/>
    <col min="15118" max="15118" width="11.5703125" bestFit="1" customWidth="1"/>
    <col min="15119" max="15119" width="9.28515625" bestFit="1" customWidth="1"/>
    <col min="15120" max="15120" width="11.5703125" bestFit="1" customWidth="1"/>
    <col min="15121" max="15121" width="9.28515625" bestFit="1" customWidth="1"/>
    <col min="15122" max="15122" width="11.5703125" bestFit="1" customWidth="1"/>
    <col min="15123" max="15123" width="9.28515625" bestFit="1" customWidth="1"/>
    <col min="15124" max="15124" width="11.5703125" bestFit="1" customWidth="1"/>
    <col min="15125" max="15125" width="9.28515625" bestFit="1" customWidth="1"/>
    <col min="15126" max="15126" width="11.5703125" bestFit="1" customWidth="1"/>
    <col min="15127" max="15127" width="9.28515625" bestFit="1" customWidth="1"/>
    <col min="15128" max="15128" width="11.5703125" bestFit="1" customWidth="1"/>
    <col min="15129" max="15129" width="9.28515625" bestFit="1" customWidth="1"/>
    <col min="15130" max="15130" width="11.5703125" bestFit="1" customWidth="1"/>
    <col min="15131" max="15131" width="9.28515625" bestFit="1" customWidth="1"/>
    <col min="15132" max="15132" width="11.5703125" bestFit="1" customWidth="1"/>
    <col min="15133" max="15133" width="9.28515625" bestFit="1" customWidth="1"/>
    <col min="15134" max="15134" width="11.5703125" bestFit="1" customWidth="1"/>
    <col min="15135" max="15135" width="9.28515625" bestFit="1" customWidth="1"/>
    <col min="15136" max="15136" width="11.5703125" bestFit="1" customWidth="1"/>
    <col min="15137" max="15137" width="9.28515625" bestFit="1" customWidth="1"/>
    <col min="15138" max="15138" width="11.5703125" bestFit="1" customWidth="1"/>
    <col min="15139" max="15139" width="9.28515625" bestFit="1" customWidth="1"/>
    <col min="15140" max="15140" width="11.5703125" bestFit="1" customWidth="1"/>
    <col min="15141" max="15141" width="9.28515625" bestFit="1" customWidth="1"/>
    <col min="15142" max="15142" width="11.5703125" bestFit="1" customWidth="1"/>
    <col min="15143" max="15143" width="9.28515625" bestFit="1" customWidth="1"/>
    <col min="15144" max="15144" width="11.5703125" bestFit="1" customWidth="1"/>
    <col min="15145" max="15145" width="9.28515625" bestFit="1" customWidth="1"/>
    <col min="15146" max="15146" width="11.5703125" bestFit="1" customWidth="1"/>
    <col min="15147" max="15147" width="9.28515625" bestFit="1" customWidth="1"/>
    <col min="15148" max="15148" width="11.5703125" bestFit="1" customWidth="1"/>
    <col min="15149" max="15149" width="9.28515625" bestFit="1" customWidth="1"/>
    <col min="15150" max="15150" width="11.5703125" bestFit="1" customWidth="1"/>
    <col min="15151" max="15151" width="9.28515625" bestFit="1" customWidth="1"/>
    <col min="15152" max="15152" width="11.5703125" bestFit="1" customWidth="1"/>
    <col min="15153" max="15153" width="9.28515625" bestFit="1" customWidth="1"/>
    <col min="15154" max="15154" width="11.5703125" bestFit="1" customWidth="1"/>
    <col min="15155" max="15155" width="9.28515625" bestFit="1" customWidth="1"/>
    <col min="15363" max="15363" width="29.42578125" bestFit="1" customWidth="1"/>
    <col min="15364" max="15364" width="11.5703125" bestFit="1" customWidth="1"/>
    <col min="15365" max="15365" width="9.28515625" bestFit="1" customWidth="1"/>
    <col min="15366" max="15366" width="11.5703125" bestFit="1" customWidth="1"/>
    <col min="15367" max="15367" width="9.28515625" bestFit="1" customWidth="1"/>
    <col min="15368" max="15368" width="11.5703125" bestFit="1" customWidth="1"/>
    <col min="15369" max="15369" width="9.28515625" bestFit="1" customWidth="1"/>
    <col min="15370" max="15370" width="11.5703125" bestFit="1" customWidth="1"/>
    <col min="15371" max="15371" width="9.28515625" bestFit="1" customWidth="1"/>
    <col min="15372" max="15372" width="11.5703125" bestFit="1" customWidth="1"/>
    <col min="15373" max="15373" width="9.28515625" bestFit="1" customWidth="1"/>
    <col min="15374" max="15374" width="11.5703125" bestFit="1" customWidth="1"/>
    <col min="15375" max="15375" width="9.28515625" bestFit="1" customWidth="1"/>
    <col min="15376" max="15376" width="11.5703125" bestFit="1" customWidth="1"/>
    <col min="15377" max="15377" width="9.28515625" bestFit="1" customWidth="1"/>
    <col min="15378" max="15378" width="11.5703125" bestFit="1" customWidth="1"/>
    <col min="15379" max="15379" width="9.28515625" bestFit="1" customWidth="1"/>
    <col min="15380" max="15380" width="11.5703125" bestFit="1" customWidth="1"/>
    <col min="15381" max="15381" width="9.28515625" bestFit="1" customWidth="1"/>
    <col min="15382" max="15382" width="11.5703125" bestFit="1" customWidth="1"/>
    <col min="15383" max="15383" width="9.28515625" bestFit="1" customWidth="1"/>
    <col min="15384" max="15384" width="11.5703125" bestFit="1" customWidth="1"/>
    <col min="15385" max="15385" width="9.28515625" bestFit="1" customWidth="1"/>
    <col min="15386" max="15386" width="11.5703125" bestFit="1" customWidth="1"/>
    <col min="15387" max="15387" width="9.28515625" bestFit="1" customWidth="1"/>
    <col min="15388" max="15388" width="11.5703125" bestFit="1" customWidth="1"/>
    <col min="15389" max="15389" width="9.28515625" bestFit="1" customWidth="1"/>
    <col min="15390" max="15390" width="11.5703125" bestFit="1" customWidth="1"/>
    <col min="15391" max="15391" width="9.28515625" bestFit="1" customWidth="1"/>
    <col min="15392" max="15392" width="11.5703125" bestFit="1" customWidth="1"/>
    <col min="15393" max="15393" width="9.28515625" bestFit="1" customWidth="1"/>
    <col min="15394" max="15394" width="11.5703125" bestFit="1" customWidth="1"/>
    <col min="15395" max="15395" width="9.28515625" bestFit="1" customWidth="1"/>
    <col min="15396" max="15396" width="11.5703125" bestFit="1" customWidth="1"/>
    <col min="15397" max="15397" width="9.28515625" bestFit="1" customWidth="1"/>
    <col min="15398" max="15398" width="11.5703125" bestFit="1" customWidth="1"/>
    <col min="15399" max="15399" width="9.28515625" bestFit="1" customWidth="1"/>
    <col min="15400" max="15400" width="11.5703125" bestFit="1" customWidth="1"/>
    <col min="15401" max="15401" width="9.28515625" bestFit="1" customWidth="1"/>
    <col min="15402" max="15402" width="11.5703125" bestFit="1" customWidth="1"/>
    <col min="15403" max="15403" width="9.28515625" bestFit="1" customWidth="1"/>
    <col min="15404" max="15404" width="11.5703125" bestFit="1" customWidth="1"/>
    <col min="15405" max="15405" width="9.28515625" bestFit="1" customWidth="1"/>
    <col min="15406" max="15406" width="11.5703125" bestFit="1" customWidth="1"/>
    <col min="15407" max="15407" width="9.28515625" bestFit="1" customWidth="1"/>
    <col min="15408" max="15408" width="11.5703125" bestFit="1" customWidth="1"/>
    <col min="15409" max="15409" width="9.28515625" bestFit="1" customWidth="1"/>
    <col min="15410" max="15410" width="11.5703125" bestFit="1" customWidth="1"/>
    <col min="15411" max="15411" width="9.28515625" bestFit="1" customWidth="1"/>
    <col min="15619" max="15619" width="29.42578125" bestFit="1" customWidth="1"/>
    <col min="15620" max="15620" width="11.5703125" bestFit="1" customWidth="1"/>
    <col min="15621" max="15621" width="9.28515625" bestFit="1" customWidth="1"/>
    <col min="15622" max="15622" width="11.5703125" bestFit="1" customWidth="1"/>
    <col min="15623" max="15623" width="9.28515625" bestFit="1" customWidth="1"/>
    <col min="15624" max="15624" width="11.5703125" bestFit="1" customWidth="1"/>
    <col min="15625" max="15625" width="9.28515625" bestFit="1" customWidth="1"/>
    <col min="15626" max="15626" width="11.5703125" bestFit="1" customWidth="1"/>
    <col min="15627" max="15627" width="9.28515625" bestFit="1" customWidth="1"/>
    <col min="15628" max="15628" width="11.5703125" bestFit="1" customWidth="1"/>
    <col min="15629" max="15629" width="9.28515625" bestFit="1" customWidth="1"/>
    <col min="15630" max="15630" width="11.5703125" bestFit="1" customWidth="1"/>
    <col min="15631" max="15631" width="9.28515625" bestFit="1" customWidth="1"/>
    <col min="15632" max="15632" width="11.5703125" bestFit="1" customWidth="1"/>
    <col min="15633" max="15633" width="9.28515625" bestFit="1" customWidth="1"/>
    <col min="15634" max="15634" width="11.5703125" bestFit="1" customWidth="1"/>
    <col min="15635" max="15635" width="9.28515625" bestFit="1" customWidth="1"/>
    <col min="15636" max="15636" width="11.5703125" bestFit="1" customWidth="1"/>
    <col min="15637" max="15637" width="9.28515625" bestFit="1" customWidth="1"/>
    <col min="15638" max="15638" width="11.5703125" bestFit="1" customWidth="1"/>
    <col min="15639" max="15639" width="9.28515625" bestFit="1" customWidth="1"/>
    <col min="15640" max="15640" width="11.5703125" bestFit="1" customWidth="1"/>
    <col min="15641" max="15641" width="9.28515625" bestFit="1" customWidth="1"/>
    <col min="15642" max="15642" width="11.5703125" bestFit="1" customWidth="1"/>
    <col min="15643" max="15643" width="9.28515625" bestFit="1" customWidth="1"/>
    <col min="15644" max="15644" width="11.5703125" bestFit="1" customWidth="1"/>
    <col min="15645" max="15645" width="9.28515625" bestFit="1" customWidth="1"/>
    <col min="15646" max="15646" width="11.5703125" bestFit="1" customWidth="1"/>
    <col min="15647" max="15647" width="9.28515625" bestFit="1" customWidth="1"/>
    <col min="15648" max="15648" width="11.5703125" bestFit="1" customWidth="1"/>
    <col min="15649" max="15649" width="9.28515625" bestFit="1" customWidth="1"/>
    <col min="15650" max="15650" width="11.5703125" bestFit="1" customWidth="1"/>
    <col min="15651" max="15651" width="9.28515625" bestFit="1" customWidth="1"/>
    <col min="15652" max="15652" width="11.5703125" bestFit="1" customWidth="1"/>
    <col min="15653" max="15653" width="9.28515625" bestFit="1" customWidth="1"/>
    <col min="15654" max="15654" width="11.5703125" bestFit="1" customWidth="1"/>
    <col min="15655" max="15655" width="9.28515625" bestFit="1" customWidth="1"/>
    <col min="15656" max="15656" width="11.5703125" bestFit="1" customWidth="1"/>
    <col min="15657" max="15657" width="9.28515625" bestFit="1" customWidth="1"/>
    <col min="15658" max="15658" width="11.5703125" bestFit="1" customWidth="1"/>
    <col min="15659" max="15659" width="9.28515625" bestFit="1" customWidth="1"/>
    <col min="15660" max="15660" width="11.5703125" bestFit="1" customWidth="1"/>
    <col min="15661" max="15661" width="9.28515625" bestFit="1" customWidth="1"/>
    <col min="15662" max="15662" width="11.5703125" bestFit="1" customWidth="1"/>
    <col min="15663" max="15663" width="9.28515625" bestFit="1" customWidth="1"/>
    <col min="15664" max="15664" width="11.5703125" bestFit="1" customWidth="1"/>
    <col min="15665" max="15665" width="9.28515625" bestFit="1" customWidth="1"/>
    <col min="15666" max="15666" width="11.5703125" bestFit="1" customWidth="1"/>
    <col min="15667" max="15667" width="9.28515625" bestFit="1" customWidth="1"/>
    <col min="15875" max="15875" width="29.42578125" bestFit="1" customWidth="1"/>
    <col min="15876" max="15876" width="11.5703125" bestFit="1" customWidth="1"/>
    <col min="15877" max="15877" width="9.28515625" bestFit="1" customWidth="1"/>
    <col min="15878" max="15878" width="11.5703125" bestFit="1" customWidth="1"/>
    <col min="15879" max="15879" width="9.28515625" bestFit="1" customWidth="1"/>
    <col min="15880" max="15880" width="11.5703125" bestFit="1" customWidth="1"/>
    <col min="15881" max="15881" width="9.28515625" bestFit="1" customWidth="1"/>
    <col min="15882" max="15882" width="11.5703125" bestFit="1" customWidth="1"/>
    <col min="15883" max="15883" width="9.28515625" bestFit="1" customWidth="1"/>
    <col min="15884" max="15884" width="11.5703125" bestFit="1" customWidth="1"/>
    <col min="15885" max="15885" width="9.28515625" bestFit="1" customWidth="1"/>
    <col min="15886" max="15886" width="11.5703125" bestFit="1" customWidth="1"/>
    <col min="15887" max="15887" width="9.28515625" bestFit="1" customWidth="1"/>
    <col min="15888" max="15888" width="11.5703125" bestFit="1" customWidth="1"/>
    <col min="15889" max="15889" width="9.28515625" bestFit="1" customWidth="1"/>
    <col min="15890" max="15890" width="11.5703125" bestFit="1" customWidth="1"/>
    <col min="15891" max="15891" width="9.28515625" bestFit="1" customWidth="1"/>
    <col min="15892" max="15892" width="11.5703125" bestFit="1" customWidth="1"/>
    <col min="15893" max="15893" width="9.28515625" bestFit="1" customWidth="1"/>
    <col min="15894" max="15894" width="11.5703125" bestFit="1" customWidth="1"/>
    <col min="15895" max="15895" width="9.28515625" bestFit="1" customWidth="1"/>
    <col min="15896" max="15896" width="11.5703125" bestFit="1" customWidth="1"/>
    <col min="15897" max="15897" width="9.28515625" bestFit="1" customWidth="1"/>
    <col min="15898" max="15898" width="11.5703125" bestFit="1" customWidth="1"/>
    <col min="15899" max="15899" width="9.28515625" bestFit="1" customWidth="1"/>
    <col min="15900" max="15900" width="11.5703125" bestFit="1" customWidth="1"/>
    <col min="15901" max="15901" width="9.28515625" bestFit="1" customWidth="1"/>
    <col min="15902" max="15902" width="11.5703125" bestFit="1" customWidth="1"/>
    <col min="15903" max="15903" width="9.28515625" bestFit="1" customWidth="1"/>
    <col min="15904" max="15904" width="11.5703125" bestFit="1" customWidth="1"/>
    <col min="15905" max="15905" width="9.28515625" bestFit="1" customWidth="1"/>
    <col min="15906" max="15906" width="11.5703125" bestFit="1" customWidth="1"/>
    <col min="15907" max="15907" width="9.28515625" bestFit="1" customWidth="1"/>
    <col min="15908" max="15908" width="11.5703125" bestFit="1" customWidth="1"/>
    <col min="15909" max="15909" width="9.28515625" bestFit="1" customWidth="1"/>
    <col min="15910" max="15910" width="11.5703125" bestFit="1" customWidth="1"/>
    <col min="15911" max="15911" width="9.28515625" bestFit="1" customWidth="1"/>
    <col min="15912" max="15912" width="11.5703125" bestFit="1" customWidth="1"/>
    <col min="15913" max="15913" width="9.28515625" bestFit="1" customWidth="1"/>
    <col min="15914" max="15914" width="11.5703125" bestFit="1" customWidth="1"/>
    <col min="15915" max="15915" width="9.28515625" bestFit="1" customWidth="1"/>
    <col min="15916" max="15916" width="11.5703125" bestFit="1" customWidth="1"/>
    <col min="15917" max="15917" width="9.28515625" bestFit="1" customWidth="1"/>
    <col min="15918" max="15918" width="11.5703125" bestFit="1" customWidth="1"/>
    <col min="15919" max="15919" width="9.28515625" bestFit="1" customWidth="1"/>
    <col min="15920" max="15920" width="11.5703125" bestFit="1" customWidth="1"/>
    <col min="15921" max="15921" width="9.28515625" bestFit="1" customWidth="1"/>
    <col min="15922" max="15922" width="11.5703125" bestFit="1" customWidth="1"/>
    <col min="15923" max="15923" width="9.28515625" bestFit="1" customWidth="1"/>
    <col min="16131" max="16131" width="29.42578125" bestFit="1" customWidth="1"/>
    <col min="16132" max="16132" width="11.5703125" bestFit="1" customWidth="1"/>
    <col min="16133" max="16133" width="9.28515625" bestFit="1" customWidth="1"/>
    <col min="16134" max="16134" width="11.5703125" bestFit="1" customWidth="1"/>
    <col min="16135" max="16135" width="9.28515625" bestFit="1" customWidth="1"/>
    <col min="16136" max="16136" width="11.5703125" bestFit="1" customWidth="1"/>
    <col min="16137" max="16137" width="9.28515625" bestFit="1" customWidth="1"/>
    <col min="16138" max="16138" width="11.5703125" bestFit="1" customWidth="1"/>
    <col min="16139" max="16139" width="9.28515625" bestFit="1" customWidth="1"/>
    <col min="16140" max="16140" width="11.5703125" bestFit="1" customWidth="1"/>
    <col min="16141" max="16141" width="9.28515625" bestFit="1" customWidth="1"/>
    <col min="16142" max="16142" width="11.5703125" bestFit="1" customWidth="1"/>
    <col min="16143" max="16143" width="9.28515625" bestFit="1" customWidth="1"/>
    <col min="16144" max="16144" width="11.5703125" bestFit="1" customWidth="1"/>
    <col min="16145" max="16145" width="9.28515625" bestFit="1" customWidth="1"/>
    <col min="16146" max="16146" width="11.5703125" bestFit="1" customWidth="1"/>
    <col min="16147" max="16147" width="9.28515625" bestFit="1" customWidth="1"/>
    <col min="16148" max="16148" width="11.5703125" bestFit="1" customWidth="1"/>
    <col min="16149" max="16149" width="9.28515625" bestFit="1" customWidth="1"/>
    <col min="16150" max="16150" width="11.5703125" bestFit="1" customWidth="1"/>
    <col min="16151" max="16151" width="9.28515625" bestFit="1" customWidth="1"/>
    <col min="16152" max="16152" width="11.5703125" bestFit="1" customWidth="1"/>
    <col min="16153" max="16153" width="9.28515625" bestFit="1" customWidth="1"/>
    <col min="16154" max="16154" width="11.5703125" bestFit="1" customWidth="1"/>
    <col min="16155" max="16155" width="9.28515625" bestFit="1" customWidth="1"/>
    <col min="16156" max="16156" width="11.5703125" bestFit="1" customWidth="1"/>
    <col min="16157" max="16157" width="9.28515625" bestFit="1" customWidth="1"/>
    <col min="16158" max="16158" width="11.5703125" bestFit="1" customWidth="1"/>
    <col min="16159" max="16159" width="9.28515625" bestFit="1" customWidth="1"/>
    <col min="16160" max="16160" width="11.5703125" bestFit="1" customWidth="1"/>
    <col min="16161" max="16161" width="9.28515625" bestFit="1" customWidth="1"/>
    <col min="16162" max="16162" width="11.5703125" bestFit="1" customWidth="1"/>
    <col min="16163" max="16163" width="9.28515625" bestFit="1" customWidth="1"/>
    <col min="16164" max="16164" width="11.5703125" bestFit="1" customWidth="1"/>
    <col min="16165" max="16165" width="9.28515625" bestFit="1" customWidth="1"/>
    <col min="16166" max="16166" width="11.5703125" bestFit="1" customWidth="1"/>
    <col min="16167" max="16167" width="9.28515625" bestFit="1" customWidth="1"/>
    <col min="16168" max="16168" width="11.5703125" bestFit="1" customWidth="1"/>
    <col min="16169" max="16169" width="9.28515625" bestFit="1" customWidth="1"/>
    <col min="16170" max="16170" width="11.5703125" bestFit="1" customWidth="1"/>
    <col min="16171" max="16171" width="9.28515625" bestFit="1" customWidth="1"/>
    <col min="16172" max="16172" width="11.5703125" bestFit="1" customWidth="1"/>
    <col min="16173" max="16173" width="9.28515625" bestFit="1" customWidth="1"/>
    <col min="16174" max="16174" width="11.5703125" bestFit="1" customWidth="1"/>
    <col min="16175" max="16175" width="9.28515625" bestFit="1" customWidth="1"/>
    <col min="16176" max="16176" width="11.5703125" bestFit="1" customWidth="1"/>
    <col min="16177" max="16177" width="9.28515625" bestFit="1" customWidth="1"/>
    <col min="16178" max="16178" width="11.5703125" bestFit="1" customWidth="1"/>
    <col min="16179" max="16179" width="9.28515625" bestFit="1" customWidth="1"/>
  </cols>
  <sheetData>
    <row r="1" spans="1:51" s="83" customFormat="1" ht="15.75" x14ac:dyDescent="0.25">
      <c r="B1" s="43" t="s">
        <v>206</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row>
    <row r="2" spans="1:51" s="83" customFormat="1" x14ac:dyDescent="0.25">
      <c r="A2" s="13" t="s">
        <v>1</v>
      </c>
      <c r="B2" s="14"/>
      <c r="C2" s="84"/>
      <c r="D2" s="85"/>
      <c r="E2" s="85"/>
      <c r="F2" s="85"/>
      <c r="G2" s="85"/>
      <c r="H2" s="85"/>
      <c r="I2" s="85"/>
      <c r="J2" s="85"/>
      <c r="K2" s="85"/>
      <c r="L2" s="85"/>
      <c r="M2" s="85"/>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row>
    <row r="3" spans="1:51" s="83" customFormat="1" ht="15.75" x14ac:dyDescent="0.25">
      <c r="A3" s="16" t="s">
        <v>2</v>
      </c>
      <c r="B3" s="86"/>
      <c r="C3" s="86"/>
      <c r="D3" s="87">
        <v>41548</v>
      </c>
      <c r="E3" s="88">
        <v>41548</v>
      </c>
      <c r="F3" s="89">
        <v>41579</v>
      </c>
      <c r="G3" s="88">
        <v>41579</v>
      </c>
      <c r="H3" s="89">
        <v>41609</v>
      </c>
      <c r="I3" s="88">
        <v>41609</v>
      </c>
      <c r="J3" s="89">
        <v>41640</v>
      </c>
      <c r="K3" s="88">
        <v>41640</v>
      </c>
      <c r="L3" s="89">
        <v>41671</v>
      </c>
      <c r="M3" s="88">
        <v>41671</v>
      </c>
      <c r="N3" s="89">
        <v>41699</v>
      </c>
      <c r="O3" s="88">
        <v>41699</v>
      </c>
      <c r="P3" s="89">
        <v>41730</v>
      </c>
      <c r="Q3" s="88">
        <v>41730</v>
      </c>
      <c r="R3" s="89">
        <v>41760</v>
      </c>
      <c r="S3" s="88">
        <v>41760</v>
      </c>
      <c r="T3" s="89">
        <v>41791</v>
      </c>
      <c r="U3" s="88">
        <v>41791</v>
      </c>
      <c r="V3" s="89">
        <v>41821</v>
      </c>
      <c r="W3" s="88">
        <v>41821</v>
      </c>
      <c r="X3" s="89">
        <v>41852</v>
      </c>
      <c r="Y3" s="88">
        <v>41852</v>
      </c>
      <c r="Z3" s="89">
        <v>41883</v>
      </c>
      <c r="AA3" s="88">
        <v>41883</v>
      </c>
      <c r="AB3" s="89">
        <v>41913</v>
      </c>
      <c r="AC3" s="88">
        <v>41913</v>
      </c>
      <c r="AD3" s="89">
        <v>41944</v>
      </c>
      <c r="AE3" s="88">
        <v>41944</v>
      </c>
      <c r="AF3" s="89">
        <v>41974</v>
      </c>
      <c r="AG3" s="88">
        <v>41974</v>
      </c>
      <c r="AH3" s="89">
        <v>42005</v>
      </c>
      <c r="AI3" s="88">
        <v>42005</v>
      </c>
      <c r="AJ3" s="89">
        <v>42036</v>
      </c>
      <c r="AK3" s="88">
        <v>42036</v>
      </c>
      <c r="AL3" s="89">
        <v>42064</v>
      </c>
      <c r="AM3" s="88">
        <v>42064</v>
      </c>
      <c r="AN3" s="89">
        <v>42095</v>
      </c>
      <c r="AO3" s="88">
        <v>42095</v>
      </c>
      <c r="AP3" s="89">
        <v>42125</v>
      </c>
      <c r="AQ3" s="88">
        <v>42125</v>
      </c>
      <c r="AR3" s="89">
        <v>42156</v>
      </c>
      <c r="AS3" s="88">
        <v>42156</v>
      </c>
      <c r="AT3" s="89">
        <v>42186</v>
      </c>
      <c r="AU3" s="88">
        <v>42186</v>
      </c>
      <c r="AV3" s="89">
        <v>42217</v>
      </c>
      <c r="AW3" s="88">
        <v>42217</v>
      </c>
      <c r="AX3" s="89">
        <v>42248</v>
      </c>
      <c r="AY3" s="88">
        <v>42248</v>
      </c>
    </row>
    <row r="4" spans="1:51" s="83" customFormat="1" x14ac:dyDescent="0.25">
      <c r="A4" s="16"/>
      <c r="B4" s="17" t="s">
        <v>3</v>
      </c>
      <c r="C4" s="90" t="s">
        <v>4</v>
      </c>
      <c r="D4" s="91" t="s">
        <v>204</v>
      </c>
      <c r="E4" s="92" t="s">
        <v>205</v>
      </c>
      <c r="F4" s="93" t="s">
        <v>204</v>
      </c>
      <c r="G4" s="92" t="s">
        <v>205</v>
      </c>
      <c r="H4" s="93" t="s">
        <v>204</v>
      </c>
      <c r="I4" s="92" t="s">
        <v>205</v>
      </c>
      <c r="J4" s="93" t="s">
        <v>204</v>
      </c>
      <c r="K4" s="92" t="s">
        <v>205</v>
      </c>
      <c r="L4" s="93" t="s">
        <v>204</v>
      </c>
      <c r="M4" s="92" t="s">
        <v>205</v>
      </c>
      <c r="N4" s="93" t="s">
        <v>204</v>
      </c>
      <c r="O4" s="92" t="s">
        <v>205</v>
      </c>
      <c r="P4" s="93" t="s">
        <v>204</v>
      </c>
      <c r="Q4" s="92" t="s">
        <v>205</v>
      </c>
      <c r="R4" s="93" t="s">
        <v>204</v>
      </c>
      <c r="S4" s="92" t="s">
        <v>205</v>
      </c>
      <c r="T4" s="93" t="s">
        <v>204</v>
      </c>
      <c r="U4" s="92" t="s">
        <v>205</v>
      </c>
      <c r="V4" s="93" t="s">
        <v>204</v>
      </c>
      <c r="W4" s="92" t="s">
        <v>205</v>
      </c>
      <c r="X4" s="93" t="s">
        <v>204</v>
      </c>
      <c r="Y4" s="92" t="s">
        <v>205</v>
      </c>
      <c r="Z4" s="93" t="s">
        <v>204</v>
      </c>
      <c r="AA4" s="92" t="s">
        <v>205</v>
      </c>
      <c r="AB4" s="93" t="s">
        <v>204</v>
      </c>
      <c r="AC4" s="92" t="s">
        <v>205</v>
      </c>
      <c r="AD4" s="93" t="s">
        <v>204</v>
      </c>
      <c r="AE4" s="92" t="s">
        <v>205</v>
      </c>
      <c r="AF4" s="93" t="s">
        <v>204</v>
      </c>
      <c r="AG4" s="92" t="s">
        <v>205</v>
      </c>
      <c r="AH4" s="93" t="s">
        <v>204</v>
      </c>
      <c r="AI4" s="92" t="s">
        <v>205</v>
      </c>
      <c r="AJ4" s="93" t="s">
        <v>204</v>
      </c>
      <c r="AK4" s="92" t="s">
        <v>205</v>
      </c>
      <c r="AL4" s="93" t="s">
        <v>204</v>
      </c>
      <c r="AM4" s="92" t="s">
        <v>205</v>
      </c>
      <c r="AN4" s="93" t="s">
        <v>204</v>
      </c>
      <c r="AO4" s="92" t="s">
        <v>205</v>
      </c>
      <c r="AP4" s="93" t="s">
        <v>204</v>
      </c>
      <c r="AQ4" s="92" t="s">
        <v>205</v>
      </c>
      <c r="AR4" s="93" t="s">
        <v>204</v>
      </c>
      <c r="AS4" s="92" t="s">
        <v>205</v>
      </c>
      <c r="AT4" s="93" t="s">
        <v>204</v>
      </c>
      <c r="AU4" s="92" t="s">
        <v>205</v>
      </c>
      <c r="AV4" s="93" t="s">
        <v>204</v>
      </c>
      <c r="AW4" s="92" t="s">
        <v>205</v>
      </c>
      <c r="AX4" s="93" t="s">
        <v>204</v>
      </c>
      <c r="AY4" s="92" t="s">
        <v>205</v>
      </c>
    </row>
    <row r="5" spans="1:51" x14ac:dyDescent="0.25">
      <c r="B5" s="94">
        <v>10005</v>
      </c>
      <c r="C5" s="95" t="s">
        <v>8</v>
      </c>
      <c r="D5" s="96">
        <v>210.98379629629628</v>
      </c>
      <c r="E5" s="97">
        <v>0</v>
      </c>
      <c r="F5" s="96">
        <v>168.47749999999999</v>
      </c>
      <c r="G5" s="97">
        <v>0</v>
      </c>
      <c r="H5" s="96">
        <v>206.34500000000006</v>
      </c>
      <c r="I5" s="97">
        <v>0</v>
      </c>
      <c r="J5" s="96">
        <v>224.39663461538461</v>
      </c>
      <c r="K5" s="97">
        <v>0</v>
      </c>
      <c r="L5" s="96">
        <v>237.32552083333346</v>
      </c>
      <c r="M5" s="97">
        <v>0</v>
      </c>
      <c r="N5" s="96">
        <v>215.68990384615395</v>
      </c>
      <c r="O5" s="97">
        <v>0</v>
      </c>
      <c r="P5" s="96">
        <v>23.980769230769251</v>
      </c>
      <c r="Q5" s="97">
        <v>0</v>
      </c>
      <c r="R5" s="96">
        <v>43.927884615384606</v>
      </c>
      <c r="S5" s="97">
        <v>0</v>
      </c>
      <c r="T5" s="96">
        <v>40.244999999999962</v>
      </c>
      <c r="U5" s="97">
        <v>0</v>
      </c>
      <c r="V5" s="96">
        <v>84.197115384615358</v>
      </c>
      <c r="W5" s="97">
        <v>0</v>
      </c>
      <c r="X5" s="96">
        <v>70.987980769230859</v>
      </c>
      <c r="Y5" s="97">
        <v>0</v>
      </c>
      <c r="Z5" s="96">
        <v>0</v>
      </c>
      <c r="AA5" s="97">
        <v>0</v>
      </c>
      <c r="AB5" s="96">
        <v>216.73611111111103</v>
      </c>
      <c r="AC5" s="97">
        <v>0</v>
      </c>
      <c r="AD5" s="96">
        <v>145.34895833333334</v>
      </c>
      <c r="AE5" s="97">
        <v>0</v>
      </c>
      <c r="AF5" s="96">
        <v>243.51923076923083</v>
      </c>
      <c r="AG5" s="97">
        <v>0</v>
      </c>
      <c r="AH5" s="96">
        <v>231.16346153846158</v>
      </c>
      <c r="AI5" s="97">
        <v>0</v>
      </c>
      <c r="AJ5" s="96">
        <v>264.68749999999994</v>
      </c>
      <c r="AK5" s="97">
        <v>0</v>
      </c>
      <c r="AL5" s="96">
        <v>222.32692307692315</v>
      </c>
      <c r="AM5" s="97">
        <v>0</v>
      </c>
      <c r="AN5" s="96">
        <v>28.656250000000107</v>
      </c>
      <c r="AO5" s="97">
        <v>0</v>
      </c>
      <c r="AP5" s="96">
        <v>31.297500000000035</v>
      </c>
      <c r="AQ5" s="97">
        <v>0</v>
      </c>
      <c r="AR5" s="96">
        <v>63.048076923076884</v>
      </c>
      <c r="AS5" s="97">
        <v>0</v>
      </c>
      <c r="AT5" s="96">
        <v>88.899038461538439</v>
      </c>
      <c r="AU5" s="97">
        <v>0</v>
      </c>
      <c r="AV5" s="96">
        <v>76.550480769230816</v>
      </c>
      <c r="AW5" s="97">
        <v>0</v>
      </c>
      <c r="AX5" s="96">
        <v>3.5450000000000204</v>
      </c>
      <c r="AY5" s="97">
        <v>0</v>
      </c>
    </row>
    <row r="6" spans="1:51" x14ac:dyDescent="0.25">
      <c r="B6" s="94">
        <v>10015</v>
      </c>
      <c r="C6" s="95" t="s">
        <v>9</v>
      </c>
      <c r="D6" s="96">
        <v>151.21064814814821</v>
      </c>
      <c r="E6" s="97">
        <v>0</v>
      </c>
      <c r="F6" s="96">
        <v>0</v>
      </c>
      <c r="G6" s="97">
        <v>0</v>
      </c>
      <c r="H6" s="96">
        <v>0</v>
      </c>
      <c r="I6" s="97">
        <v>0</v>
      </c>
      <c r="J6" s="96">
        <v>0</v>
      </c>
      <c r="K6" s="97">
        <v>0</v>
      </c>
      <c r="L6" s="96">
        <v>0</v>
      </c>
      <c r="M6" s="97">
        <v>0</v>
      </c>
      <c r="N6" s="96">
        <v>0</v>
      </c>
      <c r="O6" s="97">
        <v>0</v>
      </c>
      <c r="P6" s="96">
        <v>22.663461538461547</v>
      </c>
      <c r="Q6" s="97">
        <v>0</v>
      </c>
      <c r="R6" s="96">
        <v>186.77884615384622</v>
      </c>
      <c r="S6" s="97">
        <v>0</v>
      </c>
      <c r="T6" s="96">
        <v>0</v>
      </c>
      <c r="U6" s="97">
        <v>0</v>
      </c>
      <c r="V6" s="96">
        <v>354.74999999999989</v>
      </c>
      <c r="W6" s="97">
        <v>0</v>
      </c>
      <c r="X6" s="96">
        <v>242.4663461538461</v>
      </c>
      <c r="Y6" s="97">
        <v>0</v>
      </c>
      <c r="Z6" s="96">
        <v>436.28749999999997</v>
      </c>
      <c r="AA6" s="97">
        <v>0</v>
      </c>
      <c r="AB6" s="96">
        <v>158.54398148148141</v>
      </c>
      <c r="AC6" s="97">
        <v>0</v>
      </c>
      <c r="AD6" s="96">
        <v>0</v>
      </c>
      <c r="AE6" s="97">
        <v>0</v>
      </c>
      <c r="AF6" s="96">
        <v>0</v>
      </c>
      <c r="AG6" s="97">
        <v>0</v>
      </c>
      <c r="AH6" s="96">
        <v>0</v>
      </c>
      <c r="AI6" s="97">
        <v>0</v>
      </c>
      <c r="AJ6" s="96">
        <v>0</v>
      </c>
      <c r="AK6" s="97">
        <v>0</v>
      </c>
      <c r="AL6" s="96">
        <v>0</v>
      </c>
      <c r="AM6" s="97">
        <v>0</v>
      </c>
      <c r="AN6" s="96">
        <v>27.925480769230848</v>
      </c>
      <c r="AO6" s="97">
        <v>0</v>
      </c>
      <c r="AP6" s="96">
        <v>168.42749999999972</v>
      </c>
      <c r="AQ6" s="97">
        <v>0</v>
      </c>
      <c r="AR6" s="96">
        <v>0</v>
      </c>
      <c r="AS6" s="97">
        <v>0</v>
      </c>
      <c r="AT6" s="96">
        <v>364.1274038461537</v>
      </c>
      <c r="AU6" s="97">
        <v>0</v>
      </c>
      <c r="AV6" s="96">
        <v>254.41346153846166</v>
      </c>
      <c r="AW6" s="97">
        <v>0</v>
      </c>
      <c r="AX6" s="96">
        <v>446.70500000000015</v>
      </c>
      <c r="AY6" s="97">
        <v>0</v>
      </c>
    </row>
    <row r="7" spans="1:51" x14ac:dyDescent="0.25">
      <c r="B7" s="94">
        <v>10024</v>
      </c>
      <c r="C7" s="95" t="s">
        <v>10</v>
      </c>
      <c r="D7" s="96">
        <v>0</v>
      </c>
      <c r="E7" s="97">
        <v>0</v>
      </c>
      <c r="F7" s="96">
        <v>0</v>
      </c>
      <c r="G7" s="97">
        <v>0</v>
      </c>
      <c r="H7" s="96">
        <v>0</v>
      </c>
      <c r="I7" s="97">
        <v>0</v>
      </c>
      <c r="J7" s="96">
        <v>0</v>
      </c>
      <c r="K7" s="97">
        <v>0</v>
      </c>
      <c r="L7" s="96">
        <v>0</v>
      </c>
      <c r="M7" s="97">
        <v>0</v>
      </c>
      <c r="N7" s="96">
        <v>0</v>
      </c>
      <c r="O7" s="97">
        <v>0</v>
      </c>
      <c r="P7" s="96">
        <v>0</v>
      </c>
      <c r="Q7" s="97">
        <v>0</v>
      </c>
      <c r="R7" s="96">
        <v>0</v>
      </c>
      <c r="S7" s="97">
        <v>0</v>
      </c>
      <c r="T7" s="96">
        <v>0</v>
      </c>
      <c r="U7" s="97">
        <v>0</v>
      </c>
      <c r="V7" s="96">
        <v>0</v>
      </c>
      <c r="W7" s="97">
        <v>0</v>
      </c>
      <c r="X7" s="96">
        <v>0</v>
      </c>
      <c r="Y7" s="97">
        <v>0</v>
      </c>
      <c r="Z7" s="96">
        <v>0</v>
      </c>
      <c r="AA7" s="97">
        <v>0</v>
      </c>
      <c r="AB7" s="96">
        <v>0</v>
      </c>
      <c r="AC7" s="97">
        <v>0</v>
      </c>
      <c r="AD7" s="96">
        <v>0</v>
      </c>
      <c r="AE7" s="97">
        <v>0</v>
      </c>
      <c r="AF7" s="96">
        <v>0</v>
      </c>
      <c r="AG7" s="97">
        <v>0</v>
      </c>
      <c r="AH7" s="96">
        <v>0</v>
      </c>
      <c r="AI7" s="97">
        <v>0</v>
      </c>
      <c r="AJ7" s="96">
        <v>0</v>
      </c>
      <c r="AK7" s="97">
        <v>0</v>
      </c>
      <c r="AL7" s="96">
        <v>0</v>
      </c>
      <c r="AM7" s="97">
        <v>0</v>
      </c>
      <c r="AN7" s="96">
        <v>0</v>
      </c>
      <c r="AO7" s="97">
        <v>0</v>
      </c>
      <c r="AP7" s="96">
        <v>0</v>
      </c>
      <c r="AQ7" s="97">
        <v>0</v>
      </c>
      <c r="AR7" s="96">
        <v>0</v>
      </c>
      <c r="AS7" s="97">
        <v>0</v>
      </c>
      <c r="AT7" s="96">
        <v>0</v>
      </c>
      <c r="AU7" s="97">
        <v>0</v>
      </c>
      <c r="AV7" s="96">
        <v>0</v>
      </c>
      <c r="AW7" s="97">
        <v>0</v>
      </c>
      <c r="AX7" s="96">
        <v>0</v>
      </c>
      <c r="AY7" s="97">
        <v>0</v>
      </c>
    </row>
    <row r="8" spans="1:51" x14ac:dyDescent="0.25">
      <c r="B8" s="94">
        <v>10025</v>
      </c>
      <c r="C8" s="95" t="s">
        <v>11</v>
      </c>
      <c r="D8" s="96">
        <v>8195.7430555555693</v>
      </c>
      <c r="E8" s="97">
        <v>0</v>
      </c>
      <c r="F8" s="96">
        <v>13426.847500000002</v>
      </c>
      <c r="G8" s="97">
        <v>0</v>
      </c>
      <c r="H8" s="96">
        <v>10225.752500000004</v>
      </c>
      <c r="I8" s="97">
        <v>0</v>
      </c>
      <c r="J8" s="96">
        <v>8626.168269230775</v>
      </c>
      <c r="K8" s="97">
        <v>0</v>
      </c>
      <c r="L8" s="96">
        <v>4000.4791666666683</v>
      </c>
      <c r="M8" s="97">
        <v>0</v>
      </c>
      <c r="N8" s="96">
        <v>5543.3124999999955</v>
      </c>
      <c r="O8" s="97">
        <v>0</v>
      </c>
      <c r="P8" s="96">
        <v>7175.4759615384528</v>
      </c>
      <c r="Q8" s="97">
        <v>0</v>
      </c>
      <c r="R8" s="96">
        <v>2355.4975961538462</v>
      </c>
      <c r="S8" s="97">
        <v>0</v>
      </c>
      <c r="T8" s="96">
        <v>16030.217500000013</v>
      </c>
      <c r="U8" s="97">
        <v>0</v>
      </c>
      <c r="V8" s="96">
        <v>14521.163461538463</v>
      </c>
      <c r="W8" s="97">
        <v>0</v>
      </c>
      <c r="X8" s="96">
        <v>9292.9182692307604</v>
      </c>
      <c r="Y8" s="97">
        <v>0</v>
      </c>
      <c r="Z8" s="96">
        <v>17725.790000000015</v>
      </c>
      <c r="AA8" s="97">
        <v>0</v>
      </c>
      <c r="AB8" s="96">
        <v>8514.7754629629599</v>
      </c>
      <c r="AC8" s="97">
        <v>0</v>
      </c>
      <c r="AD8" s="96">
        <v>11314.15104166667</v>
      </c>
      <c r="AE8" s="97">
        <v>0</v>
      </c>
      <c r="AF8" s="96">
        <v>13360.93269230769</v>
      </c>
      <c r="AG8" s="97">
        <v>0</v>
      </c>
      <c r="AH8" s="96">
        <v>8990.4134615384664</v>
      </c>
      <c r="AI8" s="97">
        <v>0</v>
      </c>
      <c r="AJ8" s="96">
        <v>4379.8671875</v>
      </c>
      <c r="AK8" s="97">
        <v>0</v>
      </c>
      <c r="AL8" s="96">
        <v>5881.8173076923049</v>
      </c>
      <c r="AM8" s="97">
        <v>0</v>
      </c>
      <c r="AN8" s="96">
        <v>7527.2043269230835</v>
      </c>
      <c r="AO8" s="97">
        <v>0</v>
      </c>
      <c r="AP8" s="96">
        <v>0</v>
      </c>
      <c r="AQ8" s="97">
        <v>0</v>
      </c>
      <c r="AR8" s="96">
        <v>19811.44951923077</v>
      </c>
      <c r="AS8" s="97">
        <v>0</v>
      </c>
      <c r="AT8" s="96">
        <v>14802.052884615376</v>
      </c>
      <c r="AU8" s="97">
        <v>0</v>
      </c>
      <c r="AV8" s="96">
        <v>9540.0504807692596</v>
      </c>
      <c r="AW8" s="97">
        <v>0</v>
      </c>
      <c r="AX8" s="96">
        <v>18090.584999999988</v>
      </c>
      <c r="AY8" s="97">
        <v>0</v>
      </c>
    </row>
    <row r="9" spans="1:51" x14ac:dyDescent="0.25">
      <c r="B9" s="94">
        <v>10027</v>
      </c>
      <c r="C9" s="95" t="s">
        <v>12</v>
      </c>
      <c r="D9" s="96">
        <v>10142.189814814819</v>
      </c>
      <c r="E9" s="97">
        <v>0</v>
      </c>
      <c r="F9" s="96">
        <v>4409.6550000000043</v>
      </c>
      <c r="G9" s="97">
        <v>0</v>
      </c>
      <c r="H9" s="96">
        <v>5327.3324999999995</v>
      </c>
      <c r="I9" s="97">
        <v>0</v>
      </c>
      <c r="J9" s="96">
        <v>6109.6418269230771</v>
      </c>
      <c r="K9" s="97">
        <v>0</v>
      </c>
      <c r="L9" s="96">
        <v>536.31510416666833</v>
      </c>
      <c r="M9" s="97">
        <v>0</v>
      </c>
      <c r="N9" s="96">
        <v>1577.939903846154</v>
      </c>
      <c r="O9" s="97">
        <v>0</v>
      </c>
      <c r="P9" s="96">
        <v>8525.5360576923031</v>
      </c>
      <c r="Q9" s="97">
        <v>0</v>
      </c>
      <c r="R9" s="96">
        <v>4080.2475961538462</v>
      </c>
      <c r="S9" s="97">
        <v>0</v>
      </c>
      <c r="T9" s="96">
        <v>10053.709999999985</v>
      </c>
      <c r="U9" s="97">
        <v>0</v>
      </c>
      <c r="V9" s="96">
        <v>15025.36538461539</v>
      </c>
      <c r="W9" s="97">
        <v>0</v>
      </c>
      <c r="X9" s="96">
        <v>12715.826923076915</v>
      </c>
      <c r="Y9" s="97">
        <v>0</v>
      </c>
      <c r="Z9" s="96">
        <v>12233.879999999997</v>
      </c>
      <c r="AA9" s="97">
        <v>0</v>
      </c>
      <c r="AB9" s="96">
        <v>10247.965277777781</v>
      </c>
      <c r="AC9" s="97">
        <v>0</v>
      </c>
      <c r="AD9" s="96">
        <v>3001.6145833333317</v>
      </c>
      <c r="AE9" s="97">
        <v>0</v>
      </c>
      <c r="AF9" s="96">
        <v>6853.2331730769183</v>
      </c>
      <c r="AG9" s="97">
        <v>0</v>
      </c>
      <c r="AH9" s="96">
        <v>6112.5841346153857</v>
      </c>
      <c r="AI9" s="97">
        <v>0</v>
      </c>
      <c r="AJ9" s="96">
        <v>944.91927083333144</v>
      </c>
      <c r="AK9" s="97">
        <v>0</v>
      </c>
      <c r="AL9" s="96">
        <v>1565.4759615384642</v>
      </c>
      <c r="AM9" s="97">
        <v>0</v>
      </c>
      <c r="AN9" s="96">
        <v>8616.4999999999982</v>
      </c>
      <c r="AO9" s="97">
        <v>0</v>
      </c>
      <c r="AP9" s="96">
        <v>872.84749999999894</v>
      </c>
      <c r="AQ9" s="97">
        <v>0</v>
      </c>
      <c r="AR9" s="96">
        <v>14122.822115384612</v>
      </c>
      <c r="AS9" s="97">
        <v>0</v>
      </c>
      <c r="AT9" s="96">
        <v>15031.942307692312</v>
      </c>
      <c r="AU9" s="97">
        <v>0</v>
      </c>
      <c r="AV9" s="96">
        <v>12706.646634615377</v>
      </c>
      <c r="AW9" s="97">
        <v>0</v>
      </c>
      <c r="AX9" s="96">
        <v>12222.850000000006</v>
      </c>
      <c r="AY9" s="97">
        <v>0</v>
      </c>
    </row>
    <row r="10" spans="1:51" x14ac:dyDescent="0.25">
      <c r="B10" s="94">
        <v>10029</v>
      </c>
      <c r="C10" s="95" t="s">
        <v>13</v>
      </c>
      <c r="D10" s="96">
        <v>3103.9398148148152</v>
      </c>
      <c r="E10" s="97">
        <v>0</v>
      </c>
      <c r="F10" s="96">
        <v>3542.4675000000034</v>
      </c>
      <c r="G10" s="97">
        <v>0</v>
      </c>
      <c r="H10" s="96">
        <v>1995.3025000000011</v>
      </c>
      <c r="I10" s="97">
        <v>0</v>
      </c>
      <c r="J10" s="96">
        <v>4355.5721153846116</v>
      </c>
      <c r="K10" s="97">
        <v>0</v>
      </c>
      <c r="L10" s="96">
        <v>1384.3515624999991</v>
      </c>
      <c r="M10" s="97">
        <v>0</v>
      </c>
      <c r="N10" s="96">
        <v>3922.4014423076924</v>
      </c>
      <c r="O10" s="97">
        <v>0</v>
      </c>
      <c r="P10" s="96">
        <v>2028.8894230769224</v>
      </c>
      <c r="Q10" s="97">
        <v>0</v>
      </c>
      <c r="R10" s="96">
        <v>2058.2884615384583</v>
      </c>
      <c r="S10" s="97">
        <v>0</v>
      </c>
      <c r="T10" s="96">
        <v>963.46750000000191</v>
      </c>
      <c r="U10" s="97">
        <v>0</v>
      </c>
      <c r="V10" s="96">
        <v>2614.2860576923076</v>
      </c>
      <c r="W10" s="97">
        <v>0</v>
      </c>
      <c r="X10" s="96">
        <v>1719.8437500000027</v>
      </c>
      <c r="Y10" s="97">
        <v>0</v>
      </c>
      <c r="Z10" s="96">
        <v>795.25749999999903</v>
      </c>
      <c r="AA10" s="97">
        <v>0</v>
      </c>
      <c r="AB10" s="96">
        <v>3634.2106481481446</v>
      </c>
      <c r="AC10" s="97">
        <v>0</v>
      </c>
      <c r="AD10" s="96">
        <v>1908.8958333333351</v>
      </c>
      <c r="AE10" s="97">
        <v>0</v>
      </c>
      <c r="AF10" s="96">
        <v>2992.4447115384646</v>
      </c>
      <c r="AG10" s="97">
        <v>0</v>
      </c>
      <c r="AH10" s="96">
        <v>4355.5721153846116</v>
      </c>
      <c r="AI10" s="97">
        <v>0</v>
      </c>
      <c r="AJ10" s="96">
        <v>2217.1770833333344</v>
      </c>
      <c r="AK10" s="97">
        <v>0</v>
      </c>
      <c r="AL10" s="96">
        <v>3922.4014423076924</v>
      </c>
      <c r="AM10" s="97">
        <v>0</v>
      </c>
      <c r="AN10" s="96">
        <v>2634.9519230769224</v>
      </c>
      <c r="AO10" s="97">
        <v>0</v>
      </c>
      <c r="AP10" s="96">
        <v>710.46749999999827</v>
      </c>
      <c r="AQ10" s="97">
        <v>0</v>
      </c>
      <c r="AR10" s="96">
        <v>1800.0649038461579</v>
      </c>
      <c r="AS10" s="97">
        <v>0</v>
      </c>
      <c r="AT10" s="96">
        <v>2614.2860576923076</v>
      </c>
      <c r="AU10" s="97">
        <v>0</v>
      </c>
      <c r="AV10" s="96">
        <v>1719.8437500000027</v>
      </c>
      <c r="AW10" s="97">
        <v>0</v>
      </c>
      <c r="AX10" s="96">
        <v>795.25749999999903</v>
      </c>
      <c r="AY10" s="97">
        <v>0</v>
      </c>
    </row>
    <row r="11" spans="1:51" x14ac:dyDescent="0.25">
      <c r="B11" s="94">
        <v>10044</v>
      </c>
      <c r="C11" s="95" t="s">
        <v>14</v>
      </c>
      <c r="D11" s="96">
        <v>3373.6226851851839</v>
      </c>
      <c r="E11" s="97">
        <v>0</v>
      </c>
      <c r="F11" s="96">
        <v>2829.5450000000005</v>
      </c>
      <c r="G11" s="97">
        <v>0</v>
      </c>
      <c r="H11" s="96">
        <v>1983.6349999999986</v>
      </c>
      <c r="I11" s="97">
        <v>0</v>
      </c>
      <c r="J11" s="96">
        <v>5589.4759615384637</v>
      </c>
      <c r="K11" s="97">
        <v>0</v>
      </c>
      <c r="L11" s="96">
        <v>2152.1822916666647</v>
      </c>
      <c r="M11" s="97">
        <v>0</v>
      </c>
      <c r="N11" s="96">
        <v>3847.6658653846148</v>
      </c>
      <c r="O11" s="97">
        <v>0</v>
      </c>
      <c r="P11" s="96">
        <v>3392.2500000000014</v>
      </c>
      <c r="Q11" s="97">
        <v>0</v>
      </c>
      <c r="R11" s="96">
        <v>3328.6658653846152</v>
      </c>
      <c r="S11" s="97">
        <v>0</v>
      </c>
      <c r="T11" s="96">
        <v>2132.8824999999965</v>
      </c>
      <c r="U11" s="97">
        <v>0</v>
      </c>
      <c r="V11" s="96">
        <v>3481.3774038461565</v>
      </c>
      <c r="W11" s="97">
        <v>0</v>
      </c>
      <c r="X11" s="96">
        <v>3325.8774038461524</v>
      </c>
      <c r="Y11" s="97">
        <v>0</v>
      </c>
      <c r="Z11" s="96">
        <v>4539.5074999999997</v>
      </c>
      <c r="AA11" s="97">
        <v>0</v>
      </c>
      <c r="AB11" s="96">
        <v>4059.3217592592605</v>
      </c>
      <c r="AC11" s="97">
        <v>0</v>
      </c>
      <c r="AD11" s="96">
        <v>835.48697916667174</v>
      </c>
      <c r="AE11" s="97">
        <v>0</v>
      </c>
      <c r="AF11" s="96">
        <v>3164.1586538461538</v>
      </c>
      <c r="AG11" s="97">
        <v>0</v>
      </c>
      <c r="AH11" s="96">
        <v>5605.2403846153838</v>
      </c>
      <c r="AI11" s="97">
        <v>0</v>
      </c>
      <c r="AJ11" s="96">
        <v>2823.6406249999986</v>
      </c>
      <c r="AK11" s="97">
        <v>0</v>
      </c>
      <c r="AL11" s="96">
        <v>3854.9663461538426</v>
      </c>
      <c r="AM11" s="97">
        <v>0</v>
      </c>
      <c r="AN11" s="96">
        <v>4127.1274038461497</v>
      </c>
      <c r="AO11" s="97">
        <v>0</v>
      </c>
      <c r="AP11" s="96">
        <v>1780.9099999999992</v>
      </c>
      <c r="AQ11" s="97">
        <v>0</v>
      </c>
      <c r="AR11" s="96">
        <v>3024.1033653846143</v>
      </c>
      <c r="AS11" s="97">
        <v>0</v>
      </c>
      <c r="AT11" s="96">
        <v>3493.2355769230803</v>
      </c>
      <c r="AU11" s="97">
        <v>0</v>
      </c>
      <c r="AV11" s="96">
        <v>3330.8774038461584</v>
      </c>
      <c r="AW11" s="97">
        <v>0</v>
      </c>
      <c r="AX11" s="96">
        <v>4544.3300000000027</v>
      </c>
      <c r="AY11" s="97">
        <v>0</v>
      </c>
    </row>
    <row r="12" spans="1:51" x14ac:dyDescent="0.25">
      <c r="B12" s="94">
        <v>10046</v>
      </c>
      <c r="C12" s="95" t="s">
        <v>15</v>
      </c>
      <c r="D12" s="96">
        <v>0</v>
      </c>
      <c r="E12" s="97">
        <v>0</v>
      </c>
      <c r="F12" s="96">
        <v>13841.887499999984</v>
      </c>
      <c r="G12" s="97">
        <v>0</v>
      </c>
      <c r="H12" s="96">
        <v>26843.190000000006</v>
      </c>
      <c r="I12" s="97">
        <v>0</v>
      </c>
      <c r="J12" s="96">
        <v>17115.805288461532</v>
      </c>
      <c r="K12" s="97">
        <v>0</v>
      </c>
      <c r="L12" s="96">
        <v>1408.5026041666565</v>
      </c>
      <c r="M12" s="97">
        <v>0</v>
      </c>
      <c r="N12" s="96">
        <v>3632.064903846157</v>
      </c>
      <c r="O12" s="97">
        <v>0</v>
      </c>
      <c r="P12" s="96">
        <v>8690.6706730769292</v>
      </c>
      <c r="Q12" s="97">
        <v>0</v>
      </c>
      <c r="R12" s="96">
        <v>9709.021634615372</v>
      </c>
      <c r="S12" s="97">
        <v>0</v>
      </c>
      <c r="T12" s="96">
        <v>7736.6325000000079</v>
      </c>
      <c r="U12" s="97">
        <v>0</v>
      </c>
      <c r="V12" s="96">
        <v>6779.3942307692296</v>
      </c>
      <c r="W12" s="97">
        <v>0</v>
      </c>
      <c r="X12" s="96">
        <v>7081.9855769230762</v>
      </c>
      <c r="Y12" s="97">
        <v>0</v>
      </c>
      <c r="Z12" s="96">
        <v>8252.0425000000123</v>
      </c>
      <c r="AA12" s="97">
        <v>0</v>
      </c>
      <c r="AB12" s="96">
        <v>0</v>
      </c>
      <c r="AC12" s="97">
        <v>0</v>
      </c>
      <c r="AD12" s="96">
        <v>9783.2708333333467</v>
      </c>
      <c r="AE12" s="97">
        <v>0</v>
      </c>
      <c r="AF12" s="96">
        <v>31316.043269230762</v>
      </c>
      <c r="AG12" s="97">
        <v>0</v>
      </c>
      <c r="AH12" s="96">
        <v>16994.42788461539</v>
      </c>
      <c r="AI12" s="97">
        <v>0</v>
      </c>
      <c r="AJ12" s="96">
        <v>2829.1223958333376</v>
      </c>
      <c r="AK12" s="97">
        <v>0</v>
      </c>
      <c r="AL12" s="96">
        <v>3487.8677884615286</v>
      </c>
      <c r="AM12" s="97">
        <v>0</v>
      </c>
      <c r="AN12" s="96">
        <v>8539.1754807692232</v>
      </c>
      <c r="AO12" s="97">
        <v>0</v>
      </c>
      <c r="AP12" s="96">
        <v>6418.9949999999844</v>
      </c>
      <c r="AQ12" s="97">
        <v>0</v>
      </c>
      <c r="AR12" s="96">
        <v>10810.793269230751</v>
      </c>
      <c r="AS12" s="97">
        <v>0</v>
      </c>
      <c r="AT12" s="96">
        <v>6635.4615384615436</v>
      </c>
      <c r="AU12" s="97">
        <v>0</v>
      </c>
      <c r="AV12" s="96">
        <v>6918.5552884615354</v>
      </c>
      <c r="AW12" s="97">
        <v>0</v>
      </c>
      <c r="AX12" s="96">
        <v>8087.2450000000063</v>
      </c>
      <c r="AY12" s="97">
        <v>0</v>
      </c>
    </row>
    <row r="13" spans="1:51" x14ac:dyDescent="0.25">
      <c r="B13" s="94">
        <v>10047</v>
      </c>
      <c r="C13" s="95" t="s">
        <v>16</v>
      </c>
      <c r="D13" s="96">
        <v>16851.29629629627</v>
      </c>
      <c r="E13" s="97">
        <v>0</v>
      </c>
      <c r="F13" s="96">
        <v>13529.187499999998</v>
      </c>
      <c r="G13" s="97">
        <v>0</v>
      </c>
      <c r="H13" s="96">
        <v>18406.415000000008</v>
      </c>
      <c r="I13" s="97">
        <v>0</v>
      </c>
      <c r="J13" s="96">
        <v>26105.382211538468</v>
      </c>
      <c r="K13" s="97">
        <v>0</v>
      </c>
      <c r="L13" s="96">
        <v>10689.854166666662</v>
      </c>
      <c r="M13" s="97">
        <v>0</v>
      </c>
      <c r="N13" s="96">
        <v>20249.701923076911</v>
      </c>
      <c r="O13" s="97">
        <v>0</v>
      </c>
      <c r="P13" s="96">
        <v>25912.197115384621</v>
      </c>
      <c r="Q13" s="97">
        <v>0</v>
      </c>
      <c r="R13" s="96">
        <v>6781.5745192307486</v>
      </c>
      <c r="S13" s="97">
        <v>0</v>
      </c>
      <c r="T13" s="96">
        <v>4012.0674999999792</v>
      </c>
      <c r="U13" s="97">
        <v>0</v>
      </c>
      <c r="V13" s="96">
        <v>15421.920673076918</v>
      </c>
      <c r="W13" s="97">
        <v>0</v>
      </c>
      <c r="X13" s="96">
        <v>6257.7956730769129</v>
      </c>
      <c r="Y13" s="97">
        <v>0</v>
      </c>
      <c r="Z13" s="96">
        <v>0</v>
      </c>
      <c r="AA13" s="97">
        <v>0</v>
      </c>
      <c r="AB13" s="96">
        <v>22755.782407407409</v>
      </c>
      <c r="AC13" s="97">
        <v>0</v>
      </c>
      <c r="AD13" s="96">
        <v>0</v>
      </c>
      <c r="AE13" s="97">
        <v>0</v>
      </c>
      <c r="AF13" s="96">
        <v>26096.574519230755</v>
      </c>
      <c r="AG13" s="97">
        <v>0</v>
      </c>
      <c r="AH13" s="96">
        <v>26264.218750000011</v>
      </c>
      <c r="AI13" s="97">
        <v>0</v>
      </c>
      <c r="AJ13" s="96">
        <v>18151.986979166679</v>
      </c>
      <c r="AK13" s="97">
        <v>0</v>
      </c>
      <c r="AL13" s="96">
        <v>20386.576923076944</v>
      </c>
      <c r="AM13" s="97">
        <v>0</v>
      </c>
      <c r="AN13" s="96">
        <v>32024.915865384621</v>
      </c>
      <c r="AO13" s="97">
        <v>0</v>
      </c>
      <c r="AP13" s="96">
        <v>0</v>
      </c>
      <c r="AQ13" s="97">
        <v>0</v>
      </c>
      <c r="AR13" s="96">
        <v>9755.403846153833</v>
      </c>
      <c r="AS13" s="97">
        <v>0</v>
      </c>
      <c r="AT13" s="96">
        <v>15468.935096153835</v>
      </c>
      <c r="AU13" s="97">
        <v>0</v>
      </c>
      <c r="AV13" s="96">
        <v>6276.745192307686</v>
      </c>
      <c r="AW13" s="97">
        <v>0</v>
      </c>
      <c r="AX13" s="96">
        <v>0</v>
      </c>
      <c r="AY13" s="97">
        <v>0</v>
      </c>
    </row>
    <row r="14" spans="1:51" x14ac:dyDescent="0.25">
      <c r="B14" s="94">
        <v>10055</v>
      </c>
      <c r="C14" s="95" t="s">
        <v>17</v>
      </c>
      <c r="D14" s="96">
        <v>102.85416666666669</v>
      </c>
      <c r="E14" s="97">
        <v>0</v>
      </c>
      <c r="F14" s="96">
        <v>104.325</v>
      </c>
      <c r="G14" s="97">
        <v>0</v>
      </c>
      <c r="H14" s="96">
        <v>106.70749999999998</v>
      </c>
      <c r="I14" s="97">
        <v>0</v>
      </c>
      <c r="J14" s="96">
        <v>256.50721153846149</v>
      </c>
      <c r="K14" s="97">
        <v>0</v>
      </c>
      <c r="L14" s="96">
        <v>69.971354166666643</v>
      </c>
      <c r="M14" s="97">
        <v>0</v>
      </c>
      <c r="N14" s="96">
        <v>157.82932692307699</v>
      </c>
      <c r="O14" s="97">
        <v>0</v>
      </c>
      <c r="P14" s="96">
        <v>0</v>
      </c>
      <c r="Q14" s="97">
        <v>0</v>
      </c>
      <c r="R14" s="96">
        <v>42.961538461538495</v>
      </c>
      <c r="S14" s="97">
        <v>0</v>
      </c>
      <c r="T14" s="96">
        <v>17.455000000000027</v>
      </c>
      <c r="U14" s="97">
        <v>0</v>
      </c>
      <c r="V14" s="96">
        <v>74.040865384615401</v>
      </c>
      <c r="W14" s="97">
        <v>0</v>
      </c>
      <c r="X14" s="96">
        <v>55.728365384615451</v>
      </c>
      <c r="Y14" s="97">
        <v>0</v>
      </c>
      <c r="Z14" s="96">
        <v>0</v>
      </c>
      <c r="AA14" s="97">
        <v>0</v>
      </c>
      <c r="AB14" s="96">
        <v>117.56944444444444</v>
      </c>
      <c r="AC14" s="97">
        <v>0</v>
      </c>
      <c r="AD14" s="96">
        <v>68.531249999999986</v>
      </c>
      <c r="AE14" s="97">
        <v>0</v>
      </c>
      <c r="AF14" s="96">
        <v>132.99278846153854</v>
      </c>
      <c r="AG14" s="97">
        <v>0</v>
      </c>
      <c r="AH14" s="96">
        <v>257.38461538461536</v>
      </c>
      <c r="AI14" s="97">
        <v>0</v>
      </c>
      <c r="AJ14" s="96">
        <v>93.065104166666657</v>
      </c>
      <c r="AK14" s="97">
        <v>0</v>
      </c>
      <c r="AL14" s="96">
        <v>159.60576923076925</v>
      </c>
      <c r="AM14" s="97">
        <v>0</v>
      </c>
      <c r="AN14" s="96">
        <v>0</v>
      </c>
      <c r="AO14" s="97">
        <v>0</v>
      </c>
      <c r="AP14" s="96">
        <v>18.465000000000064</v>
      </c>
      <c r="AQ14" s="97">
        <v>0</v>
      </c>
      <c r="AR14" s="96">
        <v>30.697115384615419</v>
      </c>
      <c r="AS14" s="97">
        <v>0</v>
      </c>
      <c r="AT14" s="96">
        <v>74.781250000000028</v>
      </c>
      <c r="AU14" s="97">
        <v>0</v>
      </c>
      <c r="AV14" s="96">
        <v>56.370192307692356</v>
      </c>
      <c r="AW14" s="97">
        <v>0</v>
      </c>
      <c r="AX14" s="96">
        <v>0</v>
      </c>
      <c r="AY14" s="97">
        <v>0</v>
      </c>
    </row>
    <row r="15" spans="1:51" x14ac:dyDescent="0.25">
      <c r="B15" s="94">
        <v>10057</v>
      </c>
      <c r="C15" s="95" t="s">
        <v>18</v>
      </c>
      <c r="D15" s="96">
        <v>1841.9652777777778</v>
      </c>
      <c r="E15" s="97">
        <v>0</v>
      </c>
      <c r="F15" s="96">
        <v>1506.5700000000008</v>
      </c>
      <c r="G15" s="97">
        <v>0</v>
      </c>
      <c r="H15" s="96">
        <v>2422.0550000000003</v>
      </c>
      <c r="I15" s="97">
        <v>0</v>
      </c>
      <c r="J15" s="96">
        <v>3763.9639423076947</v>
      </c>
      <c r="K15" s="97">
        <v>0</v>
      </c>
      <c r="L15" s="96">
        <v>1244.7916666666715</v>
      </c>
      <c r="M15" s="97">
        <v>0</v>
      </c>
      <c r="N15" s="96">
        <v>3370.1610576923099</v>
      </c>
      <c r="O15" s="97">
        <v>0</v>
      </c>
      <c r="P15" s="96">
        <v>3824.0432692307704</v>
      </c>
      <c r="Q15" s="97">
        <v>0</v>
      </c>
      <c r="R15" s="96">
        <v>763.58894230769442</v>
      </c>
      <c r="S15" s="97">
        <v>0</v>
      </c>
      <c r="T15" s="96">
        <v>909.1424999999997</v>
      </c>
      <c r="U15" s="97">
        <v>0</v>
      </c>
      <c r="V15" s="96">
        <v>4441.2139423076942</v>
      </c>
      <c r="W15" s="97">
        <v>0</v>
      </c>
      <c r="X15" s="96">
        <v>2978.8197115384651</v>
      </c>
      <c r="Y15" s="97">
        <v>0</v>
      </c>
      <c r="Z15" s="96">
        <v>5194.4424999999974</v>
      </c>
      <c r="AA15" s="97">
        <v>0</v>
      </c>
      <c r="AB15" s="96">
        <v>2685.2152777777787</v>
      </c>
      <c r="AC15" s="97">
        <v>0</v>
      </c>
      <c r="AD15" s="96">
        <v>0</v>
      </c>
      <c r="AE15" s="97">
        <v>0</v>
      </c>
      <c r="AF15" s="96">
        <v>3601.7451923076928</v>
      </c>
      <c r="AG15" s="97">
        <v>0</v>
      </c>
      <c r="AH15" s="96">
        <v>3838.9543269230808</v>
      </c>
      <c r="AI15" s="97">
        <v>0</v>
      </c>
      <c r="AJ15" s="96">
        <v>2337.4843749999991</v>
      </c>
      <c r="AK15" s="97">
        <v>0</v>
      </c>
      <c r="AL15" s="96">
        <v>3438.5961538461547</v>
      </c>
      <c r="AM15" s="97">
        <v>0</v>
      </c>
      <c r="AN15" s="96">
        <v>4726.7908653846152</v>
      </c>
      <c r="AO15" s="97">
        <v>0</v>
      </c>
      <c r="AP15" s="96">
        <v>0</v>
      </c>
      <c r="AQ15" s="97">
        <v>0</v>
      </c>
      <c r="AR15" s="96">
        <v>1787.5913461538441</v>
      </c>
      <c r="AS15" s="97">
        <v>0</v>
      </c>
      <c r="AT15" s="96">
        <v>4509.6586538461561</v>
      </c>
      <c r="AU15" s="97">
        <v>0</v>
      </c>
      <c r="AV15" s="96">
        <v>3041.6225961538412</v>
      </c>
      <c r="AW15" s="97">
        <v>0</v>
      </c>
      <c r="AX15" s="96">
        <v>5257.3649999999998</v>
      </c>
      <c r="AY15" s="97">
        <v>0</v>
      </c>
    </row>
    <row r="16" spans="1:51" x14ac:dyDescent="0.25">
      <c r="B16" s="94">
        <v>10059</v>
      </c>
      <c r="C16" s="95" t="s">
        <v>19</v>
      </c>
      <c r="D16" s="96">
        <v>755.73842592592564</v>
      </c>
      <c r="E16" s="97">
        <v>0</v>
      </c>
      <c r="F16" s="96">
        <v>1001.4549999999999</v>
      </c>
      <c r="G16" s="97">
        <v>0</v>
      </c>
      <c r="H16" s="96">
        <v>1067.1049999999984</v>
      </c>
      <c r="I16" s="97">
        <v>0</v>
      </c>
      <c r="J16" s="96">
        <v>3078.5624999999995</v>
      </c>
      <c r="K16" s="97">
        <v>0</v>
      </c>
      <c r="L16" s="96">
        <v>729.97395833333292</v>
      </c>
      <c r="M16" s="97">
        <v>0</v>
      </c>
      <c r="N16" s="96">
        <v>3506.076923076922</v>
      </c>
      <c r="O16" s="97">
        <v>0</v>
      </c>
      <c r="P16" s="96">
        <v>1572.6658653846166</v>
      </c>
      <c r="Q16" s="97">
        <v>0</v>
      </c>
      <c r="R16" s="96">
        <v>0</v>
      </c>
      <c r="S16" s="97">
        <v>0</v>
      </c>
      <c r="T16" s="96">
        <v>0</v>
      </c>
      <c r="U16" s="97">
        <v>0</v>
      </c>
      <c r="V16" s="96">
        <v>756.64182692307691</v>
      </c>
      <c r="W16" s="97">
        <v>0</v>
      </c>
      <c r="X16" s="96">
        <v>148.36298076923217</v>
      </c>
      <c r="Y16" s="97">
        <v>0</v>
      </c>
      <c r="Z16" s="96">
        <v>0</v>
      </c>
      <c r="AA16" s="97">
        <v>0</v>
      </c>
      <c r="AB16" s="96">
        <v>1029.1643518518515</v>
      </c>
      <c r="AC16" s="97">
        <v>0</v>
      </c>
      <c r="AD16" s="96">
        <v>248.62239583333334</v>
      </c>
      <c r="AE16" s="97">
        <v>0</v>
      </c>
      <c r="AF16" s="96">
        <v>1477.6586538461527</v>
      </c>
      <c r="AG16" s="97">
        <v>0</v>
      </c>
      <c r="AH16" s="96">
        <v>3094.2788461538457</v>
      </c>
      <c r="AI16" s="97">
        <v>0</v>
      </c>
      <c r="AJ16" s="96">
        <v>1141.7864583333328</v>
      </c>
      <c r="AK16" s="97">
        <v>0</v>
      </c>
      <c r="AL16" s="96">
        <v>3521.8052884615377</v>
      </c>
      <c r="AM16" s="97">
        <v>0</v>
      </c>
      <c r="AN16" s="96">
        <v>1894.0336538461549</v>
      </c>
      <c r="AO16" s="97">
        <v>0</v>
      </c>
      <c r="AP16" s="96">
        <v>0</v>
      </c>
      <c r="AQ16" s="97">
        <v>0</v>
      </c>
      <c r="AR16" s="96">
        <v>77.990384615384656</v>
      </c>
      <c r="AS16" s="97">
        <v>0</v>
      </c>
      <c r="AT16" s="96">
        <v>760.76682692307702</v>
      </c>
      <c r="AU16" s="97">
        <v>0</v>
      </c>
      <c r="AV16" s="96">
        <v>150.93269230769258</v>
      </c>
      <c r="AW16" s="97">
        <v>0</v>
      </c>
      <c r="AX16" s="96">
        <v>0</v>
      </c>
      <c r="AY16" s="97">
        <v>0</v>
      </c>
    </row>
    <row r="17" spans="2:51" x14ac:dyDescent="0.25">
      <c r="B17" s="94">
        <v>10061</v>
      </c>
      <c r="C17" s="95" t="s">
        <v>20</v>
      </c>
      <c r="D17" s="96">
        <v>1213.4513888888891</v>
      </c>
      <c r="E17" s="97">
        <v>0</v>
      </c>
      <c r="F17" s="96">
        <v>857.59000000000094</v>
      </c>
      <c r="G17" s="97">
        <v>0</v>
      </c>
      <c r="H17" s="96">
        <v>1581.2774999999997</v>
      </c>
      <c r="I17" s="97">
        <v>0</v>
      </c>
      <c r="J17" s="96">
        <v>1567.5408653846148</v>
      </c>
      <c r="K17" s="97">
        <v>0</v>
      </c>
      <c r="L17" s="96">
        <v>347.2187500000008</v>
      </c>
      <c r="M17" s="97">
        <v>0</v>
      </c>
      <c r="N17" s="96">
        <v>1512.1874999999991</v>
      </c>
      <c r="O17" s="97">
        <v>0</v>
      </c>
      <c r="P17" s="96">
        <v>830.29567307692196</v>
      </c>
      <c r="Q17" s="97">
        <v>0</v>
      </c>
      <c r="R17" s="96">
        <v>976.55288461538362</v>
      </c>
      <c r="S17" s="97">
        <v>0</v>
      </c>
      <c r="T17" s="96">
        <v>105.14750000000089</v>
      </c>
      <c r="U17" s="97">
        <v>0</v>
      </c>
      <c r="V17" s="96">
        <v>790.95673076923072</v>
      </c>
      <c r="W17" s="97">
        <v>0</v>
      </c>
      <c r="X17" s="96">
        <v>522.07932692307838</v>
      </c>
      <c r="Y17" s="97">
        <v>0</v>
      </c>
      <c r="Z17" s="96">
        <v>525.20749999999987</v>
      </c>
      <c r="AA17" s="97">
        <v>0</v>
      </c>
      <c r="AB17" s="96">
        <v>1541.7037037037042</v>
      </c>
      <c r="AC17" s="97">
        <v>0</v>
      </c>
      <c r="AD17" s="96">
        <v>4.6067708333330515</v>
      </c>
      <c r="AE17" s="97">
        <v>0</v>
      </c>
      <c r="AF17" s="96">
        <v>2045.3870192307706</v>
      </c>
      <c r="AG17" s="97">
        <v>0</v>
      </c>
      <c r="AH17" s="96">
        <v>1582.2187499999991</v>
      </c>
      <c r="AI17" s="97">
        <v>0</v>
      </c>
      <c r="AJ17" s="96">
        <v>785.09374999999909</v>
      </c>
      <c r="AK17" s="97">
        <v>0</v>
      </c>
      <c r="AL17" s="96">
        <v>1524.6826923076919</v>
      </c>
      <c r="AM17" s="97">
        <v>0</v>
      </c>
      <c r="AN17" s="96">
        <v>1190.6105769230762</v>
      </c>
      <c r="AO17" s="97">
        <v>0</v>
      </c>
      <c r="AP17" s="96">
        <v>314.755</v>
      </c>
      <c r="AQ17" s="97">
        <v>0</v>
      </c>
      <c r="AR17" s="96">
        <v>458.03605769230757</v>
      </c>
      <c r="AS17" s="97">
        <v>0</v>
      </c>
      <c r="AT17" s="96">
        <v>797.57211538461559</v>
      </c>
      <c r="AU17" s="97">
        <v>0</v>
      </c>
      <c r="AV17" s="96">
        <v>525.41826923076917</v>
      </c>
      <c r="AW17" s="97">
        <v>0</v>
      </c>
      <c r="AX17" s="96">
        <v>529.97499999999968</v>
      </c>
      <c r="AY17" s="97">
        <v>0</v>
      </c>
    </row>
    <row r="18" spans="2:51" x14ac:dyDescent="0.25">
      <c r="B18" s="94">
        <v>10062</v>
      </c>
      <c r="C18" s="95" t="s">
        <v>21</v>
      </c>
      <c r="D18" s="96">
        <v>1141.5046296296291</v>
      </c>
      <c r="E18" s="97">
        <v>0</v>
      </c>
      <c r="F18" s="96">
        <v>1327.5849999999994</v>
      </c>
      <c r="G18" s="97">
        <v>0</v>
      </c>
      <c r="H18" s="96">
        <v>1267.9499999999991</v>
      </c>
      <c r="I18" s="97">
        <v>0</v>
      </c>
      <c r="J18" s="96">
        <v>1848.5360576923076</v>
      </c>
      <c r="K18" s="97">
        <v>0</v>
      </c>
      <c r="L18" s="96">
        <v>924.68229166666924</v>
      </c>
      <c r="M18" s="97">
        <v>0</v>
      </c>
      <c r="N18" s="96">
        <v>835.43269230769181</v>
      </c>
      <c r="O18" s="97">
        <v>0</v>
      </c>
      <c r="P18" s="96">
        <v>1337.7884615384614</v>
      </c>
      <c r="Q18" s="97">
        <v>0</v>
      </c>
      <c r="R18" s="96">
        <v>994.78365384615347</v>
      </c>
      <c r="S18" s="97">
        <v>0</v>
      </c>
      <c r="T18" s="96">
        <v>652.24000000000012</v>
      </c>
      <c r="U18" s="97">
        <v>0</v>
      </c>
      <c r="V18" s="96">
        <v>1447.6081730769233</v>
      </c>
      <c r="W18" s="97">
        <v>0</v>
      </c>
      <c r="X18" s="96">
        <v>871.33653846153675</v>
      </c>
      <c r="Y18" s="97">
        <v>0</v>
      </c>
      <c r="Z18" s="96">
        <v>1048.1425000000006</v>
      </c>
      <c r="AA18" s="97">
        <v>0</v>
      </c>
      <c r="AB18" s="96">
        <v>1148.0115740740735</v>
      </c>
      <c r="AC18" s="97">
        <v>0</v>
      </c>
      <c r="AD18" s="96">
        <v>911.45052083333428</v>
      </c>
      <c r="AE18" s="97">
        <v>0</v>
      </c>
      <c r="AF18" s="96">
        <v>1727.298076923079</v>
      </c>
      <c r="AG18" s="97">
        <v>0</v>
      </c>
      <c r="AH18" s="96">
        <v>1855.1201923076915</v>
      </c>
      <c r="AI18" s="97">
        <v>0</v>
      </c>
      <c r="AJ18" s="96">
        <v>1299.5937500000005</v>
      </c>
      <c r="AK18" s="97">
        <v>0</v>
      </c>
      <c r="AL18" s="96">
        <v>840.84615384615518</v>
      </c>
      <c r="AM18" s="97">
        <v>0</v>
      </c>
      <c r="AN18" s="96">
        <v>1343.2355769230774</v>
      </c>
      <c r="AO18" s="97">
        <v>0</v>
      </c>
      <c r="AP18" s="96">
        <v>696.59250000000065</v>
      </c>
      <c r="AQ18" s="97">
        <v>0</v>
      </c>
      <c r="AR18" s="96">
        <v>969.59855769230808</v>
      </c>
      <c r="AS18" s="97">
        <v>0</v>
      </c>
      <c r="AT18" s="96">
        <v>1454.0504807692312</v>
      </c>
      <c r="AU18" s="97">
        <v>0</v>
      </c>
      <c r="AV18" s="96">
        <v>877.65865384615324</v>
      </c>
      <c r="AW18" s="97">
        <v>0</v>
      </c>
      <c r="AX18" s="96">
        <v>1053.4574999999993</v>
      </c>
      <c r="AY18" s="97">
        <v>0</v>
      </c>
    </row>
    <row r="19" spans="2:51" x14ac:dyDescent="0.25">
      <c r="B19" s="94">
        <v>10064</v>
      </c>
      <c r="C19" s="95" t="s">
        <v>22</v>
      </c>
      <c r="D19" s="96">
        <v>1848.7430555555536</v>
      </c>
      <c r="E19" s="97">
        <v>0</v>
      </c>
      <c r="F19" s="96">
        <v>1331.3174999999994</v>
      </c>
      <c r="G19" s="97">
        <v>0</v>
      </c>
      <c r="H19" s="96">
        <v>938.1599999999994</v>
      </c>
      <c r="I19" s="97">
        <v>0</v>
      </c>
      <c r="J19" s="96">
        <v>3027.6033653846152</v>
      </c>
      <c r="K19" s="97">
        <v>0</v>
      </c>
      <c r="L19" s="96">
        <v>211.11458333333343</v>
      </c>
      <c r="M19" s="97">
        <v>0</v>
      </c>
      <c r="N19" s="96">
        <v>1538.3894230769247</v>
      </c>
      <c r="O19" s="97">
        <v>0</v>
      </c>
      <c r="P19" s="96">
        <v>974.42307692307884</v>
      </c>
      <c r="Q19" s="97">
        <v>0</v>
      </c>
      <c r="R19" s="96">
        <v>1869.1394230769233</v>
      </c>
      <c r="S19" s="97">
        <v>0</v>
      </c>
      <c r="T19" s="96">
        <v>1288.8275000000006</v>
      </c>
      <c r="U19" s="97">
        <v>0</v>
      </c>
      <c r="V19" s="96">
        <v>2680.367788461539</v>
      </c>
      <c r="W19" s="97">
        <v>0</v>
      </c>
      <c r="X19" s="96">
        <v>1003.6033653846177</v>
      </c>
      <c r="Y19" s="97">
        <v>0</v>
      </c>
      <c r="Z19" s="96">
        <v>1538.5550000000005</v>
      </c>
      <c r="AA19" s="97">
        <v>0</v>
      </c>
      <c r="AB19" s="96">
        <v>2304.0115740740744</v>
      </c>
      <c r="AC19" s="97">
        <v>0</v>
      </c>
      <c r="AD19" s="96">
        <v>115.16406250000033</v>
      </c>
      <c r="AE19" s="97">
        <v>0</v>
      </c>
      <c r="AF19" s="96">
        <v>1679.2932692307684</v>
      </c>
      <c r="AG19" s="97">
        <v>0</v>
      </c>
      <c r="AH19" s="96">
        <v>3036.3437500000014</v>
      </c>
      <c r="AI19" s="97">
        <v>0</v>
      </c>
      <c r="AJ19" s="96">
        <v>918.97916666666606</v>
      </c>
      <c r="AK19" s="97">
        <v>0</v>
      </c>
      <c r="AL19" s="96">
        <v>1545.2956730769213</v>
      </c>
      <c r="AM19" s="97">
        <v>0</v>
      </c>
      <c r="AN19" s="96">
        <v>1479.1153846153863</v>
      </c>
      <c r="AO19" s="97">
        <v>0</v>
      </c>
      <c r="AP19" s="96">
        <v>891.20749999999839</v>
      </c>
      <c r="AQ19" s="97">
        <v>0</v>
      </c>
      <c r="AR19" s="96">
        <v>1837.0408653846159</v>
      </c>
      <c r="AS19" s="97">
        <v>0</v>
      </c>
      <c r="AT19" s="96">
        <v>2688.5096153846152</v>
      </c>
      <c r="AU19" s="97">
        <v>0</v>
      </c>
      <c r="AV19" s="96">
        <v>1009.9927884615374</v>
      </c>
      <c r="AW19" s="97">
        <v>0</v>
      </c>
      <c r="AX19" s="96">
        <v>1546.0250000000001</v>
      </c>
      <c r="AY19" s="97">
        <v>0</v>
      </c>
    </row>
    <row r="20" spans="2:51" x14ac:dyDescent="0.25">
      <c r="B20" s="94">
        <v>10065</v>
      </c>
      <c r="C20" s="95" t="s">
        <v>23</v>
      </c>
      <c r="D20" s="96">
        <v>1315.6851851851852</v>
      </c>
      <c r="E20" s="97">
        <v>0</v>
      </c>
      <c r="F20" s="96">
        <v>1427.0075000000002</v>
      </c>
      <c r="G20" s="97">
        <v>0</v>
      </c>
      <c r="H20" s="96">
        <v>949.65000000000032</v>
      </c>
      <c r="I20" s="97">
        <v>0</v>
      </c>
      <c r="J20" s="96">
        <v>1402.396634615385</v>
      </c>
      <c r="K20" s="97">
        <v>0</v>
      </c>
      <c r="L20" s="96">
        <v>883.0494791666664</v>
      </c>
      <c r="M20" s="97">
        <v>0</v>
      </c>
      <c r="N20" s="96">
        <v>1583.5552884615379</v>
      </c>
      <c r="O20" s="97">
        <v>0</v>
      </c>
      <c r="P20" s="96">
        <v>1220.3028846153848</v>
      </c>
      <c r="Q20" s="97">
        <v>0</v>
      </c>
      <c r="R20" s="96">
        <v>1188.5865384615383</v>
      </c>
      <c r="S20" s="97">
        <v>0</v>
      </c>
      <c r="T20" s="96">
        <v>920.98499999999979</v>
      </c>
      <c r="U20" s="97">
        <v>0</v>
      </c>
      <c r="V20" s="96">
        <v>1026.2259615384619</v>
      </c>
      <c r="W20" s="97">
        <v>0</v>
      </c>
      <c r="X20" s="96">
        <v>965.15865384615381</v>
      </c>
      <c r="Y20" s="97">
        <v>0</v>
      </c>
      <c r="Z20" s="96">
        <v>968.49999999999966</v>
      </c>
      <c r="AA20" s="97">
        <v>0</v>
      </c>
      <c r="AB20" s="96">
        <v>1387.398148148148</v>
      </c>
      <c r="AC20" s="97">
        <v>0</v>
      </c>
      <c r="AD20" s="96">
        <v>1198.627604166667</v>
      </c>
      <c r="AE20" s="97">
        <v>0</v>
      </c>
      <c r="AF20" s="96">
        <v>1101.8173076923083</v>
      </c>
      <c r="AG20" s="97">
        <v>0</v>
      </c>
      <c r="AH20" s="96">
        <v>1402.396634615385</v>
      </c>
      <c r="AI20" s="97">
        <v>0</v>
      </c>
      <c r="AJ20" s="96">
        <v>982.46875000000011</v>
      </c>
      <c r="AK20" s="97">
        <v>0</v>
      </c>
      <c r="AL20" s="96">
        <v>1583.5552884615379</v>
      </c>
      <c r="AM20" s="97">
        <v>0</v>
      </c>
      <c r="AN20" s="96">
        <v>1304.7908653846157</v>
      </c>
      <c r="AO20" s="97">
        <v>0</v>
      </c>
      <c r="AP20" s="96">
        <v>1021.115</v>
      </c>
      <c r="AQ20" s="97">
        <v>0</v>
      </c>
      <c r="AR20" s="96">
        <v>1014.6394230769231</v>
      </c>
      <c r="AS20" s="97">
        <v>0</v>
      </c>
      <c r="AT20" s="96">
        <v>1026.2259615384619</v>
      </c>
      <c r="AU20" s="97">
        <v>0</v>
      </c>
      <c r="AV20" s="96">
        <v>965.15865384615381</v>
      </c>
      <c r="AW20" s="97">
        <v>0</v>
      </c>
      <c r="AX20" s="96">
        <v>968.49999999999966</v>
      </c>
      <c r="AY20" s="97">
        <v>0</v>
      </c>
    </row>
    <row r="21" spans="2:51" x14ac:dyDescent="0.25">
      <c r="B21" s="94">
        <v>10066</v>
      </c>
      <c r="C21" s="95" t="s">
        <v>24</v>
      </c>
      <c r="D21" s="96">
        <v>4271.5370370370383</v>
      </c>
      <c r="E21" s="97">
        <v>0</v>
      </c>
      <c r="F21" s="96">
        <v>6172.5124999999998</v>
      </c>
      <c r="G21" s="97">
        <v>0</v>
      </c>
      <c r="H21" s="96">
        <v>8462.2649999999958</v>
      </c>
      <c r="I21" s="97">
        <v>0</v>
      </c>
      <c r="J21" s="96">
        <v>6172.9254807692278</v>
      </c>
      <c r="K21" s="97">
        <v>0</v>
      </c>
      <c r="L21" s="96">
        <v>2415.7760416666729</v>
      </c>
      <c r="M21" s="97">
        <v>0</v>
      </c>
      <c r="N21" s="96">
        <v>4900.1274038461543</v>
      </c>
      <c r="O21" s="97">
        <v>0</v>
      </c>
      <c r="P21" s="96">
        <v>2959.1394230769301</v>
      </c>
      <c r="Q21" s="97">
        <v>0</v>
      </c>
      <c r="R21" s="96">
        <v>3067.3485576923081</v>
      </c>
      <c r="S21" s="97">
        <v>0</v>
      </c>
      <c r="T21" s="96">
        <v>2052.9674999999984</v>
      </c>
      <c r="U21" s="97">
        <v>0</v>
      </c>
      <c r="V21" s="96">
        <v>2586.4951923076919</v>
      </c>
      <c r="W21" s="97">
        <v>0</v>
      </c>
      <c r="X21" s="96">
        <v>3718.3918269230735</v>
      </c>
      <c r="Y21" s="97">
        <v>0</v>
      </c>
      <c r="Z21" s="96">
        <v>3325.6399999999971</v>
      </c>
      <c r="AA21" s="97">
        <v>0</v>
      </c>
      <c r="AB21" s="96">
        <v>4485.493055555562</v>
      </c>
      <c r="AC21" s="97">
        <v>0</v>
      </c>
      <c r="AD21" s="96">
        <v>4682.6458333333285</v>
      </c>
      <c r="AE21" s="97">
        <v>0</v>
      </c>
      <c r="AF21" s="96">
        <v>10446.670673076924</v>
      </c>
      <c r="AG21" s="97">
        <v>0</v>
      </c>
      <c r="AH21" s="96">
        <v>6395.3485576923067</v>
      </c>
      <c r="AI21" s="97">
        <v>0</v>
      </c>
      <c r="AJ21" s="96">
        <v>3666.09375</v>
      </c>
      <c r="AK21" s="97">
        <v>0</v>
      </c>
      <c r="AL21" s="96">
        <v>5105.9158653846152</v>
      </c>
      <c r="AM21" s="97">
        <v>0</v>
      </c>
      <c r="AN21" s="96">
        <v>3162.1225961538462</v>
      </c>
      <c r="AO21" s="97">
        <v>0</v>
      </c>
      <c r="AP21" s="96">
        <v>2050.9775000000009</v>
      </c>
      <c r="AQ21" s="97">
        <v>0</v>
      </c>
      <c r="AR21" s="96">
        <v>3404.139423076921</v>
      </c>
      <c r="AS21" s="97">
        <v>0</v>
      </c>
      <c r="AT21" s="96">
        <v>2794.2475961538494</v>
      </c>
      <c r="AU21" s="97">
        <v>0</v>
      </c>
      <c r="AV21" s="96">
        <v>3913.6129807692359</v>
      </c>
      <c r="AW21" s="97">
        <v>0</v>
      </c>
      <c r="AX21" s="96">
        <v>3514.7574999999993</v>
      </c>
      <c r="AY21" s="97">
        <v>0</v>
      </c>
    </row>
    <row r="22" spans="2:51" x14ac:dyDescent="0.25">
      <c r="B22" s="94">
        <v>10067</v>
      </c>
      <c r="C22" s="95" t="s">
        <v>25</v>
      </c>
      <c r="D22" s="96">
        <v>3154.856481481479</v>
      </c>
      <c r="E22" s="97">
        <v>0</v>
      </c>
      <c r="F22" s="96">
        <v>2844.3175000000037</v>
      </c>
      <c r="G22" s="97">
        <v>0</v>
      </c>
      <c r="H22" s="96">
        <v>3219.0949999999998</v>
      </c>
      <c r="I22" s="97">
        <v>0</v>
      </c>
      <c r="J22" s="96">
        <v>5388.9759615384601</v>
      </c>
      <c r="K22" s="97">
        <v>0</v>
      </c>
      <c r="L22" s="96">
        <v>1321.4791666666672</v>
      </c>
      <c r="M22" s="97">
        <v>0</v>
      </c>
      <c r="N22" s="96">
        <v>3092.7355769230749</v>
      </c>
      <c r="O22" s="97">
        <v>0</v>
      </c>
      <c r="P22" s="96">
        <v>4051.7740384615363</v>
      </c>
      <c r="Q22" s="97">
        <v>0</v>
      </c>
      <c r="R22" s="96">
        <v>3220.889423076921</v>
      </c>
      <c r="S22" s="97">
        <v>0</v>
      </c>
      <c r="T22" s="96">
        <v>1764.2025000000006</v>
      </c>
      <c r="U22" s="97">
        <v>0</v>
      </c>
      <c r="V22" s="96">
        <v>4071.9543269230753</v>
      </c>
      <c r="W22" s="97">
        <v>0</v>
      </c>
      <c r="X22" s="96">
        <v>3157.5817307692332</v>
      </c>
      <c r="Y22" s="97">
        <v>0</v>
      </c>
      <c r="Z22" s="96">
        <v>4862.8249999999998</v>
      </c>
      <c r="AA22" s="97">
        <v>0</v>
      </c>
      <c r="AB22" s="96">
        <v>3288.6550925925935</v>
      </c>
      <c r="AC22" s="97">
        <v>0</v>
      </c>
      <c r="AD22" s="96">
        <v>2158.8463541666674</v>
      </c>
      <c r="AE22" s="97">
        <v>0</v>
      </c>
      <c r="AF22" s="96">
        <v>4277.5937499999973</v>
      </c>
      <c r="AG22" s="97">
        <v>0</v>
      </c>
      <c r="AH22" s="96">
        <v>5505.0432692307677</v>
      </c>
      <c r="AI22" s="97">
        <v>0</v>
      </c>
      <c r="AJ22" s="96">
        <v>2331.921875</v>
      </c>
      <c r="AK22" s="97">
        <v>0</v>
      </c>
      <c r="AL22" s="96">
        <v>3177.9975961538466</v>
      </c>
      <c r="AM22" s="97">
        <v>0</v>
      </c>
      <c r="AN22" s="96">
        <v>4140.7788461538485</v>
      </c>
      <c r="AO22" s="97">
        <v>0</v>
      </c>
      <c r="AP22" s="96">
        <v>2647.21</v>
      </c>
      <c r="AQ22" s="97">
        <v>0</v>
      </c>
      <c r="AR22" s="96">
        <v>2456.6394230769247</v>
      </c>
      <c r="AS22" s="97">
        <v>0</v>
      </c>
      <c r="AT22" s="96">
        <v>4165.6658653846162</v>
      </c>
      <c r="AU22" s="97">
        <v>0</v>
      </c>
      <c r="AV22" s="96">
        <v>3241.6899038461534</v>
      </c>
      <c r="AW22" s="97">
        <v>0</v>
      </c>
      <c r="AX22" s="96">
        <v>4957.6474999999991</v>
      </c>
      <c r="AY22" s="97">
        <v>0</v>
      </c>
    </row>
    <row r="23" spans="2:51" x14ac:dyDescent="0.25">
      <c r="B23" s="94">
        <v>10068</v>
      </c>
      <c r="C23" s="95" t="s">
        <v>26</v>
      </c>
      <c r="D23" s="96">
        <v>0</v>
      </c>
      <c r="E23" s="97">
        <v>0</v>
      </c>
      <c r="F23" s="96">
        <v>183.10000000000005</v>
      </c>
      <c r="G23" s="97">
        <v>0</v>
      </c>
      <c r="H23" s="96">
        <v>194.39499999999998</v>
      </c>
      <c r="I23" s="97">
        <v>0</v>
      </c>
      <c r="J23" s="96">
        <v>553.25000000000045</v>
      </c>
      <c r="K23" s="97">
        <v>0</v>
      </c>
      <c r="L23" s="96">
        <v>432.50000000000011</v>
      </c>
      <c r="M23" s="97">
        <v>0</v>
      </c>
      <c r="N23" s="96">
        <v>360.88701923076917</v>
      </c>
      <c r="O23" s="97">
        <v>0</v>
      </c>
      <c r="P23" s="96">
        <v>412.63461538461502</v>
      </c>
      <c r="Q23" s="97">
        <v>0</v>
      </c>
      <c r="R23" s="96">
        <v>200.50480769230776</v>
      </c>
      <c r="S23" s="97">
        <v>0</v>
      </c>
      <c r="T23" s="96">
        <v>0</v>
      </c>
      <c r="U23" s="97">
        <v>0</v>
      </c>
      <c r="V23" s="96">
        <v>555.26442307692321</v>
      </c>
      <c r="W23" s="97">
        <v>0</v>
      </c>
      <c r="X23" s="96">
        <v>293.98798076923089</v>
      </c>
      <c r="Y23" s="97">
        <v>0</v>
      </c>
      <c r="Z23" s="96">
        <v>67.142500000000055</v>
      </c>
      <c r="AA23" s="97">
        <v>0</v>
      </c>
      <c r="AB23" s="96">
        <v>0</v>
      </c>
      <c r="AC23" s="97">
        <v>0</v>
      </c>
      <c r="AD23" s="96">
        <v>46.221354166667169</v>
      </c>
      <c r="AE23" s="97">
        <v>0</v>
      </c>
      <c r="AF23" s="96">
        <v>347.18750000000034</v>
      </c>
      <c r="AG23" s="97">
        <v>0</v>
      </c>
      <c r="AH23" s="96">
        <v>555.31490384615336</v>
      </c>
      <c r="AI23" s="97">
        <v>0</v>
      </c>
      <c r="AJ23" s="96">
        <v>559.1015625</v>
      </c>
      <c r="AK23" s="97">
        <v>0</v>
      </c>
      <c r="AL23" s="96">
        <v>362.34134615384608</v>
      </c>
      <c r="AM23" s="97">
        <v>0</v>
      </c>
      <c r="AN23" s="96">
        <v>415.27163461538487</v>
      </c>
      <c r="AO23" s="97">
        <v>0</v>
      </c>
      <c r="AP23" s="96">
        <v>108.18750000000016</v>
      </c>
      <c r="AQ23" s="97">
        <v>0</v>
      </c>
      <c r="AR23" s="96">
        <v>0</v>
      </c>
      <c r="AS23" s="97">
        <v>0</v>
      </c>
      <c r="AT23" s="96">
        <v>557.82932692307713</v>
      </c>
      <c r="AU23" s="97">
        <v>0</v>
      </c>
      <c r="AV23" s="96">
        <v>296.63461538461507</v>
      </c>
      <c r="AW23" s="97">
        <v>0</v>
      </c>
      <c r="AX23" s="96">
        <v>68.314999999999628</v>
      </c>
      <c r="AY23" s="97">
        <v>0</v>
      </c>
    </row>
    <row r="24" spans="2:51" x14ac:dyDescent="0.25">
      <c r="B24" s="94">
        <v>10070</v>
      </c>
      <c r="C24" s="95" t="s">
        <v>27</v>
      </c>
      <c r="D24" s="96">
        <v>53.289351851851904</v>
      </c>
      <c r="E24" s="97">
        <v>0</v>
      </c>
      <c r="F24" s="96">
        <v>61.065000000000062</v>
      </c>
      <c r="G24" s="97">
        <v>0</v>
      </c>
      <c r="H24" s="96">
        <v>74.930000000000049</v>
      </c>
      <c r="I24" s="97">
        <v>0</v>
      </c>
      <c r="J24" s="96">
        <v>103.4615384615385</v>
      </c>
      <c r="K24" s="97">
        <v>0</v>
      </c>
      <c r="L24" s="96">
        <v>44.31510416666665</v>
      </c>
      <c r="M24" s="97">
        <v>0</v>
      </c>
      <c r="N24" s="96">
        <v>55.350961538461476</v>
      </c>
      <c r="O24" s="97">
        <v>0</v>
      </c>
      <c r="P24" s="96">
        <v>40.300480769230731</v>
      </c>
      <c r="Q24" s="97">
        <v>0</v>
      </c>
      <c r="R24" s="96">
        <v>52.317307692307772</v>
      </c>
      <c r="S24" s="97">
        <v>0</v>
      </c>
      <c r="T24" s="96">
        <v>18.542500000000047</v>
      </c>
      <c r="U24" s="97">
        <v>0</v>
      </c>
      <c r="V24" s="96">
        <v>59.471153846153854</v>
      </c>
      <c r="W24" s="97">
        <v>0</v>
      </c>
      <c r="X24" s="96">
        <v>22.557692307692321</v>
      </c>
      <c r="Y24" s="97">
        <v>0</v>
      </c>
      <c r="Z24" s="96">
        <v>40.50250000000004</v>
      </c>
      <c r="AA24" s="97">
        <v>0</v>
      </c>
      <c r="AB24" s="96">
        <v>66.581018518518547</v>
      </c>
      <c r="AC24" s="97">
        <v>0</v>
      </c>
      <c r="AD24" s="96">
        <v>25.549479166666693</v>
      </c>
      <c r="AE24" s="97">
        <v>0</v>
      </c>
      <c r="AF24" s="96">
        <v>95.740384615384585</v>
      </c>
      <c r="AG24" s="97">
        <v>0</v>
      </c>
      <c r="AH24" s="96">
        <v>103.4615384615385</v>
      </c>
      <c r="AI24" s="97">
        <v>0</v>
      </c>
      <c r="AJ24" s="96">
        <v>63.856770833333329</v>
      </c>
      <c r="AK24" s="97">
        <v>0</v>
      </c>
      <c r="AL24" s="96">
        <v>55.350961538461476</v>
      </c>
      <c r="AM24" s="97">
        <v>0</v>
      </c>
      <c r="AN24" s="96">
        <v>54.576923076922995</v>
      </c>
      <c r="AO24" s="97">
        <v>0</v>
      </c>
      <c r="AP24" s="96">
        <v>24.805000000000049</v>
      </c>
      <c r="AQ24" s="97">
        <v>0</v>
      </c>
      <c r="AR24" s="96">
        <v>31.829326923076966</v>
      </c>
      <c r="AS24" s="97">
        <v>0</v>
      </c>
      <c r="AT24" s="96">
        <v>59.471153846153854</v>
      </c>
      <c r="AU24" s="97">
        <v>0</v>
      </c>
      <c r="AV24" s="96">
        <v>22.557692307692321</v>
      </c>
      <c r="AW24" s="97">
        <v>0</v>
      </c>
      <c r="AX24" s="96">
        <v>40.50250000000004</v>
      </c>
      <c r="AY24" s="97">
        <v>0</v>
      </c>
    </row>
    <row r="25" spans="2:51" x14ac:dyDescent="0.25">
      <c r="B25" s="94">
        <v>10071</v>
      </c>
      <c r="C25" s="95" t="s">
        <v>28</v>
      </c>
      <c r="D25" s="96">
        <v>216.25231481481489</v>
      </c>
      <c r="E25" s="97">
        <v>0</v>
      </c>
      <c r="F25" s="96">
        <v>0</v>
      </c>
      <c r="G25" s="97">
        <v>0</v>
      </c>
      <c r="H25" s="96">
        <v>505.83</v>
      </c>
      <c r="I25" s="97">
        <v>0</v>
      </c>
      <c r="J25" s="96">
        <v>607.66826923076906</v>
      </c>
      <c r="K25" s="97">
        <v>0</v>
      </c>
      <c r="L25" s="96">
        <v>34.671875000000021</v>
      </c>
      <c r="M25" s="97">
        <v>0</v>
      </c>
      <c r="N25" s="96">
        <v>418.94471153846189</v>
      </c>
      <c r="O25" s="97">
        <v>0</v>
      </c>
      <c r="P25" s="96">
        <v>386.81730769230762</v>
      </c>
      <c r="Q25" s="97">
        <v>0</v>
      </c>
      <c r="R25" s="96">
        <v>0</v>
      </c>
      <c r="S25" s="97">
        <v>0</v>
      </c>
      <c r="T25" s="96">
        <v>32.084999999999809</v>
      </c>
      <c r="U25" s="97">
        <v>0</v>
      </c>
      <c r="V25" s="96">
        <v>223.99278846153837</v>
      </c>
      <c r="W25" s="97">
        <v>0</v>
      </c>
      <c r="X25" s="96">
        <v>182.57211538461553</v>
      </c>
      <c r="Y25" s="97">
        <v>0</v>
      </c>
      <c r="Z25" s="96">
        <v>0</v>
      </c>
      <c r="AA25" s="97">
        <v>0</v>
      </c>
      <c r="AB25" s="96">
        <v>272.11111111111086</v>
      </c>
      <c r="AC25" s="97">
        <v>0</v>
      </c>
      <c r="AD25" s="96">
        <v>0</v>
      </c>
      <c r="AE25" s="97">
        <v>0</v>
      </c>
      <c r="AF25" s="96">
        <v>617.7620192307694</v>
      </c>
      <c r="AG25" s="97">
        <v>0</v>
      </c>
      <c r="AH25" s="96">
        <v>610.42788461538498</v>
      </c>
      <c r="AI25" s="97">
        <v>0</v>
      </c>
      <c r="AJ25" s="96">
        <v>141.71614583333326</v>
      </c>
      <c r="AK25" s="97">
        <v>0</v>
      </c>
      <c r="AL25" s="96">
        <v>421.37259615384636</v>
      </c>
      <c r="AM25" s="97">
        <v>0</v>
      </c>
      <c r="AN25" s="96">
        <v>453.37499999999966</v>
      </c>
      <c r="AO25" s="97">
        <v>0</v>
      </c>
      <c r="AP25" s="96">
        <v>0</v>
      </c>
      <c r="AQ25" s="97">
        <v>0</v>
      </c>
      <c r="AR25" s="96">
        <v>100.86538461538474</v>
      </c>
      <c r="AS25" s="97">
        <v>0</v>
      </c>
      <c r="AT25" s="96">
        <v>224.93509615384599</v>
      </c>
      <c r="AU25" s="97">
        <v>0</v>
      </c>
      <c r="AV25" s="96">
        <v>183.07692307692309</v>
      </c>
      <c r="AW25" s="97">
        <v>0</v>
      </c>
      <c r="AX25" s="96">
        <v>0</v>
      </c>
      <c r="AY25" s="97">
        <v>0</v>
      </c>
    </row>
    <row r="26" spans="2:51" x14ac:dyDescent="0.25">
      <c r="B26" s="94">
        <v>10072</v>
      </c>
      <c r="C26" s="95" t="s">
        <v>29</v>
      </c>
      <c r="D26" s="96">
        <v>1716.1087962962974</v>
      </c>
      <c r="E26" s="97">
        <v>0</v>
      </c>
      <c r="F26" s="96">
        <v>3141.1825000000031</v>
      </c>
      <c r="G26" s="97">
        <v>0</v>
      </c>
      <c r="H26" s="96">
        <v>2485.3874999999985</v>
      </c>
      <c r="I26" s="97">
        <v>0</v>
      </c>
      <c r="J26" s="96">
        <v>5423.9543269230744</v>
      </c>
      <c r="K26" s="97">
        <v>0</v>
      </c>
      <c r="L26" s="96">
        <v>3755.0130208333298</v>
      </c>
      <c r="M26" s="97">
        <v>0</v>
      </c>
      <c r="N26" s="96">
        <v>5138.2932692307668</v>
      </c>
      <c r="O26" s="97">
        <v>0</v>
      </c>
      <c r="P26" s="96">
        <v>4603.2163461538466</v>
      </c>
      <c r="Q26" s="97">
        <v>0</v>
      </c>
      <c r="R26" s="96">
        <v>3446.9134615384587</v>
      </c>
      <c r="S26" s="97">
        <v>0</v>
      </c>
      <c r="T26" s="96">
        <v>2466.1250000000009</v>
      </c>
      <c r="U26" s="97">
        <v>0</v>
      </c>
      <c r="V26" s="96">
        <v>5155.4783653846162</v>
      </c>
      <c r="W26" s="97">
        <v>0</v>
      </c>
      <c r="X26" s="96">
        <v>3328.7091346153829</v>
      </c>
      <c r="Y26" s="97">
        <v>0</v>
      </c>
      <c r="Z26" s="96">
        <v>4847.2000000000007</v>
      </c>
      <c r="AA26" s="97">
        <v>0</v>
      </c>
      <c r="AB26" s="96">
        <v>1728.3819444444478</v>
      </c>
      <c r="AC26" s="97">
        <v>0</v>
      </c>
      <c r="AD26" s="96">
        <v>2005.0755208333371</v>
      </c>
      <c r="AE26" s="97">
        <v>0</v>
      </c>
      <c r="AF26" s="96">
        <v>3715.4903846153861</v>
      </c>
      <c r="AG26" s="97">
        <v>0</v>
      </c>
      <c r="AH26" s="96">
        <v>5444.0841346153884</v>
      </c>
      <c r="AI26" s="97">
        <v>0</v>
      </c>
      <c r="AJ26" s="96">
        <v>4848.0546875000045</v>
      </c>
      <c r="AK26" s="97">
        <v>0</v>
      </c>
      <c r="AL26" s="96">
        <v>5157.7379807692287</v>
      </c>
      <c r="AM26" s="97">
        <v>0</v>
      </c>
      <c r="AN26" s="96">
        <v>4618.8533653846198</v>
      </c>
      <c r="AO26" s="97">
        <v>0</v>
      </c>
      <c r="AP26" s="96">
        <v>2577.8150000000023</v>
      </c>
      <c r="AQ26" s="97">
        <v>0</v>
      </c>
      <c r="AR26" s="96">
        <v>3363.4014423076933</v>
      </c>
      <c r="AS26" s="97">
        <v>0</v>
      </c>
      <c r="AT26" s="96">
        <v>5183.0000000000027</v>
      </c>
      <c r="AU26" s="97">
        <v>0</v>
      </c>
      <c r="AV26" s="96">
        <v>3344.6658653846189</v>
      </c>
      <c r="AW26" s="97">
        <v>0</v>
      </c>
      <c r="AX26" s="96">
        <v>4864.1599999999944</v>
      </c>
      <c r="AY26" s="97">
        <v>0</v>
      </c>
    </row>
    <row r="27" spans="2:51" x14ac:dyDescent="0.25">
      <c r="B27" s="94">
        <v>10074</v>
      </c>
      <c r="C27" s="95" t="s">
        <v>30</v>
      </c>
      <c r="D27" s="96">
        <v>5203.173611111115</v>
      </c>
      <c r="E27" s="97">
        <v>0</v>
      </c>
      <c r="F27" s="96">
        <v>4546.6475000000009</v>
      </c>
      <c r="G27" s="97">
        <v>0</v>
      </c>
      <c r="H27" s="96">
        <v>4964.7549999999947</v>
      </c>
      <c r="I27" s="97">
        <v>0</v>
      </c>
      <c r="J27" s="96">
        <v>6836.4278846153838</v>
      </c>
      <c r="K27" s="97">
        <v>0</v>
      </c>
      <c r="L27" s="96">
        <v>932.33593750000136</v>
      </c>
      <c r="M27" s="97">
        <v>0</v>
      </c>
      <c r="N27" s="96">
        <v>4088.915865384613</v>
      </c>
      <c r="O27" s="97">
        <v>0</v>
      </c>
      <c r="P27" s="96">
        <v>1961.4158653846125</v>
      </c>
      <c r="Q27" s="97">
        <v>0</v>
      </c>
      <c r="R27" s="96">
        <v>1467.4711538461506</v>
      </c>
      <c r="S27" s="97">
        <v>0</v>
      </c>
      <c r="T27" s="96">
        <v>2002.7175000000002</v>
      </c>
      <c r="U27" s="97">
        <v>0</v>
      </c>
      <c r="V27" s="96">
        <v>4458.3605769230735</v>
      </c>
      <c r="W27" s="97">
        <v>0</v>
      </c>
      <c r="X27" s="96">
        <v>3266.538461538466</v>
      </c>
      <c r="Y27" s="97">
        <v>0</v>
      </c>
      <c r="Z27" s="96">
        <v>5549.0350000000017</v>
      </c>
      <c r="AA27" s="97">
        <v>0</v>
      </c>
      <c r="AB27" s="96">
        <v>6270.8009259259288</v>
      </c>
      <c r="AC27" s="97">
        <v>0</v>
      </c>
      <c r="AD27" s="96">
        <v>1656.7812499999964</v>
      </c>
      <c r="AE27" s="97">
        <v>0</v>
      </c>
      <c r="AF27" s="96">
        <v>6651.9879807692259</v>
      </c>
      <c r="AG27" s="97">
        <v>0</v>
      </c>
      <c r="AH27" s="96">
        <v>6940.3269230769256</v>
      </c>
      <c r="AI27" s="97">
        <v>0</v>
      </c>
      <c r="AJ27" s="96">
        <v>2369.7890624999991</v>
      </c>
      <c r="AK27" s="97">
        <v>0</v>
      </c>
      <c r="AL27" s="96">
        <v>4150.548076923079</v>
      </c>
      <c r="AM27" s="97">
        <v>0</v>
      </c>
      <c r="AN27" s="96">
        <v>3122.8293269230749</v>
      </c>
      <c r="AO27" s="97">
        <v>0</v>
      </c>
      <c r="AP27" s="96">
        <v>0</v>
      </c>
      <c r="AQ27" s="97">
        <v>0</v>
      </c>
      <c r="AR27" s="96">
        <v>3123.0456730769242</v>
      </c>
      <c r="AS27" s="97">
        <v>0</v>
      </c>
      <c r="AT27" s="96">
        <v>4507.7980769230771</v>
      </c>
      <c r="AU27" s="97">
        <v>0</v>
      </c>
      <c r="AV27" s="96">
        <v>3295.5096153846162</v>
      </c>
      <c r="AW27" s="97">
        <v>0</v>
      </c>
      <c r="AX27" s="96">
        <v>5576.0024999999996</v>
      </c>
      <c r="AY27" s="97">
        <v>0</v>
      </c>
    </row>
    <row r="28" spans="2:51" x14ac:dyDescent="0.25">
      <c r="B28" s="94">
        <v>10076</v>
      </c>
      <c r="C28" s="95" t="s">
        <v>31</v>
      </c>
      <c r="D28" s="96">
        <v>146.65972222222311</v>
      </c>
      <c r="E28" s="97">
        <v>0</v>
      </c>
      <c r="F28" s="96">
        <v>51.929999999998479</v>
      </c>
      <c r="G28" s="97">
        <v>0</v>
      </c>
      <c r="H28" s="96">
        <v>514.39749999999981</v>
      </c>
      <c r="I28" s="97">
        <v>0</v>
      </c>
      <c r="J28" s="96">
        <v>1714.4110576923078</v>
      </c>
      <c r="K28" s="97">
        <v>0</v>
      </c>
      <c r="L28" s="96">
        <v>0</v>
      </c>
      <c r="M28" s="97">
        <v>0</v>
      </c>
      <c r="N28" s="96">
        <v>127.93749999999982</v>
      </c>
      <c r="O28" s="97">
        <v>0</v>
      </c>
      <c r="P28" s="96">
        <v>390.93028846153777</v>
      </c>
      <c r="Q28" s="97">
        <v>0</v>
      </c>
      <c r="R28" s="96">
        <v>724.31009615384551</v>
      </c>
      <c r="S28" s="97">
        <v>0</v>
      </c>
      <c r="T28" s="96">
        <v>318.22000000000048</v>
      </c>
      <c r="U28" s="97">
        <v>0</v>
      </c>
      <c r="V28" s="96">
        <v>870.42548076923049</v>
      </c>
      <c r="W28" s="97">
        <v>0</v>
      </c>
      <c r="X28" s="96">
        <v>643.55528846153834</v>
      </c>
      <c r="Y28" s="97">
        <v>0</v>
      </c>
      <c r="Z28" s="96">
        <v>400.26249999999908</v>
      </c>
      <c r="AA28" s="97">
        <v>0</v>
      </c>
      <c r="AB28" s="96">
        <v>384.7754629629635</v>
      </c>
      <c r="AC28" s="97">
        <v>0</v>
      </c>
      <c r="AD28" s="96">
        <v>0</v>
      </c>
      <c r="AE28" s="97">
        <v>0</v>
      </c>
      <c r="AF28" s="96">
        <v>835.54807692307747</v>
      </c>
      <c r="AG28" s="97">
        <v>0</v>
      </c>
      <c r="AH28" s="96">
        <v>1736.6322115384626</v>
      </c>
      <c r="AI28" s="97">
        <v>0</v>
      </c>
      <c r="AJ28" s="96">
        <v>86.986979166667311</v>
      </c>
      <c r="AK28" s="97">
        <v>0</v>
      </c>
      <c r="AL28" s="96">
        <v>137.0024038461537</v>
      </c>
      <c r="AM28" s="97">
        <v>0</v>
      </c>
      <c r="AN28" s="96">
        <v>640.60336538461502</v>
      </c>
      <c r="AO28" s="97">
        <v>0</v>
      </c>
      <c r="AP28" s="96">
        <v>260.53999999999962</v>
      </c>
      <c r="AQ28" s="97">
        <v>0</v>
      </c>
      <c r="AR28" s="96">
        <v>569.36298076923049</v>
      </c>
      <c r="AS28" s="97">
        <v>0</v>
      </c>
      <c r="AT28" s="96">
        <v>879.58653846153811</v>
      </c>
      <c r="AU28" s="97">
        <v>0</v>
      </c>
      <c r="AV28" s="96">
        <v>651.47115384615347</v>
      </c>
      <c r="AW28" s="97">
        <v>0</v>
      </c>
      <c r="AX28" s="96">
        <v>404.53249999999997</v>
      </c>
      <c r="AY28" s="97">
        <v>0</v>
      </c>
    </row>
    <row r="29" spans="2:51" x14ac:dyDescent="0.25">
      <c r="B29" s="94">
        <v>10078</v>
      </c>
      <c r="C29" s="95" t="s">
        <v>32</v>
      </c>
      <c r="D29" s="96">
        <v>1176.7430555555554</v>
      </c>
      <c r="E29" s="97">
        <v>0</v>
      </c>
      <c r="F29" s="96">
        <v>1114.6275000000005</v>
      </c>
      <c r="G29" s="97">
        <v>0</v>
      </c>
      <c r="H29" s="96">
        <v>1194.2275000000006</v>
      </c>
      <c r="I29" s="97">
        <v>0</v>
      </c>
      <c r="J29" s="96">
        <v>1274.7475961538462</v>
      </c>
      <c r="K29" s="97">
        <v>0</v>
      </c>
      <c r="L29" s="96">
        <v>394.0781249999996</v>
      </c>
      <c r="M29" s="97">
        <v>0</v>
      </c>
      <c r="N29" s="96">
        <v>890.84374999999955</v>
      </c>
      <c r="O29" s="97">
        <v>0</v>
      </c>
      <c r="P29" s="96">
        <v>1252.3245192307697</v>
      </c>
      <c r="Q29" s="97">
        <v>0</v>
      </c>
      <c r="R29" s="96">
        <v>482.2115384615384</v>
      </c>
      <c r="S29" s="97">
        <v>0</v>
      </c>
      <c r="T29" s="96">
        <v>461.75249999999977</v>
      </c>
      <c r="U29" s="97">
        <v>0</v>
      </c>
      <c r="V29" s="96">
        <v>591.40865384615358</v>
      </c>
      <c r="W29" s="97">
        <v>0</v>
      </c>
      <c r="X29" s="96">
        <v>966.54326923077008</v>
      </c>
      <c r="Y29" s="97">
        <v>0</v>
      </c>
      <c r="Z29" s="96">
        <v>449.59750000000008</v>
      </c>
      <c r="AA29" s="97">
        <v>0</v>
      </c>
      <c r="AB29" s="96">
        <v>1163.2129629629633</v>
      </c>
      <c r="AC29" s="97">
        <v>0</v>
      </c>
      <c r="AD29" s="96">
        <v>902.81770833333348</v>
      </c>
      <c r="AE29" s="97">
        <v>0</v>
      </c>
      <c r="AF29" s="96">
        <v>1381.1057692307691</v>
      </c>
      <c r="AG29" s="97">
        <v>0</v>
      </c>
      <c r="AH29" s="96">
        <v>1260.5264423076917</v>
      </c>
      <c r="AI29" s="97">
        <v>0</v>
      </c>
      <c r="AJ29" s="96">
        <v>565.35937500000034</v>
      </c>
      <c r="AK29" s="97">
        <v>0</v>
      </c>
      <c r="AL29" s="96">
        <v>875.89903846153777</v>
      </c>
      <c r="AM29" s="97">
        <v>0</v>
      </c>
      <c r="AN29" s="96">
        <v>1237.4423076923074</v>
      </c>
      <c r="AO29" s="97">
        <v>0</v>
      </c>
      <c r="AP29" s="96">
        <v>324.58749999999981</v>
      </c>
      <c r="AQ29" s="97">
        <v>0</v>
      </c>
      <c r="AR29" s="96">
        <v>576.17307692307622</v>
      </c>
      <c r="AS29" s="97">
        <v>0</v>
      </c>
      <c r="AT29" s="96">
        <v>576.57692307692264</v>
      </c>
      <c r="AU29" s="97">
        <v>0</v>
      </c>
      <c r="AV29" s="96">
        <v>952.0649038461537</v>
      </c>
      <c r="AW29" s="97">
        <v>0</v>
      </c>
      <c r="AX29" s="96">
        <v>433.97500000000002</v>
      </c>
      <c r="AY29" s="97">
        <v>0</v>
      </c>
    </row>
    <row r="30" spans="2:51" x14ac:dyDescent="0.25">
      <c r="B30" s="94">
        <v>10079</v>
      </c>
      <c r="C30" s="95" t="s">
        <v>33</v>
      </c>
      <c r="D30" s="96">
        <v>7265.9282407407345</v>
      </c>
      <c r="E30" s="97">
        <v>0</v>
      </c>
      <c r="F30" s="96">
        <v>12311.459999999983</v>
      </c>
      <c r="G30" s="97">
        <v>0</v>
      </c>
      <c r="H30" s="96">
        <v>9176.4875000000011</v>
      </c>
      <c r="I30" s="97">
        <v>0</v>
      </c>
      <c r="J30" s="96">
        <v>12470.057692307691</v>
      </c>
      <c r="K30" s="97">
        <v>0</v>
      </c>
      <c r="L30" s="96">
        <v>0</v>
      </c>
      <c r="M30" s="97">
        <v>0</v>
      </c>
      <c r="N30" s="96">
        <v>9439.3173076923067</v>
      </c>
      <c r="O30" s="97">
        <v>0</v>
      </c>
      <c r="P30" s="96">
        <v>2474.1177884615408</v>
      </c>
      <c r="Q30" s="97">
        <v>0</v>
      </c>
      <c r="R30" s="96">
        <v>8078.4807692307577</v>
      </c>
      <c r="S30" s="97">
        <v>0</v>
      </c>
      <c r="T30" s="96">
        <v>2277.8775000000096</v>
      </c>
      <c r="U30" s="97">
        <v>0</v>
      </c>
      <c r="V30" s="96">
        <v>8602.6298076923231</v>
      </c>
      <c r="W30" s="97">
        <v>0</v>
      </c>
      <c r="X30" s="96">
        <v>2715.3461538461556</v>
      </c>
      <c r="Y30" s="97">
        <v>0</v>
      </c>
      <c r="Z30" s="96">
        <v>0</v>
      </c>
      <c r="AA30" s="97">
        <v>0</v>
      </c>
      <c r="AB30" s="96">
        <v>9477.8564814814818</v>
      </c>
      <c r="AC30" s="97">
        <v>0</v>
      </c>
      <c r="AD30" s="96">
        <v>1504.8072916666513</v>
      </c>
      <c r="AE30" s="97">
        <v>0</v>
      </c>
      <c r="AF30" s="96">
        <v>12491.576923076927</v>
      </c>
      <c r="AG30" s="97">
        <v>0</v>
      </c>
      <c r="AH30" s="96">
        <v>11861.939903846149</v>
      </c>
      <c r="AI30" s="97">
        <v>0</v>
      </c>
      <c r="AJ30" s="96">
        <v>0</v>
      </c>
      <c r="AK30" s="97">
        <v>0</v>
      </c>
      <c r="AL30" s="96">
        <v>8762.9903846154066</v>
      </c>
      <c r="AM30" s="97">
        <v>0</v>
      </c>
      <c r="AN30" s="96">
        <v>5998.4158653846152</v>
      </c>
      <c r="AO30" s="97">
        <v>0</v>
      </c>
      <c r="AP30" s="96">
        <v>0</v>
      </c>
      <c r="AQ30" s="97">
        <v>0</v>
      </c>
      <c r="AR30" s="96">
        <v>5706.0600961538412</v>
      </c>
      <c r="AS30" s="97">
        <v>0</v>
      </c>
      <c r="AT30" s="96">
        <v>7981.1923076923104</v>
      </c>
      <c r="AU30" s="97">
        <v>0</v>
      </c>
      <c r="AV30" s="96">
        <v>1944.5072115384646</v>
      </c>
      <c r="AW30" s="97">
        <v>0</v>
      </c>
      <c r="AX30" s="96">
        <v>0</v>
      </c>
      <c r="AY30" s="97">
        <v>0</v>
      </c>
    </row>
    <row r="31" spans="2:51" x14ac:dyDescent="0.25">
      <c r="B31" s="94">
        <v>10080</v>
      </c>
      <c r="C31" s="95" t="s">
        <v>34</v>
      </c>
      <c r="D31" s="96">
        <v>1148.1990740740735</v>
      </c>
      <c r="E31" s="97">
        <v>0</v>
      </c>
      <c r="F31" s="96">
        <v>92.932500000000744</v>
      </c>
      <c r="G31" s="97">
        <v>0</v>
      </c>
      <c r="H31" s="96">
        <v>1716.9275</v>
      </c>
      <c r="I31" s="97">
        <v>0</v>
      </c>
      <c r="J31" s="96">
        <v>1566.8461538461549</v>
      </c>
      <c r="K31" s="97">
        <v>0</v>
      </c>
      <c r="L31" s="96">
        <v>4.8281250000012932</v>
      </c>
      <c r="M31" s="97">
        <v>0</v>
      </c>
      <c r="N31" s="96">
        <v>1062.4855769230762</v>
      </c>
      <c r="O31" s="97">
        <v>0</v>
      </c>
      <c r="P31" s="96">
        <v>873.03605769230705</v>
      </c>
      <c r="Q31" s="97">
        <v>0</v>
      </c>
      <c r="R31" s="96">
        <v>618.00961538461479</v>
      </c>
      <c r="S31" s="97">
        <v>0</v>
      </c>
      <c r="T31" s="96">
        <v>384.22499999999991</v>
      </c>
      <c r="U31" s="97">
        <v>0</v>
      </c>
      <c r="V31" s="96">
        <v>817.53605769230717</v>
      </c>
      <c r="W31" s="97">
        <v>0</v>
      </c>
      <c r="X31" s="96">
        <v>809.07211538461513</v>
      </c>
      <c r="Y31" s="97">
        <v>0</v>
      </c>
      <c r="Z31" s="96">
        <v>976.41999999999962</v>
      </c>
      <c r="AA31" s="97">
        <v>0</v>
      </c>
      <c r="AB31" s="96">
        <v>1400.9930555555559</v>
      </c>
      <c r="AC31" s="97">
        <v>0</v>
      </c>
      <c r="AD31" s="96">
        <v>0</v>
      </c>
      <c r="AE31" s="97">
        <v>0</v>
      </c>
      <c r="AF31" s="96">
        <v>2114.4735576923076</v>
      </c>
      <c r="AG31" s="97">
        <v>0</v>
      </c>
      <c r="AH31" s="96">
        <v>1553.2692307692294</v>
      </c>
      <c r="AI31" s="97">
        <v>0</v>
      </c>
      <c r="AJ31" s="96">
        <v>275.33072916666691</v>
      </c>
      <c r="AK31" s="97">
        <v>0</v>
      </c>
      <c r="AL31" s="96">
        <v>1067.0192307692307</v>
      </c>
      <c r="AM31" s="97">
        <v>0</v>
      </c>
      <c r="AN31" s="96">
        <v>1140.2860576923076</v>
      </c>
      <c r="AO31" s="97">
        <v>0</v>
      </c>
      <c r="AP31" s="96">
        <v>116.6574999999993</v>
      </c>
      <c r="AQ31" s="97">
        <v>0</v>
      </c>
      <c r="AR31" s="96">
        <v>639.66105769230728</v>
      </c>
      <c r="AS31" s="97">
        <v>0</v>
      </c>
      <c r="AT31" s="96">
        <v>821.42307692307588</v>
      </c>
      <c r="AU31" s="97">
        <v>0</v>
      </c>
      <c r="AV31" s="96">
        <v>811.18509615384744</v>
      </c>
      <c r="AW31" s="97">
        <v>0</v>
      </c>
      <c r="AX31" s="96">
        <v>976.45000000000027</v>
      </c>
      <c r="AY31" s="97">
        <v>0</v>
      </c>
    </row>
    <row r="32" spans="2:51" x14ac:dyDescent="0.25">
      <c r="B32" s="94">
        <v>10081</v>
      </c>
      <c r="C32" s="95" t="s">
        <v>35</v>
      </c>
      <c r="D32" s="96">
        <v>0</v>
      </c>
      <c r="E32" s="97">
        <v>0</v>
      </c>
      <c r="F32" s="96">
        <v>1001.1225000000002</v>
      </c>
      <c r="G32" s="97">
        <v>0</v>
      </c>
      <c r="H32" s="96">
        <v>2644.6049999999991</v>
      </c>
      <c r="I32" s="97">
        <v>0</v>
      </c>
      <c r="J32" s="96">
        <v>2037.6586538461572</v>
      </c>
      <c r="K32" s="97">
        <v>0</v>
      </c>
      <c r="L32" s="96">
        <v>268.90885416666686</v>
      </c>
      <c r="M32" s="97">
        <v>0</v>
      </c>
      <c r="N32" s="96">
        <v>1217.2163461538466</v>
      </c>
      <c r="O32" s="97">
        <v>0</v>
      </c>
      <c r="P32" s="96">
        <v>1735.0673076923072</v>
      </c>
      <c r="Q32" s="97">
        <v>0</v>
      </c>
      <c r="R32" s="96">
        <v>2264.1802884615381</v>
      </c>
      <c r="S32" s="97">
        <v>0</v>
      </c>
      <c r="T32" s="96">
        <v>876.16749999999934</v>
      </c>
      <c r="U32" s="97">
        <v>0</v>
      </c>
      <c r="V32" s="96">
        <v>1879.2451923076933</v>
      </c>
      <c r="W32" s="97">
        <v>0</v>
      </c>
      <c r="X32" s="96">
        <v>331.25721153846223</v>
      </c>
      <c r="Y32" s="97">
        <v>0</v>
      </c>
      <c r="Z32" s="96">
        <v>2007.2199999999993</v>
      </c>
      <c r="AA32" s="97">
        <v>0</v>
      </c>
      <c r="AB32" s="96">
        <v>0</v>
      </c>
      <c r="AC32" s="97">
        <v>0</v>
      </c>
      <c r="AD32" s="96">
        <v>383.43489583333491</v>
      </c>
      <c r="AE32" s="97">
        <v>0</v>
      </c>
      <c r="AF32" s="96">
        <v>3408.454326923078</v>
      </c>
      <c r="AG32" s="97">
        <v>0</v>
      </c>
      <c r="AH32" s="96">
        <v>2044.8461538461543</v>
      </c>
      <c r="AI32" s="97">
        <v>0</v>
      </c>
      <c r="AJ32" s="96">
        <v>274.78906249999733</v>
      </c>
      <c r="AK32" s="97">
        <v>0</v>
      </c>
      <c r="AL32" s="96">
        <v>1221.9735576923076</v>
      </c>
      <c r="AM32" s="97">
        <v>0</v>
      </c>
      <c r="AN32" s="96">
        <v>1741.634615384613</v>
      </c>
      <c r="AO32" s="97">
        <v>0</v>
      </c>
      <c r="AP32" s="96">
        <v>1813.8374999999996</v>
      </c>
      <c r="AQ32" s="97">
        <v>0</v>
      </c>
      <c r="AR32" s="96">
        <v>1329.826923076924</v>
      </c>
      <c r="AS32" s="97">
        <v>0</v>
      </c>
      <c r="AT32" s="96">
        <v>1883.9903846153866</v>
      </c>
      <c r="AU32" s="97">
        <v>0</v>
      </c>
      <c r="AV32" s="96">
        <v>335.01442307692207</v>
      </c>
      <c r="AW32" s="97">
        <v>0</v>
      </c>
      <c r="AX32" s="96">
        <v>2010.7150000000001</v>
      </c>
      <c r="AY32" s="97">
        <v>0</v>
      </c>
    </row>
    <row r="33" spans="2:51" x14ac:dyDescent="0.25">
      <c r="B33" s="94">
        <v>10082</v>
      </c>
      <c r="C33" s="95" t="s">
        <v>36</v>
      </c>
      <c r="D33" s="96">
        <v>7.4537037037036846</v>
      </c>
      <c r="E33" s="97">
        <v>0</v>
      </c>
      <c r="F33" s="96">
        <v>11.437500000000004</v>
      </c>
      <c r="G33" s="97">
        <v>0</v>
      </c>
      <c r="H33" s="96">
        <v>3.860000000000023</v>
      </c>
      <c r="I33" s="97">
        <v>0</v>
      </c>
      <c r="J33" s="96">
        <v>28.223557692307651</v>
      </c>
      <c r="K33" s="97">
        <v>0</v>
      </c>
      <c r="L33" s="96">
        <v>0</v>
      </c>
      <c r="M33" s="97">
        <v>0</v>
      </c>
      <c r="N33" s="96">
        <v>0</v>
      </c>
      <c r="O33" s="97">
        <v>0</v>
      </c>
      <c r="P33" s="96">
        <v>0</v>
      </c>
      <c r="Q33" s="97">
        <v>0</v>
      </c>
      <c r="R33" s="96">
        <v>0.15384615384615719</v>
      </c>
      <c r="S33" s="97">
        <v>0</v>
      </c>
      <c r="T33" s="96">
        <v>0</v>
      </c>
      <c r="U33" s="97">
        <v>0</v>
      </c>
      <c r="V33" s="96">
        <v>13.129807692307701</v>
      </c>
      <c r="W33" s="97">
        <v>0</v>
      </c>
      <c r="X33" s="96">
        <v>6.4567307692307558</v>
      </c>
      <c r="Y33" s="97">
        <v>0</v>
      </c>
      <c r="Z33" s="96">
        <v>5.7600000000000016</v>
      </c>
      <c r="AA33" s="97">
        <v>0</v>
      </c>
      <c r="AB33" s="96">
        <v>11.19675925925924</v>
      </c>
      <c r="AC33" s="97">
        <v>0</v>
      </c>
      <c r="AD33" s="96">
        <v>0.45312500000001255</v>
      </c>
      <c r="AE33" s="97">
        <v>0</v>
      </c>
      <c r="AF33" s="96">
        <v>10.403846153846173</v>
      </c>
      <c r="AG33" s="97">
        <v>0</v>
      </c>
      <c r="AH33" s="96">
        <v>28.223557692307651</v>
      </c>
      <c r="AI33" s="97">
        <v>0</v>
      </c>
      <c r="AJ33" s="96">
        <v>6.0130208333333268</v>
      </c>
      <c r="AK33" s="97">
        <v>0</v>
      </c>
      <c r="AL33" s="96">
        <v>0</v>
      </c>
      <c r="AM33" s="97">
        <v>0</v>
      </c>
      <c r="AN33" s="96">
        <v>0</v>
      </c>
      <c r="AO33" s="97">
        <v>0</v>
      </c>
      <c r="AP33" s="96">
        <v>0</v>
      </c>
      <c r="AQ33" s="97">
        <v>0</v>
      </c>
      <c r="AR33" s="96">
        <v>0</v>
      </c>
      <c r="AS33" s="97">
        <v>0</v>
      </c>
      <c r="AT33" s="96">
        <v>13.129807692307701</v>
      </c>
      <c r="AU33" s="97">
        <v>0</v>
      </c>
      <c r="AV33" s="96">
        <v>6.4567307692307558</v>
      </c>
      <c r="AW33" s="97">
        <v>0</v>
      </c>
      <c r="AX33" s="96">
        <v>5.7600000000000016</v>
      </c>
      <c r="AY33" s="97">
        <v>0</v>
      </c>
    </row>
    <row r="34" spans="2:51" x14ac:dyDescent="0.25">
      <c r="B34" s="94">
        <v>10083</v>
      </c>
      <c r="C34" s="95" t="s">
        <v>37</v>
      </c>
      <c r="D34" s="96">
        <v>855.31712962962911</v>
      </c>
      <c r="E34" s="97">
        <v>0</v>
      </c>
      <c r="F34" s="96">
        <v>842.46999999999957</v>
      </c>
      <c r="G34" s="97">
        <v>0</v>
      </c>
      <c r="H34" s="96">
        <v>1011.9224999999985</v>
      </c>
      <c r="I34" s="97">
        <v>0</v>
      </c>
      <c r="J34" s="96">
        <v>2201.6081730769261</v>
      </c>
      <c r="K34" s="97">
        <v>0</v>
      </c>
      <c r="L34" s="96">
        <v>324.4218749999992</v>
      </c>
      <c r="M34" s="97">
        <v>0</v>
      </c>
      <c r="N34" s="96">
        <v>1515.5216346153857</v>
      </c>
      <c r="O34" s="97">
        <v>0</v>
      </c>
      <c r="P34" s="96">
        <v>1210.0793269230769</v>
      </c>
      <c r="Q34" s="97">
        <v>0</v>
      </c>
      <c r="R34" s="96">
        <v>415.18749999999983</v>
      </c>
      <c r="S34" s="97">
        <v>0</v>
      </c>
      <c r="T34" s="96">
        <v>0</v>
      </c>
      <c r="U34" s="97">
        <v>0</v>
      </c>
      <c r="V34" s="96">
        <v>1175.1081730769233</v>
      </c>
      <c r="W34" s="97">
        <v>0</v>
      </c>
      <c r="X34" s="96">
        <v>1350.8918269230765</v>
      </c>
      <c r="Y34" s="97">
        <v>0</v>
      </c>
      <c r="Z34" s="96">
        <v>1401.8449999999989</v>
      </c>
      <c r="AA34" s="97">
        <v>0</v>
      </c>
      <c r="AB34" s="96">
        <v>1180.9490740740748</v>
      </c>
      <c r="AC34" s="97">
        <v>0</v>
      </c>
      <c r="AD34" s="96">
        <v>0</v>
      </c>
      <c r="AE34" s="97">
        <v>0</v>
      </c>
      <c r="AF34" s="96">
        <v>1506.2764423076937</v>
      </c>
      <c r="AG34" s="97">
        <v>0</v>
      </c>
      <c r="AH34" s="96">
        <v>2225.6274038461547</v>
      </c>
      <c r="AI34" s="97">
        <v>0</v>
      </c>
      <c r="AJ34" s="96">
        <v>747.61197916666561</v>
      </c>
      <c r="AK34" s="97">
        <v>0</v>
      </c>
      <c r="AL34" s="96">
        <v>1535.0625000000005</v>
      </c>
      <c r="AM34" s="97">
        <v>0</v>
      </c>
      <c r="AN34" s="96">
        <v>1578.4543269230774</v>
      </c>
      <c r="AO34" s="97">
        <v>0</v>
      </c>
      <c r="AP34" s="96">
        <v>0</v>
      </c>
      <c r="AQ34" s="97">
        <v>0</v>
      </c>
      <c r="AR34" s="96">
        <v>261.40144230769204</v>
      </c>
      <c r="AS34" s="97">
        <v>0</v>
      </c>
      <c r="AT34" s="96">
        <v>1191.8701923076912</v>
      </c>
      <c r="AU34" s="97">
        <v>0</v>
      </c>
      <c r="AV34" s="96">
        <v>1365.338942307691</v>
      </c>
      <c r="AW34" s="97">
        <v>0</v>
      </c>
      <c r="AX34" s="96">
        <v>1414.1624999999997</v>
      </c>
      <c r="AY34" s="97">
        <v>0</v>
      </c>
    </row>
    <row r="35" spans="2:51" x14ac:dyDescent="0.25">
      <c r="B35" s="94">
        <v>10086</v>
      </c>
      <c r="C35" s="95" t="s">
        <v>38</v>
      </c>
      <c r="D35" s="96">
        <v>1105.2916666666672</v>
      </c>
      <c r="E35" s="97">
        <v>0</v>
      </c>
      <c r="F35" s="96">
        <v>778.72499999999991</v>
      </c>
      <c r="G35" s="97">
        <v>0</v>
      </c>
      <c r="H35" s="96">
        <v>594.58249999999953</v>
      </c>
      <c r="I35" s="97">
        <v>0</v>
      </c>
      <c r="J35" s="96">
        <v>1351.0793269230776</v>
      </c>
      <c r="K35" s="97">
        <v>0</v>
      </c>
      <c r="L35" s="96">
        <v>833.21874999999989</v>
      </c>
      <c r="M35" s="97">
        <v>0</v>
      </c>
      <c r="N35" s="96">
        <v>831.71153846153857</v>
      </c>
      <c r="O35" s="97">
        <v>0</v>
      </c>
      <c r="P35" s="96">
        <v>1084.1298076923074</v>
      </c>
      <c r="Q35" s="97">
        <v>0</v>
      </c>
      <c r="R35" s="96">
        <v>443.6850961538459</v>
      </c>
      <c r="S35" s="97">
        <v>0</v>
      </c>
      <c r="T35" s="96">
        <v>408.45249999999987</v>
      </c>
      <c r="U35" s="97">
        <v>0</v>
      </c>
      <c r="V35" s="96">
        <v>663.82932692307679</v>
      </c>
      <c r="W35" s="97">
        <v>0</v>
      </c>
      <c r="X35" s="96">
        <v>444.43750000000028</v>
      </c>
      <c r="Y35" s="97">
        <v>0</v>
      </c>
      <c r="Z35" s="96">
        <v>353.9549999999997</v>
      </c>
      <c r="AA35" s="97">
        <v>0</v>
      </c>
      <c r="AB35" s="96">
        <v>1231.3263888888889</v>
      </c>
      <c r="AC35" s="97">
        <v>0</v>
      </c>
      <c r="AD35" s="96">
        <v>420.61718749999977</v>
      </c>
      <c r="AE35" s="97">
        <v>0</v>
      </c>
      <c r="AF35" s="96">
        <v>815.02884615384642</v>
      </c>
      <c r="AG35" s="97">
        <v>0</v>
      </c>
      <c r="AH35" s="96">
        <v>1341.5264423076919</v>
      </c>
      <c r="AI35" s="97">
        <v>0</v>
      </c>
      <c r="AJ35" s="96">
        <v>1024.8828125</v>
      </c>
      <c r="AK35" s="97">
        <v>0</v>
      </c>
      <c r="AL35" s="96">
        <v>820.87019230769238</v>
      </c>
      <c r="AM35" s="97">
        <v>0</v>
      </c>
      <c r="AN35" s="96">
        <v>1201.521634615385</v>
      </c>
      <c r="AO35" s="97">
        <v>0</v>
      </c>
      <c r="AP35" s="96">
        <v>170.06250000000045</v>
      </c>
      <c r="AQ35" s="97">
        <v>0</v>
      </c>
      <c r="AR35" s="96">
        <v>538.01442307692264</v>
      </c>
      <c r="AS35" s="97">
        <v>0</v>
      </c>
      <c r="AT35" s="96">
        <v>653.48798076923083</v>
      </c>
      <c r="AU35" s="97">
        <v>0</v>
      </c>
      <c r="AV35" s="96">
        <v>432.0408653846153</v>
      </c>
      <c r="AW35" s="97">
        <v>0</v>
      </c>
      <c r="AX35" s="96">
        <v>342.81000000000063</v>
      </c>
      <c r="AY35" s="97">
        <v>0</v>
      </c>
    </row>
    <row r="36" spans="2:51" x14ac:dyDescent="0.25">
      <c r="B36" s="94">
        <v>10087</v>
      </c>
      <c r="C36" s="95" t="s">
        <v>39</v>
      </c>
      <c r="D36" s="96">
        <v>0</v>
      </c>
      <c r="E36" s="97">
        <v>0</v>
      </c>
      <c r="F36" s="96">
        <v>2524.7175000000011</v>
      </c>
      <c r="G36" s="97">
        <v>0</v>
      </c>
      <c r="H36" s="96">
        <v>546.06000000000779</v>
      </c>
      <c r="I36" s="97">
        <v>0</v>
      </c>
      <c r="J36" s="96">
        <v>3622.6057692307627</v>
      </c>
      <c r="K36" s="97">
        <v>0</v>
      </c>
      <c r="L36" s="96">
        <v>9737.5729166666606</v>
      </c>
      <c r="M36" s="97">
        <v>0</v>
      </c>
      <c r="N36" s="96">
        <v>0</v>
      </c>
      <c r="O36" s="97">
        <v>0</v>
      </c>
      <c r="P36" s="96">
        <v>0</v>
      </c>
      <c r="Q36" s="97">
        <v>0</v>
      </c>
      <c r="R36" s="96">
        <v>0</v>
      </c>
      <c r="S36" s="97">
        <v>0</v>
      </c>
      <c r="T36" s="96">
        <v>0</v>
      </c>
      <c r="U36" s="97">
        <v>0</v>
      </c>
      <c r="V36" s="96">
        <v>0</v>
      </c>
      <c r="W36" s="97">
        <v>0</v>
      </c>
      <c r="X36" s="96">
        <v>0</v>
      </c>
      <c r="Y36" s="97">
        <v>0</v>
      </c>
      <c r="Z36" s="96">
        <v>0</v>
      </c>
      <c r="AA36" s="97">
        <v>0</v>
      </c>
      <c r="AB36" s="96">
        <v>0</v>
      </c>
      <c r="AC36" s="97">
        <v>0</v>
      </c>
      <c r="AD36" s="96">
        <v>0</v>
      </c>
      <c r="AE36" s="97">
        <v>0</v>
      </c>
      <c r="AF36" s="96">
        <v>3733.5048076923094</v>
      </c>
      <c r="AG36" s="97">
        <v>0</v>
      </c>
      <c r="AH36" s="96">
        <v>3791.0432692307731</v>
      </c>
      <c r="AI36" s="97">
        <v>0</v>
      </c>
      <c r="AJ36" s="96">
        <v>13785.674479166655</v>
      </c>
      <c r="AK36" s="97">
        <v>0</v>
      </c>
      <c r="AL36" s="96">
        <v>0</v>
      </c>
      <c r="AM36" s="97">
        <v>0</v>
      </c>
      <c r="AN36" s="96">
        <v>0</v>
      </c>
      <c r="AO36" s="97">
        <v>0</v>
      </c>
      <c r="AP36" s="96">
        <v>0</v>
      </c>
      <c r="AQ36" s="97">
        <v>0</v>
      </c>
      <c r="AR36" s="96">
        <v>0</v>
      </c>
      <c r="AS36" s="97">
        <v>0</v>
      </c>
      <c r="AT36" s="96">
        <v>0</v>
      </c>
      <c r="AU36" s="97">
        <v>0</v>
      </c>
      <c r="AV36" s="96">
        <v>0</v>
      </c>
      <c r="AW36" s="97">
        <v>0</v>
      </c>
      <c r="AX36" s="96">
        <v>0</v>
      </c>
      <c r="AY36" s="97">
        <v>0</v>
      </c>
    </row>
    <row r="37" spans="2:51" x14ac:dyDescent="0.25">
      <c r="B37" s="94">
        <v>10089</v>
      </c>
      <c r="C37" s="95" t="s">
        <v>40</v>
      </c>
      <c r="D37" s="96">
        <v>5156.1527777777874</v>
      </c>
      <c r="E37" s="97">
        <v>0</v>
      </c>
      <c r="F37" s="96">
        <v>17914.929999999986</v>
      </c>
      <c r="G37" s="97">
        <v>0</v>
      </c>
      <c r="H37" s="96">
        <v>21972.427499999998</v>
      </c>
      <c r="I37" s="97">
        <v>0</v>
      </c>
      <c r="J37" s="96">
        <v>17222.550480769223</v>
      </c>
      <c r="K37" s="97">
        <v>0</v>
      </c>
      <c r="L37" s="96">
        <v>6102.4583333333385</v>
      </c>
      <c r="M37" s="97">
        <v>0</v>
      </c>
      <c r="N37" s="96">
        <v>15479.97355769231</v>
      </c>
      <c r="O37" s="97">
        <v>0</v>
      </c>
      <c r="P37" s="96">
        <v>14237.442307692309</v>
      </c>
      <c r="Q37" s="97">
        <v>0</v>
      </c>
      <c r="R37" s="96">
        <v>3446.9062499999873</v>
      </c>
      <c r="S37" s="97">
        <v>0</v>
      </c>
      <c r="T37" s="96">
        <v>10270.992499999991</v>
      </c>
      <c r="U37" s="97">
        <v>0</v>
      </c>
      <c r="V37" s="96">
        <v>20680.795673076918</v>
      </c>
      <c r="W37" s="97">
        <v>0</v>
      </c>
      <c r="X37" s="96">
        <v>20814.139423076918</v>
      </c>
      <c r="Y37" s="97">
        <v>0</v>
      </c>
      <c r="Z37" s="96">
        <v>25308.37750000001</v>
      </c>
      <c r="AA37" s="97">
        <v>0</v>
      </c>
      <c r="AB37" s="96">
        <v>6384.1458333333458</v>
      </c>
      <c r="AC37" s="97">
        <v>0</v>
      </c>
      <c r="AD37" s="96">
        <v>14953.526041666662</v>
      </c>
      <c r="AE37" s="97">
        <v>0</v>
      </c>
      <c r="AF37" s="96">
        <v>29109.461538461535</v>
      </c>
      <c r="AG37" s="97">
        <v>0</v>
      </c>
      <c r="AH37" s="96">
        <v>17848.125000000004</v>
      </c>
      <c r="AI37" s="97">
        <v>0</v>
      </c>
      <c r="AJ37" s="96">
        <v>6716.8593750000055</v>
      </c>
      <c r="AK37" s="97">
        <v>0</v>
      </c>
      <c r="AL37" s="96">
        <v>15995.418269230775</v>
      </c>
      <c r="AM37" s="97">
        <v>0</v>
      </c>
      <c r="AN37" s="96">
        <v>14628.997596153855</v>
      </c>
      <c r="AO37" s="97">
        <v>0</v>
      </c>
      <c r="AP37" s="96">
        <v>0</v>
      </c>
      <c r="AQ37" s="97">
        <v>0</v>
      </c>
      <c r="AR37" s="96">
        <v>15134.069711538459</v>
      </c>
      <c r="AS37" s="97">
        <v>0</v>
      </c>
      <c r="AT37" s="96">
        <v>21254.149038461554</v>
      </c>
      <c r="AU37" s="97">
        <v>0</v>
      </c>
      <c r="AV37" s="96">
        <v>21382.149038461543</v>
      </c>
      <c r="AW37" s="97">
        <v>0</v>
      </c>
      <c r="AX37" s="96">
        <v>25908.120000000014</v>
      </c>
      <c r="AY37" s="97">
        <v>0</v>
      </c>
    </row>
    <row r="38" spans="2:51" x14ac:dyDescent="0.25">
      <c r="B38" s="94">
        <v>10091</v>
      </c>
      <c r="C38" s="95" t="s">
        <v>41</v>
      </c>
      <c r="D38" s="96">
        <v>1315.9120370370374</v>
      </c>
      <c r="E38" s="97">
        <v>0</v>
      </c>
      <c r="F38" s="96">
        <v>1190.9149999999995</v>
      </c>
      <c r="G38" s="97">
        <v>0</v>
      </c>
      <c r="H38" s="96">
        <v>1153.2374999999977</v>
      </c>
      <c r="I38" s="97">
        <v>0</v>
      </c>
      <c r="J38" s="96">
        <v>1935.4471153846143</v>
      </c>
      <c r="K38" s="97">
        <v>0</v>
      </c>
      <c r="L38" s="96">
        <v>1003.4687500000015</v>
      </c>
      <c r="M38" s="97">
        <v>0</v>
      </c>
      <c r="N38" s="96">
        <v>720.72596153846246</v>
      </c>
      <c r="O38" s="97">
        <v>0</v>
      </c>
      <c r="P38" s="96">
        <v>1718.5048076923076</v>
      </c>
      <c r="Q38" s="97">
        <v>0</v>
      </c>
      <c r="R38" s="96">
        <v>1613.4807692307709</v>
      </c>
      <c r="S38" s="97">
        <v>0</v>
      </c>
      <c r="T38" s="96">
        <v>752.9924999999995</v>
      </c>
      <c r="U38" s="97">
        <v>0</v>
      </c>
      <c r="V38" s="96">
        <v>1445.8389423076926</v>
      </c>
      <c r="W38" s="97">
        <v>0</v>
      </c>
      <c r="X38" s="96">
        <v>918.2644230769223</v>
      </c>
      <c r="Y38" s="97">
        <v>0</v>
      </c>
      <c r="Z38" s="96">
        <v>662.93000000000006</v>
      </c>
      <c r="AA38" s="97">
        <v>0</v>
      </c>
      <c r="AB38" s="96">
        <v>1313.590277777779</v>
      </c>
      <c r="AC38" s="97">
        <v>0</v>
      </c>
      <c r="AD38" s="96">
        <v>709.12760416666833</v>
      </c>
      <c r="AE38" s="97">
        <v>0</v>
      </c>
      <c r="AF38" s="96">
        <v>1698.0024038461554</v>
      </c>
      <c r="AG38" s="97">
        <v>0</v>
      </c>
      <c r="AH38" s="96">
        <v>1931.1586538461527</v>
      </c>
      <c r="AI38" s="97">
        <v>0</v>
      </c>
      <c r="AJ38" s="96">
        <v>1461.1927083333337</v>
      </c>
      <c r="AK38" s="97">
        <v>0</v>
      </c>
      <c r="AL38" s="96">
        <v>715.01201923076917</v>
      </c>
      <c r="AM38" s="97">
        <v>0</v>
      </c>
      <c r="AN38" s="96">
        <v>1732.1225961538453</v>
      </c>
      <c r="AO38" s="97">
        <v>0</v>
      </c>
      <c r="AP38" s="96">
        <v>1268.8799999999997</v>
      </c>
      <c r="AQ38" s="97">
        <v>0</v>
      </c>
      <c r="AR38" s="96">
        <v>1112.1682692307697</v>
      </c>
      <c r="AS38" s="97">
        <v>0</v>
      </c>
      <c r="AT38" s="96">
        <v>1452.1586538461522</v>
      </c>
      <c r="AU38" s="97">
        <v>0</v>
      </c>
      <c r="AV38" s="96">
        <v>924.01923076922969</v>
      </c>
      <c r="AW38" s="97">
        <v>0</v>
      </c>
      <c r="AX38" s="96">
        <v>668.2549999999992</v>
      </c>
      <c r="AY38" s="97">
        <v>0</v>
      </c>
    </row>
    <row r="39" spans="2:51" x14ac:dyDescent="0.25">
      <c r="B39" s="94">
        <v>10094</v>
      </c>
      <c r="C39" s="95" t="s">
        <v>42</v>
      </c>
      <c r="D39" s="96">
        <v>571.5810185185187</v>
      </c>
      <c r="E39" s="97">
        <v>0</v>
      </c>
      <c r="F39" s="96">
        <v>307.35750000000007</v>
      </c>
      <c r="G39" s="97">
        <v>0</v>
      </c>
      <c r="H39" s="96">
        <v>314.20749999999964</v>
      </c>
      <c r="I39" s="97">
        <v>0</v>
      </c>
      <c r="J39" s="96">
        <v>616.08653846153857</v>
      </c>
      <c r="K39" s="97">
        <v>0</v>
      </c>
      <c r="L39" s="96">
        <v>249.35156250000023</v>
      </c>
      <c r="M39" s="97">
        <v>0</v>
      </c>
      <c r="N39" s="96">
        <v>368.85096153846132</v>
      </c>
      <c r="O39" s="97">
        <v>0</v>
      </c>
      <c r="P39" s="96">
        <v>497.76682692307713</v>
      </c>
      <c r="Q39" s="97">
        <v>0</v>
      </c>
      <c r="R39" s="96">
        <v>458.57451923076911</v>
      </c>
      <c r="S39" s="97">
        <v>0</v>
      </c>
      <c r="T39" s="96">
        <v>236.94249999999982</v>
      </c>
      <c r="U39" s="97">
        <v>0</v>
      </c>
      <c r="V39" s="96">
        <v>469.08894230769192</v>
      </c>
      <c r="W39" s="97">
        <v>0</v>
      </c>
      <c r="X39" s="96">
        <v>329.91826923076917</v>
      </c>
      <c r="Y39" s="97">
        <v>0</v>
      </c>
      <c r="Z39" s="96">
        <v>377.79500000000019</v>
      </c>
      <c r="AA39" s="97">
        <v>0</v>
      </c>
      <c r="AB39" s="96">
        <v>566.12268518518533</v>
      </c>
      <c r="AC39" s="97">
        <v>0</v>
      </c>
      <c r="AD39" s="96">
        <v>156.66145833333312</v>
      </c>
      <c r="AE39" s="97">
        <v>0</v>
      </c>
      <c r="AF39" s="96">
        <v>470.13221153846132</v>
      </c>
      <c r="AG39" s="97">
        <v>0</v>
      </c>
      <c r="AH39" s="96">
        <v>610.31730769230785</v>
      </c>
      <c r="AI39" s="97">
        <v>0</v>
      </c>
      <c r="AJ39" s="96">
        <v>399.57812500000011</v>
      </c>
      <c r="AK39" s="97">
        <v>0</v>
      </c>
      <c r="AL39" s="96">
        <v>363.66586538461507</v>
      </c>
      <c r="AM39" s="97">
        <v>0</v>
      </c>
      <c r="AN39" s="96">
        <v>492.75480769230745</v>
      </c>
      <c r="AO39" s="97">
        <v>0</v>
      </c>
      <c r="AP39" s="96">
        <v>335.29000000000013</v>
      </c>
      <c r="AQ39" s="97">
        <v>0</v>
      </c>
      <c r="AR39" s="96">
        <v>346.91346153846172</v>
      </c>
      <c r="AS39" s="97">
        <v>0</v>
      </c>
      <c r="AT39" s="96">
        <v>464.12019230769221</v>
      </c>
      <c r="AU39" s="97">
        <v>0</v>
      </c>
      <c r="AV39" s="96">
        <v>325.54567307692326</v>
      </c>
      <c r="AW39" s="97">
        <v>0</v>
      </c>
      <c r="AX39" s="96">
        <v>373.35249999999962</v>
      </c>
      <c r="AY39" s="97">
        <v>0</v>
      </c>
    </row>
    <row r="40" spans="2:51" x14ac:dyDescent="0.25">
      <c r="B40" s="94">
        <v>10095</v>
      </c>
      <c r="C40" s="95" t="s">
        <v>43</v>
      </c>
      <c r="D40" s="96">
        <v>834.94212962962922</v>
      </c>
      <c r="E40" s="97">
        <v>0</v>
      </c>
      <c r="F40" s="96">
        <v>579.74250000000006</v>
      </c>
      <c r="G40" s="97">
        <v>0</v>
      </c>
      <c r="H40" s="96">
        <v>408.37750000000028</v>
      </c>
      <c r="I40" s="97">
        <v>0</v>
      </c>
      <c r="J40" s="96">
        <v>589.34374999999943</v>
      </c>
      <c r="K40" s="97">
        <v>0</v>
      </c>
      <c r="L40" s="96">
        <v>381.55729166666606</v>
      </c>
      <c r="M40" s="97">
        <v>0</v>
      </c>
      <c r="N40" s="96">
        <v>231.66346153846118</v>
      </c>
      <c r="O40" s="97">
        <v>0</v>
      </c>
      <c r="P40" s="96">
        <v>500.56009615384687</v>
      </c>
      <c r="Q40" s="97">
        <v>0</v>
      </c>
      <c r="R40" s="96">
        <v>424.08653846153845</v>
      </c>
      <c r="S40" s="97">
        <v>0</v>
      </c>
      <c r="T40" s="96">
        <v>189.31499999999991</v>
      </c>
      <c r="U40" s="97">
        <v>0</v>
      </c>
      <c r="V40" s="96">
        <v>520.84855769230762</v>
      </c>
      <c r="W40" s="97">
        <v>0</v>
      </c>
      <c r="X40" s="96">
        <v>401.30528846153857</v>
      </c>
      <c r="Y40" s="97">
        <v>0</v>
      </c>
      <c r="Z40" s="96">
        <v>459.43999999999983</v>
      </c>
      <c r="AA40" s="97">
        <v>0</v>
      </c>
      <c r="AB40" s="96">
        <v>845.79861111111143</v>
      </c>
      <c r="AC40" s="97">
        <v>0</v>
      </c>
      <c r="AD40" s="96">
        <v>418.73437500000057</v>
      </c>
      <c r="AE40" s="97">
        <v>0</v>
      </c>
      <c r="AF40" s="96">
        <v>587.23798076923117</v>
      </c>
      <c r="AG40" s="97">
        <v>0</v>
      </c>
      <c r="AH40" s="96">
        <v>601.47596153846109</v>
      </c>
      <c r="AI40" s="97">
        <v>0</v>
      </c>
      <c r="AJ40" s="96">
        <v>530.84375000000011</v>
      </c>
      <c r="AK40" s="97">
        <v>0</v>
      </c>
      <c r="AL40" s="96">
        <v>241.79567307692307</v>
      </c>
      <c r="AM40" s="97">
        <v>0</v>
      </c>
      <c r="AN40" s="96">
        <v>510.71153846153828</v>
      </c>
      <c r="AO40" s="97">
        <v>0</v>
      </c>
      <c r="AP40" s="96">
        <v>281.82750000000033</v>
      </c>
      <c r="AQ40" s="97">
        <v>0</v>
      </c>
      <c r="AR40" s="96">
        <v>363.34855769230791</v>
      </c>
      <c r="AS40" s="97">
        <v>0</v>
      </c>
      <c r="AT40" s="96">
        <v>531.6442307692306</v>
      </c>
      <c r="AU40" s="97">
        <v>0</v>
      </c>
      <c r="AV40" s="96">
        <v>411.59855769230859</v>
      </c>
      <c r="AW40" s="97">
        <v>0</v>
      </c>
      <c r="AX40" s="96">
        <v>470.27250000000055</v>
      </c>
      <c r="AY40" s="97">
        <v>0</v>
      </c>
    </row>
    <row r="41" spans="2:51" x14ac:dyDescent="0.25">
      <c r="B41" s="94">
        <v>10097</v>
      </c>
      <c r="C41" s="95" t="s">
        <v>44</v>
      </c>
      <c r="D41" s="96">
        <v>714.74768518518499</v>
      </c>
      <c r="E41" s="97">
        <v>0</v>
      </c>
      <c r="F41" s="96">
        <v>641.01750000000004</v>
      </c>
      <c r="G41" s="97">
        <v>0</v>
      </c>
      <c r="H41" s="96">
        <v>636.18250000000012</v>
      </c>
      <c r="I41" s="97">
        <v>0</v>
      </c>
      <c r="J41" s="96">
        <v>819.01442307692366</v>
      </c>
      <c r="K41" s="97">
        <v>0</v>
      </c>
      <c r="L41" s="96">
        <v>566.49999999999989</v>
      </c>
      <c r="M41" s="97">
        <v>0</v>
      </c>
      <c r="N41" s="96">
        <v>690.27163461538487</v>
      </c>
      <c r="O41" s="97">
        <v>0</v>
      </c>
      <c r="P41" s="96">
        <v>817.00961538461559</v>
      </c>
      <c r="Q41" s="97">
        <v>0</v>
      </c>
      <c r="R41" s="96">
        <v>456.22355769230796</v>
      </c>
      <c r="S41" s="97">
        <v>0</v>
      </c>
      <c r="T41" s="96">
        <v>411.71500000000009</v>
      </c>
      <c r="U41" s="97">
        <v>0</v>
      </c>
      <c r="V41" s="96">
        <v>683.86298076923072</v>
      </c>
      <c r="W41" s="97">
        <v>0</v>
      </c>
      <c r="X41" s="96">
        <v>560.29326923076928</v>
      </c>
      <c r="Y41" s="97">
        <v>0</v>
      </c>
      <c r="Z41" s="96">
        <v>510.60499999999996</v>
      </c>
      <c r="AA41" s="97">
        <v>0</v>
      </c>
      <c r="AB41" s="96">
        <v>749.1921296296299</v>
      </c>
      <c r="AC41" s="97">
        <v>0</v>
      </c>
      <c r="AD41" s="96">
        <v>559.20052083333326</v>
      </c>
      <c r="AE41" s="97">
        <v>0</v>
      </c>
      <c r="AF41" s="96">
        <v>801.32451923076894</v>
      </c>
      <c r="AG41" s="97">
        <v>0</v>
      </c>
      <c r="AH41" s="96">
        <v>853.02884615384642</v>
      </c>
      <c r="AI41" s="97">
        <v>0</v>
      </c>
      <c r="AJ41" s="96">
        <v>581.75520833333383</v>
      </c>
      <c r="AK41" s="97">
        <v>0</v>
      </c>
      <c r="AL41" s="96">
        <v>723.34134615384619</v>
      </c>
      <c r="AM41" s="97">
        <v>0</v>
      </c>
      <c r="AN41" s="96">
        <v>850.33413461538453</v>
      </c>
      <c r="AO41" s="97">
        <v>0</v>
      </c>
      <c r="AP41" s="96">
        <v>417.33749999999992</v>
      </c>
      <c r="AQ41" s="97">
        <v>0</v>
      </c>
      <c r="AR41" s="96">
        <v>512.60817307692298</v>
      </c>
      <c r="AS41" s="97">
        <v>0</v>
      </c>
      <c r="AT41" s="96">
        <v>716.77884615384596</v>
      </c>
      <c r="AU41" s="97">
        <v>0</v>
      </c>
      <c r="AV41" s="96">
        <v>591.18750000000011</v>
      </c>
      <c r="AW41" s="97">
        <v>0</v>
      </c>
      <c r="AX41" s="96">
        <v>542.44500000000005</v>
      </c>
      <c r="AY41" s="97">
        <v>0</v>
      </c>
    </row>
    <row r="42" spans="2:51" x14ac:dyDescent="0.25">
      <c r="B42" s="94">
        <v>10101</v>
      </c>
      <c r="C42" s="95" t="s">
        <v>45</v>
      </c>
      <c r="D42" s="96">
        <v>6314.2569444444443</v>
      </c>
      <c r="E42" s="97">
        <v>0</v>
      </c>
      <c r="F42" s="96">
        <v>1168.2025000000067</v>
      </c>
      <c r="G42" s="97">
        <v>0</v>
      </c>
      <c r="H42" s="96">
        <v>25825.812500000004</v>
      </c>
      <c r="I42" s="97">
        <v>0</v>
      </c>
      <c r="J42" s="96">
        <v>33744.687499999993</v>
      </c>
      <c r="K42" s="97">
        <v>0</v>
      </c>
      <c r="L42" s="96">
        <v>24375.999999999982</v>
      </c>
      <c r="M42" s="97">
        <v>0</v>
      </c>
      <c r="N42" s="96">
        <v>24833.45673076922</v>
      </c>
      <c r="O42" s="97">
        <v>0</v>
      </c>
      <c r="P42" s="96">
        <v>20812.646634615376</v>
      </c>
      <c r="Q42" s="97">
        <v>0</v>
      </c>
      <c r="R42" s="96">
        <v>8392.8581730769238</v>
      </c>
      <c r="S42" s="97">
        <v>0</v>
      </c>
      <c r="T42" s="96">
        <v>1337.2325000000096</v>
      </c>
      <c r="U42" s="97">
        <v>0</v>
      </c>
      <c r="V42" s="96">
        <v>10563.615384615387</v>
      </c>
      <c r="W42" s="97">
        <v>0</v>
      </c>
      <c r="X42" s="96">
        <v>10015.108173076927</v>
      </c>
      <c r="Y42" s="97">
        <v>0</v>
      </c>
      <c r="Z42" s="96">
        <v>2218.3949999999941</v>
      </c>
      <c r="AA42" s="97">
        <v>0</v>
      </c>
      <c r="AB42" s="96">
        <v>6837.3611111111286</v>
      </c>
      <c r="AC42" s="97">
        <v>0</v>
      </c>
      <c r="AD42" s="96">
        <v>0</v>
      </c>
      <c r="AE42" s="97">
        <v>0</v>
      </c>
      <c r="AF42" s="96">
        <v>30924.685096153858</v>
      </c>
      <c r="AG42" s="97">
        <v>0</v>
      </c>
      <c r="AH42" s="96">
        <v>34313.774038461554</v>
      </c>
      <c r="AI42" s="97">
        <v>0</v>
      </c>
      <c r="AJ42" s="96">
        <v>26700.067708333358</v>
      </c>
      <c r="AK42" s="97">
        <v>0</v>
      </c>
      <c r="AL42" s="96">
        <v>25351.415865384617</v>
      </c>
      <c r="AM42" s="97">
        <v>0</v>
      </c>
      <c r="AN42" s="96">
        <v>21336.596153846145</v>
      </c>
      <c r="AO42" s="97">
        <v>0</v>
      </c>
      <c r="AP42" s="96">
        <v>6389.157500000003</v>
      </c>
      <c r="AQ42" s="97">
        <v>0</v>
      </c>
      <c r="AR42" s="96">
        <v>4478.7379807692214</v>
      </c>
      <c r="AS42" s="97">
        <v>0</v>
      </c>
      <c r="AT42" s="96">
        <v>11100.319711538459</v>
      </c>
      <c r="AU42" s="97">
        <v>0</v>
      </c>
      <c r="AV42" s="96">
        <v>10526.004807692305</v>
      </c>
      <c r="AW42" s="97">
        <v>0</v>
      </c>
      <c r="AX42" s="96">
        <v>2726.0475000000001</v>
      </c>
      <c r="AY42" s="97">
        <v>0</v>
      </c>
    </row>
    <row r="43" spans="2:51" x14ac:dyDescent="0.25">
      <c r="B43" s="94">
        <v>10103</v>
      </c>
      <c r="C43" s="95" t="s">
        <v>46</v>
      </c>
      <c r="D43" s="96">
        <v>0</v>
      </c>
      <c r="E43" s="97">
        <v>0</v>
      </c>
      <c r="F43" s="96">
        <v>0</v>
      </c>
      <c r="G43" s="97">
        <v>0</v>
      </c>
      <c r="H43" s="96">
        <v>0</v>
      </c>
      <c r="I43" s="97">
        <v>0</v>
      </c>
      <c r="J43" s="96">
        <v>0</v>
      </c>
      <c r="K43" s="97">
        <v>0</v>
      </c>
      <c r="L43" s="96">
        <v>0</v>
      </c>
      <c r="M43" s="97">
        <v>0</v>
      </c>
      <c r="N43" s="96">
        <v>0</v>
      </c>
      <c r="O43" s="97">
        <v>0</v>
      </c>
      <c r="P43" s="96">
        <v>0</v>
      </c>
      <c r="Q43" s="97">
        <v>0</v>
      </c>
      <c r="R43" s="96">
        <v>0</v>
      </c>
      <c r="S43" s="97">
        <v>0</v>
      </c>
      <c r="T43" s="96">
        <v>0</v>
      </c>
      <c r="U43" s="97">
        <v>0</v>
      </c>
      <c r="V43" s="96">
        <v>0</v>
      </c>
      <c r="W43" s="97">
        <v>0</v>
      </c>
      <c r="X43" s="96">
        <v>0</v>
      </c>
      <c r="Y43" s="97">
        <v>0</v>
      </c>
      <c r="Z43" s="96">
        <v>0</v>
      </c>
      <c r="AA43" s="97">
        <v>0</v>
      </c>
      <c r="AB43" s="96">
        <v>0</v>
      </c>
      <c r="AC43" s="97">
        <v>0</v>
      </c>
      <c r="AD43" s="96">
        <v>0</v>
      </c>
      <c r="AE43" s="97">
        <v>0</v>
      </c>
      <c r="AF43" s="96">
        <v>0</v>
      </c>
      <c r="AG43" s="97">
        <v>0</v>
      </c>
      <c r="AH43" s="96">
        <v>0</v>
      </c>
      <c r="AI43" s="97">
        <v>0</v>
      </c>
      <c r="AJ43" s="96">
        <v>0</v>
      </c>
      <c r="AK43" s="97">
        <v>0</v>
      </c>
      <c r="AL43" s="96">
        <v>0</v>
      </c>
      <c r="AM43" s="97">
        <v>0</v>
      </c>
      <c r="AN43" s="96">
        <v>0</v>
      </c>
      <c r="AO43" s="97">
        <v>0</v>
      </c>
      <c r="AP43" s="96">
        <v>0</v>
      </c>
      <c r="AQ43" s="97">
        <v>0</v>
      </c>
      <c r="AR43" s="96">
        <v>0</v>
      </c>
      <c r="AS43" s="97">
        <v>0</v>
      </c>
      <c r="AT43" s="96">
        <v>0</v>
      </c>
      <c r="AU43" s="97">
        <v>0</v>
      </c>
      <c r="AV43" s="96">
        <v>0</v>
      </c>
      <c r="AW43" s="97">
        <v>0</v>
      </c>
      <c r="AX43" s="96">
        <v>0</v>
      </c>
      <c r="AY43" s="97">
        <v>0</v>
      </c>
    </row>
    <row r="44" spans="2:51" x14ac:dyDescent="0.25">
      <c r="B44" s="94">
        <v>10105</v>
      </c>
      <c r="C44" s="95" t="s">
        <v>47</v>
      </c>
      <c r="D44" s="96">
        <v>0</v>
      </c>
      <c r="E44" s="97">
        <v>0</v>
      </c>
      <c r="F44" s="96">
        <v>0</v>
      </c>
      <c r="G44" s="97">
        <v>0</v>
      </c>
      <c r="H44" s="96">
        <v>0</v>
      </c>
      <c r="I44" s="97">
        <v>0</v>
      </c>
      <c r="J44" s="96">
        <v>0</v>
      </c>
      <c r="K44" s="97">
        <v>0</v>
      </c>
      <c r="L44" s="96">
        <v>0</v>
      </c>
      <c r="M44" s="97">
        <v>0</v>
      </c>
      <c r="N44" s="96">
        <v>0</v>
      </c>
      <c r="O44" s="97">
        <v>0</v>
      </c>
      <c r="P44" s="96">
        <v>0</v>
      </c>
      <c r="Q44" s="97">
        <v>0</v>
      </c>
      <c r="R44" s="96">
        <v>0</v>
      </c>
      <c r="S44" s="97">
        <v>0</v>
      </c>
      <c r="T44" s="96">
        <v>0</v>
      </c>
      <c r="U44" s="97">
        <v>0</v>
      </c>
      <c r="V44" s="96">
        <v>0</v>
      </c>
      <c r="W44" s="97">
        <v>0</v>
      </c>
      <c r="X44" s="96">
        <v>0</v>
      </c>
      <c r="Y44" s="97">
        <v>0</v>
      </c>
      <c r="Z44" s="96">
        <v>0</v>
      </c>
      <c r="AA44" s="97">
        <v>0</v>
      </c>
      <c r="AB44" s="96">
        <v>0</v>
      </c>
      <c r="AC44" s="97">
        <v>0</v>
      </c>
      <c r="AD44" s="96">
        <v>0</v>
      </c>
      <c r="AE44" s="97">
        <v>0</v>
      </c>
      <c r="AF44" s="96">
        <v>0</v>
      </c>
      <c r="AG44" s="97">
        <v>0</v>
      </c>
      <c r="AH44" s="96">
        <v>0</v>
      </c>
      <c r="AI44" s="97">
        <v>0</v>
      </c>
      <c r="AJ44" s="96">
        <v>0</v>
      </c>
      <c r="AK44" s="97">
        <v>0</v>
      </c>
      <c r="AL44" s="96">
        <v>0</v>
      </c>
      <c r="AM44" s="97">
        <v>0</v>
      </c>
      <c r="AN44" s="96">
        <v>0</v>
      </c>
      <c r="AO44" s="97">
        <v>0</v>
      </c>
      <c r="AP44" s="96">
        <v>0</v>
      </c>
      <c r="AQ44" s="97">
        <v>0</v>
      </c>
      <c r="AR44" s="96">
        <v>0</v>
      </c>
      <c r="AS44" s="97">
        <v>0</v>
      </c>
      <c r="AT44" s="96">
        <v>0</v>
      </c>
      <c r="AU44" s="97">
        <v>0</v>
      </c>
      <c r="AV44" s="96">
        <v>0</v>
      </c>
      <c r="AW44" s="97">
        <v>0</v>
      </c>
      <c r="AX44" s="96">
        <v>0</v>
      </c>
      <c r="AY44" s="97">
        <v>0</v>
      </c>
    </row>
    <row r="45" spans="2:51" x14ac:dyDescent="0.25">
      <c r="B45" s="94">
        <v>10106</v>
      </c>
      <c r="C45" s="95" t="s">
        <v>48</v>
      </c>
      <c r="D45" s="96">
        <v>2795.300925925922</v>
      </c>
      <c r="E45" s="97">
        <v>0</v>
      </c>
      <c r="F45" s="96">
        <v>4522.8975000000009</v>
      </c>
      <c r="G45" s="97">
        <v>0</v>
      </c>
      <c r="H45" s="96">
        <v>2966.759999999997</v>
      </c>
      <c r="I45" s="97">
        <v>0</v>
      </c>
      <c r="J45" s="96">
        <v>4278.7980769230744</v>
      </c>
      <c r="K45" s="97">
        <v>0</v>
      </c>
      <c r="L45" s="96">
        <v>1351.5130208333285</v>
      </c>
      <c r="M45" s="97">
        <v>0</v>
      </c>
      <c r="N45" s="96">
        <v>1834.2644230769204</v>
      </c>
      <c r="O45" s="97">
        <v>0</v>
      </c>
      <c r="P45" s="96">
        <v>2951.7884615384605</v>
      </c>
      <c r="Q45" s="97">
        <v>0</v>
      </c>
      <c r="R45" s="96">
        <v>3368.6033653846162</v>
      </c>
      <c r="S45" s="97">
        <v>0</v>
      </c>
      <c r="T45" s="96">
        <v>1613.5099999999998</v>
      </c>
      <c r="U45" s="97">
        <v>0</v>
      </c>
      <c r="V45" s="96">
        <v>2010.0360576923074</v>
      </c>
      <c r="W45" s="97">
        <v>0</v>
      </c>
      <c r="X45" s="96">
        <v>1224.807692307694</v>
      </c>
      <c r="Y45" s="97">
        <v>0</v>
      </c>
      <c r="Z45" s="96">
        <v>2535.7949999999992</v>
      </c>
      <c r="AA45" s="97">
        <v>0</v>
      </c>
      <c r="AB45" s="96">
        <v>2782.541666666667</v>
      </c>
      <c r="AC45" s="97">
        <v>0</v>
      </c>
      <c r="AD45" s="96">
        <v>3295.9687500000018</v>
      </c>
      <c r="AE45" s="97">
        <v>0</v>
      </c>
      <c r="AF45" s="96">
        <v>4416.3461538461452</v>
      </c>
      <c r="AG45" s="97">
        <v>0</v>
      </c>
      <c r="AH45" s="96">
        <v>4267.1754807692287</v>
      </c>
      <c r="AI45" s="97">
        <v>0</v>
      </c>
      <c r="AJ45" s="96">
        <v>2021.8281250000007</v>
      </c>
      <c r="AK45" s="97">
        <v>0</v>
      </c>
      <c r="AL45" s="96">
        <v>1819.8774038461565</v>
      </c>
      <c r="AM45" s="97">
        <v>0</v>
      </c>
      <c r="AN45" s="96">
        <v>2935.4447115384633</v>
      </c>
      <c r="AO45" s="97">
        <v>0</v>
      </c>
      <c r="AP45" s="96">
        <v>2500.904999999997</v>
      </c>
      <c r="AQ45" s="97">
        <v>0</v>
      </c>
      <c r="AR45" s="96">
        <v>2430.8581730769224</v>
      </c>
      <c r="AS45" s="97">
        <v>0</v>
      </c>
      <c r="AT45" s="96">
        <v>1994.2235576923081</v>
      </c>
      <c r="AU45" s="97">
        <v>0</v>
      </c>
      <c r="AV45" s="96">
        <v>1206.1009615384623</v>
      </c>
      <c r="AW45" s="97">
        <v>0</v>
      </c>
      <c r="AX45" s="96">
        <v>2517.6875</v>
      </c>
      <c r="AY45" s="97">
        <v>0</v>
      </c>
    </row>
    <row r="46" spans="2:51" x14ac:dyDescent="0.25">
      <c r="B46" s="94">
        <v>10109</v>
      </c>
      <c r="C46" s="95" t="s">
        <v>49</v>
      </c>
      <c r="D46" s="96">
        <v>2713.1249999999991</v>
      </c>
      <c r="E46" s="97">
        <v>0</v>
      </c>
      <c r="F46" s="96">
        <v>592.84500000000139</v>
      </c>
      <c r="G46" s="97">
        <v>0</v>
      </c>
      <c r="H46" s="96">
        <v>1333.0925000000002</v>
      </c>
      <c r="I46" s="97">
        <v>0</v>
      </c>
      <c r="J46" s="96">
        <v>2663.9951923076928</v>
      </c>
      <c r="K46" s="97">
        <v>0</v>
      </c>
      <c r="L46" s="96">
        <v>690.46354166666561</v>
      </c>
      <c r="M46" s="97">
        <v>0</v>
      </c>
      <c r="N46" s="96">
        <v>2245.7884615384628</v>
      </c>
      <c r="O46" s="97">
        <v>0</v>
      </c>
      <c r="P46" s="96">
        <v>2309.7956730769233</v>
      </c>
      <c r="Q46" s="97">
        <v>0</v>
      </c>
      <c r="R46" s="96">
        <v>1064.2187499999961</v>
      </c>
      <c r="S46" s="97">
        <v>0</v>
      </c>
      <c r="T46" s="96">
        <v>0</v>
      </c>
      <c r="U46" s="97">
        <v>0</v>
      </c>
      <c r="V46" s="96">
        <v>2473.3894230769229</v>
      </c>
      <c r="W46" s="97">
        <v>0</v>
      </c>
      <c r="X46" s="96">
        <v>678.59374999999829</v>
      </c>
      <c r="Y46" s="97">
        <v>0</v>
      </c>
      <c r="Z46" s="96">
        <v>1781.6249999999998</v>
      </c>
      <c r="AA46" s="97">
        <v>0</v>
      </c>
      <c r="AB46" s="96">
        <v>3129.8935185185187</v>
      </c>
      <c r="AC46" s="97">
        <v>0</v>
      </c>
      <c r="AD46" s="96">
        <v>0</v>
      </c>
      <c r="AE46" s="97">
        <v>0</v>
      </c>
      <c r="AF46" s="96">
        <v>1853.1538461538455</v>
      </c>
      <c r="AG46" s="97">
        <v>0</v>
      </c>
      <c r="AH46" s="96">
        <v>2655.3076923076906</v>
      </c>
      <c r="AI46" s="97">
        <v>0</v>
      </c>
      <c r="AJ46" s="96">
        <v>1145.9973958333328</v>
      </c>
      <c r="AK46" s="97">
        <v>0</v>
      </c>
      <c r="AL46" s="96">
        <v>2238.5528846153866</v>
      </c>
      <c r="AM46" s="97">
        <v>0</v>
      </c>
      <c r="AN46" s="96">
        <v>2828.4663461538476</v>
      </c>
      <c r="AO46" s="97">
        <v>0</v>
      </c>
      <c r="AP46" s="96">
        <v>0</v>
      </c>
      <c r="AQ46" s="97">
        <v>0</v>
      </c>
      <c r="AR46" s="96">
        <v>630.64423076922969</v>
      </c>
      <c r="AS46" s="97">
        <v>0</v>
      </c>
      <c r="AT46" s="96">
        <v>2442.4687499999986</v>
      </c>
      <c r="AU46" s="97">
        <v>0</v>
      </c>
      <c r="AV46" s="96">
        <v>636.34615384615233</v>
      </c>
      <c r="AW46" s="97">
        <v>0</v>
      </c>
      <c r="AX46" s="96">
        <v>1753.7549999999997</v>
      </c>
      <c r="AY46" s="97">
        <v>0</v>
      </c>
    </row>
    <row r="47" spans="2:51" x14ac:dyDescent="0.25">
      <c r="B47" s="94">
        <v>10111</v>
      </c>
      <c r="C47" s="95" t="s">
        <v>50</v>
      </c>
      <c r="D47" s="96">
        <v>143.5277777777776</v>
      </c>
      <c r="E47" s="97">
        <v>0</v>
      </c>
      <c r="F47" s="96">
        <v>0</v>
      </c>
      <c r="G47" s="97">
        <v>0</v>
      </c>
      <c r="H47" s="96">
        <v>664.80500000000006</v>
      </c>
      <c r="I47" s="97">
        <v>0</v>
      </c>
      <c r="J47" s="96">
        <v>598.87740384615347</v>
      </c>
      <c r="K47" s="97">
        <v>0</v>
      </c>
      <c r="L47" s="96">
        <v>0</v>
      </c>
      <c r="M47" s="97">
        <v>0</v>
      </c>
      <c r="N47" s="96">
        <v>172.07932692307713</v>
      </c>
      <c r="O47" s="97">
        <v>0</v>
      </c>
      <c r="P47" s="96">
        <v>0</v>
      </c>
      <c r="Q47" s="97">
        <v>0</v>
      </c>
      <c r="R47" s="96">
        <v>235.43990384615356</v>
      </c>
      <c r="S47" s="97">
        <v>0</v>
      </c>
      <c r="T47" s="96">
        <v>0</v>
      </c>
      <c r="U47" s="97">
        <v>0</v>
      </c>
      <c r="V47" s="96">
        <v>622.24759615384664</v>
      </c>
      <c r="W47" s="97">
        <v>0</v>
      </c>
      <c r="X47" s="96">
        <v>342.06730769230819</v>
      </c>
      <c r="Y47" s="97">
        <v>0</v>
      </c>
      <c r="Z47" s="96">
        <v>516.16499999999928</v>
      </c>
      <c r="AA47" s="97">
        <v>0</v>
      </c>
      <c r="AB47" s="96">
        <v>146.91898148148141</v>
      </c>
      <c r="AC47" s="97">
        <v>0</v>
      </c>
      <c r="AD47" s="96">
        <v>0</v>
      </c>
      <c r="AE47" s="97">
        <v>0</v>
      </c>
      <c r="AF47" s="96">
        <v>807.54807692307668</v>
      </c>
      <c r="AG47" s="97">
        <v>0</v>
      </c>
      <c r="AH47" s="96">
        <v>604.41105769230739</v>
      </c>
      <c r="AI47" s="97">
        <v>0</v>
      </c>
      <c r="AJ47" s="96">
        <v>0</v>
      </c>
      <c r="AK47" s="97">
        <v>0</v>
      </c>
      <c r="AL47" s="96">
        <v>177.06009615384576</v>
      </c>
      <c r="AM47" s="97">
        <v>0</v>
      </c>
      <c r="AN47" s="96">
        <v>0</v>
      </c>
      <c r="AO47" s="97">
        <v>0</v>
      </c>
      <c r="AP47" s="96">
        <v>121.05749999999927</v>
      </c>
      <c r="AQ47" s="97">
        <v>0</v>
      </c>
      <c r="AR47" s="96">
        <v>19.430288461538492</v>
      </c>
      <c r="AS47" s="97">
        <v>0</v>
      </c>
      <c r="AT47" s="96">
        <v>626.68509615384653</v>
      </c>
      <c r="AU47" s="97">
        <v>0</v>
      </c>
      <c r="AV47" s="96">
        <v>345.28846153846172</v>
      </c>
      <c r="AW47" s="97">
        <v>0</v>
      </c>
      <c r="AX47" s="96">
        <v>519.90999999999963</v>
      </c>
      <c r="AY47" s="97">
        <v>0</v>
      </c>
    </row>
    <row r="48" spans="2:51" x14ac:dyDescent="0.25">
      <c r="B48" s="94">
        <v>10112</v>
      </c>
      <c r="C48" s="95" t="s">
        <v>51</v>
      </c>
      <c r="D48" s="96">
        <v>11591.194444444447</v>
      </c>
      <c r="E48" s="97">
        <v>0</v>
      </c>
      <c r="F48" s="96">
        <v>7938.7449999999917</v>
      </c>
      <c r="G48" s="97">
        <v>0</v>
      </c>
      <c r="H48" s="96">
        <v>11482.024999999998</v>
      </c>
      <c r="I48" s="97">
        <v>0</v>
      </c>
      <c r="J48" s="96">
        <v>12019.935096153842</v>
      </c>
      <c r="K48" s="97">
        <v>0</v>
      </c>
      <c r="L48" s="96">
        <v>4888.9453125000009</v>
      </c>
      <c r="M48" s="97">
        <v>0</v>
      </c>
      <c r="N48" s="96">
        <v>3140.4038461538412</v>
      </c>
      <c r="O48" s="97">
        <v>0</v>
      </c>
      <c r="P48" s="96">
        <v>11503.221153846154</v>
      </c>
      <c r="Q48" s="97">
        <v>0</v>
      </c>
      <c r="R48" s="96">
        <v>7776.564903846147</v>
      </c>
      <c r="S48" s="97">
        <v>0</v>
      </c>
      <c r="T48" s="96">
        <v>5295.982500000001</v>
      </c>
      <c r="U48" s="97">
        <v>0</v>
      </c>
      <c r="V48" s="96">
        <v>10782.31009615384</v>
      </c>
      <c r="W48" s="97">
        <v>0</v>
      </c>
      <c r="X48" s="96">
        <v>11949.213942307695</v>
      </c>
      <c r="Y48" s="97">
        <v>0</v>
      </c>
      <c r="Z48" s="96">
        <v>11408.315000000002</v>
      </c>
      <c r="AA48" s="97">
        <v>0</v>
      </c>
      <c r="AB48" s="96">
        <v>10144.942129629626</v>
      </c>
      <c r="AC48" s="97">
        <v>0</v>
      </c>
      <c r="AD48" s="96">
        <v>5308.8567708333248</v>
      </c>
      <c r="AE48" s="97">
        <v>0</v>
      </c>
      <c r="AF48" s="96">
        <v>14441.82451923077</v>
      </c>
      <c r="AG48" s="97">
        <v>0</v>
      </c>
      <c r="AH48" s="96">
        <v>12122.028846153851</v>
      </c>
      <c r="AI48" s="97">
        <v>0</v>
      </c>
      <c r="AJ48" s="96">
        <v>7575.236979166677</v>
      </c>
      <c r="AK48" s="97">
        <v>0</v>
      </c>
      <c r="AL48" s="96">
        <v>3237.4086538461634</v>
      </c>
      <c r="AM48" s="97">
        <v>0</v>
      </c>
      <c r="AN48" s="96">
        <v>11605.497596153851</v>
      </c>
      <c r="AO48" s="97">
        <v>0</v>
      </c>
      <c r="AP48" s="96">
        <v>5634.902499999992</v>
      </c>
      <c r="AQ48" s="97">
        <v>0</v>
      </c>
      <c r="AR48" s="96">
        <v>7461.1562499999945</v>
      </c>
      <c r="AS48" s="97">
        <v>0</v>
      </c>
      <c r="AT48" s="96">
        <v>10876.769230769238</v>
      </c>
      <c r="AU48" s="97">
        <v>0</v>
      </c>
      <c r="AV48" s="96">
        <v>12035.165865384623</v>
      </c>
      <c r="AW48" s="97">
        <v>0</v>
      </c>
      <c r="AX48" s="96">
        <v>11484.652500000009</v>
      </c>
      <c r="AY48" s="97">
        <v>0</v>
      </c>
    </row>
    <row r="49" spans="2:51" x14ac:dyDescent="0.25">
      <c r="B49" s="94">
        <v>10113</v>
      </c>
      <c r="C49" s="95" t="s">
        <v>52</v>
      </c>
      <c r="D49" s="96">
        <v>7105.2777777777756</v>
      </c>
      <c r="E49" s="97">
        <v>0</v>
      </c>
      <c r="F49" s="96">
        <v>3674.529999999997</v>
      </c>
      <c r="G49" s="97">
        <v>0</v>
      </c>
      <c r="H49" s="96">
        <v>4570.9074999999966</v>
      </c>
      <c r="I49" s="97">
        <v>0</v>
      </c>
      <c r="J49" s="96">
        <v>3893.1947115384619</v>
      </c>
      <c r="K49" s="97">
        <v>0</v>
      </c>
      <c r="L49" s="96">
        <v>1566.0546874999995</v>
      </c>
      <c r="M49" s="97">
        <v>0</v>
      </c>
      <c r="N49" s="96">
        <v>6456.7956730769256</v>
      </c>
      <c r="O49" s="97">
        <v>0</v>
      </c>
      <c r="P49" s="96">
        <v>7725.6706730769192</v>
      </c>
      <c r="Q49" s="97">
        <v>0</v>
      </c>
      <c r="R49" s="96">
        <v>0</v>
      </c>
      <c r="S49" s="97">
        <v>0</v>
      </c>
      <c r="T49" s="96">
        <v>19644.615000000002</v>
      </c>
      <c r="U49" s="97">
        <v>0</v>
      </c>
      <c r="V49" s="96">
        <v>15256.110576923074</v>
      </c>
      <c r="W49" s="97">
        <v>0</v>
      </c>
      <c r="X49" s="96">
        <v>6234.0456730769201</v>
      </c>
      <c r="Y49" s="97">
        <v>0</v>
      </c>
      <c r="Z49" s="96">
        <v>14775.632500000007</v>
      </c>
      <c r="AA49" s="97">
        <v>0</v>
      </c>
      <c r="AB49" s="96">
        <v>7259.569444444448</v>
      </c>
      <c r="AC49" s="97">
        <v>0</v>
      </c>
      <c r="AD49" s="96">
        <v>2743.8307291666638</v>
      </c>
      <c r="AE49" s="97">
        <v>0</v>
      </c>
      <c r="AF49" s="96">
        <v>5678.1177884615381</v>
      </c>
      <c r="AG49" s="97">
        <v>0</v>
      </c>
      <c r="AH49" s="96">
        <v>3996.2235576923058</v>
      </c>
      <c r="AI49" s="97">
        <v>0</v>
      </c>
      <c r="AJ49" s="96">
        <v>1659.2864583333337</v>
      </c>
      <c r="AK49" s="97">
        <v>0</v>
      </c>
      <c r="AL49" s="96">
        <v>6663.8269230769256</v>
      </c>
      <c r="AM49" s="97">
        <v>0</v>
      </c>
      <c r="AN49" s="96">
        <v>7931.0336538461497</v>
      </c>
      <c r="AO49" s="97">
        <v>0</v>
      </c>
      <c r="AP49" s="96">
        <v>0</v>
      </c>
      <c r="AQ49" s="97">
        <v>0</v>
      </c>
      <c r="AR49" s="96">
        <v>22437.735576923082</v>
      </c>
      <c r="AS49" s="97">
        <v>0</v>
      </c>
      <c r="AT49" s="96">
        <v>15428.507211538456</v>
      </c>
      <c r="AU49" s="97">
        <v>0</v>
      </c>
      <c r="AV49" s="96">
        <v>6380.9831730769274</v>
      </c>
      <c r="AW49" s="97">
        <v>0</v>
      </c>
      <c r="AX49" s="96">
        <v>15036.6425</v>
      </c>
      <c r="AY49" s="97">
        <v>0</v>
      </c>
    </row>
    <row r="50" spans="2:51" x14ac:dyDescent="0.25">
      <c r="B50" s="94">
        <v>10116</v>
      </c>
      <c r="C50" s="95" t="s">
        <v>53</v>
      </c>
      <c r="D50" s="96">
        <v>60.928240740740712</v>
      </c>
      <c r="E50" s="97">
        <v>0</v>
      </c>
      <c r="F50" s="96">
        <v>0</v>
      </c>
      <c r="G50" s="97">
        <v>0</v>
      </c>
      <c r="H50" s="96">
        <v>0</v>
      </c>
      <c r="I50" s="97">
        <v>0</v>
      </c>
      <c r="J50" s="96">
        <v>0</v>
      </c>
      <c r="K50" s="97">
        <v>0</v>
      </c>
      <c r="L50" s="96">
        <v>0</v>
      </c>
      <c r="M50" s="97">
        <v>0</v>
      </c>
      <c r="N50" s="96">
        <v>0</v>
      </c>
      <c r="O50" s="97">
        <v>0</v>
      </c>
      <c r="P50" s="96">
        <v>0</v>
      </c>
      <c r="Q50" s="97">
        <v>0</v>
      </c>
      <c r="R50" s="96">
        <v>165.56971153846155</v>
      </c>
      <c r="S50" s="97">
        <v>0</v>
      </c>
      <c r="T50" s="96">
        <v>396.34999999999997</v>
      </c>
      <c r="U50" s="97">
        <v>0</v>
      </c>
      <c r="V50" s="96">
        <v>548.99038461538464</v>
      </c>
      <c r="W50" s="97">
        <v>0</v>
      </c>
      <c r="X50" s="96">
        <v>314.42548076923083</v>
      </c>
      <c r="Y50" s="97">
        <v>0</v>
      </c>
      <c r="Z50" s="96">
        <v>21.267499999999966</v>
      </c>
      <c r="AA50" s="97">
        <v>0</v>
      </c>
      <c r="AB50" s="96">
        <v>62.282407407407398</v>
      </c>
      <c r="AC50" s="97">
        <v>0</v>
      </c>
      <c r="AD50" s="96">
        <v>0</v>
      </c>
      <c r="AE50" s="97">
        <v>0</v>
      </c>
      <c r="AF50" s="96">
        <v>0</v>
      </c>
      <c r="AG50" s="97">
        <v>0</v>
      </c>
      <c r="AH50" s="96">
        <v>0</v>
      </c>
      <c r="AI50" s="97">
        <v>0</v>
      </c>
      <c r="AJ50" s="96">
        <v>0</v>
      </c>
      <c r="AK50" s="97">
        <v>0</v>
      </c>
      <c r="AL50" s="96">
        <v>0</v>
      </c>
      <c r="AM50" s="97">
        <v>0</v>
      </c>
      <c r="AN50" s="96">
        <v>0</v>
      </c>
      <c r="AO50" s="97">
        <v>0</v>
      </c>
      <c r="AP50" s="96">
        <v>160.17750000000001</v>
      </c>
      <c r="AQ50" s="97">
        <v>0</v>
      </c>
      <c r="AR50" s="96">
        <v>408.87019230769226</v>
      </c>
      <c r="AS50" s="97">
        <v>0</v>
      </c>
      <c r="AT50" s="96">
        <v>553.36298076923072</v>
      </c>
      <c r="AU50" s="97">
        <v>0</v>
      </c>
      <c r="AV50" s="96">
        <v>317.92067307692309</v>
      </c>
      <c r="AW50" s="97">
        <v>0</v>
      </c>
      <c r="AX50" s="96">
        <v>22.612500000000008</v>
      </c>
      <c r="AY50" s="97">
        <v>0</v>
      </c>
    </row>
    <row r="51" spans="2:51" x14ac:dyDescent="0.25">
      <c r="B51" s="94">
        <v>10118</v>
      </c>
      <c r="C51" s="95" t="s">
        <v>54</v>
      </c>
      <c r="D51" s="96">
        <v>3014.7222222222217</v>
      </c>
      <c r="E51" s="97">
        <v>0</v>
      </c>
      <c r="F51" s="96">
        <v>4218.4874999999947</v>
      </c>
      <c r="G51" s="97">
        <v>0</v>
      </c>
      <c r="H51" s="96">
        <v>5175.6225000000031</v>
      </c>
      <c r="I51" s="97">
        <v>0</v>
      </c>
      <c r="J51" s="96">
        <v>10985.625000000005</v>
      </c>
      <c r="K51" s="97">
        <v>0</v>
      </c>
      <c r="L51" s="96">
        <v>0</v>
      </c>
      <c r="M51" s="97">
        <v>0</v>
      </c>
      <c r="N51" s="96">
        <v>8604.6081730769256</v>
      </c>
      <c r="O51" s="97">
        <v>0</v>
      </c>
      <c r="P51" s="96">
        <v>5496.5673076923094</v>
      </c>
      <c r="Q51" s="97">
        <v>0</v>
      </c>
      <c r="R51" s="96">
        <v>8533.1562499999891</v>
      </c>
      <c r="S51" s="97">
        <v>0</v>
      </c>
      <c r="T51" s="96">
        <v>901.3649999999966</v>
      </c>
      <c r="U51" s="97">
        <v>0</v>
      </c>
      <c r="V51" s="96">
        <v>5176.09375</v>
      </c>
      <c r="W51" s="97">
        <v>0</v>
      </c>
      <c r="X51" s="96">
        <v>8409.3677884615372</v>
      </c>
      <c r="Y51" s="97">
        <v>0</v>
      </c>
      <c r="Z51" s="96">
        <v>4732.8925000000045</v>
      </c>
      <c r="AA51" s="97">
        <v>0</v>
      </c>
      <c r="AB51" s="96">
        <v>4858.4259259259252</v>
      </c>
      <c r="AC51" s="97">
        <v>0</v>
      </c>
      <c r="AD51" s="96">
        <v>0</v>
      </c>
      <c r="AE51" s="97">
        <v>0</v>
      </c>
      <c r="AF51" s="96">
        <v>8071.5624999999991</v>
      </c>
      <c r="AG51" s="97">
        <v>0</v>
      </c>
      <c r="AH51" s="96">
        <v>11142.58894230769</v>
      </c>
      <c r="AI51" s="97">
        <v>0</v>
      </c>
      <c r="AJ51" s="96">
        <v>2546.1666666666715</v>
      </c>
      <c r="AK51" s="97">
        <v>0</v>
      </c>
      <c r="AL51" s="96">
        <v>8742.7932692307731</v>
      </c>
      <c r="AM51" s="97">
        <v>0</v>
      </c>
      <c r="AN51" s="96">
        <v>7613.0456730769256</v>
      </c>
      <c r="AO51" s="97">
        <v>0</v>
      </c>
      <c r="AP51" s="96">
        <v>5085.9249999999938</v>
      </c>
      <c r="AQ51" s="97">
        <v>0</v>
      </c>
      <c r="AR51" s="96">
        <v>2717.7884615384596</v>
      </c>
      <c r="AS51" s="97">
        <v>0</v>
      </c>
      <c r="AT51" s="96">
        <v>5265.8605769230817</v>
      </c>
      <c r="AU51" s="97">
        <v>0</v>
      </c>
      <c r="AV51" s="96">
        <v>8489.8942307692305</v>
      </c>
      <c r="AW51" s="97">
        <v>0</v>
      </c>
      <c r="AX51" s="96">
        <v>4788.6875000000009</v>
      </c>
      <c r="AY51" s="97">
        <v>0</v>
      </c>
    </row>
    <row r="52" spans="2:51" x14ac:dyDescent="0.25">
      <c r="B52" s="94">
        <v>10121</v>
      </c>
      <c r="C52" s="95" t="s">
        <v>55</v>
      </c>
      <c r="D52" s="96">
        <v>0</v>
      </c>
      <c r="E52" s="97">
        <v>0</v>
      </c>
      <c r="F52" s="96">
        <v>1307.5475000000054</v>
      </c>
      <c r="G52" s="97">
        <v>0</v>
      </c>
      <c r="H52" s="96">
        <v>7209.6824999999963</v>
      </c>
      <c r="I52" s="97">
        <v>0</v>
      </c>
      <c r="J52" s="96">
        <v>9794.1730769230762</v>
      </c>
      <c r="K52" s="97">
        <v>0</v>
      </c>
      <c r="L52" s="96">
        <v>180.43489583332573</v>
      </c>
      <c r="M52" s="97">
        <v>0</v>
      </c>
      <c r="N52" s="96">
        <v>7833.4807692307786</v>
      </c>
      <c r="O52" s="97">
        <v>0</v>
      </c>
      <c r="P52" s="96">
        <v>3346.5096153846189</v>
      </c>
      <c r="Q52" s="97">
        <v>0</v>
      </c>
      <c r="R52" s="96">
        <v>0</v>
      </c>
      <c r="S52" s="97">
        <v>0</v>
      </c>
      <c r="T52" s="96">
        <v>0</v>
      </c>
      <c r="U52" s="97">
        <v>0</v>
      </c>
      <c r="V52" s="96">
        <v>8210.6634615384573</v>
      </c>
      <c r="W52" s="97">
        <v>0</v>
      </c>
      <c r="X52" s="96">
        <v>4186.2019230769256</v>
      </c>
      <c r="Y52" s="97">
        <v>0</v>
      </c>
      <c r="Z52" s="96">
        <v>4088.4075000000007</v>
      </c>
      <c r="AA52" s="97">
        <v>0</v>
      </c>
      <c r="AB52" s="96">
        <v>746.99305555555634</v>
      </c>
      <c r="AC52" s="97">
        <v>0</v>
      </c>
      <c r="AD52" s="96">
        <v>0</v>
      </c>
      <c r="AE52" s="97">
        <v>0</v>
      </c>
      <c r="AF52" s="96">
        <v>9281.0024038461561</v>
      </c>
      <c r="AG52" s="97">
        <v>0</v>
      </c>
      <c r="AH52" s="96">
        <v>9794.1730769230762</v>
      </c>
      <c r="AI52" s="97">
        <v>0</v>
      </c>
      <c r="AJ52" s="96">
        <v>2284.7578124999864</v>
      </c>
      <c r="AK52" s="97">
        <v>0</v>
      </c>
      <c r="AL52" s="96">
        <v>7833.4807692307786</v>
      </c>
      <c r="AM52" s="97">
        <v>0</v>
      </c>
      <c r="AN52" s="96">
        <v>4946.245192307686</v>
      </c>
      <c r="AO52" s="97">
        <v>0</v>
      </c>
      <c r="AP52" s="96">
        <v>0</v>
      </c>
      <c r="AQ52" s="97">
        <v>0</v>
      </c>
      <c r="AR52" s="96">
        <v>25.463942307689003</v>
      </c>
      <c r="AS52" s="97">
        <v>0</v>
      </c>
      <c r="AT52" s="96">
        <v>8210.6634615384573</v>
      </c>
      <c r="AU52" s="97">
        <v>0</v>
      </c>
      <c r="AV52" s="96">
        <v>4186.2019230769256</v>
      </c>
      <c r="AW52" s="97">
        <v>0</v>
      </c>
      <c r="AX52" s="96">
        <v>4088.4075000000007</v>
      </c>
      <c r="AY52" s="97">
        <v>0</v>
      </c>
    </row>
    <row r="53" spans="2:51" x14ac:dyDescent="0.25">
      <c r="B53" s="94">
        <v>10123</v>
      </c>
      <c r="C53" s="95" t="s">
        <v>56</v>
      </c>
      <c r="D53" s="96">
        <v>0</v>
      </c>
      <c r="E53" s="97">
        <v>0</v>
      </c>
      <c r="F53" s="96">
        <v>0</v>
      </c>
      <c r="G53" s="97">
        <v>0</v>
      </c>
      <c r="H53" s="96">
        <v>0</v>
      </c>
      <c r="I53" s="97">
        <v>0</v>
      </c>
      <c r="J53" s="96">
        <v>0</v>
      </c>
      <c r="K53" s="97">
        <v>0</v>
      </c>
      <c r="L53" s="96">
        <v>0</v>
      </c>
      <c r="M53" s="97">
        <v>0</v>
      </c>
      <c r="N53" s="96">
        <v>0</v>
      </c>
      <c r="O53" s="97">
        <v>0</v>
      </c>
      <c r="P53" s="96">
        <v>0</v>
      </c>
      <c r="Q53" s="97">
        <v>0</v>
      </c>
      <c r="R53" s="96">
        <v>0</v>
      </c>
      <c r="S53" s="97">
        <v>0</v>
      </c>
      <c r="T53" s="96">
        <v>0</v>
      </c>
      <c r="U53" s="97">
        <v>0</v>
      </c>
      <c r="V53" s="96">
        <v>0</v>
      </c>
      <c r="W53" s="97">
        <v>0</v>
      </c>
      <c r="X53" s="96">
        <v>0</v>
      </c>
      <c r="Y53" s="97">
        <v>0</v>
      </c>
      <c r="Z53" s="96">
        <v>0</v>
      </c>
      <c r="AA53" s="97">
        <v>0</v>
      </c>
      <c r="AB53" s="96">
        <v>0</v>
      </c>
      <c r="AC53" s="97">
        <v>0</v>
      </c>
      <c r="AD53" s="96">
        <v>0</v>
      </c>
      <c r="AE53" s="97">
        <v>0</v>
      </c>
      <c r="AF53" s="96">
        <v>0</v>
      </c>
      <c r="AG53" s="97">
        <v>0</v>
      </c>
      <c r="AH53" s="96">
        <v>0</v>
      </c>
      <c r="AI53" s="97">
        <v>0</v>
      </c>
      <c r="AJ53" s="96">
        <v>0</v>
      </c>
      <c r="AK53" s="97">
        <v>0</v>
      </c>
      <c r="AL53" s="96">
        <v>0</v>
      </c>
      <c r="AM53" s="97">
        <v>0</v>
      </c>
      <c r="AN53" s="96">
        <v>0</v>
      </c>
      <c r="AO53" s="97">
        <v>0</v>
      </c>
      <c r="AP53" s="96">
        <v>0</v>
      </c>
      <c r="AQ53" s="97">
        <v>0</v>
      </c>
      <c r="AR53" s="96">
        <v>0</v>
      </c>
      <c r="AS53" s="97">
        <v>0</v>
      </c>
      <c r="AT53" s="96">
        <v>0</v>
      </c>
      <c r="AU53" s="97">
        <v>0</v>
      </c>
      <c r="AV53" s="96">
        <v>0</v>
      </c>
      <c r="AW53" s="97">
        <v>0</v>
      </c>
      <c r="AX53" s="96">
        <v>0</v>
      </c>
      <c r="AY53" s="97">
        <v>0</v>
      </c>
    </row>
    <row r="54" spans="2:51" x14ac:dyDescent="0.25">
      <c r="B54" s="94">
        <v>10136</v>
      </c>
      <c r="C54" s="95" t="s">
        <v>57</v>
      </c>
      <c r="D54" s="96">
        <v>2531.4999999999995</v>
      </c>
      <c r="E54" s="97">
        <v>0</v>
      </c>
      <c r="F54" s="96">
        <v>4714.6575000000021</v>
      </c>
      <c r="G54" s="97">
        <v>0</v>
      </c>
      <c r="H54" s="96">
        <v>4490.0424999999996</v>
      </c>
      <c r="I54" s="97">
        <v>0</v>
      </c>
      <c r="J54" s="96">
        <v>5811.4014423076942</v>
      </c>
      <c r="K54" s="97">
        <v>0</v>
      </c>
      <c r="L54" s="96">
        <v>1538.3567708333353</v>
      </c>
      <c r="M54" s="97">
        <v>0</v>
      </c>
      <c r="N54" s="96">
        <v>2989.2956730769224</v>
      </c>
      <c r="O54" s="97">
        <v>0</v>
      </c>
      <c r="P54" s="96">
        <v>4177.3894230769265</v>
      </c>
      <c r="Q54" s="97">
        <v>0</v>
      </c>
      <c r="R54" s="96">
        <v>3039.1322115384628</v>
      </c>
      <c r="S54" s="97">
        <v>0</v>
      </c>
      <c r="T54" s="96">
        <v>2026.905000000002</v>
      </c>
      <c r="U54" s="97">
        <v>0</v>
      </c>
      <c r="V54" s="96">
        <v>1984.2716346153857</v>
      </c>
      <c r="W54" s="97">
        <v>0</v>
      </c>
      <c r="X54" s="96">
        <v>2620.0408653846166</v>
      </c>
      <c r="Y54" s="97">
        <v>0</v>
      </c>
      <c r="Z54" s="96">
        <v>1117.1975000000009</v>
      </c>
      <c r="AA54" s="97">
        <v>0</v>
      </c>
      <c r="AB54" s="96">
        <v>3113.6759259259234</v>
      </c>
      <c r="AC54" s="97">
        <v>0</v>
      </c>
      <c r="AD54" s="96">
        <v>2973.6197916666647</v>
      </c>
      <c r="AE54" s="97">
        <v>0</v>
      </c>
      <c r="AF54" s="96">
        <v>5539.6081730769229</v>
      </c>
      <c r="AG54" s="97">
        <v>0</v>
      </c>
      <c r="AH54" s="96">
        <v>5841.139423076921</v>
      </c>
      <c r="AI54" s="97">
        <v>0</v>
      </c>
      <c r="AJ54" s="96">
        <v>2534.5677083333308</v>
      </c>
      <c r="AK54" s="97">
        <v>0</v>
      </c>
      <c r="AL54" s="96">
        <v>3019.5552884615413</v>
      </c>
      <c r="AM54" s="97">
        <v>0</v>
      </c>
      <c r="AN54" s="96">
        <v>4867.3197115384619</v>
      </c>
      <c r="AO54" s="97">
        <v>0</v>
      </c>
      <c r="AP54" s="96">
        <v>1828.3174999999981</v>
      </c>
      <c r="AQ54" s="97">
        <v>0</v>
      </c>
      <c r="AR54" s="96">
        <v>2685.7427884615381</v>
      </c>
      <c r="AS54" s="97">
        <v>0</v>
      </c>
      <c r="AT54" s="96">
        <v>1999.5528846153832</v>
      </c>
      <c r="AU54" s="97">
        <v>0</v>
      </c>
      <c r="AV54" s="96">
        <v>2634.4975961538457</v>
      </c>
      <c r="AW54" s="97">
        <v>0</v>
      </c>
      <c r="AX54" s="96">
        <v>1129.1474999999998</v>
      </c>
      <c r="AY54" s="97">
        <v>0</v>
      </c>
    </row>
    <row r="55" spans="2:51" x14ac:dyDescent="0.25">
      <c r="B55" s="94">
        <v>10142</v>
      </c>
      <c r="C55" s="95" t="s">
        <v>58</v>
      </c>
      <c r="D55" s="96">
        <v>350.11111111111148</v>
      </c>
      <c r="E55" s="97">
        <v>0</v>
      </c>
      <c r="F55" s="96">
        <v>355.24250000000001</v>
      </c>
      <c r="G55" s="97">
        <v>0</v>
      </c>
      <c r="H55" s="96">
        <v>346.73500000000001</v>
      </c>
      <c r="I55" s="97">
        <v>0</v>
      </c>
      <c r="J55" s="96">
        <v>800.62740384615404</v>
      </c>
      <c r="K55" s="97">
        <v>0</v>
      </c>
      <c r="L55" s="96">
        <v>155.21093750000037</v>
      </c>
      <c r="M55" s="97">
        <v>0</v>
      </c>
      <c r="N55" s="96">
        <v>87.370192307692164</v>
      </c>
      <c r="O55" s="97">
        <v>0</v>
      </c>
      <c r="P55" s="96">
        <v>199.39903846153851</v>
      </c>
      <c r="Q55" s="97">
        <v>0</v>
      </c>
      <c r="R55" s="96">
        <v>280.06249999999989</v>
      </c>
      <c r="S55" s="97">
        <v>0</v>
      </c>
      <c r="T55" s="96">
        <v>481.6724999999995</v>
      </c>
      <c r="U55" s="97">
        <v>0</v>
      </c>
      <c r="V55" s="96">
        <v>932.32932692307713</v>
      </c>
      <c r="W55" s="97">
        <v>0</v>
      </c>
      <c r="X55" s="96">
        <v>608.62499999999932</v>
      </c>
      <c r="Y55" s="97">
        <v>0</v>
      </c>
      <c r="Z55" s="96">
        <v>0</v>
      </c>
      <c r="AA55" s="97">
        <v>0</v>
      </c>
      <c r="AB55" s="96">
        <v>423.07638888888908</v>
      </c>
      <c r="AC55" s="97">
        <v>0</v>
      </c>
      <c r="AD55" s="96">
        <v>182.6302083333332</v>
      </c>
      <c r="AE55" s="97">
        <v>0</v>
      </c>
      <c r="AF55" s="96">
        <v>467.78846153846109</v>
      </c>
      <c r="AG55" s="97">
        <v>0</v>
      </c>
      <c r="AH55" s="96">
        <v>809.28365384615404</v>
      </c>
      <c r="AI55" s="97">
        <v>0</v>
      </c>
      <c r="AJ55" s="96">
        <v>264.61197916666657</v>
      </c>
      <c r="AK55" s="97">
        <v>0</v>
      </c>
      <c r="AL55" s="96">
        <v>92.257211538461675</v>
      </c>
      <c r="AM55" s="97">
        <v>0</v>
      </c>
      <c r="AN55" s="96">
        <v>279.61298076923049</v>
      </c>
      <c r="AO55" s="97">
        <v>0</v>
      </c>
      <c r="AP55" s="96">
        <v>37.724999999999788</v>
      </c>
      <c r="AQ55" s="97">
        <v>0</v>
      </c>
      <c r="AR55" s="96">
        <v>671.49759615384608</v>
      </c>
      <c r="AS55" s="97">
        <v>0</v>
      </c>
      <c r="AT55" s="96">
        <v>939.16346153846132</v>
      </c>
      <c r="AU55" s="97">
        <v>0</v>
      </c>
      <c r="AV55" s="96">
        <v>612.89182692307725</v>
      </c>
      <c r="AW55" s="97">
        <v>0</v>
      </c>
      <c r="AX55" s="96">
        <v>0</v>
      </c>
      <c r="AY55" s="97">
        <v>0</v>
      </c>
    </row>
    <row r="56" spans="2:51" x14ac:dyDescent="0.25">
      <c r="B56" s="94">
        <v>10144</v>
      </c>
      <c r="C56" s="95" t="s">
        <v>59</v>
      </c>
      <c r="D56" s="96">
        <v>626.21990740740728</v>
      </c>
      <c r="E56" s="97">
        <v>0</v>
      </c>
      <c r="F56" s="96">
        <v>457.09500000000071</v>
      </c>
      <c r="G56" s="97">
        <v>0</v>
      </c>
      <c r="H56" s="96">
        <v>1455.9750000000013</v>
      </c>
      <c r="I56" s="97">
        <v>0</v>
      </c>
      <c r="J56" s="96">
        <v>1695.5096153846155</v>
      </c>
      <c r="K56" s="97">
        <v>0</v>
      </c>
      <c r="L56" s="96">
        <v>515.14322916666686</v>
      </c>
      <c r="M56" s="97">
        <v>0</v>
      </c>
      <c r="N56" s="96">
        <v>1293.033653846154</v>
      </c>
      <c r="O56" s="97">
        <v>0</v>
      </c>
      <c r="P56" s="96">
        <v>705.90144230769261</v>
      </c>
      <c r="Q56" s="97">
        <v>0</v>
      </c>
      <c r="R56" s="96">
        <v>260.22355769230819</v>
      </c>
      <c r="S56" s="97">
        <v>0</v>
      </c>
      <c r="T56" s="96">
        <v>128.60500000000036</v>
      </c>
      <c r="U56" s="97">
        <v>0</v>
      </c>
      <c r="V56" s="96">
        <v>238.73798076923103</v>
      </c>
      <c r="W56" s="97">
        <v>0</v>
      </c>
      <c r="X56" s="96">
        <v>278.37740384615375</v>
      </c>
      <c r="Y56" s="97">
        <v>0</v>
      </c>
      <c r="Z56" s="96">
        <v>0</v>
      </c>
      <c r="AA56" s="97">
        <v>0</v>
      </c>
      <c r="AB56" s="96">
        <v>737.8287037037037</v>
      </c>
      <c r="AC56" s="97">
        <v>0</v>
      </c>
      <c r="AD56" s="96">
        <v>89.765625000000071</v>
      </c>
      <c r="AE56" s="97">
        <v>0</v>
      </c>
      <c r="AF56" s="96">
        <v>1650.7331730769233</v>
      </c>
      <c r="AG56" s="97">
        <v>0</v>
      </c>
      <c r="AH56" s="96">
        <v>1702.5480769230776</v>
      </c>
      <c r="AI56" s="97">
        <v>0</v>
      </c>
      <c r="AJ56" s="96">
        <v>663.1536458333336</v>
      </c>
      <c r="AK56" s="97">
        <v>0</v>
      </c>
      <c r="AL56" s="96">
        <v>1295.0504807692309</v>
      </c>
      <c r="AM56" s="97">
        <v>0</v>
      </c>
      <c r="AN56" s="96">
        <v>835.11538461538453</v>
      </c>
      <c r="AO56" s="97">
        <v>0</v>
      </c>
      <c r="AP56" s="96">
        <v>38.014999999999688</v>
      </c>
      <c r="AQ56" s="97">
        <v>0</v>
      </c>
      <c r="AR56" s="96">
        <v>229.60096153846138</v>
      </c>
      <c r="AS56" s="97">
        <v>0</v>
      </c>
      <c r="AT56" s="96">
        <v>232.55769230769275</v>
      </c>
      <c r="AU56" s="97">
        <v>0</v>
      </c>
      <c r="AV56" s="96">
        <v>272.12019230769221</v>
      </c>
      <c r="AW56" s="97">
        <v>0</v>
      </c>
      <c r="AX56" s="96">
        <v>0</v>
      </c>
      <c r="AY56" s="97">
        <v>0</v>
      </c>
    </row>
    <row r="57" spans="2:51" x14ac:dyDescent="0.25">
      <c r="B57" s="94">
        <v>10156</v>
      </c>
      <c r="C57" s="95" t="s">
        <v>60</v>
      </c>
      <c r="D57" s="96">
        <v>2154.2222222222199</v>
      </c>
      <c r="E57" s="97">
        <v>0</v>
      </c>
      <c r="F57" s="96">
        <v>2275.3249999999989</v>
      </c>
      <c r="G57" s="97">
        <v>0</v>
      </c>
      <c r="H57" s="96">
        <v>12579.997499999992</v>
      </c>
      <c r="I57" s="97">
        <v>0</v>
      </c>
      <c r="J57" s="96">
        <v>13655.915865384612</v>
      </c>
      <c r="K57" s="97">
        <v>0</v>
      </c>
      <c r="L57" s="96">
        <v>4938.4453125000064</v>
      </c>
      <c r="M57" s="97">
        <v>0</v>
      </c>
      <c r="N57" s="96">
        <v>6099.4495192307741</v>
      </c>
      <c r="O57" s="97">
        <v>0</v>
      </c>
      <c r="P57" s="96">
        <v>0</v>
      </c>
      <c r="Q57" s="97">
        <v>0</v>
      </c>
      <c r="R57" s="96">
        <v>0</v>
      </c>
      <c r="S57" s="97">
        <v>0</v>
      </c>
      <c r="T57" s="96">
        <v>1542.4324999999981</v>
      </c>
      <c r="U57" s="97">
        <v>0</v>
      </c>
      <c r="V57" s="96">
        <v>3577.4711538461502</v>
      </c>
      <c r="W57" s="97">
        <v>0</v>
      </c>
      <c r="X57" s="96">
        <v>4731.266826923079</v>
      </c>
      <c r="Y57" s="97">
        <v>0</v>
      </c>
      <c r="Z57" s="96">
        <v>1065.2850000000012</v>
      </c>
      <c r="AA57" s="97">
        <v>0</v>
      </c>
      <c r="AB57" s="96">
        <v>2367.2037037037048</v>
      </c>
      <c r="AC57" s="97">
        <v>0</v>
      </c>
      <c r="AD57" s="96">
        <v>690.92187500000432</v>
      </c>
      <c r="AE57" s="97">
        <v>0</v>
      </c>
      <c r="AF57" s="96">
        <v>14628.165865384619</v>
      </c>
      <c r="AG57" s="97">
        <v>0</v>
      </c>
      <c r="AH57" s="96">
        <v>13883.675480769232</v>
      </c>
      <c r="AI57" s="97">
        <v>0</v>
      </c>
      <c r="AJ57" s="96">
        <v>6459.4244791666761</v>
      </c>
      <c r="AK57" s="97">
        <v>0</v>
      </c>
      <c r="AL57" s="96">
        <v>6283.0144230769274</v>
      </c>
      <c r="AM57" s="97">
        <v>0</v>
      </c>
      <c r="AN57" s="96">
        <v>0</v>
      </c>
      <c r="AO57" s="97">
        <v>0</v>
      </c>
      <c r="AP57" s="96">
        <v>0</v>
      </c>
      <c r="AQ57" s="97">
        <v>0</v>
      </c>
      <c r="AR57" s="96">
        <v>2735.7548076923108</v>
      </c>
      <c r="AS57" s="97">
        <v>0</v>
      </c>
      <c r="AT57" s="96">
        <v>3788.021634615382</v>
      </c>
      <c r="AU57" s="97">
        <v>0</v>
      </c>
      <c r="AV57" s="96">
        <v>4933.4711538461524</v>
      </c>
      <c r="AW57" s="97">
        <v>0</v>
      </c>
      <c r="AX57" s="96">
        <v>1262.5900000000047</v>
      </c>
      <c r="AY57" s="97">
        <v>0</v>
      </c>
    </row>
    <row r="58" spans="2:51" x14ac:dyDescent="0.25">
      <c r="B58" s="94">
        <v>10157</v>
      </c>
      <c r="C58" s="95" t="s">
        <v>61</v>
      </c>
      <c r="D58" s="96">
        <v>0</v>
      </c>
      <c r="E58" s="97">
        <v>0</v>
      </c>
      <c r="F58" s="96">
        <v>0</v>
      </c>
      <c r="G58" s="97">
        <v>0</v>
      </c>
      <c r="H58" s="96">
        <v>0</v>
      </c>
      <c r="I58" s="97">
        <v>0</v>
      </c>
      <c r="J58" s="96">
        <v>0</v>
      </c>
      <c r="K58" s="97">
        <v>0</v>
      </c>
      <c r="L58" s="96">
        <v>0</v>
      </c>
      <c r="M58" s="97">
        <v>0</v>
      </c>
      <c r="N58" s="96">
        <v>0</v>
      </c>
      <c r="O58" s="97">
        <v>0</v>
      </c>
      <c r="P58" s="96">
        <v>0</v>
      </c>
      <c r="Q58" s="97">
        <v>0</v>
      </c>
      <c r="R58" s="96">
        <v>0</v>
      </c>
      <c r="S58" s="97">
        <v>0</v>
      </c>
      <c r="T58" s="96">
        <v>0</v>
      </c>
      <c r="U58" s="97">
        <v>0</v>
      </c>
      <c r="V58" s="96">
        <v>0</v>
      </c>
      <c r="W58" s="97">
        <v>0</v>
      </c>
      <c r="X58" s="96">
        <v>0</v>
      </c>
      <c r="Y58" s="97">
        <v>0</v>
      </c>
      <c r="Z58" s="96">
        <v>0</v>
      </c>
      <c r="AA58" s="97">
        <v>0</v>
      </c>
      <c r="AB58" s="96">
        <v>0</v>
      </c>
      <c r="AC58" s="97">
        <v>0</v>
      </c>
      <c r="AD58" s="96">
        <v>0</v>
      </c>
      <c r="AE58" s="97">
        <v>0</v>
      </c>
      <c r="AF58" s="96">
        <v>0</v>
      </c>
      <c r="AG58" s="97">
        <v>0</v>
      </c>
      <c r="AH58" s="96">
        <v>0</v>
      </c>
      <c r="AI58" s="97">
        <v>0</v>
      </c>
      <c r="AJ58" s="96">
        <v>0</v>
      </c>
      <c r="AK58" s="97">
        <v>0</v>
      </c>
      <c r="AL58" s="96">
        <v>0</v>
      </c>
      <c r="AM58" s="97">
        <v>0</v>
      </c>
      <c r="AN58" s="96">
        <v>0</v>
      </c>
      <c r="AO58" s="97">
        <v>0</v>
      </c>
      <c r="AP58" s="96">
        <v>0</v>
      </c>
      <c r="AQ58" s="97">
        <v>0</v>
      </c>
      <c r="AR58" s="96">
        <v>0</v>
      </c>
      <c r="AS58" s="97">
        <v>0</v>
      </c>
      <c r="AT58" s="96">
        <v>0</v>
      </c>
      <c r="AU58" s="97">
        <v>0</v>
      </c>
      <c r="AV58" s="96">
        <v>0</v>
      </c>
      <c r="AW58" s="97">
        <v>0</v>
      </c>
      <c r="AX58" s="96">
        <v>0</v>
      </c>
      <c r="AY58" s="97">
        <v>0</v>
      </c>
    </row>
    <row r="59" spans="2:51" x14ac:dyDescent="0.25">
      <c r="B59" s="94">
        <v>10158</v>
      </c>
      <c r="C59" s="95" t="s">
        <v>62</v>
      </c>
      <c r="D59" s="96">
        <v>515.68518518518499</v>
      </c>
      <c r="E59" s="97">
        <v>0</v>
      </c>
      <c r="F59" s="96">
        <v>352.88750000000005</v>
      </c>
      <c r="G59" s="97">
        <v>0</v>
      </c>
      <c r="H59" s="96">
        <v>499.26999999999941</v>
      </c>
      <c r="I59" s="97">
        <v>0</v>
      </c>
      <c r="J59" s="96">
        <v>655.55288461538498</v>
      </c>
      <c r="K59" s="97">
        <v>0</v>
      </c>
      <c r="L59" s="96">
        <v>400.5989583333328</v>
      </c>
      <c r="M59" s="97">
        <v>0</v>
      </c>
      <c r="N59" s="96">
        <v>528.03365384615392</v>
      </c>
      <c r="O59" s="97">
        <v>0</v>
      </c>
      <c r="P59" s="96">
        <v>543.43269230769226</v>
      </c>
      <c r="Q59" s="97">
        <v>0</v>
      </c>
      <c r="R59" s="96">
        <v>433.23557692307674</v>
      </c>
      <c r="S59" s="97">
        <v>0</v>
      </c>
      <c r="T59" s="96">
        <v>309.95999999999975</v>
      </c>
      <c r="U59" s="97">
        <v>0</v>
      </c>
      <c r="V59" s="96">
        <v>380.31971153846177</v>
      </c>
      <c r="W59" s="97">
        <v>0</v>
      </c>
      <c r="X59" s="96">
        <v>239.86298076923086</v>
      </c>
      <c r="Y59" s="97">
        <v>0</v>
      </c>
      <c r="Z59" s="96">
        <v>286.89750000000026</v>
      </c>
      <c r="AA59" s="97">
        <v>0</v>
      </c>
      <c r="AB59" s="96">
        <v>515.68518518518499</v>
      </c>
      <c r="AC59" s="97">
        <v>0</v>
      </c>
      <c r="AD59" s="96">
        <v>225.13281250000006</v>
      </c>
      <c r="AE59" s="97">
        <v>0</v>
      </c>
      <c r="AF59" s="96">
        <v>637.64423076923049</v>
      </c>
      <c r="AG59" s="97">
        <v>0</v>
      </c>
      <c r="AH59" s="96">
        <v>655.55288461538498</v>
      </c>
      <c r="AI59" s="97">
        <v>0</v>
      </c>
      <c r="AJ59" s="96">
        <v>517.64843749999977</v>
      </c>
      <c r="AK59" s="97">
        <v>0</v>
      </c>
      <c r="AL59" s="96">
        <v>528.03365384615392</v>
      </c>
      <c r="AM59" s="97">
        <v>0</v>
      </c>
      <c r="AN59" s="96">
        <v>543.43269230769226</v>
      </c>
      <c r="AO59" s="97">
        <v>0</v>
      </c>
      <c r="AP59" s="96">
        <v>334.7249999999998</v>
      </c>
      <c r="AQ59" s="97">
        <v>0</v>
      </c>
      <c r="AR59" s="96">
        <v>403.38461538461519</v>
      </c>
      <c r="AS59" s="97">
        <v>0</v>
      </c>
      <c r="AT59" s="96">
        <v>380.31971153846177</v>
      </c>
      <c r="AU59" s="97">
        <v>0</v>
      </c>
      <c r="AV59" s="96">
        <v>239.86298076923086</v>
      </c>
      <c r="AW59" s="97">
        <v>0</v>
      </c>
      <c r="AX59" s="96">
        <v>286.89750000000026</v>
      </c>
      <c r="AY59" s="97">
        <v>0</v>
      </c>
    </row>
    <row r="60" spans="2:51" x14ac:dyDescent="0.25">
      <c r="B60" s="94">
        <v>10170</v>
      </c>
      <c r="C60" s="95" t="s">
        <v>63</v>
      </c>
      <c r="D60" s="96">
        <v>0</v>
      </c>
      <c r="E60" s="97">
        <v>0</v>
      </c>
      <c r="F60" s="96">
        <v>0</v>
      </c>
      <c r="G60" s="97">
        <v>0</v>
      </c>
      <c r="H60" s="96">
        <v>0</v>
      </c>
      <c r="I60" s="97">
        <v>0</v>
      </c>
      <c r="J60" s="96">
        <v>0</v>
      </c>
      <c r="K60" s="97">
        <v>0</v>
      </c>
      <c r="L60" s="96">
        <v>0</v>
      </c>
      <c r="M60" s="97">
        <v>0</v>
      </c>
      <c r="N60" s="96">
        <v>0</v>
      </c>
      <c r="O60" s="97">
        <v>0</v>
      </c>
      <c r="P60" s="96">
        <v>0</v>
      </c>
      <c r="Q60" s="97">
        <v>0</v>
      </c>
      <c r="R60" s="96">
        <v>0</v>
      </c>
      <c r="S60" s="97">
        <v>0</v>
      </c>
      <c r="T60" s="96">
        <v>0</v>
      </c>
      <c r="U60" s="97">
        <v>0</v>
      </c>
      <c r="V60" s="96">
        <v>0</v>
      </c>
      <c r="W60" s="97">
        <v>0</v>
      </c>
      <c r="X60" s="96">
        <v>0</v>
      </c>
      <c r="Y60" s="97">
        <v>0</v>
      </c>
      <c r="Z60" s="96">
        <v>0</v>
      </c>
      <c r="AA60" s="97">
        <v>0</v>
      </c>
      <c r="AB60" s="96">
        <v>0</v>
      </c>
      <c r="AC60" s="97">
        <v>0</v>
      </c>
      <c r="AD60" s="96">
        <v>0</v>
      </c>
      <c r="AE60" s="97">
        <v>0</v>
      </c>
      <c r="AF60" s="96">
        <v>0</v>
      </c>
      <c r="AG60" s="97">
        <v>0</v>
      </c>
      <c r="AH60" s="96">
        <v>0</v>
      </c>
      <c r="AI60" s="97">
        <v>0</v>
      </c>
      <c r="AJ60" s="96">
        <v>0</v>
      </c>
      <c r="AK60" s="97">
        <v>0</v>
      </c>
      <c r="AL60" s="96">
        <v>0</v>
      </c>
      <c r="AM60" s="97">
        <v>0</v>
      </c>
      <c r="AN60" s="96">
        <v>0</v>
      </c>
      <c r="AO60" s="97">
        <v>0</v>
      </c>
      <c r="AP60" s="96">
        <v>0</v>
      </c>
      <c r="AQ60" s="97">
        <v>0</v>
      </c>
      <c r="AR60" s="96">
        <v>0</v>
      </c>
      <c r="AS60" s="97">
        <v>0</v>
      </c>
      <c r="AT60" s="96">
        <v>0</v>
      </c>
      <c r="AU60" s="97">
        <v>0</v>
      </c>
      <c r="AV60" s="96">
        <v>0</v>
      </c>
      <c r="AW60" s="97">
        <v>0</v>
      </c>
      <c r="AX60" s="96">
        <v>0</v>
      </c>
      <c r="AY60" s="97">
        <v>0</v>
      </c>
    </row>
    <row r="61" spans="2:51" x14ac:dyDescent="0.25">
      <c r="B61" s="94">
        <v>10172</v>
      </c>
      <c r="C61" s="95" t="s">
        <v>64</v>
      </c>
      <c r="D61" s="96">
        <v>1108.1018518518522</v>
      </c>
      <c r="E61" s="97">
        <v>0</v>
      </c>
      <c r="F61" s="96">
        <v>1042.5249999999999</v>
      </c>
      <c r="G61" s="97">
        <v>0</v>
      </c>
      <c r="H61" s="96">
        <v>696.37000000000012</v>
      </c>
      <c r="I61" s="97">
        <v>0</v>
      </c>
      <c r="J61" s="96">
        <v>1321.0504807692305</v>
      </c>
      <c r="K61" s="97">
        <v>0</v>
      </c>
      <c r="L61" s="96">
        <v>530.2838541666664</v>
      </c>
      <c r="M61" s="97">
        <v>0</v>
      </c>
      <c r="N61" s="96">
        <v>542.61298076923151</v>
      </c>
      <c r="O61" s="97">
        <v>0</v>
      </c>
      <c r="P61" s="96">
        <v>982.93509615384517</v>
      </c>
      <c r="Q61" s="97">
        <v>0</v>
      </c>
      <c r="R61" s="96">
        <v>1331.7283653846162</v>
      </c>
      <c r="S61" s="97">
        <v>0</v>
      </c>
      <c r="T61" s="96">
        <v>833.28000000000111</v>
      </c>
      <c r="U61" s="97">
        <v>0</v>
      </c>
      <c r="V61" s="96">
        <v>1008.1490384615397</v>
      </c>
      <c r="W61" s="97">
        <v>0</v>
      </c>
      <c r="X61" s="96">
        <v>713.16586538461536</v>
      </c>
      <c r="Y61" s="97">
        <v>0</v>
      </c>
      <c r="Z61" s="96">
        <v>575.56999999999971</v>
      </c>
      <c r="AA61" s="97">
        <v>0</v>
      </c>
      <c r="AB61" s="96">
        <v>1115.8935185185189</v>
      </c>
      <c r="AC61" s="97">
        <v>0</v>
      </c>
      <c r="AD61" s="96">
        <v>800.23958333333371</v>
      </c>
      <c r="AE61" s="97">
        <v>0</v>
      </c>
      <c r="AF61" s="96">
        <v>964.00240384615392</v>
      </c>
      <c r="AG61" s="97">
        <v>0</v>
      </c>
      <c r="AH61" s="96">
        <v>1329.3437499999998</v>
      </c>
      <c r="AI61" s="97">
        <v>0</v>
      </c>
      <c r="AJ61" s="96">
        <v>799.44270833333348</v>
      </c>
      <c r="AK61" s="97">
        <v>0</v>
      </c>
      <c r="AL61" s="96">
        <v>546.56971153846109</v>
      </c>
      <c r="AM61" s="97">
        <v>0</v>
      </c>
      <c r="AN61" s="96">
        <v>990.24999999999955</v>
      </c>
      <c r="AO61" s="97">
        <v>0</v>
      </c>
      <c r="AP61" s="96">
        <v>1113.8925000000006</v>
      </c>
      <c r="AQ61" s="97">
        <v>0</v>
      </c>
      <c r="AR61" s="96">
        <v>1073.8269230769229</v>
      </c>
      <c r="AS61" s="97">
        <v>0</v>
      </c>
      <c r="AT61" s="96">
        <v>1019.5384615384611</v>
      </c>
      <c r="AU61" s="97">
        <v>0</v>
      </c>
      <c r="AV61" s="96">
        <v>723.78605769230717</v>
      </c>
      <c r="AW61" s="97">
        <v>0</v>
      </c>
      <c r="AX61" s="96">
        <v>584.88249999999971</v>
      </c>
      <c r="AY61" s="97">
        <v>0</v>
      </c>
    </row>
    <row r="62" spans="2:51" x14ac:dyDescent="0.25">
      <c r="B62" s="94">
        <v>10173</v>
      </c>
      <c r="C62" s="95" t="s">
        <v>65</v>
      </c>
      <c r="D62" s="96">
        <v>2886.1759259259284</v>
      </c>
      <c r="E62" s="97">
        <v>0</v>
      </c>
      <c r="F62" s="96">
        <v>2771.0950000000025</v>
      </c>
      <c r="G62" s="97">
        <v>0</v>
      </c>
      <c r="H62" s="96">
        <v>2853.9449999999997</v>
      </c>
      <c r="I62" s="97">
        <v>0</v>
      </c>
      <c r="J62" s="96">
        <v>8288.0649038461561</v>
      </c>
      <c r="K62" s="97">
        <v>0</v>
      </c>
      <c r="L62" s="96">
        <v>18.757812500000526</v>
      </c>
      <c r="M62" s="97">
        <v>0</v>
      </c>
      <c r="N62" s="96">
        <v>2214.8750000000045</v>
      </c>
      <c r="O62" s="97">
        <v>0</v>
      </c>
      <c r="P62" s="96">
        <v>4706.6225961538476</v>
      </c>
      <c r="Q62" s="97">
        <v>0</v>
      </c>
      <c r="R62" s="96">
        <v>0</v>
      </c>
      <c r="S62" s="97">
        <v>0</v>
      </c>
      <c r="T62" s="96">
        <v>5773.79</v>
      </c>
      <c r="U62" s="97">
        <v>0</v>
      </c>
      <c r="V62" s="96">
        <v>7433.3774038461552</v>
      </c>
      <c r="W62" s="97">
        <v>0</v>
      </c>
      <c r="X62" s="96">
        <v>4758.5096153846234</v>
      </c>
      <c r="Y62" s="97">
        <v>0</v>
      </c>
      <c r="Z62" s="96">
        <v>3083.6550000000002</v>
      </c>
      <c r="AA62" s="97">
        <v>0</v>
      </c>
      <c r="AB62" s="96">
        <v>2984.0069444444407</v>
      </c>
      <c r="AC62" s="97">
        <v>0</v>
      </c>
      <c r="AD62" s="96">
        <v>1402.3229166666695</v>
      </c>
      <c r="AE62" s="97">
        <v>0</v>
      </c>
      <c r="AF62" s="96">
        <v>4753.4951923076924</v>
      </c>
      <c r="AG62" s="97">
        <v>0</v>
      </c>
      <c r="AH62" s="96">
        <v>8391.8870192307713</v>
      </c>
      <c r="AI62" s="97">
        <v>0</v>
      </c>
      <c r="AJ62" s="96">
        <v>884.50781250000614</v>
      </c>
      <c r="AK62" s="97">
        <v>0</v>
      </c>
      <c r="AL62" s="96">
        <v>2309.7307692307731</v>
      </c>
      <c r="AM62" s="97">
        <v>0</v>
      </c>
      <c r="AN62" s="96">
        <v>4797.8149038461506</v>
      </c>
      <c r="AO62" s="97">
        <v>0</v>
      </c>
      <c r="AP62" s="96">
        <v>0</v>
      </c>
      <c r="AQ62" s="97">
        <v>0</v>
      </c>
      <c r="AR62" s="96">
        <v>7469.8822115384637</v>
      </c>
      <c r="AS62" s="97">
        <v>0</v>
      </c>
      <c r="AT62" s="96">
        <v>7533.5312499999991</v>
      </c>
      <c r="AU62" s="97">
        <v>0</v>
      </c>
      <c r="AV62" s="96">
        <v>4841.329326923079</v>
      </c>
      <c r="AW62" s="97">
        <v>0</v>
      </c>
      <c r="AX62" s="96">
        <v>3166.0550000000035</v>
      </c>
      <c r="AY62" s="97">
        <v>0</v>
      </c>
    </row>
    <row r="63" spans="2:51" x14ac:dyDescent="0.25">
      <c r="B63" s="94">
        <v>10174</v>
      </c>
      <c r="C63" s="95" t="s">
        <v>66</v>
      </c>
      <c r="D63" s="96">
        <v>90.703703703703653</v>
      </c>
      <c r="E63" s="97">
        <v>0</v>
      </c>
      <c r="F63" s="96">
        <v>81.250000000000043</v>
      </c>
      <c r="G63" s="97">
        <v>0</v>
      </c>
      <c r="H63" s="96">
        <v>156.95249999999999</v>
      </c>
      <c r="I63" s="97">
        <v>0</v>
      </c>
      <c r="J63" s="96">
        <v>233.57932692307699</v>
      </c>
      <c r="K63" s="97">
        <v>0</v>
      </c>
      <c r="L63" s="96">
        <v>48.848958333333222</v>
      </c>
      <c r="M63" s="97">
        <v>0</v>
      </c>
      <c r="N63" s="96">
        <v>125.08173076923076</v>
      </c>
      <c r="O63" s="97">
        <v>0</v>
      </c>
      <c r="P63" s="96">
        <v>62.86778846153851</v>
      </c>
      <c r="Q63" s="97">
        <v>0</v>
      </c>
      <c r="R63" s="96">
        <v>89.502403846153825</v>
      </c>
      <c r="S63" s="97">
        <v>0</v>
      </c>
      <c r="T63" s="96">
        <v>55.975000000000037</v>
      </c>
      <c r="U63" s="97">
        <v>0</v>
      </c>
      <c r="V63" s="96">
        <v>71.968750000000014</v>
      </c>
      <c r="W63" s="97">
        <v>0</v>
      </c>
      <c r="X63" s="96">
        <v>21.300480769230745</v>
      </c>
      <c r="Y63" s="97">
        <v>0</v>
      </c>
      <c r="Z63" s="96">
        <v>0</v>
      </c>
      <c r="AA63" s="97">
        <v>0</v>
      </c>
      <c r="AB63" s="96">
        <v>106.50231481481478</v>
      </c>
      <c r="AC63" s="97">
        <v>0</v>
      </c>
      <c r="AD63" s="96">
        <v>33.911458333333314</v>
      </c>
      <c r="AE63" s="97">
        <v>0</v>
      </c>
      <c r="AF63" s="96">
        <v>185.30288461538453</v>
      </c>
      <c r="AG63" s="97">
        <v>0</v>
      </c>
      <c r="AH63" s="96">
        <v>232.45192307692315</v>
      </c>
      <c r="AI63" s="97">
        <v>0</v>
      </c>
      <c r="AJ63" s="96">
        <v>72.192708333333215</v>
      </c>
      <c r="AK63" s="97">
        <v>0</v>
      </c>
      <c r="AL63" s="96">
        <v>124.86057692307692</v>
      </c>
      <c r="AM63" s="97">
        <v>0</v>
      </c>
      <c r="AN63" s="96">
        <v>80.963942307692321</v>
      </c>
      <c r="AO63" s="97">
        <v>0</v>
      </c>
      <c r="AP63" s="96">
        <v>52.992500000000057</v>
      </c>
      <c r="AQ63" s="97">
        <v>0</v>
      </c>
      <c r="AR63" s="96">
        <v>74.192307692307764</v>
      </c>
      <c r="AS63" s="97">
        <v>0</v>
      </c>
      <c r="AT63" s="96">
        <v>71.750000000000028</v>
      </c>
      <c r="AU63" s="97">
        <v>0</v>
      </c>
      <c r="AV63" s="96">
        <v>20.985576923076955</v>
      </c>
      <c r="AW63" s="97">
        <v>0</v>
      </c>
      <c r="AX63" s="96">
        <v>0</v>
      </c>
      <c r="AY63" s="97">
        <v>0</v>
      </c>
    </row>
    <row r="64" spans="2:51" x14ac:dyDescent="0.25">
      <c r="B64" s="94">
        <v>10177</v>
      </c>
      <c r="C64" s="95" t="s">
        <v>67</v>
      </c>
      <c r="D64" s="96">
        <v>481.93518518518272</v>
      </c>
      <c r="E64" s="97">
        <v>0</v>
      </c>
      <c r="F64" s="96">
        <v>0</v>
      </c>
      <c r="G64" s="97">
        <v>0</v>
      </c>
      <c r="H64" s="96">
        <v>1110.4824999999976</v>
      </c>
      <c r="I64" s="97">
        <v>0</v>
      </c>
      <c r="J64" s="96">
        <v>2427.3870192307709</v>
      </c>
      <c r="K64" s="97">
        <v>0</v>
      </c>
      <c r="L64" s="96">
        <v>526.75260416666526</v>
      </c>
      <c r="M64" s="97">
        <v>0</v>
      </c>
      <c r="N64" s="96">
        <v>678.98557692307509</v>
      </c>
      <c r="O64" s="97">
        <v>0</v>
      </c>
      <c r="P64" s="96">
        <v>873.63221153846075</v>
      </c>
      <c r="Q64" s="97">
        <v>0</v>
      </c>
      <c r="R64" s="96">
        <v>1117.163461538463</v>
      </c>
      <c r="S64" s="97">
        <v>0</v>
      </c>
      <c r="T64" s="96">
        <v>616.90999999999917</v>
      </c>
      <c r="U64" s="97">
        <v>0</v>
      </c>
      <c r="V64" s="96">
        <v>187.72115384615518</v>
      </c>
      <c r="W64" s="97">
        <v>0</v>
      </c>
      <c r="X64" s="96">
        <v>507.18749999999943</v>
      </c>
      <c r="Y64" s="97">
        <v>0</v>
      </c>
      <c r="Z64" s="96">
        <v>0</v>
      </c>
      <c r="AA64" s="97">
        <v>0</v>
      </c>
      <c r="AB64" s="96">
        <v>298.78472222222285</v>
      </c>
      <c r="AC64" s="97">
        <v>0</v>
      </c>
      <c r="AD64" s="96">
        <v>0</v>
      </c>
      <c r="AE64" s="97">
        <v>0</v>
      </c>
      <c r="AF64" s="96">
        <v>1338.6778846153836</v>
      </c>
      <c r="AG64" s="97">
        <v>0</v>
      </c>
      <c r="AH64" s="96">
        <v>2457.8653846153825</v>
      </c>
      <c r="AI64" s="97">
        <v>0</v>
      </c>
      <c r="AJ64" s="96">
        <v>1204.4895833333342</v>
      </c>
      <c r="AK64" s="97">
        <v>0</v>
      </c>
      <c r="AL64" s="96">
        <v>702.85817307692207</v>
      </c>
      <c r="AM64" s="97">
        <v>0</v>
      </c>
      <c r="AN64" s="96">
        <v>897.09375000000023</v>
      </c>
      <c r="AO64" s="97">
        <v>0</v>
      </c>
      <c r="AP64" s="96">
        <v>784.23250000000075</v>
      </c>
      <c r="AQ64" s="97">
        <v>0</v>
      </c>
      <c r="AR64" s="96">
        <v>959.89903846154004</v>
      </c>
      <c r="AS64" s="97">
        <v>0</v>
      </c>
      <c r="AT64" s="96">
        <v>194.93990384615412</v>
      </c>
      <c r="AU64" s="97">
        <v>0</v>
      </c>
      <c r="AV64" s="96">
        <v>513.68990384615529</v>
      </c>
      <c r="AW64" s="97">
        <v>0</v>
      </c>
      <c r="AX64" s="96">
        <v>0</v>
      </c>
      <c r="AY64" s="97">
        <v>0</v>
      </c>
    </row>
    <row r="65" spans="2:51" x14ac:dyDescent="0.25">
      <c r="B65" s="94">
        <v>10179</v>
      </c>
      <c r="C65" s="95" t="s">
        <v>68</v>
      </c>
      <c r="D65" s="96">
        <v>43027.946759259248</v>
      </c>
      <c r="E65" s="97">
        <v>0</v>
      </c>
      <c r="F65" s="96">
        <v>31487.734999999971</v>
      </c>
      <c r="G65" s="97">
        <v>0</v>
      </c>
      <c r="H65" s="96">
        <v>30010.069999999992</v>
      </c>
      <c r="I65" s="97">
        <v>0</v>
      </c>
      <c r="J65" s="96">
        <v>57272.235576923049</v>
      </c>
      <c r="K65" s="97">
        <v>0</v>
      </c>
      <c r="L65" s="96">
        <v>22192.361979166675</v>
      </c>
      <c r="M65" s="97">
        <v>0</v>
      </c>
      <c r="N65" s="96">
        <v>23235.346153846178</v>
      </c>
      <c r="O65" s="97">
        <v>0</v>
      </c>
      <c r="P65" s="96">
        <v>42536.360576923063</v>
      </c>
      <c r="Q65" s="97">
        <v>0</v>
      </c>
      <c r="R65" s="96">
        <v>36832.841346153844</v>
      </c>
      <c r="S65" s="97">
        <v>0</v>
      </c>
      <c r="T65" s="96">
        <v>27477.084999999999</v>
      </c>
      <c r="U65" s="97">
        <v>0</v>
      </c>
      <c r="V65" s="96">
        <v>32882.774038461546</v>
      </c>
      <c r="W65" s="97">
        <v>0</v>
      </c>
      <c r="X65" s="96">
        <v>23896.144230769201</v>
      </c>
      <c r="Y65" s="97">
        <v>0</v>
      </c>
      <c r="Z65" s="96">
        <v>30350.839999999997</v>
      </c>
      <c r="AA65" s="97">
        <v>0</v>
      </c>
      <c r="AB65" s="96">
        <v>43986.590277777781</v>
      </c>
      <c r="AC65" s="97">
        <v>0</v>
      </c>
      <c r="AD65" s="96">
        <v>23707.624999999993</v>
      </c>
      <c r="AE65" s="97">
        <v>0</v>
      </c>
      <c r="AF65" s="96">
        <v>39952.360576923049</v>
      </c>
      <c r="AG65" s="97">
        <v>0</v>
      </c>
      <c r="AH65" s="96">
        <v>58411.536057692319</v>
      </c>
      <c r="AI65" s="97">
        <v>0</v>
      </c>
      <c r="AJ65" s="96">
        <v>33689.096354166664</v>
      </c>
      <c r="AK65" s="97">
        <v>0</v>
      </c>
      <c r="AL65" s="96">
        <v>23961.778846153815</v>
      </c>
      <c r="AM65" s="97">
        <v>0</v>
      </c>
      <c r="AN65" s="96">
        <v>43418.557692307695</v>
      </c>
      <c r="AO65" s="97">
        <v>0</v>
      </c>
      <c r="AP65" s="96">
        <v>30911.209999999974</v>
      </c>
      <c r="AQ65" s="97">
        <v>0</v>
      </c>
      <c r="AR65" s="96">
        <v>34450.879807692319</v>
      </c>
      <c r="AS65" s="97">
        <v>0</v>
      </c>
      <c r="AT65" s="96">
        <v>33505.632211538454</v>
      </c>
      <c r="AU65" s="97">
        <v>0</v>
      </c>
      <c r="AV65" s="96">
        <v>24408.112980769223</v>
      </c>
      <c r="AW65" s="97">
        <v>0</v>
      </c>
      <c r="AX65" s="96">
        <v>30990.900000000005</v>
      </c>
      <c r="AY65" s="97">
        <v>0</v>
      </c>
    </row>
    <row r="66" spans="2:51" x14ac:dyDescent="0.25">
      <c r="B66" s="94">
        <v>10183</v>
      </c>
      <c r="C66" s="95" t="s">
        <v>69</v>
      </c>
      <c r="D66" s="96">
        <v>0</v>
      </c>
      <c r="E66" s="97">
        <v>0</v>
      </c>
      <c r="F66" s="96">
        <v>0</v>
      </c>
      <c r="G66" s="97">
        <v>0</v>
      </c>
      <c r="H66" s="96">
        <v>0</v>
      </c>
      <c r="I66" s="97">
        <v>0</v>
      </c>
      <c r="J66" s="96">
        <v>0</v>
      </c>
      <c r="K66" s="97">
        <v>0</v>
      </c>
      <c r="L66" s="96">
        <v>0</v>
      </c>
      <c r="M66" s="97">
        <v>0</v>
      </c>
      <c r="N66" s="96">
        <v>0</v>
      </c>
      <c r="O66" s="97">
        <v>0</v>
      </c>
      <c r="P66" s="96">
        <v>0</v>
      </c>
      <c r="Q66" s="97">
        <v>0</v>
      </c>
      <c r="R66" s="96">
        <v>0</v>
      </c>
      <c r="S66" s="97">
        <v>0</v>
      </c>
      <c r="T66" s="96">
        <v>0</v>
      </c>
      <c r="U66" s="97">
        <v>0</v>
      </c>
      <c r="V66" s="96">
        <v>0</v>
      </c>
      <c r="W66" s="97">
        <v>0</v>
      </c>
      <c r="X66" s="96">
        <v>0</v>
      </c>
      <c r="Y66" s="97">
        <v>0</v>
      </c>
      <c r="Z66" s="96">
        <v>0</v>
      </c>
      <c r="AA66" s="97">
        <v>0</v>
      </c>
      <c r="AB66" s="96">
        <v>0</v>
      </c>
      <c r="AC66" s="97">
        <v>0</v>
      </c>
      <c r="AD66" s="96">
        <v>0</v>
      </c>
      <c r="AE66" s="97">
        <v>0</v>
      </c>
      <c r="AF66" s="96">
        <v>0</v>
      </c>
      <c r="AG66" s="97">
        <v>0</v>
      </c>
      <c r="AH66" s="96">
        <v>0</v>
      </c>
      <c r="AI66" s="97">
        <v>0</v>
      </c>
      <c r="AJ66" s="96">
        <v>0</v>
      </c>
      <c r="AK66" s="97">
        <v>0</v>
      </c>
      <c r="AL66" s="96">
        <v>0</v>
      </c>
      <c r="AM66" s="97">
        <v>0</v>
      </c>
      <c r="AN66" s="96">
        <v>0</v>
      </c>
      <c r="AO66" s="97">
        <v>0</v>
      </c>
      <c r="AP66" s="96">
        <v>0</v>
      </c>
      <c r="AQ66" s="97">
        <v>0</v>
      </c>
      <c r="AR66" s="96">
        <v>0</v>
      </c>
      <c r="AS66" s="97">
        <v>0</v>
      </c>
      <c r="AT66" s="96">
        <v>0</v>
      </c>
      <c r="AU66" s="97">
        <v>0</v>
      </c>
      <c r="AV66" s="96">
        <v>0</v>
      </c>
      <c r="AW66" s="97">
        <v>0</v>
      </c>
      <c r="AX66" s="96">
        <v>0</v>
      </c>
      <c r="AY66" s="97">
        <v>0</v>
      </c>
    </row>
    <row r="67" spans="2:51" x14ac:dyDescent="0.25">
      <c r="B67" s="94">
        <v>10186</v>
      </c>
      <c r="C67" s="95" t="s">
        <v>70</v>
      </c>
      <c r="D67" s="96">
        <v>3029.3287037037062</v>
      </c>
      <c r="E67" s="97">
        <v>0</v>
      </c>
      <c r="F67" s="96">
        <v>1832.9700000000014</v>
      </c>
      <c r="G67" s="97">
        <v>0</v>
      </c>
      <c r="H67" s="96">
        <v>2959.9624999999974</v>
      </c>
      <c r="I67" s="97">
        <v>0</v>
      </c>
      <c r="J67" s="96">
        <v>4262.8221153846125</v>
      </c>
      <c r="K67" s="97">
        <v>0</v>
      </c>
      <c r="L67" s="96">
        <v>2970.3567708333303</v>
      </c>
      <c r="M67" s="97">
        <v>0</v>
      </c>
      <c r="N67" s="96">
        <v>3489.5865384615395</v>
      </c>
      <c r="O67" s="97">
        <v>0</v>
      </c>
      <c r="P67" s="96">
        <v>3680.3509615384623</v>
      </c>
      <c r="Q67" s="97">
        <v>0</v>
      </c>
      <c r="R67" s="96">
        <v>3060.9447115384637</v>
      </c>
      <c r="S67" s="97">
        <v>0</v>
      </c>
      <c r="T67" s="96">
        <v>2235.1975000000016</v>
      </c>
      <c r="U67" s="97">
        <v>0</v>
      </c>
      <c r="V67" s="96">
        <v>2690.5264423076937</v>
      </c>
      <c r="W67" s="97">
        <v>0</v>
      </c>
      <c r="X67" s="96">
        <v>1593.0144230769217</v>
      </c>
      <c r="Y67" s="97">
        <v>0</v>
      </c>
      <c r="Z67" s="96">
        <v>2896.9375000000027</v>
      </c>
      <c r="AA67" s="97">
        <v>0</v>
      </c>
      <c r="AB67" s="96">
        <v>3060.7175925925935</v>
      </c>
      <c r="AC67" s="97">
        <v>0</v>
      </c>
      <c r="AD67" s="96">
        <v>873.76562499999898</v>
      </c>
      <c r="AE67" s="97">
        <v>0</v>
      </c>
      <c r="AF67" s="96">
        <v>4032.2572115384592</v>
      </c>
      <c r="AG67" s="97">
        <v>0</v>
      </c>
      <c r="AH67" s="96">
        <v>4306.7932692307713</v>
      </c>
      <c r="AI67" s="97">
        <v>0</v>
      </c>
      <c r="AJ67" s="96">
        <v>4147.614583333333</v>
      </c>
      <c r="AK67" s="97">
        <v>0</v>
      </c>
      <c r="AL67" s="96">
        <v>3520.0432692307704</v>
      </c>
      <c r="AM67" s="97">
        <v>0</v>
      </c>
      <c r="AN67" s="96">
        <v>3712.9350961538462</v>
      </c>
      <c r="AO67" s="97">
        <v>0</v>
      </c>
      <c r="AP67" s="96">
        <v>2293.6274999999987</v>
      </c>
      <c r="AQ67" s="97">
        <v>0</v>
      </c>
      <c r="AR67" s="96">
        <v>3052.9182692307691</v>
      </c>
      <c r="AS67" s="97">
        <v>0</v>
      </c>
      <c r="AT67" s="96">
        <v>2707.1249999999986</v>
      </c>
      <c r="AU67" s="97">
        <v>0</v>
      </c>
      <c r="AV67" s="96">
        <v>1605.1947115384614</v>
      </c>
      <c r="AW67" s="97">
        <v>0</v>
      </c>
      <c r="AX67" s="96">
        <v>2922.660000000003</v>
      </c>
      <c r="AY67" s="97">
        <v>0</v>
      </c>
    </row>
    <row r="68" spans="2:51" x14ac:dyDescent="0.25">
      <c r="B68" s="94">
        <v>10190</v>
      </c>
      <c r="C68" s="95" t="s">
        <v>71</v>
      </c>
      <c r="D68" s="96">
        <v>177.74074074074164</v>
      </c>
      <c r="E68" s="97">
        <v>0</v>
      </c>
      <c r="F68" s="96">
        <v>1073.8649999999996</v>
      </c>
      <c r="G68" s="97">
        <v>0</v>
      </c>
      <c r="H68" s="96">
        <v>1476.8750000000011</v>
      </c>
      <c r="I68" s="97">
        <v>0</v>
      </c>
      <c r="J68" s="96">
        <v>1560.3677884615377</v>
      </c>
      <c r="K68" s="97">
        <v>0</v>
      </c>
      <c r="L68" s="96">
        <v>0</v>
      </c>
      <c r="M68" s="97">
        <v>0</v>
      </c>
      <c r="N68" s="96">
        <v>355.5192307692314</v>
      </c>
      <c r="O68" s="97">
        <v>0</v>
      </c>
      <c r="P68" s="96">
        <v>849.3966346153843</v>
      </c>
      <c r="Q68" s="97">
        <v>0</v>
      </c>
      <c r="R68" s="96">
        <v>856.37500000000057</v>
      </c>
      <c r="S68" s="97">
        <v>0</v>
      </c>
      <c r="T68" s="96">
        <v>221.22749999999991</v>
      </c>
      <c r="U68" s="97">
        <v>0</v>
      </c>
      <c r="V68" s="96">
        <v>477.53125000000017</v>
      </c>
      <c r="W68" s="97">
        <v>0</v>
      </c>
      <c r="X68" s="96">
        <v>491.66346153846166</v>
      </c>
      <c r="Y68" s="97">
        <v>0</v>
      </c>
      <c r="Z68" s="96">
        <v>563.4899999999999</v>
      </c>
      <c r="AA68" s="97">
        <v>0</v>
      </c>
      <c r="AB68" s="96">
        <v>181.48379629629741</v>
      </c>
      <c r="AC68" s="97">
        <v>0</v>
      </c>
      <c r="AD68" s="96">
        <v>771.89583333333371</v>
      </c>
      <c r="AE68" s="97">
        <v>0</v>
      </c>
      <c r="AF68" s="96">
        <v>1856.1802884615388</v>
      </c>
      <c r="AG68" s="97">
        <v>0</v>
      </c>
      <c r="AH68" s="96">
        <v>1564.6658653846139</v>
      </c>
      <c r="AI68" s="97">
        <v>0</v>
      </c>
      <c r="AJ68" s="96">
        <v>0</v>
      </c>
      <c r="AK68" s="97">
        <v>0</v>
      </c>
      <c r="AL68" s="96">
        <v>359.20913461538538</v>
      </c>
      <c r="AM68" s="97">
        <v>0</v>
      </c>
      <c r="AN68" s="96">
        <v>852.85576923077008</v>
      </c>
      <c r="AO68" s="97">
        <v>0</v>
      </c>
      <c r="AP68" s="96">
        <v>688.67249999999979</v>
      </c>
      <c r="AQ68" s="97">
        <v>0</v>
      </c>
      <c r="AR68" s="96">
        <v>393.36538461538464</v>
      </c>
      <c r="AS68" s="97">
        <v>0</v>
      </c>
      <c r="AT68" s="96">
        <v>478.41105769230819</v>
      </c>
      <c r="AU68" s="97">
        <v>0</v>
      </c>
      <c r="AV68" s="96">
        <v>490.19711538461496</v>
      </c>
      <c r="AW68" s="97">
        <v>0</v>
      </c>
      <c r="AX68" s="96">
        <v>563.5700000000005</v>
      </c>
      <c r="AY68" s="97">
        <v>0</v>
      </c>
    </row>
    <row r="69" spans="2:51" x14ac:dyDescent="0.25">
      <c r="B69" s="94">
        <v>10191</v>
      </c>
      <c r="C69" s="95" t="s">
        <v>72</v>
      </c>
      <c r="D69" s="96">
        <v>0</v>
      </c>
      <c r="E69" s="97">
        <v>0</v>
      </c>
      <c r="F69" s="96">
        <v>0</v>
      </c>
      <c r="G69" s="97">
        <v>0</v>
      </c>
      <c r="H69" s="96">
        <v>0</v>
      </c>
      <c r="I69" s="97">
        <v>0</v>
      </c>
      <c r="J69" s="96">
        <v>0</v>
      </c>
      <c r="K69" s="97">
        <v>0</v>
      </c>
      <c r="L69" s="96">
        <v>0</v>
      </c>
      <c r="M69" s="97">
        <v>0</v>
      </c>
      <c r="N69" s="96">
        <v>0</v>
      </c>
      <c r="O69" s="97">
        <v>0</v>
      </c>
      <c r="P69" s="96">
        <v>0</v>
      </c>
      <c r="Q69" s="97">
        <v>0</v>
      </c>
      <c r="R69" s="96">
        <v>0</v>
      </c>
      <c r="S69" s="97">
        <v>0</v>
      </c>
      <c r="T69" s="96">
        <v>0</v>
      </c>
      <c r="U69" s="97">
        <v>0</v>
      </c>
      <c r="V69" s="96">
        <v>0</v>
      </c>
      <c r="W69" s="97">
        <v>0</v>
      </c>
      <c r="X69" s="96">
        <v>0</v>
      </c>
      <c r="Y69" s="97">
        <v>0</v>
      </c>
      <c r="Z69" s="96">
        <v>0</v>
      </c>
      <c r="AA69" s="97">
        <v>0</v>
      </c>
      <c r="AB69" s="96">
        <v>0</v>
      </c>
      <c r="AC69" s="97">
        <v>0</v>
      </c>
      <c r="AD69" s="96">
        <v>0</v>
      </c>
      <c r="AE69" s="97">
        <v>0</v>
      </c>
      <c r="AF69" s="96">
        <v>0</v>
      </c>
      <c r="AG69" s="97">
        <v>0</v>
      </c>
      <c r="AH69" s="96">
        <v>0</v>
      </c>
      <c r="AI69" s="97">
        <v>0</v>
      </c>
      <c r="AJ69" s="96">
        <v>0</v>
      </c>
      <c r="AK69" s="97">
        <v>0</v>
      </c>
      <c r="AL69" s="96">
        <v>0</v>
      </c>
      <c r="AM69" s="97">
        <v>0</v>
      </c>
      <c r="AN69" s="96">
        <v>0</v>
      </c>
      <c r="AO69" s="97">
        <v>0</v>
      </c>
      <c r="AP69" s="96">
        <v>0</v>
      </c>
      <c r="AQ69" s="97">
        <v>0</v>
      </c>
      <c r="AR69" s="96">
        <v>0</v>
      </c>
      <c r="AS69" s="97">
        <v>0</v>
      </c>
      <c r="AT69" s="96">
        <v>0</v>
      </c>
      <c r="AU69" s="97">
        <v>0</v>
      </c>
      <c r="AV69" s="96">
        <v>0</v>
      </c>
      <c r="AW69" s="97">
        <v>0</v>
      </c>
      <c r="AX69" s="96">
        <v>0</v>
      </c>
      <c r="AY69" s="97">
        <v>0</v>
      </c>
    </row>
    <row r="70" spans="2:51" x14ac:dyDescent="0.25">
      <c r="B70" s="94">
        <v>10197</v>
      </c>
      <c r="C70" s="95" t="s">
        <v>73</v>
      </c>
      <c r="D70" s="96">
        <v>5387.2476851851834</v>
      </c>
      <c r="E70" s="97">
        <v>0</v>
      </c>
      <c r="F70" s="96">
        <v>2633.04</v>
      </c>
      <c r="G70" s="97">
        <v>0</v>
      </c>
      <c r="H70" s="96">
        <v>2882.1799999999989</v>
      </c>
      <c r="I70" s="97">
        <v>0</v>
      </c>
      <c r="J70" s="96">
        <v>1768.1682692307672</v>
      </c>
      <c r="K70" s="97">
        <v>0</v>
      </c>
      <c r="L70" s="96">
        <v>886.6614583333328</v>
      </c>
      <c r="M70" s="97">
        <v>0</v>
      </c>
      <c r="N70" s="96">
        <v>1608.6177884615392</v>
      </c>
      <c r="O70" s="97">
        <v>0</v>
      </c>
      <c r="P70" s="96">
        <v>2807.2860576923072</v>
      </c>
      <c r="Q70" s="97">
        <v>0</v>
      </c>
      <c r="R70" s="96">
        <v>2036.3701923076896</v>
      </c>
      <c r="S70" s="97">
        <v>0</v>
      </c>
      <c r="T70" s="96">
        <v>4599.1825000000026</v>
      </c>
      <c r="U70" s="97">
        <v>0</v>
      </c>
      <c r="V70" s="96">
        <v>4459.2187500000027</v>
      </c>
      <c r="W70" s="97">
        <v>0</v>
      </c>
      <c r="X70" s="96">
        <v>3227.9711538461556</v>
      </c>
      <c r="Y70" s="97">
        <v>0</v>
      </c>
      <c r="Z70" s="96">
        <v>5104.5699999999988</v>
      </c>
      <c r="AA70" s="97">
        <v>0</v>
      </c>
      <c r="AB70" s="96">
        <v>5389.9930555555557</v>
      </c>
      <c r="AC70" s="97">
        <v>0</v>
      </c>
      <c r="AD70" s="96">
        <v>2242.942708333333</v>
      </c>
      <c r="AE70" s="97">
        <v>0</v>
      </c>
      <c r="AF70" s="96">
        <v>3348.5240384615399</v>
      </c>
      <c r="AG70" s="97">
        <v>0</v>
      </c>
      <c r="AH70" s="96">
        <v>1769.6394230769213</v>
      </c>
      <c r="AI70" s="97">
        <v>0</v>
      </c>
      <c r="AJ70" s="96">
        <v>889.44010416666731</v>
      </c>
      <c r="AK70" s="97">
        <v>0</v>
      </c>
      <c r="AL70" s="96">
        <v>1610.4975961538478</v>
      </c>
      <c r="AM70" s="97">
        <v>0</v>
      </c>
      <c r="AN70" s="96">
        <v>2810.1225961538444</v>
      </c>
      <c r="AO70" s="97">
        <v>0</v>
      </c>
      <c r="AP70" s="96">
        <v>517.4199999999978</v>
      </c>
      <c r="AQ70" s="97">
        <v>0</v>
      </c>
      <c r="AR70" s="96">
        <v>6084.7908653846171</v>
      </c>
      <c r="AS70" s="97">
        <v>0</v>
      </c>
      <c r="AT70" s="96">
        <v>4462.2187499999955</v>
      </c>
      <c r="AU70" s="97">
        <v>0</v>
      </c>
      <c r="AV70" s="96">
        <v>3230.1562499999932</v>
      </c>
      <c r="AW70" s="97">
        <v>0</v>
      </c>
      <c r="AX70" s="96">
        <v>5111.76</v>
      </c>
      <c r="AY70" s="97">
        <v>0</v>
      </c>
    </row>
    <row r="71" spans="2:51" x14ac:dyDescent="0.25">
      <c r="B71" s="94">
        <v>10202</v>
      </c>
      <c r="C71" s="95" t="s">
        <v>74</v>
      </c>
      <c r="D71" s="96">
        <v>1725.6157407407406</v>
      </c>
      <c r="E71" s="97">
        <v>0</v>
      </c>
      <c r="F71" s="96">
        <v>2227.7049999999963</v>
      </c>
      <c r="G71" s="97">
        <v>0</v>
      </c>
      <c r="H71" s="96">
        <v>1744.7474999999995</v>
      </c>
      <c r="I71" s="97">
        <v>0</v>
      </c>
      <c r="J71" s="96">
        <v>2880.5889423076928</v>
      </c>
      <c r="K71" s="97">
        <v>0</v>
      </c>
      <c r="L71" s="96">
        <v>932.72916666666731</v>
      </c>
      <c r="M71" s="97">
        <v>0</v>
      </c>
      <c r="N71" s="96">
        <v>2308.7355769230758</v>
      </c>
      <c r="O71" s="97">
        <v>0</v>
      </c>
      <c r="P71" s="96">
        <v>0</v>
      </c>
      <c r="Q71" s="97">
        <v>0</v>
      </c>
      <c r="R71" s="96">
        <v>1483.5745192307713</v>
      </c>
      <c r="S71" s="97">
        <v>0</v>
      </c>
      <c r="T71" s="96">
        <v>0</v>
      </c>
      <c r="U71" s="97">
        <v>0</v>
      </c>
      <c r="V71" s="96">
        <v>859.11298076922947</v>
      </c>
      <c r="W71" s="97">
        <v>0</v>
      </c>
      <c r="X71" s="96">
        <v>369.90384615384642</v>
      </c>
      <c r="Y71" s="97">
        <v>0</v>
      </c>
      <c r="Z71" s="96">
        <v>828.63249999999971</v>
      </c>
      <c r="AA71" s="97">
        <v>0</v>
      </c>
      <c r="AB71" s="96">
        <v>2339.5162037037039</v>
      </c>
      <c r="AC71" s="97">
        <v>0</v>
      </c>
      <c r="AD71" s="96">
        <v>794.20052083333519</v>
      </c>
      <c r="AE71" s="97">
        <v>0</v>
      </c>
      <c r="AF71" s="96">
        <v>2580.4326923076924</v>
      </c>
      <c r="AG71" s="97">
        <v>0</v>
      </c>
      <c r="AH71" s="96">
        <v>2936.9230769230762</v>
      </c>
      <c r="AI71" s="97">
        <v>0</v>
      </c>
      <c r="AJ71" s="96">
        <v>1442.7708333333333</v>
      </c>
      <c r="AK71" s="97">
        <v>0</v>
      </c>
      <c r="AL71" s="96">
        <v>2315.9230769230785</v>
      </c>
      <c r="AM71" s="97">
        <v>0</v>
      </c>
      <c r="AN71" s="96">
        <v>0</v>
      </c>
      <c r="AO71" s="97">
        <v>0</v>
      </c>
      <c r="AP71" s="96">
        <v>558.67499999999916</v>
      </c>
      <c r="AQ71" s="97">
        <v>0</v>
      </c>
      <c r="AR71" s="96">
        <v>0</v>
      </c>
      <c r="AS71" s="97">
        <v>0</v>
      </c>
      <c r="AT71" s="96">
        <v>800.34855769230842</v>
      </c>
      <c r="AU71" s="97">
        <v>0</v>
      </c>
      <c r="AV71" s="96">
        <v>333.02644230769295</v>
      </c>
      <c r="AW71" s="97">
        <v>0</v>
      </c>
      <c r="AX71" s="96">
        <v>808.72750000000178</v>
      </c>
      <c r="AY71" s="97">
        <v>0</v>
      </c>
    </row>
    <row r="72" spans="2:51" x14ac:dyDescent="0.25">
      <c r="B72" s="94">
        <v>10203</v>
      </c>
      <c r="C72" s="95" t="s">
        <v>75</v>
      </c>
      <c r="D72" s="96">
        <v>1004.1828703703692</v>
      </c>
      <c r="E72" s="97">
        <v>0</v>
      </c>
      <c r="F72" s="96">
        <v>1176.5550000000005</v>
      </c>
      <c r="G72" s="97">
        <v>0</v>
      </c>
      <c r="H72" s="96">
        <v>1289.7049999999992</v>
      </c>
      <c r="I72" s="97">
        <v>0</v>
      </c>
      <c r="J72" s="96">
        <v>1986.9687499999995</v>
      </c>
      <c r="K72" s="97">
        <v>0</v>
      </c>
      <c r="L72" s="96">
        <v>489.70052083333337</v>
      </c>
      <c r="M72" s="97">
        <v>0</v>
      </c>
      <c r="N72" s="96">
        <v>1081.8269230769238</v>
      </c>
      <c r="O72" s="97">
        <v>0</v>
      </c>
      <c r="P72" s="96">
        <v>1005.2956730769229</v>
      </c>
      <c r="Q72" s="97">
        <v>0</v>
      </c>
      <c r="R72" s="96">
        <v>1732.4182692307688</v>
      </c>
      <c r="S72" s="97">
        <v>0</v>
      </c>
      <c r="T72" s="96">
        <v>815.46749999999975</v>
      </c>
      <c r="U72" s="97">
        <v>0</v>
      </c>
      <c r="V72" s="96">
        <v>1298.9831730769235</v>
      </c>
      <c r="W72" s="97">
        <v>0</v>
      </c>
      <c r="X72" s="96">
        <v>683.88942307692344</v>
      </c>
      <c r="Y72" s="97">
        <v>0</v>
      </c>
      <c r="Z72" s="96">
        <v>1316.9349999999995</v>
      </c>
      <c r="AA72" s="97">
        <v>0</v>
      </c>
      <c r="AB72" s="96">
        <v>1030.1064814814818</v>
      </c>
      <c r="AC72" s="97">
        <v>0</v>
      </c>
      <c r="AD72" s="96">
        <v>875.28124999999955</v>
      </c>
      <c r="AE72" s="97">
        <v>0</v>
      </c>
      <c r="AF72" s="96">
        <v>1701.6033653846168</v>
      </c>
      <c r="AG72" s="97">
        <v>0</v>
      </c>
      <c r="AH72" s="96">
        <v>2021.0552884615383</v>
      </c>
      <c r="AI72" s="97">
        <v>0</v>
      </c>
      <c r="AJ72" s="96">
        <v>936.92708333333258</v>
      </c>
      <c r="AK72" s="97">
        <v>0</v>
      </c>
      <c r="AL72" s="96">
        <v>1109.9182692307688</v>
      </c>
      <c r="AM72" s="97">
        <v>0</v>
      </c>
      <c r="AN72" s="96">
        <v>1029.0408653846152</v>
      </c>
      <c r="AO72" s="97">
        <v>0</v>
      </c>
      <c r="AP72" s="96">
        <v>1534.0874999999996</v>
      </c>
      <c r="AQ72" s="97">
        <v>0</v>
      </c>
      <c r="AR72" s="96">
        <v>1042.6105769230774</v>
      </c>
      <c r="AS72" s="97">
        <v>0</v>
      </c>
      <c r="AT72" s="96">
        <v>1318.1971153846155</v>
      </c>
      <c r="AU72" s="97">
        <v>0</v>
      </c>
      <c r="AV72" s="96">
        <v>700.8701923076917</v>
      </c>
      <c r="AW72" s="97">
        <v>0</v>
      </c>
      <c r="AX72" s="96">
        <v>1335.2625000000012</v>
      </c>
      <c r="AY72" s="97">
        <v>0</v>
      </c>
    </row>
    <row r="73" spans="2:51" x14ac:dyDescent="0.25">
      <c r="B73" s="94">
        <v>10204</v>
      </c>
      <c r="C73" s="95" t="s">
        <v>76</v>
      </c>
      <c r="D73" s="96">
        <v>0</v>
      </c>
      <c r="E73" s="97">
        <v>0</v>
      </c>
      <c r="F73" s="96">
        <v>0</v>
      </c>
      <c r="G73" s="97">
        <v>0</v>
      </c>
      <c r="H73" s="96">
        <v>0</v>
      </c>
      <c r="I73" s="97">
        <v>0</v>
      </c>
      <c r="J73" s="96">
        <v>0</v>
      </c>
      <c r="K73" s="97">
        <v>0</v>
      </c>
      <c r="L73" s="96">
        <v>0</v>
      </c>
      <c r="M73" s="97">
        <v>0</v>
      </c>
      <c r="N73" s="96">
        <v>0</v>
      </c>
      <c r="O73" s="97">
        <v>0</v>
      </c>
      <c r="P73" s="96">
        <v>0</v>
      </c>
      <c r="Q73" s="97">
        <v>0</v>
      </c>
      <c r="R73" s="96">
        <v>0</v>
      </c>
      <c r="S73" s="97">
        <v>0</v>
      </c>
      <c r="T73" s="96">
        <v>0</v>
      </c>
      <c r="U73" s="97">
        <v>0</v>
      </c>
      <c r="V73" s="96">
        <v>0</v>
      </c>
      <c r="W73" s="97">
        <v>0</v>
      </c>
      <c r="X73" s="96">
        <v>0</v>
      </c>
      <c r="Y73" s="97">
        <v>0</v>
      </c>
      <c r="Z73" s="96">
        <v>0</v>
      </c>
      <c r="AA73" s="97">
        <v>0</v>
      </c>
      <c r="AB73" s="96">
        <v>0</v>
      </c>
      <c r="AC73" s="97">
        <v>0</v>
      </c>
      <c r="AD73" s="96">
        <v>0</v>
      </c>
      <c r="AE73" s="97">
        <v>0</v>
      </c>
      <c r="AF73" s="96">
        <v>0</v>
      </c>
      <c r="AG73" s="97">
        <v>0</v>
      </c>
      <c r="AH73" s="96">
        <v>0</v>
      </c>
      <c r="AI73" s="97">
        <v>0</v>
      </c>
      <c r="AJ73" s="96">
        <v>0</v>
      </c>
      <c r="AK73" s="97">
        <v>0</v>
      </c>
      <c r="AL73" s="96">
        <v>0</v>
      </c>
      <c r="AM73" s="97">
        <v>0</v>
      </c>
      <c r="AN73" s="96">
        <v>0</v>
      </c>
      <c r="AO73" s="97">
        <v>0</v>
      </c>
      <c r="AP73" s="96">
        <v>0</v>
      </c>
      <c r="AQ73" s="97">
        <v>0</v>
      </c>
      <c r="AR73" s="96">
        <v>0</v>
      </c>
      <c r="AS73" s="97">
        <v>0</v>
      </c>
      <c r="AT73" s="96">
        <v>0</v>
      </c>
      <c r="AU73" s="97">
        <v>0</v>
      </c>
      <c r="AV73" s="96">
        <v>0</v>
      </c>
      <c r="AW73" s="97">
        <v>0</v>
      </c>
      <c r="AX73" s="96">
        <v>0</v>
      </c>
      <c r="AY73" s="97">
        <v>0</v>
      </c>
    </row>
    <row r="74" spans="2:51" x14ac:dyDescent="0.25">
      <c r="B74" s="94">
        <v>10209</v>
      </c>
      <c r="C74" s="95" t="s">
        <v>77</v>
      </c>
      <c r="D74" s="96">
        <v>7809.4444444444453</v>
      </c>
      <c r="E74" s="97">
        <v>0</v>
      </c>
      <c r="F74" s="96">
        <v>20187.775000000023</v>
      </c>
      <c r="G74" s="97">
        <v>0</v>
      </c>
      <c r="H74" s="96">
        <v>23835.01750000002</v>
      </c>
      <c r="I74" s="97">
        <v>0</v>
      </c>
      <c r="J74" s="96">
        <v>32004.788461538454</v>
      </c>
      <c r="K74" s="97">
        <v>0</v>
      </c>
      <c r="L74" s="96">
        <v>8236.4270833333248</v>
      </c>
      <c r="M74" s="97">
        <v>0</v>
      </c>
      <c r="N74" s="96">
        <v>17946.817307692305</v>
      </c>
      <c r="O74" s="97">
        <v>0</v>
      </c>
      <c r="P74" s="96">
        <v>23320.03125</v>
      </c>
      <c r="Q74" s="97">
        <v>0</v>
      </c>
      <c r="R74" s="96">
        <v>24024.987980769223</v>
      </c>
      <c r="S74" s="97">
        <v>0</v>
      </c>
      <c r="T74" s="96">
        <v>2167.0849999999755</v>
      </c>
      <c r="U74" s="97">
        <v>0</v>
      </c>
      <c r="V74" s="96">
        <v>23546.084134615383</v>
      </c>
      <c r="W74" s="97">
        <v>0</v>
      </c>
      <c r="X74" s="96">
        <v>13745.009615384613</v>
      </c>
      <c r="Y74" s="97">
        <v>0</v>
      </c>
      <c r="Z74" s="96">
        <v>17342.382499999992</v>
      </c>
      <c r="AA74" s="97">
        <v>0</v>
      </c>
      <c r="AB74" s="96">
        <v>8389.671296296292</v>
      </c>
      <c r="AC74" s="97">
        <v>0</v>
      </c>
      <c r="AD74" s="96">
        <v>15520.06510416667</v>
      </c>
      <c r="AE74" s="97">
        <v>0</v>
      </c>
      <c r="AF74" s="96">
        <v>30718.338942307695</v>
      </c>
      <c r="AG74" s="97">
        <v>0</v>
      </c>
      <c r="AH74" s="96">
        <v>32935.213942307681</v>
      </c>
      <c r="AI74" s="97">
        <v>0</v>
      </c>
      <c r="AJ74" s="96">
        <v>16124.333333333339</v>
      </c>
      <c r="AK74" s="97">
        <v>0</v>
      </c>
      <c r="AL74" s="96">
        <v>18711.418269230755</v>
      </c>
      <c r="AM74" s="97">
        <v>0</v>
      </c>
      <c r="AN74" s="96">
        <v>24026.06009615384</v>
      </c>
      <c r="AO74" s="97">
        <v>0</v>
      </c>
      <c r="AP74" s="96">
        <v>20493.057499999988</v>
      </c>
      <c r="AQ74" s="97">
        <v>0</v>
      </c>
      <c r="AR74" s="96">
        <v>6566.6706730769456</v>
      </c>
      <c r="AS74" s="97">
        <v>0</v>
      </c>
      <c r="AT74" s="96">
        <v>24059.600961538465</v>
      </c>
      <c r="AU74" s="97">
        <v>0</v>
      </c>
      <c r="AV74" s="96">
        <v>14173.817307692314</v>
      </c>
      <c r="AW74" s="97">
        <v>0</v>
      </c>
      <c r="AX74" s="96">
        <v>17744.920000000002</v>
      </c>
      <c r="AY74" s="97">
        <v>0</v>
      </c>
    </row>
    <row r="75" spans="2:51" x14ac:dyDescent="0.25">
      <c r="B75" s="94">
        <v>10230</v>
      </c>
      <c r="C75" s="95" t="s">
        <v>78</v>
      </c>
      <c r="D75" s="96">
        <v>1762.2777777777792</v>
      </c>
      <c r="E75" s="97">
        <v>0</v>
      </c>
      <c r="F75" s="96">
        <v>1745.2675000000015</v>
      </c>
      <c r="G75" s="97">
        <v>0</v>
      </c>
      <c r="H75" s="96">
        <v>3198.2649999999994</v>
      </c>
      <c r="I75" s="97">
        <v>0</v>
      </c>
      <c r="J75" s="96">
        <v>2216.632211538461</v>
      </c>
      <c r="K75" s="97">
        <v>0</v>
      </c>
      <c r="L75" s="96">
        <v>2480.9244791666647</v>
      </c>
      <c r="M75" s="97">
        <v>0</v>
      </c>
      <c r="N75" s="96">
        <v>2934.2379807692341</v>
      </c>
      <c r="O75" s="97">
        <v>0</v>
      </c>
      <c r="P75" s="96">
        <v>265.51682692307742</v>
      </c>
      <c r="Q75" s="97">
        <v>0</v>
      </c>
      <c r="R75" s="96">
        <v>1413.0288461538446</v>
      </c>
      <c r="S75" s="97">
        <v>0</v>
      </c>
      <c r="T75" s="96">
        <v>166.27750000000097</v>
      </c>
      <c r="U75" s="97">
        <v>0</v>
      </c>
      <c r="V75" s="96">
        <v>280.80048076923214</v>
      </c>
      <c r="W75" s="97">
        <v>0</v>
      </c>
      <c r="X75" s="96">
        <v>1430.1995192307691</v>
      </c>
      <c r="Y75" s="97">
        <v>0</v>
      </c>
      <c r="Z75" s="96">
        <v>480.61749999999927</v>
      </c>
      <c r="AA75" s="97">
        <v>0</v>
      </c>
      <c r="AB75" s="96">
        <v>1807.4791666666688</v>
      </c>
      <c r="AC75" s="97">
        <v>0</v>
      </c>
      <c r="AD75" s="96">
        <v>1234.9114583333335</v>
      </c>
      <c r="AE75" s="97">
        <v>0</v>
      </c>
      <c r="AF75" s="96">
        <v>3867.4158653846148</v>
      </c>
      <c r="AG75" s="97">
        <v>0</v>
      </c>
      <c r="AH75" s="96">
        <v>2267.2908653846175</v>
      </c>
      <c r="AI75" s="97">
        <v>0</v>
      </c>
      <c r="AJ75" s="96">
        <v>2983.4010416666665</v>
      </c>
      <c r="AK75" s="97">
        <v>0</v>
      </c>
      <c r="AL75" s="96">
        <v>2993.1322115384623</v>
      </c>
      <c r="AM75" s="97">
        <v>0</v>
      </c>
      <c r="AN75" s="96">
        <v>313.95432692307958</v>
      </c>
      <c r="AO75" s="97">
        <v>0</v>
      </c>
      <c r="AP75" s="96">
        <v>1023.1599999999989</v>
      </c>
      <c r="AQ75" s="97">
        <v>0</v>
      </c>
      <c r="AR75" s="96">
        <v>588.05048076923106</v>
      </c>
      <c r="AS75" s="97">
        <v>0</v>
      </c>
      <c r="AT75" s="96">
        <v>299.03365384615421</v>
      </c>
      <c r="AU75" s="97">
        <v>0</v>
      </c>
      <c r="AV75" s="96">
        <v>1458.4254807692312</v>
      </c>
      <c r="AW75" s="97">
        <v>0</v>
      </c>
      <c r="AX75" s="96">
        <v>499.80749999999932</v>
      </c>
      <c r="AY75" s="97">
        <v>0</v>
      </c>
    </row>
    <row r="76" spans="2:51" x14ac:dyDescent="0.25">
      <c r="B76" s="94">
        <v>10231</v>
      </c>
      <c r="C76" s="95" t="s">
        <v>79</v>
      </c>
      <c r="D76" s="96">
        <v>0</v>
      </c>
      <c r="E76" s="97">
        <v>0</v>
      </c>
      <c r="F76" s="96">
        <v>0</v>
      </c>
      <c r="G76" s="97">
        <v>0</v>
      </c>
      <c r="H76" s="96">
        <v>0</v>
      </c>
      <c r="I76" s="97">
        <v>0</v>
      </c>
      <c r="J76" s="96">
        <v>0</v>
      </c>
      <c r="K76" s="97">
        <v>0</v>
      </c>
      <c r="L76" s="96">
        <v>0</v>
      </c>
      <c r="M76" s="97">
        <v>0</v>
      </c>
      <c r="N76" s="96">
        <v>0</v>
      </c>
      <c r="O76" s="97">
        <v>0</v>
      </c>
      <c r="P76" s="96">
        <v>0</v>
      </c>
      <c r="Q76" s="97">
        <v>0</v>
      </c>
      <c r="R76" s="96">
        <v>0</v>
      </c>
      <c r="S76" s="97">
        <v>0</v>
      </c>
      <c r="T76" s="96">
        <v>0</v>
      </c>
      <c r="U76" s="97">
        <v>0</v>
      </c>
      <c r="V76" s="96">
        <v>0</v>
      </c>
      <c r="W76" s="97">
        <v>0</v>
      </c>
      <c r="X76" s="96">
        <v>0</v>
      </c>
      <c r="Y76" s="97">
        <v>0</v>
      </c>
      <c r="Z76" s="96">
        <v>0</v>
      </c>
      <c r="AA76" s="97">
        <v>0</v>
      </c>
      <c r="AB76" s="96">
        <v>0</v>
      </c>
      <c r="AC76" s="97">
        <v>0</v>
      </c>
      <c r="AD76" s="96">
        <v>0</v>
      </c>
      <c r="AE76" s="97">
        <v>0</v>
      </c>
      <c r="AF76" s="96">
        <v>0</v>
      </c>
      <c r="AG76" s="97">
        <v>0</v>
      </c>
      <c r="AH76" s="96">
        <v>0</v>
      </c>
      <c r="AI76" s="97">
        <v>0</v>
      </c>
      <c r="AJ76" s="96">
        <v>0</v>
      </c>
      <c r="AK76" s="97">
        <v>0</v>
      </c>
      <c r="AL76" s="96">
        <v>0</v>
      </c>
      <c r="AM76" s="97">
        <v>0</v>
      </c>
      <c r="AN76" s="96">
        <v>0</v>
      </c>
      <c r="AO76" s="97">
        <v>0</v>
      </c>
      <c r="AP76" s="96">
        <v>0</v>
      </c>
      <c r="AQ76" s="97">
        <v>0</v>
      </c>
      <c r="AR76" s="96">
        <v>0</v>
      </c>
      <c r="AS76" s="97">
        <v>0</v>
      </c>
      <c r="AT76" s="96">
        <v>0</v>
      </c>
      <c r="AU76" s="97">
        <v>0</v>
      </c>
      <c r="AV76" s="96">
        <v>0</v>
      </c>
      <c r="AW76" s="97">
        <v>0</v>
      </c>
      <c r="AX76" s="96">
        <v>0</v>
      </c>
      <c r="AY76" s="97">
        <v>0</v>
      </c>
    </row>
    <row r="77" spans="2:51" x14ac:dyDescent="0.25">
      <c r="B77" s="94">
        <v>10234</v>
      </c>
      <c r="C77" s="95" t="s">
        <v>80</v>
      </c>
      <c r="D77" s="96">
        <v>4641.5208333333348</v>
      </c>
      <c r="E77" s="97">
        <v>0</v>
      </c>
      <c r="F77" s="96">
        <v>6879.7124999999896</v>
      </c>
      <c r="G77" s="97">
        <v>0</v>
      </c>
      <c r="H77" s="96">
        <v>10579.174999999992</v>
      </c>
      <c r="I77" s="97">
        <v>0</v>
      </c>
      <c r="J77" s="96">
        <v>9645.6105769230689</v>
      </c>
      <c r="K77" s="97">
        <v>0</v>
      </c>
      <c r="L77" s="96">
        <v>0</v>
      </c>
      <c r="M77" s="97">
        <v>0</v>
      </c>
      <c r="N77" s="96">
        <v>1784.8798076923097</v>
      </c>
      <c r="O77" s="97">
        <v>0</v>
      </c>
      <c r="P77" s="96">
        <v>4876.8966346153939</v>
      </c>
      <c r="Q77" s="97">
        <v>0</v>
      </c>
      <c r="R77" s="96">
        <v>9597.7211538461524</v>
      </c>
      <c r="S77" s="97">
        <v>0</v>
      </c>
      <c r="T77" s="96">
        <v>3535.3450000000084</v>
      </c>
      <c r="U77" s="97">
        <v>0</v>
      </c>
      <c r="V77" s="96">
        <v>9238.9663461538439</v>
      </c>
      <c r="W77" s="97">
        <v>0</v>
      </c>
      <c r="X77" s="96">
        <v>5050.3173076923067</v>
      </c>
      <c r="Y77" s="97">
        <v>0</v>
      </c>
      <c r="Z77" s="96">
        <v>7735.3474999999989</v>
      </c>
      <c r="AA77" s="97">
        <v>0</v>
      </c>
      <c r="AB77" s="96">
        <v>4509.3634259259225</v>
      </c>
      <c r="AC77" s="97">
        <v>0</v>
      </c>
      <c r="AD77" s="96">
        <v>4064.7968749999918</v>
      </c>
      <c r="AE77" s="97">
        <v>0</v>
      </c>
      <c r="AF77" s="96">
        <v>13398.685096153855</v>
      </c>
      <c r="AG77" s="97">
        <v>0</v>
      </c>
      <c r="AH77" s="96">
        <v>9528.5240384615336</v>
      </c>
      <c r="AI77" s="97">
        <v>0</v>
      </c>
      <c r="AJ77" s="96">
        <v>0</v>
      </c>
      <c r="AK77" s="97">
        <v>0</v>
      </c>
      <c r="AL77" s="96">
        <v>1635.3028846153811</v>
      </c>
      <c r="AM77" s="97">
        <v>0</v>
      </c>
      <c r="AN77" s="96">
        <v>4734.5697115384646</v>
      </c>
      <c r="AO77" s="97">
        <v>0</v>
      </c>
      <c r="AP77" s="96">
        <v>7680.09</v>
      </c>
      <c r="AQ77" s="97">
        <v>0</v>
      </c>
      <c r="AR77" s="96">
        <v>5297.8076923077015</v>
      </c>
      <c r="AS77" s="97">
        <v>0</v>
      </c>
      <c r="AT77" s="96">
        <v>9099.2548076923122</v>
      </c>
      <c r="AU77" s="97">
        <v>0</v>
      </c>
      <c r="AV77" s="96">
        <v>4886.4038461538503</v>
      </c>
      <c r="AW77" s="97">
        <v>0</v>
      </c>
      <c r="AX77" s="96">
        <v>7579.0974999999989</v>
      </c>
      <c r="AY77" s="97">
        <v>0</v>
      </c>
    </row>
    <row r="78" spans="2:51" x14ac:dyDescent="0.25">
      <c r="B78" s="94">
        <v>10235</v>
      </c>
      <c r="C78" s="95" t="s">
        <v>81</v>
      </c>
      <c r="D78" s="96">
        <v>3502.5995370370388</v>
      </c>
      <c r="E78" s="97">
        <v>0</v>
      </c>
      <c r="F78" s="96">
        <v>3397.4099999999953</v>
      </c>
      <c r="G78" s="97">
        <v>0</v>
      </c>
      <c r="H78" s="96">
        <v>5647.2200000000057</v>
      </c>
      <c r="I78" s="97">
        <v>0</v>
      </c>
      <c r="J78" s="96">
        <v>8012.3653846153857</v>
      </c>
      <c r="K78" s="97">
        <v>0</v>
      </c>
      <c r="L78" s="96">
        <v>1500.619791666674</v>
      </c>
      <c r="M78" s="97">
        <v>0</v>
      </c>
      <c r="N78" s="96">
        <v>4088.8509615384578</v>
      </c>
      <c r="O78" s="97">
        <v>0</v>
      </c>
      <c r="P78" s="96">
        <v>4024.6658653846152</v>
      </c>
      <c r="Q78" s="97">
        <v>0</v>
      </c>
      <c r="R78" s="96">
        <v>1808.5552884615383</v>
      </c>
      <c r="S78" s="97">
        <v>0</v>
      </c>
      <c r="T78" s="96">
        <v>1476.4224999999974</v>
      </c>
      <c r="U78" s="97">
        <v>0</v>
      </c>
      <c r="V78" s="96">
        <v>4141.3100961538457</v>
      </c>
      <c r="W78" s="97">
        <v>0</v>
      </c>
      <c r="X78" s="96">
        <v>2618.9399038461574</v>
      </c>
      <c r="Y78" s="97">
        <v>0</v>
      </c>
      <c r="Z78" s="96">
        <v>2914.4824999999973</v>
      </c>
      <c r="AA78" s="97">
        <v>0</v>
      </c>
      <c r="AB78" s="96">
        <v>4670.9305555555538</v>
      </c>
      <c r="AC78" s="97">
        <v>0</v>
      </c>
      <c r="AD78" s="96">
        <v>245.50000000000159</v>
      </c>
      <c r="AE78" s="97">
        <v>0</v>
      </c>
      <c r="AF78" s="96">
        <v>7390.0528846153875</v>
      </c>
      <c r="AG78" s="97">
        <v>0</v>
      </c>
      <c r="AH78" s="96">
        <v>8083.629807692304</v>
      </c>
      <c r="AI78" s="97">
        <v>0</v>
      </c>
      <c r="AJ78" s="96">
        <v>3304.2838541666642</v>
      </c>
      <c r="AK78" s="97">
        <v>0</v>
      </c>
      <c r="AL78" s="96">
        <v>4136.9326923076906</v>
      </c>
      <c r="AM78" s="97">
        <v>0</v>
      </c>
      <c r="AN78" s="96">
        <v>5300.0697115384655</v>
      </c>
      <c r="AO78" s="97">
        <v>0</v>
      </c>
      <c r="AP78" s="96">
        <v>0</v>
      </c>
      <c r="AQ78" s="97">
        <v>0</v>
      </c>
      <c r="AR78" s="96">
        <v>2677.4711538461515</v>
      </c>
      <c r="AS78" s="97">
        <v>0</v>
      </c>
      <c r="AT78" s="96">
        <v>4184.6562499999973</v>
      </c>
      <c r="AU78" s="97">
        <v>0</v>
      </c>
      <c r="AV78" s="96">
        <v>2647.216346153843</v>
      </c>
      <c r="AW78" s="97">
        <v>0</v>
      </c>
      <c r="AX78" s="96">
        <v>2938.3100000000004</v>
      </c>
      <c r="AY78" s="97">
        <v>0</v>
      </c>
    </row>
    <row r="79" spans="2:51" x14ac:dyDescent="0.25">
      <c r="B79" s="94">
        <v>10236</v>
      </c>
      <c r="C79" s="95" t="s">
        <v>82</v>
      </c>
      <c r="D79" s="96">
        <v>5194.4305555555557</v>
      </c>
      <c r="E79" s="97">
        <v>0</v>
      </c>
      <c r="F79" s="96">
        <v>2693.0824999999991</v>
      </c>
      <c r="G79" s="97">
        <v>0</v>
      </c>
      <c r="H79" s="96">
        <v>548.04000000000212</v>
      </c>
      <c r="I79" s="97">
        <v>0</v>
      </c>
      <c r="J79" s="96">
        <v>9730.0961538461524</v>
      </c>
      <c r="K79" s="97">
        <v>0</v>
      </c>
      <c r="L79" s="96">
        <v>555.12760416666038</v>
      </c>
      <c r="M79" s="97">
        <v>0</v>
      </c>
      <c r="N79" s="96">
        <v>6289.1778846153838</v>
      </c>
      <c r="O79" s="97">
        <v>0</v>
      </c>
      <c r="P79" s="96">
        <v>5671.7187500000055</v>
      </c>
      <c r="Q79" s="97">
        <v>0</v>
      </c>
      <c r="R79" s="96">
        <v>0</v>
      </c>
      <c r="S79" s="97">
        <v>0</v>
      </c>
      <c r="T79" s="96">
        <v>0</v>
      </c>
      <c r="U79" s="97">
        <v>0</v>
      </c>
      <c r="V79" s="96">
        <v>2116.0697115384614</v>
      </c>
      <c r="W79" s="97">
        <v>0</v>
      </c>
      <c r="X79" s="96">
        <v>2264.7788461538444</v>
      </c>
      <c r="Y79" s="97">
        <v>0</v>
      </c>
      <c r="Z79" s="96">
        <v>0</v>
      </c>
      <c r="AA79" s="97">
        <v>0</v>
      </c>
      <c r="AB79" s="96">
        <v>6149.0740740740757</v>
      </c>
      <c r="AC79" s="97">
        <v>0</v>
      </c>
      <c r="AD79" s="96">
        <v>0</v>
      </c>
      <c r="AE79" s="97">
        <v>0</v>
      </c>
      <c r="AF79" s="96">
        <v>2289.3461538461556</v>
      </c>
      <c r="AG79" s="97">
        <v>0</v>
      </c>
      <c r="AH79" s="96">
        <v>9730.0961538461524</v>
      </c>
      <c r="AI79" s="97">
        <v>0</v>
      </c>
      <c r="AJ79" s="96">
        <v>2172.7890624999977</v>
      </c>
      <c r="AK79" s="97">
        <v>0</v>
      </c>
      <c r="AL79" s="96">
        <v>6289.1778846153838</v>
      </c>
      <c r="AM79" s="97">
        <v>0</v>
      </c>
      <c r="AN79" s="96">
        <v>6820.7259615384628</v>
      </c>
      <c r="AO79" s="97">
        <v>0</v>
      </c>
      <c r="AP79" s="96">
        <v>0</v>
      </c>
      <c r="AQ79" s="97">
        <v>0</v>
      </c>
      <c r="AR79" s="96">
        <v>0</v>
      </c>
      <c r="AS79" s="97">
        <v>0</v>
      </c>
      <c r="AT79" s="96">
        <v>2116.0697115384614</v>
      </c>
      <c r="AU79" s="97">
        <v>0</v>
      </c>
      <c r="AV79" s="96">
        <v>2264.7788461538444</v>
      </c>
      <c r="AW79" s="97">
        <v>0</v>
      </c>
      <c r="AX79" s="96">
        <v>0</v>
      </c>
      <c r="AY79" s="97">
        <v>0</v>
      </c>
    </row>
    <row r="80" spans="2:51" x14ac:dyDescent="0.25">
      <c r="B80" s="94">
        <v>10237</v>
      </c>
      <c r="C80" s="95" t="s">
        <v>83</v>
      </c>
      <c r="D80" s="96">
        <v>0</v>
      </c>
      <c r="E80" s="97">
        <v>0</v>
      </c>
      <c r="F80" s="96">
        <v>0</v>
      </c>
      <c r="G80" s="97">
        <v>0</v>
      </c>
      <c r="H80" s="96">
        <v>0</v>
      </c>
      <c r="I80" s="97">
        <v>0</v>
      </c>
      <c r="J80" s="96">
        <v>0</v>
      </c>
      <c r="K80" s="97">
        <v>0</v>
      </c>
      <c r="L80" s="96">
        <v>0</v>
      </c>
      <c r="M80" s="97">
        <v>0</v>
      </c>
      <c r="N80" s="96">
        <v>0</v>
      </c>
      <c r="O80" s="97">
        <v>0</v>
      </c>
      <c r="P80" s="96">
        <v>0</v>
      </c>
      <c r="Q80" s="97">
        <v>0</v>
      </c>
      <c r="R80" s="96">
        <v>0</v>
      </c>
      <c r="S80" s="97">
        <v>0</v>
      </c>
      <c r="T80" s="96">
        <v>0</v>
      </c>
      <c r="U80" s="97">
        <v>0</v>
      </c>
      <c r="V80" s="96">
        <v>0</v>
      </c>
      <c r="W80" s="97">
        <v>0</v>
      </c>
      <c r="X80" s="96">
        <v>0</v>
      </c>
      <c r="Y80" s="97">
        <v>0</v>
      </c>
      <c r="Z80" s="96">
        <v>0</v>
      </c>
      <c r="AA80" s="97">
        <v>0</v>
      </c>
      <c r="AB80" s="96">
        <v>0</v>
      </c>
      <c r="AC80" s="97">
        <v>0</v>
      </c>
      <c r="AD80" s="96">
        <v>0</v>
      </c>
      <c r="AE80" s="97">
        <v>0</v>
      </c>
      <c r="AF80" s="96">
        <v>0</v>
      </c>
      <c r="AG80" s="97">
        <v>0</v>
      </c>
      <c r="AH80" s="96">
        <v>0</v>
      </c>
      <c r="AI80" s="97">
        <v>0</v>
      </c>
      <c r="AJ80" s="96">
        <v>0</v>
      </c>
      <c r="AK80" s="97">
        <v>0</v>
      </c>
      <c r="AL80" s="96">
        <v>0</v>
      </c>
      <c r="AM80" s="97">
        <v>0</v>
      </c>
      <c r="AN80" s="96">
        <v>0</v>
      </c>
      <c r="AO80" s="97">
        <v>0</v>
      </c>
      <c r="AP80" s="96">
        <v>0</v>
      </c>
      <c r="AQ80" s="97">
        <v>0</v>
      </c>
      <c r="AR80" s="96">
        <v>0</v>
      </c>
      <c r="AS80" s="97">
        <v>0</v>
      </c>
      <c r="AT80" s="96">
        <v>0</v>
      </c>
      <c r="AU80" s="97">
        <v>0</v>
      </c>
      <c r="AV80" s="96">
        <v>0</v>
      </c>
      <c r="AW80" s="97">
        <v>0</v>
      </c>
      <c r="AX80" s="96">
        <v>0</v>
      </c>
      <c r="AY80" s="97">
        <v>0</v>
      </c>
    </row>
    <row r="81" spans="2:51" x14ac:dyDescent="0.25">
      <c r="B81" s="94">
        <v>10239</v>
      </c>
      <c r="C81" s="95" t="s">
        <v>84</v>
      </c>
      <c r="D81" s="96">
        <v>1817.4374999999995</v>
      </c>
      <c r="E81" s="97">
        <v>0</v>
      </c>
      <c r="F81" s="96">
        <v>1486.5124999999998</v>
      </c>
      <c r="G81" s="97">
        <v>0</v>
      </c>
      <c r="H81" s="96">
        <v>1899.5925000000025</v>
      </c>
      <c r="I81" s="97">
        <v>0</v>
      </c>
      <c r="J81" s="96">
        <v>3177.9399038461538</v>
      </c>
      <c r="K81" s="97">
        <v>0</v>
      </c>
      <c r="L81" s="96">
        <v>400.87500000000188</v>
      </c>
      <c r="M81" s="97">
        <v>0</v>
      </c>
      <c r="N81" s="96">
        <v>841.93269230769374</v>
      </c>
      <c r="O81" s="97">
        <v>0</v>
      </c>
      <c r="P81" s="96">
        <v>2187.9350961538471</v>
      </c>
      <c r="Q81" s="97">
        <v>0</v>
      </c>
      <c r="R81" s="96">
        <v>2003.0504807692298</v>
      </c>
      <c r="S81" s="97">
        <v>0</v>
      </c>
      <c r="T81" s="96">
        <v>803.69750000000067</v>
      </c>
      <c r="U81" s="97">
        <v>0</v>
      </c>
      <c r="V81" s="96">
        <v>873.83653846153902</v>
      </c>
      <c r="W81" s="97">
        <v>0</v>
      </c>
      <c r="X81" s="96">
        <v>498.69471153846081</v>
      </c>
      <c r="Y81" s="97">
        <v>0</v>
      </c>
      <c r="Z81" s="96">
        <v>670.66499999999826</v>
      </c>
      <c r="AA81" s="97">
        <v>0</v>
      </c>
      <c r="AB81" s="96">
        <v>1817.4374999999995</v>
      </c>
      <c r="AC81" s="97">
        <v>0</v>
      </c>
      <c r="AD81" s="96">
        <v>779.0338541666664</v>
      </c>
      <c r="AE81" s="97">
        <v>0</v>
      </c>
      <c r="AF81" s="96">
        <v>2712.1466346153848</v>
      </c>
      <c r="AG81" s="97">
        <v>0</v>
      </c>
      <c r="AH81" s="96">
        <v>3177.9399038461538</v>
      </c>
      <c r="AI81" s="97">
        <v>0</v>
      </c>
      <c r="AJ81" s="96">
        <v>1061.0182291666658</v>
      </c>
      <c r="AK81" s="97">
        <v>0</v>
      </c>
      <c r="AL81" s="96">
        <v>841.93269230769374</v>
      </c>
      <c r="AM81" s="97">
        <v>0</v>
      </c>
      <c r="AN81" s="96">
        <v>2187.9350961538471</v>
      </c>
      <c r="AO81" s="97">
        <v>0</v>
      </c>
      <c r="AP81" s="96">
        <v>1560.6924999999974</v>
      </c>
      <c r="AQ81" s="97">
        <v>0</v>
      </c>
      <c r="AR81" s="96">
        <v>1230.1322115384612</v>
      </c>
      <c r="AS81" s="97">
        <v>0</v>
      </c>
      <c r="AT81" s="96">
        <v>873.83653846153902</v>
      </c>
      <c r="AU81" s="97">
        <v>0</v>
      </c>
      <c r="AV81" s="96">
        <v>498.69471153846081</v>
      </c>
      <c r="AW81" s="97">
        <v>0</v>
      </c>
      <c r="AX81" s="96">
        <v>670.66499999999826</v>
      </c>
      <c r="AY81" s="97">
        <v>0</v>
      </c>
    </row>
    <row r="82" spans="2:51" x14ac:dyDescent="0.25">
      <c r="B82" s="94">
        <v>10242</v>
      </c>
      <c r="C82" s="95" t="s">
        <v>85</v>
      </c>
      <c r="D82" s="96">
        <v>1506.1574074074083</v>
      </c>
      <c r="E82" s="97">
        <v>0</v>
      </c>
      <c r="F82" s="96">
        <v>1119.3224999999995</v>
      </c>
      <c r="G82" s="97">
        <v>0</v>
      </c>
      <c r="H82" s="96">
        <v>582.77250000000038</v>
      </c>
      <c r="I82" s="97">
        <v>0</v>
      </c>
      <c r="J82" s="96">
        <v>828.39182692307656</v>
      </c>
      <c r="K82" s="97">
        <v>0</v>
      </c>
      <c r="L82" s="96">
        <v>261.08333333333354</v>
      </c>
      <c r="M82" s="97">
        <v>0</v>
      </c>
      <c r="N82" s="96">
        <v>523.58173076923003</v>
      </c>
      <c r="O82" s="97">
        <v>0</v>
      </c>
      <c r="P82" s="96">
        <v>908.17548076923038</v>
      </c>
      <c r="Q82" s="97">
        <v>0</v>
      </c>
      <c r="R82" s="96">
        <v>0</v>
      </c>
      <c r="S82" s="97">
        <v>0</v>
      </c>
      <c r="T82" s="96">
        <v>2336.4924999999985</v>
      </c>
      <c r="U82" s="97">
        <v>0</v>
      </c>
      <c r="V82" s="96">
        <v>2533.932692307691</v>
      </c>
      <c r="W82" s="97">
        <v>0</v>
      </c>
      <c r="X82" s="96">
        <v>3512.4711538461506</v>
      </c>
      <c r="Y82" s="97">
        <v>0</v>
      </c>
      <c r="Z82" s="96">
        <v>260.02749999999963</v>
      </c>
      <c r="AA82" s="97">
        <v>0</v>
      </c>
      <c r="AB82" s="96">
        <v>1527.2152777777776</v>
      </c>
      <c r="AC82" s="97">
        <v>0</v>
      </c>
      <c r="AD82" s="96">
        <v>914.99479166666606</v>
      </c>
      <c r="AE82" s="97">
        <v>0</v>
      </c>
      <c r="AF82" s="96">
        <v>856.43028846153823</v>
      </c>
      <c r="AG82" s="97">
        <v>0</v>
      </c>
      <c r="AH82" s="96">
        <v>828.39182692307656</v>
      </c>
      <c r="AI82" s="97">
        <v>0</v>
      </c>
      <c r="AJ82" s="96">
        <v>415.75000000000097</v>
      </c>
      <c r="AK82" s="97">
        <v>0</v>
      </c>
      <c r="AL82" s="96">
        <v>523.58173076923003</v>
      </c>
      <c r="AM82" s="97">
        <v>0</v>
      </c>
      <c r="AN82" s="96">
        <v>908.17548076923038</v>
      </c>
      <c r="AO82" s="97">
        <v>0</v>
      </c>
      <c r="AP82" s="96">
        <v>0</v>
      </c>
      <c r="AQ82" s="97">
        <v>0</v>
      </c>
      <c r="AR82" s="96">
        <v>3042.913461538461</v>
      </c>
      <c r="AS82" s="97">
        <v>0</v>
      </c>
      <c r="AT82" s="96">
        <v>2552.5408653846148</v>
      </c>
      <c r="AU82" s="97">
        <v>0</v>
      </c>
      <c r="AV82" s="96">
        <v>3525.0528846153816</v>
      </c>
      <c r="AW82" s="97">
        <v>0</v>
      </c>
      <c r="AX82" s="96">
        <v>271.65249999999833</v>
      </c>
      <c r="AY82" s="97">
        <v>0</v>
      </c>
    </row>
    <row r="83" spans="2:51" x14ac:dyDescent="0.25">
      <c r="B83" s="94">
        <v>10244</v>
      </c>
      <c r="C83" s="95" t="s">
        <v>86</v>
      </c>
      <c r="D83" s="96">
        <v>11742.108796296296</v>
      </c>
      <c r="E83" s="97">
        <v>0</v>
      </c>
      <c r="F83" s="96">
        <v>5302.202500000014</v>
      </c>
      <c r="G83" s="97">
        <v>0</v>
      </c>
      <c r="H83" s="96">
        <v>4398.0524999999989</v>
      </c>
      <c r="I83" s="97">
        <v>0</v>
      </c>
      <c r="J83" s="96">
        <v>28823.858173076944</v>
      </c>
      <c r="K83" s="97">
        <v>0</v>
      </c>
      <c r="L83" s="96">
        <v>8641.4322916666461</v>
      </c>
      <c r="M83" s="97">
        <v>0</v>
      </c>
      <c r="N83" s="96">
        <v>6047.6658653846162</v>
      </c>
      <c r="O83" s="97">
        <v>0</v>
      </c>
      <c r="P83" s="96">
        <v>14358.487980769232</v>
      </c>
      <c r="Q83" s="97">
        <v>0</v>
      </c>
      <c r="R83" s="96">
        <v>16786.451923076918</v>
      </c>
      <c r="S83" s="97">
        <v>0</v>
      </c>
      <c r="T83" s="96">
        <v>10134.130000000006</v>
      </c>
      <c r="U83" s="97">
        <v>0</v>
      </c>
      <c r="V83" s="96">
        <v>12180.67307692308</v>
      </c>
      <c r="W83" s="97">
        <v>0</v>
      </c>
      <c r="X83" s="96">
        <v>5874.2764423077015</v>
      </c>
      <c r="Y83" s="97">
        <v>0</v>
      </c>
      <c r="Z83" s="96">
        <v>6000.8825000000134</v>
      </c>
      <c r="AA83" s="97">
        <v>0</v>
      </c>
      <c r="AB83" s="96">
        <v>12322.835648148146</v>
      </c>
      <c r="AC83" s="97">
        <v>0</v>
      </c>
      <c r="AD83" s="96">
        <v>1555.6770833333289</v>
      </c>
      <c r="AE83" s="97">
        <v>0</v>
      </c>
      <c r="AF83" s="96">
        <v>10438.52163461539</v>
      </c>
      <c r="AG83" s="97">
        <v>0</v>
      </c>
      <c r="AH83" s="96">
        <v>29417.420673076933</v>
      </c>
      <c r="AI83" s="97">
        <v>0</v>
      </c>
      <c r="AJ83" s="96">
        <v>10549.466145833307</v>
      </c>
      <c r="AK83" s="97">
        <v>0</v>
      </c>
      <c r="AL83" s="96">
        <v>6611.4086538461552</v>
      </c>
      <c r="AM83" s="97">
        <v>0</v>
      </c>
      <c r="AN83" s="96">
        <v>14918.076923076917</v>
      </c>
      <c r="AO83" s="97">
        <v>0</v>
      </c>
      <c r="AP83" s="96">
        <v>14462.717500000004</v>
      </c>
      <c r="AQ83" s="97">
        <v>0</v>
      </c>
      <c r="AR83" s="96">
        <v>13735.848557692299</v>
      </c>
      <c r="AS83" s="97">
        <v>0</v>
      </c>
      <c r="AT83" s="96">
        <v>12706.098557692309</v>
      </c>
      <c r="AU83" s="97">
        <v>0</v>
      </c>
      <c r="AV83" s="96">
        <v>6355.7451923076924</v>
      </c>
      <c r="AW83" s="97">
        <v>0</v>
      </c>
      <c r="AX83" s="96">
        <v>6499.9199999999992</v>
      </c>
      <c r="AY83" s="97">
        <v>0</v>
      </c>
    </row>
    <row r="84" spans="2:51" x14ac:dyDescent="0.25">
      <c r="B84" s="94">
        <v>10246</v>
      </c>
      <c r="C84" s="95" t="s">
        <v>87</v>
      </c>
      <c r="D84" s="96">
        <v>337.19907407407493</v>
      </c>
      <c r="E84" s="97">
        <v>0</v>
      </c>
      <c r="F84" s="96">
        <v>1247.4824999999976</v>
      </c>
      <c r="G84" s="97">
        <v>0</v>
      </c>
      <c r="H84" s="96">
        <v>1495.2250000000017</v>
      </c>
      <c r="I84" s="97">
        <v>0</v>
      </c>
      <c r="J84" s="96">
        <v>3182.2091346153834</v>
      </c>
      <c r="K84" s="97">
        <v>0</v>
      </c>
      <c r="L84" s="96">
        <v>177.30989583333388</v>
      </c>
      <c r="M84" s="97">
        <v>0</v>
      </c>
      <c r="N84" s="96">
        <v>2379.2163461538476</v>
      </c>
      <c r="O84" s="97">
        <v>0</v>
      </c>
      <c r="P84" s="96">
        <v>888.85576923076883</v>
      </c>
      <c r="Q84" s="97">
        <v>0</v>
      </c>
      <c r="R84" s="96">
        <v>2145.1201923076928</v>
      </c>
      <c r="S84" s="97">
        <v>0</v>
      </c>
      <c r="T84" s="96">
        <v>912.5824999999993</v>
      </c>
      <c r="U84" s="97">
        <v>0</v>
      </c>
      <c r="V84" s="96">
        <v>893.19711538461524</v>
      </c>
      <c r="W84" s="97">
        <v>0</v>
      </c>
      <c r="X84" s="96">
        <v>645.9663461538463</v>
      </c>
      <c r="Y84" s="97">
        <v>0</v>
      </c>
      <c r="Z84" s="96">
        <v>143.84499999999935</v>
      </c>
      <c r="AA84" s="97">
        <v>0</v>
      </c>
      <c r="AB84" s="96">
        <v>652.43055555555611</v>
      </c>
      <c r="AC84" s="97">
        <v>0</v>
      </c>
      <c r="AD84" s="96">
        <v>315.96093750000074</v>
      </c>
      <c r="AE84" s="97">
        <v>0</v>
      </c>
      <c r="AF84" s="96">
        <v>2062.7788461538439</v>
      </c>
      <c r="AG84" s="97">
        <v>0</v>
      </c>
      <c r="AH84" s="96">
        <v>3213.4591346153852</v>
      </c>
      <c r="AI84" s="97">
        <v>0</v>
      </c>
      <c r="AJ84" s="96">
        <v>712.55989583333519</v>
      </c>
      <c r="AK84" s="97">
        <v>0</v>
      </c>
      <c r="AL84" s="96">
        <v>2402.2115384615386</v>
      </c>
      <c r="AM84" s="97">
        <v>0</v>
      </c>
      <c r="AN84" s="96">
        <v>1256.1899038461522</v>
      </c>
      <c r="AO84" s="97">
        <v>0</v>
      </c>
      <c r="AP84" s="96">
        <v>1584.6349999999995</v>
      </c>
      <c r="AQ84" s="97">
        <v>0</v>
      </c>
      <c r="AR84" s="96">
        <v>1187.6033653846152</v>
      </c>
      <c r="AS84" s="97">
        <v>0</v>
      </c>
      <c r="AT84" s="96">
        <v>898.1754807692306</v>
      </c>
      <c r="AU84" s="97">
        <v>0</v>
      </c>
      <c r="AV84" s="96">
        <v>648.46874999999989</v>
      </c>
      <c r="AW84" s="97">
        <v>0</v>
      </c>
      <c r="AX84" s="96">
        <v>148.59500000000159</v>
      </c>
      <c r="AY84" s="97">
        <v>0</v>
      </c>
    </row>
    <row r="85" spans="2:51" x14ac:dyDescent="0.25">
      <c r="B85" s="94">
        <v>10247</v>
      </c>
      <c r="C85" s="95" t="s">
        <v>88</v>
      </c>
      <c r="D85" s="96">
        <v>8508.4606481481442</v>
      </c>
      <c r="E85" s="97">
        <v>0</v>
      </c>
      <c r="F85" s="96">
        <v>5781.8399999999883</v>
      </c>
      <c r="G85" s="97">
        <v>0</v>
      </c>
      <c r="H85" s="96">
        <v>22237.425000000003</v>
      </c>
      <c r="I85" s="97">
        <v>0</v>
      </c>
      <c r="J85" s="96">
        <v>22220.365384615372</v>
      </c>
      <c r="K85" s="97">
        <v>0</v>
      </c>
      <c r="L85" s="96">
        <v>8601.4140624999873</v>
      </c>
      <c r="M85" s="97">
        <v>0</v>
      </c>
      <c r="N85" s="96">
        <v>19254.788461538446</v>
      </c>
      <c r="O85" s="97">
        <v>0</v>
      </c>
      <c r="P85" s="96">
        <v>12766.040865384603</v>
      </c>
      <c r="Q85" s="97">
        <v>0</v>
      </c>
      <c r="R85" s="96">
        <v>17027.096153846152</v>
      </c>
      <c r="S85" s="97">
        <v>0</v>
      </c>
      <c r="T85" s="96">
        <v>1254.0474999999994</v>
      </c>
      <c r="U85" s="97">
        <v>0</v>
      </c>
      <c r="V85" s="96">
        <v>10330.533653846145</v>
      </c>
      <c r="W85" s="97">
        <v>0</v>
      </c>
      <c r="X85" s="96">
        <v>10131.06490384616</v>
      </c>
      <c r="Y85" s="97">
        <v>0</v>
      </c>
      <c r="Z85" s="96">
        <v>0</v>
      </c>
      <c r="AA85" s="97">
        <v>0</v>
      </c>
      <c r="AB85" s="96">
        <v>11589.011574074078</v>
      </c>
      <c r="AC85" s="97">
        <v>0</v>
      </c>
      <c r="AD85" s="96">
        <v>0</v>
      </c>
      <c r="AE85" s="97">
        <v>0</v>
      </c>
      <c r="AF85" s="96">
        <v>27183.088942307677</v>
      </c>
      <c r="AG85" s="97">
        <v>0</v>
      </c>
      <c r="AH85" s="96">
        <v>22567.254807692319</v>
      </c>
      <c r="AI85" s="97">
        <v>0</v>
      </c>
      <c r="AJ85" s="96">
        <v>12304.838541666659</v>
      </c>
      <c r="AK85" s="97">
        <v>0</v>
      </c>
      <c r="AL85" s="96">
        <v>19477.528846153837</v>
      </c>
      <c r="AM85" s="97">
        <v>0</v>
      </c>
      <c r="AN85" s="96">
        <v>16099.805288461532</v>
      </c>
      <c r="AO85" s="97">
        <v>0</v>
      </c>
      <c r="AP85" s="96">
        <v>11912.397500000005</v>
      </c>
      <c r="AQ85" s="97">
        <v>0</v>
      </c>
      <c r="AR85" s="96">
        <v>4352.1586538461615</v>
      </c>
      <c r="AS85" s="97">
        <v>0</v>
      </c>
      <c r="AT85" s="96">
        <v>10581.644230769241</v>
      </c>
      <c r="AU85" s="97">
        <v>0</v>
      </c>
      <c r="AV85" s="96">
        <v>10334.60576923077</v>
      </c>
      <c r="AW85" s="97">
        <v>0</v>
      </c>
      <c r="AX85" s="96">
        <v>0</v>
      </c>
      <c r="AY85" s="97">
        <v>0</v>
      </c>
    </row>
    <row r="86" spans="2:51" x14ac:dyDescent="0.25">
      <c r="B86" s="94">
        <v>10256</v>
      </c>
      <c r="C86" s="95" t="s">
        <v>89</v>
      </c>
      <c r="D86" s="96">
        <v>3506.4976851851811</v>
      </c>
      <c r="E86" s="97">
        <v>0</v>
      </c>
      <c r="F86" s="96">
        <v>1219.1825000000022</v>
      </c>
      <c r="G86" s="97">
        <v>0</v>
      </c>
      <c r="H86" s="96">
        <v>26138.805000000004</v>
      </c>
      <c r="I86" s="97">
        <v>0</v>
      </c>
      <c r="J86" s="96">
        <v>15264.492788461539</v>
      </c>
      <c r="K86" s="97">
        <v>0</v>
      </c>
      <c r="L86" s="96">
        <v>6960.5104166666688</v>
      </c>
      <c r="M86" s="97">
        <v>0</v>
      </c>
      <c r="N86" s="96">
        <v>1292.8605769230758</v>
      </c>
      <c r="O86" s="97">
        <v>0</v>
      </c>
      <c r="P86" s="96">
        <v>2655.7427884615381</v>
      </c>
      <c r="Q86" s="97">
        <v>0</v>
      </c>
      <c r="R86" s="96">
        <v>5886.8774038461534</v>
      </c>
      <c r="S86" s="97">
        <v>0</v>
      </c>
      <c r="T86" s="96">
        <v>3970.432500000004</v>
      </c>
      <c r="U86" s="97">
        <v>0</v>
      </c>
      <c r="V86" s="96">
        <v>2018.7499999999973</v>
      </c>
      <c r="W86" s="97">
        <v>0</v>
      </c>
      <c r="X86" s="96">
        <v>3665.6370192307763</v>
      </c>
      <c r="Y86" s="97">
        <v>0</v>
      </c>
      <c r="Z86" s="96">
        <v>0</v>
      </c>
      <c r="AA86" s="97">
        <v>0</v>
      </c>
      <c r="AB86" s="96">
        <v>3582.6041666666624</v>
      </c>
      <c r="AC86" s="97">
        <v>0</v>
      </c>
      <c r="AD86" s="96">
        <v>0</v>
      </c>
      <c r="AE86" s="97">
        <v>0</v>
      </c>
      <c r="AF86" s="96">
        <v>28736.21875</v>
      </c>
      <c r="AG86" s="97">
        <v>0</v>
      </c>
      <c r="AH86" s="96">
        <v>15388.043269230764</v>
      </c>
      <c r="AI86" s="97">
        <v>0</v>
      </c>
      <c r="AJ86" s="96">
        <v>7080.0156249999982</v>
      </c>
      <c r="AK86" s="97">
        <v>0</v>
      </c>
      <c r="AL86" s="96">
        <v>1367.103365384608</v>
      </c>
      <c r="AM86" s="97">
        <v>0</v>
      </c>
      <c r="AN86" s="96">
        <v>2734.1586538461515</v>
      </c>
      <c r="AO86" s="97">
        <v>0</v>
      </c>
      <c r="AP86" s="96">
        <v>3943.3000000000043</v>
      </c>
      <c r="AQ86" s="97">
        <v>0</v>
      </c>
      <c r="AR86" s="96">
        <v>5818.2115384615354</v>
      </c>
      <c r="AS86" s="97">
        <v>0</v>
      </c>
      <c r="AT86" s="96">
        <v>2058.8125000000018</v>
      </c>
      <c r="AU86" s="97">
        <v>0</v>
      </c>
      <c r="AV86" s="96">
        <v>3706.8822115384678</v>
      </c>
      <c r="AW86" s="97">
        <v>0</v>
      </c>
      <c r="AX86" s="96">
        <v>35.437499999998678</v>
      </c>
      <c r="AY86" s="97">
        <v>0</v>
      </c>
    </row>
    <row r="87" spans="2:51" x14ac:dyDescent="0.25">
      <c r="B87" s="94">
        <v>10258</v>
      </c>
      <c r="C87" s="95" t="s">
        <v>90</v>
      </c>
      <c r="D87" s="96">
        <v>9536.3680555555511</v>
      </c>
      <c r="E87" s="97">
        <v>0</v>
      </c>
      <c r="F87" s="96">
        <v>5980.8099999999986</v>
      </c>
      <c r="G87" s="97">
        <v>0</v>
      </c>
      <c r="H87" s="96">
        <v>7070.779999999997</v>
      </c>
      <c r="I87" s="97">
        <v>0</v>
      </c>
      <c r="J87" s="96">
        <v>12318.882211538461</v>
      </c>
      <c r="K87" s="97">
        <v>0</v>
      </c>
      <c r="L87" s="96">
        <v>6242.6432291666742</v>
      </c>
      <c r="M87" s="97">
        <v>0</v>
      </c>
      <c r="N87" s="96">
        <v>8379.8894230769201</v>
      </c>
      <c r="O87" s="97">
        <v>0</v>
      </c>
      <c r="P87" s="96">
        <v>8018.7692307692378</v>
      </c>
      <c r="Q87" s="97">
        <v>0</v>
      </c>
      <c r="R87" s="96">
        <v>5777.9543269230762</v>
      </c>
      <c r="S87" s="97">
        <v>0</v>
      </c>
      <c r="T87" s="96">
        <v>5519.1299999999965</v>
      </c>
      <c r="U87" s="97">
        <v>0</v>
      </c>
      <c r="V87" s="96">
        <v>7298.7475961538412</v>
      </c>
      <c r="W87" s="97">
        <v>0</v>
      </c>
      <c r="X87" s="96">
        <v>3018.5913461538471</v>
      </c>
      <c r="Y87" s="97">
        <v>0</v>
      </c>
      <c r="Z87" s="96">
        <v>7942.5600000000022</v>
      </c>
      <c r="AA87" s="97">
        <v>0</v>
      </c>
      <c r="AB87" s="96">
        <v>9739.3819444444471</v>
      </c>
      <c r="AC87" s="97">
        <v>0</v>
      </c>
      <c r="AD87" s="96">
        <v>3877.3281250000055</v>
      </c>
      <c r="AE87" s="97">
        <v>0</v>
      </c>
      <c r="AF87" s="96">
        <v>9774.7764423076878</v>
      </c>
      <c r="AG87" s="97">
        <v>0</v>
      </c>
      <c r="AH87" s="96">
        <v>12547.100961538452</v>
      </c>
      <c r="AI87" s="97">
        <v>0</v>
      </c>
      <c r="AJ87" s="96">
        <v>6456.6640625000036</v>
      </c>
      <c r="AK87" s="97">
        <v>0</v>
      </c>
      <c r="AL87" s="96">
        <v>8576.3100961538348</v>
      </c>
      <c r="AM87" s="97">
        <v>0</v>
      </c>
      <c r="AN87" s="96">
        <v>8206.0408653846152</v>
      </c>
      <c r="AO87" s="97">
        <v>0</v>
      </c>
      <c r="AP87" s="96">
        <v>4274.4549999999999</v>
      </c>
      <c r="AQ87" s="97">
        <v>0</v>
      </c>
      <c r="AR87" s="96">
        <v>7154.4038461538466</v>
      </c>
      <c r="AS87" s="97">
        <v>0</v>
      </c>
      <c r="AT87" s="96">
        <v>7383.9302884615317</v>
      </c>
      <c r="AU87" s="97">
        <v>0</v>
      </c>
      <c r="AV87" s="96">
        <v>3075.7115384615399</v>
      </c>
      <c r="AW87" s="97">
        <v>0</v>
      </c>
      <c r="AX87" s="96">
        <v>8063.7200000000057</v>
      </c>
      <c r="AY87" s="97">
        <v>0</v>
      </c>
    </row>
    <row r="88" spans="2:51" x14ac:dyDescent="0.25">
      <c r="B88" s="94">
        <v>10259</v>
      </c>
      <c r="C88" s="95" t="s">
        <v>91</v>
      </c>
      <c r="D88" s="96">
        <v>5479.2893518518558</v>
      </c>
      <c r="E88" s="97">
        <v>0</v>
      </c>
      <c r="F88" s="96">
        <v>5366.0649999999951</v>
      </c>
      <c r="G88" s="97">
        <v>0</v>
      </c>
      <c r="H88" s="96">
        <v>5671.4575000000077</v>
      </c>
      <c r="I88" s="97">
        <v>0</v>
      </c>
      <c r="J88" s="96">
        <v>8576.6754807692287</v>
      </c>
      <c r="K88" s="97">
        <v>0</v>
      </c>
      <c r="L88" s="96">
        <v>2933.4635416666711</v>
      </c>
      <c r="M88" s="97">
        <v>0</v>
      </c>
      <c r="N88" s="96">
        <v>5018.9110576923104</v>
      </c>
      <c r="O88" s="97">
        <v>0</v>
      </c>
      <c r="P88" s="96">
        <v>5436.4927884615399</v>
      </c>
      <c r="Q88" s="97">
        <v>0</v>
      </c>
      <c r="R88" s="96">
        <v>6392.4447115384619</v>
      </c>
      <c r="S88" s="97">
        <v>0</v>
      </c>
      <c r="T88" s="96">
        <v>4756.7274999999981</v>
      </c>
      <c r="U88" s="97">
        <v>0</v>
      </c>
      <c r="V88" s="96">
        <v>6537.132211538461</v>
      </c>
      <c r="W88" s="97">
        <v>0</v>
      </c>
      <c r="X88" s="96">
        <v>4679.2596153846125</v>
      </c>
      <c r="Y88" s="97">
        <v>0</v>
      </c>
      <c r="Z88" s="96">
        <v>7929.3875000000025</v>
      </c>
      <c r="AA88" s="97">
        <v>0</v>
      </c>
      <c r="AB88" s="96">
        <v>5608.851851851854</v>
      </c>
      <c r="AC88" s="97">
        <v>0</v>
      </c>
      <c r="AD88" s="96">
        <v>4180.4270833333312</v>
      </c>
      <c r="AE88" s="97">
        <v>0</v>
      </c>
      <c r="AF88" s="96">
        <v>7258.5600961538412</v>
      </c>
      <c r="AG88" s="97">
        <v>0</v>
      </c>
      <c r="AH88" s="96">
        <v>8730.5312499999945</v>
      </c>
      <c r="AI88" s="97">
        <v>0</v>
      </c>
      <c r="AJ88" s="96">
        <v>4612.291666666667</v>
      </c>
      <c r="AK88" s="97">
        <v>0</v>
      </c>
      <c r="AL88" s="96">
        <v>5134.1057692307677</v>
      </c>
      <c r="AM88" s="97">
        <v>0</v>
      </c>
      <c r="AN88" s="96">
        <v>5551.3004807692332</v>
      </c>
      <c r="AO88" s="97">
        <v>0</v>
      </c>
      <c r="AP88" s="96">
        <v>5506.6599999999989</v>
      </c>
      <c r="AQ88" s="97">
        <v>0</v>
      </c>
      <c r="AR88" s="96">
        <v>5859.4423076923067</v>
      </c>
      <c r="AS88" s="97">
        <v>0</v>
      </c>
      <c r="AT88" s="96">
        <v>6635.1706730769192</v>
      </c>
      <c r="AU88" s="97">
        <v>0</v>
      </c>
      <c r="AV88" s="96">
        <v>4766.3221153846143</v>
      </c>
      <c r="AW88" s="97">
        <v>0</v>
      </c>
      <c r="AX88" s="96">
        <v>8039.387499999998</v>
      </c>
      <c r="AY88" s="97">
        <v>0</v>
      </c>
    </row>
    <row r="89" spans="2:51" x14ac:dyDescent="0.25">
      <c r="B89" s="94">
        <v>10260</v>
      </c>
      <c r="C89" s="95" t="s">
        <v>92</v>
      </c>
      <c r="D89" s="96">
        <v>2287.5833333333321</v>
      </c>
      <c r="E89" s="97">
        <v>0</v>
      </c>
      <c r="F89" s="96">
        <v>2951.8700000000013</v>
      </c>
      <c r="G89" s="97">
        <v>0</v>
      </c>
      <c r="H89" s="96">
        <v>5501.0425000000005</v>
      </c>
      <c r="I89" s="97">
        <v>0</v>
      </c>
      <c r="J89" s="96">
        <v>7328.8725961538412</v>
      </c>
      <c r="K89" s="97">
        <v>0</v>
      </c>
      <c r="L89" s="96">
        <v>3350.348958333333</v>
      </c>
      <c r="M89" s="97">
        <v>0</v>
      </c>
      <c r="N89" s="96">
        <v>3338.5841346153811</v>
      </c>
      <c r="O89" s="97">
        <v>0</v>
      </c>
      <c r="P89" s="96">
        <v>4574.6418269230826</v>
      </c>
      <c r="Q89" s="97">
        <v>0</v>
      </c>
      <c r="R89" s="96">
        <v>3555.3966346153857</v>
      </c>
      <c r="S89" s="97">
        <v>0</v>
      </c>
      <c r="T89" s="96">
        <v>1295.5475000000024</v>
      </c>
      <c r="U89" s="97">
        <v>0</v>
      </c>
      <c r="V89" s="96">
        <v>4353.5480769230808</v>
      </c>
      <c r="W89" s="97">
        <v>0</v>
      </c>
      <c r="X89" s="96">
        <v>3505.6298076923113</v>
      </c>
      <c r="Y89" s="97">
        <v>0</v>
      </c>
      <c r="Z89" s="96">
        <v>5081.2349999999988</v>
      </c>
      <c r="AA89" s="97">
        <v>0</v>
      </c>
      <c r="AB89" s="96">
        <v>2321.8912037037016</v>
      </c>
      <c r="AC89" s="97">
        <v>0</v>
      </c>
      <c r="AD89" s="96">
        <v>1778.929687499998</v>
      </c>
      <c r="AE89" s="97">
        <v>0</v>
      </c>
      <c r="AF89" s="96">
        <v>6862.0673076923104</v>
      </c>
      <c r="AG89" s="97">
        <v>0</v>
      </c>
      <c r="AH89" s="96">
        <v>7393.7596153846152</v>
      </c>
      <c r="AI89" s="97">
        <v>0</v>
      </c>
      <c r="AJ89" s="96">
        <v>3393.6197916666638</v>
      </c>
      <c r="AK89" s="97">
        <v>0</v>
      </c>
      <c r="AL89" s="96">
        <v>3379.8581730769256</v>
      </c>
      <c r="AM89" s="97">
        <v>0</v>
      </c>
      <c r="AN89" s="96">
        <v>4613.8269230769229</v>
      </c>
      <c r="AO89" s="97">
        <v>0</v>
      </c>
      <c r="AP89" s="96">
        <v>2630.945000000002</v>
      </c>
      <c r="AQ89" s="97">
        <v>0</v>
      </c>
      <c r="AR89" s="96">
        <v>2325.7451923076974</v>
      </c>
      <c r="AS89" s="97">
        <v>0</v>
      </c>
      <c r="AT89" s="96">
        <v>4416.144230769225</v>
      </c>
      <c r="AU89" s="97">
        <v>0</v>
      </c>
      <c r="AV89" s="96">
        <v>3562.4182692307677</v>
      </c>
      <c r="AW89" s="97">
        <v>0</v>
      </c>
      <c r="AX89" s="96">
        <v>5140.0150000000012</v>
      </c>
      <c r="AY89" s="97">
        <v>0</v>
      </c>
    </row>
    <row r="90" spans="2:51" x14ac:dyDescent="0.25">
      <c r="B90" s="94">
        <v>10273</v>
      </c>
      <c r="C90" s="95" t="s">
        <v>93</v>
      </c>
      <c r="D90" s="96">
        <v>1931.5624999999995</v>
      </c>
      <c r="E90" s="97">
        <v>0</v>
      </c>
      <c r="F90" s="96">
        <v>1377.2674999999995</v>
      </c>
      <c r="G90" s="97">
        <v>0</v>
      </c>
      <c r="H90" s="96">
        <v>1965.537499999999</v>
      </c>
      <c r="I90" s="97">
        <v>0</v>
      </c>
      <c r="J90" s="96">
        <v>1963.8173076923094</v>
      </c>
      <c r="K90" s="97">
        <v>0</v>
      </c>
      <c r="L90" s="96">
        <v>795.26041666666811</v>
      </c>
      <c r="M90" s="97">
        <v>0</v>
      </c>
      <c r="N90" s="96">
        <v>894.05769230769215</v>
      </c>
      <c r="O90" s="97">
        <v>0</v>
      </c>
      <c r="P90" s="96">
        <v>3325.3774038461543</v>
      </c>
      <c r="Q90" s="97">
        <v>0</v>
      </c>
      <c r="R90" s="96">
        <v>2225.9447115384619</v>
      </c>
      <c r="S90" s="97">
        <v>0</v>
      </c>
      <c r="T90" s="96">
        <v>2194.607500000001</v>
      </c>
      <c r="U90" s="97">
        <v>0</v>
      </c>
      <c r="V90" s="96">
        <v>2271.5961538461524</v>
      </c>
      <c r="W90" s="97">
        <v>0</v>
      </c>
      <c r="X90" s="96">
        <v>2754.911057692309</v>
      </c>
      <c r="Y90" s="97">
        <v>0</v>
      </c>
      <c r="Z90" s="96">
        <v>3456.0099999999998</v>
      </c>
      <c r="AA90" s="97">
        <v>0</v>
      </c>
      <c r="AB90" s="96">
        <v>3192.421296296297</v>
      </c>
      <c r="AC90" s="97">
        <v>0</v>
      </c>
      <c r="AD90" s="96">
        <v>1102.3541666666672</v>
      </c>
      <c r="AE90" s="97">
        <v>0</v>
      </c>
      <c r="AF90" s="96">
        <v>2284.8774038461538</v>
      </c>
      <c r="AG90" s="97">
        <v>0</v>
      </c>
      <c r="AH90" s="96">
        <v>1974.4326923076922</v>
      </c>
      <c r="AI90" s="97">
        <v>0</v>
      </c>
      <c r="AJ90" s="96">
        <v>950.67187500000023</v>
      </c>
      <c r="AK90" s="97">
        <v>0</v>
      </c>
      <c r="AL90" s="96">
        <v>901.76923076923106</v>
      </c>
      <c r="AM90" s="97">
        <v>0</v>
      </c>
      <c r="AN90" s="96">
        <v>3331.9663461538457</v>
      </c>
      <c r="AO90" s="97">
        <v>0</v>
      </c>
      <c r="AP90" s="96">
        <v>1891.3625000000013</v>
      </c>
      <c r="AQ90" s="97">
        <v>0</v>
      </c>
      <c r="AR90" s="96">
        <v>2585.15625</v>
      </c>
      <c r="AS90" s="97">
        <v>0</v>
      </c>
      <c r="AT90" s="96">
        <v>2280.2740384615381</v>
      </c>
      <c r="AU90" s="97">
        <v>0</v>
      </c>
      <c r="AV90" s="96">
        <v>2760.04326923077</v>
      </c>
      <c r="AW90" s="97">
        <v>0</v>
      </c>
      <c r="AX90" s="96">
        <v>3461.5350000000017</v>
      </c>
      <c r="AY90" s="97">
        <v>0</v>
      </c>
    </row>
    <row r="91" spans="2:51" x14ac:dyDescent="0.25">
      <c r="B91" s="94">
        <v>10278</v>
      </c>
      <c r="C91" s="95" t="s">
        <v>94</v>
      </c>
      <c r="D91" s="96">
        <v>655.97453703703934</v>
      </c>
      <c r="E91" s="97">
        <v>0</v>
      </c>
      <c r="F91" s="96">
        <v>10764.422500000001</v>
      </c>
      <c r="G91" s="97">
        <v>0</v>
      </c>
      <c r="H91" s="96">
        <v>8523.8825000000033</v>
      </c>
      <c r="I91" s="97">
        <v>0</v>
      </c>
      <c r="J91" s="96">
        <v>8086.2259615384564</v>
      </c>
      <c r="K91" s="97">
        <v>0</v>
      </c>
      <c r="L91" s="96">
        <v>1532.606770833338</v>
      </c>
      <c r="M91" s="97">
        <v>0</v>
      </c>
      <c r="N91" s="96">
        <v>3468.1778846153825</v>
      </c>
      <c r="O91" s="97">
        <v>0</v>
      </c>
      <c r="P91" s="96">
        <v>1858.0624999999982</v>
      </c>
      <c r="Q91" s="97">
        <v>0</v>
      </c>
      <c r="R91" s="96">
        <v>3133.213942307691</v>
      </c>
      <c r="S91" s="97">
        <v>0</v>
      </c>
      <c r="T91" s="96">
        <v>2831.0925000000052</v>
      </c>
      <c r="U91" s="97">
        <v>0</v>
      </c>
      <c r="V91" s="96">
        <v>3138.5504807692287</v>
      </c>
      <c r="W91" s="97">
        <v>0</v>
      </c>
      <c r="X91" s="96">
        <v>1269.4206730769238</v>
      </c>
      <c r="Y91" s="97">
        <v>0</v>
      </c>
      <c r="Z91" s="96">
        <v>3612.314999999996</v>
      </c>
      <c r="AA91" s="97">
        <v>0</v>
      </c>
      <c r="AB91" s="96">
        <v>767.82407407407754</v>
      </c>
      <c r="AC91" s="97">
        <v>0</v>
      </c>
      <c r="AD91" s="96">
        <v>9051.1406249999927</v>
      </c>
      <c r="AE91" s="97">
        <v>0</v>
      </c>
      <c r="AF91" s="96">
        <v>10690.560096153842</v>
      </c>
      <c r="AG91" s="97">
        <v>0</v>
      </c>
      <c r="AH91" s="96">
        <v>8202.0000000000091</v>
      </c>
      <c r="AI91" s="97">
        <v>0</v>
      </c>
      <c r="AJ91" s="96">
        <v>3019.2343749999945</v>
      </c>
      <c r="AK91" s="97">
        <v>0</v>
      </c>
      <c r="AL91" s="96">
        <v>3576.1562500000005</v>
      </c>
      <c r="AM91" s="97">
        <v>0</v>
      </c>
      <c r="AN91" s="96">
        <v>1963.0408653846159</v>
      </c>
      <c r="AO91" s="97">
        <v>0</v>
      </c>
      <c r="AP91" s="96">
        <v>2048.6524999999992</v>
      </c>
      <c r="AQ91" s="97">
        <v>0</v>
      </c>
      <c r="AR91" s="96">
        <v>4095.6586538461524</v>
      </c>
      <c r="AS91" s="97">
        <v>0</v>
      </c>
      <c r="AT91" s="96">
        <v>3244.7596153846157</v>
      </c>
      <c r="AU91" s="97">
        <v>0</v>
      </c>
      <c r="AV91" s="96">
        <v>1366.2788461538482</v>
      </c>
      <c r="AW91" s="97">
        <v>0</v>
      </c>
      <c r="AX91" s="96">
        <v>3710.257500000002</v>
      </c>
      <c r="AY91" s="97">
        <v>0</v>
      </c>
    </row>
    <row r="92" spans="2:51" x14ac:dyDescent="0.25">
      <c r="B92" s="94">
        <v>10279</v>
      </c>
      <c r="C92" s="95" t="s">
        <v>95</v>
      </c>
      <c r="D92" s="96">
        <v>0</v>
      </c>
      <c r="E92" s="97">
        <v>0</v>
      </c>
      <c r="F92" s="96">
        <v>0</v>
      </c>
      <c r="G92" s="97">
        <v>0</v>
      </c>
      <c r="H92" s="96">
        <v>3758.8300000000122</v>
      </c>
      <c r="I92" s="97">
        <v>0</v>
      </c>
      <c r="J92" s="96">
        <v>5074.4134615384628</v>
      </c>
      <c r="K92" s="97">
        <v>0</v>
      </c>
      <c r="L92" s="96">
        <v>0</v>
      </c>
      <c r="M92" s="97">
        <v>0</v>
      </c>
      <c r="N92" s="96">
        <v>0</v>
      </c>
      <c r="O92" s="97">
        <v>0</v>
      </c>
      <c r="P92" s="96">
        <v>0</v>
      </c>
      <c r="Q92" s="97">
        <v>0</v>
      </c>
      <c r="R92" s="96">
        <v>0</v>
      </c>
      <c r="S92" s="97">
        <v>0</v>
      </c>
      <c r="T92" s="96">
        <v>0</v>
      </c>
      <c r="U92" s="97">
        <v>0</v>
      </c>
      <c r="V92" s="96">
        <v>2429.0000000000091</v>
      </c>
      <c r="W92" s="97">
        <v>0</v>
      </c>
      <c r="X92" s="96">
        <v>731.80048076922515</v>
      </c>
      <c r="Y92" s="97">
        <v>0</v>
      </c>
      <c r="Z92" s="96">
        <v>4825.3974999999873</v>
      </c>
      <c r="AA92" s="97">
        <v>0</v>
      </c>
      <c r="AB92" s="96">
        <v>0</v>
      </c>
      <c r="AC92" s="97">
        <v>0</v>
      </c>
      <c r="AD92" s="96">
        <v>0</v>
      </c>
      <c r="AE92" s="97">
        <v>0</v>
      </c>
      <c r="AF92" s="96">
        <v>8382.2235576923231</v>
      </c>
      <c r="AG92" s="97">
        <v>0</v>
      </c>
      <c r="AH92" s="96">
        <v>6131.360576923079</v>
      </c>
      <c r="AI92" s="97">
        <v>0</v>
      </c>
      <c r="AJ92" s="96">
        <v>0</v>
      </c>
      <c r="AK92" s="97">
        <v>0</v>
      </c>
      <c r="AL92" s="96">
        <v>752.61298076923742</v>
      </c>
      <c r="AM92" s="97">
        <v>0</v>
      </c>
      <c r="AN92" s="96">
        <v>0</v>
      </c>
      <c r="AO92" s="97">
        <v>0</v>
      </c>
      <c r="AP92" s="96">
        <v>0</v>
      </c>
      <c r="AQ92" s="97">
        <v>0</v>
      </c>
      <c r="AR92" s="96">
        <v>0</v>
      </c>
      <c r="AS92" s="97">
        <v>0</v>
      </c>
      <c r="AT92" s="96">
        <v>2864.8653846153779</v>
      </c>
      <c r="AU92" s="97">
        <v>0</v>
      </c>
      <c r="AV92" s="96">
        <v>2372.8100961538294</v>
      </c>
      <c r="AW92" s="97">
        <v>0</v>
      </c>
      <c r="AX92" s="96">
        <v>6340.6124999999993</v>
      </c>
      <c r="AY92" s="97">
        <v>0</v>
      </c>
    </row>
    <row r="93" spans="2:51" x14ac:dyDescent="0.25">
      <c r="B93" s="94">
        <v>10284</v>
      </c>
      <c r="C93" s="95" t="s">
        <v>96</v>
      </c>
      <c r="D93" s="96">
        <v>887.85879629629699</v>
      </c>
      <c r="E93" s="97">
        <v>0</v>
      </c>
      <c r="F93" s="96">
        <v>928.98750000000075</v>
      </c>
      <c r="G93" s="97">
        <v>0</v>
      </c>
      <c r="H93" s="96">
        <v>3367.0724999999998</v>
      </c>
      <c r="I93" s="97">
        <v>0</v>
      </c>
      <c r="J93" s="96">
        <v>3141.5985576923085</v>
      </c>
      <c r="K93" s="97">
        <v>0</v>
      </c>
      <c r="L93" s="96">
        <v>910.40364583333042</v>
      </c>
      <c r="M93" s="97">
        <v>0</v>
      </c>
      <c r="N93" s="96">
        <v>2423.21875</v>
      </c>
      <c r="O93" s="97">
        <v>0</v>
      </c>
      <c r="P93" s="96">
        <v>2220.0576923076937</v>
      </c>
      <c r="Q93" s="97">
        <v>0</v>
      </c>
      <c r="R93" s="96">
        <v>0</v>
      </c>
      <c r="S93" s="97">
        <v>0</v>
      </c>
      <c r="T93" s="96">
        <v>0</v>
      </c>
      <c r="U93" s="97">
        <v>0</v>
      </c>
      <c r="V93" s="96">
        <v>964.91586538461456</v>
      </c>
      <c r="W93" s="97">
        <v>0</v>
      </c>
      <c r="X93" s="96">
        <v>767.24038461538635</v>
      </c>
      <c r="Y93" s="97">
        <v>0</v>
      </c>
      <c r="Z93" s="96">
        <v>0</v>
      </c>
      <c r="AA93" s="97">
        <v>0</v>
      </c>
      <c r="AB93" s="96">
        <v>1245.1574074074072</v>
      </c>
      <c r="AC93" s="97">
        <v>0</v>
      </c>
      <c r="AD93" s="96">
        <v>0</v>
      </c>
      <c r="AE93" s="97">
        <v>0</v>
      </c>
      <c r="AF93" s="96">
        <v>3966.3798076923067</v>
      </c>
      <c r="AG93" s="97">
        <v>0</v>
      </c>
      <c r="AH93" s="96">
        <v>3164.2908653846166</v>
      </c>
      <c r="AI93" s="97">
        <v>0</v>
      </c>
      <c r="AJ93" s="96">
        <v>1379.6796874999995</v>
      </c>
      <c r="AK93" s="97">
        <v>0</v>
      </c>
      <c r="AL93" s="96">
        <v>2434.5288461538457</v>
      </c>
      <c r="AM93" s="97">
        <v>0</v>
      </c>
      <c r="AN93" s="96">
        <v>2621.8894230769233</v>
      </c>
      <c r="AO93" s="97">
        <v>0</v>
      </c>
      <c r="AP93" s="96">
        <v>0</v>
      </c>
      <c r="AQ93" s="97">
        <v>0</v>
      </c>
      <c r="AR93" s="96">
        <v>0</v>
      </c>
      <c r="AS93" s="97">
        <v>0</v>
      </c>
      <c r="AT93" s="96">
        <v>954.33173076922935</v>
      </c>
      <c r="AU93" s="97">
        <v>0</v>
      </c>
      <c r="AV93" s="96">
        <v>752.71394230769181</v>
      </c>
      <c r="AW93" s="97">
        <v>0</v>
      </c>
      <c r="AX93" s="96">
        <v>0</v>
      </c>
      <c r="AY93" s="97">
        <v>0</v>
      </c>
    </row>
    <row r="94" spans="2:51" x14ac:dyDescent="0.25">
      <c r="B94" s="94">
        <v>10285</v>
      </c>
      <c r="C94" s="95" t="s">
        <v>97</v>
      </c>
      <c r="D94" s="96">
        <v>614.68055555555566</v>
      </c>
      <c r="E94" s="97">
        <v>0</v>
      </c>
      <c r="F94" s="96">
        <v>899.40250000000083</v>
      </c>
      <c r="G94" s="97">
        <v>0</v>
      </c>
      <c r="H94" s="96">
        <v>2338.2825000000007</v>
      </c>
      <c r="I94" s="97">
        <v>0</v>
      </c>
      <c r="J94" s="96">
        <v>1903.5576923076922</v>
      </c>
      <c r="K94" s="97">
        <v>0</v>
      </c>
      <c r="L94" s="96">
        <v>0</v>
      </c>
      <c r="M94" s="97">
        <v>0</v>
      </c>
      <c r="N94" s="96">
        <v>1376.0096153846159</v>
      </c>
      <c r="O94" s="97">
        <v>0</v>
      </c>
      <c r="P94" s="96">
        <v>1077.5913461538455</v>
      </c>
      <c r="Q94" s="97">
        <v>0</v>
      </c>
      <c r="R94" s="96">
        <v>1614.5312499999998</v>
      </c>
      <c r="S94" s="97">
        <v>0</v>
      </c>
      <c r="T94" s="96">
        <v>478.49749999999989</v>
      </c>
      <c r="U94" s="97">
        <v>0</v>
      </c>
      <c r="V94" s="96">
        <v>611.76201923076917</v>
      </c>
      <c r="W94" s="97">
        <v>0</v>
      </c>
      <c r="X94" s="96">
        <v>590.68990384615392</v>
      </c>
      <c r="Y94" s="97">
        <v>0</v>
      </c>
      <c r="Z94" s="96">
        <v>635.5450000000003</v>
      </c>
      <c r="AA94" s="97">
        <v>0</v>
      </c>
      <c r="AB94" s="96">
        <v>605.12037037037067</v>
      </c>
      <c r="AC94" s="97">
        <v>0</v>
      </c>
      <c r="AD94" s="96">
        <v>547.58072916666652</v>
      </c>
      <c r="AE94" s="97">
        <v>0</v>
      </c>
      <c r="AF94" s="96">
        <v>2773.4086538461524</v>
      </c>
      <c r="AG94" s="97">
        <v>0</v>
      </c>
      <c r="AH94" s="96">
        <v>1894.3509615384596</v>
      </c>
      <c r="AI94" s="97">
        <v>0</v>
      </c>
      <c r="AJ94" s="96">
        <v>0</v>
      </c>
      <c r="AK94" s="97">
        <v>0</v>
      </c>
      <c r="AL94" s="96">
        <v>1368.5144230769222</v>
      </c>
      <c r="AM94" s="97">
        <v>0</v>
      </c>
      <c r="AN94" s="96">
        <v>1067.9038461538455</v>
      </c>
      <c r="AO94" s="97">
        <v>0</v>
      </c>
      <c r="AP94" s="96">
        <v>1398.0974999999996</v>
      </c>
      <c r="AQ94" s="97">
        <v>0</v>
      </c>
      <c r="AR94" s="96">
        <v>674.81490384615427</v>
      </c>
      <c r="AS94" s="97">
        <v>0</v>
      </c>
      <c r="AT94" s="96">
        <v>603.15144230769272</v>
      </c>
      <c r="AU94" s="97">
        <v>0</v>
      </c>
      <c r="AV94" s="96">
        <v>581.73317307692264</v>
      </c>
      <c r="AW94" s="97">
        <v>0</v>
      </c>
      <c r="AX94" s="96">
        <v>626.64500000000055</v>
      </c>
      <c r="AY94" s="97">
        <v>0</v>
      </c>
    </row>
    <row r="95" spans="2:51" x14ac:dyDescent="0.25">
      <c r="B95" s="94">
        <v>10286</v>
      </c>
      <c r="C95" s="95" t="s">
        <v>98</v>
      </c>
      <c r="D95" s="96">
        <v>0</v>
      </c>
      <c r="E95" s="97">
        <v>0</v>
      </c>
      <c r="F95" s="96">
        <v>0</v>
      </c>
      <c r="G95" s="97">
        <v>0</v>
      </c>
      <c r="H95" s="96">
        <v>0</v>
      </c>
      <c r="I95" s="97">
        <v>0</v>
      </c>
      <c r="J95" s="96">
        <v>0</v>
      </c>
      <c r="K95" s="97">
        <v>0</v>
      </c>
      <c r="L95" s="96">
        <v>0</v>
      </c>
      <c r="M95" s="97">
        <v>0</v>
      </c>
      <c r="N95" s="96">
        <v>0</v>
      </c>
      <c r="O95" s="97">
        <v>0</v>
      </c>
      <c r="P95" s="96">
        <v>0</v>
      </c>
      <c r="Q95" s="97">
        <v>0</v>
      </c>
      <c r="R95" s="96">
        <v>0</v>
      </c>
      <c r="S95" s="97">
        <v>0</v>
      </c>
      <c r="T95" s="96">
        <v>0</v>
      </c>
      <c r="U95" s="97">
        <v>0</v>
      </c>
      <c r="V95" s="96">
        <v>0</v>
      </c>
      <c r="W95" s="97">
        <v>0</v>
      </c>
      <c r="X95" s="96">
        <v>0</v>
      </c>
      <c r="Y95" s="97">
        <v>0</v>
      </c>
      <c r="Z95" s="96">
        <v>0</v>
      </c>
      <c r="AA95" s="97">
        <v>0</v>
      </c>
      <c r="AB95" s="96">
        <v>0</v>
      </c>
      <c r="AC95" s="97">
        <v>0</v>
      </c>
      <c r="AD95" s="96">
        <v>0</v>
      </c>
      <c r="AE95" s="97">
        <v>0</v>
      </c>
      <c r="AF95" s="96">
        <v>0</v>
      </c>
      <c r="AG95" s="97">
        <v>0</v>
      </c>
      <c r="AH95" s="96">
        <v>0</v>
      </c>
      <c r="AI95" s="97">
        <v>0</v>
      </c>
      <c r="AJ95" s="96">
        <v>0</v>
      </c>
      <c r="AK95" s="97">
        <v>0</v>
      </c>
      <c r="AL95" s="96">
        <v>0</v>
      </c>
      <c r="AM95" s="97">
        <v>0</v>
      </c>
      <c r="AN95" s="96">
        <v>0</v>
      </c>
      <c r="AO95" s="97">
        <v>0</v>
      </c>
      <c r="AP95" s="96">
        <v>0</v>
      </c>
      <c r="AQ95" s="97">
        <v>0</v>
      </c>
      <c r="AR95" s="96">
        <v>0</v>
      </c>
      <c r="AS95" s="97">
        <v>0</v>
      </c>
      <c r="AT95" s="96">
        <v>0</v>
      </c>
      <c r="AU95" s="97">
        <v>0</v>
      </c>
      <c r="AV95" s="96">
        <v>0</v>
      </c>
      <c r="AW95" s="97">
        <v>0</v>
      </c>
      <c r="AX95" s="96">
        <v>0</v>
      </c>
      <c r="AY95" s="97">
        <v>0</v>
      </c>
    </row>
    <row r="96" spans="2:51" x14ac:dyDescent="0.25">
      <c r="B96" s="94">
        <v>10288</v>
      </c>
      <c r="C96" s="95" t="s">
        <v>99</v>
      </c>
      <c r="D96" s="96">
        <v>2760.8611111111118</v>
      </c>
      <c r="E96" s="97">
        <v>0</v>
      </c>
      <c r="F96" s="96">
        <v>1384.5424999999966</v>
      </c>
      <c r="G96" s="97">
        <v>0</v>
      </c>
      <c r="H96" s="96">
        <v>11495.237500000001</v>
      </c>
      <c r="I96" s="97">
        <v>0</v>
      </c>
      <c r="J96" s="96">
        <v>6301.0600961538494</v>
      </c>
      <c r="K96" s="97">
        <v>0</v>
      </c>
      <c r="L96" s="96">
        <v>2822.7864583333348</v>
      </c>
      <c r="M96" s="97">
        <v>0</v>
      </c>
      <c r="N96" s="96">
        <v>4920.7475961538485</v>
      </c>
      <c r="O96" s="97">
        <v>0</v>
      </c>
      <c r="P96" s="96">
        <v>6141.3245192307659</v>
      </c>
      <c r="Q96" s="97">
        <v>0</v>
      </c>
      <c r="R96" s="96">
        <v>7220.413461538461</v>
      </c>
      <c r="S96" s="97">
        <v>0</v>
      </c>
      <c r="T96" s="96">
        <v>603.89750000000083</v>
      </c>
      <c r="U96" s="97">
        <v>0</v>
      </c>
      <c r="V96" s="96">
        <v>3241.6033653846152</v>
      </c>
      <c r="W96" s="97">
        <v>0</v>
      </c>
      <c r="X96" s="96">
        <v>1973.5649038461522</v>
      </c>
      <c r="Y96" s="97">
        <v>0</v>
      </c>
      <c r="Z96" s="96">
        <v>0</v>
      </c>
      <c r="AA96" s="97">
        <v>0</v>
      </c>
      <c r="AB96" s="96">
        <v>3585.712962962958</v>
      </c>
      <c r="AC96" s="97">
        <v>0</v>
      </c>
      <c r="AD96" s="96">
        <v>0</v>
      </c>
      <c r="AE96" s="97">
        <v>0</v>
      </c>
      <c r="AF96" s="96">
        <v>12943.875000000005</v>
      </c>
      <c r="AG96" s="97">
        <v>0</v>
      </c>
      <c r="AH96" s="96">
        <v>6301.0600961538494</v>
      </c>
      <c r="AI96" s="97">
        <v>0</v>
      </c>
      <c r="AJ96" s="96">
        <v>3410.0026041666729</v>
      </c>
      <c r="AK96" s="97">
        <v>0</v>
      </c>
      <c r="AL96" s="96">
        <v>4920.7427884615381</v>
      </c>
      <c r="AM96" s="97">
        <v>0</v>
      </c>
      <c r="AN96" s="96">
        <v>7056.9951923076869</v>
      </c>
      <c r="AO96" s="97">
        <v>0</v>
      </c>
      <c r="AP96" s="96">
        <v>5746.329999999999</v>
      </c>
      <c r="AQ96" s="97">
        <v>0</v>
      </c>
      <c r="AR96" s="96">
        <v>1394.2860576923076</v>
      </c>
      <c r="AS96" s="97">
        <v>0</v>
      </c>
      <c r="AT96" s="96">
        <v>3241.6009615384587</v>
      </c>
      <c r="AU96" s="97">
        <v>0</v>
      </c>
      <c r="AV96" s="96">
        <v>1973.5624999999991</v>
      </c>
      <c r="AW96" s="97">
        <v>0</v>
      </c>
      <c r="AX96" s="96">
        <v>0</v>
      </c>
      <c r="AY96" s="97">
        <v>0</v>
      </c>
    </row>
    <row r="97" spans="2:51" x14ac:dyDescent="0.25">
      <c r="B97" s="94">
        <v>10291</v>
      </c>
      <c r="C97" s="95" t="s">
        <v>100</v>
      </c>
      <c r="D97" s="96">
        <v>9978.8263888888978</v>
      </c>
      <c r="E97" s="97">
        <v>0</v>
      </c>
      <c r="F97" s="96">
        <v>0</v>
      </c>
      <c r="G97" s="97">
        <v>0</v>
      </c>
      <c r="H97" s="96">
        <v>4707.7099999999919</v>
      </c>
      <c r="I97" s="97">
        <v>0</v>
      </c>
      <c r="J97" s="96">
        <v>13131.656250000002</v>
      </c>
      <c r="K97" s="97">
        <v>0</v>
      </c>
      <c r="L97" s="96">
        <v>0</v>
      </c>
      <c r="M97" s="97">
        <v>0</v>
      </c>
      <c r="N97" s="96">
        <v>3896.3966346153711</v>
      </c>
      <c r="O97" s="97">
        <v>0</v>
      </c>
      <c r="P97" s="96">
        <v>13691.971153846158</v>
      </c>
      <c r="Q97" s="97">
        <v>0</v>
      </c>
      <c r="R97" s="96">
        <v>15368.730769230764</v>
      </c>
      <c r="S97" s="97">
        <v>0</v>
      </c>
      <c r="T97" s="96">
        <v>5636.5475000000042</v>
      </c>
      <c r="U97" s="97">
        <v>0</v>
      </c>
      <c r="V97" s="96">
        <v>9576.7019230769311</v>
      </c>
      <c r="W97" s="97">
        <v>0</v>
      </c>
      <c r="X97" s="96">
        <v>2465.6322115384501</v>
      </c>
      <c r="Y97" s="97">
        <v>0</v>
      </c>
      <c r="Z97" s="96">
        <v>1481.4275000000032</v>
      </c>
      <c r="AA97" s="97">
        <v>0</v>
      </c>
      <c r="AB97" s="96">
        <v>12935.891203703712</v>
      </c>
      <c r="AC97" s="97">
        <v>0</v>
      </c>
      <c r="AD97" s="96">
        <v>0</v>
      </c>
      <c r="AE97" s="97">
        <v>0</v>
      </c>
      <c r="AF97" s="96">
        <v>9057.1081730769401</v>
      </c>
      <c r="AG97" s="97">
        <v>0</v>
      </c>
      <c r="AH97" s="96">
        <v>13575.161057692309</v>
      </c>
      <c r="AI97" s="97">
        <v>0</v>
      </c>
      <c r="AJ97" s="96">
        <v>49.752604166663161</v>
      </c>
      <c r="AK97" s="97">
        <v>0</v>
      </c>
      <c r="AL97" s="96">
        <v>4228.3942307692259</v>
      </c>
      <c r="AM97" s="97">
        <v>0</v>
      </c>
      <c r="AN97" s="96">
        <v>16967.925480769212</v>
      </c>
      <c r="AO97" s="97">
        <v>0</v>
      </c>
      <c r="AP97" s="96">
        <v>9581.6574999999903</v>
      </c>
      <c r="AQ97" s="97">
        <v>0</v>
      </c>
      <c r="AR97" s="96">
        <v>9313.3221153846207</v>
      </c>
      <c r="AS97" s="97">
        <v>0</v>
      </c>
      <c r="AT97" s="96">
        <v>9959.1730769230708</v>
      </c>
      <c r="AU97" s="97">
        <v>0</v>
      </c>
      <c r="AV97" s="96">
        <v>2736.6394230769247</v>
      </c>
      <c r="AW97" s="97">
        <v>0</v>
      </c>
      <c r="AX97" s="96">
        <v>1718.267500000004</v>
      </c>
      <c r="AY97" s="97">
        <v>0</v>
      </c>
    </row>
    <row r="98" spans="2:51" x14ac:dyDescent="0.25">
      <c r="B98" s="94">
        <v>10294</v>
      </c>
      <c r="C98" s="95" t="s">
        <v>101</v>
      </c>
      <c r="D98" s="96">
        <v>0</v>
      </c>
      <c r="E98" s="97">
        <v>0</v>
      </c>
      <c r="F98" s="96">
        <v>0</v>
      </c>
      <c r="G98" s="97">
        <v>0</v>
      </c>
      <c r="H98" s="96">
        <v>0</v>
      </c>
      <c r="I98" s="97">
        <v>0</v>
      </c>
      <c r="J98" s="96">
        <v>0</v>
      </c>
      <c r="K98" s="97">
        <v>0</v>
      </c>
      <c r="L98" s="96">
        <v>0</v>
      </c>
      <c r="M98" s="97">
        <v>0</v>
      </c>
      <c r="N98" s="96">
        <v>0</v>
      </c>
      <c r="O98" s="97">
        <v>0</v>
      </c>
      <c r="P98" s="96">
        <v>0</v>
      </c>
      <c r="Q98" s="97">
        <v>0</v>
      </c>
      <c r="R98" s="96">
        <v>0</v>
      </c>
      <c r="S98" s="97">
        <v>0</v>
      </c>
      <c r="T98" s="96">
        <v>0</v>
      </c>
      <c r="U98" s="97">
        <v>0</v>
      </c>
      <c r="V98" s="96">
        <v>0</v>
      </c>
      <c r="W98" s="97">
        <v>0</v>
      </c>
      <c r="X98" s="96">
        <v>0</v>
      </c>
      <c r="Y98" s="97">
        <v>0</v>
      </c>
      <c r="Z98" s="96">
        <v>0</v>
      </c>
      <c r="AA98" s="97">
        <v>0</v>
      </c>
      <c r="AB98" s="96">
        <v>0</v>
      </c>
      <c r="AC98" s="97">
        <v>0</v>
      </c>
      <c r="AD98" s="96">
        <v>0</v>
      </c>
      <c r="AE98" s="97">
        <v>0</v>
      </c>
      <c r="AF98" s="96">
        <v>0</v>
      </c>
      <c r="AG98" s="97">
        <v>0</v>
      </c>
      <c r="AH98" s="96">
        <v>0</v>
      </c>
      <c r="AI98" s="97">
        <v>0</v>
      </c>
      <c r="AJ98" s="96">
        <v>0</v>
      </c>
      <c r="AK98" s="97">
        <v>0</v>
      </c>
      <c r="AL98" s="96">
        <v>0</v>
      </c>
      <c r="AM98" s="97">
        <v>0</v>
      </c>
      <c r="AN98" s="96">
        <v>0</v>
      </c>
      <c r="AO98" s="97">
        <v>0</v>
      </c>
      <c r="AP98" s="96">
        <v>0</v>
      </c>
      <c r="AQ98" s="97">
        <v>0</v>
      </c>
      <c r="AR98" s="96">
        <v>0</v>
      </c>
      <c r="AS98" s="97">
        <v>0</v>
      </c>
      <c r="AT98" s="96">
        <v>0</v>
      </c>
      <c r="AU98" s="97">
        <v>0</v>
      </c>
      <c r="AV98" s="96">
        <v>0</v>
      </c>
      <c r="AW98" s="97">
        <v>0</v>
      </c>
      <c r="AX98" s="96">
        <v>0</v>
      </c>
      <c r="AY98" s="97">
        <v>0</v>
      </c>
    </row>
    <row r="99" spans="2:51" x14ac:dyDescent="0.25">
      <c r="B99" s="94">
        <v>10304</v>
      </c>
      <c r="C99" s="95" t="s">
        <v>102</v>
      </c>
      <c r="D99" s="96">
        <v>2421.9444444444434</v>
      </c>
      <c r="E99" s="97">
        <v>0</v>
      </c>
      <c r="F99" s="96">
        <v>0</v>
      </c>
      <c r="G99" s="97">
        <v>0</v>
      </c>
      <c r="H99" s="96">
        <v>3889.73</v>
      </c>
      <c r="I99" s="97">
        <v>0</v>
      </c>
      <c r="J99" s="96">
        <v>4072.6081730769224</v>
      </c>
      <c r="K99" s="97">
        <v>0</v>
      </c>
      <c r="L99" s="96">
        <v>1309.1744791666677</v>
      </c>
      <c r="M99" s="97">
        <v>0</v>
      </c>
      <c r="N99" s="96">
        <v>479.10096153846382</v>
      </c>
      <c r="O99" s="97">
        <v>0</v>
      </c>
      <c r="P99" s="96">
        <v>0</v>
      </c>
      <c r="Q99" s="97">
        <v>0</v>
      </c>
      <c r="R99" s="96">
        <v>210.36057692307654</v>
      </c>
      <c r="S99" s="97">
        <v>0</v>
      </c>
      <c r="T99" s="96">
        <v>921.63750000000164</v>
      </c>
      <c r="U99" s="97">
        <v>0</v>
      </c>
      <c r="V99" s="96">
        <v>1247.3918269230774</v>
      </c>
      <c r="W99" s="97">
        <v>0</v>
      </c>
      <c r="X99" s="96">
        <v>1309.2884615384619</v>
      </c>
      <c r="Y99" s="97">
        <v>0</v>
      </c>
      <c r="Z99" s="96">
        <v>1474.8774999999991</v>
      </c>
      <c r="AA99" s="97">
        <v>0</v>
      </c>
      <c r="AB99" s="96">
        <v>2509.856481481479</v>
      </c>
      <c r="AC99" s="97">
        <v>0</v>
      </c>
      <c r="AD99" s="96">
        <v>0</v>
      </c>
      <c r="AE99" s="97">
        <v>0</v>
      </c>
      <c r="AF99" s="96">
        <v>4762.6057692307704</v>
      </c>
      <c r="AG99" s="97">
        <v>0</v>
      </c>
      <c r="AH99" s="96">
        <v>4163.6466346153857</v>
      </c>
      <c r="AI99" s="97">
        <v>0</v>
      </c>
      <c r="AJ99" s="96">
        <v>1926.1901041666647</v>
      </c>
      <c r="AK99" s="97">
        <v>0</v>
      </c>
      <c r="AL99" s="96">
        <v>553.40384615384869</v>
      </c>
      <c r="AM99" s="97">
        <v>0</v>
      </c>
      <c r="AN99" s="96">
        <v>0</v>
      </c>
      <c r="AO99" s="97">
        <v>0</v>
      </c>
      <c r="AP99" s="96">
        <v>0</v>
      </c>
      <c r="AQ99" s="97">
        <v>0</v>
      </c>
      <c r="AR99" s="96">
        <v>1459.6923076923065</v>
      </c>
      <c r="AS99" s="97">
        <v>0</v>
      </c>
      <c r="AT99" s="96">
        <v>1334.3966346153834</v>
      </c>
      <c r="AU99" s="97">
        <v>0</v>
      </c>
      <c r="AV99" s="96">
        <v>1393.5721153846152</v>
      </c>
      <c r="AW99" s="97">
        <v>0</v>
      </c>
      <c r="AX99" s="96">
        <v>1557.8024999999986</v>
      </c>
      <c r="AY99" s="97">
        <v>0</v>
      </c>
    </row>
    <row r="100" spans="2:51" x14ac:dyDescent="0.25">
      <c r="B100" s="94">
        <v>10306</v>
      </c>
      <c r="C100" s="95" t="s">
        <v>103</v>
      </c>
      <c r="D100" s="96">
        <v>0</v>
      </c>
      <c r="E100" s="97">
        <v>0</v>
      </c>
      <c r="F100" s="96">
        <v>0</v>
      </c>
      <c r="G100" s="97">
        <v>0</v>
      </c>
      <c r="H100" s="96">
        <v>0</v>
      </c>
      <c r="I100" s="97">
        <v>0</v>
      </c>
      <c r="J100" s="96">
        <v>0</v>
      </c>
      <c r="K100" s="97">
        <v>0</v>
      </c>
      <c r="L100" s="96">
        <v>0</v>
      </c>
      <c r="M100" s="97">
        <v>0</v>
      </c>
      <c r="N100" s="96">
        <v>0</v>
      </c>
      <c r="O100" s="97">
        <v>0</v>
      </c>
      <c r="P100" s="96">
        <v>0</v>
      </c>
      <c r="Q100" s="97">
        <v>0</v>
      </c>
      <c r="R100" s="96">
        <v>0</v>
      </c>
      <c r="S100" s="97">
        <v>0</v>
      </c>
      <c r="T100" s="96">
        <v>0</v>
      </c>
      <c r="U100" s="97">
        <v>0</v>
      </c>
      <c r="V100" s="96">
        <v>0</v>
      </c>
      <c r="W100" s="97">
        <v>0</v>
      </c>
      <c r="X100" s="96">
        <v>0</v>
      </c>
      <c r="Y100" s="97">
        <v>0</v>
      </c>
      <c r="Z100" s="96">
        <v>0</v>
      </c>
      <c r="AA100" s="97">
        <v>0</v>
      </c>
      <c r="AB100" s="96">
        <v>0</v>
      </c>
      <c r="AC100" s="97">
        <v>0</v>
      </c>
      <c r="AD100" s="96">
        <v>0</v>
      </c>
      <c r="AE100" s="97">
        <v>0</v>
      </c>
      <c r="AF100" s="96">
        <v>0</v>
      </c>
      <c r="AG100" s="97">
        <v>0</v>
      </c>
      <c r="AH100" s="96">
        <v>0</v>
      </c>
      <c r="AI100" s="97">
        <v>0</v>
      </c>
      <c r="AJ100" s="96">
        <v>0</v>
      </c>
      <c r="AK100" s="97">
        <v>0</v>
      </c>
      <c r="AL100" s="96">
        <v>0</v>
      </c>
      <c r="AM100" s="97">
        <v>0</v>
      </c>
      <c r="AN100" s="96">
        <v>0</v>
      </c>
      <c r="AO100" s="97">
        <v>0</v>
      </c>
      <c r="AP100" s="96">
        <v>0</v>
      </c>
      <c r="AQ100" s="97">
        <v>0</v>
      </c>
      <c r="AR100" s="96">
        <v>0</v>
      </c>
      <c r="AS100" s="97">
        <v>0</v>
      </c>
      <c r="AT100" s="96">
        <v>0</v>
      </c>
      <c r="AU100" s="97">
        <v>0</v>
      </c>
      <c r="AV100" s="96">
        <v>0</v>
      </c>
      <c r="AW100" s="97">
        <v>0</v>
      </c>
      <c r="AX100" s="96">
        <v>0</v>
      </c>
      <c r="AY100" s="97">
        <v>0</v>
      </c>
    </row>
    <row r="101" spans="2:51" x14ac:dyDescent="0.25">
      <c r="B101" s="94">
        <v>10307</v>
      </c>
      <c r="C101" s="95" t="s">
        <v>104</v>
      </c>
      <c r="D101" s="96">
        <v>8644.7268518518467</v>
      </c>
      <c r="E101" s="97">
        <v>0</v>
      </c>
      <c r="F101" s="96">
        <v>3121.587500000011</v>
      </c>
      <c r="G101" s="97">
        <v>0</v>
      </c>
      <c r="H101" s="96">
        <v>24793.177500000009</v>
      </c>
      <c r="I101" s="97">
        <v>0</v>
      </c>
      <c r="J101" s="96">
        <v>30049.211538461528</v>
      </c>
      <c r="K101" s="97">
        <v>0</v>
      </c>
      <c r="L101" s="96">
        <v>9053.6145833333449</v>
      </c>
      <c r="M101" s="97">
        <v>0</v>
      </c>
      <c r="N101" s="96">
        <v>13373.538461538463</v>
      </c>
      <c r="O101" s="97">
        <v>0</v>
      </c>
      <c r="P101" s="96">
        <v>5085.3173076923067</v>
      </c>
      <c r="Q101" s="97">
        <v>0</v>
      </c>
      <c r="R101" s="96">
        <v>3676.2043269230739</v>
      </c>
      <c r="S101" s="97">
        <v>0</v>
      </c>
      <c r="T101" s="96">
        <v>5071.170000000001</v>
      </c>
      <c r="U101" s="97">
        <v>0</v>
      </c>
      <c r="V101" s="96">
        <v>10784.788461538465</v>
      </c>
      <c r="W101" s="97">
        <v>0</v>
      </c>
      <c r="X101" s="96">
        <v>8761.8653846153829</v>
      </c>
      <c r="Y101" s="97">
        <v>0</v>
      </c>
      <c r="Z101" s="96">
        <v>5714.7800000000061</v>
      </c>
      <c r="AA101" s="97">
        <v>0</v>
      </c>
      <c r="AB101" s="96">
        <v>11859.930555555555</v>
      </c>
      <c r="AC101" s="97">
        <v>0</v>
      </c>
      <c r="AD101" s="96">
        <v>0</v>
      </c>
      <c r="AE101" s="97">
        <v>0</v>
      </c>
      <c r="AF101" s="96">
        <v>29472.536057692319</v>
      </c>
      <c r="AG101" s="97">
        <v>0</v>
      </c>
      <c r="AH101" s="96">
        <v>30773.182692307691</v>
      </c>
      <c r="AI101" s="97">
        <v>0</v>
      </c>
      <c r="AJ101" s="96">
        <v>11228.893229166677</v>
      </c>
      <c r="AK101" s="97">
        <v>0</v>
      </c>
      <c r="AL101" s="96">
        <v>13979.483173076918</v>
      </c>
      <c r="AM101" s="97">
        <v>0</v>
      </c>
      <c r="AN101" s="96">
        <v>8493.5793269230835</v>
      </c>
      <c r="AO101" s="97">
        <v>0</v>
      </c>
      <c r="AP101" s="96">
        <v>0</v>
      </c>
      <c r="AQ101" s="97">
        <v>0</v>
      </c>
      <c r="AR101" s="96">
        <v>8083.3389423076978</v>
      </c>
      <c r="AS101" s="97">
        <v>0</v>
      </c>
      <c r="AT101" s="96">
        <v>11415.305288461535</v>
      </c>
      <c r="AU101" s="97">
        <v>0</v>
      </c>
      <c r="AV101" s="96">
        <v>9336.5528846153866</v>
      </c>
      <c r="AW101" s="97">
        <v>0</v>
      </c>
      <c r="AX101" s="96">
        <v>6284.0050000000019</v>
      </c>
      <c r="AY101" s="97">
        <v>0</v>
      </c>
    </row>
    <row r="102" spans="2:51" x14ac:dyDescent="0.25">
      <c r="B102" s="94">
        <v>10326</v>
      </c>
      <c r="C102" s="95" t="s">
        <v>105</v>
      </c>
      <c r="D102" s="96">
        <v>0</v>
      </c>
      <c r="E102" s="97">
        <v>0</v>
      </c>
      <c r="F102" s="96">
        <v>0</v>
      </c>
      <c r="G102" s="97">
        <v>0</v>
      </c>
      <c r="H102" s="96">
        <v>9748.6674999999959</v>
      </c>
      <c r="I102" s="97">
        <v>0</v>
      </c>
      <c r="J102" s="96">
        <v>4261.3269230769256</v>
      </c>
      <c r="K102" s="97">
        <v>0</v>
      </c>
      <c r="L102" s="96">
        <v>4884.6250000000009</v>
      </c>
      <c r="M102" s="97">
        <v>0</v>
      </c>
      <c r="N102" s="96">
        <v>8085.1249999999982</v>
      </c>
      <c r="O102" s="97">
        <v>0</v>
      </c>
      <c r="P102" s="96">
        <v>6216.0817307692323</v>
      </c>
      <c r="Q102" s="97">
        <v>0</v>
      </c>
      <c r="R102" s="96">
        <v>3476.6610576923131</v>
      </c>
      <c r="S102" s="97">
        <v>0</v>
      </c>
      <c r="T102" s="96">
        <v>7118.7175000000043</v>
      </c>
      <c r="U102" s="97">
        <v>0</v>
      </c>
      <c r="V102" s="96">
        <v>5022.4447115384583</v>
      </c>
      <c r="W102" s="97">
        <v>0</v>
      </c>
      <c r="X102" s="96">
        <v>0</v>
      </c>
      <c r="Y102" s="97">
        <v>0</v>
      </c>
      <c r="Z102" s="96">
        <v>0</v>
      </c>
      <c r="AA102" s="97">
        <v>0</v>
      </c>
      <c r="AB102" s="96">
        <v>0</v>
      </c>
      <c r="AC102" s="97">
        <v>0</v>
      </c>
      <c r="AD102" s="96">
        <v>0</v>
      </c>
      <c r="AE102" s="97">
        <v>0</v>
      </c>
      <c r="AF102" s="96">
        <v>11022.564903846152</v>
      </c>
      <c r="AG102" s="97">
        <v>0</v>
      </c>
      <c r="AH102" s="96">
        <v>4261.3269230769256</v>
      </c>
      <c r="AI102" s="97">
        <v>0</v>
      </c>
      <c r="AJ102" s="96">
        <v>5956.0156249999964</v>
      </c>
      <c r="AK102" s="97">
        <v>0</v>
      </c>
      <c r="AL102" s="96">
        <v>8085.1249999999982</v>
      </c>
      <c r="AM102" s="97">
        <v>0</v>
      </c>
      <c r="AN102" s="96">
        <v>6216.0817307692323</v>
      </c>
      <c r="AO102" s="97">
        <v>0</v>
      </c>
      <c r="AP102" s="96">
        <v>2299.7675000000031</v>
      </c>
      <c r="AQ102" s="97">
        <v>0</v>
      </c>
      <c r="AR102" s="96">
        <v>8201.6129807692359</v>
      </c>
      <c r="AS102" s="97">
        <v>0</v>
      </c>
      <c r="AT102" s="96">
        <v>5022.4447115384583</v>
      </c>
      <c r="AU102" s="97">
        <v>0</v>
      </c>
      <c r="AV102" s="96">
        <v>0</v>
      </c>
      <c r="AW102" s="97">
        <v>0</v>
      </c>
      <c r="AX102" s="96">
        <v>0</v>
      </c>
      <c r="AY102" s="97">
        <v>0</v>
      </c>
    </row>
    <row r="103" spans="2:51" x14ac:dyDescent="0.25">
      <c r="B103" s="94">
        <v>10331</v>
      </c>
      <c r="C103" s="95" t="s">
        <v>106</v>
      </c>
      <c r="D103" s="96">
        <v>5431.377314814813</v>
      </c>
      <c r="E103" s="97">
        <v>0</v>
      </c>
      <c r="F103" s="96">
        <v>0</v>
      </c>
      <c r="G103" s="97">
        <v>0</v>
      </c>
      <c r="H103" s="96">
        <v>0</v>
      </c>
      <c r="I103" s="97">
        <v>0</v>
      </c>
      <c r="J103" s="96">
        <v>0</v>
      </c>
      <c r="K103" s="97">
        <v>0</v>
      </c>
      <c r="L103" s="96">
        <v>0</v>
      </c>
      <c r="M103" s="97">
        <v>0</v>
      </c>
      <c r="N103" s="96">
        <v>1251.4711538461531</v>
      </c>
      <c r="O103" s="97">
        <v>0</v>
      </c>
      <c r="P103" s="96">
        <v>7697.3173076923067</v>
      </c>
      <c r="Q103" s="97">
        <v>0</v>
      </c>
      <c r="R103" s="96">
        <v>0</v>
      </c>
      <c r="S103" s="97">
        <v>0</v>
      </c>
      <c r="T103" s="96">
        <v>0</v>
      </c>
      <c r="U103" s="97">
        <v>0</v>
      </c>
      <c r="V103" s="96">
        <v>11998.413461538459</v>
      </c>
      <c r="W103" s="97">
        <v>0</v>
      </c>
      <c r="X103" s="96">
        <v>4315.9879807692223</v>
      </c>
      <c r="Y103" s="97">
        <v>0</v>
      </c>
      <c r="Z103" s="96">
        <v>3370.5749999999989</v>
      </c>
      <c r="AA103" s="97">
        <v>0</v>
      </c>
      <c r="AB103" s="96">
        <v>5480.2708333333312</v>
      </c>
      <c r="AC103" s="97">
        <v>0</v>
      </c>
      <c r="AD103" s="96">
        <v>0</v>
      </c>
      <c r="AE103" s="97">
        <v>0</v>
      </c>
      <c r="AF103" s="96">
        <v>78.274038461538353</v>
      </c>
      <c r="AG103" s="97">
        <v>0</v>
      </c>
      <c r="AH103" s="96">
        <v>0</v>
      </c>
      <c r="AI103" s="97">
        <v>0</v>
      </c>
      <c r="AJ103" s="96">
        <v>0</v>
      </c>
      <c r="AK103" s="97">
        <v>0</v>
      </c>
      <c r="AL103" s="96">
        <v>1295.3990384615386</v>
      </c>
      <c r="AM103" s="97">
        <v>0</v>
      </c>
      <c r="AN103" s="96">
        <v>7740.6394230769192</v>
      </c>
      <c r="AO103" s="97">
        <v>0</v>
      </c>
      <c r="AP103" s="96">
        <v>0</v>
      </c>
      <c r="AQ103" s="97">
        <v>0</v>
      </c>
      <c r="AR103" s="96">
        <v>0</v>
      </c>
      <c r="AS103" s="97">
        <v>0</v>
      </c>
      <c r="AT103" s="96">
        <v>12048.473557692316</v>
      </c>
      <c r="AU103" s="97">
        <v>0</v>
      </c>
      <c r="AV103" s="96">
        <v>4360.5480769230808</v>
      </c>
      <c r="AW103" s="97">
        <v>0</v>
      </c>
      <c r="AX103" s="96">
        <v>3416.1074999999992</v>
      </c>
      <c r="AY103" s="97">
        <v>0</v>
      </c>
    </row>
    <row r="104" spans="2:51" x14ac:dyDescent="0.25">
      <c r="B104" s="94">
        <v>10333</v>
      </c>
      <c r="C104" s="95" t="s">
        <v>107</v>
      </c>
      <c r="D104" s="96">
        <v>2482.025462962964</v>
      </c>
      <c r="E104" s="97">
        <v>0</v>
      </c>
      <c r="F104" s="96">
        <v>2546.3974999999987</v>
      </c>
      <c r="G104" s="97">
        <v>0</v>
      </c>
      <c r="H104" s="96">
        <v>3196.9224999999979</v>
      </c>
      <c r="I104" s="97">
        <v>0</v>
      </c>
      <c r="J104" s="96">
        <v>4924.786057692304</v>
      </c>
      <c r="K104" s="97">
        <v>0</v>
      </c>
      <c r="L104" s="96">
        <v>1491.4635416666631</v>
      </c>
      <c r="M104" s="97">
        <v>0</v>
      </c>
      <c r="N104" s="96">
        <v>2088.7788461538435</v>
      </c>
      <c r="O104" s="97">
        <v>0</v>
      </c>
      <c r="P104" s="96">
        <v>4293.1802884615381</v>
      </c>
      <c r="Q104" s="97">
        <v>0</v>
      </c>
      <c r="R104" s="96">
        <v>4158.0336538461515</v>
      </c>
      <c r="S104" s="97">
        <v>0</v>
      </c>
      <c r="T104" s="96">
        <v>2343.9374999999982</v>
      </c>
      <c r="U104" s="97">
        <v>0</v>
      </c>
      <c r="V104" s="96">
        <v>3336.7187500000009</v>
      </c>
      <c r="W104" s="97">
        <v>0</v>
      </c>
      <c r="X104" s="96">
        <v>3040.7283653846184</v>
      </c>
      <c r="Y104" s="97">
        <v>0</v>
      </c>
      <c r="Z104" s="96">
        <v>3025.5625000000014</v>
      </c>
      <c r="AA104" s="97">
        <v>0</v>
      </c>
      <c r="AB104" s="96">
        <v>2554.9699074074097</v>
      </c>
      <c r="AC104" s="97">
        <v>0</v>
      </c>
      <c r="AD104" s="96">
        <v>1756.6093750000009</v>
      </c>
      <c r="AE104" s="97">
        <v>0</v>
      </c>
      <c r="AF104" s="96">
        <v>4275.5360576923085</v>
      </c>
      <c r="AG104" s="97">
        <v>0</v>
      </c>
      <c r="AH104" s="96">
        <v>5025.2884615384583</v>
      </c>
      <c r="AI104" s="97">
        <v>0</v>
      </c>
      <c r="AJ104" s="96">
        <v>2715.6015625</v>
      </c>
      <c r="AK104" s="97">
        <v>0</v>
      </c>
      <c r="AL104" s="96">
        <v>2162.6754807692309</v>
      </c>
      <c r="AM104" s="97">
        <v>0</v>
      </c>
      <c r="AN104" s="96">
        <v>4367.6514423076924</v>
      </c>
      <c r="AO104" s="97">
        <v>0</v>
      </c>
      <c r="AP104" s="96">
        <v>3529.2799999999988</v>
      </c>
      <c r="AQ104" s="97">
        <v>0</v>
      </c>
      <c r="AR104" s="96">
        <v>3093.0000000000027</v>
      </c>
      <c r="AS104" s="97">
        <v>0</v>
      </c>
      <c r="AT104" s="96">
        <v>3388.6875000000014</v>
      </c>
      <c r="AU104" s="97">
        <v>0</v>
      </c>
      <c r="AV104" s="96">
        <v>3093.2115384615367</v>
      </c>
      <c r="AW104" s="97">
        <v>0</v>
      </c>
      <c r="AX104" s="96">
        <v>3079.6875000000005</v>
      </c>
      <c r="AY104" s="97">
        <v>0</v>
      </c>
    </row>
    <row r="105" spans="2:51" x14ac:dyDescent="0.25">
      <c r="B105" s="94">
        <v>10338</v>
      </c>
      <c r="C105" s="95" t="s">
        <v>108</v>
      </c>
      <c r="D105" s="96">
        <v>0</v>
      </c>
      <c r="E105" s="97">
        <v>0</v>
      </c>
      <c r="F105" s="96">
        <v>300.43999999999983</v>
      </c>
      <c r="G105" s="97">
        <v>0</v>
      </c>
      <c r="H105" s="96">
        <v>282.36500000000041</v>
      </c>
      <c r="I105" s="97">
        <v>0</v>
      </c>
      <c r="J105" s="96">
        <v>639.34615384615472</v>
      </c>
      <c r="K105" s="97">
        <v>0</v>
      </c>
      <c r="L105" s="96">
        <v>86.721354166666259</v>
      </c>
      <c r="M105" s="97">
        <v>0</v>
      </c>
      <c r="N105" s="96">
        <v>462.09855769230779</v>
      </c>
      <c r="O105" s="97">
        <v>0</v>
      </c>
      <c r="P105" s="96">
        <v>406.06730769230779</v>
      </c>
      <c r="Q105" s="97">
        <v>0</v>
      </c>
      <c r="R105" s="96">
        <v>586.44471153846132</v>
      </c>
      <c r="S105" s="97">
        <v>0</v>
      </c>
      <c r="T105" s="96">
        <v>510.37000000000023</v>
      </c>
      <c r="U105" s="97">
        <v>0</v>
      </c>
      <c r="V105" s="96">
        <v>775.97355769230785</v>
      </c>
      <c r="W105" s="97">
        <v>0</v>
      </c>
      <c r="X105" s="96">
        <v>423.57211538461513</v>
      </c>
      <c r="Y105" s="97">
        <v>0</v>
      </c>
      <c r="Z105" s="96">
        <v>0</v>
      </c>
      <c r="AA105" s="97">
        <v>0</v>
      </c>
      <c r="AB105" s="96">
        <v>0</v>
      </c>
      <c r="AC105" s="97">
        <v>0</v>
      </c>
      <c r="AD105" s="96">
        <v>131.88020833333326</v>
      </c>
      <c r="AE105" s="97">
        <v>0</v>
      </c>
      <c r="AF105" s="96">
        <v>398.01201923076991</v>
      </c>
      <c r="AG105" s="97">
        <v>0</v>
      </c>
      <c r="AH105" s="96">
        <v>645.31490384615381</v>
      </c>
      <c r="AI105" s="97">
        <v>0</v>
      </c>
      <c r="AJ105" s="96">
        <v>162.520833333333</v>
      </c>
      <c r="AK105" s="97">
        <v>0</v>
      </c>
      <c r="AL105" s="96">
        <v>464.92067307692309</v>
      </c>
      <c r="AM105" s="97">
        <v>0</v>
      </c>
      <c r="AN105" s="96">
        <v>489.26923076923055</v>
      </c>
      <c r="AO105" s="97">
        <v>0</v>
      </c>
      <c r="AP105" s="96">
        <v>362.57249999999942</v>
      </c>
      <c r="AQ105" s="97">
        <v>0</v>
      </c>
      <c r="AR105" s="96">
        <v>643.4783653846157</v>
      </c>
      <c r="AS105" s="97">
        <v>0</v>
      </c>
      <c r="AT105" s="96">
        <v>780.28125000000057</v>
      </c>
      <c r="AU105" s="97">
        <v>0</v>
      </c>
      <c r="AV105" s="96">
        <v>424.50480769230779</v>
      </c>
      <c r="AW105" s="97">
        <v>0</v>
      </c>
      <c r="AX105" s="96">
        <v>0</v>
      </c>
      <c r="AY105" s="97">
        <v>0</v>
      </c>
    </row>
    <row r="106" spans="2:51" x14ac:dyDescent="0.25">
      <c r="B106" s="94">
        <v>10342</v>
      </c>
      <c r="C106" s="95" t="s">
        <v>109</v>
      </c>
      <c r="D106" s="96">
        <v>5757.8425925925858</v>
      </c>
      <c r="E106" s="97">
        <v>0</v>
      </c>
      <c r="F106" s="96">
        <v>3991.292499999995</v>
      </c>
      <c r="G106" s="97">
        <v>0</v>
      </c>
      <c r="H106" s="96">
        <v>6319.5899999999965</v>
      </c>
      <c r="I106" s="97">
        <v>0</v>
      </c>
      <c r="J106" s="96">
        <v>9519.5408653846225</v>
      </c>
      <c r="K106" s="97">
        <v>0</v>
      </c>
      <c r="L106" s="96">
        <v>1890.9401041666688</v>
      </c>
      <c r="M106" s="97">
        <v>0</v>
      </c>
      <c r="N106" s="96">
        <v>5909.6947115384637</v>
      </c>
      <c r="O106" s="97">
        <v>0</v>
      </c>
      <c r="P106" s="96">
        <v>4077.1009615384555</v>
      </c>
      <c r="Q106" s="97">
        <v>0</v>
      </c>
      <c r="R106" s="96">
        <v>2810.1057692307663</v>
      </c>
      <c r="S106" s="97">
        <v>0</v>
      </c>
      <c r="T106" s="96">
        <v>733.24000000000569</v>
      </c>
      <c r="U106" s="97">
        <v>0</v>
      </c>
      <c r="V106" s="96">
        <v>5492.1418269230799</v>
      </c>
      <c r="W106" s="97">
        <v>0</v>
      </c>
      <c r="X106" s="96">
        <v>6750.5096153846116</v>
      </c>
      <c r="Y106" s="97">
        <v>0</v>
      </c>
      <c r="Z106" s="96">
        <v>8489.1924999999974</v>
      </c>
      <c r="AA106" s="97">
        <v>0</v>
      </c>
      <c r="AB106" s="96">
        <v>7145.3379629629671</v>
      </c>
      <c r="AC106" s="97">
        <v>0</v>
      </c>
      <c r="AD106" s="96">
        <v>208.63281249999409</v>
      </c>
      <c r="AE106" s="97">
        <v>0</v>
      </c>
      <c r="AF106" s="96">
        <v>8460.0120192307731</v>
      </c>
      <c r="AG106" s="97">
        <v>0</v>
      </c>
      <c r="AH106" s="96">
        <v>9562.6394230769256</v>
      </c>
      <c r="AI106" s="97">
        <v>0</v>
      </c>
      <c r="AJ106" s="96">
        <v>3999.3437499999959</v>
      </c>
      <c r="AK106" s="97">
        <v>0</v>
      </c>
      <c r="AL106" s="96">
        <v>5940.4086538461488</v>
      </c>
      <c r="AM106" s="97">
        <v>0</v>
      </c>
      <c r="AN106" s="96">
        <v>5590.8365384615381</v>
      </c>
      <c r="AO106" s="97">
        <v>0</v>
      </c>
      <c r="AP106" s="96">
        <v>5.4025000000024193</v>
      </c>
      <c r="AQ106" s="97">
        <v>0</v>
      </c>
      <c r="AR106" s="96">
        <v>2235.8557692307704</v>
      </c>
      <c r="AS106" s="97">
        <v>0</v>
      </c>
      <c r="AT106" s="96">
        <v>5542.0793269230708</v>
      </c>
      <c r="AU106" s="97">
        <v>0</v>
      </c>
      <c r="AV106" s="96">
        <v>6794.5024038461488</v>
      </c>
      <c r="AW106" s="97">
        <v>0</v>
      </c>
      <c r="AX106" s="96">
        <v>8526.4050000000007</v>
      </c>
      <c r="AY106" s="97">
        <v>0</v>
      </c>
    </row>
    <row r="107" spans="2:51" x14ac:dyDescent="0.25">
      <c r="B107" s="94">
        <v>10343</v>
      </c>
      <c r="C107" s="95" t="s">
        <v>110</v>
      </c>
      <c r="D107" s="96">
        <v>0</v>
      </c>
      <c r="E107" s="97">
        <v>0</v>
      </c>
      <c r="F107" s="96">
        <v>0</v>
      </c>
      <c r="G107" s="97">
        <v>0</v>
      </c>
      <c r="H107" s="96">
        <v>0</v>
      </c>
      <c r="I107" s="97">
        <v>0</v>
      </c>
      <c r="J107" s="96">
        <v>0</v>
      </c>
      <c r="K107" s="97">
        <v>0</v>
      </c>
      <c r="L107" s="96">
        <v>0</v>
      </c>
      <c r="M107" s="97">
        <v>0</v>
      </c>
      <c r="N107" s="96">
        <v>0</v>
      </c>
      <c r="O107" s="97">
        <v>0</v>
      </c>
      <c r="P107" s="96">
        <v>0</v>
      </c>
      <c r="Q107" s="97">
        <v>0</v>
      </c>
      <c r="R107" s="96">
        <v>0</v>
      </c>
      <c r="S107" s="97">
        <v>0</v>
      </c>
      <c r="T107" s="96">
        <v>0</v>
      </c>
      <c r="U107" s="97">
        <v>0</v>
      </c>
      <c r="V107" s="96">
        <v>0</v>
      </c>
      <c r="W107" s="97">
        <v>0</v>
      </c>
      <c r="X107" s="96">
        <v>0</v>
      </c>
      <c r="Y107" s="97">
        <v>0</v>
      </c>
      <c r="Z107" s="96">
        <v>0</v>
      </c>
      <c r="AA107" s="97">
        <v>0</v>
      </c>
      <c r="AB107" s="96">
        <v>0</v>
      </c>
      <c r="AC107" s="97">
        <v>0</v>
      </c>
      <c r="AD107" s="96">
        <v>0</v>
      </c>
      <c r="AE107" s="97">
        <v>0</v>
      </c>
      <c r="AF107" s="96">
        <v>0</v>
      </c>
      <c r="AG107" s="97">
        <v>0</v>
      </c>
      <c r="AH107" s="96">
        <v>0</v>
      </c>
      <c r="AI107" s="97">
        <v>0</v>
      </c>
      <c r="AJ107" s="96">
        <v>0</v>
      </c>
      <c r="AK107" s="97">
        <v>0</v>
      </c>
      <c r="AL107" s="96">
        <v>0</v>
      </c>
      <c r="AM107" s="97">
        <v>0</v>
      </c>
      <c r="AN107" s="96">
        <v>0</v>
      </c>
      <c r="AO107" s="97">
        <v>0</v>
      </c>
      <c r="AP107" s="96">
        <v>0</v>
      </c>
      <c r="AQ107" s="97">
        <v>0</v>
      </c>
      <c r="AR107" s="96">
        <v>0</v>
      </c>
      <c r="AS107" s="97">
        <v>0</v>
      </c>
      <c r="AT107" s="96">
        <v>0</v>
      </c>
      <c r="AU107" s="97">
        <v>0</v>
      </c>
      <c r="AV107" s="96">
        <v>0</v>
      </c>
      <c r="AW107" s="97">
        <v>0</v>
      </c>
      <c r="AX107" s="96">
        <v>0</v>
      </c>
      <c r="AY107" s="97">
        <v>0</v>
      </c>
    </row>
    <row r="108" spans="2:51" x14ac:dyDescent="0.25">
      <c r="B108" s="94">
        <v>10349</v>
      </c>
      <c r="C108" s="95" t="s">
        <v>111</v>
      </c>
      <c r="D108" s="96">
        <v>0</v>
      </c>
      <c r="E108" s="97">
        <v>0</v>
      </c>
      <c r="F108" s="96">
        <v>0</v>
      </c>
      <c r="G108" s="97">
        <v>0</v>
      </c>
      <c r="H108" s="96">
        <v>0</v>
      </c>
      <c r="I108" s="97">
        <v>0</v>
      </c>
      <c r="J108" s="96">
        <v>0</v>
      </c>
      <c r="K108" s="97">
        <v>0</v>
      </c>
      <c r="L108" s="96">
        <v>0</v>
      </c>
      <c r="M108" s="97">
        <v>0</v>
      </c>
      <c r="N108" s="96">
        <v>0</v>
      </c>
      <c r="O108" s="97">
        <v>0</v>
      </c>
      <c r="P108" s="96">
        <v>0</v>
      </c>
      <c r="Q108" s="97">
        <v>0</v>
      </c>
      <c r="R108" s="96">
        <v>0</v>
      </c>
      <c r="S108" s="97">
        <v>0</v>
      </c>
      <c r="T108" s="96">
        <v>0</v>
      </c>
      <c r="U108" s="97">
        <v>0</v>
      </c>
      <c r="V108" s="96">
        <v>0</v>
      </c>
      <c r="W108" s="97">
        <v>0</v>
      </c>
      <c r="X108" s="96">
        <v>0</v>
      </c>
      <c r="Y108" s="97">
        <v>0</v>
      </c>
      <c r="Z108" s="96">
        <v>0</v>
      </c>
      <c r="AA108" s="97">
        <v>0</v>
      </c>
      <c r="AB108" s="96">
        <v>0</v>
      </c>
      <c r="AC108" s="97">
        <v>0</v>
      </c>
      <c r="AD108" s="96">
        <v>0</v>
      </c>
      <c r="AE108" s="97">
        <v>0</v>
      </c>
      <c r="AF108" s="96">
        <v>0</v>
      </c>
      <c r="AG108" s="97">
        <v>0</v>
      </c>
      <c r="AH108" s="96">
        <v>0</v>
      </c>
      <c r="AI108" s="97">
        <v>0</v>
      </c>
      <c r="AJ108" s="96">
        <v>0</v>
      </c>
      <c r="AK108" s="97">
        <v>0</v>
      </c>
      <c r="AL108" s="96">
        <v>0</v>
      </c>
      <c r="AM108" s="97">
        <v>0</v>
      </c>
      <c r="AN108" s="96">
        <v>0</v>
      </c>
      <c r="AO108" s="97">
        <v>0</v>
      </c>
      <c r="AP108" s="96">
        <v>0</v>
      </c>
      <c r="AQ108" s="97">
        <v>0</v>
      </c>
      <c r="AR108" s="96">
        <v>0</v>
      </c>
      <c r="AS108" s="97">
        <v>0</v>
      </c>
      <c r="AT108" s="96">
        <v>0</v>
      </c>
      <c r="AU108" s="97">
        <v>0</v>
      </c>
      <c r="AV108" s="96">
        <v>0</v>
      </c>
      <c r="AW108" s="97">
        <v>0</v>
      </c>
      <c r="AX108" s="96">
        <v>0</v>
      </c>
      <c r="AY108" s="97">
        <v>0</v>
      </c>
    </row>
    <row r="109" spans="2:51" x14ac:dyDescent="0.25">
      <c r="B109" s="94">
        <v>10352</v>
      </c>
      <c r="C109" s="95" t="s">
        <v>112</v>
      </c>
      <c r="D109" s="96">
        <v>2206.0532407407409</v>
      </c>
      <c r="E109" s="97">
        <v>0</v>
      </c>
      <c r="F109" s="96">
        <v>2448.3250000000016</v>
      </c>
      <c r="G109" s="97">
        <v>0</v>
      </c>
      <c r="H109" s="96">
        <v>2892.5474999999969</v>
      </c>
      <c r="I109" s="97">
        <v>0</v>
      </c>
      <c r="J109" s="96">
        <v>5717.6249999999982</v>
      </c>
      <c r="K109" s="97">
        <v>0</v>
      </c>
      <c r="L109" s="96">
        <v>1740.2526041666667</v>
      </c>
      <c r="M109" s="97">
        <v>0</v>
      </c>
      <c r="N109" s="96">
        <v>4343.5745192307695</v>
      </c>
      <c r="O109" s="97">
        <v>0</v>
      </c>
      <c r="P109" s="96">
        <v>2969.4230769230758</v>
      </c>
      <c r="Q109" s="97">
        <v>0</v>
      </c>
      <c r="R109" s="96">
        <v>1478.1081730769224</v>
      </c>
      <c r="S109" s="97">
        <v>0</v>
      </c>
      <c r="T109" s="96">
        <v>1030.3374999999976</v>
      </c>
      <c r="U109" s="97">
        <v>0</v>
      </c>
      <c r="V109" s="96">
        <v>1869.0769230769245</v>
      </c>
      <c r="W109" s="97">
        <v>0</v>
      </c>
      <c r="X109" s="96">
        <v>1586.1177884615397</v>
      </c>
      <c r="Y109" s="97">
        <v>0</v>
      </c>
      <c r="Z109" s="96">
        <v>1255.5924999999997</v>
      </c>
      <c r="AA109" s="97">
        <v>0</v>
      </c>
      <c r="AB109" s="96">
        <v>2705.1388888888887</v>
      </c>
      <c r="AC109" s="97">
        <v>0</v>
      </c>
      <c r="AD109" s="96">
        <v>933.49739583333587</v>
      </c>
      <c r="AE109" s="97">
        <v>0</v>
      </c>
      <c r="AF109" s="96">
        <v>3829.427884615382</v>
      </c>
      <c r="AG109" s="97">
        <v>0</v>
      </c>
      <c r="AH109" s="96">
        <v>5729.7812500000018</v>
      </c>
      <c r="AI109" s="97">
        <v>0</v>
      </c>
      <c r="AJ109" s="96">
        <v>2383.2447916666697</v>
      </c>
      <c r="AK109" s="97">
        <v>0</v>
      </c>
      <c r="AL109" s="96">
        <v>4338.8245192307686</v>
      </c>
      <c r="AM109" s="97">
        <v>0</v>
      </c>
      <c r="AN109" s="96">
        <v>3537.5865384615367</v>
      </c>
      <c r="AO109" s="97">
        <v>0</v>
      </c>
      <c r="AP109" s="96">
        <v>341.52749999999975</v>
      </c>
      <c r="AQ109" s="97">
        <v>0</v>
      </c>
      <c r="AR109" s="96">
        <v>1555.7331730769249</v>
      </c>
      <c r="AS109" s="97">
        <v>0</v>
      </c>
      <c r="AT109" s="96">
        <v>1843.6682692307716</v>
      </c>
      <c r="AU109" s="97">
        <v>0</v>
      </c>
      <c r="AV109" s="96">
        <v>1555.5841346153854</v>
      </c>
      <c r="AW109" s="97">
        <v>0</v>
      </c>
      <c r="AX109" s="96">
        <v>1225.2699999999993</v>
      </c>
      <c r="AY109" s="97">
        <v>0</v>
      </c>
    </row>
    <row r="110" spans="2:51" x14ac:dyDescent="0.25">
      <c r="B110" s="94">
        <v>10354</v>
      </c>
      <c r="C110" s="95" t="s">
        <v>113</v>
      </c>
      <c r="D110" s="96">
        <v>0</v>
      </c>
      <c r="E110" s="97">
        <v>0</v>
      </c>
      <c r="F110" s="96">
        <v>0</v>
      </c>
      <c r="G110" s="97">
        <v>0</v>
      </c>
      <c r="H110" s="96">
        <v>0</v>
      </c>
      <c r="I110" s="97">
        <v>0</v>
      </c>
      <c r="J110" s="96">
        <v>0</v>
      </c>
      <c r="K110" s="97">
        <v>0</v>
      </c>
      <c r="L110" s="96">
        <v>0</v>
      </c>
      <c r="M110" s="97">
        <v>0</v>
      </c>
      <c r="N110" s="96">
        <v>0</v>
      </c>
      <c r="O110" s="97">
        <v>0</v>
      </c>
      <c r="P110" s="96">
        <v>0</v>
      </c>
      <c r="Q110" s="97">
        <v>0</v>
      </c>
      <c r="R110" s="96">
        <v>0</v>
      </c>
      <c r="S110" s="97">
        <v>0</v>
      </c>
      <c r="T110" s="96">
        <v>0</v>
      </c>
      <c r="U110" s="97">
        <v>0</v>
      </c>
      <c r="V110" s="96">
        <v>0</v>
      </c>
      <c r="W110" s="97">
        <v>0</v>
      </c>
      <c r="X110" s="96">
        <v>0</v>
      </c>
      <c r="Y110" s="97">
        <v>0</v>
      </c>
      <c r="Z110" s="96">
        <v>0</v>
      </c>
      <c r="AA110" s="97">
        <v>0</v>
      </c>
      <c r="AB110" s="96">
        <v>0</v>
      </c>
      <c r="AC110" s="97">
        <v>0</v>
      </c>
      <c r="AD110" s="96">
        <v>0</v>
      </c>
      <c r="AE110" s="97">
        <v>0</v>
      </c>
      <c r="AF110" s="96">
        <v>0</v>
      </c>
      <c r="AG110" s="97">
        <v>0</v>
      </c>
      <c r="AH110" s="96">
        <v>0</v>
      </c>
      <c r="AI110" s="97">
        <v>0</v>
      </c>
      <c r="AJ110" s="96">
        <v>0</v>
      </c>
      <c r="AK110" s="97">
        <v>0</v>
      </c>
      <c r="AL110" s="96">
        <v>0</v>
      </c>
      <c r="AM110" s="97">
        <v>0</v>
      </c>
      <c r="AN110" s="96">
        <v>0</v>
      </c>
      <c r="AO110" s="97">
        <v>0</v>
      </c>
      <c r="AP110" s="96">
        <v>0</v>
      </c>
      <c r="AQ110" s="97">
        <v>0</v>
      </c>
      <c r="AR110" s="96">
        <v>0</v>
      </c>
      <c r="AS110" s="97">
        <v>0</v>
      </c>
      <c r="AT110" s="96">
        <v>0</v>
      </c>
      <c r="AU110" s="97">
        <v>0</v>
      </c>
      <c r="AV110" s="96">
        <v>0</v>
      </c>
      <c r="AW110" s="97">
        <v>0</v>
      </c>
      <c r="AX110" s="96">
        <v>0</v>
      </c>
      <c r="AY110" s="97">
        <v>0</v>
      </c>
    </row>
    <row r="111" spans="2:51" x14ac:dyDescent="0.25">
      <c r="B111" s="94">
        <v>10360</v>
      </c>
      <c r="C111" s="95" t="s">
        <v>114</v>
      </c>
      <c r="D111" s="96">
        <v>707.9907407407411</v>
      </c>
      <c r="E111" s="97">
        <v>0</v>
      </c>
      <c r="F111" s="96">
        <v>582.29249999999945</v>
      </c>
      <c r="G111" s="97">
        <v>0</v>
      </c>
      <c r="H111" s="96">
        <v>504.72500000000031</v>
      </c>
      <c r="I111" s="97">
        <v>0</v>
      </c>
      <c r="J111" s="96">
        <v>1332.4399038461545</v>
      </c>
      <c r="K111" s="97">
        <v>0</v>
      </c>
      <c r="L111" s="96">
        <v>399.54166666666646</v>
      </c>
      <c r="M111" s="97">
        <v>0</v>
      </c>
      <c r="N111" s="96">
        <v>592.78124999999977</v>
      </c>
      <c r="O111" s="97">
        <v>0</v>
      </c>
      <c r="P111" s="96">
        <v>847.89903846153743</v>
      </c>
      <c r="Q111" s="97">
        <v>0</v>
      </c>
      <c r="R111" s="96">
        <v>244.95913461538476</v>
      </c>
      <c r="S111" s="97">
        <v>0</v>
      </c>
      <c r="T111" s="96">
        <v>2487.2000000000003</v>
      </c>
      <c r="U111" s="97">
        <v>0</v>
      </c>
      <c r="V111" s="96">
        <v>2328.9663461538471</v>
      </c>
      <c r="W111" s="97">
        <v>0</v>
      </c>
      <c r="X111" s="96">
        <v>1710.8653846153843</v>
      </c>
      <c r="Y111" s="97">
        <v>0</v>
      </c>
      <c r="Z111" s="96">
        <v>508.3949999999997</v>
      </c>
      <c r="AA111" s="97">
        <v>0</v>
      </c>
      <c r="AB111" s="96">
        <v>866.17592592592609</v>
      </c>
      <c r="AC111" s="97">
        <v>0</v>
      </c>
      <c r="AD111" s="96">
        <v>230.26041666666686</v>
      </c>
      <c r="AE111" s="97">
        <v>0</v>
      </c>
      <c r="AF111" s="96">
        <v>727.18269230769272</v>
      </c>
      <c r="AG111" s="97">
        <v>0</v>
      </c>
      <c r="AH111" s="96">
        <v>1341.9278846153848</v>
      </c>
      <c r="AI111" s="97">
        <v>0</v>
      </c>
      <c r="AJ111" s="96">
        <v>585.14843750000045</v>
      </c>
      <c r="AK111" s="97">
        <v>0</v>
      </c>
      <c r="AL111" s="96">
        <v>601.14182692307725</v>
      </c>
      <c r="AM111" s="97">
        <v>0</v>
      </c>
      <c r="AN111" s="96">
        <v>1037.6778846153854</v>
      </c>
      <c r="AO111" s="97">
        <v>0</v>
      </c>
      <c r="AP111" s="96">
        <v>0</v>
      </c>
      <c r="AQ111" s="97">
        <v>0</v>
      </c>
      <c r="AR111" s="96">
        <v>2970.4495192307695</v>
      </c>
      <c r="AS111" s="97">
        <v>0</v>
      </c>
      <c r="AT111" s="96">
        <v>2340.069711538461</v>
      </c>
      <c r="AU111" s="97">
        <v>0</v>
      </c>
      <c r="AV111" s="96">
        <v>1719.0096153846134</v>
      </c>
      <c r="AW111" s="97">
        <v>0</v>
      </c>
      <c r="AX111" s="96">
        <v>517.60750000000087</v>
      </c>
      <c r="AY111" s="97">
        <v>0</v>
      </c>
    </row>
    <row r="112" spans="2:51" x14ac:dyDescent="0.25">
      <c r="B112" s="94">
        <v>10363</v>
      </c>
      <c r="C112" s="95" t="s">
        <v>115</v>
      </c>
      <c r="D112" s="96">
        <v>7516.5138888889014</v>
      </c>
      <c r="E112" s="97">
        <v>0</v>
      </c>
      <c r="F112" s="96">
        <v>8534.7374999999811</v>
      </c>
      <c r="G112" s="97">
        <v>0</v>
      </c>
      <c r="H112" s="96">
        <v>14983.614999999983</v>
      </c>
      <c r="I112" s="97">
        <v>0</v>
      </c>
      <c r="J112" s="96">
        <v>19395.389423076947</v>
      </c>
      <c r="K112" s="97">
        <v>0</v>
      </c>
      <c r="L112" s="96">
        <v>1360.3671874999961</v>
      </c>
      <c r="M112" s="97">
        <v>0</v>
      </c>
      <c r="N112" s="96">
        <v>9748.5624999999909</v>
      </c>
      <c r="O112" s="97">
        <v>0</v>
      </c>
      <c r="P112" s="96">
        <v>9802.5408653846243</v>
      </c>
      <c r="Q112" s="97">
        <v>0</v>
      </c>
      <c r="R112" s="96">
        <v>5.4230769230763087</v>
      </c>
      <c r="S112" s="97">
        <v>0</v>
      </c>
      <c r="T112" s="96">
        <v>3195.8874999999994</v>
      </c>
      <c r="U112" s="97">
        <v>0</v>
      </c>
      <c r="V112" s="96">
        <v>8008.8629807692332</v>
      </c>
      <c r="W112" s="97">
        <v>0</v>
      </c>
      <c r="X112" s="96">
        <v>7782.9855769230799</v>
      </c>
      <c r="Y112" s="97">
        <v>0</v>
      </c>
      <c r="Z112" s="96">
        <v>13478.695000000009</v>
      </c>
      <c r="AA112" s="97">
        <v>0</v>
      </c>
      <c r="AB112" s="96">
        <v>10600.951388888894</v>
      </c>
      <c r="AC112" s="97">
        <v>0</v>
      </c>
      <c r="AD112" s="96">
        <v>0</v>
      </c>
      <c r="AE112" s="97">
        <v>0</v>
      </c>
      <c r="AF112" s="96">
        <v>20156.591346153869</v>
      </c>
      <c r="AG112" s="97">
        <v>0</v>
      </c>
      <c r="AH112" s="96">
        <v>19532.627403846145</v>
      </c>
      <c r="AI112" s="97">
        <v>0</v>
      </c>
      <c r="AJ112" s="96">
        <v>6239.4479166666697</v>
      </c>
      <c r="AK112" s="97">
        <v>0</v>
      </c>
      <c r="AL112" s="96">
        <v>9863.8028846153957</v>
      </c>
      <c r="AM112" s="97">
        <v>0</v>
      </c>
      <c r="AN112" s="96">
        <v>13283.555288461539</v>
      </c>
      <c r="AO112" s="97">
        <v>0</v>
      </c>
      <c r="AP112" s="96">
        <v>0</v>
      </c>
      <c r="AQ112" s="97">
        <v>0</v>
      </c>
      <c r="AR112" s="96">
        <v>6636.8004807692405</v>
      </c>
      <c r="AS112" s="97">
        <v>0</v>
      </c>
      <c r="AT112" s="96">
        <v>8099.5336538461479</v>
      </c>
      <c r="AU112" s="97">
        <v>0</v>
      </c>
      <c r="AV112" s="96">
        <v>7857.5937500000045</v>
      </c>
      <c r="AW112" s="97">
        <v>0</v>
      </c>
      <c r="AX112" s="96">
        <v>13559.495000000006</v>
      </c>
      <c r="AY112" s="97">
        <v>0</v>
      </c>
    </row>
    <row r="113" spans="2:51" x14ac:dyDescent="0.25">
      <c r="B113" s="94">
        <v>10369</v>
      </c>
      <c r="C113" s="95" t="s">
        <v>116</v>
      </c>
      <c r="D113" s="96">
        <v>2674.4236111111099</v>
      </c>
      <c r="E113" s="97">
        <v>0</v>
      </c>
      <c r="F113" s="96">
        <v>492.27500000000026</v>
      </c>
      <c r="G113" s="97">
        <v>0</v>
      </c>
      <c r="H113" s="96">
        <v>3386.9924999999989</v>
      </c>
      <c r="I113" s="97">
        <v>0</v>
      </c>
      <c r="J113" s="96">
        <v>2720.8557692307713</v>
      </c>
      <c r="K113" s="97">
        <v>0</v>
      </c>
      <c r="L113" s="96">
        <v>1376.2500000000016</v>
      </c>
      <c r="M113" s="97">
        <v>0</v>
      </c>
      <c r="N113" s="96">
        <v>2456.7860576923076</v>
      </c>
      <c r="O113" s="97">
        <v>0</v>
      </c>
      <c r="P113" s="96">
        <v>2171.8846153846157</v>
      </c>
      <c r="Q113" s="97">
        <v>0</v>
      </c>
      <c r="R113" s="96">
        <v>3243.3413461538435</v>
      </c>
      <c r="S113" s="97">
        <v>0</v>
      </c>
      <c r="T113" s="96">
        <v>0</v>
      </c>
      <c r="U113" s="97">
        <v>0</v>
      </c>
      <c r="V113" s="96">
        <v>3212.2091346153888</v>
      </c>
      <c r="W113" s="97">
        <v>0</v>
      </c>
      <c r="X113" s="96">
        <v>4002.0865384615386</v>
      </c>
      <c r="Y113" s="97">
        <v>0</v>
      </c>
      <c r="Z113" s="96">
        <v>2110.1975000000007</v>
      </c>
      <c r="AA113" s="97">
        <v>0</v>
      </c>
      <c r="AB113" s="96">
        <v>2694.0115740740744</v>
      </c>
      <c r="AC113" s="97">
        <v>0</v>
      </c>
      <c r="AD113" s="96">
        <v>28.098958333335311</v>
      </c>
      <c r="AE113" s="97">
        <v>0</v>
      </c>
      <c r="AF113" s="96">
        <v>3972.0793269230771</v>
      </c>
      <c r="AG113" s="97">
        <v>0</v>
      </c>
      <c r="AH113" s="96">
        <v>2745.9206730769233</v>
      </c>
      <c r="AI113" s="97">
        <v>0</v>
      </c>
      <c r="AJ113" s="96">
        <v>1396.7161458333335</v>
      </c>
      <c r="AK113" s="97">
        <v>0</v>
      </c>
      <c r="AL113" s="96">
        <v>2481.6418269230762</v>
      </c>
      <c r="AM113" s="97">
        <v>0</v>
      </c>
      <c r="AN113" s="96">
        <v>2197.0408653846139</v>
      </c>
      <c r="AO113" s="97">
        <v>0</v>
      </c>
      <c r="AP113" s="96">
        <v>2275.4950000000022</v>
      </c>
      <c r="AQ113" s="97">
        <v>0</v>
      </c>
      <c r="AR113" s="96">
        <v>823.15624999999761</v>
      </c>
      <c r="AS113" s="97">
        <v>0</v>
      </c>
      <c r="AT113" s="96">
        <v>3229.3918269230735</v>
      </c>
      <c r="AU113" s="97">
        <v>0</v>
      </c>
      <c r="AV113" s="96">
        <v>4018.6298076923049</v>
      </c>
      <c r="AW113" s="97">
        <v>0</v>
      </c>
      <c r="AX113" s="96">
        <v>2136.0700000000029</v>
      </c>
      <c r="AY113" s="97">
        <v>0</v>
      </c>
    </row>
    <row r="114" spans="2:51" x14ac:dyDescent="0.25">
      <c r="B114" s="94">
        <v>10370</v>
      </c>
      <c r="C114" s="95" t="s">
        <v>117</v>
      </c>
      <c r="D114" s="96">
        <v>0</v>
      </c>
      <c r="E114" s="97">
        <v>0</v>
      </c>
      <c r="F114" s="96">
        <v>0</v>
      </c>
      <c r="G114" s="97">
        <v>0</v>
      </c>
      <c r="H114" s="96">
        <v>0</v>
      </c>
      <c r="I114" s="97">
        <v>0</v>
      </c>
      <c r="J114" s="96">
        <v>0</v>
      </c>
      <c r="K114" s="97">
        <v>0</v>
      </c>
      <c r="L114" s="96">
        <v>0</v>
      </c>
      <c r="M114" s="97">
        <v>0</v>
      </c>
      <c r="N114" s="96">
        <v>0</v>
      </c>
      <c r="O114" s="97">
        <v>0</v>
      </c>
      <c r="P114" s="96">
        <v>0</v>
      </c>
      <c r="Q114" s="97">
        <v>0</v>
      </c>
      <c r="R114" s="96">
        <v>0</v>
      </c>
      <c r="S114" s="97">
        <v>0</v>
      </c>
      <c r="T114" s="96">
        <v>0</v>
      </c>
      <c r="U114" s="97">
        <v>0</v>
      </c>
      <c r="V114" s="96">
        <v>0</v>
      </c>
      <c r="W114" s="97">
        <v>0</v>
      </c>
      <c r="X114" s="96">
        <v>0</v>
      </c>
      <c r="Y114" s="97">
        <v>0</v>
      </c>
      <c r="Z114" s="96">
        <v>0</v>
      </c>
      <c r="AA114" s="97">
        <v>0</v>
      </c>
      <c r="AB114" s="96">
        <v>0</v>
      </c>
      <c r="AC114" s="97">
        <v>0</v>
      </c>
      <c r="AD114" s="96">
        <v>0</v>
      </c>
      <c r="AE114" s="97">
        <v>0</v>
      </c>
      <c r="AF114" s="96">
        <v>0</v>
      </c>
      <c r="AG114" s="97">
        <v>0</v>
      </c>
      <c r="AH114" s="96">
        <v>0</v>
      </c>
      <c r="AI114" s="97">
        <v>0</v>
      </c>
      <c r="AJ114" s="96">
        <v>0</v>
      </c>
      <c r="AK114" s="97">
        <v>0</v>
      </c>
      <c r="AL114" s="96">
        <v>0</v>
      </c>
      <c r="AM114" s="97">
        <v>0</v>
      </c>
      <c r="AN114" s="96">
        <v>0</v>
      </c>
      <c r="AO114" s="97">
        <v>0</v>
      </c>
      <c r="AP114" s="96">
        <v>0</v>
      </c>
      <c r="AQ114" s="97">
        <v>0</v>
      </c>
      <c r="AR114" s="96">
        <v>0</v>
      </c>
      <c r="AS114" s="97">
        <v>0</v>
      </c>
      <c r="AT114" s="96">
        <v>0</v>
      </c>
      <c r="AU114" s="97">
        <v>0</v>
      </c>
      <c r="AV114" s="96">
        <v>0</v>
      </c>
      <c r="AW114" s="97">
        <v>0</v>
      </c>
      <c r="AX114" s="96">
        <v>0</v>
      </c>
      <c r="AY114" s="97">
        <v>0</v>
      </c>
    </row>
    <row r="115" spans="2:51" x14ac:dyDescent="0.25">
      <c r="B115" s="94">
        <v>10371</v>
      </c>
      <c r="C115" s="95" t="s">
        <v>118</v>
      </c>
      <c r="D115" s="96">
        <v>0</v>
      </c>
      <c r="E115" s="97">
        <v>0</v>
      </c>
      <c r="F115" s="96">
        <v>201.95500000000033</v>
      </c>
      <c r="G115" s="97">
        <v>0</v>
      </c>
      <c r="H115" s="96">
        <v>0</v>
      </c>
      <c r="I115" s="97">
        <v>0</v>
      </c>
      <c r="J115" s="96">
        <v>1135.2980769230774</v>
      </c>
      <c r="K115" s="97">
        <v>0</v>
      </c>
      <c r="L115" s="96">
        <v>0</v>
      </c>
      <c r="M115" s="97">
        <v>0</v>
      </c>
      <c r="N115" s="96">
        <v>0</v>
      </c>
      <c r="O115" s="97">
        <v>0</v>
      </c>
      <c r="P115" s="96">
        <v>0</v>
      </c>
      <c r="Q115" s="97">
        <v>0</v>
      </c>
      <c r="R115" s="96">
        <v>0</v>
      </c>
      <c r="S115" s="97">
        <v>0</v>
      </c>
      <c r="T115" s="96">
        <v>0</v>
      </c>
      <c r="U115" s="97">
        <v>0</v>
      </c>
      <c r="V115" s="96">
        <v>308.76201923076985</v>
      </c>
      <c r="W115" s="97">
        <v>0</v>
      </c>
      <c r="X115" s="96">
        <v>196.99278846153834</v>
      </c>
      <c r="Y115" s="97">
        <v>0</v>
      </c>
      <c r="Z115" s="96">
        <v>0</v>
      </c>
      <c r="AA115" s="97">
        <v>0</v>
      </c>
      <c r="AB115" s="96">
        <v>0</v>
      </c>
      <c r="AC115" s="97">
        <v>0</v>
      </c>
      <c r="AD115" s="96">
        <v>0</v>
      </c>
      <c r="AE115" s="97">
        <v>0</v>
      </c>
      <c r="AF115" s="96">
        <v>542.85336538461502</v>
      </c>
      <c r="AG115" s="97">
        <v>0</v>
      </c>
      <c r="AH115" s="96">
        <v>1103.4591346153873</v>
      </c>
      <c r="AI115" s="97">
        <v>0</v>
      </c>
      <c r="AJ115" s="96">
        <v>179.63281249999773</v>
      </c>
      <c r="AK115" s="97">
        <v>0</v>
      </c>
      <c r="AL115" s="96">
        <v>0</v>
      </c>
      <c r="AM115" s="97">
        <v>0</v>
      </c>
      <c r="AN115" s="96">
        <v>0</v>
      </c>
      <c r="AO115" s="97">
        <v>0</v>
      </c>
      <c r="AP115" s="96">
        <v>0</v>
      </c>
      <c r="AQ115" s="97">
        <v>0</v>
      </c>
      <c r="AR115" s="96">
        <v>256.49038461538407</v>
      </c>
      <c r="AS115" s="97">
        <v>0</v>
      </c>
      <c r="AT115" s="96">
        <v>273.89182692307855</v>
      </c>
      <c r="AU115" s="97">
        <v>0</v>
      </c>
      <c r="AV115" s="96">
        <v>292.49038461538458</v>
      </c>
      <c r="AW115" s="97">
        <v>0</v>
      </c>
      <c r="AX115" s="96">
        <v>0</v>
      </c>
      <c r="AY115" s="97">
        <v>0</v>
      </c>
    </row>
    <row r="116" spans="2:51" x14ac:dyDescent="0.25">
      <c r="B116" s="94">
        <v>10376</v>
      </c>
      <c r="C116" s="95" t="s">
        <v>119</v>
      </c>
      <c r="D116" s="96">
        <v>6395.8495370370374</v>
      </c>
      <c r="E116" s="97">
        <v>0</v>
      </c>
      <c r="F116" s="96">
        <v>6149.2775000000147</v>
      </c>
      <c r="G116" s="97">
        <v>0</v>
      </c>
      <c r="H116" s="96">
        <v>7766.300000000012</v>
      </c>
      <c r="I116" s="97">
        <v>0</v>
      </c>
      <c r="J116" s="96">
        <v>17589.593750000007</v>
      </c>
      <c r="K116" s="97">
        <v>0</v>
      </c>
      <c r="L116" s="96">
        <v>4802.4218749999927</v>
      </c>
      <c r="M116" s="97">
        <v>0</v>
      </c>
      <c r="N116" s="96">
        <v>9674.3605769230744</v>
      </c>
      <c r="O116" s="97">
        <v>0</v>
      </c>
      <c r="P116" s="96">
        <v>8128.495192307696</v>
      </c>
      <c r="Q116" s="97">
        <v>0</v>
      </c>
      <c r="R116" s="96">
        <v>6333.0480769230771</v>
      </c>
      <c r="S116" s="97">
        <v>0</v>
      </c>
      <c r="T116" s="96">
        <v>439.51250000000374</v>
      </c>
      <c r="U116" s="97">
        <v>0</v>
      </c>
      <c r="V116" s="96">
        <v>6173.4879807692305</v>
      </c>
      <c r="W116" s="97">
        <v>0</v>
      </c>
      <c r="X116" s="96">
        <v>1773.6658653846109</v>
      </c>
      <c r="Y116" s="97">
        <v>0</v>
      </c>
      <c r="Z116" s="96">
        <v>0</v>
      </c>
      <c r="AA116" s="97">
        <v>0</v>
      </c>
      <c r="AB116" s="96">
        <v>8406.7222222222281</v>
      </c>
      <c r="AC116" s="97">
        <v>0</v>
      </c>
      <c r="AD116" s="96">
        <v>753.81510416666583</v>
      </c>
      <c r="AE116" s="97">
        <v>0</v>
      </c>
      <c r="AF116" s="96">
        <v>10787.819711538457</v>
      </c>
      <c r="AG116" s="97">
        <v>0</v>
      </c>
      <c r="AH116" s="96">
        <v>17686.406249999989</v>
      </c>
      <c r="AI116" s="97">
        <v>0</v>
      </c>
      <c r="AJ116" s="96">
        <v>7498.6093750000009</v>
      </c>
      <c r="AK116" s="97">
        <v>0</v>
      </c>
      <c r="AL116" s="96">
        <v>9748.7067307692396</v>
      </c>
      <c r="AM116" s="97">
        <v>0</v>
      </c>
      <c r="AN116" s="96">
        <v>10311.269230769227</v>
      </c>
      <c r="AO116" s="97">
        <v>0</v>
      </c>
      <c r="AP116" s="96">
        <v>2589.2175000000038</v>
      </c>
      <c r="AQ116" s="97">
        <v>0</v>
      </c>
      <c r="AR116" s="96">
        <v>2443.3750000000005</v>
      </c>
      <c r="AS116" s="97">
        <v>0</v>
      </c>
      <c r="AT116" s="96">
        <v>6197.5961538461561</v>
      </c>
      <c r="AU116" s="97">
        <v>0</v>
      </c>
      <c r="AV116" s="96">
        <v>1784.3437500000009</v>
      </c>
      <c r="AW116" s="97">
        <v>0</v>
      </c>
      <c r="AX116" s="96">
        <v>0</v>
      </c>
      <c r="AY116" s="97">
        <v>0</v>
      </c>
    </row>
    <row r="117" spans="2:51" x14ac:dyDescent="0.25">
      <c r="B117" s="94">
        <v>10378</v>
      </c>
      <c r="C117" s="95" t="s">
        <v>120</v>
      </c>
      <c r="D117" s="96">
        <v>0</v>
      </c>
      <c r="E117" s="97">
        <v>0</v>
      </c>
      <c r="F117" s="96">
        <v>0</v>
      </c>
      <c r="G117" s="97">
        <v>0</v>
      </c>
      <c r="H117" s="96">
        <v>0</v>
      </c>
      <c r="I117" s="97">
        <v>0</v>
      </c>
      <c r="J117" s="96">
        <v>269.5649038461537</v>
      </c>
      <c r="K117" s="97">
        <v>0</v>
      </c>
      <c r="L117" s="96">
        <v>0</v>
      </c>
      <c r="M117" s="97">
        <v>0</v>
      </c>
      <c r="N117" s="96">
        <v>0</v>
      </c>
      <c r="O117" s="97">
        <v>0</v>
      </c>
      <c r="P117" s="96">
        <v>0</v>
      </c>
      <c r="Q117" s="97">
        <v>0</v>
      </c>
      <c r="R117" s="96">
        <v>101.28125000000004</v>
      </c>
      <c r="S117" s="97">
        <v>0</v>
      </c>
      <c r="T117" s="96">
        <v>0</v>
      </c>
      <c r="U117" s="97">
        <v>0</v>
      </c>
      <c r="V117" s="96">
        <v>25.228365384615426</v>
      </c>
      <c r="W117" s="97">
        <v>0</v>
      </c>
      <c r="X117" s="96">
        <v>0</v>
      </c>
      <c r="Y117" s="97">
        <v>0</v>
      </c>
      <c r="Z117" s="96">
        <v>42.230000000000267</v>
      </c>
      <c r="AA117" s="97">
        <v>0</v>
      </c>
      <c r="AB117" s="96">
        <v>0</v>
      </c>
      <c r="AC117" s="97">
        <v>0</v>
      </c>
      <c r="AD117" s="96">
        <v>0</v>
      </c>
      <c r="AE117" s="97">
        <v>0</v>
      </c>
      <c r="AF117" s="96">
        <v>105.44471153846169</v>
      </c>
      <c r="AG117" s="97">
        <v>0</v>
      </c>
      <c r="AH117" s="96">
        <v>278.28605769230819</v>
      </c>
      <c r="AI117" s="97">
        <v>0</v>
      </c>
      <c r="AJ117" s="96">
        <v>0</v>
      </c>
      <c r="AK117" s="97">
        <v>0</v>
      </c>
      <c r="AL117" s="96">
        <v>0</v>
      </c>
      <c r="AM117" s="97">
        <v>0</v>
      </c>
      <c r="AN117" s="96">
        <v>0</v>
      </c>
      <c r="AO117" s="97">
        <v>0</v>
      </c>
      <c r="AP117" s="96">
        <v>39.589999999999847</v>
      </c>
      <c r="AQ117" s="97">
        <v>0</v>
      </c>
      <c r="AR117" s="96">
        <v>0</v>
      </c>
      <c r="AS117" s="97">
        <v>0</v>
      </c>
      <c r="AT117" s="96">
        <v>25.639423076923183</v>
      </c>
      <c r="AU117" s="97">
        <v>0</v>
      </c>
      <c r="AV117" s="96">
        <v>0</v>
      </c>
      <c r="AW117" s="97">
        <v>0</v>
      </c>
      <c r="AX117" s="96">
        <v>41.744999999999976</v>
      </c>
      <c r="AY117" s="97">
        <v>0</v>
      </c>
    </row>
    <row r="118" spans="2:51" x14ac:dyDescent="0.25">
      <c r="B118" s="94">
        <v>10379</v>
      </c>
      <c r="C118" s="95" t="s">
        <v>121</v>
      </c>
      <c r="D118" s="96">
        <v>881.66666666666686</v>
      </c>
      <c r="E118" s="97">
        <v>0</v>
      </c>
      <c r="F118" s="96">
        <v>787.37250000000006</v>
      </c>
      <c r="G118" s="97">
        <v>0</v>
      </c>
      <c r="H118" s="96">
        <v>1652.4525000000015</v>
      </c>
      <c r="I118" s="97">
        <v>0</v>
      </c>
      <c r="J118" s="96">
        <v>1760.7163461538462</v>
      </c>
      <c r="K118" s="97">
        <v>0</v>
      </c>
      <c r="L118" s="96">
        <v>1121.8515624999998</v>
      </c>
      <c r="M118" s="97">
        <v>0</v>
      </c>
      <c r="N118" s="96">
        <v>754.47355769230876</v>
      </c>
      <c r="O118" s="97">
        <v>0</v>
      </c>
      <c r="P118" s="96">
        <v>124.15384615384627</v>
      </c>
      <c r="Q118" s="97">
        <v>0</v>
      </c>
      <c r="R118" s="96">
        <v>799.76442307692298</v>
      </c>
      <c r="S118" s="97">
        <v>0</v>
      </c>
      <c r="T118" s="96">
        <v>666.2249999999998</v>
      </c>
      <c r="U118" s="97">
        <v>0</v>
      </c>
      <c r="V118" s="96">
        <v>777.53846153846155</v>
      </c>
      <c r="W118" s="97">
        <v>0</v>
      </c>
      <c r="X118" s="96">
        <v>781.86057692307691</v>
      </c>
      <c r="Y118" s="97">
        <v>0</v>
      </c>
      <c r="Z118" s="96">
        <v>857.13500000000033</v>
      </c>
      <c r="AA118" s="97">
        <v>0</v>
      </c>
      <c r="AB118" s="96">
        <v>899.46064814814883</v>
      </c>
      <c r="AC118" s="97">
        <v>0</v>
      </c>
      <c r="AD118" s="96">
        <v>542.14583333333269</v>
      </c>
      <c r="AE118" s="97">
        <v>0</v>
      </c>
      <c r="AF118" s="96">
        <v>1938.2932692307679</v>
      </c>
      <c r="AG118" s="97">
        <v>0</v>
      </c>
      <c r="AH118" s="96">
        <v>1778.9495192307691</v>
      </c>
      <c r="AI118" s="97">
        <v>0</v>
      </c>
      <c r="AJ118" s="96">
        <v>1340.3151041666677</v>
      </c>
      <c r="AK118" s="97">
        <v>0</v>
      </c>
      <c r="AL118" s="96">
        <v>770.72596153846143</v>
      </c>
      <c r="AM118" s="97">
        <v>0</v>
      </c>
      <c r="AN118" s="96">
        <v>136.49519230769246</v>
      </c>
      <c r="AO118" s="97">
        <v>0</v>
      </c>
      <c r="AP118" s="96">
        <v>651.5200000000001</v>
      </c>
      <c r="AQ118" s="97">
        <v>0</v>
      </c>
      <c r="AR118" s="96">
        <v>836.30769230769215</v>
      </c>
      <c r="AS118" s="97">
        <v>0</v>
      </c>
      <c r="AT118" s="96">
        <v>794.81250000000034</v>
      </c>
      <c r="AU118" s="97">
        <v>0</v>
      </c>
      <c r="AV118" s="96">
        <v>798.07211538461559</v>
      </c>
      <c r="AW118" s="97">
        <v>0</v>
      </c>
      <c r="AX118" s="96">
        <v>872.67499999999995</v>
      </c>
      <c r="AY118" s="97">
        <v>0</v>
      </c>
    </row>
    <row r="119" spans="2:51" x14ac:dyDescent="0.25">
      <c r="B119" s="94">
        <v>10388</v>
      </c>
      <c r="C119" s="95" t="s">
        <v>122</v>
      </c>
      <c r="D119" s="96">
        <v>33718.689814814825</v>
      </c>
      <c r="E119" s="97">
        <v>0</v>
      </c>
      <c r="F119" s="96">
        <v>16292.402499999995</v>
      </c>
      <c r="G119" s="97">
        <v>0</v>
      </c>
      <c r="H119" s="96">
        <v>23586.805000000004</v>
      </c>
      <c r="I119" s="97">
        <v>0</v>
      </c>
      <c r="J119" s="96">
        <v>22165.247596153826</v>
      </c>
      <c r="K119" s="97">
        <v>0</v>
      </c>
      <c r="L119" s="96">
        <v>22371.846354166668</v>
      </c>
      <c r="M119" s="97">
        <v>0</v>
      </c>
      <c r="N119" s="96">
        <v>11957.322115384639</v>
      </c>
      <c r="O119" s="97">
        <v>0</v>
      </c>
      <c r="P119" s="96">
        <v>25323.473557692316</v>
      </c>
      <c r="Q119" s="97">
        <v>0</v>
      </c>
      <c r="R119" s="96">
        <v>0</v>
      </c>
      <c r="S119" s="97">
        <v>0</v>
      </c>
      <c r="T119" s="96">
        <v>29122.710000000021</v>
      </c>
      <c r="U119" s="97">
        <v>0</v>
      </c>
      <c r="V119" s="96">
        <v>28405.403846153837</v>
      </c>
      <c r="W119" s="97">
        <v>0</v>
      </c>
      <c r="X119" s="96">
        <v>25019.728365384643</v>
      </c>
      <c r="Y119" s="97">
        <v>0</v>
      </c>
      <c r="Z119" s="96">
        <v>26615.015000000036</v>
      </c>
      <c r="AA119" s="97">
        <v>0</v>
      </c>
      <c r="AB119" s="96">
        <v>34034.481481481482</v>
      </c>
      <c r="AC119" s="97">
        <v>0</v>
      </c>
      <c r="AD119" s="96">
        <v>7297.1692708333221</v>
      </c>
      <c r="AE119" s="97">
        <v>0</v>
      </c>
      <c r="AF119" s="96">
        <v>30318.420673076907</v>
      </c>
      <c r="AG119" s="97">
        <v>0</v>
      </c>
      <c r="AH119" s="96">
        <v>21174.384615384588</v>
      </c>
      <c r="AI119" s="97">
        <v>0</v>
      </c>
      <c r="AJ119" s="96">
        <v>19473.028645833369</v>
      </c>
      <c r="AK119" s="97">
        <v>0</v>
      </c>
      <c r="AL119" s="96">
        <v>10894.437500000005</v>
      </c>
      <c r="AM119" s="97">
        <v>0</v>
      </c>
      <c r="AN119" s="96">
        <v>24276.697115384613</v>
      </c>
      <c r="AO119" s="97">
        <v>0</v>
      </c>
      <c r="AP119" s="96">
        <v>0</v>
      </c>
      <c r="AQ119" s="97">
        <v>0</v>
      </c>
      <c r="AR119" s="96">
        <v>38130.036057692261</v>
      </c>
      <c r="AS119" s="97">
        <v>0</v>
      </c>
      <c r="AT119" s="96">
        <v>27471.081730769249</v>
      </c>
      <c r="AU119" s="97">
        <v>0</v>
      </c>
      <c r="AV119" s="96">
        <v>24017.103365384621</v>
      </c>
      <c r="AW119" s="97">
        <v>0</v>
      </c>
      <c r="AX119" s="96">
        <v>25575.117500000011</v>
      </c>
      <c r="AY119" s="97">
        <v>0</v>
      </c>
    </row>
    <row r="120" spans="2:51" x14ac:dyDescent="0.25">
      <c r="B120" s="94">
        <v>10391</v>
      </c>
      <c r="C120" s="95" t="s">
        <v>123</v>
      </c>
      <c r="D120" s="96">
        <v>2288.5023148148143</v>
      </c>
      <c r="E120" s="97">
        <v>0</v>
      </c>
      <c r="F120" s="96">
        <v>0</v>
      </c>
      <c r="G120" s="97">
        <v>0</v>
      </c>
      <c r="H120" s="96">
        <v>903.32500000000414</v>
      </c>
      <c r="I120" s="97">
        <v>0</v>
      </c>
      <c r="J120" s="96">
        <v>5324.4711538461524</v>
      </c>
      <c r="K120" s="97">
        <v>0</v>
      </c>
      <c r="L120" s="96">
        <v>0</v>
      </c>
      <c r="M120" s="97">
        <v>0</v>
      </c>
      <c r="N120" s="96">
        <v>55.177884615385864</v>
      </c>
      <c r="O120" s="97">
        <v>0</v>
      </c>
      <c r="P120" s="96">
        <v>1180.6995192307727</v>
      </c>
      <c r="Q120" s="97">
        <v>0</v>
      </c>
      <c r="R120" s="96">
        <v>3611.3173076923113</v>
      </c>
      <c r="S120" s="97">
        <v>0</v>
      </c>
      <c r="T120" s="96">
        <v>7348.8999999999933</v>
      </c>
      <c r="U120" s="97">
        <v>0</v>
      </c>
      <c r="V120" s="96">
        <v>11019.588942307695</v>
      </c>
      <c r="W120" s="97">
        <v>0</v>
      </c>
      <c r="X120" s="96">
        <v>7343.5673076923058</v>
      </c>
      <c r="Y120" s="97">
        <v>0</v>
      </c>
      <c r="Z120" s="96">
        <v>0</v>
      </c>
      <c r="AA120" s="97">
        <v>0</v>
      </c>
      <c r="AB120" s="96">
        <v>2631.9351851851893</v>
      </c>
      <c r="AC120" s="97">
        <v>0</v>
      </c>
      <c r="AD120" s="96">
        <v>0</v>
      </c>
      <c r="AE120" s="97">
        <v>0</v>
      </c>
      <c r="AF120" s="96">
        <v>2624.057692307696</v>
      </c>
      <c r="AG120" s="97">
        <v>0</v>
      </c>
      <c r="AH120" s="96">
        <v>5676.3437499999991</v>
      </c>
      <c r="AI120" s="97">
        <v>0</v>
      </c>
      <c r="AJ120" s="96">
        <v>515.68489583334019</v>
      </c>
      <c r="AK120" s="97">
        <v>0</v>
      </c>
      <c r="AL120" s="96">
        <v>391.31490384615472</v>
      </c>
      <c r="AM120" s="97">
        <v>0</v>
      </c>
      <c r="AN120" s="96">
        <v>1508.1562499999973</v>
      </c>
      <c r="AO120" s="97">
        <v>0</v>
      </c>
      <c r="AP120" s="96">
        <v>2561.2125000000042</v>
      </c>
      <c r="AQ120" s="97">
        <v>0</v>
      </c>
      <c r="AR120" s="96">
        <v>9348.6322115384573</v>
      </c>
      <c r="AS120" s="97">
        <v>0</v>
      </c>
      <c r="AT120" s="96">
        <v>11366.528846153851</v>
      </c>
      <c r="AU120" s="97">
        <v>0</v>
      </c>
      <c r="AV120" s="96">
        <v>7669.3173076923049</v>
      </c>
      <c r="AW120" s="97">
        <v>0</v>
      </c>
      <c r="AX120" s="96">
        <v>0</v>
      </c>
      <c r="AY120" s="97">
        <v>0</v>
      </c>
    </row>
    <row r="121" spans="2:51" x14ac:dyDescent="0.25">
      <c r="B121" s="94">
        <v>10406</v>
      </c>
      <c r="C121" s="95" t="s">
        <v>124</v>
      </c>
      <c r="D121" s="96">
        <v>142.21527777777774</v>
      </c>
      <c r="E121" s="97">
        <v>0</v>
      </c>
      <c r="F121" s="96">
        <v>200.30750000000003</v>
      </c>
      <c r="G121" s="97">
        <v>0</v>
      </c>
      <c r="H121" s="96">
        <v>28.732499999999884</v>
      </c>
      <c r="I121" s="97">
        <v>0</v>
      </c>
      <c r="J121" s="96">
        <v>213.21394230769238</v>
      </c>
      <c r="K121" s="97">
        <v>0</v>
      </c>
      <c r="L121" s="96">
        <v>71.2890625</v>
      </c>
      <c r="M121" s="97">
        <v>0</v>
      </c>
      <c r="N121" s="96">
        <v>237.36057692307705</v>
      </c>
      <c r="O121" s="97">
        <v>0</v>
      </c>
      <c r="P121" s="96">
        <v>39.449519230769283</v>
      </c>
      <c r="Q121" s="97">
        <v>0</v>
      </c>
      <c r="R121" s="96">
        <v>35.30528846153841</v>
      </c>
      <c r="S121" s="97">
        <v>0</v>
      </c>
      <c r="T121" s="96">
        <v>50.03499999999994</v>
      </c>
      <c r="U121" s="97">
        <v>0</v>
      </c>
      <c r="V121" s="96">
        <v>4.620192307692311</v>
      </c>
      <c r="W121" s="97">
        <v>0</v>
      </c>
      <c r="X121" s="96">
        <v>10.915865384615447</v>
      </c>
      <c r="Y121" s="97">
        <v>0</v>
      </c>
      <c r="Z121" s="96">
        <v>21.16250000000003</v>
      </c>
      <c r="AA121" s="97">
        <v>0</v>
      </c>
      <c r="AB121" s="96">
        <v>159.64814814814812</v>
      </c>
      <c r="AC121" s="97">
        <v>0</v>
      </c>
      <c r="AD121" s="96">
        <v>142.84375</v>
      </c>
      <c r="AE121" s="97">
        <v>0</v>
      </c>
      <c r="AF121" s="96">
        <v>62.858173076923038</v>
      </c>
      <c r="AG121" s="97">
        <v>0</v>
      </c>
      <c r="AH121" s="96">
        <v>213.21394230769238</v>
      </c>
      <c r="AI121" s="97">
        <v>0</v>
      </c>
      <c r="AJ121" s="96">
        <v>103.50781249999986</v>
      </c>
      <c r="AK121" s="97">
        <v>0</v>
      </c>
      <c r="AL121" s="96">
        <v>237.36057692307705</v>
      </c>
      <c r="AM121" s="97">
        <v>0</v>
      </c>
      <c r="AN121" s="96">
        <v>62.875000000000071</v>
      </c>
      <c r="AO121" s="97">
        <v>0</v>
      </c>
      <c r="AP121" s="96">
        <v>0</v>
      </c>
      <c r="AQ121" s="97">
        <v>0</v>
      </c>
      <c r="AR121" s="96">
        <v>65.956730769230703</v>
      </c>
      <c r="AS121" s="97">
        <v>0</v>
      </c>
      <c r="AT121" s="96">
        <v>4.620192307692311</v>
      </c>
      <c r="AU121" s="97">
        <v>0</v>
      </c>
      <c r="AV121" s="96">
        <v>10.915865384615447</v>
      </c>
      <c r="AW121" s="97">
        <v>0</v>
      </c>
      <c r="AX121" s="96">
        <v>21.16250000000003</v>
      </c>
      <c r="AY121" s="97">
        <v>0</v>
      </c>
    </row>
    <row r="122" spans="2:51" x14ac:dyDescent="0.25">
      <c r="B122" s="94">
        <v>10408</v>
      </c>
      <c r="C122" s="95" t="s">
        <v>125</v>
      </c>
      <c r="D122" s="96">
        <v>135.52546296296282</v>
      </c>
      <c r="E122" s="97">
        <v>0</v>
      </c>
      <c r="F122" s="96">
        <v>120.70249999999993</v>
      </c>
      <c r="G122" s="97">
        <v>0</v>
      </c>
      <c r="H122" s="96">
        <v>96.092500000000115</v>
      </c>
      <c r="I122" s="97">
        <v>0</v>
      </c>
      <c r="J122" s="96">
        <v>171.02644230769238</v>
      </c>
      <c r="K122" s="97">
        <v>0</v>
      </c>
      <c r="L122" s="96">
        <v>113.40104166666683</v>
      </c>
      <c r="M122" s="97">
        <v>0</v>
      </c>
      <c r="N122" s="96">
        <v>196.77403846153848</v>
      </c>
      <c r="O122" s="97">
        <v>0</v>
      </c>
      <c r="P122" s="96">
        <v>191.21394230769207</v>
      </c>
      <c r="Q122" s="97">
        <v>0</v>
      </c>
      <c r="R122" s="96">
        <v>223.13701923076923</v>
      </c>
      <c r="S122" s="97">
        <v>0</v>
      </c>
      <c r="T122" s="96">
        <v>186.16249999999985</v>
      </c>
      <c r="U122" s="97">
        <v>0</v>
      </c>
      <c r="V122" s="96">
        <v>824.16346153846155</v>
      </c>
      <c r="W122" s="97">
        <v>0</v>
      </c>
      <c r="X122" s="96">
        <v>169.24038461538456</v>
      </c>
      <c r="Y122" s="97">
        <v>0</v>
      </c>
      <c r="Z122" s="96">
        <v>0</v>
      </c>
      <c r="AA122" s="97">
        <v>0</v>
      </c>
      <c r="AB122" s="96">
        <v>135.52546296296282</v>
      </c>
      <c r="AC122" s="97">
        <v>0</v>
      </c>
      <c r="AD122" s="96">
        <v>55.940104166666501</v>
      </c>
      <c r="AE122" s="97">
        <v>0</v>
      </c>
      <c r="AF122" s="96">
        <v>160.31971153846155</v>
      </c>
      <c r="AG122" s="97">
        <v>0</v>
      </c>
      <c r="AH122" s="96">
        <v>171.02644230769238</v>
      </c>
      <c r="AI122" s="97">
        <v>0</v>
      </c>
      <c r="AJ122" s="96">
        <v>171.04166666666671</v>
      </c>
      <c r="AK122" s="97">
        <v>0</v>
      </c>
      <c r="AL122" s="96">
        <v>196.77403846153848</v>
      </c>
      <c r="AM122" s="97">
        <v>0</v>
      </c>
      <c r="AN122" s="96">
        <v>191.21394230769207</v>
      </c>
      <c r="AO122" s="97">
        <v>0</v>
      </c>
      <c r="AP122" s="96">
        <v>168.90250000000006</v>
      </c>
      <c r="AQ122" s="97">
        <v>0</v>
      </c>
      <c r="AR122" s="96">
        <v>236.19471153846132</v>
      </c>
      <c r="AS122" s="97">
        <v>0</v>
      </c>
      <c r="AT122" s="96">
        <v>824.16346153846155</v>
      </c>
      <c r="AU122" s="97">
        <v>0</v>
      </c>
      <c r="AV122" s="96">
        <v>169.24038461538456</v>
      </c>
      <c r="AW122" s="97">
        <v>0</v>
      </c>
      <c r="AX122" s="96">
        <v>0</v>
      </c>
      <c r="AY122" s="97">
        <v>0</v>
      </c>
    </row>
    <row r="123" spans="2:51" x14ac:dyDescent="0.25">
      <c r="B123" s="94">
        <v>10409</v>
      </c>
      <c r="C123" s="95" t="s">
        <v>126</v>
      </c>
      <c r="D123" s="96">
        <v>2881.2569444444434</v>
      </c>
      <c r="E123" s="97">
        <v>0</v>
      </c>
      <c r="F123" s="96">
        <v>2084.5449999999978</v>
      </c>
      <c r="G123" s="97">
        <v>0</v>
      </c>
      <c r="H123" s="96">
        <v>2900.3000000000011</v>
      </c>
      <c r="I123" s="97">
        <v>0</v>
      </c>
      <c r="J123" s="96">
        <v>3067.5913461538471</v>
      </c>
      <c r="K123" s="97">
        <v>0</v>
      </c>
      <c r="L123" s="96">
        <v>2402.8593749999986</v>
      </c>
      <c r="M123" s="97">
        <v>0</v>
      </c>
      <c r="N123" s="96">
        <v>1562.545673076921</v>
      </c>
      <c r="O123" s="97">
        <v>0</v>
      </c>
      <c r="P123" s="96">
        <v>2841.0985576923085</v>
      </c>
      <c r="Q123" s="97">
        <v>0</v>
      </c>
      <c r="R123" s="96">
        <v>2268.579326923078</v>
      </c>
      <c r="S123" s="97">
        <v>0</v>
      </c>
      <c r="T123" s="96">
        <v>1530.1050000000005</v>
      </c>
      <c r="U123" s="97">
        <v>0</v>
      </c>
      <c r="V123" s="96">
        <v>2714.6634615384605</v>
      </c>
      <c r="W123" s="97">
        <v>0</v>
      </c>
      <c r="X123" s="96">
        <v>1819.1153846153861</v>
      </c>
      <c r="Y123" s="97">
        <v>0</v>
      </c>
      <c r="Z123" s="96">
        <v>1928.0074999999974</v>
      </c>
      <c r="AA123" s="97">
        <v>0</v>
      </c>
      <c r="AB123" s="96">
        <v>2865.7962962962979</v>
      </c>
      <c r="AC123" s="97">
        <v>0</v>
      </c>
      <c r="AD123" s="96">
        <v>1156.2369791666667</v>
      </c>
      <c r="AE123" s="97">
        <v>0</v>
      </c>
      <c r="AF123" s="96">
        <v>3805.1538461538457</v>
      </c>
      <c r="AG123" s="97">
        <v>0</v>
      </c>
      <c r="AH123" s="96">
        <v>3052.1850961538489</v>
      </c>
      <c r="AI123" s="97">
        <v>0</v>
      </c>
      <c r="AJ123" s="96">
        <v>3137.1067708333308</v>
      </c>
      <c r="AK123" s="97">
        <v>0</v>
      </c>
      <c r="AL123" s="96">
        <v>1545.8942307692269</v>
      </c>
      <c r="AM123" s="97">
        <v>0</v>
      </c>
      <c r="AN123" s="96">
        <v>2824.7115384615386</v>
      </c>
      <c r="AO123" s="97">
        <v>0</v>
      </c>
      <c r="AP123" s="96">
        <v>1527.68</v>
      </c>
      <c r="AQ123" s="97">
        <v>0</v>
      </c>
      <c r="AR123" s="96">
        <v>2235.4975961538466</v>
      </c>
      <c r="AS123" s="97">
        <v>0</v>
      </c>
      <c r="AT123" s="96">
        <v>2699.9591346153834</v>
      </c>
      <c r="AU123" s="97">
        <v>0</v>
      </c>
      <c r="AV123" s="96">
        <v>1803.165865384613</v>
      </c>
      <c r="AW123" s="97">
        <v>0</v>
      </c>
      <c r="AX123" s="96">
        <v>1911.8624999999993</v>
      </c>
      <c r="AY123" s="97">
        <v>0</v>
      </c>
    </row>
    <row r="124" spans="2:51" x14ac:dyDescent="0.25">
      <c r="B124" s="94">
        <v>10426</v>
      </c>
      <c r="C124" s="95" t="s">
        <v>127</v>
      </c>
      <c r="D124" s="96">
        <v>1050.2638888888898</v>
      </c>
      <c r="E124" s="97">
        <v>0</v>
      </c>
      <c r="F124" s="96">
        <v>1193.1050000000037</v>
      </c>
      <c r="G124" s="97">
        <v>0</v>
      </c>
      <c r="H124" s="96">
        <v>3247.9300000000003</v>
      </c>
      <c r="I124" s="97">
        <v>0</v>
      </c>
      <c r="J124" s="96">
        <v>4285.2548076923122</v>
      </c>
      <c r="K124" s="97">
        <v>0</v>
      </c>
      <c r="L124" s="96">
        <v>1521.3593749999977</v>
      </c>
      <c r="M124" s="97">
        <v>0</v>
      </c>
      <c r="N124" s="96">
        <v>5655.6586538461515</v>
      </c>
      <c r="O124" s="97">
        <v>0</v>
      </c>
      <c r="P124" s="96">
        <v>5241.6274038461524</v>
      </c>
      <c r="Q124" s="97">
        <v>0</v>
      </c>
      <c r="R124" s="96">
        <v>2102.9591346153825</v>
      </c>
      <c r="S124" s="97">
        <v>0</v>
      </c>
      <c r="T124" s="96">
        <v>682.72750000000167</v>
      </c>
      <c r="U124" s="97">
        <v>0</v>
      </c>
      <c r="V124" s="96">
        <v>2212.4375000000009</v>
      </c>
      <c r="W124" s="97">
        <v>0</v>
      </c>
      <c r="X124" s="96">
        <v>2038.1730769230794</v>
      </c>
      <c r="Y124" s="97">
        <v>0</v>
      </c>
      <c r="Z124" s="96">
        <v>1446.5724999999998</v>
      </c>
      <c r="AA124" s="97">
        <v>0</v>
      </c>
      <c r="AB124" s="96">
        <v>1178.4143518518536</v>
      </c>
      <c r="AC124" s="97">
        <v>0</v>
      </c>
      <c r="AD124" s="96">
        <v>261.4791666666685</v>
      </c>
      <c r="AE124" s="97">
        <v>0</v>
      </c>
      <c r="AF124" s="96">
        <v>6369.7091346153838</v>
      </c>
      <c r="AG124" s="97">
        <v>0</v>
      </c>
      <c r="AH124" s="96">
        <v>5266.8509615384637</v>
      </c>
      <c r="AI124" s="97">
        <v>0</v>
      </c>
      <c r="AJ124" s="96">
        <v>2401.3723958333362</v>
      </c>
      <c r="AK124" s="97">
        <v>0</v>
      </c>
      <c r="AL124" s="96">
        <v>6765.8461538461497</v>
      </c>
      <c r="AM124" s="97">
        <v>0</v>
      </c>
      <c r="AN124" s="96">
        <v>6330.1394230769256</v>
      </c>
      <c r="AO124" s="97">
        <v>0</v>
      </c>
      <c r="AP124" s="96">
        <v>1833.4675000000016</v>
      </c>
      <c r="AQ124" s="97">
        <v>0</v>
      </c>
      <c r="AR124" s="96">
        <v>2033.5600961538485</v>
      </c>
      <c r="AS124" s="97">
        <v>0</v>
      </c>
      <c r="AT124" s="96">
        <v>2857.5168269230753</v>
      </c>
      <c r="AU124" s="97">
        <v>0</v>
      </c>
      <c r="AV124" s="96">
        <v>2649.7836538461529</v>
      </c>
      <c r="AW124" s="97">
        <v>0</v>
      </c>
      <c r="AX124" s="96">
        <v>1997.1774999999971</v>
      </c>
      <c r="AY124" s="97">
        <v>0</v>
      </c>
    </row>
    <row r="125" spans="2:51" x14ac:dyDescent="0.25">
      <c r="B125" s="94">
        <v>10434</v>
      </c>
      <c r="C125" s="95" t="s">
        <v>128</v>
      </c>
      <c r="D125" s="96">
        <v>5786.1828703703741</v>
      </c>
      <c r="E125" s="97">
        <v>0</v>
      </c>
      <c r="F125" s="96">
        <v>3827.8974999999969</v>
      </c>
      <c r="G125" s="97">
        <v>0</v>
      </c>
      <c r="H125" s="96">
        <v>5406.5475000000006</v>
      </c>
      <c r="I125" s="97">
        <v>0</v>
      </c>
      <c r="J125" s="96">
        <v>6850.1225961538448</v>
      </c>
      <c r="K125" s="97">
        <v>0</v>
      </c>
      <c r="L125" s="96">
        <v>1840.281249999995</v>
      </c>
      <c r="M125" s="97">
        <v>0</v>
      </c>
      <c r="N125" s="96">
        <v>4157.2620192307686</v>
      </c>
      <c r="O125" s="97">
        <v>0</v>
      </c>
      <c r="P125" s="96">
        <v>5463.5793269230762</v>
      </c>
      <c r="Q125" s="97">
        <v>0</v>
      </c>
      <c r="R125" s="96">
        <v>3826.8581730769274</v>
      </c>
      <c r="S125" s="97">
        <v>0</v>
      </c>
      <c r="T125" s="96">
        <v>2354.9049999999988</v>
      </c>
      <c r="U125" s="97">
        <v>0</v>
      </c>
      <c r="V125" s="96">
        <v>6190.7908653846198</v>
      </c>
      <c r="W125" s="97">
        <v>0</v>
      </c>
      <c r="X125" s="96">
        <v>3194.5048076923026</v>
      </c>
      <c r="Y125" s="97">
        <v>0</v>
      </c>
      <c r="Z125" s="96">
        <v>7667.2775000000038</v>
      </c>
      <c r="AA125" s="97">
        <v>0</v>
      </c>
      <c r="AB125" s="96">
        <v>5898.6041666666679</v>
      </c>
      <c r="AC125" s="97">
        <v>0</v>
      </c>
      <c r="AD125" s="96">
        <v>2530.6119791666629</v>
      </c>
      <c r="AE125" s="97">
        <v>0</v>
      </c>
      <c r="AF125" s="96">
        <v>7081.2740384615417</v>
      </c>
      <c r="AG125" s="97">
        <v>0</v>
      </c>
      <c r="AH125" s="96">
        <v>6971.5745192307704</v>
      </c>
      <c r="AI125" s="97">
        <v>0</v>
      </c>
      <c r="AJ125" s="96">
        <v>3506.2838541666661</v>
      </c>
      <c r="AK125" s="97">
        <v>0</v>
      </c>
      <c r="AL125" s="96">
        <v>4254.6250000000018</v>
      </c>
      <c r="AM125" s="97">
        <v>0</v>
      </c>
      <c r="AN125" s="96">
        <v>5553.6947115384637</v>
      </c>
      <c r="AO125" s="97">
        <v>0</v>
      </c>
      <c r="AP125" s="96">
        <v>2865.8449999999993</v>
      </c>
      <c r="AQ125" s="97">
        <v>0</v>
      </c>
      <c r="AR125" s="96">
        <v>3553.1033653846152</v>
      </c>
      <c r="AS125" s="97">
        <v>0</v>
      </c>
      <c r="AT125" s="96">
        <v>6326.9591346153784</v>
      </c>
      <c r="AU125" s="97">
        <v>0</v>
      </c>
      <c r="AV125" s="96">
        <v>3317.0865384615363</v>
      </c>
      <c r="AW125" s="97">
        <v>0</v>
      </c>
      <c r="AX125" s="96">
        <v>7794.579999999999</v>
      </c>
      <c r="AY125" s="97">
        <v>0</v>
      </c>
    </row>
    <row r="126" spans="2:51" x14ac:dyDescent="0.25">
      <c r="B126" s="94">
        <v>10436</v>
      </c>
      <c r="C126" s="95" t="s">
        <v>129</v>
      </c>
      <c r="D126" s="96">
        <v>3366.3796296296296</v>
      </c>
      <c r="E126" s="97">
        <v>0</v>
      </c>
      <c r="F126" s="96">
        <v>2098.8749999999986</v>
      </c>
      <c r="G126" s="97">
        <v>0</v>
      </c>
      <c r="H126" s="96">
        <v>1633.3150000000041</v>
      </c>
      <c r="I126" s="97">
        <v>0</v>
      </c>
      <c r="J126" s="96">
        <v>4246.6562499999991</v>
      </c>
      <c r="K126" s="97">
        <v>0</v>
      </c>
      <c r="L126" s="96">
        <v>1049.4557291666665</v>
      </c>
      <c r="M126" s="97">
        <v>0</v>
      </c>
      <c r="N126" s="96">
        <v>1626.1442307692305</v>
      </c>
      <c r="O126" s="97">
        <v>0</v>
      </c>
      <c r="P126" s="96">
        <v>3567.3918269230771</v>
      </c>
      <c r="Q126" s="97">
        <v>0</v>
      </c>
      <c r="R126" s="96">
        <v>3961.4879807692309</v>
      </c>
      <c r="S126" s="97">
        <v>0</v>
      </c>
      <c r="T126" s="96">
        <v>3106.5300000000038</v>
      </c>
      <c r="U126" s="97">
        <v>0</v>
      </c>
      <c r="V126" s="96">
        <v>5390.3822115384673</v>
      </c>
      <c r="W126" s="97">
        <v>0</v>
      </c>
      <c r="X126" s="96">
        <v>4782.2500000000027</v>
      </c>
      <c r="Y126" s="97">
        <v>0</v>
      </c>
      <c r="Z126" s="96">
        <v>3582.8050000000021</v>
      </c>
      <c r="AA126" s="97">
        <v>0</v>
      </c>
      <c r="AB126" s="96">
        <v>3443.5277777777769</v>
      </c>
      <c r="AC126" s="97">
        <v>0</v>
      </c>
      <c r="AD126" s="96">
        <v>1475.6302083333308</v>
      </c>
      <c r="AE126" s="97">
        <v>0</v>
      </c>
      <c r="AF126" s="96">
        <v>2523.7379807692309</v>
      </c>
      <c r="AG126" s="97">
        <v>0</v>
      </c>
      <c r="AH126" s="96">
        <v>4341.4350961538466</v>
      </c>
      <c r="AI126" s="97">
        <v>0</v>
      </c>
      <c r="AJ126" s="96">
        <v>2036.1328125</v>
      </c>
      <c r="AK126" s="97">
        <v>0</v>
      </c>
      <c r="AL126" s="96">
        <v>1697.3798076923065</v>
      </c>
      <c r="AM126" s="97">
        <v>0</v>
      </c>
      <c r="AN126" s="96">
        <v>3633.5769230769238</v>
      </c>
      <c r="AO126" s="97">
        <v>0</v>
      </c>
      <c r="AP126" s="96">
        <v>3232.0750000000016</v>
      </c>
      <c r="AQ126" s="97">
        <v>0</v>
      </c>
      <c r="AR126" s="96">
        <v>4266.0192307692287</v>
      </c>
      <c r="AS126" s="97">
        <v>0</v>
      </c>
      <c r="AT126" s="96">
        <v>5482.9927884615463</v>
      </c>
      <c r="AU126" s="97">
        <v>0</v>
      </c>
      <c r="AV126" s="96">
        <v>4879.7644230769192</v>
      </c>
      <c r="AW126" s="97">
        <v>0</v>
      </c>
      <c r="AX126" s="96">
        <v>3673.1500000000015</v>
      </c>
      <c r="AY126" s="97">
        <v>0</v>
      </c>
    </row>
    <row r="127" spans="2:51" x14ac:dyDescent="0.25">
      <c r="B127" s="94">
        <v>10440</v>
      </c>
      <c r="C127" s="95" t="s">
        <v>130</v>
      </c>
      <c r="D127" s="96">
        <v>328.69675925925935</v>
      </c>
      <c r="E127" s="97">
        <v>0</v>
      </c>
      <c r="F127" s="96">
        <v>842.03249999999969</v>
      </c>
      <c r="G127" s="97">
        <v>0</v>
      </c>
      <c r="H127" s="96">
        <v>1065.3475000000005</v>
      </c>
      <c r="I127" s="97">
        <v>0</v>
      </c>
      <c r="J127" s="96">
        <v>1214.6442307692312</v>
      </c>
      <c r="K127" s="97">
        <v>0</v>
      </c>
      <c r="L127" s="96">
        <v>448.60416666666623</v>
      </c>
      <c r="M127" s="97">
        <v>0</v>
      </c>
      <c r="N127" s="96">
        <v>991.42307692307736</v>
      </c>
      <c r="O127" s="97">
        <v>0</v>
      </c>
      <c r="P127" s="96">
        <v>836.55769230769204</v>
      </c>
      <c r="Q127" s="97">
        <v>0</v>
      </c>
      <c r="R127" s="96">
        <v>0</v>
      </c>
      <c r="S127" s="97">
        <v>0</v>
      </c>
      <c r="T127" s="96">
        <v>0</v>
      </c>
      <c r="U127" s="97">
        <v>0</v>
      </c>
      <c r="V127" s="96">
        <v>384.02884615384625</v>
      </c>
      <c r="W127" s="97">
        <v>0</v>
      </c>
      <c r="X127" s="96">
        <v>175.40144230769243</v>
      </c>
      <c r="Y127" s="97">
        <v>0</v>
      </c>
      <c r="Z127" s="96">
        <v>0</v>
      </c>
      <c r="AA127" s="97">
        <v>0</v>
      </c>
      <c r="AB127" s="96">
        <v>489.65972222222251</v>
      </c>
      <c r="AC127" s="97">
        <v>0</v>
      </c>
      <c r="AD127" s="96">
        <v>309.41927083333411</v>
      </c>
      <c r="AE127" s="97">
        <v>0</v>
      </c>
      <c r="AF127" s="96">
        <v>1370.6802884615392</v>
      </c>
      <c r="AG127" s="97">
        <v>0</v>
      </c>
      <c r="AH127" s="96">
        <v>1214.6442307692312</v>
      </c>
      <c r="AI127" s="97">
        <v>0</v>
      </c>
      <c r="AJ127" s="96">
        <v>722.99218749999966</v>
      </c>
      <c r="AK127" s="97">
        <v>0</v>
      </c>
      <c r="AL127" s="96">
        <v>991.42307692307736</v>
      </c>
      <c r="AM127" s="97">
        <v>0</v>
      </c>
      <c r="AN127" s="96">
        <v>1026.663461538461</v>
      </c>
      <c r="AO127" s="97">
        <v>0</v>
      </c>
      <c r="AP127" s="96">
        <v>0</v>
      </c>
      <c r="AQ127" s="97">
        <v>0</v>
      </c>
      <c r="AR127" s="96">
        <v>0</v>
      </c>
      <c r="AS127" s="97">
        <v>0</v>
      </c>
      <c r="AT127" s="96">
        <v>384.02884615384625</v>
      </c>
      <c r="AU127" s="97">
        <v>0</v>
      </c>
      <c r="AV127" s="96">
        <v>175.40144230769243</v>
      </c>
      <c r="AW127" s="97">
        <v>0</v>
      </c>
      <c r="AX127" s="96">
        <v>0</v>
      </c>
      <c r="AY127" s="97">
        <v>0</v>
      </c>
    </row>
    <row r="128" spans="2:51" x14ac:dyDescent="0.25">
      <c r="B128" s="94">
        <v>10442</v>
      </c>
      <c r="C128" s="95" t="s">
        <v>131</v>
      </c>
      <c r="D128" s="96">
        <v>3264.6018518518522</v>
      </c>
      <c r="E128" s="97">
        <v>0</v>
      </c>
      <c r="F128" s="96">
        <v>5637.8550000000014</v>
      </c>
      <c r="G128" s="97">
        <v>0</v>
      </c>
      <c r="H128" s="96">
        <v>5576.4749999999995</v>
      </c>
      <c r="I128" s="97">
        <v>0</v>
      </c>
      <c r="J128" s="96">
        <v>4795.5360576923076</v>
      </c>
      <c r="K128" s="97">
        <v>0</v>
      </c>
      <c r="L128" s="96">
        <v>2730.4244791666665</v>
      </c>
      <c r="M128" s="97">
        <v>0</v>
      </c>
      <c r="N128" s="96">
        <v>4247.475961538461</v>
      </c>
      <c r="O128" s="97">
        <v>0</v>
      </c>
      <c r="P128" s="96">
        <v>4001.8653846153852</v>
      </c>
      <c r="Q128" s="97">
        <v>0</v>
      </c>
      <c r="R128" s="96">
        <v>5281.7331730769229</v>
      </c>
      <c r="S128" s="97">
        <v>0</v>
      </c>
      <c r="T128" s="96">
        <v>4772.9600000000009</v>
      </c>
      <c r="U128" s="97">
        <v>0</v>
      </c>
      <c r="V128" s="96">
        <v>5902.3509615384583</v>
      </c>
      <c r="W128" s="97">
        <v>0</v>
      </c>
      <c r="X128" s="96">
        <v>4264.6490384615399</v>
      </c>
      <c r="Y128" s="97">
        <v>0</v>
      </c>
      <c r="Z128" s="96">
        <v>3362.3749999999995</v>
      </c>
      <c r="AA128" s="97">
        <v>0</v>
      </c>
      <c r="AB128" s="96">
        <v>3308.0162037037048</v>
      </c>
      <c r="AC128" s="97">
        <v>0</v>
      </c>
      <c r="AD128" s="96">
        <v>5142.4843749999991</v>
      </c>
      <c r="AE128" s="97">
        <v>0</v>
      </c>
      <c r="AF128" s="96">
        <v>6301.930288461539</v>
      </c>
      <c r="AG128" s="97">
        <v>0</v>
      </c>
      <c r="AH128" s="96">
        <v>4855.4038461538476</v>
      </c>
      <c r="AI128" s="97">
        <v>0</v>
      </c>
      <c r="AJ128" s="96">
        <v>2786.4062499999991</v>
      </c>
      <c r="AK128" s="97">
        <v>0</v>
      </c>
      <c r="AL128" s="96">
        <v>4301.4374999999991</v>
      </c>
      <c r="AM128" s="97">
        <v>0</v>
      </c>
      <c r="AN128" s="96">
        <v>4058.8125</v>
      </c>
      <c r="AO128" s="97">
        <v>0</v>
      </c>
      <c r="AP128" s="96">
        <v>4849.2875000000013</v>
      </c>
      <c r="AQ128" s="97">
        <v>0</v>
      </c>
      <c r="AR128" s="96">
        <v>5344.1370192307695</v>
      </c>
      <c r="AS128" s="97">
        <v>0</v>
      </c>
      <c r="AT128" s="96">
        <v>5966.1658653846152</v>
      </c>
      <c r="AU128" s="97">
        <v>0</v>
      </c>
      <c r="AV128" s="96">
        <v>4317.4350961538476</v>
      </c>
      <c r="AW128" s="97">
        <v>0</v>
      </c>
      <c r="AX128" s="96">
        <v>3404.994999999999</v>
      </c>
      <c r="AY128" s="97">
        <v>0</v>
      </c>
    </row>
    <row r="129" spans="2:51" x14ac:dyDescent="0.25">
      <c r="B129" s="94">
        <v>10446</v>
      </c>
      <c r="C129" s="95" t="s">
        <v>132</v>
      </c>
      <c r="D129" s="96">
        <v>7136.8981481481651</v>
      </c>
      <c r="E129" s="97">
        <v>0</v>
      </c>
      <c r="F129" s="96">
        <v>17739.837500000001</v>
      </c>
      <c r="G129" s="97">
        <v>0</v>
      </c>
      <c r="H129" s="96">
        <v>6874.5849999999882</v>
      </c>
      <c r="I129" s="97">
        <v>0</v>
      </c>
      <c r="J129" s="96">
        <v>14777.151442307684</v>
      </c>
      <c r="K129" s="97">
        <v>0</v>
      </c>
      <c r="L129" s="96">
        <v>5302.2265625000009</v>
      </c>
      <c r="M129" s="97">
        <v>0</v>
      </c>
      <c r="N129" s="96">
        <v>6089.5192307692432</v>
      </c>
      <c r="O129" s="97">
        <v>0</v>
      </c>
      <c r="P129" s="96">
        <v>8397.6730769230744</v>
      </c>
      <c r="Q129" s="97">
        <v>0</v>
      </c>
      <c r="R129" s="96">
        <v>6593.4423076923031</v>
      </c>
      <c r="S129" s="97">
        <v>0</v>
      </c>
      <c r="T129" s="96">
        <v>5575.0674999999865</v>
      </c>
      <c r="U129" s="97">
        <v>0</v>
      </c>
      <c r="V129" s="96">
        <v>13277.33173076922</v>
      </c>
      <c r="W129" s="97">
        <v>0</v>
      </c>
      <c r="X129" s="96">
        <v>6502.951923076921</v>
      </c>
      <c r="Y129" s="97">
        <v>0</v>
      </c>
      <c r="Z129" s="96">
        <v>9941.3425000000025</v>
      </c>
      <c r="AA129" s="97">
        <v>0</v>
      </c>
      <c r="AB129" s="96">
        <v>12830.692129629615</v>
      </c>
      <c r="AC129" s="97">
        <v>0</v>
      </c>
      <c r="AD129" s="96">
        <v>5061.3177083333267</v>
      </c>
      <c r="AE129" s="97">
        <v>0</v>
      </c>
      <c r="AF129" s="96">
        <v>12065.072115384601</v>
      </c>
      <c r="AG129" s="97">
        <v>0</v>
      </c>
      <c r="AH129" s="96">
        <v>15700.85576923077</v>
      </c>
      <c r="AI129" s="97">
        <v>0</v>
      </c>
      <c r="AJ129" s="96">
        <v>7508.0390624999936</v>
      </c>
      <c r="AK129" s="97">
        <v>0</v>
      </c>
      <c r="AL129" s="96">
        <v>6845.0264423077006</v>
      </c>
      <c r="AM129" s="97">
        <v>0</v>
      </c>
      <c r="AN129" s="96">
        <v>12606.937500000005</v>
      </c>
      <c r="AO129" s="97">
        <v>0</v>
      </c>
      <c r="AP129" s="96">
        <v>6575.0925000000143</v>
      </c>
      <c r="AQ129" s="97">
        <v>0</v>
      </c>
      <c r="AR129" s="96">
        <v>9890.5144230769347</v>
      </c>
      <c r="AS129" s="97">
        <v>0</v>
      </c>
      <c r="AT129" s="96">
        <v>13584.225961538465</v>
      </c>
      <c r="AU129" s="97">
        <v>0</v>
      </c>
      <c r="AV129" s="96">
        <v>6642.1706730769329</v>
      </c>
      <c r="AW129" s="97">
        <v>0</v>
      </c>
      <c r="AX129" s="96">
        <v>8679.4625000000124</v>
      </c>
      <c r="AY129" s="97">
        <v>0</v>
      </c>
    </row>
    <row r="130" spans="2:51" x14ac:dyDescent="0.25">
      <c r="B130" s="94">
        <v>10448</v>
      </c>
      <c r="C130" s="95" t="s">
        <v>133</v>
      </c>
      <c r="D130" s="96">
        <v>1631.2361111111118</v>
      </c>
      <c r="E130" s="97">
        <v>0</v>
      </c>
      <c r="F130" s="96">
        <v>878.39249999999993</v>
      </c>
      <c r="G130" s="97">
        <v>0</v>
      </c>
      <c r="H130" s="96">
        <v>1304.5549999999992</v>
      </c>
      <c r="I130" s="97">
        <v>0</v>
      </c>
      <c r="J130" s="96">
        <v>1841.4326923076931</v>
      </c>
      <c r="K130" s="97">
        <v>0</v>
      </c>
      <c r="L130" s="96">
        <v>1234.4713541666663</v>
      </c>
      <c r="M130" s="97">
        <v>0</v>
      </c>
      <c r="N130" s="96">
        <v>2433.4134615384623</v>
      </c>
      <c r="O130" s="97">
        <v>0</v>
      </c>
      <c r="P130" s="96">
        <v>1305.8028846153836</v>
      </c>
      <c r="Q130" s="97">
        <v>0</v>
      </c>
      <c r="R130" s="96">
        <v>1485.8894230769226</v>
      </c>
      <c r="S130" s="97">
        <v>0</v>
      </c>
      <c r="T130" s="96">
        <v>451.06500000000074</v>
      </c>
      <c r="U130" s="97">
        <v>0</v>
      </c>
      <c r="V130" s="96">
        <v>658.57692307692389</v>
      </c>
      <c r="W130" s="97">
        <v>0</v>
      </c>
      <c r="X130" s="96">
        <v>533.86298076922969</v>
      </c>
      <c r="Y130" s="97">
        <v>0</v>
      </c>
      <c r="Z130" s="96">
        <v>61.88999999999956</v>
      </c>
      <c r="AA130" s="97">
        <v>0</v>
      </c>
      <c r="AB130" s="96">
        <v>1927.5300925925931</v>
      </c>
      <c r="AC130" s="97">
        <v>0</v>
      </c>
      <c r="AD130" s="96">
        <v>46.499999999999545</v>
      </c>
      <c r="AE130" s="97">
        <v>0</v>
      </c>
      <c r="AF130" s="96">
        <v>1770.9951923076912</v>
      </c>
      <c r="AG130" s="97">
        <v>0</v>
      </c>
      <c r="AH130" s="96">
        <v>1841.4326923076931</v>
      </c>
      <c r="AI130" s="97">
        <v>0</v>
      </c>
      <c r="AJ130" s="96">
        <v>1682.3984374999993</v>
      </c>
      <c r="AK130" s="97">
        <v>0</v>
      </c>
      <c r="AL130" s="96">
        <v>2433.4134615384623</v>
      </c>
      <c r="AM130" s="97">
        <v>0</v>
      </c>
      <c r="AN130" s="96">
        <v>1643.552884615385</v>
      </c>
      <c r="AO130" s="97">
        <v>0</v>
      </c>
      <c r="AP130" s="96">
        <v>875.15000000000009</v>
      </c>
      <c r="AQ130" s="97">
        <v>0</v>
      </c>
      <c r="AR130" s="96">
        <v>747.71634615384653</v>
      </c>
      <c r="AS130" s="97">
        <v>0</v>
      </c>
      <c r="AT130" s="96">
        <v>658.57692307692389</v>
      </c>
      <c r="AU130" s="97">
        <v>0</v>
      </c>
      <c r="AV130" s="96">
        <v>533.86298076922969</v>
      </c>
      <c r="AW130" s="97">
        <v>0</v>
      </c>
      <c r="AX130" s="96">
        <v>61.88999999999956</v>
      </c>
      <c r="AY130" s="97">
        <v>0</v>
      </c>
    </row>
    <row r="131" spans="2:51" x14ac:dyDescent="0.25">
      <c r="B131" s="94">
        <v>10451</v>
      </c>
      <c r="C131" s="95" t="s">
        <v>134</v>
      </c>
      <c r="D131" s="96">
        <v>1908.2754629629655</v>
      </c>
      <c r="E131" s="97">
        <v>0</v>
      </c>
      <c r="F131" s="96">
        <v>3194.2449999999985</v>
      </c>
      <c r="G131" s="97">
        <v>0</v>
      </c>
      <c r="H131" s="96">
        <v>930.22000000000207</v>
      </c>
      <c r="I131" s="97">
        <v>0</v>
      </c>
      <c r="J131" s="96">
        <v>3409.2788461538426</v>
      </c>
      <c r="K131" s="97">
        <v>0</v>
      </c>
      <c r="L131" s="96">
        <v>0</v>
      </c>
      <c r="M131" s="97">
        <v>0</v>
      </c>
      <c r="N131" s="96">
        <v>0</v>
      </c>
      <c r="O131" s="97">
        <v>0</v>
      </c>
      <c r="P131" s="96">
        <v>1599.4687499999998</v>
      </c>
      <c r="Q131" s="97">
        <v>0</v>
      </c>
      <c r="R131" s="96">
        <v>3047.3269230769197</v>
      </c>
      <c r="S131" s="97">
        <v>0</v>
      </c>
      <c r="T131" s="96">
        <v>934.70500000000106</v>
      </c>
      <c r="U131" s="97">
        <v>0</v>
      </c>
      <c r="V131" s="96">
        <v>2724.560096153848</v>
      </c>
      <c r="W131" s="97">
        <v>0</v>
      </c>
      <c r="X131" s="96">
        <v>420.15384615384835</v>
      </c>
      <c r="Y131" s="97">
        <v>0</v>
      </c>
      <c r="Z131" s="96">
        <v>1439.5699999999997</v>
      </c>
      <c r="AA131" s="97">
        <v>0</v>
      </c>
      <c r="AB131" s="96">
        <v>2889.4027777777787</v>
      </c>
      <c r="AC131" s="97">
        <v>0</v>
      </c>
      <c r="AD131" s="96">
        <v>1031.9348958333344</v>
      </c>
      <c r="AE131" s="97">
        <v>0</v>
      </c>
      <c r="AF131" s="96">
        <v>2001.1778846153838</v>
      </c>
      <c r="AG131" s="97">
        <v>0</v>
      </c>
      <c r="AH131" s="96">
        <v>3412.2716346153866</v>
      </c>
      <c r="AI131" s="97">
        <v>0</v>
      </c>
      <c r="AJ131" s="96">
        <v>0</v>
      </c>
      <c r="AK131" s="97">
        <v>0</v>
      </c>
      <c r="AL131" s="96">
        <v>0</v>
      </c>
      <c r="AM131" s="97">
        <v>0</v>
      </c>
      <c r="AN131" s="96">
        <v>8682.516826923078</v>
      </c>
      <c r="AO131" s="97">
        <v>0</v>
      </c>
      <c r="AP131" s="96">
        <v>1029.3525000000018</v>
      </c>
      <c r="AQ131" s="97">
        <v>0</v>
      </c>
      <c r="AR131" s="96">
        <v>1989.3341346153832</v>
      </c>
      <c r="AS131" s="97">
        <v>0</v>
      </c>
      <c r="AT131" s="96">
        <v>2727.4110576923076</v>
      </c>
      <c r="AU131" s="97">
        <v>0</v>
      </c>
      <c r="AV131" s="96">
        <v>417.46875000000114</v>
      </c>
      <c r="AW131" s="97">
        <v>0</v>
      </c>
      <c r="AX131" s="96">
        <v>1437.5474999999974</v>
      </c>
      <c r="AY131" s="97">
        <v>0</v>
      </c>
    </row>
    <row r="132" spans="2:51" x14ac:dyDescent="0.25">
      <c r="B132" s="94">
        <v>10482</v>
      </c>
      <c r="C132" s="95" t="s">
        <v>135</v>
      </c>
      <c r="D132" s="96">
        <v>173.62731481481441</v>
      </c>
      <c r="E132" s="97">
        <v>0</v>
      </c>
      <c r="F132" s="96">
        <v>406.37499999999983</v>
      </c>
      <c r="G132" s="97">
        <v>0</v>
      </c>
      <c r="H132" s="96">
        <v>262.53249999999997</v>
      </c>
      <c r="I132" s="97">
        <v>0</v>
      </c>
      <c r="J132" s="96">
        <v>523.68990384615392</v>
      </c>
      <c r="K132" s="97">
        <v>0</v>
      </c>
      <c r="L132" s="96">
        <v>43.927083333333393</v>
      </c>
      <c r="M132" s="97">
        <v>0</v>
      </c>
      <c r="N132" s="96">
        <v>154.89903846153874</v>
      </c>
      <c r="O132" s="97">
        <v>0</v>
      </c>
      <c r="P132" s="96">
        <v>218.28605769230791</v>
      </c>
      <c r="Q132" s="97">
        <v>0</v>
      </c>
      <c r="R132" s="96">
        <v>428.84375000000006</v>
      </c>
      <c r="S132" s="97">
        <v>0</v>
      </c>
      <c r="T132" s="96">
        <v>133.38000000000045</v>
      </c>
      <c r="U132" s="97">
        <v>0</v>
      </c>
      <c r="V132" s="96">
        <v>420.49038461538498</v>
      </c>
      <c r="W132" s="97">
        <v>0</v>
      </c>
      <c r="X132" s="96">
        <v>427.76682692307691</v>
      </c>
      <c r="Y132" s="97">
        <v>0</v>
      </c>
      <c r="Z132" s="96">
        <v>376.35750000000013</v>
      </c>
      <c r="AA132" s="97">
        <v>0</v>
      </c>
      <c r="AB132" s="96">
        <v>278.00462962962945</v>
      </c>
      <c r="AC132" s="97">
        <v>0</v>
      </c>
      <c r="AD132" s="96">
        <v>169.06510416666674</v>
      </c>
      <c r="AE132" s="97">
        <v>0</v>
      </c>
      <c r="AF132" s="96">
        <v>379.85817307692315</v>
      </c>
      <c r="AG132" s="97">
        <v>0</v>
      </c>
      <c r="AH132" s="96">
        <v>523.68990384615392</v>
      </c>
      <c r="AI132" s="97">
        <v>0</v>
      </c>
      <c r="AJ132" s="96">
        <v>164.63541666666725</v>
      </c>
      <c r="AK132" s="97">
        <v>0</v>
      </c>
      <c r="AL132" s="96">
        <v>154.89903846153874</v>
      </c>
      <c r="AM132" s="97">
        <v>0</v>
      </c>
      <c r="AN132" s="96">
        <v>325.76201923076917</v>
      </c>
      <c r="AO132" s="97">
        <v>0</v>
      </c>
      <c r="AP132" s="96">
        <v>220.3324999999997</v>
      </c>
      <c r="AQ132" s="97">
        <v>0</v>
      </c>
      <c r="AR132" s="96">
        <v>237.4807692307696</v>
      </c>
      <c r="AS132" s="97">
        <v>0</v>
      </c>
      <c r="AT132" s="96">
        <v>420.49038461538498</v>
      </c>
      <c r="AU132" s="97">
        <v>0</v>
      </c>
      <c r="AV132" s="96">
        <v>427.76682692307691</v>
      </c>
      <c r="AW132" s="97">
        <v>0</v>
      </c>
      <c r="AX132" s="96">
        <v>376.35750000000013</v>
      </c>
      <c r="AY132" s="97">
        <v>0</v>
      </c>
    </row>
    <row r="133" spans="2:51" x14ac:dyDescent="0.25">
      <c r="B133" s="94">
        <v>10502</v>
      </c>
      <c r="C133" s="95" t="s">
        <v>136</v>
      </c>
      <c r="D133" s="96">
        <v>2181.8657407407381</v>
      </c>
      <c r="E133" s="97">
        <v>0</v>
      </c>
      <c r="F133" s="96">
        <v>2044.9474999999998</v>
      </c>
      <c r="G133" s="97">
        <v>0</v>
      </c>
      <c r="H133" s="96">
        <v>1178.4675000000004</v>
      </c>
      <c r="I133" s="97">
        <v>0</v>
      </c>
      <c r="J133" s="96">
        <v>1812.8076923076915</v>
      </c>
      <c r="K133" s="97">
        <v>0</v>
      </c>
      <c r="L133" s="96">
        <v>1702.5781249999998</v>
      </c>
      <c r="M133" s="97">
        <v>0</v>
      </c>
      <c r="N133" s="96">
        <v>1588.6947115384605</v>
      </c>
      <c r="O133" s="97">
        <v>0</v>
      </c>
      <c r="P133" s="96">
        <v>3145.6610576923067</v>
      </c>
      <c r="Q133" s="97">
        <v>0</v>
      </c>
      <c r="R133" s="96">
        <v>2723.9879807692282</v>
      </c>
      <c r="S133" s="97">
        <v>0</v>
      </c>
      <c r="T133" s="96">
        <v>2167.1074999999992</v>
      </c>
      <c r="U133" s="97">
        <v>0</v>
      </c>
      <c r="V133" s="96">
        <v>2254.2091346153834</v>
      </c>
      <c r="W133" s="97">
        <v>0</v>
      </c>
      <c r="X133" s="96">
        <v>1871.7644230769245</v>
      </c>
      <c r="Y133" s="97">
        <v>0</v>
      </c>
      <c r="Z133" s="96">
        <v>2355.855</v>
      </c>
      <c r="AA133" s="97">
        <v>0</v>
      </c>
      <c r="AB133" s="96">
        <v>2413.7222222222226</v>
      </c>
      <c r="AC133" s="97">
        <v>0</v>
      </c>
      <c r="AD133" s="96">
        <v>1757.1901041666665</v>
      </c>
      <c r="AE133" s="97">
        <v>0</v>
      </c>
      <c r="AF133" s="96">
        <v>1727.9927884615388</v>
      </c>
      <c r="AG133" s="97">
        <v>0</v>
      </c>
      <c r="AH133" s="96">
        <v>1971.3317307692312</v>
      </c>
      <c r="AI133" s="97">
        <v>0</v>
      </c>
      <c r="AJ133" s="96">
        <v>2219.6510416666665</v>
      </c>
      <c r="AK133" s="97">
        <v>0</v>
      </c>
      <c r="AL133" s="96">
        <v>1700.2211538461527</v>
      </c>
      <c r="AM133" s="97">
        <v>0</v>
      </c>
      <c r="AN133" s="96">
        <v>3416.4014423076933</v>
      </c>
      <c r="AO133" s="97">
        <v>0</v>
      </c>
      <c r="AP133" s="96">
        <v>2379.1600000000021</v>
      </c>
      <c r="AQ133" s="97">
        <v>0</v>
      </c>
      <c r="AR133" s="96">
        <v>2902.8124999999986</v>
      </c>
      <c r="AS133" s="97">
        <v>0</v>
      </c>
      <c r="AT133" s="96">
        <v>2431.6562499999995</v>
      </c>
      <c r="AU133" s="97">
        <v>0</v>
      </c>
      <c r="AV133" s="96">
        <v>1998.8966346153854</v>
      </c>
      <c r="AW133" s="97">
        <v>0</v>
      </c>
      <c r="AX133" s="96">
        <v>2582.7525000000014</v>
      </c>
      <c r="AY133" s="97">
        <v>0</v>
      </c>
    </row>
    <row r="134" spans="2:51" x14ac:dyDescent="0.25">
      <c r="B134" s="94">
        <v>10597</v>
      </c>
      <c r="C134" s="95" t="s">
        <v>137</v>
      </c>
      <c r="D134" s="96">
        <v>1787.7222222222224</v>
      </c>
      <c r="E134" s="97">
        <v>0</v>
      </c>
      <c r="F134" s="96">
        <v>1246.8024999999998</v>
      </c>
      <c r="G134" s="97">
        <v>0</v>
      </c>
      <c r="H134" s="96">
        <v>2297.8574999999983</v>
      </c>
      <c r="I134" s="97">
        <v>0</v>
      </c>
      <c r="J134" s="96">
        <v>2258.6201923076915</v>
      </c>
      <c r="K134" s="97">
        <v>0</v>
      </c>
      <c r="L134" s="96">
        <v>313.58593750000273</v>
      </c>
      <c r="M134" s="97">
        <v>0</v>
      </c>
      <c r="N134" s="96">
        <v>1288.0216346153863</v>
      </c>
      <c r="O134" s="97">
        <v>0</v>
      </c>
      <c r="P134" s="96">
        <v>1646.4278846153861</v>
      </c>
      <c r="Q134" s="97">
        <v>0</v>
      </c>
      <c r="R134" s="96">
        <v>30.778846153846295</v>
      </c>
      <c r="S134" s="97">
        <v>0</v>
      </c>
      <c r="T134" s="96">
        <v>709.95</v>
      </c>
      <c r="U134" s="97">
        <v>0</v>
      </c>
      <c r="V134" s="96">
        <v>2349.3629807692305</v>
      </c>
      <c r="W134" s="97">
        <v>0</v>
      </c>
      <c r="X134" s="96">
        <v>828.61057692307497</v>
      </c>
      <c r="Y134" s="97">
        <v>0</v>
      </c>
      <c r="Z134" s="96">
        <v>1088.0199999999993</v>
      </c>
      <c r="AA134" s="97">
        <v>0</v>
      </c>
      <c r="AB134" s="96">
        <v>1791.939814814815</v>
      </c>
      <c r="AC134" s="97">
        <v>0</v>
      </c>
      <c r="AD134" s="96">
        <v>690.28124999999864</v>
      </c>
      <c r="AE134" s="97">
        <v>0</v>
      </c>
      <c r="AF134" s="96">
        <v>2923.7403846153825</v>
      </c>
      <c r="AG134" s="97">
        <v>0</v>
      </c>
      <c r="AH134" s="96">
        <v>2262.4086538461543</v>
      </c>
      <c r="AI134" s="97">
        <v>0</v>
      </c>
      <c r="AJ134" s="96">
        <v>1493.3124999999982</v>
      </c>
      <c r="AK134" s="97">
        <v>0</v>
      </c>
      <c r="AL134" s="96">
        <v>1290.5432692307686</v>
      </c>
      <c r="AM134" s="97">
        <v>0</v>
      </c>
      <c r="AN134" s="96">
        <v>1649.6250000000002</v>
      </c>
      <c r="AO134" s="97">
        <v>0</v>
      </c>
      <c r="AP134" s="96">
        <v>0</v>
      </c>
      <c r="AQ134" s="97">
        <v>0</v>
      </c>
      <c r="AR134" s="96">
        <v>1224.9062499999991</v>
      </c>
      <c r="AS134" s="97">
        <v>0</v>
      </c>
      <c r="AT134" s="96">
        <v>2355.6057692307704</v>
      </c>
      <c r="AU134" s="97">
        <v>0</v>
      </c>
      <c r="AV134" s="96">
        <v>834.48317307692309</v>
      </c>
      <c r="AW134" s="97">
        <v>0</v>
      </c>
      <c r="AX134" s="96">
        <v>1094.2575000000004</v>
      </c>
      <c r="AY134" s="97">
        <v>0</v>
      </c>
    </row>
    <row r="135" spans="2:51" x14ac:dyDescent="0.25">
      <c r="B135" s="94">
        <v>10706</v>
      </c>
      <c r="C135" s="95" t="s">
        <v>138</v>
      </c>
      <c r="D135" s="96">
        <v>2067.2523148148139</v>
      </c>
      <c r="E135" s="97">
        <v>0</v>
      </c>
      <c r="F135" s="96">
        <v>2164.3849999999993</v>
      </c>
      <c r="G135" s="97">
        <v>0</v>
      </c>
      <c r="H135" s="96">
        <v>1737.8225</v>
      </c>
      <c r="I135" s="97">
        <v>0</v>
      </c>
      <c r="J135" s="96">
        <v>2402.0937499999986</v>
      </c>
      <c r="K135" s="97">
        <v>0</v>
      </c>
      <c r="L135" s="96">
        <v>1470.5755208333321</v>
      </c>
      <c r="M135" s="97">
        <v>0</v>
      </c>
      <c r="N135" s="96">
        <v>1994.531249999998</v>
      </c>
      <c r="O135" s="97">
        <v>0</v>
      </c>
      <c r="P135" s="96">
        <v>2033.2043269230758</v>
      </c>
      <c r="Q135" s="97">
        <v>0</v>
      </c>
      <c r="R135" s="96">
        <v>1641.5793269230771</v>
      </c>
      <c r="S135" s="97">
        <v>0</v>
      </c>
      <c r="T135" s="96">
        <v>1514.7599999999998</v>
      </c>
      <c r="U135" s="97">
        <v>0</v>
      </c>
      <c r="V135" s="96">
        <v>2207.4519230769242</v>
      </c>
      <c r="W135" s="97">
        <v>0</v>
      </c>
      <c r="X135" s="96">
        <v>2690</v>
      </c>
      <c r="Y135" s="97">
        <v>0</v>
      </c>
      <c r="Z135" s="96">
        <v>2613.9899999999993</v>
      </c>
      <c r="AA135" s="97">
        <v>0</v>
      </c>
      <c r="AB135" s="96">
        <v>2045.6805555555579</v>
      </c>
      <c r="AC135" s="97">
        <v>0</v>
      </c>
      <c r="AD135" s="96">
        <v>1489.5755208333342</v>
      </c>
      <c r="AE135" s="97">
        <v>0</v>
      </c>
      <c r="AF135" s="96">
        <v>2359.7163461538476</v>
      </c>
      <c r="AG135" s="97">
        <v>0</v>
      </c>
      <c r="AH135" s="96">
        <v>2368.329326923078</v>
      </c>
      <c r="AI135" s="97">
        <v>0</v>
      </c>
      <c r="AJ135" s="96">
        <v>1993.5208333333348</v>
      </c>
      <c r="AK135" s="97">
        <v>0</v>
      </c>
      <c r="AL135" s="96">
        <v>1949.7692307692312</v>
      </c>
      <c r="AM135" s="97">
        <v>0</v>
      </c>
      <c r="AN135" s="96">
        <v>1966.557692307691</v>
      </c>
      <c r="AO135" s="97">
        <v>0</v>
      </c>
      <c r="AP135" s="96">
        <v>962.39000000000101</v>
      </c>
      <c r="AQ135" s="97">
        <v>0</v>
      </c>
      <c r="AR135" s="96">
        <v>2103.0024038461556</v>
      </c>
      <c r="AS135" s="97">
        <v>0</v>
      </c>
      <c r="AT135" s="96">
        <v>2145.7067307692305</v>
      </c>
      <c r="AU135" s="97">
        <v>0</v>
      </c>
      <c r="AV135" s="96">
        <v>2607.1346153846152</v>
      </c>
      <c r="AW135" s="97">
        <v>0</v>
      </c>
      <c r="AX135" s="96">
        <v>2552.6574999999971</v>
      </c>
      <c r="AY135" s="97">
        <v>0</v>
      </c>
    </row>
    <row r="136" spans="2:51" x14ac:dyDescent="0.25">
      <c r="B136" s="94">
        <v>11680</v>
      </c>
      <c r="C136" s="95" t="s">
        <v>139</v>
      </c>
      <c r="D136" s="96">
        <v>540.50694444444434</v>
      </c>
      <c r="E136" s="97">
        <v>0</v>
      </c>
      <c r="F136" s="96">
        <v>595.76250000000016</v>
      </c>
      <c r="G136" s="97">
        <v>0</v>
      </c>
      <c r="H136" s="96">
        <v>23.912500000000669</v>
      </c>
      <c r="I136" s="97">
        <v>0</v>
      </c>
      <c r="J136" s="96">
        <v>1053.3942307692321</v>
      </c>
      <c r="K136" s="97">
        <v>0</v>
      </c>
      <c r="L136" s="96">
        <v>425.52864583333428</v>
      </c>
      <c r="M136" s="97">
        <v>0</v>
      </c>
      <c r="N136" s="96">
        <v>383.68990384615341</v>
      </c>
      <c r="O136" s="97">
        <v>0</v>
      </c>
      <c r="P136" s="96">
        <v>585.70673076922947</v>
      </c>
      <c r="Q136" s="97">
        <v>0</v>
      </c>
      <c r="R136" s="96">
        <v>887.99519230769147</v>
      </c>
      <c r="S136" s="97">
        <v>0</v>
      </c>
      <c r="T136" s="96">
        <v>7.2950000000013837</v>
      </c>
      <c r="U136" s="97">
        <v>0</v>
      </c>
      <c r="V136" s="96">
        <v>1295.6418269230769</v>
      </c>
      <c r="W136" s="97">
        <v>0</v>
      </c>
      <c r="X136" s="96">
        <v>0</v>
      </c>
      <c r="Y136" s="97">
        <v>0</v>
      </c>
      <c r="Z136" s="96">
        <v>292.25750000000073</v>
      </c>
      <c r="AA136" s="97">
        <v>0</v>
      </c>
      <c r="AB136" s="96">
        <v>755.2662037037046</v>
      </c>
      <c r="AC136" s="97">
        <v>0</v>
      </c>
      <c r="AD136" s="96">
        <v>0</v>
      </c>
      <c r="AE136" s="97">
        <v>0</v>
      </c>
      <c r="AF136" s="96">
        <v>359.94711538461655</v>
      </c>
      <c r="AG136" s="97">
        <v>0</v>
      </c>
      <c r="AH136" s="96">
        <v>1039.4158653846155</v>
      </c>
      <c r="AI136" s="97">
        <v>0</v>
      </c>
      <c r="AJ136" s="96">
        <v>661.0234375000008</v>
      </c>
      <c r="AK136" s="97">
        <v>0</v>
      </c>
      <c r="AL136" s="96">
        <v>364.87500000000006</v>
      </c>
      <c r="AM136" s="97">
        <v>0</v>
      </c>
      <c r="AN136" s="96">
        <v>802.76201923076871</v>
      </c>
      <c r="AO136" s="97">
        <v>0</v>
      </c>
      <c r="AP136" s="96">
        <v>390.40750000000003</v>
      </c>
      <c r="AQ136" s="97">
        <v>0</v>
      </c>
      <c r="AR136" s="96">
        <v>249.25721153846104</v>
      </c>
      <c r="AS136" s="97">
        <v>0</v>
      </c>
      <c r="AT136" s="96">
        <v>1278.447115384615</v>
      </c>
      <c r="AU136" s="97">
        <v>0</v>
      </c>
      <c r="AV136" s="96">
        <v>0</v>
      </c>
      <c r="AW136" s="97">
        <v>0</v>
      </c>
      <c r="AX136" s="96">
        <v>271.18000000000018</v>
      </c>
      <c r="AY136" s="97">
        <v>0</v>
      </c>
    </row>
    <row r="137" spans="2:51" x14ac:dyDescent="0.25">
      <c r="B137" s="94">
        <v>12026</v>
      </c>
      <c r="C137" s="95" t="s">
        <v>140</v>
      </c>
      <c r="D137" s="96">
        <v>10599.1574074074</v>
      </c>
      <c r="E137" s="97">
        <v>0</v>
      </c>
      <c r="F137" s="96">
        <v>12365.250000000004</v>
      </c>
      <c r="G137" s="97">
        <v>0</v>
      </c>
      <c r="H137" s="96">
        <v>9954.5099999999893</v>
      </c>
      <c r="I137" s="97">
        <v>0</v>
      </c>
      <c r="J137" s="96">
        <v>22856.978365384621</v>
      </c>
      <c r="K137" s="97">
        <v>0</v>
      </c>
      <c r="L137" s="96">
        <v>9678.1510416666624</v>
      </c>
      <c r="M137" s="97">
        <v>0</v>
      </c>
      <c r="N137" s="96">
        <v>6709.4663461538457</v>
      </c>
      <c r="O137" s="97">
        <v>0</v>
      </c>
      <c r="P137" s="96">
        <v>4526.0937500000009</v>
      </c>
      <c r="Q137" s="97">
        <v>0</v>
      </c>
      <c r="R137" s="96">
        <v>0</v>
      </c>
      <c r="S137" s="97">
        <v>0</v>
      </c>
      <c r="T137" s="96">
        <v>465.81249999999932</v>
      </c>
      <c r="U137" s="97">
        <v>0</v>
      </c>
      <c r="V137" s="96">
        <v>3455.9471153846107</v>
      </c>
      <c r="W137" s="97">
        <v>0</v>
      </c>
      <c r="X137" s="96">
        <v>2492.6899038461547</v>
      </c>
      <c r="Y137" s="97">
        <v>0</v>
      </c>
      <c r="Z137" s="96">
        <v>1278.4724999999976</v>
      </c>
      <c r="AA137" s="97">
        <v>0</v>
      </c>
      <c r="AB137" s="96">
        <v>12583.840277777785</v>
      </c>
      <c r="AC137" s="97">
        <v>0</v>
      </c>
      <c r="AD137" s="96">
        <v>10500.809895833336</v>
      </c>
      <c r="AE137" s="97">
        <v>0</v>
      </c>
      <c r="AF137" s="96">
        <v>14972.48798076922</v>
      </c>
      <c r="AG137" s="97">
        <v>0</v>
      </c>
      <c r="AH137" s="96">
        <v>25265.853365384621</v>
      </c>
      <c r="AI137" s="97">
        <v>0</v>
      </c>
      <c r="AJ137" s="96">
        <v>13386.223958333328</v>
      </c>
      <c r="AK137" s="97">
        <v>0</v>
      </c>
      <c r="AL137" s="96">
        <v>9012.9519230769183</v>
      </c>
      <c r="AM137" s="97">
        <v>0</v>
      </c>
      <c r="AN137" s="96">
        <v>8325.4254807692269</v>
      </c>
      <c r="AO137" s="97">
        <v>0</v>
      </c>
      <c r="AP137" s="96">
        <v>0</v>
      </c>
      <c r="AQ137" s="97">
        <v>0</v>
      </c>
      <c r="AR137" s="96">
        <v>4269.4519230769229</v>
      </c>
      <c r="AS137" s="97">
        <v>0</v>
      </c>
      <c r="AT137" s="96">
        <v>5780.033653846147</v>
      </c>
      <c r="AU137" s="97">
        <v>0</v>
      </c>
      <c r="AV137" s="96">
        <v>5223.3269230769247</v>
      </c>
      <c r="AW137" s="97">
        <v>0</v>
      </c>
      <c r="AX137" s="96">
        <v>3570.2550000000015</v>
      </c>
      <c r="AY137" s="97">
        <v>0</v>
      </c>
    </row>
    <row r="138" spans="2:51" x14ac:dyDescent="0.25">
      <c r="B138" s="114">
        <f>+Demand_current!B138</f>
        <v>10298</v>
      </c>
      <c r="C138" s="95" t="s">
        <v>141</v>
      </c>
      <c r="D138" s="271">
        <v>3998.6157407407745</v>
      </c>
      <c r="E138" s="272">
        <v>0</v>
      </c>
      <c r="F138" s="271">
        <v>0</v>
      </c>
      <c r="G138" s="272">
        <v>0</v>
      </c>
      <c r="H138" s="271">
        <v>0</v>
      </c>
      <c r="I138" s="272">
        <v>0</v>
      </c>
      <c r="J138" s="271">
        <v>0</v>
      </c>
      <c r="K138" s="272">
        <v>0</v>
      </c>
      <c r="L138" s="271">
        <v>0</v>
      </c>
      <c r="M138" s="272">
        <v>0</v>
      </c>
      <c r="N138" s="271">
        <v>50767.413461538439</v>
      </c>
      <c r="O138" s="272">
        <v>0</v>
      </c>
      <c r="P138" s="271">
        <v>35233.233173076856</v>
      </c>
      <c r="Q138" s="272">
        <v>0</v>
      </c>
      <c r="R138" s="271">
        <v>67897.814903846185</v>
      </c>
      <c r="S138" s="272">
        <v>0</v>
      </c>
      <c r="T138" s="271">
        <v>23222.497500000165</v>
      </c>
      <c r="U138" s="272">
        <v>0</v>
      </c>
      <c r="V138" s="271">
        <v>63097.894230769227</v>
      </c>
      <c r="W138" s="272">
        <v>0</v>
      </c>
      <c r="X138" s="271">
        <v>63463.274038461524</v>
      </c>
      <c r="Y138" s="272">
        <v>0</v>
      </c>
      <c r="Z138" s="271">
        <v>73936.412499999962</v>
      </c>
      <c r="AA138" s="272">
        <v>0</v>
      </c>
      <c r="AB138" s="271">
        <v>9118.451388888956</v>
      </c>
      <c r="AC138" s="272">
        <v>0</v>
      </c>
      <c r="AD138" s="271">
        <v>0</v>
      </c>
      <c r="AE138" s="272">
        <v>0</v>
      </c>
      <c r="AF138" s="271">
        <v>6241.2956730769056</v>
      </c>
      <c r="AG138" s="272">
        <v>0</v>
      </c>
      <c r="AH138" s="271">
        <v>0</v>
      </c>
      <c r="AI138" s="272">
        <v>0</v>
      </c>
      <c r="AJ138" s="271">
        <v>0</v>
      </c>
      <c r="AK138" s="272">
        <v>0</v>
      </c>
      <c r="AL138" s="271">
        <v>49952.665865384544</v>
      </c>
      <c r="AM138" s="272">
        <v>0</v>
      </c>
      <c r="AN138" s="271">
        <v>40747.425480769183</v>
      </c>
      <c r="AO138" s="272">
        <v>0</v>
      </c>
      <c r="AP138" s="271">
        <v>39047.897500000065</v>
      </c>
      <c r="AQ138" s="272">
        <v>0</v>
      </c>
      <c r="AR138" s="271">
        <v>44760.61538461547</v>
      </c>
      <c r="AS138" s="272">
        <v>0</v>
      </c>
      <c r="AT138" s="271">
        <v>61357.653846153837</v>
      </c>
      <c r="AU138" s="272">
        <v>0</v>
      </c>
      <c r="AV138" s="271">
        <v>61587.725961538417</v>
      </c>
      <c r="AW138" s="272">
        <v>0</v>
      </c>
      <c r="AX138" s="271">
        <v>71999.239999999991</v>
      </c>
      <c r="AY138" s="272">
        <v>0</v>
      </c>
    </row>
    <row r="139" spans="2:51" x14ac:dyDescent="0.25">
      <c r="B139" s="94" t="s">
        <v>142</v>
      </c>
      <c r="C139" s="95" t="s">
        <v>142</v>
      </c>
      <c r="D139" s="96" t="s">
        <v>142</v>
      </c>
      <c r="E139" s="97" t="s">
        <v>142</v>
      </c>
      <c r="F139" s="96" t="s">
        <v>142</v>
      </c>
      <c r="G139" s="97" t="s">
        <v>142</v>
      </c>
      <c r="H139" s="96" t="s">
        <v>142</v>
      </c>
      <c r="I139" s="97" t="s">
        <v>142</v>
      </c>
      <c r="J139" s="96" t="s">
        <v>142</v>
      </c>
      <c r="K139" s="97" t="s">
        <v>142</v>
      </c>
      <c r="L139" s="96" t="s">
        <v>142</v>
      </c>
      <c r="M139" s="97" t="s">
        <v>142</v>
      </c>
      <c r="N139" s="96" t="s">
        <v>142</v>
      </c>
      <c r="O139" s="97" t="s">
        <v>142</v>
      </c>
      <c r="P139" s="96" t="s">
        <v>142</v>
      </c>
      <c r="Q139" s="97" t="s">
        <v>142</v>
      </c>
      <c r="R139" s="96" t="s">
        <v>142</v>
      </c>
      <c r="S139" s="97" t="s">
        <v>142</v>
      </c>
      <c r="T139" s="96" t="s">
        <v>142</v>
      </c>
      <c r="U139" s="97" t="s">
        <v>142</v>
      </c>
      <c r="V139" s="96" t="s">
        <v>142</v>
      </c>
      <c r="W139" s="97" t="s">
        <v>142</v>
      </c>
      <c r="X139" s="96" t="s">
        <v>142</v>
      </c>
      <c r="Y139" s="97" t="s">
        <v>142</v>
      </c>
      <c r="Z139" s="96" t="s">
        <v>142</v>
      </c>
      <c r="AA139" s="97" t="s">
        <v>142</v>
      </c>
      <c r="AB139" s="96" t="s">
        <v>142</v>
      </c>
      <c r="AC139" s="97" t="s">
        <v>142</v>
      </c>
      <c r="AD139" s="96" t="s">
        <v>142</v>
      </c>
      <c r="AE139" s="97" t="s">
        <v>142</v>
      </c>
      <c r="AF139" s="96" t="s">
        <v>142</v>
      </c>
      <c r="AG139" s="97" t="s">
        <v>142</v>
      </c>
      <c r="AH139" s="96" t="s">
        <v>142</v>
      </c>
      <c r="AI139" s="97" t="s">
        <v>142</v>
      </c>
      <c r="AJ139" s="96" t="s">
        <v>142</v>
      </c>
      <c r="AK139" s="97" t="s">
        <v>142</v>
      </c>
      <c r="AL139" s="96" t="s">
        <v>142</v>
      </c>
      <c r="AM139" s="97" t="s">
        <v>142</v>
      </c>
      <c r="AN139" s="96" t="s">
        <v>142</v>
      </c>
      <c r="AO139" s="97" t="s">
        <v>142</v>
      </c>
      <c r="AP139" s="96" t="s">
        <v>142</v>
      </c>
      <c r="AQ139" s="97" t="s">
        <v>142</v>
      </c>
      <c r="AR139" s="96" t="s">
        <v>142</v>
      </c>
      <c r="AS139" s="97" t="s">
        <v>142</v>
      </c>
      <c r="AT139" s="96" t="s">
        <v>142</v>
      </c>
      <c r="AU139" s="97" t="s">
        <v>142</v>
      </c>
      <c r="AV139" s="96" t="s">
        <v>142</v>
      </c>
      <c r="AW139" s="97" t="s">
        <v>142</v>
      </c>
      <c r="AX139" s="96" t="s">
        <v>142</v>
      </c>
      <c r="AY139" s="97" t="s">
        <v>142</v>
      </c>
    </row>
    <row r="140" spans="2:51" x14ac:dyDescent="0.25">
      <c r="B140" s="94" t="s">
        <v>142</v>
      </c>
      <c r="C140" s="95" t="s">
        <v>142</v>
      </c>
      <c r="D140" s="96" t="s">
        <v>142</v>
      </c>
      <c r="E140" s="97" t="s">
        <v>142</v>
      </c>
      <c r="F140" s="96" t="s">
        <v>142</v>
      </c>
      <c r="G140" s="97" t="s">
        <v>142</v>
      </c>
      <c r="H140" s="96" t="s">
        <v>142</v>
      </c>
      <c r="I140" s="97" t="s">
        <v>142</v>
      </c>
      <c r="J140" s="96" t="s">
        <v>142</v>
      </c>
      <c r="K140" s="97" t="s">
        <v>142</v>
      </c>
      <c r="L140" s="96" t="s">
        <v>142</v>
      </c>
      <c r="M140" s="97" t="s">
        <v>142</v>
      </c>
      <c r="N140" s="96" t="s">
        <v>142</v>
      </c>
      <c r="O140" s="97" t="s">
        <v>142</v>
      </c>
      <c r="P140" s="96" t="s">
        <v>142</v>
      </c>
      <c r="Q140" s="97" t="s">
        <v>142</v>
      </c>
      <c r="R140" s="96" t="s">
        <v>142</v>
      </c>
      <c r="S140" s="97" t="s">
        <v>142</v>
      </c>
      <c r="T140" s="96" t="s">
        <v>142</v>
      </c>
      <c r="U140" s="97" t="s">
        <v>142</v>
      </c>
      <c r="V140" s="96" t="s">
        <v>142</v>
      </c>
      <c r="W140" s="97" t="s">
        <v>142</v>
      </c>
      <c r="X140" s="96" t="s">
        <v>142</v>
      </c>
      <c r="Y140" s="97" t="s">
        <v>142</v>
      </c>
      <c r="Z140" s="96" t="s">
        <v>142</v>
      </c>
      <c r="AA140" s="97" t="s">
        <v>142</v>
      </c>
      <c r="AB140" s="96" t="s">
        <v>142</v>
      </c>
      <c r="AC140" s="97" t="s">
        <v>142</v>
      </c>
      <c r="AD140" s="96" t="s">
        <v>142</v>
      </c>
      <c r="AE140" s="97" t="s">
        <v>142</v>
      </c>
      <c r="AF140" s="96" t="s">
        <v>142</v>
      </c>
      <c r="AG140" s="97" t="s">
        <v>142</v>
      </c>
      <c r="AH140" s="96" t="s">
        <v>142</v>
      </c>
      <c r="AI140" s="97" t="s">
        <v>142</v>
      </c>
      <c r="AJ140" s="96" t="s">
        <v>142</v>
      </c>
      <c r="AK140" s="97" t="s">
        <v>142</v>
      </c>
      <c r="AL140" s="96" t="s">
        <v>142</v>
      </c>
      <c r="AM140" s="97" t="s">
        <v>142</v>
      </c>
      <c r="AN140" s="96" t="s">
        <v>142</v>
      </c>
      <c r="AO140" s="97" t="s">
        <v>142</v>
      </c>
      <c r="AP140" s="96" t="s">
        <v>142</v>
      </c>
      <c r="AQ140" s="97" t="s">
        <v>142</v>
      </c>
      <c r="AR140" s="96" t="s">
        <v>142</v>
      </c>
      <c r="AS140" s="97" t="s">
        <v>142</v>
      </c>
      <c r="AT140" s="96" t="s">
        <v>142</v>
      </c>
      <c r="AU140" s="97" t="s">
        <v>142</v>
      </c>
      <c r="AV140" s="96" t="s">
        <v>142</v>
      </c>
      <c r="AW140" s="97" t="s">
        <v>142</v>
      </c>
      <c r="AX140" s="96" t="s">
        <v>142</v>
      </c>
      <c r="AY140" s="97" t="s">
        <v>142</v>
      </c>
    </row>
    <row r="141" spans="2:51" x14ac:dyDescent="0.25">
      <c r="B141" s="94" t="s">
        <v>142</v>
      </c>
      <c r="C141" s="95" t="s">
        <v>142</v>
      </c>
      <c r="D141" s="96" t="s">
        <v>142</v>
      </c>
      <c r="E141" s="97" t="s">
        <v>142</v>
      </c>
      <c r="F141" s="96" t="s">
        <v>142</v>
      </c>
      <c r="G141" s="97" t="s">
        <v>142</v>
      </c>
      <c r="H141" s="96" t="s">
        <v>142</v>
      </c>
      <c r="I141" s="97" t="s">
        <v>142</v>
      </c>
      <c r="J141" s="96" t="s">
        <v>142</v>
      </c>
      <c r="K141" s="97" t="s">
        <v>142</v>
      </c>
      <c r="L141" s="96" t="s">
        <v>142</v>
      </c>
      <c r="M141" s="97" t="s">
        <v>142</v>
      </c>
      <c r="N141" s="96" t="s">
        <v>142</v>
      </c>
      <c r="O141" s="97" t="s">
        <v>142</v>
      </c>
      <c r="P141" s="96" t="s">
        <v>142</v>
      </c>
      <c r="Q141" s="97" t="s">
        <v>142</v>
      </c>
      <c r="R141" s="96" t="s">
        <v>142</v>
      </c>
      <c r="S141" s="97" t="s">
        <v>142</v>
      </c>
      <c r="T141" s="96" t="s">
        <v>142</v>
      </c>
      <c r="U141" s="97" t="s">
        <v>142</v>
      </c>
      <c r="V141" s="96" t="s">
        <v>142</v>
      </c>
      <c r="W141" s="97" t="s">
        <v>142</v>
      </c>
      <c r="X141" s="96" t="s">
        <v>142</v>
      </c>
      <c r="Y141" s="97" t="s">
        <v>142</v>
      </c>
      <c r="Z141" s="96" t="s">
        <v>142</v>
      </c>
      <c r="AA141" s="97" t="s">
        <v>142</v>
      </c>
      <c r="AB141" s="96" t="s">
        <v>142</v>
      </c>
      <c r="AC141" s="97" t="s">
        <v>142</v>
      </c>
      <c r="AD141" s="96" t="s">
        <v>142</v>
      </c>
      <c r="AE141" s="97" t="s">
        <v>142</v>
      </c>
      <c r="AF141" s="96" t="s">
        <v>142</v>
      </c>
      <c r="AG141" s="97" t="s">
        <v>142</v>
      </c>
      <c r="AH141" s="96" t="s">
        <v>142</v>
      </c>
      <c r="AI141" s="97" t="s">
        <v>142</v>
      </c>
      <c r="AJ141" s="96" t="s">
        <v>142</v>
      </c>
      <c r="AK141" s="97" t="s">
        <v>142</v>
      </c>
      <c r="AL141" s="96" t="s">
        <v>142</v>
      </c>
      <c r="AM141" s="97" t="s">
        <v>142</v>
      </c>
      <c r="AN141" s="96" t="s">
        <v>142</v>
      </c>
      <c r="AO141" s="97" t="s">
        <v>142</v>
      </c>
      <c r="AP141" s="96" t="s">
        <v>142</v>
      </c>
      <c r="AQ141" s="97" t="s">
        <v>142</v>
      </c>
      <c r="AR141" s="96" t="s">
        <v>142</v>
      </c>
      <c r="AS141" s="97" t="s">
        <v>142</v>
      </c>
      <c r="AT141" s="96" t="s">
        <v>142</v>
      </c>
      <c r="AU141" s="97" t="s">
        <v>142</v>
      </c>
      <c r="AV141" s="96" t="s">
        <v>142</v>
      </c>
      <c r="AW141" s="97" t="s">
        <v>142</v>
      </c>
      <c r="AX141" s="96" t="s">
        <v>142</v>
      </c>
      <c r="AY141" s="97" t="s">
        <v>142</v>
      </c>
    </row>
    <row r="142" spans="2:51" x14ac:dyDescent="0.25">
      <c r="B142" s="94" t="s">
        <v>142</v>
      </c>
      <c r="C142" s="95" t="s">
        <v>142</v>
      </c>
      <c r="D142" s="96" t="s">
        <v>142</v>
      </c>
      <c r="E142" s="97" t="s">
        <v>142</v>
      </c>
      <c r="F142" s="96" t="s">
        <v>142</v>
      </c>
      <c r="G142" s="97" t="s">
        <v>142</v>
      </c>
      <c r="H142" s="96" t="s">
        <v>142</v>
      </c>
      <c r="I142" s="97" t="s">
        <v>142</v>
      </c>
      <c r="J142" s="96" t="s">
        <v>142</v>
      </c>
      <c r="K142" s="97" t="s">
        <v>142</v>
      </c>
      <c r="L142" s="96" t="s">
        <v>142</v>
      </c>
      <c r="M142" s="97" t="s">
        <v>142</v>
      </c>
      <c r="N142" s="96" t="s">
        <v>142</v>
      </c>
      <c r="O142" s="97" t="s">
        <v>142</v>
      </c>
      <c r="P142" s="96" t="s">
        <v>142</v>
      </c>
      <c r="Q142" s="97" t="s">
        <v>142</v>
      </c>
      <c r="R142" s="96" t="s">
        <v>142</v>
      </c>
      <c r="S142" s="97" t="s">
        <v>142</v>
      </c>
      <c r="T142" s="96" t="s">
        <v>142</v>
      </c>
      <c r="U142" s="97" t="s">
        <v>142</v>
      </c>
      <c r="V142" s="96" t="s">
        <v>142</v>
      </c>
      <c r="W142" s="97" t="s">
        <v>142</v>
      </c>
      <c r="X142" s="96" t="s">
        <v>142</v>
      </c>
      <c r="Y142" s="97" t="s">
        <v>142</v>
      </c>
      <c r="Z142" s="96" t="s">
        <v>142</v>
      </c>
      <c r="AA142" s="97" t="s">
        <v>142</v>
      </c>
      <c r="AB142" s="96" t="s">
        <v>142</v>
      </c>
      <c r="AC142" s="97" t="s">
        <v>142</v>
      </c>
      <c r="AD142" s="96" t="s">
        <v>142</v>
      </c>
      <c r="AE142" s="97" t="s">
        <v>142</v>
      </c>
      <c r="AF142" s="96" t="s">
        <v>142</v>
      </c>
      <c r="AG142" s="97" t="s">
        <v>142</v>
      </c>
      <c r="AH142" s="96" t="s">
        <v>142</v>
      </c>
      <c r="AI142" s="97" t="s">
        <v>142</v>
      </c>
      <c r="AJ142" s="96" t="s">
        <v>142</v>
      </c>
      <c r="AK142" s="97" t="s">
        <v>142</v>
      </c>
      <c r="AL142" s="96" t="s">
        <v>142</v>
      </c>
      <c r="AM142" s="97" t="s">
        <v>142</v>
      </c>
      <c r="AN142" s="96" t="s">
        <v>142</v>
      </c>
      <c r="AO142" s="97" t="s">
        <v>142</v>
      </c>
      <c r="AP142" s="96" t="s">
        <v>142</v>
      </c>
      <c r="AQ142" s="97" t="s">
        <v>142</v>
      </c>
      <c r="AR142" s="96" t="s">
        <v>142</v>
      </c>
      <c r="AS142" s="97" t="s">
        <v>142</v>
      </c>
      <c r="AT142" s="96" t="s">
        <v>142</v>
      </c>
      <c r="AU142" s="97" t="s">
        <v>142</v>
      </c>
      <c r="AV142" s="96" t="s">
        <v>142</v>
      </c>
      <c r="AW142" s="97" t="s">
        <v>142</v>
      </c>
      <c r="AX142" s="96" t="s">
        <v>142</v>
      </c>
      <c r="AY142" s="97" t="s">
        <v>142</v>
      </c>
    </row>
    <row r="143" spans="2:51" x14ac:dyDescent="0.25">
      <c r="B143" s="94" t="s">
        <v>142</v>
      </c>
      <c r="C143" s="95" t="s">
        <v>142</v>
      </c>
      <c r="D143" s="96" t="s">
        <v>142</v>
      </c>
      <c r="E143" s="97" t="s">
        <v>142</v>
      </c>
      <c r="F143" s="96" t="s">
        <v>142</v>
      </c>
      <c r="G143" s="97" t="s">
        <v>142</v>
      </c>
      <c r="H143" s="96" t="s">
        <v>142</v>
      </c>
      <c r="I143" s="97" t="s">
        <v>142</v>
      </c>
      <c r="J143" s="96" t="s">
        <v>142</v>
      </c>
      <c r="K143" s="97" t="s">
        <v>142</v>
      </c>
      <c r="L143" s="96" t="s">
        <v>142</v>
      </c>
      <c r="M143" s="97" t="s">
        <v>142</v>
      </c>
      <c r="N143" s="96" t="s">
        <v>142</v>
      </c>
      <c r="O143" s="97" t="s">
        <v>142</v>
      </c>
      <c r="P143" s="96" t="s">
        <v>142</v>
      </c>
      <c r="Q143" s="97" t="s">
        <v>142</v>
      </c>
      <c r="R143" s="96" t="s">
        <v>142</v>
      </c>
      <c r="S143" s="97" t="s">
        <v>142</v>
      </c>
      <c r="T143" s="96" t="s">
        <v>142</v>
      </c>
      <c r="U143" s="97" t="s">
        <v>142</v>
      </c>
      <c r="V143" s="96" t="s">
        <v>142</v>
      </c>
      <c r="W143" s="97" t="s">
        <v>142</v>
      </c>
      <c r="X143" s="96" t="s">
        <v>142</v>
      </c>
      <c r="Y143" s="97" t="s">
        <v>142</v>
      </c>
      <c r="Z143" s="96" t="s">
        <v>142</v>
      </c>
      <c r="AA143" s="97" t="s">
        <v>142</v>
      </c>
      <c r="AB143" s="96" t="s">
        <v>142</v>
      </c>
      <c r="AC143" s="97" t="s">
        <v>142</v>
      </c>
      <c r="AD143" s="96" t="s">
        <v>142</v>
      </c>
      <c r="AE143" s="97" t="s">
        <v>142</v>
      </c>
      <c r="AF143" s="96" t="s">
        <v>142</v>
      </c>
      <c r="AG143" s="97" t="s">
        <v>142</v>
      </c>
      <c r="AH143" s="96" t="s">
        <v>142</v>
      </c>
      <c r="AI143" s="97" t="s">
        <v>142</v>
      </c>
      <c r="AJ143" s="96" t="s">
        <v>142</v>
      </c>
      <c r="AK143" s="97" t="s">
        <v>142</v>
      </c>
      <c r="AL143" s="96" t="s">
        <v>142</v>
      </c>
      <c r="AM143" s="97" t="s">
        <v>142</v>
      </c>
      <c r="AN143" s="96" t="s">
        <v>142</v>
      </c>
      <c r="AO143" s="97" t="s">
        <v>142</v>
      </c>
      <c r="AP143" s="96" t="s">
        <v>142</v>
      </c>
      <c r="AQ143" s="97" t="s">
        <v>142</v>
      </c>
      <c r="AR143" s="96" t="s">
        <v>142</v>
      </c>
      <c r="AS143" s="97" t="s">
        <v>142</v>
      </c>
      <c r="AT143" s="96" t="s">
        <v>142</v>
      </c>
      <c r="AU143" s="97" t="s">
        <v>142</v>
      </c>
      <c r="AV143" s="96" t="s">
        <v>142</v>
      </c>
      <c r="AW143" s="97" t="s">
        <v>142</v>
      </c>
      <c r="AX143" s="96" t="s">
        <v>142</v>
      </c>
      <c r="AY143" s="97" t="s">
        <v>142</v>
      </c>
    </row>
    <row r="144" spans="2:51" x14ac:dyDescent="0.25">
      <c r="B144" s="94" t="s">
        <v>142</v>
      </c>
      <c r="C144" s="95" t="s">
        <v>142</v>
      </c>
      <c r="D144" s="96" t="s">
        <v>142</v>
      </c>
      <c r="E144" s="97" t="s">
        <v>142</v>
      </c>
      <c r="F144" s="96" t="s">
        <v>142</v>
      </c>
      <c r="G144" s="97" t="s">
        <v>142</v>
      </c>
      <c r="H144" s="96" t="s">
        <v>142</v>
      </c>
      <c r="I144" s="97" t="s">
        <v>142</v>
      </c>
      <c r="J144" s="96" t="s">
        <v>142</v>
      </c>
      <c r="K144" s="97" t="s">
        <v>142</v>
      </c>
      <c r="L144" s="96" t="s">
        <v>142</v>
      </c>
      <c r="M144" s="97" t="s">
        <v>142</v>
      </c>
      <c r="N144" s="96" t="s">
        <v>142</v>
      </c>
      <c r="O144" s="97" t="s">
        <v>142</v>
      </c>
      <c r="P144" s="96" t="s">
        <v>142</v>
      </c>
      <c r="Q144" s="97" t="s">
        <v>142</v>
      </c>
      <c r="R144" s="96" t="s">
        <v>142</v>
      </c>
      <c r="S144" s="97" t="s">
        <v>142</v>
      </c>
      <c r="T144" s="96" t="s">
        <v>142</v>
      </c>
      <c r="U144" s="97" t="s">
        <v>142</v>
      </c>
      <c r="V144" s="96" t="s">
        <v>142</v>
      </c>
      <c r="W144" s="97" t="s">
        <v>142</v>
      </c>
      <c r="X144" s="96" t="s">
        <v>142</v>
      </c>
      <c r="Y144" s="97" t="s">
        <v>142</v>
      </c>
      <c r="Z144" s="96" t="s">
        <v>142</v>
      </c>
      <c r="AA144" s="97" t="s">
        <v>142</v>
      </c>
      <c r="AB144" s="96" t="s">
        <v>142</v>
      </c>
      <c r="AC144" s="97" t="s">
        <v>142</v>
      </c>
      <c r="AD144" s="96" t="s">
        <v>142</v>
      </c>
      <c r="AE144" s="97" t="s">
        <v>142</v>
      </c>
      <c r="AF144" s="96" t="s">
        <v>142</v>
      </c>
      <c r="AG144" s="97" t="s">
        <v>142</v>
      </c>
      <c r="AH144" s="96" t="s">
        <v>142</v>
      </c>
      <c r="AI144" s="97" t="s">
        <v>142</v>
      </c>
      <c r="AJ144" s="96" t="s">
        <v>142</v>
      </c>
      <c r="AK144" s="97" t="s">
        <v>142</v>
      </c>
      <c r="AL144" s="96" t="s">
        <v>142</v>
      </c>
      <c r="AM144" s="97" t="s">
        <v>142</v>
      </c>
      <c r="AN144" s="96" t="s">
        <v>142</v>
      </c>
      <c r="AO144" s="97" t="s">
        <v>142</v>
      </c>
      <c r="AP144" s="96" t="s">
        <v>142</v>
      </c>
      <c r="AQ144" s="97" t="s">
        <v>142</v>
      </c>
      <c r="AR144" s="96" t="s">
        <v>142</v>
      </c>
      <c r="AS144" s="97" t="s">
        <v>142</v>
      </c>
      <c r="AT144" s="96" t="s">
        <v>142</v>
      </c>
      <c r="AU144" s="97" t="s">
        <v>142</v>
      </c>
      <c r="AV144" s="96" t="s">
        <v>142</v>
      </c>
      <c r="AW144" s="97" t="s">
        <v>142</v>
      </c>
      <c r="AX144" s="96" t="s">
        <v>142</v>
      </c>
      <c r="AY144" s="97" t="s">
        <v>142</v>
      </c>
    </row>
    <row r="145" spans="2:51" x14ac:dyDescent="0.25">
      <c r="B145" s="94" t="s">
        <v>142</v>
      </c>
      <c r="C145" s="95" t="s">
        <v>142</v>
      </c>
      <c r="D145" s="96" t="s">
        <v>142</v>
      </c>
      <c r="E145" s="97" t="s">
        <v>142</v>
      </c>
      <c r="F145" s="96" t="s">
        <v>142</v>
      </c>
      <c r="G145" s="97" t="s">
        <v>142</v>
      </c>
      <c r="H145" s="96" t="s">
        <v>142</v>
      </c>
      <c r="I145" s="97" t="s">
        <v>142</v>
      </c>
      <c r="J145" s="96" t="s">
        <v>142</v>
      </c>
      <c r="K145" s="97" t="s">
        <v>142</v>
      </c>
      <c r="L145" s="96" t="s">
        <v>142</v>
      </c>
      <c r="M145" s="97" t="s">
        <v>142</v>
      </c>
      <c r="N145" s="96" t="s">
        <v>142</v>
      </c>
      <c r="O145" s="97" t="s">
        <v>142</v>
      </c>
      <c r="P145" s="96" t="s">
        <v>142</v>
      </c>
      <c r="Q145" s="97" t="s">
        <v>142</v>
      </c>
      <c r="R145" s="96" t="s">
        <v>142</v>
      </c>
      <c r="S145" s="97" t="s">
        <v>142</v>
      </c>
      <c r="T145" s="96" t="s">
        <v>142</v>
      </c>
      <c r="U145" s="97" t="s">
        <v>142</v>
      </c>
      <c r="V145" s="96" t="s">
        <v>142</v>
      </c>
      <c r="W145" s="97" t="s">
        <v>142</v>
      </c>
      <c r="X145" s="96" t="s">
        <v>142</v>
      </c>
      <c r="Y145" s="97" t="s">
        <v>142</v>
      </c>
      <c r="Z145" s="96" t="s">
        <v>142</v>
      </c>
      <c r="AA145" s="97" t="s">
        <v>142</v>
      </c>
      <c r="AB145" s="96" t="s">
        <v>142</v>
      </c>
      <c r="AC145" s="97" t="s">
        <v>142</v>
      </c>
      <c r="AD145" s="96" t="s">
        <v>142</v>
      </c>
      <c r="AE145" s="97" t="s">
        <v>142</v>
      </c>
      <c r="AF145" s="96" t="s">
        <v>142</v>
      </c>
      <c r="AG145" s="97" t="s">
        <v>142</v>
      </c>
      <c r="AH145" s="96" t="s">
        <v>142</v>
      </c>
      <c r="AI145" s="97" t="s">
        <v>142</v>
      </c>
      <c r="AJ145" s="96" t="s">
        <v>142</v>
      </c>
      <c r="AK145" s="97" t="s">
        <v>142</v>
      </c>
      <c r="AL145" s="96" t="s">
        <v>142</v>
      </c>
      <c r="AM145" s="97" t="s">
        <v>142</v>
      </c>
      <c r="AN145" s="96" t="s">
        <v>142</v>
      </c>
      <c r="AO145" s="97" t="s">
        <v>142</v>
      </c>
      <c r="AP145" s="96" t="s">
        <v>142</v>
      </c>
      <c r="AQ145" s="97" t="s">
        <v>142</v>
      </c>
      <c r="AR145" s="96" t="s">
        <v>142</v>
      </c>
      <c r="AS145" s="97" t="s">
        <v>142</v>
      </c>
      <c r="AT145" s="96" t="s">
        <v>142</v>
      </c>
      <c r="AU145" s="97" t="s">
        <v>142</v>
      </c>
      <c r="AV145" s="96" t="s">
        <v>142</v>
      </c>
      <c r="AW145" s="97" t="s">
        <v>142</v>
      </c>
      <c r="AX145" s="96" t="s">
        <v>142</v>
      </c>
      <c r="AY145" s="97" t="s">
        <v>142</v>
      </c>
    </row>
    <row r="146" spans="2:51" x14ac:dyDescent="0.25">
      <c r="B146" s="94" t="s">
        <v>142</v>
      </c>
      <c r="C146" s="95" t="s">
        <v>142</v>
      </c>
      <c r="D146" s="96" t="s">
        <v>142</v>
      </c>
      <c r="E146" s="97" t="s">
        <v>142</v>
      </c>
      <c r="F146" s="96" t="s">
        <v>142</v>
      </c>
      <c r="G146" s="97" t="s">
        <v>142</v>
      </c>
      <c r="H146" s="96" t="s">
        <v>142</v>
      </c>
      <c r="I146" s="97" t="s">
        <v>142</v>
      </c>
      <c r="J146" s="96" t="s">
        <v>142</v>
      </c>
      <c r="K146" s="97" t="s">
        <v>142</v>
      </c>
      <c r="L146" s="96" t="s">
        <v>142</v>
      </c>
      <c r="M146" s="97" t="s">
        <v>142</v>
      </c>
      <c r="N146" s="96" t="s">
        <v>142</v>
      </c>
      <c r="O146" s="97" t="s">
        <v>142</v>
      </c>
      <c r="P146" s="96" t="s">
        <v>142</v>
      </c>
      <c r="Q146" s="97" t="s">
        <v>142</v>
      </c>
      <c r="R146" s="96" t="s">
        <v>142</v>
      </c>
      <c r="S146" s="97" t="s">
        <v>142</v>
      </c>
      <c r="T146" s="96" t="s">
        <v>142</v>
      </c>
      <c r="U146" s="97" t="s">
        <v>142</v>
      </c>
      <c r="V146" s="96" t="s">
        <v>142</v>
      </c>
      <c r="W146" s="97" t="s">
        <v>142</v>
      </c>
      <c r="X146" s="96" t="s">
        <v>142</v>
      </c>
      <c r="Y146" s="97" t="s">
        <v>142</v>
      </c>
      <c r="Z146" s="96" t="s">
        <v>142</v>
      </c>
      <c r="AA146" s="97" t="s">
        <v>142</v>
      </c>
      <c r="AB146" s="96" t="s">
        <v>142</v>
      </c>
      <c r="AC146" s="97" t="s">
        <v>142</v>
      </c>
      <c r="AD146" s="96" t="s">
        <v>142</v>
      </c>
      <c r="AE146" s="97" t="s">
        <v>142</v>
      </c>
      <c r="AF146" s="96" t="s">
        <v>142</v>
      </c>
      <c r="AG146" s="97" t="s">
        <v>142</v>
      </c>
      <c r="AH146" s="96" t="s">
        <v>142</v>
      </c>
      <c r="AI146" s="97" t="s">
        <v>142</v>
      </c>
      <c r="AJ146" s="96" t="s">
        <v>142</v>
      </c>
      <c r="AK146" s="97" t="s">
        <v>142</v>
      </c>
      <c r="AL146" s="96" t="s">
        <v>142</v>
      </c>
      <c r="AM146" s="97" t="s">
        <v>142</v>
      </c>
      <c r="AN146" s="96" t="s">
        <v>142</v>
      </c>
      <c r="AO146" s="97" t="s">
        <v>142</v>
      </c>
      <c r="AP146" s="96" t="s">
        <v>142</v>
      </c>
      <c r="AQ146" s="97" t="s">
        <v>142</v>
      </c>
      <c r="AR146" s="96" t="s">
        <v>142</v>
      </c>
      <c r="AS146" s="97" t="s">
        <v>142</v>
      </c>
      <c r="AT146" s="96" t="s">
        <v>142</v>
      </c>
      <c r="AU146" s="97" t="s">
        <v>142</v>
      </c>
      <c r="AV146" s="96" t="s">
        <v>142</v>
      </c>
      <c r="AW146" s="97" t="s">
        <v>142</v>
      </c>
      <c r="AX146" s="96" t="s">
        <v>142</v>
      </c>
      <c r="AY146" s="97" t="s">
        <v>142</v>
      </c>
    </row>
    <row r="147" spans="2:51" x14ac:dyDescent="0.25">
      <c r="B147" s="94" t="s">
        <v>142</v>
      </c>
      <c r="C147" s="95" t="s">
        <v>142</v>
      </c>
      <c r="D147" s="96" t="s">
        <v>142</v>
      </c>
      <c r="E147" s="97" t="s">
        <v>142</v>
      </c>
      <c r="F147" s="96" t="s">
        <v>142</v>
      </c>
      <c r="G147" s="97" t="s">
        <v>142</v>
      </c>
      <c r="H147" s="96" t="s">
        <v>142</v>
      </c>
      <c r="I147" s="97" t="s">
        <v>142</v>
      </c>
      <c r="J147" s="96" t="s">
        <v>142</v>
      </c>
      <c r="K147" s="97" t="s">
        <v>142</v>
      </c>
      <c r="L147" s="96" t="s">
        <v>142</v>
      </c>
      <c r="M147" s="97" t="s">
        <v>142</v>
      </c>
      <c r="N147" s="96" t="s">
        <v>142</v>
      </c>
      <c r="O147" s="97" t="s">
        <v>142</v>
      </c>
      <c r="P147" s="96" t="s">
        <v>142</v>
      </c>
      <c r="Q147" s="97" t="s">
        <v>142</v>
      </c>
      <c r="R147" s="96" t="s">
        <v>142</v>
      </c>
      <c r="S147" s="97" t="s">
        <v>142</v>
      </c>
      <c r="T147" s="96" t="s">
        <v>142</v>
      </c>
      <c r="U147" s="97" t="s">
        <v>142</v>
      </c>
      <c r="V147" s="96" t="s">
        <v>142</v>
      </c>
      <c r="W147" s="97" t="s">
        <v>142</v>
      </c>
      <c r="X147" s="96" t="s">
        <v>142</v>
      </c>
      <c r="Y147" s="97" t="s">
        <v>142</v>
      </c>
      <c r="Z147" s="96" t="s">
        <v>142</v>
      </c>
      <c r="AA147" s="97" t="s">
        <v>142</v>
      </c>
      <c r="AB147" s="96" t="s">
        <v>142</v>
      </c>
      <c r="AC147" s="97" t="s">
        <v>142</v>
      </c>
      <c r="AD147" s="96" t="s">
        <v>142</v>
      </c>
      <c r="AE147" s="97" t="s">
        <v>142</v>
      </c>
      <c r="AF147" s="96" t="s">
        <v>142</v>
      </c>
      <c r="AG147" s="97" t="s">
        <v>142</v>
      </c>
      <c r="AH147" s="96" t="s">
        <v>142</v>
      </c>
      <c r="AI147" s="97" t="s">
        <v>142</v>
      </c>
      <c r="AJ147" s="96" t="s">
        <v>142</v>
      </c>
      <c r="AK147" s="97" t="s">
        <v>142</v>
      </c>
      <c r="AL147" s="96" t="s">
        <v>142</v>
      </c>
      <c r="AM147" s="97" t="s">
        <v>142</v>
      </c>
      <c r="AN147" s="96" t="s">
        <v>142</v>
      </c>
      <c r="AO147" s="97" t="s">
        <v>142</v>
      </c>
      <c r="AP147" s="96" t="s">
        <v>142</v>
      </c>
      <c r="AQ147" s="97" t="s">
        <v>142</v>
      </c>
      <c r="AR147" s="96" t="s">
        <v>142</v>
      </c>
      <c r="AS147" s="97" t="s">
        <v>142</v>
      </c>
      <c r="AT147" s="96" t="s">
        <v>142</v>
      </c>
      <c r="AU147" s="97" t="s">
        <v>142</v>
      </c>
      <c r="AV147" s="96" t="s">
        <v>142</v>
      </c>
      <c r="AW147" s="97" t="s">
        <v>142</v>
      </c>
      <c r="AX147" s="96" t="s">
        <v>142</v>
      </c>
      <c r="AY147" s="97" t="s">
        <v>142</v>
      </c>
    </row>
    <row r="148" spans="2:51" x14ac:dyDescent="0.25">
      <c r="B148" s="94" t="s">
        <v>142</v>
      </c>
      <c r="C148" s="95" t="s">
        <v>142</v>
      </c>
      <c r="D148" s="96" t="s">
        <v>142</v>
      </c>
      <c r="E148" s="97" t="s">
        <v>142</v>
      </c>
      <c r="F148" s="96" t="s">
        <v>142</v>
      </c>
      <c r="G148" s="97" t="s">
        <v>142</v>
      </c>
      <c r="H148" s="96" t="s">
        <v>142</v>
      </c>
      <c r="I148" s="97" t="s">
        <v>142</v>
      </c>
      <c r="J148" s="96" t="s">
        <v>142</v>
      </c>
      <c r="K148" s="97" t="s">
        <v>142</v>
      </c>
      <c r="L148" s="96" t="s">
        <v>142</v>
      </c>
      <c r="M148" s="97" t="s">
        <v>142</v>
      </c>
      <c r="N148" s="96" t="s">
        <v>142</v>
      </c>
      <c r="O148" s="97" t="s">
        <v>142</v>
      </c>
      <c r="P148" s="96" t="s">
        <v>142</v>
      </c>
      <c r="Q148" s="97" t="s">
        <v>142</v>
      </c>
      <c r="R148" s="96" t="s">
        <v>142</v>
      </c>
      <c r="S148" s="97" t="s">
        <v>142</v>
      </c>
      <c r="T148" s="96" t="s">
        <v>142</v>
      </c>
      <c r="U148" s="97" t="s">
        <v>142</v>
      </c>
      <c r="V148" s="96" t="s">
        <v>142</v>
      </c>
      <c r="W148" s="97" t="s">
        <v>142</v>
      </c>
      <c r="X148" s="96" t="s">
        <v>142</v>
      </c>
      <c r="Y148" s="97" t="s">
        <v>142</v>
      </c>
      <c r="Z148" s="96" t="s">
        <v>142</v>
      </c>
      <c r="AA148" s="97" t="s">
        <v>142</v>
      </c>
      <c r="AB148" s="96" t="s">
        <v>142</v>
      </c>
      <c r="AC148" s="97" t="s">
        <v>142</v>
      </c>
      <c r="AD148" s="96" t="s">
        <v>142</v>
      </c>
      <c r="AE148" s="97" t="s">
        <v>142</v>
      </c>
      <c r="AF148" s="96" t="s">
        <v>142</v>
      </c>
      <c r="AG148" s="97" t="s">
        <v>142</v>
      </c>
      <c r="AH148" s="96" t="s">
        <v>142</v>
      </c>
      <c r="AI148" s="97" t="s">
        <v>142</v>
      </c>
      <c r="AJ148" s="96" t="s">
        <v>142</v>
      </c>
      <c r="AK148" s="97" t="s">
        <v>142</v>
      </c>
      <c r="AL148" s="96" t="s">
        <v>142</v>
      </c>
      <c r="AM148" s="97" t="s">
        <v>142</v>
      </c>
      <c r="AN148" s="96" t="s">
        <v>142</v>
      </c>
      <c r="AO148" s="97" t="s">
        <v>142</v>
      </c>
      <c r="AP148" s="96" t="s">
        <v>142</v>
      </c>
      <c r="AQ148" s="97" t="s">
        <v>142</v>
      </c>
      <c r="AR148" s="96" t="s">
        <v>142</v>
      </c>
      <c r="AS148" s="97" t="s">
        <v>142</v>
      </c>
      <c r="AT148" s="96" t="s">
        <v>142</v>
      </c>
      <c r="AU148" s="97" t="s">
        <v>142</v>
      </c>
      <c r="AV148" s="96" t="s">
        <v>142</v>
      </c>
      <c r="AW148" s="97" t="s">
        <v>142</v>
      </c>
      <c r="AX148" s="96" t="s">
        <v>142</v>
      </c>
      <c r="AY148" s="97" t="s">
        <v>142</v>
      </c>
    </row>
    <row r="149" spans="2:51" x14ac:dyDescent="0.25">
      <c r="B149" s="94" t="s">
        <v>142</v>
      </c>
      <c r="C149" s="95" t="s">
        <v>142</v>
      </c>
      <c r="D149" s="96" t="s">
        <v>142</v>
      </c>
      <c r="E149" s="97" t="s">
        <v>142</v>
      </c>
      <c r="F149" s="96" t="s">
        <v>142</v>
      </c>
      <c r="G149" s="97" t="s">
        <v>142</v>
      </c>
      <c r="H149" s="96" t="s">
        <v>142</v>
      </c>
      <c r="I149" s="97" t="s">
        <v>142</v>
      </c>
      <c r="J149" s="96" t="s">
        <v>142</v>
      </c>
      <c r="K149" s="97" t="s">
        <v>142</v>
      </c>
      <c r="L149" s="96" t="s">
        <v>142</v>
      </c>
      <c r="M149" s="97" t="s">
        <v>142</v>
      </c>
      <c r="N149" s="96" t="s">
        <v>142</v>
      </c>
      <c r="O149" s="97" t="s">
        <v>142</v>
      </c>
      <c r="P149" s="96" t="s">
        <v>142</v>
      </c>
      <c r="Q149" s="97" t="s">
        <v>142</v>
      </c>
      <c r="R149" s="96" t="s">
        <v>142</v>
      </c>
      <c r="S149" s="97" t="s">
        <v>142</v>
      </c>
      <c r="T149" s="96" t="s">
        <v>142</v>
      </c>
      <c r="U149" s="97" t="s">
        <v>142</v>
      </c>
      <c r="V149" s="96" t="s">
        <v>142</v>
      </c>
      <c r="W149" s="97" t="s">
        <v>142</v>
      </c>
      <c r="X149" s="96" t="s">
        <v>142</v>
      </c>
      <c r="Y149" s="97" t="s">
        <v>142</v>
      </c>
      <c r="Z149" s="96" t="s">
        <v>142</v>
      </c>
      <c r="AA149" s="97" t="s">
        <v>142</v>
      </c>
      <c r="AB149" s="96" t="s">
        <v>142</v>
      </c>
      <c r="AC149" s="97" t="s">
        <v>142</v>
      </c>
      <c r="AD149" s="96" t="s">
        <v>142</v>
      </c>
      <c r="AE149" s="97" t="s">
        <v>142</v>
      </c>
      <c r="AF149" s="96" t="s">
        <v>142</v>
      </c>
      <c r="AG149" s="97" t="s">
        <v>142</v>
      </c>
      <c r="AH149" s="96" t="s">
        <v>142</v>
      </c>
      <c r="AI149" s="97" t="s">
        <v>142</v>
      </c>
      <c r="AJ149" s="96" t="s">
        <v>142</v>
      </c>
      <c r="AK149" s="97" t="s">
        <v>142</v>
      </c>
      <c r="AL149" s="96" t="s">
        <v>142</v>
      </c>
      <c r="AM149" s="97" t="s">
        <v>142</v>
      </c>
      <c r="AN149" s="96" t="s">
        <v>142</v>
      </c>
      <c r="AO149" s="97" t="s">
        <v>142</v>
      </c>
      <c r="AP149" s="96" t="s">
        <v>142</v>
      </c>
      <c r="AQ149" s="97" t="s">
        <v>142</v>
      </c>
      <c r="AR149" s="96" t="s">
        <v>142</v>
      </c>
      <c r="AS149" s="97" t="s">
        <v>142</v>
      </c>
      <c r="AT149" s="96" t="s">
        <v>142</v>
      </c>
      <c r="AU149" s="97" t="s">
        <v>142</v>
      </c>
      <c r="AV149" s="96" t="s">
        <v>142</v>
      </c>
      <c r="AW149" s="97" t="s">
        <v>142</v>
      </c>
      <c r="AX149" s="96" t="s">
        <v>142</v>
      </c>
      <c r="AY149" s="97" t="s">
        <v>142</v>
      </c>
    </row>
    <row r="150" spans="2:51" x14ac:dyDescent="0.25">
      <c r="B150" s="94" t="s">
        <v>142</v>
      </c>
      <c r="C150" s="95" t="s">
        <v>142</v>
      </c>
      <c r="D150" s="96" t="s">
        <v>142</v>
      </c>
      <c r="E150" s="97" t="s">
        <v>142</v>
      </c>
      <c r="F150" s="96" t="s">
        <v>142</v>
      </c>
      <c r="G150" s="97" t="s">
        <v>142</v>
      </c>
      <c r="H150" s="96" t="s">
        <v>142</v>
      </c>
      <c r="I150" s="97" t="s">
        <v>142</v>
      </c>
      <c r="J150" s="96" t="s">
        <v>142</v>
      </c>
      <c r="K150" s="97" t="s">
        <v>142</v>
      </c>
      <c r="L150" s="96" t="s">
        <v>142</v>
      </c>
      <c r="M150" s="97" t="s">
        <v>142</v>
      </c>
      <c r="N150" s="96" t="s">
        <v>142</v>
      </c>
      <c r="O150" s="97" t="s">
        <v>142</v>
      </c>
      <c r="P150" s="96" t="s">
        <v>142</v>
      </c>
      <c r="Q150" s="97" t="s">
        <v>142</v>
      </c>
      <c r="R150" s="96" t="s">
        <v>142</v>
      </c>
      <c r="S150" s="97" t="s">
        <v>142</v>
      </c>
      <c r="T150" s="96" t="s">
        <v>142</v>
      </c>
      <c r="U150" s="97" t="s">
        <v>142</v>
      </c>
      <c r="V150" s="96" t="s">
        <v>142</v>
      </c>
      <c r="W150" s="97" t="s">
        <v>142</v>
      </c>
      <c r="X150" s="96" t="s">
        <v>142</v>
      </c>
      <c r="Y150" s="97" t="s">
        <v>142</v>
      </c>
      <c r="Z150" s="96" t="s">
        <v>142</v>
      </c>
      <c r="AA150" s="97" t="s">
        <v>142</v>
      </c>
      <c r="AB150" s="96" t="s">
        <v>142</v>
      </c>
      <c r="AC150" s="97" t="s">
        <v>142</v>
      </c>
      <c r="AD150" s="96" t="s">
        <v>142</v>
      </c>
      <c r="AE150" s="97" t="s">
        <v>142</v>
      </c>
      <c r="AF150" s="96" t="s">
        <v>142</v>
      </c>
      <c r="AG150" s="97" t="s">
        <v>142</v>
      </c>
      <c r="AH150" s="96" t="s">
        <v>142</v>
      </c>
      <c r="AI150" s="97" t="s">
        <v>142</v>
      </c>
      <c r="AJ150" s="96" t="s">
        <v>142</v>
      </c>
      <c r="AK150" s="97" t="s">
        <v>142</v>
      </c>
      <c r="AL150" s="96" t="s">
        <v>142</v>
      </c>
      <c r="AM150" s="97" t="s">
        <v>142</v>
      </c>
      <c r="AN150" s="96" t="s">
        <v>142</v>
      </c>
      <c r="AO150" s="97" t="s">
        <v>142</v>
      </c>
      <c r="AP150" s="96" t="s">
        <v>142</v>
      </c>
      <c r="AQ150" s="97" t="s">
        <v>142</v>
      </c>
      <c r="AR150" s="96" t="s">
        <v>142</v>
      </c>
      <c r="AS150" s="97" t="s">
        <v>142</v>
      </c>
      <c r="AT150" s="96" t="s">
        <v>142</v>
      </c>
      <c r="AU150" s="97" t="s">
        <v>142</v>
      </c>
      <c r="AV150" s="96" t="s">
        <v>142</v>
      </c>
      <c r="AW150" s="97" t="s">
        <v>142</v>
      </c>
      <c r="AX150" s="96" t="s">
        <v>142</v>
      </c>
      <c r="AY150" s="97" t="s">
        <v>142</v>
      </c>
    </row>
    <row r="151" spans="2:51" x14ac:dyDescent="0.25">
      <c r="B151" s="94" t="s">
        <v>142</v>
      </c>
      <c r="C151" s="95" t="s">
        <v>142</v>
      </c>
      <c r="D151" s="96" t="s">
        <v>142</v>
      </c>
      <c r="E151" s="97" t="s">
        <v>142</v>
      </c>
      <c r="F151" s="96" t="s">
        <v>142</v>
      </c>
      <c r="G151" s="97" t="s">
        <v>142</v>
      </c>
      <c r="H151" s="96" t="s">
        <v>142</v>
      </c>
      <c r="I151" s="97" t="s">
        <v>142</v>
      </c>
      <c r="J151" s="96" t="s">
        <v>142</v>
      </c>
      <c r="K151" s="97" t="s">
        <v>142</v>
      </c>
      <c r="L151" s="96" t="s">
        <v>142</v>
      </c>
      <c r="M151" s="97" t="s">
        <v>142</v>
      </c>
      <c r="N151" s="96" t="s">
        <v>142</v>
      </c>
      <c r="O151" s="97" t="s">
        <v>142</v>
      </c>
      <c r="P151" s="96" t="s">
        <v>142</v>
      </c>
      <c r="Q151" s="97" t="s">
        <v>142</v>
      </c>
      <c r="R151" s="96" t="s">
        <v>142</v>
      </c>
      <c r="S151" s="97" t="s">
        <v>142</v>
      </c>
      <c r="T151" s="96" t="s">
        <v>142</v>
      </c>
      <c r="U151" s="97" t="s">
        <v>142</v>
      </c>
      <c r="V151" s="96" t="s">
        <v>142</v>
      </c>
      <c r="W151" s="97" t="s">
        <v>142</v>
      </c>
      <c r="X151" s="96" t="s">
        <v>142</v>
      </c>
      <c r="Y151" s="97" t="s">
        <v>142</v>
      </c>
      <c r="Z151" s="96" t="s">
        <v>142</v>
      </c>
      <c r="AA151" s="97" t="s">
        <v>142</v>
      </c>
      <c r="AB151" s="96" t="s">
        <v>142</v>
      </c>
      <c r="AC151" s="97" t="s">
        <v>142</v>
      </c>
      <c r="AD151" s="96" t="s">
        <v>142</v>
      </c>
      <c r="AE151" s="97" t="s">
        <v>142</v>
      </c>
      <c r="AF151" s="96" t="s">
        <v>142</v>
      </c>
      <c r="AG151" s="97" t="s">
        <v>142</v>
      </c>
      <c r="AH151" s="96" t="s">
        <v>142</v>
      </c>
      <c r="AI151" s="97" t="s">
        <v>142</v>
      </c>
      <c r="AJ151" s="96" t="s">
        <v>142</v>
      </c>
      <c r="AK151" s="97" t="s">
        <v>142</v>
      </c>
      <c r="AL151" s="96" t="s">
        <v>142</v>
      </c>
      <c r="AM151" s="97" t="s">
        <v>142</v>
      </c>
      <c r="AN151" s="96" t="s">
        <v>142</v>
      </c>
      <c r="AO151" s="97" t="s">
        <v>142</v>
      </c>
      <c r="AP151" s="96" t="s">
        <v>142</v>
      </c>
      <c r="AQ151" s="97" t="s">
        <v>142</v>
      </c>
      <c r="AR151" s="96" t="s">
        <v>142</v>
      </c>
      <c r="AS151" s="97" t="s">
        <v>142</v>
      </c>
      <c r="AT151" s="96" t="s">
        <v>142</v>
      </c>
      <c r="AU151" s="97" t="s">
        <v>142</v>
      </c>
      <c r="AV151" s="96" t="s">
        <v>142</v>
      </c>
      <c r="AW151" s="97" t="s">
        <v>142</v>
      </c>
      <c r="AX151" s="96" t="s">
        <v>142</v>
      </c>
      <c r="AY151" s="97" t="s">
        <v>142</v>
      </c>
    </row>
    <row r="152" spans="2:51" x14ac:dyDescent="0.25">
      <c r="B152" s="94" t="s">
        <v>142</v>
      </c>
      <c r="C152" s="95" t="s">
        <v>142</v>
      </c>
      <c r="D152" s="96" t="s">
        <v>142</v>
      </c>
      <c r="E152" s="97" t="s">
        <v>142</v>
      </c>
      <c r="F152" s="96" t="s">
        <v>142</v>
      </c>
      <c r="G152" s="97" t="s">
        <v>142</v>
      </c>
      <c r="H152" s="96" t="s">
        <v>142</v>
      </c>
      <c r="I152" s="97" t="s">
        <v>142</v>
      </c>
      <c r="J152" s="96" t="s">
        <v>142</v>
      </c>
      <c r="K152" s="97" t="s">
        <v>142</v>
      </c>
      <c r="L152" s="96" t="s">
        <v>142</v>
      </c>
      <c r="M152" s="97" t="s">
        <v>142</v>
      </c>
      <c r="N152" s="96" t="s">
        <v>142</v>
      </c>
      <c r="O152" s="97" t="s">
        <v>142</v>
      </c>
      <c r="P152" s="96" t="s">
        <v>142</v>
      </c>
      <c r="Q152" s="97" t="s">
        <v>142</v>
      </c>
      <c r="R152" s="96" t="s">
        <v>142</v>
      </c>
      <c r="S152" s="97" t="s">
        <v>142</v>
      </c>
      <c r="T152" s="96" t="s">
        <v>142</v>
      </c>
      <c r="U152" s="97" t="s">
        <v>142</v>
      </c>
      <c r="V152" s="96" t="s">
        <v>142</v>
      </c>
      <c r="W152" s="97" t="s">
        <v>142</v>
      </c>
      <c r="X152" s="96" t="s">
        <v>142</v>
      </c>
      <c r="Y152" s="97" t="s">
        <v>142</v>
      </c>
      <c r="Z152" s="96" t="s">
        <v>142</v>
      </c>
      <c r="AA152" s="97" t="s">
        <v>142</v>
      </c>
      <c r="AB152" s="96" t="s">
        <v>142</v>
      </c>
      <c r="AC152" s="97" t="s">
        <v>142</v>
      </c>
      <c r="AD152" s="96" t="s">
        <v>142</v>
      </c>
      <c r="AE152" s="97" t="s">
        <v>142</v>
      </c>
      <c r="AF152" s="96" t="s">
        <v>142</v>
      </c>
      <c r="AG152" s="97" t="s">
        <v>142</v>
      </c>
      <c r="AH152" s="96" t="s">
        <v>142</v>
      </c>
      <c r="AI152" s="97" t="s">
        <v>142</v>
      </c>
      <c r="AJ152" s="96" t="s">
        <v>142</v>
      </c>
      <c r="AK152" s="97" t="s">
        <v>142</v>
      </c>
      <c r="AL152" s="96" t="s">
        <v>142</v>
      </c>
      <c r="AM152" s="97" t="s">
        <v>142</v>
      </c>
      <c r="AN152" s="96" t="s">
        <v>142</v>
      </c>
      <c r="AO152" s="97" t="s">
        <v>142</v>
      </c>
      <c r="AP152" s="96" t="s">
        <v>142</v>
      </c>
      <c r="AQ152" s="97" t="s">
        <v>142</v>
      </c>
      <c r="AR152" s="96" t="s">
        <v>142</v>
      </c>
      <c r="AS152" s="97" t="s">
        <v>142</v>
      </c>
      <c r="AT152" s="96" t="s">
        <v>142</v>
      </c>
      <c r="AU152" s="97" t="s">
        <v>142</v>
      </c>
      <c r="AV152" s="96" t="s">
        <v>142</v>
      </c>
      <c r="AW152" s="97" t="s">
        <v>142</v>
      </c>
      <c r="AX152" s="96" t="s">
        <v>142</v>
      </c>
      <c r="AY152" s="97" t="s">
        <v>142</v>
      </c>
    </row>
    <row r="153" spans="2:51" x14ac:dyDescent="0.25">
      <c r="B153" s="94" t="s">
        <v>142</v>
      </c>
      <c r="C153" s="95" t="s">
        <v>142</v>
      </c>
      <c r="D153" s="96" t="s">
        <v>142</v>
      </c>
      <c r="E153" s="97" t="s">
        <v>142</v>
      </c>
      <c r="F153" s="96" t="s">
        <v>142</v>
      </c>
      <c r="G153" s="97" t="s">
        <v>142</v>
      </c>
      <c r="H153" s="96" t="s">
        <v>142</v>
      </c>
      <c r="I153" s="97" t="s">
        <v>142</v>
      </c>
      <c r="J153" s="96" t="s">
        <v>142</v>
      </c>
      <c r="K153" s="97" t="s">
        <v>142</v>
      </c>
      <c r="L153" s="96" t="s">
        <v>142</v>
      </c>
      <c r="M153" s="97" t="s">
        <v>142</v>
      </c>
      <c r="N153" s="96" t="s">
        <v>142</v>
      </c>
      <c r="O153" s="97" t="s">
        <v>142</v>
      </c>
      <c r="P153" s="96" t="s">
        <v>142</v>
      </c>
      <c r="Q153" s="97" t="s">
        <v>142</v>
      </c>
      <c r="R153" s="96" t="s">
        <v>142</v>
      </c>
      <c r="S153" s="97" t="s">
        <v>142</v>
      </c>
      <c r="T153" s="96" t="s">
        <v>142</v>
      </c>
      <c r="U153" s="97" t="s">
        <v>142</v>
      </c>
      <c r="V153" s="96" t="s">
        <v>142</v>
      </c>
      <c r="W153" s="97" t="s">
        <v>142</v>
      </c>
      <c r="X153" s="96" t="s">
        <v>142</v>
      </c>
      <c r="Y153" s="97" t="s">
        <v>142</v>
      </c>
      <c r="Z153" s="96" t="s">
        <v>142</v>
      </c>
      <c r="AA153" s="97" t="s">
        <v>142</v>
      </c>
      <c r="AB153" s="96" t="s">
        <v>142</v>
      </c>
      <c r="AC153" s="97" t="s">
        <v>142</v>
      </c>
      <c r="AD153" s="96" t="s">
        <v>142</v>
      </c>
      <c r="AE153" s="97" t="s">
        <v>142</v>
      </c>
      <c r="AF153" s="96" t="s">
        <v>142</v>
      </c>
      <c r="AG153" s="97" t="s">
        <v>142</v>
      </c>
      <c r="AH153" s="96" t="s">
        <v>142</v>
      </c>
      <c r="AI153" s="97" t="s">
        <v>142</v>
      </c>
      <c r="AJ153" s="96" t="s">
        <v>142</v>
      </c>
      <c r="AK153" s="97" t="s">
        <v>142</v>
      </c>
      <c r="AL153" s="96" t="s">
        <v>142</v>
      </c>
      <c r="AM153" s="97" t="s">
        <v>142</v>
      </c>
      <c r="AN153" s="96" t="s">
        <v>142</v>
      </c>
      <c r="AO153" s="97" t="s">
        <v>142</v>
      </c>
      <c r="AP153" s="96" t="s">
        <v>142</v>
      </c>
      <c r="AQ153" s="97" t="s">
        <v>142</v>
      </c>
      <c r="AR153" s="96" t="s">
        <v>142</v>
      </c>
      <c r="AS153" s="97" t="s">
        <v>142</v>
      </c>
      <c r="AT153" s="96" t="s">
        <v>142</v>
      </c>
      <c r="AU153" s="97" t="s">
        <v>142</v>
      </c>
      <c r="AV153" s="96" t="s">
        <v>142</v>
      </c>
      <c r="AW153" s="97" t="s">
        <v>142</v>
      </c>
      <c r="AX153" s="96" t="s">
        <v>142</v>
      </c>
      <c r="AY153" s="97" t="s">
        <v>142</v>
      </c>
    </row>
    <row r="154" spans="2:51" x14ac:dyDescent="0.25">
      <c r="B154" s="94" t="s">
        <v>142</v>
      </c>
      <c r="C154" s="95" t="s">
        <v>142</v>
      </c>
      <c r="D154" s="96" t="s">
        <v>142</v>
      </c>
      <c r="E154" s="97" t="s">
        <v>142</v>
      </c>
      <c r="F154" s="96" t="s">
        <v>142</v>
      </c>
      <c r="G154" s="97" t="s">
        <v>142</v>
      </c>
      <c r="H154" s="96" t="s">
        <v>142</v>
      </c>
      <c r="I154" s="97" t="s">
        <v>142</v>
      </c>
      <c r="J154" s="96" t="s">
        <v>142</v>
      </c>
      <c r="K154" s="97" t="s">
        <v>142</v>
      </c>
      <c r="L154" s="96" t="s">
        <v>142</v>
      </c>
      <c r="M154" s="97" t="s">
        <v>142</v>
      </c>
      <c r="N154" s="96" t="s">
        <v>142</v>
      </c>
      <c r="O154" s="97" t="s">
        <v>142</v>
      </c>
      <c r="P154" s="96" t="s">
        <v>142</v>
      </c>
      <c r="Q154" s="97" t="s">
        <v>142</v>
      </c>
      <c r="R154" s="96" t="s">
        <v>142</v>
      </c>
      <c r="S154" s="97" t="s">
        <v>142</v>
      </c>
      <c r="T154" s="96" t="s">
        <v>142</v>
      </c>
      <c r="U154" s="97" t="s">
        <v>142</v>
      </c>
      <c r="V154" s="96" t="s">
        <v>142</v>
      </c>
      <c r="W154" s="97" t="s">
        <v>142</v>
      </c>
      <c r="X154" s="96" t="s">
        <v>142</v>
      </c>
      <c r="Y154" s="97" t="s">
        <v>142</v>
      </c>
      <c r="Z154" s="96" t="s">
        <v>142</v>
      </c>
      <c r="AA154" s="97" t="s">
        <v>142</v>
      </c>
      <c r="AB154" s="96" t="s">
        <v>142</v>
      </c>
      <c r="AC154" s="97" t="s">
        <v>142</v>
      </c>
      <c r="AD154" s="96" t="s">
        <v>142</v>
      </c>
      <c r="AE154" s="97" t="s">
        <v>142</v>
      </c>
      <c r="AF154" s="96" t="s">
        <v>142</v>
      </c>
      <c r="AG154" s="97" t="s">
        <v>142</v>
      </c>
      <c r="AH154" s="96" t="s">
        <v>142</v>
      </c>
      <c r="AI154" s="97" t="s">
        <v>142</v>
      </c>
      <c r="AJ154" s="96" t="s">
        <v>142</v>
      </c>
      <c r="AK154" s="97" t="s">
        <v>142</v>
      </c>
      <c r="AL154" s="96" t="s">
        <v>142</v>
      </c>
      <c r="AM154" s="97" t="s">
        <v>142</v>
      </c>
      <c r="AN154" s="96" t="s">
        <v>142</v>
      </c>
      <c r="AO154" s="97" t="s">
        <v>142</v>
      </c>
      <c r="AP154" s="96" t="s">
        <v>142</v>
      </c>
      <c r="AQ154" s="97" t="s">
        <v>142</v>
      </c>
      <c r="AR154" s="96" t="s">
        <v>142</v>
      </c>
      <c r="AS154" s="97" t="s">
        <v>142</v>
      </c>
      <c r="AT154" s="96" t="s">
        <v>142</v>
      </c>
      <c r="AU154" s="97" t="s">
        <v>142</v>
      </c>
      <c r="AV154" s="96" t="s">
        <v>142</v>
      </c>
      <c r="AW154" s="97" t="s">
        <v>142</v>
      </c>
      <c r="AX154" s="96" t="s">
        <v>142</v>
      </c>
      <c r="AY154" s="97" t="s">
        <v>142</v>
      </c>
    </row>
    <row r="155" spans="2:51" x14ac:dyDescent="0.25">
      <c r="B155" s="94" t="s">
        <v>142</v>
      </c>
      <c r="C155" s="95" t="s">
        <v>142</v>
      </c>
      <c r="D155" s="96" t="s">
        <v>142</v>
      </c>
      <c r="E155" s="97" t="s">
        <v>142</v>
      </c>
      <c r="F155" s="96" t="s">
        <v>142</v>
      </c>
      <c r="G155" s="97" t="s">
        <v>142</v>
      </c>
      <c r="H155" s="96" t="s">
        <v>142</v>
      </c>
      <c r="I155" s="97" t="s">
        <v>142</v>
      </c>
      <c r="J155" s="96" t="s">
        <v>142</v>
      </c>
      <c r="K155" s="97" t="s">
        <v>142</v>
      </c>
      <c r="L155" s="96" t="s">
        <v>142</v>
      </c>
      <c r="M155" s="97" t="s">
        <v>142</v>
      </c>
      <c r="N155" s="96" t="s">
        <v>142</v>
      </c>
      <c r="O155" s="97" t="s">
        <v>142</v>
      </c>
      <c r="P155" s="96" t="s">
        <v>142</v>
      </c>
      <c r="Q155" s="97" t="s">
        <v>142</v>
      </c>
      <c r="R155" s="96" t="s">
        <v>142</v>
      </c>
      <c r="S155" s="97" t="s">
        <v>142</v>
      </c>
      <c r="T155" s="96" t="s">
        <v>142</v>
      </c>
      <c r="U155" s="97" t="s">
        <v>142</v>
      </c>
      <c r="V155" s="96" t="s">
        <v>142</v>
      </c>
      <c r="W155" s="97" t="s">
        <v>142</v>
      </c>
      <c r="X155" s="96" t="s">
        <v>142</v>
      </c>
      <c r="Y155" s="97" t="s">
        <v>142</v>
      </c>
      <c r="Z155" s="96" t="s">
        <v>142</v>
      </c>
      <c r="AA155" s="97" t="s">
        <v>142</v>
      </c>
      <c r="AB155" s="96" t="s">
        <v>142</v>
      </c>
      <c r="AC155" s="97" t="s">
        <v>142</v>
      </c>
      <c r="AD155" s="96" t="s">
        <v>142</v>
      </c>
      <c r="AE155" s="97" t="s">
        <v>142</v>
      </c>
      <c r="AF155" s="96" t="s">
        <v>142</v>
      </c>
      <c r="AG155" s="97" t="s">
        <v>142</v>
      </c>
      <c r="AH155" s="96" t="s">
        <v>142</v>
      </c>
      <c r="AI155" s="97" t="s">
        <v>142</v>
      </c>
      <c r="AJ155" s="96" t="s">
        <v>142</v>
      </c>
      <c r="AK155" s="97" t="s">
        <v>142</v>
      </c>
      <c r="AL155" s="96" t="s">
        <v>142</v>
      </c>
      <c r="AM155" s="97" t="s">
        <v>142</v>
      </c>
      <c r="AN155" s="96" t="s">
        <v>142</v>
      </c>
      <c r="AO155" s="97" t="s">
        <v>142</v>
      </c>
      <c r="AP155" s="96" t="s">
        <v>142</v>
      </c>
      <c r="AQ155" s="97" t="s">
        <v>142</v>
      </c>
      <c r="AR155" s="96" t="s">
        <v>142</v>
      </c>
      <c r="AS155" s="97" t="s">
        <v>142</v>
      </c>
      <c r="AT155" s="96" t="s">
        <v>142</v>
      </c>
      <c r="AU155" s="97" t="s">
        <v>142</v>
      </c>
      <c r="AV155" s="96" t="s">
        <v>142</v>
      </c>
      <c r="AW155" s="97" t="s">
        <v>142</v>
      </c>
      <c r="AX155" s="96" t="s">
        <v>142</v>
      </c>
      <c r="AY155" s="97" t="s">
        <v>142</v>
      </c>
    </row>
    <row r="156" spans="2:51" x14ac:dyDescent="0.25">
      <c r="B156" s="94" t="s">
        <v>142</v>
      </c>
      <c r="C156" s="95" t="s">
        <v>142</v>
      </c>
      <c r="D156" s="96" t="s">
        <v>142</v>
      </c>
      <c r="E156" s="97" t="s">
        <v>142</v>
      </c>
      <c r="F156" s="96" t="s">
        <v>142</v>
      </c>
      <c r="G156" s="97" t="s">
        <v>142</v>
      </c>
      <c r="H156" s="96" t="s">
        <v>142</v>
      </c>
      <c r="I156" s="97" t="s">
        <v>142</v>
      </c>
      <c r="J156" s="96" t="s">
        <v>142</v>
      </c>
      <c r="K156" s="97" t="s">
        <v>142</v>
      </c>
      <c r="L156" s="96" t="s">
        <v>142</v>
      </c>
      <c r="M156" s="97" t="s">
        <v>142</v>
      </c>
      <c r="N156" s="96" t="s">
        <v>142</v>
      </c>
      <c r="O156" s="97" t="s">
        <v>142</v>
      </c>
      <c r="P156" s="96" t="s">
        <v>142</v>
      </c>
      <c r="Q156" s="97" t="s">
        <v>142</v>
      </c>
      <c r="R156" s="96" t="s">
        <v>142</v>
      </c>
      <c r="S156" s="97" t="s">
        <v>142</v>
      </c>
      <c r="T156" s="96" t="s">
        <v>142</v>
      </c>
      <c r="U156" s="97" t="s">
        <v>142</v>
      </c>
      <c r="V156" s="96" t="s">
        <v>142</v>
      </c>
      <c r="W156" s="97" t="s">
        <v>142</v>
      </c>
      <c r="X156" s="96" t="s">
        <v>142</v>
      </c>
      <c r="Y156" s="97" t="s">
        <v>142</v>
      </c>
      <c r="Z156" s="96" t="s">
        <v>142</v>
      </c>
      <c r="AA156" s="97" t="s">
        <v>142</v>
      </c>
      <c r="AB156" s="96" t="s">
        <v>142</v>
      </c>
      <c r="AC156" s="97" t="s">
        <v>142</v>
      </c>
      <c r="AD156" s="96" t="s">
        <v>142</v>
      </c>
      <c r="AE156" s="97" t="s">
        <v>142</v>
      </c>
      <c r="AF156" s="96" t="s">
        <v>142</v>
      </c>
      <c r="AG156" s="97" t="s">
        <v>142</v>
      </c>
      <c r="AH156" s="96" t="s">
        <v>142</v>
      </c>
      <c r="AI156" s="97" t="s">
        <v>142</v>
      </c>
      <c r="AJ156" s="96" t="s">
        <v>142</v>
      </c>
      <c r="AK156" s="97" t="s">
        <v>142</v>
      </c>
      <c r="AL156" s="96" t="s">
        <v>142</v>
      </c>
      <c r="AM156" s="97" t="s">
        <v>142</v>
      </c>
      <c r="AN156" s="96" t="s">
        <v>142</v>
      </c>
      <c r="AO156" s="97" t="s">
        <v>142</v>
      </c>
      <c r="AP156" s="96" t="s">
        <v>142</v>
      </c>
      <c r="AQ156" s="97" t="s">
        <v>142</v>
      </c>
      <c r="AR156" s="96" t="s">
        <v>142</v>
      </c>
      <c r="AS156" s="97" t="s">
        <v>142</v>
      </c>
      <c r="AT156" s="96" t="s">
        <v>142</v>
      </c>
      <c r="AU156" s="97" t="s">
        <v>142</v>
      </c>
      <c r="AV156" s="96" t="s">
        <v>142</v>
      </c>
      <c r="AW156" s="97" t="s">
        <v>142</v>
      </c>
      <c r="AX156" s="96" t="s">
        <v>142</v>
      </c>
      <c r="AY156" s="97" t="s">
        <v>142</v>
      </c>
    </row>
    <row r="157" spans="2:51" x14ac:dyDescent="0.25">
      <c r="B157" s="94" t="s">
        <v>142</v>
      </c>
      <c r="C157" s="95" t="s">
        <v>142</v>
      </c>
      <c r="D157" s="96" t="s">
        <v>142</v>
      </c>
      <c r="E157" s="97" t="s">
        <v>142</v>
      </c>
      <c r="F157" s="96" t="s">
        <v>142</v>
      </c>
      <c r="G157" s="97" t="s">
        <v>142</v>
      </c>
      <c r="H157" s="96" t="s">
        <v>142</v>
      </c>
      <c r="I157" s="97" t="s">
        <v>142</v>
      </c>
      <c r="J157" s="96" t="s">
        <v>142</v>
      </c>
      <c r="K157" s="97" t="s">
        <v>142</v>
      </c>
      <c r="L157" s="96" t="s">
        <v>142</v>
      </c>
      <c r="M157" s="97" t="s">
        <v>142</v>
      </c>
      <c r="N157" s="96" t="s">
        <v>142</v>
      </c>
      <c r="O157" s="97" t="s">
        <v>142</v>
      </c>
      <c r="P157" s="96" t="s">
        <v>142</v>
      </c>
      <c r="Q157" s="97" t="s">
        <v>142</v>
      </c>
      <c r="R157" s="96" t="s">
        <v>142</v>
      </c>
      <c r="S157" s="97" t="s">
        <v>142</v>
      </c>
      <c r="T157" s="96" t="s">
        <v>142</v>
      </c>
      <c r="U157" s="97" t="s">
        <v>142</v>
      </c>
      <c r="V157" s="96" t="s">
        <v>142</v>
      </c>
      <c r="W157" s="97" t="s">
        <v>142</v>
      </c>
      <c r="X157" s="96" t="s">
        <v>142</v>
      </c>
      <c r="Y157" s="97" t="s">
        <v>142</v>
      </c>
      <c r="Z157" s="96" t="s">
        <v>142</v>
      </c>
      <c r="AA157" s="97" t="s">
        <v>142</v>
      </c>
      <c r="AB157" s="96" t="s">
        <v>142</v>
      </c>
      <c r="AC157" s="97" t="s">
        <v>142</v>
      </c>
      <c r="AD157" s="96" t="s">
        <v>142</v>
      </c>
      <c r="AE157" s="97" t="s">
        <v>142</v>
      </c>
      <c r="AF157" s="96" t="s">
        <v>142</v>
      </c>
      <c r="AG157" s="97" t="s">
        <v>142</v>
      </c>
      <c r="AH157" s="96" t="s">
        <v>142</v>
      </c>
      <c r="AI157" s="97" t="s">
        <v>142</v>
      </c>
      <c r="AJ157" s="96" t="s">
        <v>142</v>
      </c>
      <c r="AK157" s="97" t="s">
        <v>142</v>
      </c>
      <c r="AL157" s="96" t="s">
        <v>142</v>
      </c>
      <c r="AM157" s="97" t="s">
        <v>142</v>
      </c>
      <c r="AN157" s="96" t="s">
        <v>142</v>
      </c>
      <c r="AO157" s="97" t="s">
        <v>142</v>
      </c>
      <c r="AP157" s="96" t="s">
        <v>142</v>
      </c>
      <c r="AQ157" s="97" t="s">
        <v>142</v>
      </c>
      <c r="AR157" s="96" t="s">
        <v>142</v>
      </c>
      <c r="AS157" s="97" t="s">
        <v>142</v>
      </c>
      <c r="AT157" s="96" t="s">
        <v>142</v>
      </c>
      <c r="AU157" s="97" t="s">
        <v>142</v>
      </c>
      <c r="AV157" s="96" t="s">
        <v>142</v>
      </c>
      <c r="AW157" s="97" t="s">
        <v>142</v>
      </c>
      <c r="AX157" s="96" t="s">
        <v>142</v>
      </c>
      <c r="AY157" s="97" t="s">
        <v>142</v>
      </c>
    </row>
    <row r="158" spans="2:51" x14ac:dyDescent="0.25">
      <c r="B158" s="94" t="s">
        <v>142</v>
      </c>
      <c r="C158" s="95" t="s">
        <v>142</v>
      </c>
      <c r="D158" s="96" t="s">
        <v>142</v>
      </c>
      <c r="E158" s="97" t="s">
        <v>142</v>
      </c>
      <c r="F158" s="96" t="s">
        <v>142</v>
      </c>
      <c r="G158" s="97" t="s">
        <v>142</v>
      </c>
      <c r="H158" s="96" t="s">
        <v>142</v>
      </c>
      <c r="I158" s="97" t="s">
        <v>142</v>
      </c>
      <c r="J158" s="96" t="s">
        <v>142</v>
      </c>
      <c r="K158" s="97" t="s">
        <v>142</v>
      </c>
      <c r="L158" s="96" t="s">
        <v>142</v>
      </c>
      <c r="M158" s="97" t="s">
        <v>142</v>
      </c>
      <c r="N158" s="96" t="s">
        <v>142</v>
      </c>
      <c r="O158" s="97" t="s">
        <v>142</v>
      </c>
      <c r="P158" s="96" t="s">
        <v>142</v>
      </c>
      <c r="Q158" s="97" t="s">
        <v>142</v>
      </c>
      <c r="R158" s="96" t="s">
        <v>142</v>
      </c>
      <c r="S158" s="97" t="s">
        <v>142</v>
      </c>
      <c r="T158" s="96" t="s">
        <v>142</v>
      </c>
      <c r="U158" s="97" t="s">
        <v>142</v>
      </c>
      <c r="V158" s="96" t="s">
        <v>142</v>
      </c>
      <c r="W158" s="97" t="s">
        <v>142</v>
      </c>
      <c r="X158" s="96" t="s">
        <v>142</v>
      </c>
      <c r="Y158" s="97" t="s">
        <v>142</v>
      </c>
      <c r="Z158" s="96" t="s">
        <v>142</v>
      </c>
      <c r="AA158" s="97" t="s">
        <v>142</v>
      </c>
      <c r="AB158" s="96" t="s">
        <v>142</v>
      </c>
      <c r="AC158" s="97" t="s">
        <v>142</v>
      </c>
      <c r="AD158" s="96" t="s">
        <v>142</v>
      </c>
      <c r="AE158" s="97" t="s">
        <v>142</v>
      </c>
      <c r="AF158" s="96" t="s">
        <v>142</v>
      </c>
      <c r="AG158" s="97" t="s">
        <v>142</v>
      </c>
      <c r="AH158" s="96" t="s">
        <v>142</v>
      </c>
      <c r="AI158" s="97" t="s">
        <v>142</v>
      </c>
      <c r="AJ158" s="96" t="s">
        <v>142</v>
      </c>
      <c r="AK158" s="97" t="s">
        <v>142</v>
      </c>
      <c r="AL158" s="96" t="s">
        <v>142</v>
      </c>
      <c r="AM158" s="97" t="s">
        <v>142</v>
      </c>
      <c r="AN158" s="96" t="s">
        <v>142</v>
      </c>
      <c r="AO158" s="97" t="s">
        <v>142</v>
      </c>
      <c r="AP158" s="96" t="s">
        <v>142</v>
      </c>
      <c r="AQ158" s="97" t="s">
        <v>142</v>
      </c>
      <c r="AR158" s="96" t="s">
        <v>142</v>
      </c>
      <c r="AS158" s="97" t="s">
        <v>142</v>
      </c>
      <c r="AT158" s="96" t="s">
        <v>142</v>
      </c>
      <c r="AU158" s="97" t="s">
        <v>142</v>
      </c>
      <c r="AV158" s="96" t="s">
        <v>142</v>
      </c>
      <c r="AW158" s="97" t="s">
        <v>142</v>
      </c>
      <c r="AX158" s="96" t="s">
        <v>142</v>
      </c>
      <c r="AY158" s="97" t="s">
        <v>142</v>
      </c>
    </row>
    <row r="159" spans="2:51" x14ac:dyDescent="0.25">
      <c r="B159" s="94" t="s">
        <v>142</v>
      </c>
      <c r="C159" s="95" t="s">
        <v>142</v>
      </c>
      <c r="D159" s="96" t="s">
        <v>142</v>
      </c>
      <c r="E159" s="97" t="s">
        <v>142</v>
      </c>
      <c r="F159" s="96" t="s">
        <v>142</v>
      </c>
      <c r="G159" s="97" t="s">
        <v>142</v>
      </c>
      <c r="H159" s="96" t="s">
        <v>142</v>
      </c>
      <c r="I159" s="97" t="s">
        <v>142</v>
      </c>
      <c r="J159" s="96" t="s">
        <v>142</v>
      </c>
      <c r="K159" s="97" t="s">
        <v>142</v>
      </c>
      <c r="L159" s="96" t="s">
        <v>142</v>
      </c>
      <c r="M159" s="97" t="s">
        <v>142</v>
      </c>
      <c r="N159" s="96" t="s">
        <v>142</v>
      </c>
      <c r="O159" s="97" t="s">
        <v>142</v>
      </c>
      <c r="P159" s="96" t="s">
        <v>142</v>
      </c>
      <c r="Q159" s="97" t="s">
        <v>142</v>
      </c>
      <c r="R159" s="96" t="s">
        <v>142</v>
      </c>
      <c r="S159" s="97" t="s">
        <v>142</v>
      </c>
      <c r="T159" s="96" t="s">
        <v>142</v>
      </c>
      <c r="U159" s="97" t="s">
        <v>142</v>
      </c>
      <c r="V159" s="96" t="s">
        <v>142</v>
      </c>
      <c r="W159" s="97" t="s">
        <v>142</v>
      </c>
      <c r="X159" s="96" t="s">
        <v>142</v>
      </c>
      <c r="Y159" s="97" t="s">
        <v>142</v>
      </c>
      <c r="Z159" s="96" t="s">
        <v>142</v>
      </c>
      <c r="AA159" s="97" t="s">
        <v>142</v>
      </c>
      <c r="AB159" s="96" t="s">
        <v>142</v>
      </c>
      <c r="AC159" s="97" t="s">
        <v>142</v>
      </c>
      <c r="AD159" s="96" t="s">
        <v>142</v>
      </c>
      <c r="AE159" s="97" t="s">
        <v>142</v>
      </c>
      <c r="AF159" s="96" t="s">
        <v>142</v>
      </c>
      <c r="AG159" s="97" t="s">
        <v>142</v>
      </c>
      <c r="AH159" s="96" t="s">
        <v>142</v>
      </c>
      <c r="AI159" s="97" t="s">
        <v>142</v>
      </c>
      <c r="AJ159" s="96" t="s">
        <v>142</v>
      </c>
      <c r="AK159" s="97" t="s">
        <v>142</v>
      </c>
      <c r="AL159" s="96" t="s">
        <v>142</v>
      </c>
      <c r="AM159" s="97" t="s">
        <v>142</v>
      </c>
      <c r="AN159" s="96" t="s">
        <v>142</v>
      </c>
      <c r="AO159" s="97" t="s">
        <v>142</v>
      </c>
      <c r="AP159" s="96" t="s">
        <v>142</v>
      </c>
      <c r="AQ159" s="97" t="s">
        <v>142</v>
      </c>
      <c r="AR159" s="96" t="s">
        <v>142</v>
      </c>
      <c r="AS159" s="97" t="s">
        <v>142</v>
      </c>
      <c r="AT159" s="96" t="s">
        <v>142</v>
      </c>
      <c r="AU159" s="97" t="s">
        <v>142</v>
      </c>
      <c r="AV159" s="96" t="s">
        <v>142</v>
      </c>
      <c r="AW159" s="97" t="s">
        <v>142</v>
      </c>
      <c r="AX159" s="96" t="s">
        <v>142</v>
      </c>
      <c r="AY159" s="97" t="s">
        <v>142</v>
      </c>
    </row>
    <row r="160" spans="2:51" x14ac:dyDescent="0.25">
      <c r="B160" s="94" t="s">
        <v>142</v>
      </c>
      <c r="C160" s="95" t="s">
        <v>142</v>
      </c>
      <c r="D160" s="96" t="s">
        <v>142</v>
      </c>
      <c r="E160" s="97" t="s">
        <v>142</v>
      </c>
      <c r="F160" s="96" t="s">
        <v>142</v>
      </c>
      <c r="G160" s="97" t="s">
        <v>142</v>
      </c>
      <c r="H160" s="96" t="s">
        <v>142</v>
      </c>
      <c r="I160" s="97" t="s">
        <v>142</v>
      </c>
      <c r="J160" s="96" t="s">
        <v>142</v>
      </c>
      <c r="K160" s="97" t="s">
        <v>142</v>
      </c>
      <c r="L160" s="96" t="s">
        <v>142</v>
      </c>
      <c r="M160" s="97" t="s">
        <v>142</v>
      </c>
      <c r="N160" s="96" t="s">
        <v>142</v>
      </c>
      <c r="O160" s="97" t="s">
        <v>142</v>
      </c>
      <c r="P160" s="96" t="s">
        <v>142</v>
      </c>
      <c r="Q160" s="97" t="s">
        <v>142</v>
      </c>
      <c r="R160" s="96" t="s">
        <v>142</v>
      </c>
      <c r="S160" s="97" t="s">
        <v>142</v>
      </c>
      <c r="T160" s="96" t="s">
        <v>142</v>
      </c>
      <c r="U160" s="97" t="s">
        <v>142</v>
      </c>
      <c r="V160" s="96" t="s">
        <v>142</v>
      </c>
      <c r="W160" s="97" t="s">
        <v>142</v>
      </c>
      <c r="X160" s="96" t="s">
        <v>142</v>
      </c>
      <c r="Y160" s="97" t="s">
        <v>142</v>
      </c>
      <c r="Z160" s="96" t="s">
        <v>142</v>
      </c>
      <c r="AA160" s="97" t="s">
        <v>142</v>
      </c>
      <c r="AB160" s="96" t="s">
        <v>142</v>
      </c>
      <c r="AC160" s="97" t="s">
        <v>142</v>
      </c>
      <c r="AD160" s="96" t="s">
        <v>142</v>
      </c>
      <c r="AE160" s="97" t="s">
        <v>142</v>
      </c>
      <c r="AF160" s="96" t="s">
        <v>142</v>
      </c>
      <c r="AG160" s="97" t="s">
        <v>142</v>
      </c>
      <c r="AH160" s="96" t="s">
        <v>142</v>
      </c>
      <c r="AI160" s="97" t="s">
        <v>142</v>
      </c>
      <c r="AJ160" s="96" t="s">
        <v>142</v>
      </c>
      <c r="AK160" s="97" t="s">
        <v>142</v>
      </c>
      <c r="AL160" s="96" t="s">
        <v>142</v>
      </c>
      <c r="AM160" s="97" t="s">
        <v>142</v>
      </c>
      <c r="AN160" s="96" t="s">
        <v>142</v>
      </c>
      <c r="AO160" s="97" t="s">
        <v>142</v>
      </c>
      <c r="AP160" s="96" t="s">
        <v>142</v>
      </c>
      <c r="AQ160" s="97" t="s">
        <v>142</v>
      </c>
      <c r="AR160" s="96" t="s">
        <v>142</v>
      </c>
      <c r="AS160" s="97" t="s">
        <v>142</v>
      </c>
      <c r="AT160" s="96" t="s">
        <v>142</v>
      </c>
      <c r="AU160" s="97" t="s">
        <v>142</v>
      </c>
      <c r="AV160" s="96" t="s">
        <v>142</v>
      </c>
      <c r="AW160" s="97" t="s">
        <v>142</v>
      </c>
      <c r="AX160" s="96" t="s">
        <v>142</v>
      </c>
      <c r="AY160" s="97" t="s">
        <v>142</v>
      </c>
    </row>
    <row r="161" spans="2:51" x14ac:dyDescent="0.25">
      <c r="B161" s="94" t="s">
        <v>142</v>
      </c>
      <c r="C161" s="95" t="s">
        <v>142</v>
      </c>
      <c r="D161" s="96" t="s">
        <v>142</v>
      </c>
      <c r="E161" s="97" t="s">
        <v>142</v>
      </c>
      <c r="F161" s="96" t="s">
        <v>142</v>
      </c>
      <c r="G161" s="97" t="s">
        <v>142</v>
      </c>
      <c r="H161" s="96" t="s">
        <v>142</v>
      </c>
      <c r="I161" s="97" t="s">
        <v>142</v>
      </c>
      <c r="J161" s="96" t="s">
        <v>142</v>
      </c>
      <c r="K161" s="97" t="s">
        <v>142</v>
      </c>
      <c r="L161" s="96" t="s">
        <v>142</v>
      </c>
      <c r="M161" s="97" t="s">
        <v>142</v>
      </c>
      <c r="N161" s="96" t="s">
        <v>142</v>
      </c>
      <c r="O161" s="97" t="s">
        <v>142</v>
      </c>
      <c r="P161" s="96" t="s">
        <v>142</v>
      </c>
      <c r="Q161" s="97" t="s">
        <v>142</v>
      </c>
      <c r="R161" s="96" t="s">
        <v>142</v>
      </c>
      <c r="S161" s="97" t="s">
        <v>142</v>
      </c>
      <c r="T161" s="96" t="s">
        <v>142</v>
      </c>
      <c r="U161" s="97" t="s">
        <v>142</v>
      </c>
      <c r="V161" s="96" t="s">
        <v>142</v>
      </c>
      <c r="W161" s="97" t="s">
        <v>142</v>
      </c>
      <c r="X161" s="96" t="s">
        <v>142</v>
      </c>
      <c r="Y161" s="97" t="s">
        <v>142</v>
      </c>
      <c r="Z161" s="96" t="s">
        <v>142</v>
      </c>
      <c r="AA161" s="97" t="s">
        <v>142</v>
      </c>
      <c r="AB161" s="96" t="s">
        <v>142</v>
      </c>
      <c r="AC161" s="97" t="s">
        <v>142</v>
      </c>
      <c r="AD161" s="96" t="s">
        <v>142</v>
      </c>
      <c r="AE161" s="97" t="s">
        <v>142</v>
      </c>
      <c r="AF161" s="96" t="s">
        <v>142</v>
      </c>
      <c r="AG161" s="97" t="s">
        <v>142</v>
      </c>
      <c r="AH161" s="96" t="s">
        <v>142</v>
      </c>
      <c r="AI161" s="97" t="s">
        <v>142</v>
      </c>
      <c r="AJ161" s="96" t="s">
        <v>142</v>
      </c>
      <c r="AK161" s="97" t="s">
        <v>142</v>
      </c>
      <c r="AL161" s="96" t="s">
        <v>142</v>
      </c>
      <c r="AM161" s="97" t="s">
        <v>142</v>
      </c>
      <c r="AN161" s="96" t="s">
        <v>142</v>
      </c>
      <c r="AO161" s="97" t="s">
        <v>142</v>
      </c>
      <c r="AP161" s="96" t="s">
        <v>142</v>
      </c>
      <c r="AQ161" s="97" t="s">
        <v>142</v>
      </c>
      <c r="AR161" s="96" t="s">
        <v>142</v>
      </c>
      <c r="AS161" s="97" t="s">
        <v>142</v>
      </c>
      <c r="AT161" s="96" t="s">
        <v>142</v>
      </c>
      <c r="AU161" s="97" t="s">
        <v>142</v>
      </c>
      <c r="AV161" s="96" t="s">
        <v>142</v>
      </c>
      <c r="AW161" s="97" t="s">
        <v>142</v>
      </c>
      <c r="AX161" s="96" t="s">
        <v>142</v>
      </c>
      <c r="AY161" s="97" t="s">
        <v>142</v>
      </c>
    </row>
    <row r="162" spans="2:51" x14ac:dyDescent="0.25">
      <c r="B162" s="94" t="s">
        <v>142</v>
      </c>
      <c r="C162" s="95" t="s">
        <v>142</v>
      </c>
      <c r="D162" s="96" t="s">
        <v>142</v>
      </c>
      <c r="E162" s="97" t="s">
        <v>142</v>
      </c>
      <c r="F162" s="96" t="s">
        <v>142</v>
      </c>
      <c r="G162" s="97" t="s">
        <v>142</v>
      </c>
      <c r="H162" s="96" t="s">
        <v>142</v>
      </c>
      <c r="I162" s="97" t="s">
        <v>142</v>
      </c>
      <c r="J162" s="96" t="s">
        <v>142</v>
      </c>
      <c r="K162" s="97" t="s">
        <v>142</v>
      </c>
      <c r="L162" s="96" t="s">
        <v>142</v>
      </c>
      <c r="M162" s="97" t="s">
        <v>142</v>
      </c>
      <c r="N162" s="96" t="s">
        <v>142</v>
      </c>
      <c r="O162" s="97" t="s">
        <v>142</v>
      </c>
      <c r="P162" s="96" t="s">
        <v>142</v>
      </c>
      <c r="Q162" s="97" t="s">
        <v>142</v>
      </c>
      <c r="R162" s="96" t="s">
        <v>142</v>
      </c>
      <c r="S162" s="97" t="s">
        <v>142</v>
      </c>
      <c r="T162" s="96" t="s">
        <v>142</v>
      </c>
      <c r="U162" s="97" t="s">
        <v>142</v>
      </c>
      <c r="V162" s="96" t="s">
        <v>142</v>
      </c>
      <c r="W162" s="97" t="s">
        <v>142</v>
      </c>
      <c r="X162" s="96" t="s">
        <v>142</v>
      </c>
      <c r="Y162" s="97" t="s">
        <v>142</v>
      </c>
      <c r="Z162" s="96" t="s">
        <v>142</v>
      </c>
      <c r="AA162" s="97" t="s">
        <v>142</v>
      </c>
      <c r="AB162" s="96" t="s">
        <v>142</v>
      </c>
      <c r="AC162" s="97" t="s">
        <v>142</v>
      </c>
      <c r="AD162" s="96" t="s">
        <v>142</v>
      </c>
      <c r="AE162" s="97" t="s">
        <v>142</v>
      </c>
      <c r="AF162" s="96" t="s">
        <v>142</v>
      </c>
      <c r="AG162" s="97" t="s">
        <v>142</v>
      </c>
      <c r="AH162" s="96" t="s">
        <v>142</v>
      </c>
      <c r="AI162" s="97" t="s">
        <v>142</v>
      </c>
      <c r="AJ162" s="96" t="s">
        <v>142</v>
      </c>
      <c r="AK162" s="97" t="s">
        <v>142</v>
      </c>
      <c r="AL162" s="96" t="s">
        <v>142</v>
      </c>
      <c r="AM162" s="97" t="s">
        <v>142</v>
      </c>
      <c r="AN162" s="96" t="s">
        <v>142</v>
      </c>
      <c r="AO162" s="97" t="s">
        <v>142</v>
      </c>
      <c r="AP162" s="96" t="s">
        <v>142</v>
      </c>
      <c r="AQ162" s="97" t="s">
        <v>142</v>
      </c>
      <c r="AR162" s="96" t="s">
        <v>142</v>
      </c>
      <c r="AS162" s="97" t="s">
        <v>142</v>
      </c>
      <c r="AT162" s="96" t="s">
        <v>142</v>
      </c>
      <c r="AU162" s="97" t="s">
        <v>142</v>
      </c>
      <c r="AV162" s="96" t="s">
        <v>142</v>
      </c>
      <c r="AW162" s="97" t="s">
        <v>142</v>
      </c>
      <c r="AX162" s="96" t="s">
        <v>142</v>
      </c>
      <c r="AY162" s="97" t="s">
        <v>142</v>
      </c>
    </row>
    <row r="163" spans="2:51" x14ac:dyDescent="0.25">
      <c r="B163" s="94" t="s">
        <v>142</v>
      </c>
      <c r="C163" s="95" t="s">
        <v>142</v>
      </c>
      <c r="D163" s="96" t="s">
        <v>142</v>
      </c>
      <c r="E163" s="97" t="s">
        <v>142</v>
      </c>
      <c r="F163" s="96" t="s">
        <v>142</v>
      </c>
      <c r="G163" s="97" t="s">
        <v>142</v>
      </c>
      <c r="H163" s="96" t="s">
        <v>142</v>
      </c>
      <c r="I163" s="97" t="s">
        <v>142</v>
      </c>
      <c r="J163" s="96" t="s">
        <v>142</v>
      </c>
      <c r="K163" s="97" t="s">
        <v>142</v>
      </c>
      <c r="L163" s="96" t="s">
        <v>142</v>
      </c>
      <c r="M163" s="97" t="s">
        <v>142</v>
      </c>
      <c r="N163" s="96" t="s">
        <v>142</v>
      </c>
      <c r="O163" s="97" t="s">
        <v>142</v>
      </c>
      <c r="P163" s="96" t="s">
        <v>142</v>
      </c>
      <c r="Q163" s="97" t="s">
        <v>142</v>
      </c>
      <c r="R163" s="96" t="s">
        <v>142</v>
      </c>
      <c r="S163" s="97" t="s">
        <v>142</v>
      </c>
      <c r="T163" s="96" t="s">
        <v>142</v>
      </c>
      <c r="U163" s="97" t="s">
        <v>142</v>
      </c>
      <c r="V163" s="96" t="s">
        <v>142</v>
      </c>
      <c r="W163" s="97" t="s">
        <v>142</v>
      </c>
      <c r="X163" s="96" t="s">
        <v>142</v>
      </c>
      <c r="Y163" s="97" t="s">
        <v>142</v>
      </c>
      <c r="Z163" s="96" t="s">
        <v>142</v>
      </c>
      <c r="AA163" s="97" t="s">
        <v>142</v>
      </c>
      <c r="AB163" s="96" t="s">
        <v>142</v>
      </c>
      <c r="AC163" s="97" t="s">
        <v>142</v>
      </c>
      <c r="AD163" s="96" t="s">
        <v>142</v>
      </c>
      <c r="AE163" s="97" t="s">
        <v>142</v>
      </c>
      <c r="AF163" s="96" t="s">
        <v>142</v>
      </c>
      <c r="AG163" s="97" t="s">
        <v>142</v>
      </c>
      <c r="AH163" s="96" t="s">
        <v>142</v>
      </c>
      <c r="AI163" s="97" t="s">
        <v>142</v>
      </c>
      <c r="AJ163" s="96" t="s">
        <v>142</v>
      </c>
      <c r="AK163" s="97" t="s">
        <v>142</v>
      </c>
      <c r="AL163" s="96" t="s">
        <v>142</v>
      </c>
      <c r="AM163" s="97" t="s">
        <v>142</v>
      </c>
      <c r="AN163" s="96" t="s">
        <v>142</v>
      </c>
      <c r="AO163" s="97" t="s">
        <v>142</v>
      </c>
      <c r="AP163" s="96" t="s">
        <v>142</v>
      </c>
      <c r="AQ163" s="97" t="s">
        <v>142</v>
      </c>
      <c r="AR163" s="96" t="s">
        <v>142</v>
      </c>
      <c r="AS163" s="97" t="s">
        <v>142</v>
      </c>
      <c r="AT163" s="96" t="s">
        <v>142</v>
      </c>
      <c r="AU163" s="97" t="s">
        <v>142</v>
      </c>
      <c r="AV163" s="96" t="s">
        <v>142</v>
      </c>
      <c r="AW163" s="97" t="s">
        <v>142</v>
      </c>
      <c r="AX163" s="96" t="s">
        <v>142</v>
      </c>
      <c r="AY163" s="97" t="s">
        <v>142</v>
      </c>
    </row>
    <row r="164" spans="2:51" x14ac:dyDescent="0.25">
      <c r="B164" s="94" t="s">
        <v>142</v>
      </c>
      <c r="C164" s="95" t="s">
        <v>142</v>
      </c>
      <c r="D164" s="96" t="s">
        <v>142</v>
      </c>
      <c r="E164" s="97" t="s">
        <v>142</v>
      </c>
      <c r="F164" s="96" t="s">
        <v>142</v>
      </c>
      <c r="G164" s="97" t="s">
        <v>142</v>
      </c>
      <c r="H164" s="96" t="s">
        <v>142</v>
      </c>
      <c r="I164" s="97" t="s">
        <v>142</v>
      </c>
      <c r="J164" s="96" t="s">
        <v>142</v>
      </c>
      <c r="K164" s="97" t="s">
        <v>142</v>
      </c>
      <c r="L164" s="96" t="s">
        <v>142</v>
      </c>
      <c r="M164" s="97" t="s">
        <v>142</v>
      </c>
      <c r="N164" s="96" t="s">
        <v>142</v>
      </c>
      <c r="O164" s="97" t="s">
        <v>142</v>
      </c>
      <c r="P164" s="96" t="s">
        <v>142</v>
      </c>
      <c r="Q164" s="97" t="s">
        <v>142</v>
      </c>
      <c r="R164" s="96" t="s">
        <v>142</v>
      </c>
      <c r="S164" s="97" t="s">
        <v>142</v>
      </c>
      <c r="T164" s="96" t="s">
        <v>142</v>
      </c>
      <c r="U164" s="97" t="s">
        <v>142</v>
      </c>
      <c r="V164" s="96" t="s">
        <v>142</v>
      </c>
      <c r="W164" s="97" t="s">
        <v>142</v>
      </c>
      <c r="X164" s="96" t="s">
        <v>142</v>
      </c>
      <c r="Y164" s="97" t="s">
        <v>142</v>
      </c>
      <c r="Z164" s="96" t="s">
        <v>142</v>
      </c>
      <c r="AA164" s="97" t="s">
        <v>142</v>
      </c>
      <c r="AB164" s="96" t="s">
        <v>142</v>
      </c>
      <c r="AC164" s="97" t="s">
        <v>142</v>
      </c>
      <c r="AD164" s="96" t="s">
        <v>142</v>
      </c>
      <c r="AE164" s="97" t="s">
        <v>142</v>
      </c>
      <c r="AF164" s="96" t="s">
        <v>142</v>
      </c>
      <c r="AG164" s="97" t="s">
        <v>142</v>
      </c>
      <c r="AH164" s="96" t="s">
        <v>142</v>
      </c>
      <c r="AI164" s="97" t="s">
        <v>142</v>
      </c>
      <c r="AJ164" s="96" t="s">
        <v>142</v>
      </c>
      <c r="AK164" s="97" t="s">
        <v>142</v>
      </c>
      <c r="AL164" s="96" t="s">
        <v>142</v>
      </c>
      <c r="AM164" s="97" t="s">
        <v>142</v>
      </c>
      <c r="AN164" s="96" t="s">
        <v>142</v>
      </c>
      <c r="AO164" s="97" t="s">
        <v>142</v>
      </c>
      <c r="AP164" s="96" t="s">
        <v>142</v>
      </c>
      <c r="AQ164" s="97" t="s">
        <v>142</v>
      </c>
      <c r="AR164" s="96" t="s">
        <v>142</v>
      </c>
      <c r="AS164" s="97" t="s">
        <v>142</v>
      </c>
      <c r="AT164" s="96" t="s">
        <v>142</v>
      </c>
      <c r="AU164" s="97" t="s">
        <v>142</v>
      </c>
      <c r="AV164" s="96" t="s">
        <v>142</v>
      </c>
      <c r="AW164" s="97" t="s">
        <v>142</v>
      </c>
      <c r="AX164" s="96" t="s">
        <v>142</v>
      </c>
      <c r="AY164" s="97" t="s">
        <v>142</v>
      </c>
    </row>
    <row r="165" spans="2:51" x14ac:dyDescent="0.25">
      <c r="B165" s="94" t="s">
        <v>142</v>
      </c>
      <c r="C165" s="95" t="s">
        <v>142</v>
      </c>
      <c r="D165" s="96" t="s">
        <v>142</v>
      </c>
      <c r="E165" s="97" t="s">
        <v>142</v>
      </c>
      <c r="F165" s="96" t="s">
        <v>142</v>
      </c>
      <c r="G165" s="97" t="s">
        <v>142</v>
      </c>
      <c r="H165" s="96" t="s">
        <v>142</v>
      </c>
      <c r="I165" s="97" t="s">
        <v>142</v>
      </c>
      <c r="J165" s="96" t="s">
        <v>142</v>
      </c>
      <c r="K165" s="97" t="s">
        <v>142</v>
      </c>
      <c r="L165" s="96" t="s">
        <v>142</v>
      </c>
      <c r="M165" s="97" t="s">
        <v>142</v>
      </c>
      <c r="N165" s="96" t="s">
        <v>142</v>
      </c>
      <c r="O165" s="97" t="s">
        <v>142</v>
      </c>
      <c r="P165" s="96" t="s">
        <v>142</v>
      </c>
      <c r="Q165" s="97" t="s">
        <v>142</v>
      </c>
      <c r="R165" s="96" t="s">
        <v>142</v>
      </c>
      <c r="S165" s="97" t="s">
        <v>142</v>
      </c>
      <c r="T165" s="96" t="s">
        <v>142</v>
      </c>
      <c r="U165" s="97" t="s">
        <v>142</v>
      </c>
      <c r="V165" s="96" t="s">
        <v>142</v>
      </c>
      <c r="W165" s="97" t="s">
        <v>142</v>
      </c>
      <c r="X165" s="96" t="s">
        <v>142</v>
      </c>
      <c r="Y165" s="97" t="s">
        <v>142</v>
      </c>
      <c r="Z165" s="96" t="s">
        <v>142</v>
      </c>
      <c r="AA165" s="97" t="s">
        <v>142</v>
      </c>
      <c r="AB165" s="96" t="s">
        <v>142</v>
      </c>
      <c r="AC165" s="97" t="s">
        <v>142</v>
      </c>
      <c r="AD165" s="96" t="s">
        <v>142</v>
      </c>
      <c r="AE165" s="97" t="s">
        <v>142</v>
      </c>
      <c r="AF165" s="96" t="s">
        <v>142</v>
      </c>
      <c r="AG165" s="97" t="s">
        <v>142</v>
      </c>
      <c r="AH165" s="96" t="s">
        <v>142</v>
      </c>
      <c r="AI165" s="97" t="s">
        <v>142</v>
      </c>
      <c r="AJ165" s="96" t="s">
        <v>142</v>
      </c>
      <c r="AK165" s="97" t="s">
        <v>142</v>
      </c>
      <c r="AL165" s="96" t="s">
        <v>142</v>
      </c>
      <c r="AM165" s="97" t="s">
        <v>142</v>
      </c>
      <c r="AN165" s="96" t="s">
        <v>142</v>
      </c>
      <c r="AO165" s="97" t="s">
        <v>142</v>
      </c>
      <c r="AP165" s="96" t="s">
        <v>142</v>
      </c>
      <c r="AQ165" s="97" t="s">
        <v>142</v>
      </c>
      <c r="AR165" s="96" t="s">
        <v>142</v>
      </c>
      <c r="AS165" s="97" t="s">
        <v>142</v>
      </c>
      <c r="AT165" s="96" t="s">
        <v>142</v>
      </c>
      <c r="AU165" s="97" t="s">
        <v>142</v>
      </c>
      <c r="AV165" s="96" t="s">
        <v>142</v>
      </c>
      <c r="AW165" s="97" t="s">
        <v>142</v>
      </c>
      <c r="AX165" s="96" t="s">
        <v>142</v>
      </c>
      <c r="AY165" s="97" t="s">
        <v>142</v>
      </c>
    </row>
    <row r="166" spans="2:51" x14ac:dyDescent="0.25">
      <c r="B166" s="94" t="s">
        <v>142</v>
      </c>
      <c r="C166" s="95" t="s">
        <v>142</v>
      </c>
      <c r="D166" s="96" t="s">
        <v>142</v>
      </c>
      <c r="E166" s="97" t="s">
        <v>142</v>
      </c>
      <c r="F166" s="96" t="s">
        <v>142</v>
      </c>
      <c r="G166" s="97" t="s">
        <v>142</v>
      </c>
      <c r="H166" s="96" t="s">
        <v>142</v>
      </c>
      <c r="I166" s="97" t="s">
        <v>142</v>
      </c>
      <c r="J166" s="96" t="s">
        <v>142</v>
      </c>
      <c r="K166" s="97" t="s">
        <v>142</v>
      </c>
      <c r="L166" s="96" t="s">
        <v>142</v>
      </c>
      <c r="M166" s="97" t="s">
        <v>142</v>
      </c>
      <c r="N166" s="96" t="s">
        <v>142</v>
      </c>
      <c r="O166" s="97" t="s">
        <v>142</v>
      </c>
      <c r="P166" s="96" t="s">
        <v>142</v>
      </c>
      <c r="Q166" s="97" t="s">
        <v>142</v>
      </c>
      <c r="R166" s="96" t="s">
        <v>142</v>
      </c>
      <c r="S166" s="97" t="s">
        <v>142</v>
      </c>
      <c r="T166" s="96" t="s">
        <v>142</v>
      </c>
      <c r="U166" s="97" t="s">
        <v>142</v>
      </c>
      <c r="V166" s="96" t="s">
        <v>142</v>
      </c>
      <c r="W166" s="97" t="s">
        <v>142</v>
      </c>
      <c r="X166" s="96" t="s">
        <v>142</v>
      </c>
      <c r="Y166" s="97" t="s">
        <v>142</v>
      </c>
      <c r="Z166" s="96" t="s">
        <v>142</v>
      </c>
      <c r="AA166" s="97" t="s">
        <v>142</v>
      </c>
      <c r="AB166" s="96" t="s">
        <v>142</v>
      </c>
      <c r="AC166" s="97" t="s">
        <v>142</v>
      </c>
      <c r="AD166" s="96" t="s">
        <v>142</v>
      </c>
      <c r="AE166" s="97" t="s">
        <v>142</v>
      </c>
      <c r="AF166" s="96" t="s">
        <v>142</v>
      </c>
      <c r="AG166" s="97" t="s">
        <v>142</v>
      </c>
      <c r="AH166" s="96" t="s">
        <v>142</v>
      </c>
      <c r="AI166" s="97" t="s">
        <v>142</v>
      </c>
      <c r="AJ166" s="96" t="s">
        <v>142</v>
      </c>
      <c r="AK166" s="97" t="s">
        <v>142</v>
      </c>
      <c r="AL166" s="96" t="s">
        <v>142</v>
      </c>
      <c r="AM166" s="97" t="s">
        <v>142</v>
      </c>
      <c r="AN166" s="96" t="s">
        <v>142</v>
      </c>
      <c r="AO166" s="97" t="s">
        <v>142</v>
      </c>
      <c r="AP166" s="96" t="s">
        <v>142</v>
      </c>
      <c r="AQ166" s="97" t="s">
        <v>142</v>
      </c>
      <c r="AR166" s="96" t="s">
        <v>142</v>
      </c>
      <c r="AS166" s="97" t="s">
        <v>142</v>
      </c>
      <c r="AT166" s="96" t="s">
        <v>142</v>
      </c>
      <c r="AU166" s="97" t="s">
        <v>142</v>
      </c>
      <c r="AV166" s="96" t="s">
        <v>142</v>
      </c>
      <c r="AW166" s="97" t="s">
        <v>142</v>
      </c>
      <c r="AX166" s="96" t="s">
        <v>142</v>
      </c>
      <c r="AY166" s="97" t="s">
        <v>142</v>
      </c>
    </row>
    <row r="167" spans="2:51" x14ac:dyDescent="0.25">
      <c r="B167" s="94" t="s">
        <v>142</v>
      </c>
      <c r="C167" s="95" t="s">
        <v>142</v>
      </c>
      <c r="D167" s="96" t="s">
        <v>142</v>
      </c>
      <c r="E167" s="97" t="s">
        <v>142</v>
      </c>
      <c r="F167" s="96" t="s">
        <v>142</v>
      </c>
      <c r="G167" s="97" t="s">
        <v>142</v>
      </c>
      <c r="H167" s="96" t="s">
        <v>142</v>
      </c>
      <c r="I167" s="97" t="s">
        <v>142</v>
      </c>
      <c r="J167" s="96" t="s">
        <v>142</v>
      </c>
      <c r="K167" s="97" t="s">
        <v>142</v>
      </c>
      <c r="L167" s="96" t="s">
        <v>142</v>
      </c>
      <c r="M167" s="97" t="s">
        <v>142</v>
      </c>
      <c r="N167" s="96" t="s">
        <v>142</v>
      </c>
      <c r="O167" s="97" t="s">
        <v>142</v>
      </c>
      <c r="P167" s="96" t="s">
        <v>142</v>
      </c>
      <c r="Q167" s="97" t="s">
        <v>142</v>
      </c>
      <c r="R167" s="96" t="s">
        <v>142</v>
      </c>
      <c r="S167" s="97" t="s">
        <v>142</v>
      </c>
      <c r="T167" s="96" t="s">
        <v>142</v>
      </c>
      <c r="U167" s="97" t="s">
        <v>142</v>
      </c>
      <c r="V167" s="96" t="s">
        <v>142</v>
      </c>
      <c r="W167" s="97" t="s">
        <v>142</v>
      </c>
      <c r="X167" s="96" t="s">
        <v>142</v>
      </c>
      <c r="Y167" s="97" t="s">
        <v>142</v>
      </c>
      <c r="Z167" s="96" t="s">
        <v>142</v>
      </c>
      <c r="AA167" s="97" t="s">
        <v>142</v>
      </c>
      <c r="AB167" s="96" t="s">
        <v>142</v>
      </c>
      <c r="AC167" s="97" t="s">
        <v>142</v>
      </c>
      <c r="AD167" s="96" t="s">
        <v>142</v>
      </c>
      <c r="AE167" s="97" t="s">
        <v>142</v>
      </c>
      <c r="AF167" s="96" t="s">
        <v>142</v>
      </c>
      <c r="AG167" s="97" t="s">
        <v>142</v>
      </c>
      <c r="AH167" s="96" t="s">
        <v>142</v>
      </c>
      <c r="AI167" s="97" t="s">
        <v>142</v>
      </c>
      <c r="AJ167" s="96" t="s">
        <v>142</v>
      </c>
      <c r="AK167" s="97" t="s">
        <v>142</v>
      </c>
      <c r="AL167" s="96" t="s">
        <v>142</v>
      </c>
      <c r="AM167" s="97" t="s">
        <v>142</v>
      </c>
      <c r="AN167" s="96" t="s">
        <v>142</v>
      </c>
      <c r="AO167" s="97" t="s">
        <v>142</v>
      </c>
      <c r="AP167" s="96" t="s">
        <v>142</v>
      </c>
      <c r="AQ167" s="97" t="s">
        <v>142</v>
      </c>
      <c r="AR167" s="96" t="s">
        <v>142</v>
      </c>
      <c r="AS167" s="97" t="s">
        <v>142</v>
      </c>
      <c r="AT167" s="96" t="s">
        <v>142</v>
      </c>
      <c r="AU167" s="97" t="s">
        <v>142</v>
      </c>
      <c r="AV167" s="96" t="s">
        <v>142</v>
      </c>
      <c r="AW167" s="97" t="s">
        <v>142</v>
      </c>
      <c r="AX167" s="96" t="s">
        <v>142</v>
      </c>
      <c r="AY167" s="97" t="s">
        <v>142</v>
      </c>
    </row>
  </sheetData>
  <conditionalFormatting sqref="C2:M2">
    <cfRule type="expression" dxfId="15" priority="1" stopIfTrue="1">
      <formula>#REF! &gt; 30</formula>
    </cfRule>
  </conditionalFormatting>
  <conditionalFormatting sqref="B2">
    <cfRule type="expression" dxfId="14" priority="2" stopIfTrue="1">
      <formula>A1 &gt; 30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AY167"/>
  <sheetViews>
    <sheetView workbookViewId="0">
      <pane xSplit="3" ySplit="4" topLeftCell="D5" activePane="bottomRight" state="frozen"/>
      <selection pane="topRight" activeCell="D1" sqref="D1"/>
      <selection pane="bottomLeft" activeCell="A5" sqref="A5"/>
      <selection pane="bottomRight" activeCell="D5" sqref="D5"/>
    </sheetView>
  </sheetViews>
  <sheetFormatPr defaultRowHeight="15" x14ac:dyDescent="0.25"/>
  <cols>
    <col min="3" max="3" width="29.42578125" bestFit="1" customWidth="1"/>
    <col min="4" max="4" width="11.5703125" bestFit="1" customWidth="1"/>
    <col min="5" max="5" width="9.28515625" bestFit="1" customWidth="1"/>
    <col min="6" max="6" width="11.5703125" bestFit="1" customWidth="1"/>
    <col min="7" max="7" width="9.28515625" bestFit="1" customWidth="1"/>
    <col min="8" max="8" width="11.5703125" bestFit="1" customWidth="1"/>
    <col min="9" max="9" width="9.28515625" bestFit="1" customWidth="1"/>
    <col min="10" max="10" width="11.5703125" bestFit="1" customWidth="1"/>
    <col min="11" max="11" width="9.28515625" bestFit="1" customWidth="1"/>
    <col min="12" max="12" width="11.5703125" bestFit="1" customWidth="1"/>
    <col min="13" max="13" width="9.28515625" bestFit="1" customWidth="1"/>
    <col min="14" max="14" width="11.5703125" bestFit="1" customWidth="1"/>
    <col min="15" max="15" width="9.28515625" bestFit="1" customWidth="1"/>
    <col min="16" max="16" width="11.5703125" bestFit="1" customWidth="1"/>
    <col min="17" max="17" width="9.28515625" bestFit="1" customWidth="1"/>
    <col min="18" max="18" width="11.5703125" bestFit="1" customWidth="1"/>
    <col min="19" max="19" width="9.28515625" bestFit="1" customWidth="1"/>
    <col min="20" max="20" width="11.5703125" bestFit="1" customWidth="1"/>
    <col min="21" max="21" width="9.28515625" bestFit="1" customWidth="1"/>
    <col min="22" max="22" width="11.5703125" bestFit="1" customWidth="1"/>
    <col min="23" max="23" width="9.28515625" bestFit="1" customWidth="1"/>
    <col min="24" max="24" width="11.5703125" bestFit="1" customWidth="1"/>
    <col min="25" max="25" width="9.28515625" bestFit="1" customWidth="1"/>
    <col min="26" max="26" width="11.5703125" bestFit="1" customWidth="1"/>
    <col min="27" max="27" width="9.28515625" bestFit="1" customWidth="1"/>
    <col min="28" max="28" width="11.5703125" bestFit="1" customWidth="1"/>
    <col min="29" max="29" width="9.28515625" bestFit="1" customWidth="1"/>
    <col min="30" max="30" width="11.5703125" bestFit="1" customWidth="1"/>
    <col min="31" max="31" width="9.28515625" bestFit="1" customWidth="1"/>
    <col min="32" max="32" width="11.5703125" bestFit="1" customWidth="1"/>
    <col min="33" max="33" width="9.28515625" bestFit="1" customWidth="1"/>
    <col min="34" max="34" width="11.5703125" bestFit="1" customWidth="1"/>
    <col min="35" max="35" width="9.28515625" bestFit="1" customWidth="1"/>
    <col min="36" max="36" width="11.5703125" bestFit="1" customWidth="1"/>
    <col min="37" max="37" width="9.28515625" bestFit="1" customWidth="1"/>
    <col min="38" max="38" width="11.5703125" bestFit="1" customWidth="1"/>
    <col min="39" max="39" width="9.28515625" bestFit="1" customWidth="1"/>
    <col min="40" max="40" width="11.5703125" bestFit="1" customWidth="1"/>
    <col min="41" max="41" width="9.28515625" bestFit="1" customWidth="1"/>
    <col min="42" max="42" width="11.5703125" bestFit="1" customWidth="1"/>
    <col min="43" max="43" width="9.28515625" bestFit="1" customWidth="1"/>
    <col min="44" max="44" width="11.5703125" bestFit="1" customWidth="1"/>
    <col min="45" max="45" width="9.28515625" bestFit="1" customWidth="1"/>
    <col min="46" max="46" width="11.5703125" bestFit="1" customWidth="1"/>
    <col min="47" max="47" width="9.28515625" bestFit="1" customWidth="1"/>
    <col min="48" max="48" width="11.5703125" bestFit="1" customWidth="1"/>
    <col min="49" max="49" width="9.28515625" bestFit="1" customWidth="1"/>
    <col min="50" max="50" width="11.5703125" bestFit="1" customWidth="1"/>
    <col min="51" max="51" width="9.28515625" bestFit="1" customWidth="1"/>
    <col min="259" max="259" width="29.42578125" bestFit="1" customWidth="1"/>
    <col min="260" max="260" width="11.5703125" bestFit="1" customWidth="1"/>
    <col min="261" max="261" width="9.28515625" bestFit="1" customWidth="1"/>
    <col min="262" max="262" width="11.5703125" bestFit="1" customWidth="1"/>
    <col min="263" max="263" width="9.28515625" bestFit="1" customWidth="1"/>
    <col min="264" max="264" width="11.5703125" bestFit="1" customWidth="1"/>
    <col min="265" max="265" width="9.28515625" bestFit="1" customWidth="1"/>
    <col min="266" max="266" width="11.5703125" bestFit="1" customWidth="1"/>
    <col min="267" max="267" width="9.28515625" bestFit="1" customWidth="1"/>
    <col min="268" max="268" width="11.5703125" bestFit="1" customWidth="1"/>
    <col min="269" max="269" width="9.28515625" bestFit="1" customWidth="1"/>
    <col min="270" max="270" width="11.5703125" bestFit="1" customWidth="1"/>
    <col min="271" max="271" width="9.28515625" bestFit="1" customWidth="1"/>
    <col min="272" max="272" width="11.5703125" bestFit="1" customWidth="1"/>
    <col min="273" max="273" width="9.28515625" bestFit="1" customWidth="1"/>
    <col min="274" max="274" width="11.5703125" bestFit="1" customWidth="1"/>
    <col min="275" max="275" width="9.28515625" bestFit="1" customWidth="1"/>
    <col min="276" max="276" width="11.5703125" bestFit="1" customWidth="1"/>
    <col min="277" max="277" width="9.28515625" bestFit="1" customWidth="1"/>
    <col min="278" max="278" width="11.5703125" bestFit="1" customWidth="1"/>
    <col min="279" max="279" width="9.28515625" bestFit="1" customWidth="1"/>
    <col min="280" max="280" width="11.5703125" bestFit="1" customWidth="1"/>
    <col min="281" max="281" width="9.28515625" bestFit="1" customWidth="1"/>
    <col min="282" max="282" width="11.5703125" bestFit="1" customWidth="1"/>
    <col min="283" max="283" width="9.28515625" bestFit="1" customWidth="1"/>
    <col min="284" max="284" width="11.5703125" bestFit="1" customWidth="1"/>
    <col min="285" max="285" width="9.28515625" bestFit="1" customWidth="1"/>
    <col min="286" max="286" width="11.5703125" bestFit="1" customWidth="1"/>
    <col min="287" max="287" width="9.28515625" bestFit="1" customWidth="1"/>
    <col min="288" max="288" width="11.5703125" bestFit="1" customWidth="1"/>
    <col min="289" max="289" width="9.28515625" bestFit="1" customWidth="1"/>
    <col min="290" max="290" width="11.5703125" bestFit="1" customWidth="1"/>
    <col min="291" max="291" width="9.28515625" bestFit="1" customWidth="1"/>
    <col min="292" max="292" width="11.5703125" bestFit="1" customWidth="1"/>
    <col min="293" max="293" width="9.28515625" bestFit="1" customWidth="1"/>
    <col min="294" max="294" width="11.5703125" bestFit="1" customWidth="1"/>
    <col min="295" max="295" width="9.28515625" bestFit="1" customWidth="1"/>
    <col min="296" max="296" width="11.5703125" bestFit="1" customWidth="1"/>
    <col min="297" max="297" width="9.28515625" bestFit="1" customWidth="1"/>
    <col min="298" max="298" width="11.5703125" bestFit="1" customWidth="1"/>
    <col min="299" max="299" width="9.28515625" bestFit="1" customWidth="1"/>
    <col min="300" max="300" width="11.5703125" bestFit="1" customWidth="1"/>
    <col min="301" max="301" width="9.28515625" bestFit="1" customWidth="1"/>
    <col min="302" max="302" width="11.5703125" bestFit="1" customWidth="1"/>
    <col min="303" max="303" width="9.28515625" bestFit="1" customWidth="1"/>
    <col min="304" max="304" width="11.5703125" bestFit="1" customWidth="1"/>
    <col min="305" max="305" width="9.28515625" bestFit="1" customWidth="1"/>
    <col min="306" max="306" width="11.5703125" bestFit="1" customWidth="1"/>
    <col min="307" max="307" width="9.28515625" bestFit="1" customWidth="1"/>
    <col min="515" max="515" width="29.42578125" bestFit="1" customWidth="1"/>
    <col min="516" max="516" width="11.5703125" bestFit="1" customWidth="1"/>
    <col min="517" max="517" width="9.28515625" bestFit="1" customWidth="1"/>
    <col min="518" max="518" width="11.5703125" bestFit="1" customWidth="1"/>
    <col min="519" max="519" width="9.28515625" bestFit="1" customWidth="1"/>
    <col min="520" max="520" width="11.5703125" bestFit="1" customWidth="1"/>
    <col min="521" max="521" width="9.28515625" bestFit="1" customWidth="1"/>
    <col min="522" max="522" width="11.5703125" bestFit="1" customWidth="1"/>
    <col min="523" max="523" width="9.28515625" bestFit="1" customWidth="1"/>
    <col min="524" max="524" width="11.5703125" bestFit="1" customWidth="1"/>
    <col min="525" max="525" width="9.28515625" bestFit="1" customWidth="1"/>
    <col min="526" max="526" width="11.5703125" bestFit="1" customWidth="1"/>
    <col min="527" max="527" width="9.28515625" bestFit="1" customWidth="1"/>
    <col min="528" max="528" width="11.5703125" bestFit="1" customWidth="1"/>
    <col min="529" max="529" width="9.28515625" bestFit="1" customWidth="1"/>
    <col min="530" max="530" width="11.5703125" bestFit="1" customWidth="1"/>
    <col min="531" max="531" width="9.28515625" bestFit="1" customWidth="1"/>
    <col min="532" max="532" width="11.5703125" bestFit="1" customWidth="1"/>
    <col min="533" max="533" width="9.28515625" bestFit="1" customWidth="1"/>
    <col min="534" max="534" width="11.5703125" bestFit="1" customWidth="1"/>
    <col min="535" max="535" width="9.28515625" bestFit="1" customWidth="1"/>
    <col min="536" max="536" width="11.5703125" bestFit="1" customWidth="1"/>
    <col min="537" max="537" width="9.28515625" bestFit="1" customWidth="1"/>
    <col min="538" max="538" width="11.5703125" bestFit="1" customWidth="1"/>
    <col min="539" max="539" width="9.28515625" bestFit="1" customWidth="1"/>
    <col min="540" max="540" width="11.5703125" bestFit="1" customWidth="1"/>
    <col min="541" max="541" width="9.28515625" bestFit="1" customWidth="1"/>
    <col min="542" max="542" width="11.5703125" bestFit="1" customWidth="1"/>
    <col min="543" max="543" width="9.28515625" bestFit="1" customWidth="1"/>
    <col min="544" max="544" width="11.5703125" bestFit="1" customWidth="1"/>
    <col min="545" max="545" width="9.28515625" bestFit="1" customWidth="1"/>
    <col min="546" max="546" width="11.5703125" bestFit="1" customWidth="1"/>
    <col min="547" max="547" width="9.28515625" bestFit="1" customWidth="1"/>
    <col min="548" max="548" width="11.5703125" bestFit="1" customWidth="1"/>
    <col min="549" max="549" width="9.28515625" bestFit="1" customWidth="1"/>
    <col min="550" max="550" width="11.5703125" bestFit="1" customWidth="1"/>
    <col min="551" max="551" width="9.28515625" bestFit="1" customWidth="1"/>
    <col min="552" max="552" width="11.5703125" bestFit="1" customWidth="1"/>
    <col min="553" max="553" width="9.28515625" bestFit="1" customWidth="1"/>
    <col min="554" max="554" width="11.5703125" bestFit="1" customWidth="1"/>
    <col min="555" max="555" width="9.28515625" bestFit="1" customWidth="1"/>
    <col min="556" max="556" width="11.5703125" bestFit="1" customWidth="1"/>
    <col min="557" max="557" width="9.28515625" bestFit="1" customWidth="1"/>
    <col min="558" max="558" width="11.5703125" bestFit="1" customWidth="1"/>
    <col min="559" max="559" width="9.28515625" bestFit="1" customWidth="1"/>
    <col min="560" max="560" width="11.5703125" bestFit="1" customWidth="1"/>
    <col min="561" max="561" width="9.28515625" bestFit="1" customWidth="1"/>
    <col min="562" max="562" width="11.5703125" bestFit="1" customWidth="1"/>
    <col min="563" max="563" width="9.28515625" bestFit="1" customWidth="1"/>
    <col min="771" max="771" width="29.42578125" bestFit="1" customWidth="1"/>
    <col min="772" max="772" width="11.5703125" bestFit="1" customWidth="1"/>
    <col min="773" max="773" width="9.28515625" bestFit="1" customWidth="1"/>
    <col min="774" max="774" width="11.5703125" bestFit="1" customWidth="1"/>
    <col min="775" max="775" width="9.28515625" bestFit="1" customWidth="1"/>
    <col min="776" max="776" width="11.5703125" bestFit="1" customWidth="1"/>
    <col min="777" max="777" width="9.28515625" bestFit="1" customWidth="1"/>
    <col min="778" max="778" width="11.5703125" bestFit="1" customWidth="1"/>
    <col min="779" max="779" width="9.28515625" bestFit="1" customWidth="1"/>
    <col min="780" max="780" width="11.5703125" bestFit="1" customWidth="1"/>
    <col min="781" max="781" width="9.28515625" bestFit="1" customWidth="1"/>
    <col min="782" max="782" width="11.5703125" bestFit="1" customWidth="1"/>
    <col min="783" max="783" width="9.28515625" bestFit="1" customWidth="1"/>
    <col min="784" max="784" width="11.5703125" bestFit="1" customWidth="1"/>
    <col min="785" max="785" width="9.28515625" bestFit="1" customWidth="1"/>
    <col min="786" max="786" width="11.5703125" bestFit="1" customWidth="1"/>
    <col min="787" max="787" width="9.28515625" bestFit="1" customWidth="1"/>
    <col min="788" max="788" width="11.5703125" bestFit="1" customWidth="1"/>
    <col min="789" max="789" width="9.28515625" bestFit="1" customWidth="1"/>
    <col min="790" max="790" width="11.5703125" bestFit="1" customWidth="1"/>
    <col min="791" max="791" width="9.28515625" bestFit="1" customWidth="1"/>
    <col min="792" max="792" width="11.5703125" bestFit="1" customWidth="1"/>
    <col min="793" max="793" width="9.28515625" bestFit="1" customWidth="1"/>
    <col min="794" max="794" width="11.5703125" bestFit="1" customWidth="1"/>
    <col min="795" max="795" width="9.28515625" bestFit="1" customWidth="1"/>
    <col min="796" max="796" width="11.5703125" bestFit="1" customWidth="1"/>
    <col min="797" max="797" width="9.28515625" bestFit="1" customWidth="1"/>
    <col min="798" max="798" width="11.5703125" bestFit="1" customWidth="1"/>
    <col min="799" max="799" width="9.28515625" bestFit="1" customWidth="1"/>
    <col min="800" max="800" width="11.5703125" bestFit="1" customWidth="1"/>
    <col min="801" max="801" width="9.28515625" bestFit="1" customWidth="1"/>
    <col min="802" max="802" width="11.5703125" bestFit="1" customWidth="1"/>
    <col min="803" max="803" width="9.28515625" bestFit="1" customWidth="1"/>
    <col min="804" max="804" width="11.5703125" bestFit="1" customWidth="1"/>
    <col min="805" max="805" width="9.28515625" bestFit="1" customWidth="1"/>
    <col min="806" max="806" width="11.5703125" bestFit="1" customWidth="1"/>
    <col min="807" max="807" width="9.28515625" bestFit="1" customWidth="1"/>
    <col min="808" max="808" width="11.5703125" bestFit="1" customWidth="1"/>
    <col min="809" max="809" width="9.28515625" bestFit="1" customWidth="1"/>
    <col min="810" max="810" width="11.5703125" bestFit="1" customWidth="1"/>
    <col min="811" max="811" width="9.28515625" bestFit="1" customWidth="1"/>
    <col min="812" max="812" width="11.5703125" bestFit="1" customWidth="1"/>
    <col min="813" max="813" width="9.28515625" bestFit="1" customWidth="1"/>
    <col min="814" max="814" width="11.5703125" bestFit="1" customWidth="1"/>
    <col min="815" max="815" width="9.28515625" bestFit="1" customWidth="1"/>
    <col min="816" max="816" width="11.5703125" bestFit="1" customWidth="1"/>
    <col min="817" max="817" width="9.28515625" bestFit="1" customWidth="1"/>
    <col min="818" max="818" width="11.5703125" bestFit="1" customWidth="1"/>
    <col min="819" max="819" width="9.28515625" bestFit="1" customWidth="1"/>
    <col min="1027" max="1027" width="29.42578125" bestFit="1" customWidth="1"/>
    <col min="1028" max="1028" width="11.5703125" bestFit="1" customWidth="1"/>
    <col min="1029" max="1029" width="9.28515625" bestFit="1" customWidth="1"/>
    <col min="1030" max="1030" width="11.5703125" bestFit="1" customWidth="1"/>
    <col min="1031" max="1031" width="9.28515625" bestFit="1" customWidth="1"/>
    <col min="1032" max="1032" width="11.5703125" bestFit="1" customWidth="1"/>
    <col min="1033" max="1033" width="9.28515625" bestFit="1" customWidth="1"/>
    <col min="1034" max="1034" width="11.5703125" bestFit="1" customWidth="1"/>
    <col min="1035" max="1035" width="9.28515625" bestFit="1" customWidth="1"/>
    <col min="1036" max="1036" width="11.5703125" bestFit="1" customWidth="1"/>
    <col min="1037" max="1037" width="9.28515625" bestFit="1" customWidth="1"/>
    <col min="1038" max="1038" width="11.5703125" bestFit="1" customWidth="1"/>
    <col min="1039" max="1039" width="9.28515625" bestFit="1" customWidth="1"/>
    <col min="1040" max="1040" width="11.5703125" bestFit="1" customWidth="1"/>
    <col min="1041" max="1041" width="9.28515625" bestFit="1" customWidth="1"/>
    <col min="1042" max="1042" width="11.5703125" bestFit="1" customWidth="1"/>
    <col min="1043" max="1043" width="9.28515625" bestFit="1" customWidth="1"/>
    <col min="1044" max="1044" width="11.5703125" bestFit="1" customWidth="1"/>
    <col min="1045" max="1045" width="9.28515625" bestFit="1" customWidth="1"/>
    <col min="1046" max="1046" width="11.5703125" bestFit="1" customWidth="1"/>
    <col min="1047" max="1047" width="9.28515625" bestFit="1" customWidth="1"/>
    <col min="1048" max="1048" width="11.5703125" bestFit="1" customWidth="1"/>
    <col min="1049" max="1049" width="9.28515625" bestFit="1" customWidth="1"/>
    <col min="1050" max="1050" width="11.5703125" bestFit="1" customWidth="1"/>
    <col min="1051" max="1051" width="9.28515625" bestFit="1" customWidth="1"/>
    <col min="1052" max="1052" width="11.5703125" bestFit="1" customWidth="1"/>
    <col min="1053" max="1053" width="9.28515625" bestFit="1" customWidth="1"/>
    <col min="1054" max="1054" width="11.5703125" bestFit="1" customWidth="1"/>
    <col min="1055" max="1055" width="9.28515625" bestFit="1" customWidth="1"/>
    <col min="1056" max="1056" width="11.5703125" bestFit="1" customWidth="1"/>
    <col min="1057" max="1057" width="9.28515625" bestFit="1" customWidth="1"/>
    <col min="1058" max="1058" width="11.5703125" bestFit="1" customWidth="1"/>
    <col min="1059" max="1059" width="9.28515625" bestFit="1" customWidth="1"/>
    <col min="1060" max="1060" width="11.5703125" bestFit="1" customWidth="1"/>
    <col min="1061" max="1061" width="9.28515625" bestFit="1" customWidth="1"/>
    <col min="1062" max="1062" width="11.5703125" bestFit="1" customWidth="1"/>
    <col min="1063" max="1063" width="9.28515625" bestFit="1" customWidth="1"/>
    <col min="1064" max="1064" width="11.5703125" bestFit="1" customWidth="1"/>
    <col min="1065" max="1065" width="9.28515625" bestFit="1" customWidth="1"/>
    <col min="1066" max="1066" width="11.5703125" bestFit="1" customWidth="1"/>
    <col min="1067" max="1067" width="9.28515625" bestFit="1" customWidth="1"/>
    <col min="1068" max="1068" width="11.5703125" bestFit="1" customWidth="1"/>
    <col min="1069" max="1069" width="9.28515625" bestFit="1" customWidth="1"/>
    <col min="1070" max="1070" width="11.5703125" bestFit="1" customWidth="1"/>
    <col min="1071" max="1071" width="9.28515625" bestFit="1" customWidth="1"/>
    <col min="1072" max="1072" width="11.5703125" bestFit="1" customWidth="1"/>
    <col min="1073" max="1073" width="9.28515625" bestFit="1" customWidth="1"/>
    <col min="1074" max="1074" width="11.5703125" bestFit="1" customWidth="1"/>
    <col min="1075" max="1075" width="9.28515625" bestFit="1" customWidth="1"/>
    <col min="1283" max="1283" width="29.42578125" bestFit="1" customWidth="1"/>
    <col min="1284" max="1284" width="11.5703125" bestFit="1" customWidth="1"/>
    <col min="1285" max="1285" width="9.28515625" bestFit="1" customWidth="1"/>
    <col min="1286" max="1286" width="11.5703125" bestFit="1" customWidth="1"/>
    <col min="1287" max="1287" width="9.28515625" bestFit="1" customWidth="1"/>
    <col min="1288" max="1288" width="11.5703125" bestFit="1" customWidth="1"/>
    <col min="1289" max="1289" width="9.28515625" bestFit="1" customWidth="1"/>
    <col min="1290" max="1290" width="11.5703125" bestFit="1" customWidth="1"/>
    <col min="1291" max="1291" width="9.28515625" bestFit="1" customWidth="1"/>
    <col min="1292" max="1292" width="11.5703125" bestFit="1" customWidth="1"/>
    <col min="1293" max="1293" width="9.28515625" bestFit="1" customWidth="1"/>
    <col min="1294" max="1294" width="11.5703125" bestFit="1" customWidth="1"/>
    <col min="1295" max="1295" width="9.28515625" bestFit="1" customWidth="1"/>
    <col min="1296" max="1296" width="11.5703125" bestFit="1" customWidth="1"/>
    <col min="1297" max="1297" width="9.28515625" bestFit="1" customWidth="1"/>
    <col min="1298" max="1298" width="11.5703125" bestFit="1" customWidth="1"/>
    <col min="1299" max="1299" width="9.28515625" bestFit="1" customWidth="1"/>
    <col min="1300" max="1300" width="11.5703125" bestFit="1" customWidth="1"/>
    <col min="1301" max="1301" width="9.28515625" bestFit="1" customWidth="1"/>
    <col min="1302" max="1302" width="11.5703125" bestFit="1" customWidth="1"/>
    <col min="1303" max="1303" width="9.28515625" bestFit="1" customWidth="1"/>
    <col min="1304" max="1304" width="11.5703125" bestFit="1" customWidth="1"/>
    <col min="1305" max="1305" width="9.28515625" bestFit="1" customWidth="1"/>
    <col min="1306" max="1306" width="11.5703125" bestFit="1" customWidth="1"/>
    <col min="1307" max="1307" width="9.28515625" bestFit="1" customWidth="1"/>
    <col min="1308" max="1308" width="11.5703125" bestFit="1" customWidth="1"/>
    <col min="1309" max="1309" width="9.28515625" bestFit="1" customWidth="1"/>
    <col min="1310" max="1310" width="11.5703125" bestFit="1" customWidth="1"/>
    <col min="1311" max="1311" width="9.28515625" bestFit="1" customWidth="1"/>
    <col min="1312" max="1312" width="11.5703125" bestFit="1" customWidth="1"/>
    <col min="1313" max="1313" width="9.28515625" bestFit="1" customWidth="1"/>
    <col min="1314" max="1314" width="11.5703125" bestFit="1" customWidth="1"/>
    <col min="1315" max="1315" width="9.28515625" bestFit="1" customWidth="1"/>
    <col min="1316" max="1316" width="11.5703125" bestFit="1" customWidth="1"/>
    <col min="1317" max="1317" width="9.28515625" bestFit="1" customWidth="1"/>
    <col min="1318" max="1318" width="11.5703125" bestFit="1" customWidth="1"/>
    <col min="1319" max="1319" width="9.28515625" bestFit="1" customWidth="1"/>
    <col min="1320" max="1320" width="11.5703125" bestFit="1" customWidth="1"/>
    <col min="1321" max="1321" width="9.28515625" bestFit="1" customWidth="1"/>
    <col min="1322" max="1322" width="11.5703125" bestFit="1" customWidth="1"/>
    <col min="1323" max="1323" width="9.28515625" bestFit="1" customWidth="1"/>
    <col min="1324" max="1324" width="11.5703125" bestFit="1" customWidth="1"/>
    <col min="1325" max="1325" width="9.28515625" bestFit="1" customWidth="1"/>
    <col min="1326" max="1326" width="11.5703125" bestFit="1" customWidth="1"/>
    <col min="1327" max="1327" width="9.28515625" bestFit="1" customWidth="1"/>
    <col min="1328" max="1328" width="11.5703125" bestFit="1" customWidth="1"/>
    <col min="1329" max="1329" width="9.28515625" bestFit="1" customWidth="1"/>
    <col min="1330" max="1330" width="11.5703125" bestFit="1" customWidth="1"/>
    <col min="1331" max="1331" width="9.28515625" bestFit="1" customWidth="1"/>
    <col min="1539" max="1539" width="29.42578125" bestFit="1" customWidth="1"/>
    <col min="1540" max="1540" width="11.5703125" bestFit="1" customWidth="1"/>
    <col min="1541" max="1541" width="9.28515625" bestFit="1" customWidth="1"/>
    <col min="1542" max="1542" width="11.5703125" bestFit="1" customWidth="1"/>
    <col min="1543" max="1543" width="9.28515625" bestFit="1" customWidth="1"/>
    <col min="1544" max="1544" width="11.5703125" bestFit="1" customWidth="1"/>
    <col min="1545" max="1545" width="9.28515625" bestFit="1" customWidth="1"/>
    <col min="1546" max="1546" width="11.5703125" bestFit="1" customWidth="1"/>
    <col min="1547" max="1547" width="9.28515625" bestFit="1" customWidth="1"/>
    <col min="1548" max="1548" width="11.5703125" bestFit="1" customWidth="1"/>
    <col min="1549" max="1549" width="9.28515625" bestFit="1" customWidth="1"/>
    <col min="1550" max="1550" width="11.5703125" bestFit="1" customWidth="1"/>
    <col min="1551" max="1551" width="9.28515625" bestFit="1" customWidth="1"/>
    <col min="1552" max="1552" width="11.5703125" bestFit="1" customWidth="1"/>
    <col min="1553" max="1553" width="9.28515625" bestFit="1" customWidth="1"/>
    <col min="1554" max="1554" width="11.5703125" bestFit="1" customWidth="1"/>
    <col min="1555" max="1555" width="9.28515625" bestFit="1" customWidth="1"/>
    <col min="1556" max="1556" width="11.5703125" bestFit="1" customWidth="1"/>
    <col min="1557" max="1557" width="9.28515625" bestFit="1" customWidth="1"/>
    <col min="1558" max="1558" width="11.5703125" bestFit="1" customWidth="1"/>
    <col min="1559" max="1559" width="9.28515625" bestFit="1" customWidth="1"/>
    <col min="1560" max="1560" width="11.5703125" bestFit="1" customWidth="1"/>
    <col min="1561" max="1561" width="9.28515625" bestFit="1" customWidth="1"/>
    <col min="1562" max="1562" width="11.5703125" bestFit="1" customWidth="1"/>
    <col min="1563" max="1563" width="9.28515625" bestFit="1" customWidth="1"/>
    <col min="1564" max="1564" width="11.5703125" bestFit="1" customWidth="1"/>
    <col min="1565" max="1565" width="9.28515625" bestFit="1" customWidth="1"/>
    <col min="1566" max="1566" width="11.5703125" bestFit="1" customWidth="1"/>
    <col min="1567" max="1567" width="9.28515625" bestFit="1" customWidth="1"/>
    <col min="1568" max="1568" width="11.5703125" bestFit="1" customWidth="1"/>
    <col min="1569" max="1569" width="9.28515625" bestFit="1" customWidth="1"/>
    <col min="1570" max="1570" width="11.5703125" bestFit="1" customWidth="1"/>
    <col min="1571" max="1571" width="9.28515625" bestFit="1" customWidth="1"/>
    <col min="1572" max="1572" width="11.5703125" bestFit="1" customWidth="1"/>
    <col min="1573" max="1573" width="9.28515625" bestFit="1" customWidth="1"/>
    <col min="1574" max="1574" width="11.5703125" bestFit="1" customWidth="1"/>
    <col min="1575" max="1575" width="9.28515625" bestFit="1" customWidth="1"/>
    <col min="1576" max="1576" width="11.5703125" bestFit="1" customWidth="1"/>
    <col min="1577" max="1577" width="9.28515625" bestFit="1" customWidth="1"/>
    <col min="1578" max="1578" width="11.5703125" bestFit="1" customWidth="1"/>
    <col min="1579" max="1579" width="9.28515625" bestFit="1" customWidth="1"/>
    <col min="1580" max="1580" width="11.5703125" bestFit="1" customWidth="1"/>
    <col min="1581" max="1581" width="9.28515625" bestFit="1" customWidth="1"/>
    <col min="1582" max="1582" width="11.5703125" bestFit="1" customWidth="1"/>
    <col min="1583" max="1583" width="9.28515625" bestFit="1" customWidth="1"/>
    <col min="1584" max="1584" width="11.5703125" bestFit="1" customWidth="1"/>
    <col min="1585" max="1585" width="9.28515625" bestFit="1" customWidth="1"/>
    <col min="1586" max="1586" width="11.5703125" bestFit="1" customWidth="1"/>
    <col min="1587" max="1587" width="9.28515625" bestFit="1" customWidth="1"/>
    <col min="1795" max="1795" width="29.42578125" bestFit="1" customWidth="1"/>
    <col min="1796" max="1796" width="11.5703125" bestFit="1" customWidth="1"/>
    <col min="1797" max="1797" width="9.28515625" bestFit="1" customWidth="1"/>
    <col min="1798" max="1798" width="11.5703125" bestFit="1" customWidth="1"/>
    <col min="1799" max="1799" width="9.28515625" bestFit="1" customWidth="1"/>
    <col min="1800" max="1800" width="11.5703125" bestFit="1" customWidth="1"/>
    <col min="1801" max="1801" width="9.28515625" bestFit="1" customWidth="1"/>
    <col min="1802" max="1802" width="11.5703125" bestFit="1" customWidth="1"/>
    <col min="1803" max="1803" width="9.28515625" bestFit="1" customWidth="1"/>
    <col min="1804" max="1804" width="11.5703125" bestFit="1" customWidth="1"/>
    <col min="1805" max="1805" width="9.28515625" bestFit="1" customWidth="1"/>
    <col min="1806" max="1806" width="11.5703125" bestFit="1" customWidth="1"/>
    <col min="1807" max="1807" width="9.28515625" bestFit="1" customWidth="1"/>
    <col min="1808" max="1808" width="11.5703125" bestFit="1" customWidth="1"/>
    <col min="1809" max="1809" width="9.28515625" bestFit="1" customWidth="1"/>
    <col min="1810" max="1810" width="11.5703125" bestFit="1" customWidth="1"/>
    <col min="1811" max="1811" width="9.28515625" bestFit="1" customWidth="1"/>
    <col min="1812" max="1812" width="11.5703125" bestFit="1" customWidth="1"/>
    <col min="1813" max="1813" width="9.28515625" bestFit="1" customWidth="1"/>
    <col min="1814" max="1814" width="11.5703125" bestFit="1" customWidth="1"/>
    <col min="1815" max="1815" width="9.28515625" bestFit="1" customWidth="1"/>
    <col min="1816" max="1816" width="11.5703125" bestFit="1" customWidth="1"/>
    <col min="1817" max="1817" width="9.28515625" bestFit="1" customWidth="1"/>
    <col min="1818" max="1818" width="11.5703125" bestFit="1" customWidth="1"/>
    <col min="1819" max="1819" width="9.28515625" bestFit="1" customWidth="1"/>
    <col min="1820" max="1820" width="11.5703125" bestFit="1" customWidth="1"/>
    <col min="1821" max="1821" width="9.28515625" bestFit="1" customWidth="1"/>
    <col min="1822" max="1822" width="11.5703125" bestFit="1" customWidth="1"/>
    <col min="1823" max="1823" width="9.28515625" bestFit="1" customWidth="1"/>
    <col min="1824" max="1824" width="11.5703125" bestFit="1" customWidth="1"/>
    <col min="1825" max="1825" width="9.28515625" bestFit="1" customWidth="1"/>
    <col min="1826" max="1826" width="11.5703125" bestFit="1" customWidth="1"/>
    <col min="1827" max="1827" width="9.28515625" bestFit="1" customWidth="1"/>
    <col min="1828" max="1828" width="11.5703125" bestFit="1" customWidth="1"/>
    <col min="1829" max="1829" width="9.28515625" bestFit="1" customWidth="1"/>
    <col min="1830" max="1830" width="11.5703125" bestFit="1" customWidth="1"/>
    <col min="1831" max="1831" width="9.28515625" bestFit="1" customWidth="1"/>
    <col min="1832" max="1832" width="11.5703125" bestFit="1" customWidth="1"/>
    <col min="1833" max="1833" width="9.28515625" bestFit="1" customWidth="1"/>
    <col min="1834" max="1834" width="11.5703125" bestFit="1" customWidth="1"/>
    <col min="1835" max="1835" width="9.28515625" bestFit="1" customWidth="1"/>
    <col min="1836" max="1836" width="11.5703125" bestFit="1" customWidth="1"/>
    <col min="1837" max="1837" width="9.28515625" bestFit="1" customWidth="1"/>
    <col min="1838" max="1838" width="11.5703125" bestFit="1" customWidth="1"/>
    <col min="1839" max="1839" width="9.28515625" bestFit="1" customWidth="1"/>
    <col min="1840" max="1840" width="11.5703125" bestFit="1" customWidth="1"/>
    <col min="1841" max="1841" width="9.28515625" bestFit="1" customWidth="1"/>
    <col min="1842" max="1842" width="11.5703125" bestFit="1" customWidth="1"/>
    <col min="1843" max="1843" width="9.28515625" bestFit="1" customWidth="1"/>
    <col min="2051" max="2051" width="29.42578125" bestFit="1" customWidth="1"/>
    <col min="2052" max="2052" width="11.5703125" bestFit="1" customWidth="1"/>
    <col min="2053" max="2053" width="9.28515625" bestFit="1" customWidth="1"/>
    <col min="2054" max="2054" width="11.5703125" bestFit="1" customWidth="1"/>
    <col min="2055" max="2055" width="9.28515625" bestFit="1" customWidth="1"/>
    <col min="2056" max="2056" width="11.5703125" bestFit="1" customWidth="1"/>
    <col min="2057" max="2057" width="9.28515625" bestFit="1" customWidth="1"/>
    <col min="2058" max="2058" width="11.5703125" bestFit="1" customWidth="1"/>
    <col min="2059" max="2059" width="9.28515625" bestFit="1" customWidth="1"/>
    <col min="2060" max="2060" width="11.5703125" bestFit="1" customWidth="1"/>
    <col min="2061" max="2061" width="9.28515625" bestFit="1" customWidth="1"/>
    <col min="2062" max="2062" width="11.5703125" bestFit="1" customWidth="1"/>
    <col min="2063" max="2063" width="9.28515625" bestFit="1" customWidth="1"/>
    <col min="2064" max="2064" width="11.5703125" bestFit="1" customWidth="1"/>
    <col min="2065" max="2065" width="9.28515625" bestFit="1" customWidth="1"/>
    <col min="2066" max="2066" width="11.5703125" bestFit="1" customWidth="1"/>
    <col min="2067" max="2067" width="9.28515625" bestFit="1" customWidth="1"/>
    <col min="2068" max="2068" width="11.5703125" bestFit="1" customWidth="1"/>
    <col min="2069" max="2069" width="9.28515625" bestFit="1" customWidth="1"/>
    <col min="2070" max="2070" width="11.5703125" bestFit="1" customWidth="1"/>
    <col min="2071" max="2071" width="9.28515625" bestFit="1" customWidth="1"/>
    <col min="2072" max="2072" width="11.5703125" bestFit="1" customWidth="1"/>
    <col min="2073" max="2073" width="9.28515625" bestFit="1" customWidth="1"/>
    <col min="2074" max="2074" width="11.5703125" bestFit="1" customWidth="1"/>
    <col min="2075" max="2075" width="9.28515625" bestFit="1" customWidth="1"/>
    <col min="2076" max="2076" width="11.5703125" bestFit="1" customWidth="1"/>
    <col min="2077" max="2077" width="9.28515625" bestFit="1" customWidth="1"/>
    <col min="2078" max="2078" width="11.5703125" bestFit="1" customWidth="1"/>
    <col min="2079" max="2079" width="9.28515625" bestFit="1" customWidth="1"/>
    <col min="2080" max="2080" width="11.5703125" bestFit="1" customWidth="1"/>
    <col min="2081" max="2081" width="9.28515625" bestFit="1" customWidth="1"/>
    <col min="2082" max="2082" width="11.5703125" bestFit="1" customWidth="1"/>
    <col min="2083" max="2083" width="9.28515625" bestFit="1" customWidth="1"/>
    <col min="2084" max="2084" width="11.5703125" bestFit="1" customWidth="1"/>
    <col min="2085" max="2085" width="9.28515625" bestFit="1" customWidth="1"/>
    <col min="2086" max="2086" width="11.5703125" bestFit="1" customWidth="1"/>
    <col min="2087" max="2087" width="9.28515625" bestFit="1" customWidth="1"/>
    <col min="2088" max="2088" width="11.5703125" bestFit="1" customWidth="1"/>
    <col min="2089" max="2089" width="9.28515625" bestFit="1" customWidth="1"/>
    <col min="2090" max="2090" width="11.5703125" bestFit="1" customWidth="1"/>
    <col min="2091" max="2091" width="9.28515625" bestFit="1" customWidth="1"/>
    <col min="2092" max="2092" width="11.5703125" bestFit="1" customWidth="1"/>
    <col min="2093" max="2093" width="9.28515625" bestFit="1" customWidth="1"/>
    <col min="2094" max="2094" width="11.5703125" bestFit="1" customWidth="1"/>
    <col min="2095" max="2095" width="9.28515625" bestFit="1" customWidth="1"/>
    <col min="2096" max="2096" width="11.5703125" bestFit="1" customWidth="1"/>
    <col min="2097" max="2097" width="9.28515625" bestFit="1" customWidth="1"/>
    <col min="2098" max="2098" width="11.5703125" bestFit="1" customWidth="1"/>
    <col min="2099" max="2099" width="9.28515625" bestFit="1" customWidth="1"/>
    <col min="2307" max="2307" width="29.42578125" bestFit="1" customWidth="1"/>
    <col min="2308" max="2308" width="11.5703125" bestFit="1" customWidth="1"/>
    <col min="2309" max="2309" width="9.28515625" bestFit="1" customWidth="1"/>
    <col min="2310" max="2310" width="11.5703125" bestFit="1" customWidth="1"/>
    <col min="2311" max="2311" width="9.28515625" bestFit="1" customWidth="1"/>
    <col min="2312" max="2312" width="11.5703125" bestFit="1" customWidth="1"/>
    <col min="2313" max="2313" width="9.28515625" bestFit="1" customWidth="1"/>
    <col min="2314" max="2314" width="11.5703125" bestFit="1" customWidth="1"/>
    <col min="2315" max="2315" width="9.28515625" bestFit="1" customWidth="1"/>
    <col min="2316" max="2316" width="11.5703125" bestFit="1" customWidth="1"/>
    <col min="2317" max="2317" width="9.28515625" bestFit="1" customWidth="1"/>
    <col min="2318" max="2318" width="11.5703125" bestFit="1" customWidth="1"/>
    <col min="2319" max="2319" width="9.28515625" bestFit="1" customWidth="1"/>
    <col min="2320" max="2320" width="11.5703125" bestFit="1" customWidth="1"/>
    <col min="2321" max="2321" width="9.28515625" bestFit="1" customWidth="1"/>
    <col min="2322" max="2322" width="11.5703125" bestFit="1" customWidth="1"/>
    <col min="2323" max="2323" width="9.28515625" bestFit="1" customWidth="1"/>
    <col min="2324" max="2324" width="11.5703125" bestFit="1" customWidth="1"/>
    <col min="2325" max="2325" width="9.28515625" bestFit="1" customWidth="1"/>
    <col min="2326" max="2326" width="11.5703125" bestFit="1" customWidth="1"/>
    <col min="2327" max="2327" width="9.28515625" bestFit="1" customWidth="1"/>
    <col min="2328" max="2328" width="11.5703125" bestFit="1" customWidth="1"/>
    <col min="2329" max="2329" width="9.28515625" bestFit="1" customWidth="1"/>
    <col min="2330" max="2330" width="11.5703125" bestFit="1" customWidth="1"/>
    <col min="2331" max="2331" width="9.28515625" bestFit="1" customWidth="1"/>
    <col min="2332" max="2332" width="11.5703125" bestFit="1" customWidth="1"/>
    <col min="2333" max="2333" width="9.28515625" bestFit="1" customWidth="1"/>
    <col min="2334" max="2334" width="11.5703125" bestFit="1" customWidth="1"/>
    <col min="2335" max="2335" width="9.28515625" bestFit="1" customWidth="1"/>
    <col min="2336" max="2336" width="11.5703125" bestFit="1" customWidth="1"/>
    <col min="2337" max="2337" width="9.28515625" bestFit="1" customWidth="1"/>
    <col min="2338" max="2338" width="11.5703125" bestFit="1" customWidth="1"/>
    <col min="2339" max="2339" width="9.28515625" bestFit="1" customWidth="1"/>
    <col min="2340" max="2340" width="11.5703125" bestFit="1" customWidth="1"/>
    <col min="2341" max="2341" width="9.28515625" bestFit="1" customWidth="1"/>
    <col min="2342" max="2342" width="11.5703125" bestFit="1" customWidth="1"/>
    <col min="2343" max="2343" width="9.28515625" bestFit="1" customWidth="1"/>
    <col min="2344" max="2344" width="11.5703125" bestFit="1" customWidth="1"/>
    <col min="2345" max="2345" width="9.28515625" bestFit="1" customWidth="1"/>
    <col min="2346" max="2346" width="11.5703125" bestFit="1" customWidth="1"/>
    <col min="2347" max="2347" width="9.28515625" bestFit="1" customWidth="1"/>
    <col min="2348" max="2348" width="11.5703125" bestFit="1" customWidth="1"/>
    <col min="2349" max="2349" width="9.28515625" bestFit="1" customWidth="1"/>
    <col min="2350" max="2350" width="11.5703125" bestFit="1" customWidth="1"/>
    <col min="2351" max="2351" width="9.28515625" bestFit="1" customWidth="1"/>
    <col min="2352" max="2352" width="11.5703125" bestFit="1" customWidth="1"/>
    <col min="2353" max="2353" width="9.28515625" bestFit="1" customWidth="1"/>
    <col min="2354" max="2354" width="11.5703125" bestFit="1" customWidth="1"/>
    <col min="2355" max="2355" width="9.28515625" bestFit="1" customWidth="1"/>
    <col min="2563" max="2563" width="29.42578125" bestFit="1" customWidth="1"/>
    <col min="2564" max="2564" width="11.5703125" bestFit="1" customWidth="1"/>
    <col min="2565" max="2565" width="9.28515625" bestFit="1" customWidth="1"/>
    <col min="2566" max="2566" width="11.5703125" bestFit="1" customWidth="1"/>
    <col min="2567" max="2567" width="9.28515625" bestFit="1" customWidth="1"/>
    <col min="2568" max="2568" width="11.5703125" bestFit="1" customWidth="1"/>
    <col min="2569" max="2569" width="9.28515625" bestFit="1" customWidth="1"/>
    <col min="2570" max="2570" width="11.5703125" bestFit="1" customWidth="1"/>
    <col min="2571" max="2571" width="9.28515625" bestFit="1" customWidth="1"/>
    <col min="2572" max="2572" width="11.5703125" bestFit="1" customWidth="1"/>
    <col min="2573" max="2573" width="9.28515625" bestFit="1" customWidth="1"/>
    <col min="2574" max="2574" width="11.5703125" bestFit="1" customWidth="1"/>
    <col min="2575" max="2575" width="9.28515625" bestFit="1" customWidth="1"/>
    <col min="2576" max="2576" width="11.5703125" bestFit="1" customWidth="1"/>
    <col min="2577" max="2577" width="9.28515625" bestFit="1" customWidth="1"/>
    <col min="2578" max="2578" width="11.5703125" bestFit="1" customWidth="1"/>
    <col min="2579" max="2579" width="9.28515625" bestFit="1" customWidth="1"/>
    <col min="2580" max="2580" width="11.5703125" bestFit="1" customWidth="1"/>
    <col min="2581" max="2581" width="9.28515625" bestFit="1" customWidth="1"/>
    <col min="2582" max="2582" width="11.5703125" bestFit="1" customWidth="1"/>
    <col min="2583" max="2583" width="9.28515625" bestFit="1" customWidth="1"/>
    <col min="2584" max="2584" width="11.5703125" bestFit="1" customWidth="1"/>
    <col min="2585" max="2585" width="9.28515625" bestFit="1" customWidth="1"/>
    <col min="2586" max="2586" width="11.5703125" bestFit="1" customWidth="1"/>
    <col min="2587" max="2587" width="9.28515625" bestFit="1" customWidth="1"/>
    <col min="2588" max="2588" width="11.5703125" bestFit="1" customWidth="1"/>
    <col min="2589" max="2589" width="9.28515625" bestFit="1" customWidth="1"/>
    <col min="2590" max="2590" width="11.5703125" bestFit="1" customWidth="1"/>
    <col min="2591" max="2591" width="9.28515625" bestFit="1" customWidth="1"/>
    <col min="2592" max="2592" width="11.5703125" bestFit="1" customWidth="1"/>
    <col min="2593" max="2593" width="9.28515625" bestFit="1" customWidth="1"/>
    <col min="2594" max="2594" width="11.5703125" bestFit="1" customWidth="1"/>
    <col min="2595" max="2595" width="9.28515625" bestFit="1" customWidth="1"/>
    <col min="2596" max="2596" width="11.5703125" bestFit="1" customWidth="1"/>
    <col min="2597" max="2597" width="9.28515625" bestFit="1" customWidth="1"/>
    <col min="2598" max="2598" width="11.5703125" bestFit="1" customWidth="1"/>
    <col min="2599" max="2599" width="9.28515625" bestFit="1" customWidth="1"/>
    <col min="2600" max="2600" width="11.5703125" bestFit="1" customWidth="1"/>
    <col min="2601" max="2601" width="9.28515625" bestFit="1" customWidth="1"/>
    <col min="2602" max="2602" width="11.5703125" bestFit="1" customWidth="1"/>
    <col min="2603" max="2603" width="9.28515625" bestFit="1" customWidth="1"/>
    <col min="2604" max="2604" width="11.5703125" bestFit="1" customWidth="1"/>
    <col min="2605" max="2605" width="9.28515625" bestFit="1" customWidth="1"/>
    <col min="2606" max="2606" width="11.5703125" bestFit="1" customWidth="1"/>
    <col min="2607" max="2607" width="9.28515625" bestFit="1" customWidth="1"/>
    <col min="2608" max="2608" width="11.5703125" bestFit="1" customWidth="1"/>
    <col min="2609" max="2609" width="9.28515625" bestFit="1" customWidth="1"/>
    <col min="2610" max="2610" width="11.5703125" bestFit="1" customWidth="1"/>
    <col min="2611" max="2611" width="9.28515625" bestFit="1" customWidth="1"/>
    <col min="2819" max="2819" width="29.42578125" bestFit="1" customWidth="1"/>
    <col min="2820" max="2820" width="11.5703125" bestFit="1" customWidth="1"/>
    <col min="2821" max="2821" width="9.28515625" bestFit="1" customWidth="1"/>
    <col min="2822" max="2822" width="11.5703125" bestFit="1" customWidth="1"/>
    <col min="2823" max="2823" width="9.28515625" bestFit="1" customWidth="1"/>
    <col min="2824" max="2824" width="11.5703125" bestFit="1" customWidth="1"/>
    <col min="2825" max="2825" width="9.28515625" bestFit="1" customWidth="1"/>
    <col min="2826" max="2826" width="11.5703125" bestFit="1" customWidth="1"/>
    <col min="2827" max="2827" width="9.28515625" bestFit="1" customWidth="1"/>
    <col min="2828" max="2828" width="11.5703125" bestFit="1" customWidth="1"/>
    <col min="2829" max="2829" width="9.28515625" bestFit="1" customWidth="1"/>
    <col min="2830" max="2830" width="11.5703125" bestFit="1" customWidth="1"/>
    <col min="2831" max="2831" width="9.28515625" bestFit="1" customWidth="1"/>
    <col min="2832" max="2832" width="11.5703125" bestFit="1" customWidth="1"/>
    <col min="2833" max="2833" width="9.28515625" bestFit="1" customWidth="1"/>
    <col min="2834" max="2834" width="11.5703125" bestFit="1" customWidth="1"/>
    <col min="2835" max="2835" width="9.28515625" bestFit="1" customWidth="1"/>
    <col min="2836" max="2836" width="11.5703125" bestFit="1" customWidth="1"/>
    <col min="2837" max="2837" width="9.28515625" bestFit="1" customWidth="1"/>
    <col min="2838" max="2838" width="11.5703125" bestFit="1" customWidth="1"/>
    <col min="2839" max="2839" width="9.28515625" bestFit="1" customWidth="1"/>
    <col min="2840" max="2840" width="11.5703125" bestFit="1" customWidth="1"/>
    <col min="2841" max="2841" width="9.28515625" bestFit="1" customWidth="1"/>
    <col min="2842" max="2842" width="11.5703125" bestFit="1" customWidth="1"/>
    <col min="2843" max="2843" width="9.28515625" bestFit="1" customWidth="1"/>
    <col min="2844" max="2844" width="11.5703125" bestFit="1" customWidth="1"/>
    <col min="2845" max="2845" width="9.28515625" bestFit="1" customWidth="1"/>
    <col min="2846" max="2846" width="11.5703125" bestFit="1" customWidth="1"/>
    <col min="2847" max="2847" width="9.28515625" bestFit="1" customWidth="1"/>
    <col min="2848" max="2848" width="11.5703125" bestFit="1" customWidth="1"/>
    <col min="2849" max="2849" width="9.28515625" bestFit="1" customWidth="1"/>
    <col min="2850" max="2850" width="11.5703125" bestFit="1" customWidth="1"/>
    <col min="2851" max="2851" width="9.28515625" bestFit="1" customWidth="1"/>
    <col min="2852" max="2852" width="11.5703125" bestFit="1" customWidth="1"/>
    <col min="2853" max="2853" width="9.28515625" bestFit="1" customWidth="1"/>
    <col min="2854" max="2854" width="11.5703125" bestFit="1" customWidth="1"/>
    <col min="2855" max="2855" width="9.28515625" bestFit="1" customWidth="1"/>
    <col min="2856" max="2856" width="11.5703125" bestFit="1" customWidth="1"/>
    <col min="2857" max="2857" width="9.28515625" bestFit="1" customWidth="1"/>
    <col min="2858" max="2858" width="11.5703125" bestFit="1" customWidth="1"/>
    <col min="2859" max="2859" width="9.28515625" bestFit="1" customWidth="1"/>
    <col min="2860" max="2860" width="11.5703125" bestFit="1" customWidth="1"/>
    <col min="2861" max="2861" width="9.28515625" bestFit="1" customWidth="1"/>
    <col min="2862" max="2862" width="11.5703125" bestFit="1" customWidth="1"/>
    <col min="2863" max="2863" width="9.28515625" bestFit="1" customWidth="1"/>
    <col min="2864" max="2864" width="11.5703125" bestFit="1" customWidth="1"/>
    <col min="2865" max="2865" width="9.28515625" bestFit="1" customWidth="1"/>
    <col min="2866" max="2866" width="11.5703125" bestFit="1" customWidth="1"/>
    <col min="2867" max="2867" width="9.28515625" bestFit="1" customWidth="1"/>
    <col min="3075" max="3075" width="29.42578125" bestFit="1" customWidth="1"/>
    <col min="3076" max="3076" width="11.5703125" bestFit="1" customWidth="1"/>
    <col min="3077" max="3077" width="9.28515625" bestFit="1" customWidth="1"/>
    <col min="3078" max="3078" width="11.5703125" bestFit="1" customWidth="1"/>
    <col min="3079" max="3079" width="9.28515625" bestFit="1" customWidth="1"/>
    <col min="3080" max="3080" width="11.5703125" bestFit="1" customWidth="1"/>
    <col min="3081" max="3081" width="9.28515625" bestFit="1" customWidth="1"/>
    <col min="3082" max="3082" width="11.5703125" bestFit="1" customWidth="1"/>
    <col min="3083" max="3083" width="9.28515625" bestFit="1" customWidth="1"/>
    <col min="3084" max="3084" width="11.5703125" bestFit="1" customWidth="1"/>
    <col min="3085" max="3085" width="9.28515625" bestFit="1" customWidth="1"/>
    <col min="3086" max="3086" width="11.5703125" bestFit="1" customWidth="1"/>
    <col min="3087" max="3087" width="9.28515625" bestFit="1" customWidth="1"/>
    <col min="3088" max="3088" width="11.5703125" bestFit="1" customWidth="1"/>
    <col min="3089" max="3089" width="9.28515625" bestFit="1" customWidth="1"/>
    <col min="3090" max="3090" width="11.5703125" bestFit="1" customWidth="1"/>
    <col min="3091" max="3091" width="9.28515625" bestFit="1" customWidth="1"/>
    <col min="3092" max="3092" width="11.5703125" bestFit="1" customWidth="1"/>
    <col min="3093" max="3093" width="9.28515625" bestFit="1" customWidth="1"/>
    <col min="3094" max="3094" width="11.5703125" bestFit="1" customWidth="1"/>
    <col min="3095" max="3095" width="9.28515625" bestFit="1" customWidth="1"/>
    <col min="3096" max="3096" width="11.5703125" bestFit="1" customWidth="1"/>
    <col min="3097" max="3097" width="9.28515625" bestFit="1" customWidth="1"/>
    <col min="3098" max="3098" width="11.5703125" bestFit="1" customWidth="1"/>
    <col min="3099" max="3099" width="9.28515625" bestFit="1" customWidth="1"/>
    <col min="3100" max="3100" width="11.5703125" bestFit="1" customWidth="1"/>
    <col min="3101" max="3101" width="9.28515625" bestFit="1" customWidth="1"/>
    <col min="3102" max="3102" width="11.5703125" bestFit="1" customWidth="1"/>
    <col min="3103" max="3103" width="9.28515625" bestFit="1" customWidth="1"/>
    <col min="3104" max="3104" width="11.5703125" bestFit="1" customWidth="1"/>
    <col min="3105" max="3105" width="9.28515625" bestFit="1" customWidth="1"/>
    <col min="3106" max="3106" width="11.5703125" bestFit="1" customWidth="1"/>
    <col min="3107" max="3107" width="9.28515625" bestFit="1" customWidth="1"/>
    <col min="3108" max="3108" width="11.5703125" bestFit="1" customWidth="1"/>
    <col min="3109" max="3109" width="9.28515625" bestFit="1" customWidth="1"/>
    <col min="3110" max="3110" width="11.5703125" bestFit="1" customWidth="1"/>
    <col min="3111" max="3111" width="9.28515625" bestFit="1" customWidth="1"/>
    <col min="3112" max="3112" width="11.5703125" bestFit="1" customWidth="1"/>
    <col min="3113" max="3113" width="9.28515625" bestFit="1" customWidth="1"/>
    <col min="3114" max="3114" width="11.5703125" bestFit="1" customWidth="1"/>
    <col min="3115" max="3115" width="9.28515625" bestFit="1" customWidth="1"/>
    <col min="3116" max="3116" width="11.5703125" bestFit="1" customWidth="1"/>
    <col min="3117" max="3117" width="9.28515625" bestFit="1" customWidth="1"/>
    <col min="3118" max="3118" width="11.5703125" bestFit="1" customWidth="1"/>
    <col min="3119" max="3119" width="9.28515625" bestFit="1" customWidth="1"/>
    <col min="3120" max="3120" width="11.5703125" bestFit="1" customWidth="1"/>
    <col min="3121" max="3121" width="9.28515625" bestFit="1" customWidth="1"/>
    <col min="3122" max="3122" width="11.5703125" bestFit="1" customWidth="1"/>
    <col min="3123" max="3123" width="9.28515625" bestFit="1" customWidth="1"/>
    <col min="3331" max="3331" width="29.42578125" bestFit="1" customWidth="1"/>
    <col min="3332" max="3332" width="11.5703125" bestFit="1" customWidth="1"/>
    <col min="3333" max="3333" width="9.28515625" bestFit="1" customWidth="1"/>
    <col min="3334" max="3334" width="11.5703125" bestFit="1" customWidth="1"/>
    <col min="3335" max="3335" width="9.28515625" bestFit="1" customWidth="1"/>
    <col min="3336" max="3336" width="11.5703125" bestFit="1" customWidth="1"/>
    <col min="3337" max="3337" width="9.28515625" bestFit="1" customWidth="1"/>
    <col min="3338" max="3338" width="11.5703125" bestFit="1" customWidth="1"/>
    <col min="3339" max="3339" width="9.28515625" bestFit="1" customWidth="1"/>
    <col min="3340" max="3340" width="11.5703125" bestFit="1" customWidth="1"/>
    <col min="3341" max="3341" width="9.28515625" bestFit="1" customWidth="1"/>
    <col min="3342" max="3342" width="11.5703125" bestFit="1" customWidth="1"/>
    <col min="3343" max="3343" width="9.28515625" bestFit="1" customWidth="1"/>
    <col min="3344" max="3344" width="11.5703125" bestFit="1" customWidth="1"/>
    <col min="3345" max="3345" width="9.28515625" bestFit="1" customWidth="1"/>
    <col min="3346" max="3346" width="11.5703125" bestFit="1" customWidth="1"/>
    <col min="3347" max="3347" width="9.28515625" bestFit="1" customWidth="1"/>
    <col min="3348" max="3348" width="11.5703125" bestFit="1" customWidth="1"/>
    <col min="3349" max="3349" width="9.28515625" bestFit="1" customWidth="1"/>
    <col min="3350" max="3350" width="11.5703125" bestFit="1" customWidth="1"/>
    <col min="3351" max="3351" width="9.28515625" bestFit="1" customWidth="1"/>
    <col min="3352" max="3352" width="11.5703125" bestFit="1" customWidth="1"/>
    <col min="3353" max="3353" width="9.28515625" bestFit="1" customWidth="1"/>
    <col min="3354" max="3354" width="11.5703125" bestFit="1" customWidth="1"/>
    <col min="3355" max="3355" width="9.28515625" bestFit="1" customWidth="1"/>
    <col min="3356" max="3356" width="11.5703125" bestFit="1" customWidth="1"/>
    <col min="3357" max="3357" width="9.28515625" bestFit="1" customWidth="1"/>
    <col min="3358" max="3358" width="11.5703125" bestFit="1" customWidth="1"/>
    <col min="3359" max="3359" width="9.28515625" bestFit="1" customWidth="1"/>
    <col min="3360" max="3360" width="11.5703125" bestFit="1" customWidth="1"/>
    <col min="3361" max="3361" width="9.28515625" bestFit="1" customWidth="1"/>
    <col min="3362" max="3362" width="11.5703125" bestFit="1" customWidth="1"/>
    <col min="3363" max="3363" width="9.28515625" bestFit="1" customWidth="1"/>
    <col min="3364" max="3364" width="11.5703125" bestFit="1" customWidth="1"/>
    <col min="3365" max="3365" width="9.28515625" bestFit="1" customWidth="1"/>
    <col min="3366" max="3366" width="11.5703125" bestFit="1" customWidth="1"/>
    <col min="3367" max="3367" width="9.28515625" bestFit="1" customWidth="1"/>
    <col min="3368" max="3368" width="11.5703125" bestFit="1" customWidth="1"/>
    <col min="3369" max="3369" width="9.28515625" bestFit="1" customWidth="1"/>
    <col min="3370" max="3370" width="11.5703125" bestFit="1" customWidth="1"/>
    <col min="3371" max="3371" width="9.28515625" bestFit="1" customWidth="1"/>
    <col min="3372" max="3372" width="11.5703125" bestFit="1" customWidth="1"/>
    <col min="3373" max="3373" width="9.28515625" bestFit="1" customWidth="1"/>
    <col min="3374" max="3374" width="11.5703125" bestFit="1" customWidth="1"/>
    <col min="3375" max="3375" width="9.28515625" bestFit="1" customWidth="1"/>
    <col min="3376" max="3376" width="11.5703125" bestFit="1" customWidth="1"/>
    <col min="3377" max="3377" width="9.28515625" bestFit="1" customWidth="1"/>
    <col min="3378" max="3378" width="11.5703125" bestFit="1" customWidth="1"/>
    <col min="3379" max="3379" width="9.28515625" bestFit="1" customWidth="1"/>
    <col min="3587" max="3587" width="29.42578125" bestFit="1" customWidth="1"/>
    <col min="3588" max="3588" width="11.5703125" bestFit="1" customWidth="1"/>
    <col min="3589" max="3589" width="9.28515625" bestFit="1" customWidth="1"/>
    <col min="3590" max="3590" width="11.5703125" bestFit="1" customWidth="1"/>
    <col min="3591" max="3591" width="9.28515625" bestFit="1" customWidth="1"/>
    <col min="3592" max="3592" width="11.5703125" bestFit="1" customWidth="1"/>
    <col min="3593" max="3593" width="9.28515625" bestFit="1" customWidth="1"/>
    <col min="3594" max="3594" width="11.5703125" bestFit="1" customWidth="1"/>
    <col min="3595" max="3595" width="9.28515625" bestFit="1" customWidth="1"/>
    <col min="3596" max="3596" width="11.5703125" bestFit="1" customWidth="1"/>
    <col min="3597" max="3597" width="9.28515625" bestFit="1" customWidth="1"/>
    <col min="3598" max="3598" width="11.5703125" bestFit="1" customWidth="1"/>
    <col min="3599" max="3599" width="9.28515625" bestFit="1" customWidth="1"/>
    <col min="3600" max="3600" width="11.5703125" bestFit="1" customWidth="1"/>
    <col min="3601" max="3601" width="9.28515625" bestFit="1" customWidth="1"/>
    <col min="3602" max="3602" width="11.5703125" bestFit="1" customWidth="1"/>
    <col min="3603" max="3603" width="9.28515625" bestFit="1" customWidth="1"/>
    <col min="3604" max="3604" width="11.5703125" bestFit="1" customWidth="1"/>
    <col min="3605" max="3605" width="9.28515625" bestFit="1" customWidth="1"/>
    <col min="3606" max="3606" width="11.5703125" bestFit="1" customWidth="1"/>
    <col min="3607" max="3607" width="9.28515625" bestFit="1" customWidth="1"/>
    <col min="3608" max="3608" width="11.5703125" bestFit="1" customWidth="1"/>
    <col min="3609" max="3609" width="9.28515625" bestFit="1" customWidth="1"/>
    <col min="3610" max="3610" width="11.5703125" bestFit="1" customWidth="1"/>
    <col min="3611" max="3611" width="9.28515625" bestFit="1" customWidth="1"/>
    <col min="3612" max="3612" width="11.5703125" bestFit="1" customWidth="1"/>
    <col min="3613" max="3613" width="9.28515625" bestFit="1" customWidth="1"/>
    <col min="3614" max="3614" width="11.5703125" bestFit="1" customWidth="1"/>
    <col min="3615" max="3615" width="9.28515625" bestFit="1" customWidth="1"/>
    <col min="3616" max="3616" width="11.5703125" bestFit="1" customWidth="1"/>
    <col min="3617" max="3617" width="9.28515625" bestFit="1" customWidth="1"/>
    <col min="3618" max="3618" width="11.5703125" bestFit="1" customWidth="1"/>
    <col min="3619" max="3619" width="9.28515625" bestFit="1" customWidth="1"/>
    <col min="3620" max="3620" width="11.5703125" bestFit="1" customWidth="1"/>
    <col min="3621" max="3621" width="9.28515625" bestFit="1" customWidth="1"/>
    <col min="3622" max="3622" width="11.5703125" bestFit="1" customWidth="1"/>
    <col min="3623" max="3623" width="9.28515625" bestFit="1" customWidth="1"/>
    <col min="3624" max="3624" width="11.5703125" bestFit="1" customWidth="1"/>
    <col min="3625" max="3625" width="9.28515625" bestFit="1" customWidth="1"/>
    <col min="3626" max="3626" width="11.5703125" bestFit="1" customWidth="1"/>
    <col min="3627" max="3627" width="9.28515625" bestFit="1" customWidth="1"/>
    <col min="3628" max="3628" width="11.5703125" bestFit="1" customWidth="1"/>
    <col min="3629" max="3629" width="9.28515625" bestFit="1" customWidth="1"/>
    <col min="3630" max="3630" width="11.5703125" bestFit="1" customWidth="1"/>
    <col min="3631" max="3631" width="9.28515625" bestFit="1" customWidth="1"/>
    <col min="3632" max="3632" width="11.5703125" bestFit="1" customWidth="1"/>
    <col min="3633" max="3633" width="9.28515625" bestFit="1" customWidth="1"/>
    <col min="3634" max="3634" width="11.5703125" bestFit="1" customWidth="1"/>
    <col min="3635" max="3635" width="9.28515625" bestFit="1" customWidth="1"/>
    <col min="3843" max="3843" width="29.42578125" bestFit="1" customWidth="1"/>
    <col min="3844" max="3844" width="11.5703125" bestFit="1" customWidth="1"/>
    <col min="3845" max="3845" width="9.28515625" bestFit="1" customWidth="1"/>
    <col min="3846" max="3846" width="11.5703125" bestFit="1" customWidth="1"/>
    <col min="3847" max="3847" width="9.28515625" bestFit="1" customWidth="1"/>
    <col min="3848" max="3848" width="11.5703125" bestFit="1" customWidth="1"/>
    <col min="3849" max="3849" width="9.28515625" bestFit="1" customWidth="1"/>
    <col min="3850" max="3850" width="11.5703125" bestFit="1" customWidth="1"/>
    <col min="3851" max="3851" width="9.28515625" bestFit="1" customWidth="1"/>
    <col min="3852" max="3852" width="11.5703125" bestFit="1" customWidth="1"/>
    <col min="3853" max="3853" width="9.28515625" bestFit="1" customWidth="1"/>
    <col min="3854" max="3854" width="11.5703125" bestFit="1" customWidth="1"/>
    <col min="3855" max="3855" width="9.28515625" bestFit="1" customWidth="1"/>
    <col min="3856" max="3856" width="11.5703125" bestFit="1" customWidth="1"/>
    <col min="3857" max="3857" width="9.28515625" bestFit="1" customWidth="1"/>
    <col min="3858" max="3858" width="11.5703125" bestFit="1" customWidth="1"/>
    <col min="3859" max="3859" width="9.28515625" bestFit="1" customWidth="1"/>
    <col min="3860" max="3860" width="11.5703125" bestFit="1" customWidth="1"/>
    <col min="3861" max="3861" width="9.28515625" bestFit="1" customWidth="1"/>
    <col min="3862" max="3862" width="11.5703125" bestFit="1" customWidth="1"/>
    <col min="3863" max="3863" width="9.28515625" bestFit="1" customWidth="1"/>
    <col min="3864" max="3864" width="11.5703125" bestFit="1" customWidth="1"/>
    <col min="3865" max="3865" width="9.28515625" bestFit="1" customWidth="1"/>
    <col min="3866" max="3866" width="11.5703125" bestFit="1" customWidth="1"/>
    <col min="3867" max="3867" width="9.28515625" bestFit="1" customWidth="1"/>
    <col min="3868" max="3868" width="11.5703125" bestFit="1" customWidth="1"/>
    <col min="3869" max="3869" width="9.28515625" bestFit="1" customWidth="1"/>
    <col min="3870" max="3870" width="11.5703125" bestFit="1" customWidth="1"/>
    <col min="3871" max="3871" width="9.28515625" bestFit="1" customWidth="1"/>
    <col min="3872" max="3872" width="11.5703125" bestFit="1" customWidth="1"/>
    <col min="3873" max="3873" width="9.28515625" bestFit="1" customWidth="1"/>
    <col min="3874" max="3874" width="11.5703125" bestFit="1" customWidth="1"/>
    <col min="3875" max="3875" width="9.28515625" bestFit="1" customWidth="1"/>
    <col min="3876" max="3876" width="11.5703125" bestFit="1" customWidth="1"/>
    <col min="3877" max="3877" width="9.28515625" bestFit="1" customWidth="1"/>
    <col min="3878" max="3878" width="11.5703125" bestFit="1" customWidth="1"/>
    <col min="3879" max="3879" width="9.28515625" bestFit="1" customWidth="1"/>
    <col min="3880" max="3880" width="11.5703125" bestFit="1" customWidth="1"/>
    <col min="3881" max="3881" width="9.28515625" bestFit="1" customWidth="1"/>
    <col min="3882" max="3882" width="11.5703125" bestFit="1" customWidth="1"/>
    <col min="3883" max="3883" width="9.28515625" bestFit="1" customWidth="1"/>
    <col min="3884" max="3884" width="11.5703125" bestFit="1" customWidth="1"/>
    <col min="3885" max="3885" width="9.28515625" bestFit="1" customWidth="1"/>
    <col min="3886" max="3886" width="11.5703125" bestFit="1" customWidth="1"/>
    <col min="3887" max="3887" width="9.28515625" bestFit="1" customWidth="1"/>
    <col min="3888" max="3888" width="11.5703125" bestFit="1" customWidth="1"/>
    <col min="3889" max="3889" width="9.28515625" bestFit="1" customWidth="1"/>
    <col min="3890" max="3890" width="11.5703125" bestFit="1" customWidth="1"/>
    <col min="3891" max="3891" width="9.28515625" bestFit="1" customWidth="1"/>
    <col min="4099" max="4099" width="29.42578125" bestFit="1" customWidth="1"/>
    <col min="4100" max="4100" width="11.5703125" bestFit="1" customWidth="1"/>
    <col min="4101" max="4101" width="9.28515625" bestFit="1" customWidth="1"/>
    <col min="4102" max="4102" width="11.5703125" bestFit="1" customWidth="1"/>
    <col min="4103" max="4103" width="9.28515625" bestFit="1" customWidth="1"/>
    <col min="4104" max="4104" width="11.5703125" bestFit="1" customWidth="1"/>
    <col min="4105" max="4105" width="9.28515625" bestFit="1" customWidth="1"/>
    <col min="4106" max="4106" width="11.5703125" bestFit="1" customWidth="1"/>
    <col min="4107" max="4107" width="9.28515625" bestFit="1" customWidth="1"/>
    <col min="4108" max="4108" width="11.5703125" bestFit="1" customWidth="1"/>
    <col min="4109" max="4109" width="9.28515625" bestFit="1" customWidth="1"/>
    <col min="4110" max="4110" width="11.5703125" bestFit="1" customWidth="1"/>
    <col min="4111" max="4111" width="9.28515625" bestFit="1" customWidth="1"/>
    <col min="4112" max="4112" width="11.5703125" bestFit="1" customWidth="1"/>
    <col min="4113" max="4113" width="9.28515625" bestFit="1" customWidth="1"/>
    <col min="4114" max="4114" width="11.5703125" bestFit="1" customWidth="1"/>
    <col min="4115" max="4115" width="9.28515625" bestFit="1" customWidth="1"/>
    <col min="4116" max="4116" width="11.5703125" bestFit="1" customWidth="1"/>
    <col min="4117" max="4117" width="9.28515625" bestFit="1" customWidth="1"/>
    <col min="4118" max="4118" width="11.5703125" bestFit="1" customWidth="1"/>
    <col min="4119" max="4119" width="9.28515625" bestFit="1" customWidth="1"/>
    <col min="4120" max="4120" width="11.5703125" bestFit="1" customWidth="1"/>
    <col min="4121" max="4121" width="9.28515625" bestFit="1" customWidth="1"/>
    <col min="4122" max="4122" width="11.5703125" bestFit="1" customWidth="1"/>
    <col min="4123" max="4123" width="9.28515625" bestFit="1" customWidth="1"/>
    <col min="4124" max="4124" width="11.5703125" bestFit="1" customWidth="1"/>
    <col min="4125" max="4125" width="9.28515625" bestFit="1" customWidth="1"/>
    <col min="4126" max="4126" width="11.5703125" bestFit="1" customWidth="1"/>
    <col min="4127" max="4127" width="9.28515625" bestFit="1" customWidth="1"/>
    <col min="4128" max="4128" width="11.5703125" bestFit="1" customWidth="1"/>
    <col min="4129" max="4129" width="9.28515625" bestFit="1" customWidth="1"/>
    <col min="4130" max="4130" width="11.5703125" bestFit="1" customWidth="1"/>
    <col min="4131" max="4131" width="9.28515625" bestFit="1" customWidth="1"/>
    <col min="4132" max="4132" width="11.5703125" bestFit="1" customWidth="1"/>
    <col min="4133" max="4133" width="9.28515625" bestFit="1" customWidth="1"/>
    <col min="4134" max="4134" width="11.5703125" bestFit="1" customWidth="1"/>
    <col min="4135" max="4135" width="9.28515625" bestFit="1" customWidth="1"/>
    <col min="4136" max="4136" width="11.5703125" bestFit="1" customWidth="1"/>
    <col min="4137" max="4137" width="9.28515625" bestFit="1" customWidth="1"/>
    <col min="4138" max="4138" width="11.5703125" bestFit="1" customWidth="1"/>
    <col min="4139" max="4139" width="9.28515625" bestFit="1" customWidth="1"/>
    <col min="4140" max="4140" width="11.5703125" bestFit="1" customWidth="1"/>
    <col min="4141" max="4141" width="9.28515625" bestFit="1" customWidth="1"/>
    <col min="4142" max="4142" width="11.5703125" bestFit="1" customWidth="1"/>
    <col min="4143" max="4143" width="9.28515625" bestFit="1" customWidth="1"/>
    <col min="4144" max="4144" width="11.5703125" bestFit="1" customWidth="1"/>
    <col min="4145" max="4145" width="9.28515625" bestFit="1" customWidth="1"/>
    <col min="4146" max="4146" width="11.5703125" bestFit="1" customWidth="1"/>
    <col min="4147" max="4147" width="9.28515625" bestFit="1" customWidth="1"/>
    <col min="4355" max="4355" width="29.42578125" bestFit="1" customWidth="1"/>
    <col min="4356" max="4356" width="11.5703125" bestFit="1" customWidth="1"/>
    <col min="4357" max="4357" width="9.28515625" bestFit="1" customWidth="1"/>
    <col min="4358" max="4358" width="11.5703125" bestFit="1" customWidth="1"/>
    <col min="4359" max="4359" width="9.28515625" bestFit="1" customWidth="1"/>
    <col min="4360" max="4360" width="11.5703125" bestFit="1" customWidth="1"/>
    <col min="4361" max="4361" width="9.28515625" bestFit="1" customWidth="1"/>
    <col min="4362" max="4362" width="11.5703125" bestFit="1" customWidth="1"/>
    <col min="4363" max="4363" width="9.28515625" bestFit="1" customWidth="1"/>
    <col min="4364" max="4364" width="11.5703125" bestFit="1" customWidth="1"/>
    <col min="4365" max="4365" width="9.28515625" bestFit="1" customWidth="1"/>
    <col min="4366" max="4366" width="11.5703125" bestFit="1" customWidth="1"/>
    <col min="4367" max="4367" width="9.28515625" bestFit="1" customWidth="1"/>
    <col min="4368" max="4368" width="11.5703125" bestFit="1" customWidth="1"/>
    <col min="4369" max="4369" width="9.28515625" bestFit="1" customWidth="1"/>
    <col min="4370" max="4370" width="11.5703125" bestFit="1" customWidth="1"/>
    <col min="4371" max="4371" width="9.28515625" bestFit="1" customWidth="1"/>
    <col min="4372" max="4372" width="11.5703125" bestFit="1" customWidth="1"/>
    <col min="4373" max="4373" width="9.28515625" bestFit="1" customWidth="1"/>
    <col min="4374" max="4374" width="11.5703125" bestFit="1" customWidth="1"/>
    <col min="4375" max="4375" width="9.28515625" bestFit="1" customWidth="1"/>
    <col min="4376" max="4376" width="11.5703125" bestFit="1" customWidth="1"/>
    <col min="4377" max="4377" width="9.28515625" bestFit="1" customWidth="1"/>
    <col min="4378" max="4378" width="11.5703125" bestFit="1" customWidth="1"/>
    <col min="4379" max="4379" width="9.28515625" bestFit="1" customWidth="1"/>
    <col min="4380" max="4380" width="11.5703125" bestFit="1" customWidth="1"/>
    <col min="4381" max="4381" width="9.28515625" bestFit="1" customWidth="1"/>
    <col min="4382" max="4382" width="11.5703125" bestFit="1" customWidth="1"/>
    <col min="4383" max="4383" width="9.28515625" bestFit="1" customWidth="1"/>
    <col min="4384" max="4384" width="11.5703125" bestFit="1" customWidth="1"/>
    <col min="4385" max="4385" width="9.28515625" bestFit="1" customWidth="1"/>
    <col min="4386" max="4386" width="11.5703125" bestFit="1" customWidth="1"/>
    <col min="4387" max="4387" width="9.28515625" bestFit="1" customWidth="1"/>
    <col min="4388" max="4388" width="11.5703125" bestFit="1" customWidth="1"/>
    <col min="4389" max="4389" width="9.28515625" bestFit="1" customWidth="1"/>
    <col min="4390" max="4390" width="11.5703125" bestFit="1" customWidth="1"/>
    <col min="4391" max="4391" width="9.28515625" bestFit="1" customWidth="1"/>
    <col min="4392" max="4392" width="11.5703125" bestFit="1" customWidth="1"/>
    <col min="4393" max="4393" width="9.28515625" bestFit="1" customWidth="1"/>
    <col min="4394" max="4394" width="11.5703125" bestFit="1" customWidth="1"/>
    <col min="4395" max="4395" width="9.28515625" bestFit="1" customWidth="1"/>
    <col min="4396" max="4396" width="11.5703125" bestFit="1" customWidth="1"/>
    <col min="4397" max="4397" width="9.28515625" bestFit="1" customWidth="1"/>
    <col min="4398" max="4398" width="11.5703125" bestFit="1" customWidth="1"/>
    <col min="4399" max="4399" width="9.28515625" bestFit="1" customWidth="1"/>
    <col min="4400" max="4400" width="11.5703125" bestFit="1" customWidth="1"/>
    <col min="4401" max="4401" width="9.28515625" bestFit="1" customWidth="1"/>
    <col min="4402" max="4402" width="11.5703125" bestFit="1" customWidth="1"/>
    <col min="4403" max="4403" width="9.28515625" bestFit="1" customWidth="1"/>
    <col min="4611" max="4611" width="29.42578125" bestFit="1" customWidth="1"/>
    <col min="4612" max="4612" width="11.5703125" bestFit="1" customWidth="1"/>
    <col min="4613" max="4613" width="9.28515625" bestFit="1" customWidth="1"/>
    <col min="4614" max="4614" width="11.5703125" bestFit="1" customWidth="1"/>
    <col min="4615" max="4615" width="9.28515625" bestFit="1" customWidth="1"/>
    <col min="4616" max="4616" width="11.5703125" bestFit="1" customWidth="1"/>
    <col min="4617" max="4617" width="9.28515625" bestFit="1" customWidth="1"/>
    <col min="4618" max="4618" width="11.5703125" bestFit="1" customWidth="1"/>
    <col min="4619" max="4619" width="9.28515625" bestFit="1" customWidth="1"/>
    <col min="4620" max="4620" width="11.5703125" bestFit="1" customWidth="1"/>
    <col min="4621" max="4621" width="9.28515625" bestFit="1" customWidth="1"/>
    <col min="4622" max="4622" width="11.5703125" bestFit="1" customWidth="1"/>
    <col min="4623" max="4623" width="9.28515625" bestFit="1" customWidth="1"/>
    <col min="4624" max="4624" width="11.5703125" bestFit="1" customWidth="1"/>
    <col min="4625" max="4625" width="9.28515625" bestFit="1" customWidth="1"/>
    <col min="4626" max="4626" width="11.5703125" bestFit="1" customWidth="1"/>
    <col min="4627" max="4627" width="9.28515625" bestFit="1" customWidth="1"/>
    <col min="4628" max="4628" width="11.5703125" bestFit="1" customWidth="1"/>
    <col min="4629" max="4629" width="9.28515625" bestFit="1" customWidth="1"/>
    <col min="4630" max="4630" width="11.5703125" bestFit="1" customWidth="1"/>
    <col min="4631" max="4631" width="9.28515625" bestFit="1" customWidth="1"/>
    <col min="4632" max="4632" width="11.5703125" bestFit="1" customWidth="1"/>
    <col min="4633" max="4633" width="9.28515625" bestFit="1" customWidth="1"/>
    <col min="4634" max="4634" width="11.5703125" bestFit="1" customWidth="1"/>
    <col min="4635" max="4635" width="9.28515625" bestFit="1" customWidth="1"/>
    <col min="4636" max="4636" width="11.5703125" bestFit="1" customWidth="1"/>
    <col min="4637" max="4637" width="9.28515625" bestFit="1" customWidth="1"/>
    <col min="4638" max="4638" width="11.5703125" bestFit="1" customWidth="1"/>
    <col min="4639" max="4639" width="9.28515625" bestFit="1" customWidth="1"/>
    <col min="4640" max="4640" width="11.5703125" bestFit="1" customWidth="1"/>
    <col min="4641" max="4641" width="9.28515625" bestFit="1" customWidth="1"/>
    <col min="4642" max="4642" width="11.5703125" bestFit="1" customWidth="1"/>
    <col min="4643" max="4643" width="9.28515625" bestFit="1" customWidth="1"/>
    <col min="4644" max="4644" width="11.5703125" bestFit="1" customWidth="1"/>
    <col min="4645" max="4645" width="9.28515625" bestFit="1" customWidth="1"/>
    <col min="4646" max="4646" width="11.5703125" bestFit="1" customWidth="1"/>
    <col min="4647" max="4647" width="9.28515625" bestFit="1" customWidth="1"/>
    <col min="4648" max="4648" width="11.5703125" bestFit="1" customWidth="1"/>
    <col min="4649" max="4649" width="9.28515625" bestFit="1" customWidth="1"/>
    <col min="4650" max="4650" width="11.5703125" bestFit="1" customWidth="1"/>
    <col min="4651" max="4651" width="9.28515625" bestFit="1" customWidth="1"/>
    <col min="4652" max="4652" width="11.5703125" bestFit="1" customWidth="1"/>
    <col min="4653" max="4653" width="9.28515625" bestFit="1" customWidth="1"/>
    <col min="4654" max="4654" width="11.5703125" bestFit="1" customWidth="1"/>
    <col min="4655" max="4655" width="9.28515625" bestFit="1" customWidth="1"/>
    <col min="4656" max="4656" width="11.5703125" bestFit="1" customWidth="1"/>
    <col min="4657" max="4657" width="9.28515625" bestFit="1" customWidth="1"/>
    <col min="4658" max="4658" width="11.5703125" bestFit="1" customWidth="1"/>
    <col min="4659" max="4659" width="9.28515625" bestFit="1" customWidth="1"/>
    <col min="4867" max="4867" width="29.42578125" bestFit="1" customWidth="1"/>
    <col min="4868" max="4868" width="11.5703125" bestFit="1" customWidth="1"/>
    <col min="4869" max="4869" width="9.28515625" bestFit="1" customWidth="1"/>
    <col min="4870" max="4870" width="11.5703125" bestFit="1" customWidth="1"/>
    <col min="4871" max="4871" width="9.28515625" bestFit="1" customWidth="1"/>
    <col min="4872" max="4872" width="11.5703125" bestFit="1" customWidth="1"/>
    <col min="4873" max="4873" width="9.28515625" bestFit="1" customWidth="1"/>
    <col min="4874" max="4874" width="11.5703125" bestFit="1" customWidth="1"/>
    <col min="4875" max="4875" width="9.28515625" bestFit="1" customWidth="1"/>
    <col min="4876" max="4876" width="11.5703125" bestFit="1" customWidth="1"/>
    <col min="4877" max="4877" width="9.28515625" bestFit="1" customWidth="1"/>
    <col min="4878" max="4878" width="11.5703125" bestFit="1" customWidth="1"/>
    <col min="4879" max="4879" width="9.28515625" bestFit="1" customWidth="1"/>
    <col min="4880" max="4880" width="11.5703125" bestFit="1" customWidth="1"/>
    <col min="4881" max="4881" width="9.28515625" bestFit="1" customWidth="1"/>
    <col min="4882" max="4882" width="11.5703125" bestFit="1" customWidth="1"/>
    <col min="4883" max="4883" width="9.28515625" bestFit="1" customWidth="1"/>
    <col min="4884" max="4884" width="11.5703125" bestFit="1" customWidth="1"/>
    <col min="4885" max="4885" width="9.28515625" bestFit="1" customWidth="1"/>
    <col min="4886" max="4886" width="11.5703125" bestFit="1" customWidth="1"/>
    <col min="4887" max="4887" width="9.28515625" bestFit="1" customWidth="1"/>
    <col min="4888" max="4888" width="11.5703125" bestFit="1" customWidth="1"/>
    <col min="4889" max="4889" width="9.28515625" bestFit="1" customWidth="1"/>
    <col min="4890" max="4890" width="11.5703125" bestFit="1" customWidth="1"/>
    <col min="4891" max="4891" width="9.28515625" bestFit="1" customWidth="1"/>
    <col min="4892" max="4892" width="11.5703125" bestFit="1" customWidth="1"/>
    <col min="4893" max="4893" width="9.28515625" bestFit="1" customWidth="1"/>
    <col min="4894" max="4894" width="11.5703125" bestFit="1" customWidth="1"/>
    <col min="4895" max="4895" width="9.28515625" bestFit="1" customWidth="1"/>
    <col min="4896" max="4896" width="11.5703125" bestFit="1" customWidth="1"/>
    <col min="4897" max="4897" width="9.28515625" bestFit="1" customWidth="1"/>
    <col min="4898" max="4898" width="11.5703125" bestFit="1" customWidth="1"/>
    <col min="4899" max="4899" width="9.28515625" bestFit="1" customWidth="1"/>
    <col min="4900" max="4900" width="11.5703125" bestFit="1" customWidth="1"/>
    <col min="4901" max="4901" width="9.28515625" bestFit="1" customWidth="1"/>
    <col min="4902" max="4902" width="11.5703125" bestFit="1" customWidth="1"/>
    <col min="4903" max="4903" width="9.28515625" bestFit="1" customWidth="1"/>
    <col min="4904" max="4904" width="11.5703125" bestFit="1" customWidth="1"/>
    <col min="4905" max="4905" width="9.28515625" bestFit="1" customWidth="1"/>
    <col min="4906" max="4906" width="11.5703125" bestFit="1" customWidth="1"/>
    <col min="4907" max="4907" width="9.28515625" bestFit="1" customWidth="1"/>
    <col min="4908" max="4908" width="11.5703125" bestFit="1" customWidth="1"/>
    <col min="4909" max="4909" width="9.28515625" bestFit="1" customWidth="1"/>
    <col min="4910" max="4910" width="11.5703125" bestFit="1" customWidth="1"/>
    <col min="4911" max="4911" width="9.28515625" bestFit="1" customWidth="1"/>
    <col min="4912" max="4912" width="11.5703125" bestFit="1" customWidth="1"/>
    <col min="4913" max="4913" width="9.28515625" bestFit="1" customWidth="1"/>
    <col min="4914" max="4914" width="11.5703125" bestFit="1" customWidth="1"/>
    <col min="4915" max="4915" width="9.28515625" bestFit="1" customWidth="1"/>
    <col min="5123" max="5123" width="29.42578125" bestFit="1" customWidth="1"/>
    <col min="5124" max="5124" width="11.5703125" bestFit="1" customWidth="1"/>
    <col min="5125" max="5125" width="9.28515625" bestFit="1" customWidth="1"/>
    <col min="5126" max="5126" width="11.5703125" bestFit="1" customWidth="1"/>
    <col min="5127" max="5127" width="9.28515625" bestFit="1" customWidth="1"/>
    <col min="5128" max="5128" width="11.5703125" bestFit="1" customWidth="1"/>
    <col min="5129" max="5129" width="9.28515625" bestFit="1" customWidth="1"/>
    <col min="5130" max="5130" width="11.5703125" bestFit="1" customWidth="1"/>
    <col min="5131" max="5131" width="9.28515625" bestFit="1" customWidth="1"/>
    <col min="5132" max="5132" width="11.5703125" bestFit="1" customWidth="1"/>
    <col min="5133" max="5133" width="9.28515625" bestFit="1" customWidth="1"/>
    <col min="5134" max="5134" width="11.5703125" bestFit="1" customWidth="1"/>
    <col min="5135" max="5135" width="9.28515625" bestFit="1" customWidth="1"/>
    <col min="5136" max="5136" width="11.5703125" bestFit="1" customWidth="1"/>
    <col min="5137" max="5137" width="9.28515625" bestFit="1" customWidth="1"/>
    <col min="5138" max="5138" width="11.5703125" bestFit="1" customWidth="1"/>
    <col min="5139" max="5139" width="9.28515625" bestFit="1" customWidth="1"/>
    <col min="5140" max="5140" width="11.5703125" bestFit="1" customWidth="1"/>
    <col min="5141" max="5141" width="9.28515625" bestFit="1" customWidth="1"/>
    <col min="5142" max="5142" width="11.5703125" bestFit="1" customWidth="1"/>
    <col min="5143" max="5143" width="9.28515625" bestFit="1" customWidth="1"/>
    <col min="5144" max="5144" width="11.5703125" bestFit="1" customWidth="1"/>
    <col min="5145" max="5145" width="9.28515625" bestFit="1" customWidth="1"/>
    <col min="5146" max="5146" width="11.5703125" bestFit="1" customWidth="1"/>
    <col min="5147" max="5147" width="9.28515625" bestFit="1" customWidth="1"/>
    <col min="5148" max="5148" width="11.5703125" bestFit="1" customWidth="1"/>
    <col min="5149" max="5149" width="9.28515625" bestFit="1" customWidth="1"/>
    <col min="5150" max="5150" width="11.5703125" bestFit="1" customWidth="1"/>
    <col min="5151" max="5151" width="9.28515625" bestFit="1" customWidth="1"/>
    <col min="5152" max="5152" width="11.5703125" bestFit="1" customWidth="1"/>
    <col min="5153" max="5153" width="9.28515625" bestFit="1" customWidth="1"/>
    <col min="5154" max="5154" width="11.5703125" bestFit="1" customWidth="1"/>
    <col min="5155" max="5155" width="9.28515625" bestFit="1" customWidth="1"/>
    <col min="5156" max="5156" width="11.5703125" bestFit="1" customWidth="1"/>
    <col min="5157" max="5157" width="9.28515625" bestFit="1" customWidth="1"/>
    <col min="5158" max="5158" width="11.5703125" bestFit="1" customWidth="1"/>
    <col min="5159" max="5159" width="9.28515625" bestFit="1" customWidth="1"/>
    <col min="5160" max="5160" width="11.5703125" bestFit="1" customWidth="1"/>
    <col min="5161" max="5161" width="9.28515625" bestFit="1" customWidth="1"/>
    <col min="5162" max="5162" width="11.5703125" bestFit="1" customWidth="1"/>
    <col min="5163" max="5163" width="9.28515625" bestFit="1" customWidth="1"/>
    <col min="5164" max="5164" width="11.5703125" bestFit="1" customWidth="1"/>
    <col min="5165" max="5165" width="9.28515625" bestFit="1" customWidth="1"/>
    <col min="5166" max="5166" width="11.5703125" bestFit="1" customWidth="1"/>
    <col min="5167" max="5167" width="9.28515625" bestFit="1" customWidth="1"/>
    <col min="5168" max="5168" width="11.5703125" bestFit="1" customWidth="1"/>
    <col min="5169" max="5169" width="9.28515625" bestFit="1" customWidth="1"/>
    <col min="5170" max="5170" width="11.5703125" bestFit="1" customWidth="1"/>
    <col min="5171" max="5171" width="9.28515625" bestFit="1" customWidth="1"/>
    <col min="5379" max="5379" width="29.42578125" bestFit="1" customWidth="1"/>
    <col min="5380" max="5380" width="11.5703125" bestFit="1" customWidth="1"/>
    <col min="5381" max="5381" width="9.28515625" bestFit="1" customWidth="1"/>
    <col min="5382" max="5382" width="11.5703125" bestFit="1" customWidth="1"/>
    <col min="5383" max="5383" width="9.28515625" bestFit="1" customWidth="1"/>
    <col min="5384" max="5384" width="11.5703125" bestFit="1" customWidth="1"/>
    <col min="5385" max="5385" width="9.28515625" bestFit="1" customWidth="1"/>
    <col min="5386" max="5386" width="11.5703125" bestFit="1" customWidth="1"/>
    <col min="5387" max="5387" width="9.28515625" bestFit="1" customWidth="1"/>
    <col min="5388" max="5388" width="11.5703125" bestFit="1" customWidth="1"/>
    <col min="5389" max="5389" width="9.28515625" bestFit="1" customWidth="1"/>
    <col min="5390" max="5390" width="11.5703125" bestFit="1" customWidth="1"/>
    <col min="5391" max="5391" width="9.28515625" bestFit="1" customWidth="1"/>
    <col min="5392" max="5392" width="11.5703125" bestFit="1" customWidth="1"/>
    <col min="5393" max="5393" width="9.28515625" bestFit="1" customWidth="1"/>
    <col min="5394" max="5394" width="11.5703125" bestFit="1" customWidth="1"/>
    <col min="5395" max="5395" width="9.28515625" bestFit="1" customWidth="1"/>
    <col min="5396" max="5396" width="11.5703125" bestFit="1" customWidth="1"/>
    <col min="5397" max="5397" width="9.28515625" bestFit="1" customWidth="1"/>
    <col min="5398" max="5398" width="11.5703125" bestFit="1" customWidth="1"/>
    <col min="5399" max="5399" width="9.28515625" bestFit="1" customWidth="1"/>
    <col min="5400" max="5400" width="11.5703125" bestFit="1" customWidth="1"/>
    <col min="5401" max="5401" width="9.28515625" bestFit="1" customWidth="1"/>
    <col min="5402" max="5402" width="11.5703125" bestFit="1" customWidth="1"/>
    <col min="5403" max="5403" width="9.28515625" bestFit="1" customWidth="1"/>
    <col min="5404" max="5404" width="11.5703125" bestFit="1" customWidth="1"/>
    <col min="5405" max="5405" width="9.28515625" bestFit="1" customWidth="1"/>
    <col min="5406" max="5406" width="11.5703125" bestFit="1" customWidth="1"/>
    <col min="5407" max="5407" width="9.28515625" bestFit="1" customWidth="1"/>
    <col min="5408" max="5408" width="11.5703125" bestFit="1" customWidth="1"/>
    <col min="5409" max="5409" width="9.28515625" bestFit="1" customWidth="1"/>
    <col min="5410" max="5410" width="11.5703125" bestFit="1" customWidth="1"/>
    <col min="5411" max="5411" width="9.28515625" bestFit="1" customWidth="1"/>
    <col min="5412" max="5412" width="11.5703125" bestFit="1" customWidth="1"/>
    <col min="5413" max="5413" width="9.28515625" bestFit="1" customWidth="1"/>
    <col min="5414" max="5414" width="11.5703125" bestFit="1" customWidth="1"/>
    <col min="5415" max="5415" width="9.28515625" bestFit="1" customWidth="1"/>
    <col min="5416" max="5416" width="11.5703125" bestFit="1" customWidth="1"/>
    <col min="5417" max="5417" width="9.28515625" bestFit="1" customWidth="1"/>
    <col min="5418" max="5418" width="11.5703125" bestFit="1" customWidth="1"/>
    <col min="5419" max="5419" width="9.28515625" bestFit="1" customWidth="1"/>
    <col min="5420" max="5420" width="11.5703125" bestFit="1" customWidth="1"/>
    <col min="5421" max="5421" width="9.28515625" bestFit="1" customWidth="1"/>
    <col min="5422" max="5422" width="11.5703125" bestFit="1" customWidth="1"/>
    <col min="5423" max="5423" width="9.28515625" bestFit="1" customWidth="1"/>
    <col min="5424" max="5424" width="11.5703125" bestFit="1" customWidth="1"/>
    <col min="5425" max="5425" width="9.28515625" bestFit="1" customWidth="1"/>
    <col min="5426" max="5426" width="11.5703125" bestFit="1" customWidth="1"/>
    <col min="5427" max="5427" width="9.28515625" bestFit="1" customWidth="1"/>
    <col min="5635" max="5635" width="29.42578125" bestFit="1" customWidth="1"/>
    <col min="5636" max="5636" width="11.5703125" bestFit="1" customWidth="1"/>
    <col min="5637" max="5637" width="9.28515625" bestFit="1" customWidth="1"/>
    <col min="5638" max="5638" width="11.5703125" bestFit="1" customWidth="1"/>
    <col min="5639" max="5639" width="9.28515625" bestFit="1" customWidth="1"/>
    <col min="5640" max="5640" width="11.5703125" bestFit="1" customWidth="1"/>
    <col min="5641" max="5641" width="9.28515625" bestFit="1" customWidth="1"/>
    <col min="5642" max="5642" width="11.5703125" bestFit="1" customWidth="1"/>
    <col min="5643" max="5643" width="9.28515625" bestFit="1" customWidth="1"/>
    <col min="5644" max="5644" width="11.5703125" bestFit="1" customWidth="1"/>
    <col min="5645" max="5645" width="9.28515625" bestFit="1" customWidth="1"/>
    <col min="5646" max="5646" width="11.5703125" bestFit="1" customWidth="1"/>
    <col min="5647" max="5647" width="9.28515625" bestFit="1" customWidth="1"/>
    <col min="5648" max="5648" width="11.5703125" bestFit="1" customWidth="1"/>
    <col min="5649" max="5649" width="9.28515625" bestFit="1" customWidth="1"/>
    <col min="5650" max="5650" width="11.5703125" bestFit="1" customWidth="1"/>
    <col min="5651" max="5651" width="9.28515625" bestFit="1" customWidth="1"/>
    <col min="5652" max="5652" width="11.5703125" bestFit="1" customWidth="1"/>
    <col min="5653" max="5653" width="9.28515625" bestFit="1" customWidth="1"/>
    <col min="5654" max="5654" width="11.5703125" bestFit="1" customWidth="1"/>
    <col min="5655" max="5655" width="9.28515625" bestFit="1" customWidth="1"/>
    <col min="5656" max="5656" width="11.5703125" bestFit="1" customWidth="1"/>
    <col min="5657" max="5657" width="9.28515625" bestFit="1" customWidth="1"/>
    <col min="5658" max="5658" width="11.5703125" bestFit="1" customWidth="1"/>
    <col min="5659" max="5659" width="9.28515625" bestFit="1" customWidth="1"/>
    <col min="5660" max="5660" width="11.5703125" bestFit="1" customWidth="1"/>
    <col min="5661" max="5661" width="9.28515625" bestFit="1" customWidth="1"/>
    <col min="5662" max="5662" width="11.5703125" bestFit="1" customWidth="1"/>
    <col min="5663" max="5663" width="9.28515625" bestFit="1" customWidth="1"/>
    <col min="5664" max="5664" width="11.5703125" bestFit="1" customWidth="1"/>
    <col min="5665" max="5665" width="9.28515625" bestFit="1" customWidth="1"/>
    <col min="5666" max="5666" width="11.5703125" bestFit="1" customWidth="1"/>
    <col min="5667" max="5667" width="9.28515625" bestFit="1" customWidth="1"/>
    <col min="5668" max="5668" width="11.5703125" bestFit="1" customWidth="1"/>
    <col min="5669" max="5669" width="9.28515625" bestFit="1" customWidth="1"/>
    <col min="5670" max="5670" width="11.5703125" bestFit="1" customWidth="1"/>
    <col min="5671" max="5671" width="9.28515625" bestFit="1" customWidth="1"/>
    <col min="5672" max="5672" width="11.5703125" bestFit="1" customWidth="1"/>
    <col min="5673" max="5673" width="9.28515625" bestFit="1" customWidth="1"/>
    <col min="5674" max="5674" width="11.5703125" bestFit="1" customWidth="1"/>
    <col min="5675" max="5675" width="9.28515625" bestFit="1" customWidth="1"/>
    <col min="5676" max="5676" width="11.5703125" bestFit="1" customWidth="1"/>
    <col min="5677" max="5677" width="9.28515625" bestFit="1" customWidth="1"/>
    <col min="5678" max="5678" width="11.5703125" bestFit="1" customWidth="1"/>
    <col min="5679" max="5679" width="9.28515625" bestFit="1" customWidth="1"/>
    <col min="5680" max="5680" width="11.5703125" bestFit="1" customWidth="1"/>
    <col min="5681" max="5681" width="9.28515625" bestFit="1" customWidth="1"/>
    <col min="5682" max="5682" width="11.5703125" bestFit="1" customWidth="1"/>
    <col min="5683" max="5683" width="9.28515625" bestFit="1" customWidth="1"/>
    <col min="5891" max="5891" width="29.42578125" bestFit="1" customWidth="1"/>
    <col min="5892" max="5892" width="11.5703125" bestFit="1" customWidth="1"/>
    <col min="5893" max="5893" width="9.28515625" bestFit="1" customWidth="1"/>
    <col min="5894" max="5894" width="11.5703125" bestFit="1" customWidth="1"/>
    <col min="5895" max="5895" width="9.28515625" bestFit="1" customWidth="1"/>
    <col min="5896" max="5896" width="11.5703125" bestFit="1" customWidth="1"/>
    <col min="5897" max="5897" width="9.28515625" bestFit="1" customWidth="1"/>
    <col min="5898" max="5898" width="11.5703125" bestFit="1" customWidth="1"/>
    <col min="5899" max="5899" width="9.28515625" bestFit="1" customWidth="1"/>
    <col min="5900" max="5900" width="11.5703125" bestFit="1" customWidth="1"/>
    <col min="5901" max="5901" width="9.28515625" bestFit="1" customWidth="1"/>
    <col min="5902" max="5902" width="11.5703125" bestFit="1" customWidth="1"/>
    <col min="5903" max="5903" width="9.28515625" bestFit="1" customWidth="1"/>
    <col min="5904" max="5904" width="11.5703125" bestFit="1" customWidth="1"/>
    <col min="5905" max="5905" width="9.28515625" bestFit="1" customWidth="1"/>
    <col min="5906" max="5906" width="11.5703125" bestFit="1" customWidth="1"/>
    <col min="5907" max="5907" width="9.28515625" bestFit="1" customWidth="1"/>
    <col min="5908" max="5908" width="11.5703125" bestFit="1" customWidth="1"/>
    <col min="5909" max="5909" width="9.28515625" bestFit="1" customWidth="1"/>
    <col min="5910" max="5910" width="11.5703125" bestFit="1" customWidth="1"/>
    <col min="5911" max="5911" width="9.28515625" bestFit="1" customWidth="1"/>
    <col min="5912" max="5912" width="11.5703125" bestFit="1" customWidth="1"/>
    <col min="5913" max="5913" width="9.28515625" bestFit="1" customWidth="1"/>
    <col min="5914" max="5914" width="11.5703125" bestFit="1" customWidth="1"/>
    <col min="5915" max="5915" width="9.28515625" bestFit="1" customWidth="1"/>
    <col min="5916" max="5916" width="11.5703125" bestFit="1" customWidth="1"/>
    <col min="5917" max="5917" width="9.28515625" bestFit="1" customWidth="1"/>
    <col min="5918" max="5918" width="11.5703125" bestFit="1" customWidth="1"/>
    <col min="5919" max="5919" width="9.28515625" bestFit="1" customWidth="1"/>
    <col min="5920" max="5920" width="11.5703125" bestFit="1" customWidth="1"/>
    <col min="5921" max="5921" width="9.28515625" bestFit="1" customWidth="1"/>
    <col min="5922" max="5922" width="11.5703125" bestFit="1" customWidth="1"/>
    <col min="5923" max="5923" width="9.28515625" bestFit="1" customWidth="1"/>
    <col min="5924" max="5924" width="11.5703125" bestFit="1" customWidth="1"/>
    <col min="5925" max="5925" width="9.28515625" bestFit="1" customWidth="1"/>
    <col min="5926" max="5926" width="11.5703125" bestFit="1" customWidth="1"/>
    <col min="5927" max="5927" width="9.28515625" bestFit="1" customWidth="1"/>
    <col min="5928" max="5928" width="11.5703125" bestFit="1" customWidth="1"/>
    <col min="5929" max="5929" width="9.28515625" bestFit="1" customWidth="1"/>
    <col min="5930" max="5930" width="11.5703125" bestFit="1" customWidth="1"/>
    <col min="5931" max="5931" width="9.28515625" bestFit="1" customWidth="1"/>
    <col min="5932" max="5932" width="11.5703125" bestFit="1" customWidth="1"/>
    <col min="5933" max="5933" width="9.28515625" bestFit="1" customWidth="1"/>
    <col min="5934" max="5934" width="11.5703125" bestFit="1" customWidth="1"/>
    <col min="5935" max="5935" width="9.28515625" bestFit="1" customWidth="1"/>
    <col min="5936" max="5936" width="11.5703125" bestFit="1" customWidth="1"/>
    <col min="5937" max="5937" width="9.28515625" bestFit="1" customWidth="1"/>
    <col min="5938" max="5938" width="11.5703125" bestFit="1" customWidth="1"/>
    <col min="5939" max="5939" width="9.28515625" bestFit="1" customWidth="1"/>
    <col min="6147" max="6147" width="29.42578125" bestFit="1" customWidth="1"/>
    <col min="6148" max="6148" width="11.5703125" bestFit="1" customWidth="1"/>
    <col min="6149" max="6149" width="9.28515625" bestFit="1" customWidth="1"/>
    <col min="6150" max="6150" width="11.5703125" bestFit="1" customWidth="1"/>
    <col min="6151" max="6151" width="9.28515625" bestFit="1" customWidth="1"/>
    <col min="6152" max="6152" width="11.5703125" bestFit="1" customWidth="1"/>
    <col min="6153" max="6153" width="9.28515625" bestFit="1" customWidth="1"/>
    <col min="6154" max="6154" width="11.5703125" bestFit="1" customWidth="1"/>
    <col min="6155" max="6155" width="9.28515625" bestFit="1" customWidth="1"/>
    <col min="6156" max="6156" width="11.5703125" bestFit="1" customWidth="1"/>
    <col min="6157" max="6157" width="9.28515625" bestFit="1" customWidth="1"/>
    <col min="6158" max="6158" width="11.5703125" bestFit="1" customWidth="1"/>
    <col min="6159" max="6159" width="9.28515625" bestFit="1" customWidth="1"/>
    <col min="6160" max="6160" width="11.5703125" bestFit="1" customWidth="1"/>
    <col min="6161" max="6161" width="9.28515625" bestFit="1" customWidth="1"/>
    <col min="6162" max="6162" width="11.5703125" bestFit="1" customWidth="1"/>
    <col min="6163" max="6163" width="9.28515625" bestFit="1" customWidth="1"/>
    <col min="6164" max="6164" width="11.5703125" bestFit="1" customWidth="1"/>
    <col min="6165" max="6165" width="9.28515625" bestFit="1" customWidth="1"/>
    <col min="6166" max="6166" width="11.5703125" bestFit="1" customWidth="1"/>
    <col min="6167" max="6167" width="9.28515625" bestFit="1" customWidth="1"/>
    <col min="6168" max="6168" width="11.5703125" bestFit="1" customWidth="1"/>
    <col min="6169" max="6169" width="9.28515625" bestFit="1" customWidth="1"/>
    <col min="6170" max="6170" width="11.5703125" bestFit="1" customWidth="1"/>
    <col min="6171" max="6171" width="9.28515625" bestFit="1" customWidth="1"/>
    <col min="6172" max="6172" width="11.5703125" bestFit="1" customWidth="1"/>
    <col min="6173" max="6173" width="9.28515625" bestFit="1" customWidth="1"/>
    <col min="6174" max="6174" width="11.5703125" bestFit="1" customWidth="1"/>
    <col min="6175" max="6175" width="9.28515625" bestFit="1" customWidth="1"/>
    <col min="6176" max="6176" width="11.5703125" bestFit="1" customWidth="1"/>
    <col min="6177" max="6177" width="9.28515625" bestFit="1" customWidth="1"/>
    <col min="6178" max="6178" width="11.5703125" bestFit="1" customWidth="1"/>
    <col min="6179" max="6179" width="9.28515625" bestFit="1" customWidth="1"/>
    <col min="6180" max="6180" width="11.5703125" bestFit="1" customWidth="1"/>
    <col min="6181" max="6181" width="9.28515625" bestFit="1" customWidth="1"/>
    <col min="6182" max="6182" width="11.5703125" bestFit="1" customWidth="1"/>
    <col min="6183" max="6183" width="9.28515625" bestFit="1" customWidth="1"/>
    <col min="6184" max="6184" width="11.5703125" bestFit="1" customWidth="1"/>
    <col min="6185" max="6185" width="9.28515625" bestFit="1" customWidth="1"/>
    <col min="6186" max="6186" width="11.5703125" bestFit="1" customWidth="1"/>
    <col min="6187" max="6187" width="9.28515625" bestFit="1" customWidth="1"/>
    <col min="6188" max="6188" width="11.5703125" bestFit="1" customWidth="1"/>
    <col min="6189" max="6189" width="9.28515625" bestFit="1" customWidth="1"/>
    <col min="6190" max="6190" width="11.5703125" bestFit="1" customWidth="1"/>
    <col min="6191" max="6191" width="9.28515625" bestFit="1" customWidth="1"/>
    <col min="6192" max="6192" width="11.5703125" bestFit="1" customWidth="1"/>
    <col min="6193" max="6193" width="9.28515625" bestFit="1" customWidth="1"/>
    <col min="6194" max="6194" width="11.5703125" bestFit="1" customWidth="1"/>
    <col min="6195" max="6195" width="9.28515625" bestFit="1" customWidth="1"/>
    <col min="6403" max="6403" width="29.42578125" bestFit="1" customWidth="1"/>
    <col min="6404" max="6404" width="11.5703125" bestFit="1" customWidth="1"/>
    <col min="6405" max="6405" width="9.28515625" bestFit="1" customWidth="1"/>
    <col min="6406" max="6406" width="11.5703125" bestFit="1" customWidth="1"/>
    <col min="6407" max="6407" width="9.28515625" bestFit="1" customWidth="1"/>
    <col min="6408" max="6408" width="11.5703125" bestFit="1" customWidth="1"/>
    <col min="6409" max="6409" width="9.28515625" bestFit="1" customWidth="1"/>
    <col min="6410" max="6410" width="11.5703125" bestFit="1" customWidth="1"/>
    <col min="6411" max="6411" width="9.28515625" bestFit="1" customWidth="1"/>
    <col min="6412" max="6412" width="11.5703125" bestFit="1" customWidth="1"/>
    <col min="6413" max="6413" width="9.28515625" bestFit="1" customWidth="1"/>
    <col min="6414" max="6414" width="11.5703125" bestFit="1" customWidth="1"/>
    <col min="6415" max="6415" width="9.28515625" bestFit="1" customWidth="1"/>
    <col min="6416" max="6416" width="11.5703125" bestFit="1" customWidth="1"/>
    <col min="6417" max="6417" width="9.28515625" bestFit="1" customWidth="1"/>
    <col min="6418" max="6418" width="11.5703125" bestFit="1" customWidth="1"/>
    <col min="6419" max="6419" width="9.28515625" bestFit="1" customWidth="1"/>
    <col min="6420" max="6420" width="11.5703125" bestFit="1" customWidth="1"/>
    <col min="6421" max="6421" width="9.28515625" bestFit="1" customWidth="1"/>
    <col min="6422" max="6422" width="11.5703125" bestFit="1" customWidth="1"/>
    <col min="6423" max="6423" width="9.28515625" bestFit="1" customWidth="1"/>
    <col min="6424" max="6424" width="11.5703125" bestFit="1" customWidth="1"/>
    <col min="6425" max="6425" width="9.28515625" bestFit="1" customWidth="1"/>
    <col min="6426" max="6426" width="11.5703125" bestFit="1" customWidth="1"/>
    <col min="6427" max="6427" width="9.28515625" bestFit="1" customWidth="1"/>
    <col min="6428" max="6428" width="11.5703125" bestFit="1" customWidth="1"/>
    <col min="6429" max="6429" width="9.28515625" bestFit="1" customWidth="1"/>
    <col min="6430" max="6430" width="11.5703125" bestFit="1" customWidth="1"/>
    <col min="6431" max="6431" width="9.28515625" bestFit="1" customWidth="1"/>
    <col min="6432" max="6432" width="11.5703125" bestFit="1" customWidth="1"/>
    <col min="6433" max="6433" width="9.28515625" bestFit="1" customWidth="1"/>
    <col min="6434" max="6434" width="11.5703125" bestFit="1" customWidth="1"/>
    <col min="6435" max="6435" width="9.28515625" bestFit="1" customWidth="1"/>
    <col min="6436" max="6436" width="11.5703125" bestFit="1" customWidth="1"/>
    <col min="6437" max="6437" width="9.28515625" bestFit="1" customWidth="1"/>
    <col min="6438" max="6438" width="11.5703125" bestFit="1" customWidth="1"/>
    <col min="6439" max="6439" width="9.28515625" bestFit="1" customWidth="1"/>
    <col min="6440" max="6440" width="11.5703125" bestFit="1" customWidth="1"/>
    <col min="6441" max="6441" width="9.28515625" bestFit="1" customWidth="1"/>
    <col min="6442" max="6442" width="11.5703125" bestFit="1" customWidth="1"/>
    <col min="6443" max="6443" width="9.28515625" bestFit="1" customWidth="1"/>
    <col min="6444" max="6444" width="11.5703125" bestFit="1" customWidth="1"/>
    <col min="6445" max="6445" width="9.28515625" bestFit="1" customWidth="1"/>
    <col min="6446" max="6446" width="11.5703125" bestFit="1" customWidth="1"/>
    <col min="6447" max="6447" width="9.28515625" bestFit="1" customWidth="1"/>
    <col min="6448" max="6448" width="11.5703125" bestFit="1" customWidth="1"/>
    <col min="6449" max="6449" width="9.28515625" bestFit="1" customWidth="1"/>
    <col min="6450" max="6450" width="11.5703125" bestFit="1" customWidth="1"/>
    <col min="6451" max="6451" width="9.28515625" bestFit="1" customWidth="1"/>
    <col min="6659" max="6659" width="29.42578125" bestFit="1" customWidth="1"/>
    <col min="6660" max="6660" width="11.5703125" bestFit="1" customWidth="1"/>
    <col min="6661" max="6661" width="9.28515625" bestFit="1" customWidth="1"/>
    <col min="6662" max="6662" width="11.5703125" bestFit="1" customWidth="1"/>
    <col min="6663" max="6663" width="9.28515625" bestFit="1" customWidth="1"/>
    <col min="6664" max="6664" width="11.5703125" bestFit="1" customWidth="1"/>
    <col min="6665" max="6665" width="9.28515625" bestFit="1" customWidth="1"/>
    <col min="6666" max="6666" width="11.5703125" bestFit="1" customWidth="1"/>
    <col min="6667" max="6667" width="9.28515625" bestFit="1" customWidth="1"/>
    <col min="6668" max="6668" width="11.5703125" bestFit="1" customWidth="1"/>
    <col min="6669" max="6669" width="9.28515625" bestFit="1" customWidth="1"/>
    <col min="6670" max="6670" width="11.5703125" bestFit="1" customWidth="1"/>
    <col min="6671" max="6671" width="9.28515625" bestFit="1" customWidth="1"/>
    <col min="6672" max="6672" width="11.5703125" bestFit="1" customWidth="1"/>
    <col min="6673" max="6673" width="9.28515625" bestFit="1" customWidth="1"/>
    <col min="6674" max="6674" width="11.5703125" bestFit="1" customWidth="1"/>
    <col min="6675" max="6675" width="9.28515625" bestFit="1" customWidth="1"/>
    <col min="6676" max="6676" width="11.5703125" bestFit="1" customWidth="1"/>
    <col min="6677" max="6677" width="9.28515625" bestFit="1" customWidth="1"/>
    <col min="6678" max="6678" width="11.5703125" bestFit="1" customWidth="1"/>
    <col min="6679" max="6679" width="9.28515625" bestFit="1" customWidth="1"/>
    <col min="6680" max="6680" width="11.5703125" bestFit="1" customWidth="1"/>
    <col min="6681" max="6681" width="9.28515625" bestFit="1" customWidth="1"/>
    <col min="6682" max="6682" width="11.5703125" bestFit="1" customWidth="1"/>
    <col min="6683" max="6683" width="9.28515625" bestFit="1" customWidth="1"/>
    <col min="6684" max="6684" width="11.5703125" bestFit="1" customWidth="1"/>
    <col min="6685" max="6685" width="9.28515625" bestFit="1" customWidth="1"/>
    <col min="6686" max="6686" width="11.5703125" bestFit="1" customWidth="1"/>
    <col min="6687" max="6687" width="9.28515625" bestFit="1" customWidth="1"/>
    <col min="6688" max="6688" width="11.5703125" bestFit="1" customWidth="1"/>
    <col min="6689" max="6689" width="9.28515625" bestFit="1" customWidth="1"/>
    <col min="6690" max="6690" width="11.5703125" bestFit="1" customWidth="1"/>
    <col min="6691" max="6691" width="9.28515625" bestFit="1" customWidth="1"/>
    <col min="6692" max="6692" width="11.5703125" bestFit="1" customWidth="1"/>
    <col min="6693" max="6693" width="9.28515625" bestFit="1" customWidth="1"/>
    <col min="6694" max="6694" width="11.5703125" bestFit="1" customWidth="1"/>
    <col min="6695" max="6695" width="9.28515625" bestFit="1" customWidth="1"/>
    <col min="6696" max="6696" width="11.5703125" bestFit="1" customWidth="1"/>
    <col min="6697" max="6697" width="9.28515625" bestFit="1" customWidth="1"/>
    <col min="6698" max="6698" width="11.5703125" bestFit="1" customWidth="1"/>
    <col min="6699" max="6699" width="9.28515625" bestFit="1" customWidth="1"/>
    <col min="6700" max="6700" width="11.5703125" bestFit="1" customWidth="1"/>
    <col min="6701" max="6701" width="9.28515625" bestFit="1" customWidth="1"/>
    <col min="6702" max="6702" width="11.5703125" bestFit="1" customWidth="1"/>
    <col min="6703" max="6703" width="9.28515625" bestFit="1" customWidth="1"/>
    <col min="6704" max="6704" width="11.5703125" bestFit="1" customWidth="1"/>
    <col min="6705" max="6705" width="9.28515625" bestFit="1" customWidth="1"/>
    <col min="6706" max="6706" width="11.5703125" bestFit="1" customWidth="1"/>
    <col min="6707" max="6707" width="9.28515625" bestFit="1" customWidth="1"/>
    <col min="6915" max="6915" width="29.42578125" bestFit="1" customWidth="1"/>
    <col min="6916" max="6916" width="11.5703125" bestFit="1" customWidth="1"/>
    <col min="6917" max="6917" width="9.28515625" bestFit="1" customWidth="1"/>
    <col min="6918" max="6918" width="11.5703125" bestFit="1" customWidth="1"/>
    <col min="6919" max="6919" width="9.28515625" bestFit="1" customWidth="1"/>
    <col min="6920" max="6920" width="11.5703125" bestFit="1" customWidth="1"/>
    <col min="6921" max="6921" width="9.28515625" bestFit="1" customWidth="1"/>
    <col min="6922" max="6922" width="11.5703125" bestFit="1" customWidth="1"/>
    <col min="6923" max="6923" width="9.28515625" bestFit="1" customWidth="1"/>
    <col min="6924" max="6924" width="11.5703125" bestFit="1" customWidth="1"/>
    <col min="6925" max="6925" width="9.28515625" bestFit="1" customWidth="1"/>
    <col min="6926" max="6926" width="11.5703125" bestFit="1" customWidth="1"/>
    <col min="6927" max="6927" width="9.28515625" bestFit="1" customWidth="1"/>
    <col min="6928" max="6928" width="11.5703125" bestFit="1" customWidth="1"/>
    <col min="6929" max="6929" width="9.28515625" bestFit="1" customWidth="1"/>
    <col min="6930" max="6930" width="11.5703125" bestFit="1" customWidth="1"/>
    <col min="6931" max="6931" width="9.28515625" bestFit="1" customWidth="1"/>
    <col min="6932" max="6932" width="11.5703125" bestFit="1" customWidth="1"/>
    <col min="6933" max="6933" width="9.28515625" bestFit="1" customWidth="1"/>
    <col min="6934" max="6934" width="11.5703125" bestFit="1" customWidth="1"/>
    <col min="6935" max="6935" width="9.28515625" bestFit="1" customWidth="1"/>
    <col min="6936" max="6936" width="11.5703125" bestFit="1" customWidth="1"/>
    <col min="6937" max="6937" width="9.28515625" bestFit="1" customWidth="1"/>
    <col min="6938" max="6938" width="11.5703125" bestFit="1" customWidth="1"/>
    <col min="6939" max="6939" width="9.28515625" bestFit="1" customWidth="1"/>
    <col min="6940" max="6940" width="11.5703125" bestFit="1" customWidth="1"/>
    <col min="6941" max="6941" width="9.28515625" bestFit="1" customWidth="1"/>
    <col min="6942" max="6942" width="11.5703125" bestFit="1" customWidth="1"/>
    <col min="6943" max="6943" width="9.28515625" bestFit="1" customWidth="1"/>
    <col min="6944" max="6944" width="11.5703125" bestFit="1" customWidth="1"/>
    <col min="6945" max="6945" width="9.28515625" bestFit="1" customWidth="1"/>
    <col min="6946" max="6946" width="11.5703125" bestFit="1" customWidth="1"/>
    <col min="6947" max="6947" width="9.28515625" bestFit="1" customWidth="1"/>
    <col min="6948" max="6948" width="11.5703125" bestFit="1" customWidth="1"/>
    <col min="6949" max="6949" width="9.28515625" bestFit="1" customWidth="1"/>
    <col min="6950" max="6950" width="11.5703125" bestFit="1" customWidth="1"/>
    <col min="6951" max="6951" width="9.28515625" bestFit="1" customWidth="1"/>
    <col min="6952" max="6952" width="11.5703125" bestFit="1" customWidth="1"/>
    <col min="6953" max="6953" width="9.28515625" bestFit="1" customWidth="1"/>
    <col min="6954" max="6954" width="11.5703125" bestFit="1" customWidth="1"/>
    <col min="6955" max="6955" width="9.28515625" bestFit="1" customWidth="1"/>
    <col min="6956" max="6956" width="11.5703125" bestFit="1" customWidth="1"/>
    <col min="6957" max="6957" width="9.28515625" bestFit="1" customWidth="1"/>
    <col min="6958" max="6958" width="11.5703125" bestFit="1" customWidth="1"/>
    <col min="6959" max="6959" width="9.28515625" bestFit="1" customWidth="1"/>
    <col min="6960" max="6960" width="11.5703125" bestFit="1" customWidth="1"/>
    <col min="6961" max="6961" width="9.28515625" bestFit="1" customWidth="1"/>
    <col min="6962" max="6962" width="11.5703125" bestFit="1" customWidth="1"/>
    <col min="6963" max="6963" width="9.28515625" bestFit="1" customWidth="1"/>
    <col min="7171" max="7171" width="29.42578125" bestFit="1" customWidth="1"/>
    <col min="7172" max="7172" width="11.5703125" bestFit="1" customWidth="1"/>
    <col min="7173" max="7173" width="9.28515625" bestFit="1" customWidth="1"/>
    <col min="7174" max="7174" width="11.5703125" bestFit="1" customWidth="1"/>
    <col min="7175" max="7175" width="9.28515625" bestFit="1" customWidth="1"/>
    <col min="7176" max="7176" width="11.5703125" bestFit="1" customWidth="1"/>
    <col min="7177" max="7177" width="9.28515625" bestFit="1" customWidth="1"/>
    <col min="7178" max="7178" width="11.5703125" bestFit="1" customWidth="1"/>
    <col min="7179" max="7179" width="9.28515625" bestFit="1" customWidth="1"/>
    <col min="7180" max="7180" width="11.5703125" bestFit="1" customWidth="1"/>
    <col min="7181" max="7181" width="9.28515625" bestFit="1" customWidth="1"/>
    <col min="7182" max="7182" width="11.5703125" bestFit="1" customWidth="1"/>
    <col min="7183" max="7183" width="9.28515625" bestFit="1" customWidth="1"/>
    <col min="7184" max="7184" width="11.5703125" bestFit="1" customWidth="1"/>
    <col min="7185" max="7185" width="9.28515625" bestFit="1" customWidth="1"/>
    <col min="7186" max="7186" width="11.5703125" bestFit="1" customWidth="1"/>
    <col min="7187" max="7187" width="9.28515625" bestFit="1" customWidth="1"/>
    <col min="7188" max="7188" width="11.5703125" bestFit="1" customWidth="1"/>
    <col min="7189" max="7189" width="9.28515625" bestFit="1" customWidth="1"/>
    <col min="7190" max="7190" width="11.5703125" bestFit="1" customWidth="1"/>
    <col min="7191" max="7191" width="9.28515625" bestFit="1" customWidth="1"/>
    <col min="7192" max="7192" width="11.5703125" bestFit="1" customWidth="1"/>
    <col min="7193" max="7193" width="9.28515625" bestFit="1" customWidth="1"/>
    <col min="7194" max="7194" width="11.5703125" bestFit="1" customWidth="1"/>
    <col min="7195" max="7195" width="9.28515625" bestFit="1" customWidth="1"/>
    <col min="7196" max="7196" width="11.5703125" bestFit="1" customWidth="1"/>
    <col min="7197" max="7197" width="9.28515625" bestFit="1" customWidth="1"/>
    <col min="7198" max="7198" width="11.5703125" bestFit="1" customWidth="1"/>
    <col min="7199" max="7199" width="9.28515625" bestFit="1" customWidth="1"/>
    <col min="7200" max="7200" width="11.5703125" bestFit="1" customWidth="1"/>
    <col min="7201" max="7201" width="9.28515625" bestFit="1" customWidth="1"/>
    <col min="7202" max="7202" width="11.5703125" bestFit="1" customWidth="1"/>
    <col min="7203" max="7203" width="9.28515625" bestFit="1" customWidth="1"/>
    <col min="7204" max="7204" width="11.5703125" bestFit="1" customWidth="1"/>
    <col min="7205" max="7205" width="9.28515625" bestFit="1" customWidth="1"/>
    <col min="7206" max="7206" width="11.5703125" bestFit="1" customWidth="1"/>
    <col min="7207" max="7207" width="9.28515625" bestFit="1" customWidth="1"/>
    <col min="7208" max="7208" width="11.5703125" bestFit="1" customWidth="1"/>
    <col min="7209" max="7209" width="9.28515625" bestFit="1" customWidth="1"/>
    <col min="7210" max="7210" width="11.5703125" bestFit="1" customWidth="1"/>
    <col min="7211" max="7211" width="9.28515625" bestFit="1" customWidth="1"/>
    <col min="7212" max="7212" width="11.5703125" bestFit="1" customWidth="1"/>
    <col min="7213" max="7213" width="9.28515625" bestFit="1" customWidth="1"/>
    <col min="7214" max="7214" width="11.5703125" bestFit="1" customWidth="1"/>
    <col min="7215" max="7215" width="9.28515625" bestFit="1" customWidth="1"/>
    <col min="7216" max="7216" width="11.5703125" bestFit="1" customWidth="1"/>
    <col min="7217" max="7217" width="9.28515625" bestFit="1" customWidth="1"/>
    <col min="7218" max="7218" width="11.5703125" bestFit="1" customWidth="1"/>
    <col min="7219" max="7219" width="9.28515625" bestFit="1" customWidth="1"/>
    <col min="7427" max="7427" width="29.42578125" bestFit="1" customWidth="1"/>
    <col min="7428" max="7428" width="11.5703125" bestFit="1" customWidth="1"/>
    <col min="7429" max="7429" width="9.28515625" bestFit="1" customWidth="1"/>
    <col min="7430" max="7430" width="11.5703125" bestFit="1" customWidth="1"/>
    <col min="7431" max="7431" width="9.28515625" bestFit="1" customWidth="1"/>
    <col min="7432" max="7432" width="11.5703125" bestFit="1" customWidth="1"/>
    <col min="7433" max="7433" width="9.28515625" bestFit="1" customWidth="1"/>
    <col min="7434" max="7434" width="11.5703125" bestFit="1" customWidth="1"/>
    <col min="7435" max="7435" width="9.28515625" bestFit="1" customWidth="1"/>
    <col min="7436" max="7436" width="11.5703125" bestFit="1" customWidth="1"/>
    <col min="7437" max="7437" width="9.28515625" bestFit="1" customWidth="1"/>
    <col min="7438" max="7438" width="11.5703125" bestFit="1" customWidth="1"/>
    <col min="7439" max="7439" width="9.28515625" bestFit="1" customWidth="1"/>
    <col min="7440" max="7440" width="11.5703125" bestFit="1" customWidth="1"/>
    <col min="7441" max="7441" width="9.28515625" bestFit="1" customWidth="1"/>
    <col min="7442" max="7442" width="11.5703125" bestFit="1" customWidth="1"/>
    <col min="7443" max="7443" width="9.28515625" bestFit="1" customWidth="1"/>
    <col min="7444" max="7444" width="11.5703125" bestFit="1" customWidth="1"/>
    <col min="7445" max="7445" width="9.28515625" bestFit="1" customWidth="1"/>
    <col min="7446" max="7446" width="11.5703125" bestFit="1" customWidth="1"/>
    <col min="7447" max="7447" width="9.28515625" bestFit="1" customWidth="1"/>
    <col min="7448" max="7448" width="11.5703125" bestFit="1" customWidth="1"/>
    <col min="7449" max="7449" width="9.28515625" bestFit="1" customWidth="1"/>
    <col min="7450" max="7450" width="11.5703125" bestFit="1" customWidth="1"/>
    <col min="7451" max="7451" width="9.28515625" bestFit="1" customWidth="1"/>
    <col min="7452" max="7452" width="11.5703125" bestFit="1" customWidth="1"/>
    <col min="7453" max="7453" width="9.28515625" bestFit="1" customWidth="1"/>
    <col min="7454" max="7454" width="11.5703125" bestFit="1" customWidth="1"/>
    <col min="7455" max="7455" width="9.28515625" bestFit="1" customWidth="1"/>
    <col min="7456" max="7456" width="11.5703125" bestFit="1" customWidth="1"/>
    <col min="7457" max="7457" width="9.28515625" bestFit="1" customWidth="1"/>
    <col min="7458" max="7458" width="11.5703125" bestFit="1" customWidth="1"/>
    <col min="7459" max="7459" width="9.28515625" bestFit="1" customWidth="1"/>
    <col min="7460" max="7460" width="11.5703125" bestFit="1" customWidth="1"/>
    <col min="7461" max="7461" width="9.28515625" bestFit="1" customWidth="1"/>
    <col min="7462" max="7462" width="11.5703125" bestFit="1" customWidth="1"/>
    <col min="7463" max="7463" width="9.28515625" bestFit="1" customWidth="1"/>
    <col min="7464" max="7464" width="11.5703125" bestFit="1" customWidth="1"/>
    <col min="7465" max="7465" width="9.28515625" bestFit="1" customWidth="1"/>
    <col min="7466" max="7466" width="11.5703125" bestFit="1" customWidth="1"/>
    <col min="7467" max="7467" width="9.28515625" bestFit="1" customWidth="1"/>
    <col min="7468" max="7468" width="11.5703125" bestFit="1" customWidth="1"/>
    <col min="7469" max="7469" width="9.28515625" bestFit="1" customWidth="1"/>
    <col min="7470" max="7470" width="11.5703125" bestFit="1" customWidth="1"/>
    <col min="7471" max="7471" width="9.28515625" bestFit="1" customWidth="1"/>
    <col min="7472" max="7472" width="11.5703125" bestFit="1" customWidth="1"/>
    <col min="7473" max="7473" width="9.28515625" bestFit="1" customWidth="1"/>
    <col min="7474" max="7474" width="11.5703125" bestFit="1" customWidth="1"/>
    <col min="7475" max="7475" width="9.28515625" bestFit="1" customWidth="1"/>
    <col min="7683" max="7683" width="29.42578125" bestFit="1" customWidth="1"/>
    <col min="7684" max="7684" width="11.5703125" bestFit="1" customWidth="1"/>
    <col min="7685" max="7685" width="9.28515625" bestFit="1" customWidth="1"/>
    <col min="7686" max="7686" width="11.5703125" bestFit="1" customWidth="1"/>
    <col min="7687" max="7687" width="9.28515625" bestFit="1" customWidth="1"/>
    <col min="7688" max="7688" width="11.5703125" bestFit="1" customWidth="1"/>
    <col min="7689" max="7689" width="9.28515625" bestFit="1" customWidth="1"/>
    <col min="7690" max="7690" width="11.5703125" bestFit="1" customWidth="1"/>
    <col min="7691" max="7691" width="9.28515625" bestFit="1" customWidth="1"/>
    <col min="7692" max="7692" width="11.5703125" bestFit="1" customWidth="1"/>
    <col min="7693" max="7693" width="9.28515625" bestFit="1" customWidth="1"/>
    <col min="7694" max="7694" width="11.5703125" bestFit="1" customWidth="1"/>
    <col min="7695" max="7695" width="9.28515625" bestFit="1" customWidth="1"/>
    <col min="7696" max="7696" width="11.5703125" bestFit="1" customWidth="1"/>
    <col min="7697" max="7697" width="9.28515625" bestFit="1" customWidth="1"/>
    <col min="7698" max="7698" width="11.5703125" bestFit="1" customWidth="1"/>
    <col min="7699" max="7699" width="9.28515625" bestFit="1" customWidth="1"/>
    <col min="7700" max="7700" width="11.5703125" bestFit="1" customWidth="1"/>
    <col min="7701" max="7701" width="9.28515625" bestFit="1" customWidth="1"/>
    <col min="7702" max="7702" width="11.5703125" bestFit="1" customWidth="1"/>
    <col min="7703" max="7703" width="9.28515625" bestFit="1" customWidth="1"/>
    <col min="7704" max="7704" width="11.5703125" bestFit="1" customWidth="1"/>
    <col min="7705" max="7705" width="9.28515625" bestFit="1" customWidth="1"/>
    <col min="7706" max="7706" width="11.5703125" bestFit="1" customWidth="1"/>
    <col min="7707" max="7707" width="9.28515625" bestFit="1" customWidth="1"/>
    <col min="7708" max="7708" width="11.5703125" bestFit="1" customWidth="1"/>
    <col min="7709" max="7709" width="9.28515625" bestFit="1" customWidth="1"/>
    <col min="7710" max="7710" width="11.5703125" bestFit="1" customWidth="1"/>
    <col min="7711" max="7711" width="9.28515625" bestFit="1" customWidth="1"/>
    <col min="7712" max="7712" width="11.5703125" bestFit="1" customWidth="1"/>
    <col min="7713" max="7713" width="9.28515625" bestFit="1" customWidth="1"/>
    <col min="7714" max="7714" width="11.5703125" bestFit="1" customWidth="1"/>
    <col min="7715" max="7715" width="9.28515625" bestFit="1" customWidth="1"/>
    <col min="7716" max="7716" width="11.5703125" bestFit="1" customWidth="1"/>
    <col min="7717" max="7717" width="9.28515625" bestFit="1" customWidth="1"/>
    <col min="7718" max="7718" width="11.5703125" bestFit="1" customWidth="1"/>
    <col min="7719" max="7719" width="9.28515625" bestFit="1" customWidth="1"/>
    <col min="7720" max="7720" width="11.5703125" bestFit="1" customWidth="1"/>
    <col min="7721" max="7721" width="9.28515625" bestFit="1" customWidth="1"/>
    <col min="7722" max="7722" width="11.5703125" bestFit="1" customWidth="1"/>
    <col min="7723" max="7723" width="9.28515625" bestFit="1" customWidth="1"/>
    <col min="7724" max="7724" width="11.5703125" bestFit="1" customWidth="1"/>
    <col min="7725" max="7725" width="9.28515625" bestFit="1" customWidth="1"/>
    <col min="7726" max="7726" width="11.5703125" bestFit="1" customWidth="1"/>
    <col min="7727" max="7727" width="9.28515625" bestFit="1" customWidth="1"/>
    <col min="7728" max="7728" width="11.5703125" bestFit="1" customWidth="1"/>
    <col min="7729" max="7729" width="9.28515625" bestFit="1" customWidth="1"/>
    <col min="7730" max="7730" width="11.5703125" bestFit="1" customWidth="1"/>
    <col min="7731" max="7731" width="9.28515625" bestFit="1" customWidth="1"/>
    <col min="7939" max="7939" width="29.42578125" bestFit="1" customWidth="1"/>
    <col min="7940" max="7940" width="11.5703125" bestFit="1" customWidth="1"/>
    <col min="7941" max="7941" width="9.28515625" bestFit="1" customWidth="1"/>
    <col min="7942" max="7942" width="11.5703125" bestFit="1" customWidth="1"/>
    <col min="7943" max="7943" width="9.28515625" bestFit="1" customWidth="1"/>
    <col min="7944" max="7944" width="11.5703125" bestFit="1" customWidth="1"/>
    <col min="7945" max="7945" width="9.28515625" bestFit="1" customWidth="1"/>
    <col min="7946" max="7946" width="11.5703125" bestFit="1" customWidth="1"/>
    <col min="7947" max="7947" width="9.28515625" bestFit="1" customWidth="1"/>
    <col min="7948" max="7948" width="11.5703125" bestFit="1" customWidth="1"/>
    <col min="7949" max="7949" width="9.28515625" bestFit="1" customWidth="1"/>
    <col min="7950" max="7950" width="11.5703125" bestFit="1" customWidth="1"/>
    <col min="7951" max="7951" width="9.28515625" bestFit="1" customWidth="1"/>
    <col min="7952" max="7952" width="11.5703125" bestFit="1" customWidth="1"/>
    <col min="7953" max="7953" width="9.28515625" bestFit="1" customWidth="1"/>
    <col min="7954" max="7954" width="11.5703125" bestFit="1" customWidth="1"/>
    <col min="7955" max="7955" width="9.28515625" bestFit="1" customWidth="1"/>
    <col min="7956" max="7956" width="11.5703125" bestFit="1" customWidth="1"/>
    <col min="7957" max="7957" width="9.28515625" bestFit="1" customWidth="1"/>
    <col min="7958" max="7958" width="11.5703125" bestFit="1" customWidth="1"/>
    <col min="7959" max="7959" width="9.28515625" bestFit="1" customWidth="1"/>
    <col min="7960" max="7960" width="11.5703125" bestFit="1" customWidth="1"/>
    <col min="7961" max="7961" width="9.28515625" bestFit="1" customWidth="1"/>
    <col min="7962" max="7962" width="11.5703125" bestFit="1" customWidth="1"/>
    <col min="7963" max="7963" width="9.28515625" bestFit="1" customWidth="1"/>
    <col min="7964" max="7964" width="11.5703125" bestFit="1" customWidth="1"/>
    <col min="7965" max="7965" width="9.28515625" bestFit="1" customWidth="1"/>
    <col min="7966" max="7966" width="11.5703125" bestFit="1" customWidth="1"/>
    <col min="7967" max="7967" width="9.28515625" bestFit="1" customWidth="1"/>
    <col min="7968" max="7968" width="11.5703125" bestFit="1" customWidth="1"/>
    <col min="7969" max="7969" width="9.28515625" bestFit="1" customWidth="1"/>
    <col min="7970" max="7970" width="11.5703125" bestFit="1" customWidth="1"/>
    <col min="7971" max="7971" width="9.28515625" bestFit="1" customWidth="1"/>
    <col min="7972" max="7972" width="11.5703125" bestFit="1" customWidth="1"/>
    <col min="7973" max="7973" width="9.28515625" bestFit="1" customWidth="1"/>
    <col min="7974" max="7974" width="11.5703125" bestFit="1" customWidth="1"/>
    <col min="7975" max="7975" width="9.28515625" bestFit="1" customWidth="1"/>
    <col min="7976" max="7976" width="11.5703125" bestFit="1" customWidth="1"/>
    <col min="7977" max="7977" width="9.28515625" bestFit="1" customWidth="1"/>
    <col min="7978" max="7978" width="11.5703125" bestFit="1" customWidth="1"/>
    <col min="7979" max="7979" width="9.28515625" bestFit="1" customWidth="1"/>
    <col min="7980" max="7980" width="11.5703125" bestFit="1" customWidth="1"/>
    <col min="7981" max="7981" width="9.28515625" bestFit="1" customWidth="1"/>
    <col min="7982" max="7982" width="11.5703125" bestFit="1" customWidth="1"/>
    <col min="7983" max="7983" width="9.28515625" bestFit="1" customWidth="1"/>
    <col min="7984" max="7984" width="11.5703125" bestFit="1" customWidth="1"/>
    <col min="7985" max="7985" width="9.28515625" bestFit="1" customWidth="1"/>
    <col min="7986" max="7986" width="11.5703125" bestFit="1" customWidth="1"/>
    <col min="7987" max="7987" width="9.28515625" bestFit="1" customWidth="1"/>
    <col min="8195" max="8195" width="29.42578125" bestFit="1" customWidth="1"/>
    <col min="8196" max="8196" width="11.5703125" bestFit="1" customWidth="1"/>
    <col min="8197" max="8197" width="9.28515625" bestFit="1" customWidth="1"/>
    <col min="8198" max="8198" width="11.5703125" bestFit="1" customWidth="1"/>
    <col min="8199" max="8199" width="9.28515625" bestFit="1" customWidth="1"/>
    <col min="8200" max="8200" width="11.5703125" bestFit="1" customWidth="1"/>
    <col min="8201" max="8201" width="9.28515625" bestFit="1" customWidth="1"/>
    <col min="8202" max="8202" width="11.5703125" bestFit="1" customWidth="1"/>
    <col min="8203" max="8203" width="9.28515625" bestFit="1" customWidth="1"/>
    <col min="8204" max="8204" width="11.5703125" bestFit="1" customWidth="1"/>
    <col min="8205" max="8205" width="9.28515625" bestFit="1" customWidth="1"/>
    <col min="8206" max="8206" width="11.5703125" bestFit="1" customWidth="1"/>
    <col min="8207" max="8207" width="9.28515625" bestFit="1" customWidth="1"/>
    <col min="8208" max="8208" width="11.5703125" bestFit="1" customWidth="1"/>
    <col min="8209" max="8209" width="9.28515625" bestFit="1" customWidth="1"/>
    <col min="8210" max="8210" width="11.5703125" bestFit="1" customWidth="1"/>
    <col min="8211" max="8211" width="9.28515625" bestFit="1" customWidth="1"/>
    <col min="8212" max="8212" width="11.5703125" bestFit="1" customWidth="1"/>
    <col min="8213" max="8213" width="9.28515625" bestFit="1" customWidth="1"/>
    <col min="8214" max="8214" width="11.5703125" bestFit="1" customWidth="1"/>
    <col min="8215" max="8215" width="9.28515625" bestFit="1" customWidth="1"/>
    <col min="8216" max="8216" width="11.5703125" bestFit="1" customWidth="1"/>
    <col min="8217" max="8217" width="9.28515625" bestFit="1" customWidth="1"/>
    <col min="8218" max="8218" width="11.5703125" bestFit="1" customWidth="1"/>
    <col min="8219" max="8219" width="9.28515625" bestFit="1" customWidth="1"/>
    <col min="8220" max="8220" width="11.5703125" bestFit="1" customWidth="1"/>
    <col min="8221" max="8221" width="9.28515625" bestFit="1" customWidth="1"/>
    <col min="8222" max="8222" width="11.5703125" bestFit="1" customWidth="1"/>
    <col min="8223" max="8223" width="9.28515625" bestFit="1" customWidth="1"/>
    <col min="8224" max="8224" width="11.5703125" bestFit="1" customWidth="1"/>
    <col min="8225" max="8225" width="9.28515625" bestFit="1" customWidth="1"/>
    <col min="8226" max="8226" width="11.5703125" bestFit="1" customWidth="1"/>
    <col min="8227" max="8227" width="9.28515625" bestFit="1" customWidth="1"/>
    <col min="8228" max="8228" width="11.5703125" bestFit="1" customWidth="1"/>
    <col min="8229" max="8229" width="9.28515625" bestFit="1" customWidth="1"/>
    <col min="8230" max="8230" width="11.5703125" bestFit="1" customWidth="1"/>
    <col min="8231" max="8231" width="9.28515625" bestFit="1" customWidth="1"/>
    <col min="8232" max="8232" width="11.5703125" bestFit="1" customWidth="1"/>
    <col min="8233" max="8233" width="9.28515625" bestFit="1" customWidth="1"/>
    <col min="8234" max="8234" width="11.5703125" bestFit="1" customWidth="1"/>
    <col min="8235" max="8235" width="9.28515625" bestFit="1" customWidth="1"/>
    <col min="8236" max="8236" width="11.5703125" bestFit="1" customWidth="1"/>
    <col min="8237" max="8237" width="9.28515625" bestFit="1" customWidth="1"/>
    <col min="8238" max="8238" width="11.5703125" bestFit="1" customWidth="1"/>
    <col min="8239" max="8239" width="9.28515625" bestFit="1" customWidth="1"/>
    <col min="8240" max="8240" width="11.5703125" bestFit="1" customWidth="1"/>
    <col min="8241" max="8241" width="9.28515625" bestFit="1" customWidth="1"/>
    <col min="8242" max="8242" width="11.5703125" bestFit="1" customWidth="1"/>
    <col min="8243" max="8243" width="9.28515625" bestFit="1" customWidth="1"/>
    <col min="8451" max="8451" width="29.42578125" bestFit="1" customWidth="1"/>
    <col min="8452" max="8452" width="11.5703125" bestFit="1" customWidth="1"/>
    <col min="8453" max="8453" width="9.28515625" bestFit="1" customWidth="1"/>
    <col min="8454" max="8454" width="11.5703125" bestFit="1" customWidth="1"/>
    <col min="8455" max="8455" width="9.28515625" bestFit="1" customWidth="1"/>
    <col min="8456" max="8456" width="11.5703125" bestFit="1" customWidth="1"/>
    <col min="8457" max="8457" width="9.28515625" bestFit="1" customWidth="1"/>
    <col min="8458" max="8458" width="11.5703125" bestFit="1" customWidth="1"/>
    <col min="8459" max="8459" width="9.28515625" bestFit="1" customWidth="1"/>
    <col min="8460" max="8460" width="11.5703125" bestFit="1" customWidth="1"/>
    <col min="8461" max="8461" width="9.28515625" bestFit="1" customWidth="1"/>
    <col min="8462" max="8462" width="11.5703125" bestFit="1" customWidth="1"/>
    <col min="8463" max="8463" width="9.28515625" bestFit="1" customWidth="1"/>
    <col min="8464" max="8464" width="11.5703125" bestFit="1" customWidth="1"/>
    <col min="8465" max="8465" width="9.28515625" bestFit="1" customWidth="1"/>
    <col min="8466" max="8466" width="11.5703125" bestFit="1" customWidth="1"/>
    <col min="8467" max="8467" width="9.28515625" bestFit="1" customWidth="1"/>
    <col min="8468" max="8468" width="11.5703125" bestFit="1" customWidth="1"/>
    <col min="8469" max="8469" width="9.28515625" bestFit="1" customWidth="1"/>
    <col min="8470" max="8470" width="11.5703125" bestFit="1" customWidth="1"/>
    <col min="8471" max="8471" width="9.28515625" bestFit="1" customWidth="1"/>
    <col min="8472" max="8472" width="11.5703125" bestFit="1" customWidth="1"/>
    <col min="8473" max="8473" width="9.28515625" bestFit="1" customWidth="1"/>
    <col min="8474" max="8474" width="11.5703125" bestFit="1" customWidth="1"/>
    <col min="8475" max="8475" width="9.28515625" bestFit="1" customWidth="1"/>
    <col min="8476" max="8476" width="11.5703125" bestFit="1" customWidth="1"/>
    <col min="8477" max="8477" width="9.28515625" bestFit="1" customWidth="1"/>
    <col min="8478" max="8478" width="11.5703125" bestFit="1" customWidth="1"/>
    <col min="8479" max="8479" width="9.28515625" bestFit="1" customWidth="1"/>
    <col min="8480" max="8480" width="11.5703125" bestFit="1" customWidth="1"/>
    <col min="8481" max="8481" width="9.28515625" bestFit="1" customWidth="1"/>
    <col min="8482" max="8482" width="11.5703125" bestFit="1" customWidth="1"/>
    <col min="8483" max="8483" width="9.28515625" bestFit="1" customWidth="1"/>
    <col min="8484" max="8484" width="11.5703125" bestFit="1" customWidth="1"/>
    <col min="8485" max="8485" width="9.28515625" bestFit="1" customWidth="1"/>
    <col min="8486" max="8486" width="11.5703125" bestFit="1" customWidth="1"/>
    <col min="8487" max="8487" width="9.28515625" bestFit="1" customWidth="1"/>
    <col min="8488" max="8488" width="11.5703125" bestFit="1" customWidth="1"/>
    <col min="8489" max="8489" width="9.28515625" bestFit="1" customWidth="1"/>
    <col min="8490" max="8490" width="11.5703125" bestFit="1" customWidth="1"/>
    <col min="8491" max="8491" width="9.28515625" bestFit="1" customWidth="1"/>
    <col min="8492" max="8492" width="11.5703125" bestFit="1" customWidth="1"/>
    <col min="8493" max="8493" width="9.28515625" bestFit="1" customWidth="1"/>
    <col min="8494" max="8494" width="11.5703125" bestFit="1" customWidth="1"/>
    <col min="8495" max="8495" width="9.28515625" bestFit="1" customWidth="1"/>
    <col min="8496" max="8496" width="11.5703125" bestFit="1" customWidth="1"/>
    <col min="8497" max="8497" width="9.28515625" bestFit="1" customWidth="1"/>
    <col min="8498" max="8498" width="11.5703125" bestFit="1" customWidth="1"/>
    <col min="8499" max="8499" width="9.28515625" bestFit="1" customWidth="1"/>
    <col min="8707" max="8707" width="29.42578125" bestFit="1" customWidth="1"/>
    <col min="8708" max="8708" width="11.5703125" bestFit="1" customWidth="1"/>
    <col min="8709" max="8709" width="9.28515625" bestFit="1" customWidth="1"/>
    <col min="8710" max="8710" width="11.5703125" bestFit="1" customWidth="1"/>
    <col min="8711" max="8711" width="9.28515625" bestFit="1" customWidth="1"/>
    <col min="8712" max="8712" width="11.5703125" bestFit="1" customWidth="1"/>
    <col min="8713" max="8713" width="9.28515625" bestFit="1" customWidth="1"/>
    <col min="8714" max="8714" width="11.5703125" bestFit="1" customWidth="1"/>
    <col min="8715" max="8715" width="9.28515625" bestFit="1" customWidth="1"/>
    <col min="8716" max="8716" width="11.5703125" bestFit="1" customWidth="1"/>
    <col min="8717" max="8717" width="9.28515625" bestFit="1" customWidth="1"/>
    <col min="8718" max="8718" width="11.5703125" bestFit="1" customWidth="1"/>
    <col min="8719" max="8719" width="9.28515625" bestFit="1" customWidth="1"/>
    <col min="8720" max="8720" width="11.5703125" bestFit="1" customWidth="1"/>
    <col min="8721" max="8721" width="9.28515625" bestFit="1" customWidth="1"/>
    <col min="8722" max="8722" width="11.5703125" bestFit="1" customWidth="1"/>
    <col min="8723" max="8723" width="9.28515625" bestFit="1" customWidth="1"/>
    <col min="8724" max="8724" width="11.5703125" bestFit="1" customWidth="1"/>
    <col min="8725" max="8725" width="9.28515625" bestFit="1" customWidth="1"/>
    <col min="8726" max="8726" width="11.5703125" bestFit="1" customWidth="1"/>
    <col min="8727" max="8727" width="9.28515625" bestFit="1" customWidth="1"/>
    <col min="8728" max="8728" width="11.5703125" bestFit="1" customWidth="1"/>
    <col min="8729" max="8729" width="9.28515625" bestFit="1" customWidth="1"/>
    <col min="8730" max="8730" width="11.5703125" bestFit="1" customWidth="1"/>
    <col min="8731" max="8731" width="9.28515625" bestFit="1" customWidth="1"/>
    <col min="8732" max="8732" width="11.5703125" bestFit="1" customWidth="1"/>
    <col min="8733" max="8733" width="9.28515625" bestFit="1" customWidth="1"/>
    <col min="8734" max="8734" width="11.5703125" bestFit="1" customWidth="1"/>
    <col min="8735" max="8735" width="9.28515625" bestFit="1" customWidth="1"/>
    <col min="8736" max="8736" width="11.5703125" bestFit="1" customWidth="1"/>
    <col min="8737" max="8737" width="9.28515625" bestFit="1" customWidth="1"/>
    <col min="8738" max="8738" width="11.5703125" bestFit="1" customWidth="1"/>
    <col min="8739" max="8739" width="9.28515625" bestFit="1" customWidth="1"/>
    <col min="8740" max="8740" width="11.5703125" bestFit="1" customWidth="1"/>
    <col min="8741" max="8741" width="9.28515625" bestFit="1" customWidth="1"/>
    <col min="8742" max="8742" width="11.5703125" bestFit="1" customWidth="1"/>
    <col min="8743" max="8743" width="9.28515625" bestFit="1" customWidth="1"/>
    <col min="8744" max="8744" width="11.5703125" bestFit="1" customWidth="1"/>
    <col min="8745" max="8745" width="9.28515625" bestFit="1" customWidth="1"/>
    <col min="8746" max="8746" width="11.5703125" bestFit="1" customWidth="1"/>
    <col min="8747" max="8747" width="9.28515625" bestFit="1" customWidth="1"/>
    <col min="8748" max="8748" width="11.5703125" bestFit="1" customWidth="1"/>
    <col min="8749" max="8749" width="9.28515625" bestFit="1" customWidth="1"/>
    <col min="8750" max="8750" width="11.5703125" bestFit="1" customWidth="1"/>
    <col min="8751" max="8751" width="9.28515625" bestFit="1" customWidth="1"/>
    <col min="8752" max="8752" width="11.5703125" bestFit="1" customWidth="1"/>
    <col min="8753" max="8753" width="9.28515625" bestFit="1" customWidth="1"/>
    <col min="8754" max="8754" width="11.5703125" bestFit="1" customWidth="1"/>
    <col min="8755" max="8755" width="9.28515625" bestFit="1" customWidth="1"/>
    <col min="8963" max="8963" width="29.42578125" bestFit="1" customWidth="1"/>
    <col min="8964" max="8964" width="11.5703125" bestFit="1" customWidth="1"/>
    <col min="8965" max="8965" width="9.28515625" bestFit="1" customWidth="1"/>
    <col min="8966" max="8966" width="11.5703125" bestFit="1" customWidth="1"/>
    <col min="8967" max="8967" width="9.28515625" bestFit="1" customWidth="1"/>
    <col min="8968" max="8968" width="11.5703125" bestFit="1" customWidth="1"/>
    <col min="8969" max="8969" width="9.28515625" bestFit="1" customWidth="1"/>
    <col min="8970" max="8970" width="11.5703125" bestFit="1" customWidth="1"/>
    <col min="8971" max="8971" width="9.28515625" bestFit="1" customWidth="1"/>
    <col min="8972" max="8972" width="11.5703125" bestFit="1" customWidth="1"/>
    <col min="8973" max="8973" width="9.28515625" bestFit="1" customWidth="1"/>
    <col min="8974" max="8974" width="11.5703125" bestFit="1" customWidth="1"/>
    <col min="8975" max="8975" width="9.28515625" bestFit="1" customWidth="1"/>
    <col min="8976" max="8976" width="11.5703125" bestFit="1" customWidth="1"/>
    <col min="8977" max="8977" width="9.28515625" bestFit="1" customWidth="1"/>
    <col min="8978" max="8978" width="11.5703125" bestFit="1" customWidth="1"/>
    <col min="8979" max="8979" width="9.28515625" bestFit="1" customWidth="1"/>
    <col min="8980" max="8980" width="11.5703125" bestFit="1" customWidth="1"/>
    <col min="8981" max="8981" width="9.28515625" bestFit="1" customWidth="1"/>
    <col min="8982" max="8982" width="11.5703125" bestFit="1" customWidth="1"/>
    <col min="8983" max="8983" width="9.28515625" bestFit="1" customWidth="1"/>
    <col min="8984" max="8984" width="11.5703125" bestFit="1" customWidth="1"/>
    <col min="8985" max="8985" width="9.28515625" bestFit="1" customWidth="1"/>
    <col min="8986" max="8986" width="11.5703125" bestFit="1" customWidth="1"/>
    <col min="8987" max="8987" width="9.28515625" bestFit="1" customWidth="1"/>
    <col min="8988" max="8988" width="11.5703125" bestFit="1" customWidth="1"/>
    <col min="8989" max="8989" width="9.28515625" bestFit="1" customWidth="1"/>
    <col min="8990" max="8990" width="11.5703125" bestFit="1" customWidth="1"/>
    <col min="8991" max="8991" width="9.28515625" bestFit="1" customWidth="1"/>
    <col min="8992" max="8992" width="11.5703125" bestFit="1" customWidth="1"/>
    <col min="8993" max="8993" width="9.28515625" bestFit="1" customWidth="1"/>
    <col min="8994" max="8994" width="11.5703125" bestFit="1" customWidth="1"/>
    <col min="8995" max="8995" width="9.28515625" bestFit="1" customWidth="1"/>
    <col min="8996" max="8996" width="11.5703125" bestFit="1" customWidth="1"/>
    <col min="8997" max="8997" width="9.28515625" bestFit="1" customWidth="1"/>
    <col min="8998" max="8998" width="11.5703125" bestFit="1" customWidth="1"/>
    <col min="8999" max="8999" width="9.28515625" bestFit="1" customWidth="1"/>
    <col min="9000" max="9000" width="11.5703125" bestFit="1" customWidth="1"/>
    <col min="9001" max="9001" width="9.28515625" bestFit="1" customWidth="1"/>
    <col min="9002" max="9002" width="11.5703125" bestFit="1" customWidth="1"/>
    <col min="9003" max="9003" width="9.28515625" bestFit="1" customWidth="1"/>
    <col min="9004" max="9004" width="11.5703125" bestFit="1" customWidth="1"/>
    <col min="9005" max="9005" width="9.28515625" bestFit="1" customWidth="1"/>
    <col min="9006" max="9006" width="11.5703125" bestFit="1" customWidth="1"/>
    <col min="9007" max="9007" width="9.28515625" bestFit="1" customWidth="1"/>
    <col min="9008" max="9008" width="11.5703125" bestFit="1" customWidth="1"/>
    <col min="9009" max="9009" width="9.28515625" bestFit="1" customWidth="1"/>
    <col min="9010" max="9010" width="11.5703125" bestFit="1" customWidth="1"/>
    <col min="9011" max="9011" width="9.28515625" bestFit="1" customWidth="1"/>
    <col min="9219" max="9219" width="29.42578125" bestFit="1" customWidth="1"/>
    <col min="9220" max="9220" width="11.5703125" bestFit="1" customWidth="1"/>
    <col min="9221" max="9221" width="9.28515625" bestFit="1" customWidth="1"/>
    <col min="9222" max="9222" width="11.5703125" bestFit="1" customWidth="1"/>
    <col min="9223" max="9223" width="9.28515625" bestFit="1" customWidth="1"/>
    <col min="9224" max="9224" width="11.5703125" bestFit="1" customWidth="1"/>
    <col min="9225" max="9225" width="9.28515625" bestFit="1" customWidth="1"/>
    <col min="9226" max="9226" width="11.5703125" bestFit="1" customWidth="1"/>
    <col min="9227" max="9227" width="9.28515625" bestFit="1" customWidth="1"/>
    <col min="9228" max="9228" width="11.5703125" bestFit="1" customWidth="1"/>
    <col min="9229" max="9229" width="9.28515625" bestFit="1" customWidth="1"/>
    <col min="9230" max="9230" width="11.5703125" bestFit="1" customWidth="1"/>
    <col min="9231" max="9231" width="9.28515625" bestFit="1" customWidth="1"/>
    <col min="9232" max="9232" width="11.5703125" bestFit="1" customWidth="1"/>
    <col min="9233" max="9233" width="9.28515625" bestFit="1" customWidth="1"/>
    <col min="9234" max="9234" width="11.5703125" bestFit="1" customWidth="1"/>
    <col min="9235" max="9235" width="9.28515625" bestFit="1" customWidth="1"/>
    <col min="9236" max="9236" width="11.5703125" bestFit="1" customWidth="1"/>
    <col min="9237" max="9237" width="9.28515625" bestFit="1" customWidth="1"/>
    <col min="9238" max="9238" width="11.5703125" bestFit="1" customWidth="1"/>
    <col min="9239" max="9239" width="9.28515625" bestFit="1" customWidth="1"/>
    <col min="9240" max="9240" width="11.5703125" bestFit="1" customWidth="1"/>
    <col min="9241" max="9241" width="9.28515625" bestFit="1" customWidth="1"/>
    <col min="9242" max="9242" width="11.5703125" bestFit="1" customWidth="1"/>
    <col min="9243" max="9243" width="9.28515625" bestFit="1" customWidth="1"/>
    <col min="9244" max="9244" width="11.5703125" bestFit="1" customWidth="1"/>
    <col min="9245" max="9245" width="9.28515625" bestFit="1" customWidth="1"/>
    <col min="9246" max="9246" width="11.5703125" bestFit="1" customWidth="1"/>
    <col min="9247" max="9247" width="9.28515625" bestFit="1" customWidth="1"/>
    <col min="9248" max="9248" width="11.5703125" bestFit="1" customWidth="1"/>
    <col min="9249" max="9249" width="9.28515625" bestFit="1" customWidth="1"/>
    <col min="9250" max="9250" width="11.5703125" bestFit="1" customWidth="1"/>
    <col min="9251" max="9251" width="9.28515625" bestFit="1" customWidth="1"/>
    <col min="9252" max="9252" width="11.5703125" bestFit="1" customWidth="1"/>
    <col min="9253" max="9253" width="9.28515625" bestFit="1" customWidth="1"/>
    <col min="9254" max="9254" width="11.5703125" bestFit="1" customWidth="1"/>
    <col min="9255" max="9255" width="9.28515625" bestFit="1" customWidth="1"/>
    <col min="9256" max="9256" width="11.5703125" bestFit="1" customWidth="1"/>
    <col min="9257" max="9257" width="9.28515625" bestFit="1" customWidth="1"/>
    <col min="9258" max="9258" width="11.5703125" bestFit="1" customWidth="1"/>
    <col min="9259" max="9259" width="9.28515625" bestFit="1" customWidth="1"/>
    <col min="9260" max="9260" width="11.5703125" bestFit="1" customWidth="1"/>
    <col min="9261" max="9261" width="9.28515625" bestFit="1" customWidth="1"/>
    <col min="9262" max="9262" width="11.5703125" bestFit="1" customWidth="1"/>
    <col min="9263" max="9263" width="9.28515625" bestFit="1" customWidth="1"/>
    <col min="9264" max="9264" width="11.5703125" bestFit="1" customWidth="1"/>
    <col min="9265" max="9265" width="9.28515625" bestFit="1" customWidth="1"/>
    <col min="9266" max="9266" width="11.5703125" bestFit="1" customWidth="1"/>
    <col min="9267" max="9267" width="9.28515625" bestFit="1" customWidth="1"/>
    <col min="9475" max="9475" width="29.42578125" bestFit="1" customWidth="1"/>
    <col min="9476" max="9476" width="11.5703125" bestFit="1" customWidth="1"/>
    <col min="9477" max="9477" width="9.28515625" bestFit="1" customWidth="1"/>
    <col min="9478" max="9478" width="11.5703125" bestFit="1" customWidth="1"/>
    <col min="9479" max="9479" width="9.28515625" bestFit="1" customWidth="1"/>
    <col min="9480" max="9480" width="11.5703125" bestFit="1" customWidth="1"/>
    <col min="9481" max="9481" width="9.28515625" bestFit="1" customWidth="1"/>
    <col min="9482" max="9482" width="11.5703125" bestFit="1" customWidth="1"/>
    <col min="9483" max="9483" width="9.28515625" bestFit="1" customWidth="1"/>
    <col min="9484" max="9484" width="11.5703125" bestFit="1" customWidth="1"/>
    <col min="9485" max="9485" width="9.28515625" bestFit="1" customWidth="1"/>
    <col min="9486" max="9486" width="11.5703125" bestFit="1" customWidth="1"/>
    <col min="9487" max="9487" width="9.28515625" bestFit="1" customWidth="1"/>
    <col min="9488" max="9488" width="11.5703125" bestFit="1" customWidth="1"/>
    <col min="9489" max="9489" width="9.28515625" bestFit="1" customWidth="1"/>
    <col min="9490" max="9490" width="11.5703125" bestFit="1" customWidth="1"/>
    <col min="9491" max="9491" width="9.28515625" bestFit="1" customWidth="1"/>
    <col min="9492" max="9492" width="11.5703125" bestFit="1" customWidth="1"/>
    <col min="9493" max="9493" width="9.28515625" bestFit="1" customWidth="1"/>
    <col min="9494" max="9494" width="11.5703125" bestFit="1" customWidth="1"/>
    <col min="9495" max="9495" width="9.28515625" bestFit="1" customWidth="1"/>
    <col min="9496" max="9496" width="11.5703125" bestFit="1" customWidth="1"/>
    <col min="9497" max="9497" width="9.28515625" bestFit="1" customWidth="1"/>
    <col min="9498" max="9498" width="11.5703125" bestFit="1" customWidth="1"/>
    <col min="9499" max="9499" width="9.28515625" bestFit="1" customWidth="1"/>
    <col min="9500" max="9500" width="11.5703125" bestFit="1" customWidth="1"/>
    <col min="9501" max="9501" width="9.28515625" bestFit="1" customWidth="1"/>
    <col min="9502" max="9502" width="11.5703125" bestFit="1" customWidth="1"/>
    <col min="9503" max="9503" width="9.28515625" bestFit="1" customWidth="1"/>
    <col min="9504" max="9504" width="11.5703125" bestFit="1" customWidth="1"/>
    <col min="9505" max="9505" width="9.28515625" bestFit="1" customWidth="1"/>
    <col min="9506" max="9506" width="11.5703125" bestFit="1" customWidth="1"/>
    <col min="9507" max="9507" width="9.28515625" bestFit="1" customWidth="1"/>
    <col min="9508" max="9508" width="11.5703125" bestFit="1" customWidth="1"/>
    <col min="9509" max="9509" width="9.28515625" bestFit="1" customWidth="1"/>
    <col min="9510" max="9510" width="11.5703125" bestFit="1" customWidth="1"/>
    <col min="9511" max="9511" width="9.28515625" bestFit="1" customWidth="1"/>
    <col min="9512" max="9512" width="11.5703125" bestFit="1" customWidth="1"/>
    <col min="9513" max="9513" width="9.28515625" bestFit="1" customWidth="1"/>
    <col min="9514" max="9514" width="11.5703125" bestFit="1" customWidth="1"/>
    <col min="9515" max="9515" width="9.28515625" bestFit="1" customWidth="1"/>
    <col min="9516" max="9516" width="11.5703125" bestFit="1" customWidth="1"/>
    <col min="9517" max="9517" width="9.28515625" bestFit="1" customWidth="1"/>
    <col min="9518" max="9518" width="11.5703125" bestFit="1" customWidth="1"/>
    <col min="9519" max="9519" width="9.28515625" bestFit="1" customWidth="1"/>
    <col min="9520" max="9520" width="11.5703125" bestFit="1" customWidth="1"/>
    <col min="9521" max="9521" width="9.28515625" bestFit="1" customWidth="1"/>
    <col min="9522" max="9522" width="11.5703125" bestFit="1" customWidth="1"/>
    <col min="9523" max="9523" width="9.28515625" bestFit="1" customWidth="1"/>
    <col min="9731" max="9731" width="29.42578125" bestFit="1" customWidth="1"/>
    <col min="9732" max="9732" width="11.5703125" bestFit="1" customWidth="1"/>
    <col min="9733" max="9733" width="9.28515625" bestFit="1" customWidth="1"/>
    <col min="9734" max="9734" width="11.5703125" bestFit="1" customWidth="1"/>
    <col min="9735" max="9735" width="9.28515625" bestFit="1" customWidth="1"/>
    <col min="9736" max="9736" width="11.5703125" bestFit="1" customWidth="1"/>
    <col min="9737" max="9737" width="9.28515625" bestFit="1" customWidth="1"/>
    <col min="9738" max="9738" width="11.5703125" bestFit="1" customWidth="1"/>
    <col min="9739" max="9739" width="9.28515625" bestFit="1" customWidth="1"/>
    <col min="9740" max="9740" width="11.5703125" bestFit="1" customWidth="1"/>
    <col min="9741" max="9741" width="9.28515625" bestFit="1" customWidth="1"/>
    <col min="9742" max="9742" width="11.5703125" bestFit="1" customWidth="1"/>
    <col min="9743" max="9743" width="9.28515625" bestFit="1" customWidth="1"/>
    <col min="9744" max="9744" width="11.5703125" bestFit="1" customWidth="1"/>
    <col min="9745" max="9745" width="9.28515625" bestFit="1" customWidth="1"/>
    <col min="9746" max="9746" width="11.5703125" bestFit="1" customWidth="1"/>
    <col min="9747" max="9747" width="9.28515625" bestFit="1" customWidth="1"/>
    <col min="9748" max="9748" width="11.5703125" bestFit="1" customWidth="1"/>
    <col min="9749" max="9749" width="9.28515625" bestFit="1" customWidth="1"/>
    <col min="9750" max="9750" width="11.5703125" bestFit="1" customWidth="1"/>
    <col min="9751" max="9751" width="9.28515625" bestFit="1" customWidth="1"/>
    <col min="9752" max="9752" width="11.5703125" bestFit="1" customWidth="1"/>
    <col min="9753" max="9753" width="9.28515625" bestFit="1" customWidth="1"/>
    <col min="9754" max="9754" width="11.5703125" bestFit="1" customWidth="1"/>
    <col min="9755" max="9755" width="9.28515625" bestFit="1" customWidth="1"/>
    <col min="9756" max="9756" width="11.5703125" bestFit="1" customWidth="1"/>
    <col min="9757" max="9757" width="9.28515625" bestFit="1" customWidth="1"/>
    <col min="9758" max="9758" width="11.5703125" bestFit="1" customWidth="1"/>
    <col min="9759" max="9759" width="9.28515625" bestFit="1" customWidth="1"/>
    <col min="9760" max="9760" width="11.5703125" bestFit="1" customWidth="1"/>
    <col min="9761" max="9761" width="9.28515625" bestFit="1" customWidth="1"/>
    <col min="9762" max="9762" width="11.5703125" bestFit="1" customWidth="1"/>
    <col min="9763" max="9763" width="9.28515625" bestFit="1" customWidth="1"/>
    <col min="9764" max="9764" width="11.5703125" bestFit="1" customWidth="1"/>
    <col min="9765" max="9765" width="9.28515625" bestFit="1" customWidth="1"/>
    <col min="9766" max="9766" width="11.5703125" bestFit="1" customWidth="1"/>
    <col min="9767" max="9767" width="9.28515625" bestFit="1" customWidth="1"/>
    <col min="9768" max="9768" width="11.5703125" bestFit="1" customWidth="1"/>
    <col min="9769" max="9769" width="9.28515625" bestFit="1" customWidth="1"/>
    <col min="9770" max="9770" width="11.5703125" bestFit="1" customWidth="1"/>
    <col min="9771" max="9771" width="9.28515625" bestFit="1" customWidth="1"/>
    <col min="9772" max="9772" width="11.5703125" bestFit="1" customWidth="1"/>
    <col min="9773" max="9773" width="9.28515625" bestFit="1" customWidth="1"/>
    <col min="9774" max="9774" width="11.5703125" bestFit="1" customWidth="1"/>
    <col min="9775" max="9775" width="9.28515625" bestFit="1" customWidth="1"/>
    <col min="9776" max="9776" width="11.5703125" bestFit="1" customWidth="1"/>
    <col min="9777" max="9777" width="9.28515625" bestFit="1" customWidth="1"/>
    <col min="9778" max="9778" width="11.5703125" bestFit="1" customWidth="1"/>
    <col min="9779" max="9779" width="9.28515625" bestFit="1" customWidth="1"/>
    <col min="9987" max="9987" width="29.42578125" bestFit="1" customWidth="1"/>
    <col min="9988" max="9988" width="11.5703125" bestFit="1" customWidth="1"/>
    <col min="9989" max="9989" width="9.28515625" bestFit="1" customWidth="1"/>
    <col min="9990" max="9990" width="11.5703125" bestFit="1" customWidth="1"/>
    <col min="9991" max="9991" width="9.28515625" bestFit="1" customWidth="1"/>
    <col min="9992" max="9992" width="11.5703125" bestFit="1" customWidth="1"/>
    <col min="9993" max="9993" width="9.28515625" bestFit="1" customWidth="1"/>
    <col min="9994" max="9994" width="11.5703125" bestFit="1" customWidth="1"/>
    <col min="9995" max="9995" width="9.28515625" bestFit="1" customWidth="1"/>
    <col min="9996" max="9996" width="11.5703125" bestFit="1" customWidth="1"/>
    <col min="9997" max="9997" width="9.28515625" bestFit="1" customWidth="1"/>
    <col min="9998" max="9998" width="11.5703125" bestFit="1" customWidth="1"/>
    <col min="9999" max="9999" width="9.28515625" bestFit="1" customWidth="1"/>
    <col min="10000" max="10000" width="11.5703125" bestFit="1" customWidth="1"/>
    <col min="10001" max="10001" width="9.28515625" bestFit="1" customWidth="1"/>
    <col min="10002" max="10002" width="11.5703125" bestFit="1" customWidth="1"/>
    <col min="10003" max="10003" width="9.28515625" bestFit="1" customWidth="1"/>
    <col min="10004" max="10004" width="11.5703125" bestFit="1" customWidth="1"/>
    <col min="10005" max="10005" width="9.28515625" bestFit="1" customWidth="1"/>
    <col min="10006" max="10006" width="11.5703125" bestFit="1" customWidth="1"/>
    <col min="10007" max="10007" width="9.28515625" bestFit="1" customWidth="1"/>
    <col min="10008" max="10008" width="11.5703125" bestFit="1" customWidth="1"/>
    <col min="10009" max="10009" width="9.28515625" bestFit="1" customWidth="1"/>
    <col min="10010" max="10010" width="11.5703125" bestFit="1" customWidth="1"/>
    <col min="10011" max="10011" width="9.28515625" bestFit="1" customWidth="1"/>
    <col min="10012" max="10012" width="11.5703125" bestFit="1" customWidth="1"/>
    <col min="10013" max="10013" width="9.28515625" bestFit="1" customWidth="1"/>
    <col min="10014" max="10014" width="11.5703125" bestFit="1" customWidth="1"/>
    <col min="10015" max="10015" width="9.28515625" bestFit="1" customWidth="1"/>
    <col min="10016" max="10016" width="11.5703125" bestFit="1" customWidth="1"/>
    <col min="10017" max="10017" width="9.28515625" bestFit="1" customWidth="1"/>
    <col min="10018" max="10018" width="11.5703125" bestFit="1" customWidth="1"/>
    <col min="10019" max="10019" width="9.28515625" bestFit="1" customWidth="1"/>
    <col min="10020" max="10020" width="11.5703125" bestFit="1" customWidth="1"/>
    <col min="10021" max="10021" width="9.28515625" bestFit="1" customWidth="1"/>
    <col min="10022" max="10022" width="11.5703125" bestFit="1" customWidth="1"/>
    <col min="10023" max="10023" width="9.28515625" bestFit="1" customWidth="1"/>
    <col min="10024" max="10024" width="11.5703125" bestFit="1" customWidth="1"/>
    <col min="10025" max="10025" width="9.28515625" bestFit="1" customWidth="1"/>
    <col min="10026" max="10026" width="11.5703125" bestFit="1" customWidth="1"/>
    <col min="10027" max="10027" width="9.28515625" bestFit="1" customWidth="1"/>
    <col min="10028" max="10028" width="11.5703125" bestFit="1" customWidth="1"/>
    <col min="10029" max="10029" width="9.28515625" bestFit="1" customWidth="1"/>
    <col min="10030" max="10030" width="11.5703125" bestFit="1" customWidth="1"/>
    <col min="10031" max="10031" width="9.28515625" bestFit="1" customWidth="1"/>
    <col min="10032" max="10032" width="11.5703125" bestFit="1" customWidth="1"/>
    <col min="10033" max="10033" width="9.28515625" bestFit="1" customWidth="1"/>
    <col min="10034" max="10034" width="11.5703125" bestFit="1" customWidth="1"/>
    <col min="10035" max="10035" width="9.28515625" bestFit="1" customWidth="1"/>
    <col min="10243" max="10243" width="29.42578125" bestFit="1" customWidth="1"/>
    <col min="10244" max="10244" width="11.5703125" bestFit="1" customWidth="1"/>
    <col min="10245" max="10245" width="9.28515625" bestFit="1" customWidth="1"/>
    <col min="10246" max="10246" width="11.5703125" bestFit="1" customWidth="1"/>
    <col min="10247" max="10247" width="9.28515625" bestFit="1" customWidth="1"/>
    <col min="10248" max="10248" width="11.5703125" bestFit="1" customWidth="1"/>
    <col min="10249" max="10249" width="9.28515625" bestFit="1" customWidth="1"/>
    <col min="10250" max="10250" width="11.5703125" bestFit="1" customWidth="1"/>
    <col min="10251" max="10251" width="9.28515625" bestFit="1" customWidth="1"/>
    <col min="10252" max="10252" width="11.5703125" bestFit="1" customWidth="1"/>
    <col min="10253" max="10253" width="9.28515625" bestFit="1" customWidth="1"/>
    <col min="10254" max="10254" width="11.5703125" bestFit="1" customWidth="1"/>
    <col min="10255" max="10255" width="9.28515625" bestFit="1" customWidth="1"/>
    <col min="10256" max="10256" width="11.5703125" bestFit="1" customWidth="1"/>
    <col min="10257" max="10257" width="9.28515625" bestFit="1" customWidth="1"/>
    <col min="10258" max="10258" width="11.5703125" bestFit="1" customWidth="1"/>
    <col min="10259" max="10259" width="9.28515625" bestFit="1" customWidth="1"/>
    <col min="10260" max="10260" width="11.5703125" bestFit="1" customWidth="1"/>
    <col min="10261" max="10261" width="9.28515625" bestFit="1" customWidth="1"/>
    <col min="10262" max="10262" width="11.5703125" bestFit="1" customWidth="1"/>
    <col min="10263" max="10263" width="9.28515625" bestFit="1" customWidth="1"/>
    <col min="10264" max="10264" width="11.5703125" bestFit="1" customWidth="1"/>
    <col min="10265" max="10265" width="9.28515625" bestFit="1" customWidth="1"/>
    <col min="10266" max="10266" width="11.5703125" bestFit="1" customWidth="1"/>
    <col min="10267" max="10267" width="9.28515625" bestFit="1" customWidth="1"/>
    <col min="10268" max="10268" width="11.5703125" bestFit="1" customWidth="1"/>
    <col min="10269" max="10269" width="9.28515625" bestFit="1" customWidth="1"/>
    <col min="10270" max="10270" width="11.5703125" bestFit="1" customWidth="1"/>
    <col min="10271" max="10271" width="9.28515625" bestFit="1" customWidth="1"/>
    <col min="10272" max="10272" width="11.5703125" bestFit="1" customWidth="1"/>
    <col min="10273" max="10273" width="9.28515625" bestFit="1" customWidth="1"/>
    <col min="10274" max="10274" width="11.5703125" bestFit="1" customWidth="1"/>
    <col min="10275" max="10275" width="9.28515625" bestFit="1" customWidth="1"/>
    <col min="10276" max="10276" width="11.5703125" bestFit="1" customWidth="1"/>
    <col min="10277" max="10277" width="9.28515625" bestFit="1" customWidth="1"/>
    <col min="10278" max="10278" width="11.5703125" bestFit="1" customWidth="1"/>
    <col min="10279" max="10279" width="9.28515625" bestFit="1" customWidth="1"/>
    <col min="10280" max="10280" width="11.5703125" bestFit="1" customWidth="1"/>
    <col min="10281" max="10281" width="9.28515625" bestFit="1" customWidth="1"/>
    <col min="10282" max="10282" width="11.5703125" bestFit="1" customWidth="1"/>
    <col min="10283" max="10283" width="9.28515625" bestFit="1" customWidth="1"/>
    <col min="10284" max="10284" width="11.5703125" bestFit="1" customWidth="1"/>
    <col min="10285" max="10285" width="9.28515625" bestFit="1" customWidth="1"/>
    <col min="10286" max="10286" width="11.5703125" bestFit="1" customWidth="1"/>
    <col min="10287" max="10287" width="9.28515625" bestFit="1" customWidth="1"/>
    <col min="10288" max="10288" width="11.5703125" bestFit="1" customWidth="1"/>
    <col min="10289" max="10289" width="9.28515625" bestFit="1" customWidth="1"/>
    <col min="10290" max="10290" width="11.5703125" bestFit="1" customWidth="1"/>
    <col min="10291" max="10291" width="9.28515625" bestFit="1" customWidth="1"/>
    <col min="10499" max="10499" width="29.42578125" bestFit="1" customWidth="1"/>
    <col min="10500" max="10500" width="11.5703125" bestFit="1" customWidth="1"/>
    <col min="10501" max="10501" width="9.28515625" bestFit="1" customWidth="1"/>
    <col min="10502" max="10502" width="11.5703125" bestFit="1" customWidth="1"/>
    <col min="10503" max="10503" width="9.28515625" bestFit="1" customWidth="1"/>
    <col min="10504" max="10504" width="11.5703125" bestFit="1" customWidth="1"/>
    <col min="10505" max="10505" width="9.28515625" bestFit="1" customWidth="1"/>
    <col min="10506" max="10506" width="11.5703125" bestFit="1" customWidth="1"/>
    <col min="10507" max="10507" width="9.28515625" bestFit="1" customWidth="1"/>
    <col min="10508" max="10508" width="11.5703125" bestFit="1" customWidth="1"/>
    <col min="10509" max="10509" width="9.28515625" bestFit="1" customWidth="1"/>
    <col min="10510" max="10510" width="11.5703125" bestFit="1" customWidth="1"/>
    <col min="10511" max="10511" width="9.28515625" bestFit="1" customWidth="1"/>
    <col min="10512" max="10512" width="11.5703125" bestFit="1" customWidth="1"/>
    <col min="10513" max="10513" width="9.28515625" bestFit="1" customWidth="1"/>
    <col min="10514" max="10514" width="11.5703125" bestFit="1" customWidth="1"/>
    <col min="10515" max="10515" width="9.28515625" bestFit="1" customWidth="1"/>
    <col min="10516" max="10516" width="11.5703125" bestFit="1" customWidth="1"/>
    <col min="10517" max="10517" width="9.28515625" bestFit="1" customWidth="1"/>
    <col min="10518" max="10518" width="11.5703125" bestFit="1" customWidth="1"/>
    <col min="10519" max="10519" width="9.28515625" bestFit="1" customWidth="1"/>
    <col min="10520" max="10520" width="11.5703125" bestFit="1" customWidth="1"/>
    <col min="10521" max="10521" width="9.28515625" bestFit="1" customWidth="1"/>
    <col min="10522" max="10522" width="11.5703125" bestFit="1" customWidth="1"/>
    <col min="10523" max="10523" width="9.28515625" bestFit="1" customWidth="1"/>
    <col min="10524" max="10524" width="11.5703125" bestFit="1" customWidth="1"/>
    <col min="10525" max="10525" width="9.28515625" bestFit="1" customWidth="1"/>
    <col min="10526" max="10526" width="11.5703125" bestFit="1" customWidth="1"/>
    <col min="10527" max="10527" width="9.28515625" bestFit="1" customWidth="1"/>
    <col min="10528" max="10528" width="11.5703125" bestFit="1" customWidth="1"/>
    <col min="10529" max="10529" width="9.28515625" bestFit="1" customWidth="1"/>
    <col min="10530" max="10530" width="11.5703125" bestFit="1" customWidth="1"/>
    <col min="10531" max="10531" width="9.28515625" bestFit="1" customWidth="1"/>
    <col min="10532" max="10532" width="11.5703125" bestFit="1" customWidth="1"/>
    <col min="10533" max="10533" width="9.28515625" bestFit="1" customWidth="1"/>
    <col min="10534" max="10534" width="11.5703125" bestFit="1" customWidth="1"/>
    <col min="10535" max="10535" width="9.28515625" bestFit="1" customWidth="1"/>
    <col min="10536" max="10536" width="11.5703125" bestFit="1" customWidth="1"/>
    <col min="10537" max="10537" width="9.28515625" bestFit="1" customWidth="1"/>
    <col min="10538" max="10538" width="11.5703125" bestFit="1" customWidth="1"/>
    <col min="10539" max="10539" width="9.28515625" bestFit="1" customWidth="1"/>
    <col min="10540" max="10540" width="11.5703125" bestFit="1" customWidth="1"/>
    <col min="10541" max="10541" width="9.28515625" bestFit="1" customWidth="1"/>
    <col min="10542" max="10542" width="11.5703125" bestFit="1" customWidth="1"/>
    <col min="10543" max="10543" width="9.28515625" bestFit="1" customWidth="1"/>
    <col min="10544" max="10544" width="11.5703125" bestFit="1" customWidth="1"/>
    <col min="10545" max="10545" width="9.28515625" bestFit="1" customWidth="1"/>
    <col min="10546" max="10546" width="11.5703125" bestFit="1" customWidth="1"/>
    <col min="10547" max="10547" width="9.28515625" bestFit="1" customWidth="1"/>
    <col min="10755" max="10755" width="29.42578125" bestFit="1" customWidth="1"/>
    <col min="10756" max="10756" width="11.5703125" bestFit="1" customWidth="1"/>
    <col min="10757" max="10757" width="9.28515625" bestFit="1" customWidth="1"/>
    <col min="10758" max="10758" width="11.5703125" bestFit="1" customWidth="1"/>
    <col min="10759" max="10759" width="9.28515625" bestFit="1" customWidth="1"/>
    <col min="10760" max="10760" width="11.5703125" bestFit="1" customWidth="1"/>
    <col min="10761" max="10761" width="9.28515625" bestFit="1" customWidth="1"/>
    <col min="10762" max="10762" width="11.5703125" bestFit="1" customWidth="1"/>
    <col min="10763" max="10763" width="9.28515625" bestFit="1" customWidth="1"/>
    <col min="10764" max="10764" width="11.5703125" bestFit="1" customWidth="1"/>
    <col min="10765" max="10765" width="9.28515625" bestFit="1" customWidth="1"/>
    <col min="10766" max="10766" width="11.5703125" bestFit="1" customWidth="1"/>
    <col min="10767" max="10767" width="9.28515625" bestFit="1" customWidth="1"/>
    <col min="10768" max="10768" width="11.5703125" bestFit="1" customWidth="1"/>
    <col min="10769" max="10769" width="9.28515625" bestFit="1" customWidth="1"/>
    <col min="10770" max="10770" width="11.5703125" bestFit="1" customWidth="1"/>
    <col min="10771" max="10771" width="9.28515625" bestFit="1" customWidth="1"/>
    <col min="10772" max="10772" width="11.5703125" bestFit="1" customWidth="1"/>
    <col min="10773" max="10773" width="9.28515625" bestFit="1" customWidth="1"/>
    <col min="10774" max="10774" width="11.5703125" bestFit="1" customWidth="1"/>
    <col min="10775" max="10775" width="9.28515625" bestFit="1" customWidth="1"/>
    <col min="10776" max="10776" width="11.5703125" bestFit="1" customWidth="1"/>
    <col min="10777" max="10777" width="9.28515625" bestFit="1" customWidth="1"/>
    <col min="10778" max="10778" width="11.5703125" bestFit="1" customWidth="1"/>
    <col min="10779" max="10779" width="9.28515625" bestFit="1" customWidth="1"/>
    <col min="10780" max="10780" width="11.5703125" bestFit="1" customWidth="1"/>
    <col min="10781" max="10781" width="9.28515625" bestFit="1" customWidth="1"/>
    <col min="10782" max="10782" width="11.5703125" bestFit="1" customWidth="1"/>
    <col min="10783" max="10783" width="9.28515625" bestFit="1" customWidth="1"/>
    <col min="10784" max="10784" width="11.5703125" bestFit="1" customWidth="1"/>
    <col min="10785" max="10785" width="9.28515625" bestFit="1" customWidth="1"/>
    <col min="10786" max="10786" width="11.5703125" bestFit="1" customWidth="1"/>
    <col min="10787" max="10787" width="9.28515625" bestFit="1" customWidth="1"/>
    <col min="10788" max="10788" width="11.5703125" bestFit="1" customWidth="1"/>
    <col min="10789" max="10789" width="9.28515625" bestFit="1" customWidth="1"/>
    <col min="10790" max="10790" width="11.5703125" bestFit="1" customWidth="1"/>
    <col min="10791" max="10791" width="9.28515625" bestFit="1" customWidth="1"/>
    <col min="10792" max="10792" width="11.5703125" bestFit="1" customWidth="1"/>
    <col min="10793" max="10793" width="9.28515625" bestFit="1" customWidth="1"/>
    <col min="10794" max="10794" width="11.5703125" bestFit="1" customWidth="1"/>
    <col min="10795" max="10795" width="9.28515625" bestFit="1" customWidth="1"/>
    <col min="10796" max="10796" width="11.5703125" bestFit="1" customWidth="1"/>
    <col min="10797" max="10797" width="9.28515625" bestFit="1" customWidth="1"/>
    <col min="10798" max="10798" width="11.5703125" bestFit="1" customWidth="1"/>
    <col min="10799" max="10799" width="9.28515625" bestFit="1" customWidth="1"/>
    <col min="10800" max="10800" width="11.5703125" bestFit="1" customWidth="1"/>
    <col min="10801" max="10801" width="9.28515625" bestFit="1" customWidth="1"/>
    <col min="10802" max="10802" width="11.5703125" bestFit="1" customWidth="1"/>
    <col min="10803" max="10803" width="9.28515625" bestFit="1" customWidth="1"/>
    <col min="11011" max="11011" width="29.42578125" bestFit="1" customWidth="1"/>
    <col min="11012" max="11012" width="11.5703125" bestFit="1" customWidth="1"/>
    <col min="11013" max="11013" width="9.28515625" bestFit="1" customWidth="1"/>
    <col min="11014" max="11014" width="11.5703125" bestFit="1" customWidth="1"/>
    <col min="11015" max="11015" width="9.28515625" bestFit="1" customWidth="1"/>
    <col min="11016" max="11016" width="11.5703125" bestFit="1" customWidth="1"/>
    <col min="11017" max="11017" width="9.28515625" bestFit="1" customWidth="1"/>
    <col min="11018" max="11018" width="11.5703125" bestFit="1" customWidth="1"/>
    <col min="11019" max="11019" width="9.28515625" bestFit="1" customWidth="1"/>
    <col min="11020" max="11020" width="11.5703125" bestFit="1" customWidth="1"/>
    <col min="11021" max="11021" width="9.28515625" bestFit="1" customWidth="1"/>
    <col min="11022" max="11022" width="11.5703125" bestFit="1" customWidth="1"/>
    <col min="11023" max="11023" width="9.28515625" bestFit="1" customWidth="1"/>
    <col min="11024" max="11024" width="11.5703125" bestFit="1" customWidth="1"/>
    <col min="11025" max="11025" width="9.28515625" bestFit="1" customWidth="1"/>
    <col min="11026" max="11026" width="11.5703125" bestFit="1" customWidth="1"/>
    <col min="11027" max="11027" width="9.28515625" bestFit="1" customWidth="1"/>
    <col min="11028" max="11028" width="11.5703125" bestFit="1" customWidth="1"/>
    <col min="11029" max="11029" width="9.28515625" bestFit="1" customWidth="1"/>
    <col min="11030" max="11030" width="11.5703125" bestFit="1" customWidth="1"/>
    <col min="11031" max="11031" width="9.28515625" bestFit="1" customWidth="1"/>
    <col min="11032" max="11032" width="11.5703125" bestFit="1" customWidth="1"/>
    <col min="11033" max="11033" width="9.28515625" bestFit="1" customWidth="1"/>
    <col min="11034" max="11034" width="11.5703125" bestFit="1" customWidth="1"/>
    <col min="11035" max="11035" width="9.28515625" bestFit="1" customWidth="1"/>
    <col min="11036" max="11036" width="11.5703125" bestFit="1" customWidth="1"/>
    <col min="11037" max="11037" width="9.28515625" bestFit="1" customWidth="1"/>
    <col min="11038" max="11038" width="11.5703125" bestFit="1" customWidth="1"/>
    <col min="11039" max="11039" width="9.28515625" bestFit="1" customWidth="1"/>
    <col min="11040" max="11040" width="11.5703125" bestFit="1" customWidth="1"/>
    <col min="11041" max="11041" width="9.28515625" bestFit="1" customWidth="1"/>
    <col min="11042" max="11042" width="11.5703125" bestFit="1" customWidth="1"/>
    <col min="11043" max="11043" width="9.28515625" bestFit="1" customWidth="1"/>
    <col min="11044" max="11044" width="11.5703125" bestFit="1" customWidth="1"/>
    <col min="11045" max="11045" width="9.28515625" bestFit="1" customWidth="1"/>
    <col min="11046" max="11046" width="11.5703125" bestFit="1" customWidth="1"/>
    <col min="11047" max="11047" width="9.28515625" bestFit="1" customWidth="1"/>
    <col min="11048" max="11048" width="11.5703125" bestFit="1" customWidth="1"/>
    <col min="11049" max="11049" width="9.28515625" bestFit="1" customWidth="1"/>
    <col min="11050" max="11050" width="11.5703125" bestFit="1" customWidth="1"/>
    <col min="11051" max="11051" width="9.28515625" bestFit="1" customWidth="1"/>
    <col min="11052" max="11052" width="11.5703125" bestFit="1" customWidth="1"/>
    <col min="11053" max="11053" width="9.28515625" bestFit="1" customWidth="1"/>
    <col min="11054" max="11054" width="11.5703125" bestFit="1" customWidth="1"/>
    <col min="11055" max="11055" width="9.28515625" bestFit="1" customWidth="1"/>
    <col min="11056" max="11056" width="11.5703125" bestFit="1" customWidth="1"/>
    <col min="11057" max="11057" width="9.28515625" bestFit="1" customWidth="1"/>
    <col min="11058" max="11058" width="11.5703125" bestFit="1" customWidth="1"/>
    <col min="11059" max="11059" width="9.28515625" bestFit="1" customWidth="1"/>
    <col min="11267" max="11267" width="29.42578125" bestFit="1" customWidth="1"/>
    <col min="11268" max="11268" width="11.5703125" bestFit="1" customWidth="1"/>
    <col min="11269" max="11269" width="9.28515625" bestFit="1" customWidth="1"/>
    <col min="11270" max="11270" width="11.5703125" bestFit="1" customWidth="1"/>
    <col min="11271" max="11271" width="9.28515625" bestFit="1" customWidth="1"/>
    <col min="11272" max="11272" width="11.5703125" bestFit="1" customWidth="1"/>
    <col min="11273" max="11273" width="9.28515625" bestFit="1" customWidth="1"/>
    <col min="11274" max="11274" width="11.5703125" bestFit="1" customWidth="1"/>
    <col min="11275" max="11275" width="9.28515625" bestFit="1" customWidth="1"/>
    <col min="11276" max="11276" width="11.5703125" bestFit="1" customWidth="1"/>
    <col min="11277" max="11277" width="9.28515625" bestFit="1" customWidth="1"/>
    <col min="11278" max="11278" width="11.5703125" bestFit="1" customWidth="1"/>
    <col min="11279" max="11279" width="9.28515625" bestFit="1" customWidth="1"/>
    <col min="11280" max="11280" width="11.5703125" bestFit="1" customWidth="1"/>
    <col min="11281" max="11281" width="9.28515625" bestFit="1" customWidth="1"/>
    <col min="11282" max="11282" width="11.5703125" bestFit="1" customWidth="1"/>
    <col min="11283" max="11283" width="9.28515625" bestFit="1" customWidth="1"/>
    <col min="11284" max="11284" width="11.5703125" bestFit="1" customWidth="1"/>
    <col min="11285" max="11285" width="9.28515625" bestFit="1" customWidth="1"/>
    <col min="11286" max="11286" width="11.5703125" bestFit="1" customWidth="1"/>
    <col min="11287" max="11287" width="9.28515625" bestFit="1" customWidth="1"/>
    <col min="11288" max="11288" width="11.5703125" bestFit="1" customWidth="1"/>
    <col min="11289" max="11289" width="9.28515625" bestFit="1" customWidth="1"/>
    <col min="11290" max="11290" width="11.5703125" bestFit="1" customWidth="1"/>
    <col min="11291" max="11291" width="9.28515625" bestFit="1" customWidth="1"/>
    <col min="11292" max="11292" width="11.5703125" bestFit="1" customWidth="1"/>
    <col min="11293" max="11293" width="9.28515625" bestFit="1" customWidth="1"/>
    <col min="11294" max="11294" width="11.5703125" bestFit="1" customWidth="1"/>
    <col min="11295" max="11295" width="9.28515625" bestFit="1" customWidth="1"/>
    <col min="11296" max="11296" width="11.5703125" bestFit="1" customWidth="1"/>
    <col min="11297" max="11297" width="9.28515625" bestFit="1" customWidth="1"/>
    <col min="11298" max="11298" width="11.5703125" bestFit="1" customWidth="1"/>
    <col min="11299" max="11299" width="9.28515625" bestFit="1" customWidth="1"/>
    <col min="11300" max="11300" width="11.5703125" bestFit="1" customWidth="1"/>
    <col min="11301" max="11301" width="9.28515625" bestFit="1" customWidth="1"/>
    <col min="11302" max="11302" width="11.5703125" bestFit="1" customWidth="1"/>
    <col min="11303" max="11303" width="9.28515625" bestFit="1" customWidth="1"/>
    <col min="11304" max="11304" width="11.5703125" bestFit="1" customWidth="1"/>
    <col min="11305" max="11305" width="9.28515625" bestFit="1" customWidth="1"/>
    <col min="11306" max="11306" width="11.5703125" bestFit="1" customWidth="1"/>
    <col min="11307" max="11307" width="9.28515625" bestFit="1" customWidth="1"/>
    <col min="11308" max="11308" width="11.5703125" bestFit="1" customWidth="1"/>
    <col min="11309" max="11309" width="9.28515625" bestFit="1" customWidth="1"/>
    <col min="11310" max="11310" width="11.5703125" bestFit="1" customWidth="1"/>
    <col min="11311" max="11311" width="9.28515625" bestFit="1" customWidth="1"/>
    <col min="11312" max="11312" width="11.5703125" bestFit="1" customWidth="1"/>
    <col min="11313" max="11313" width="9.28515625" bestFit="1" customWidth="1"/>
    <col min="11314" max="11314" width="11.5703125" bestFit="1" customWidth="1"/>
    <col min="11315" max="11315" width="9.28515625" bestFit="1" customWidth="1"/>
    <col min="11523" max="11523" width="29.42578125" bestFit="1" customWidth="1"/>
    <col min="11524" max="11524" width="11.5703125" bestFit="1" customWidth="1"/>
    <col min="11525" max="11525" width="9.28515625" bestFit="1" customWidth="1"/>
    <col min="11526" max="11526" width="11.5703125" bestFit="1" customWidth="1"/>
    <col min="11527" max="11527" width="9.28515625" bestFit="1" customWidth="1"/>
    <col min="11528" max="11528" width="11.5703125" bestFit="1" customWidth="1"/>
    <col min="11529" max="11529" width="9.28515625" bestFit="1" customWidth="1"/>
    <col min="11530" max="11530" width="11.5703125" bestFit="1" customWidth="1"/>
    <col min="11531" max="11531" width="9.28515625" bestFit="1" customWidth="1"/>
    <col min="11532" max="11532" width="11.5703125" bestFit="1" customWidth="1"/>
    <col min="11533" max="11533" width="9.28515625" bestFit="1" customWidth="1"/>
    <col min="11534" max="11534" width="11.5703125" bestFit="1" customWidth="1"/>
    <col min="11535" max="11535" width="9.28515625" bestFit="1" customWidth="1"/>
    <col min="11536" max="11536" width="11.5703125" bestFit="1" customWidth="1"/>
    <col min="11537" max="11537" width="9.28515625" bestFit="1" customWidth="1"/>
    <col min="11538" max="11538" width="11.5703125" bestFit="1" customWidth="1"/>
    <col min="11539" max="11539" width="9.28515625" bestFit="1" customWidth="1"/>
    <col min="11540" max="11540" width="11.5703125" bestFit="1" customWidth="1"/>
    <col min="11541" max="11541" width="9.28515625" bestFit="1" customWidth="1"/>
    <col min="11542" max="11542" width="11.5703125" bestFit="1" customWidth="1"/>
    <col min="11543" max="11543" width="9.28515625" bestFit="1" customWidth="1"/>
    <col min="11544" max="11544" width="11.5703125" bestFit="1" customWidth="1"/>
    <col min="11545" max="11545" width="9.28515625" bestFit="1" customWidth="1"/>
    <col min="11546" max="11546" width="11.5703125" bestFit="1" customWidth="1"/>
    <col min="11547" max="11547" width="9.28515625" bestFit="1" customWidth="1"/>
    <col min="11548" max="11548" width="11.5703125" bestFit="1" customWidth="1"/>
    <col min="11549" max="11549" width="9.28515625" bestFit="1" customWidth="1"/>
    <col min="11550" max="11550" width="11.5703125" bestFit="1" customWidth="1"/>
    <col min="11551" max="11551" width="9.28515625" bestFit="1" customWidth="1"/>
    <col min="11552" max="11552" width="11.5703125" bestFit="1" customWidth="1"/>
    <col min="11553" max="11553" width="9.28515625" bestFit="1" customWidth="1"/>
    <col min="11554" max="11554" width="11.5703125" bestFit="1" customWidth="1"/>
    <col min="11555" max="11555" width="9.28515625" bestFit="1" customWidth="1"/>
    <col min="11556" max="11556" width="11.5703125" bestFit="1" customWidth="1"/>
    <col min="11557" max="11557" width="9.28515625" bestFit="1" customWidth="1"/>
    <col min="11558" max="11558" width="11.5703125" bestFit="1" customWidth="1"/>
    <col min="11559" max="11559" width="9.28515625" bestFit="1" customWidth="1"/>
    <col min="11560" max="11560" width="11.5703125" bestFit="1" customWidth="1"/>
    <col min="11561" max="11561" width="9.28515625" bestFit="1" customWidth="1"/>
    <col min="11562" max="11562" width="11.5703125" bestFit="1" customWidth="1"/>
    <col min="11563" max="11563" width="9.28515625" bestFit="1" customWidth="1"/>
    <col min="11564" max="11564" width="11.5703125" bestFit="1" customWidth="1"/>
    <col min="11565" max="11565" width="9.28515625" bestFit="1" customWidth="1"/>
    <col min="11566" max="11566" width="11.5703125" bestFit="1" customWidth="1"/>
    <col min="11567" max="11567" width="9.28515625" bestFit="1" customWidth="1"/>
    <col min="11568" max="11568" width="11.5703125" bestFit="1" customWidth="1"/>
    <col min="11569" max="11569" width="9.28515625" bestFit="1" customWidth="1"/>
    <col min="11570" max="11570" width="11.5703125" bestFit="1" customWidth="1"/>
    <col min="11571" max="11571" width="9.28515625" bestFit="1" customWidth="1"/>
    <col min="11779" max="11779" width="29.42578125" bestFit="1" customWidth="1"/>
    <col min="11780" max="11780" width="11.5703125" bestFit="1" customWidth="1"/>
    <col min="11781" max="11781" width="9.28515625" bestFit="1" customWidth="1"/>
    <col min="11782" max="11782" width="11.5703125" bestFit="1" customWidth="1"/>
    <col min="11783" max="11783" width="9.28515625" bestFit="1" customWidth="1"/>
    <col min="11784" max="11784" width="11.5703125" bestFit="1" customWidth="1"/>
    <col min="11785" max="11785" width="9.28515625" bestFit="1" customWidth="1"/>
    <col min="11786" max="11786" width="11.5703125" bestFit="1" customWidth="1"/>
    <col min="11787" max="11787" width="9.28515625" bestFit="1" customWidth="1"/>
    <col min="11788" max="11788" width="11.5703125" bestFit="1" customWidth="1"/>
    <col min="11789" max="11789" width="9.28515625" bestFit="1" customWidth="1"/>
    <col min="11790" max="11790" width="11.5703125" bestFit="1" customWidth="1"/>
    <col min="11791" max="11791" width="9.28515625" bestFit="1" customWidth="1"/>
    <col min="11792" max="11792" width="11.5703125" bestFit="1" customWidth="1"/>
    <col min="11793" max="11793" width="9.28515625" bestFit="1" customWidth="1"/>
    <col min="11794" max="11794" width="11.5703125" bestFit="1" customWidth="1"/>
    <col min="11795" max="11795" width="9.28515625" bestFit="1" customWidth="1"/>
    <col min="11796" max="11796" width="11.5703125" bestFit="1" customWidth="1"/>
    <col min="11797" max="11797" width="9.28515625" bestFit="1" customWidth="1"/>
    <col min="11798" max="11798" width="11.5703125" bestFit="1" customWidth="1"/>
    <col min="11799" max="11799" width="9.28515625" bestFit="1" customWidth="1"/>
    <col min="11800" max="11800" width="11.5703125" bestFit="1" customWidth="1"/>
    <col min="11801" max="11801" width="9.28515625" bestFit="1" customWidth="1"/>
    <col min="11802" max="11802" width="11.5703125" bestFit="1" customWidth="1"/>
    <col min="11803" max="11803" width="9.28515625" bestFit="1" customWidth="1"/>
    <col min="11804" max="11804" width="11.5703125" bestFit="1" customWidth="1"/>
    <col min="11805" max="11805" width="9.28515625" bestFit="1" customWidth="1"/>
    <col min="11806" max="11806" width="11.5703125" bestFit="1" customWidth="1"/>
    <col min="11807" max="11807" width="9.28515625" bestFit="1" customWidth="1"/>
    <col min="11808" max="11808" width="11.5703125" bestFit="1" customWidth="1"/>
    <col min="11809" max="11809" width="9.28515625" bestFit="1" customWidth="1"/>
    <col min="11810" max="11810" width="11.5703125" bestFit="1" customWidth="1"/>
    <col min="11811" max="11811" width="9.28515625" bestFit="1" customWidth="1"/>
    <col min="11812" max="11812" width="11.5703125" bestFit="1" customWidth="1"/>
    <col min="11813" max="11813" width="9.28515625" bestFit="1" customWidth="1"/>
    <col min="11814" max="11814" width="11.5703125" bestFit="1" customWidth="1"/>
    <col min="11815" max="11815" width="9.28515625" bestFit="1" customWidth="1"/>
    <col min="11816" max="11816" width="11.5703125" bestFit="1" customWidth="1"/>
    <col min="11817" max="11817" width="9.28515625" bestFit="1" customWidth="1"/>
    <col min="11818" max="11818" width="11.5703125" bestFit="1" customWidth="1"/>
    <col min="11819" max="11819" width="9.28515625" bestFit="1" customWidth="1"/>
    <col min="11820" max="11820" width="11.5703125" bestFit="1" customWidth="1"/>
    <col min="11821" max="11821" width="9.28515625" bestFit="1" customWidth="1"/>
    <col min="11822" max="11822" width="11.5703125" bestFit="1" customWidth="1"/>
    <col min="11823" max="11823" width="9.28515625" bestFit="1" customWidth="1"/>
    <col min="11824" max="11824" width="11.5703125" bestFit="1" customWidth="1"/>
    <col min="11825" max="11825" width="9.28515625" bestFit="1" customWidth="1"/>
    <col min="11826" max="11826" width="11.5703125" bestFit="1" customWidth="1"/>
    <col min="11827" max="11827" width="9.28515625" bestFit="1" customWidth="1"/>
    <col min="12035" max="12035" width="29.42578125" bestFit="1" customWidth="1"/>
    <col min="12036" max="12036" width="11.5703125" bestFit="1" customWidth="1"/>
    <col min="12037" max="12037" width="9.28515625" bestFit="1" customWidth="1"/>
    <col min="12038" max="12038" width="11.5703125" bestFit="1" customWidth="1"/>
    <col min="12039" max="12039" width="9.28515625" bestFit="1" customWidth="1"/>
    <col min="12040" max="12040" width="11.5703125" bestFit="1" customWidth="1"/>
    <col min="12041" max="12041" width="9.28515625" bestFit="1" customWidth="1"/>
    <col min="12042" max="12042" width="11.5703125" bestFit="1" customWidth="1"/>
    <col min="12043" max="12043" width="9.28515625" bestFit="1" customWidth="1"/>
    <col min="12044" max="12044" width="11.5703125" bestFit="1" customWidth="1"/>
    <col min="12045" max="12045" width="9.28515625" bestFit="1" customWidth="1"/>
    <col min="12046" max="12046" width="11.5703125" bestFit="1" customWidth="1"/>
    <col min="12047" max="12047" width="9.28515625" bestFit="1" customWidth="1"/>
    <col min="12048" max="12048" width="11.5703125" bestFit="1" customWidth="1"/>
    <col min="12049" max="12049" width="9.28515625" bestFit="1" customWidth="1"/>
    <col min="12050" max="12050" width="11.5703125" bestFit="1" customWidth="1"/>
    <col min="12051" max="12051" width="9.28515625" bestFit="1" customWidth="1"/>
    <col min="12052" max="12052" width="11.5703125" bestFit="1" customWidth="1"/>
    <col min="12053" max="12053" width="9.28515625" bestFit="1" customWidth="1"/>
    <col min="12054" max="12054" width="11.5703125" bestFit="1" customWidth="1"/>
    <col min="12055" max="12055" width="9.28515625" bestFit="1" customWidth="1"/>
    <col min="12056" max="12056" width="11.5703125" bestFit="1" customWidth="1"/>
    <col min="12057" max="12057" width="9.28515625" bestFit="1" customWidth="1"/>
    <col min="12058" max="12058" width="11.5703125" bestFit="1" customWidth="1"/>
    <col min="12059" max="12059" width="9.28515625" bestFit="1" customWidth="1"/>
    <col min="12060" max="12060" width="11.5703125" bestFit="1" customWidth="1"/>
    <col min="12061" max="12061" width="9.28515625" bestFit="1" customWidth="1"/>
    <col min="12062" max="12062" width="11.5703125" bestFit="1" customWidth="1"/>
    <col min="12063" max="12063" width="9.28515625" bestFit="1" customWidth="1"/>
    <col min="12064" max="12064" width="11.5703125" bestFit="1" customWidth="1"/>
    <col min="12065" max="12065" width="9.28515625" bestFit="1" customWidth="1"/>
    <col min="12066" max="12066" width="11.5703125" bestFit="1" customWidth="1"/>
    <col min="12067" max="12067" width="9.28515625" bestFit="1" customWidth="1"/>
    <col min="12068" max="12068" width="11.5703125" bestFit="1" customWidth="1"/>
    <col min="12069" max="12069" width="9.28515625" bestFit="1" customWidth="1"/>
    <col min="12070" max="12070" width="11.5703125" bestFit="1" customWidth="1"/>
    <col min="12071" max="12071" width="9.28515625" bestFit="1" customWidth="1"/>
    <col min="12072" max="12072" width="11.5703125" bestFit="1" customWidth="1"/>
    <col min="12073" max="12073" width="9.28515625" bestFit="1" customWidth="1"/>
    <col min="12074" max="12074" width="11.5703125" bestFit="1" customWidth="1"/>
    <col min="12075" max="12075" width="9.28515625" bestFit="1" customWidth="1"/>
    <col min="12076" max="12076" width="11.5703125" bestFit="1" customWidth="1"/>
    <col min="12077" max="12077" width="9.28515625" bestFit="1" customWidth="1"/>
    <col min="12078" max="12078" width="11.5703125" bestFit="1" customWidth="1"/>
    <col min="12079" max="12079" width="9.28515625" bestFit="1" customWidth="1"/>
    <col min="12080" max="12080" width="11.5703125" bestFit="1" customWidth="1"/>
    <col min="12081" max="12081" width="9.28515625" bestFit="1" customWidth="1"/>
    <col min="12082" max="12082" width="11.5703125" bestFit="1" customWidth="1"/>
    <col min="12083" max="12083" width="9.28515625" bestFit="1" customWidth="1"/>
    <col min="12291" max="12291" width="29.42578125" bestFit="1" customWidth="1"/>
    <col min="12292" max="12292" width="11.5703125" bestFit="1" customWidth="1"/>
    <col min="12293" max="12293" width="9.28515625" bestFit="1" customWidth="1"/>
    <col min="12294" max="12294" width="11.5703125" bestFit="1" customWidth="1"/>
    <col min="12295" max="12295" width="9.28515625" bestFit="1" customWidth="1"/>
    <col min="12296" max="12296" width="11.5703125" bestFit="1" customWidth="1"/>
    <col min="12297" max="12297" width="9.28515625" bestFit="1" customWidth="1"/>
    <col min="12298" max="12298" width="11.5703125" bestFit="1" customWidth="1"/>
    <col min="12299" max="12299" width="9.28515625" bestFit="1" customWidth="1"/>
    <col min="12300" max="12300" width="11.5703125" bestFit="1" customWidth="1"/>
    <col min="12301" max="12301" width="9.28515625" bestFit="1" customWidth="1"/>
    <col min="12302" max="12302" width="11.5703125" bestFit="1" customWidth="1"/>
    <col min="12303" max="12303" width="9.28515625" bestFit="1" customWidth="1"/>
    <col min="12304" max="12304" width="11.5703125" bestFit="1" customWidth="1"/>
    <col min="12305" max="12305" width="9.28515625" bestFit="1" customWidth="1"/>
    <col min="12306" max="12306" width="11.5703125" bestFit="1" customWidth="1"/>
    <col min="12307" max="12307" width="9.28515625" bestFit="1" customWidth="1"/>
    <col min="12308" max="12308" width="11.5703125" bestFit="1" customWidth="1"/>
    <col min="12309" max="12309" width="9.28515625" bestFit="1" customWidth="1"/>
    <col min="12310" max="12310" width="11.5703125" bestFit="1" customWidth="1"/>
    <col min="12311" max="12311" width="9.28515625" bestFit="1" customWidth="1"/>
    <col min="12312" max="12312" width="11.5703125" bestFit="1" customWidth="1"/>
    <col min="12313" max="12313" width="9.28515625" bestFit="1" customWidth="1"/>
    <col min="12314" max="12314" width="11.5703125" bestFit="1" customWidth="1"/>
    <col min="12315" max="12315" width="9.28515625" bestFit="1" customWidth="1"/>
    <col min="12316" max="12316" width="11.5703125" bestFit="1" customWidth="1"/>
    <col min="12317" max="12317" width="9.28515625" bestFit="1" customWidth="1"/>
    <col min="12318" max="12318" width="11.5703125" bestFit="1" customWidth="1"/>
    <col min="12319" max="12319" width="9.28515625" bestFit="1" customWidth="1"/>
    <col min="12320" max="12320" width="11.5703125" bestFit="1" customWidth="1"/>
    <col min="12321" max="12321" width="9.28515625" bestFit="1" customWidth="1"/>
    <col min="12322" max="12322" width="11.5703125" bestFit="1" customWidth="1"/>
    <col min="12323" max="12323" width="9.28515625" bestFit="1" customWidth="1"/>
    <col min="12324" max="12324" width="11.5703125" bestFit="1" customWidth="1"/>
    <col min="12325" max="12325" width="9.28515625" bestFit="1" customWidth="1"/>
    <col min="12326" max="12326" width="11.5703125" bestFit="1" customWidth="1"/>
    <col min="12327" max="12327" width="9.28515625" bestFit="1" customWidth="1"/>
    <col min="12328" max="12328" width="11.5703125" bestFit="1" customWidth="1"/>
    <col min="12329" max="12329" width="9.28515625" bestFit="1" customWidth="1"/>
    <col min="12330" max="12330" width="11.5703125" bestFit="1" customWidth="1"/>
    <col min="12331" max="12331" width="9.28515625" bestFit="1" customWidth="1"/>
    <col min="12332" max="12332" width="11.5703125" bestFit="1" customWidth="1"/>
    <col min="12333" max="12333" width="9.28515625" bestFit="1" customWidth="1"/>
    <col min="12334" max="12334" width="11.5703125" bestFit="1" customWidth="1"/>
    <col min="12335" max="12335" width="9.28515625" bestFit="1" customWidth="1"/>
    <col min="12336" max="12336" width="11.5703125" bestFit="1" customWidth="1"/>
    <col min="12337" max="12337" width="9.28515625" bestFit="1" customWidth="1"/>
    <col min="12338" max="12338" width="11.5703125" bestFit="1" customWidth="1"/>
    <col min="12339" max="12339" width="9.28515625" bestFit="1" customWidth="1"/>
    <col min="12547" max="12547" width="29.42578125" bestFit="1" customWidth="1"/>
    <col min="12548" max="12548" width="11.5703125" bestFit="1" customWidth="1"/>
    <col min="12549" max="12549" width="9.28515625" bestFit="1" customWidth="1"/>
    <col min="12550" max="12550" width="11.5703125" bestFit="1" customWidth="1"/>
    <col min="12551" max="12551" width="9.28515625" bestFit="1" customWidth="1"/>
    <col min="12552" max="12552" width="11.5703125" bestFit="1" customWidth="1"/>
    <col min="12553" max="12553" width="9.28515625" bestFit="1" customWidth="1"/>
    <col min="12554" max="12554" width="11.5703125" bestFit="1" customWidth="1"/>
    <col min="12555" max="12555" width="9.28515625" bestFit="1" customWidth="1"/>
    <col min="12556" max="12556" width="11.5703125" bestFit="1" customWidth="1"/>
    <col min="12557" max="12557" width="9.28515625" bestFit="1" customWidth="1"/>
    <col min="12558" max="12558" width="11.5703125" bestFit="1" customWidth="1"/>
    <col min="12559" max="12559" width="9.28515625" bestFit="1" customWidth="1"/>
    <col min="12560" max="12560" width="11.5703125" bestFit="1" customWidth="1"/>
    <col min="12561" max="12561" width="9.28515625" bestFit="1" customWidth="1"/>
    <col min="12562" max="12562" width="11.5703125" bestFit="1" customWidth="1"/>
    <col min="12563" max="12563" width="9.28515625" bestFit="1" customWidth="1"/>
    <col min="12564" max="12564" width="11.5703125" bestFit="1" customWidth="1"/>
    <col min="12565" max="12565" width="9.28515625" bestFit="1" customWidth="1"/>
    <col min="12566" max="12566" width="11.5703125" bestFit="1" customWidth="1"/>
    <col min="12567" max="12567" width="9.28515625" bestFit="1" customWidth="1"/>
    <col min="12568" max="12568" width="11.5703125" bestFit="1" customWidth="1"/>
    <col min="12569" max="12569" width="9.28515625" bestFit="1" customWidth="1"/>
    <col min="12570" max="12570" width="11.5703125" bestFit="1" customWidth="1"/>
    <col min="12571" max="12571" width="9.28515625" bestFit="1" customWidth="1"/>
    <col min="12572" max="12572" width="11.5703125" bestFit="1" customWidth="1"/>
    <col min="12573" max="12573" width="9.28515625" bestFit="1" customWidth="1"/>
    <col min="12574" max="12574" width="11.5703125" bestFit="1" customWidth="1"/>
    <col min="12575" max="12575" width="9.28515625" bestFit="1" customWidth="1"/>
    <col min="12576" max="12576" width="11.5703125" bestFit="1" customWidth="1"/>
    <col min="12577" max="12577" width="9.28515625" bestFit="1" customWidth="1"/>
    <col min="12578" max="12578" width="11.5703125" bestFit="1" customWidth="1"/>
    <col min="12579" max="12579" width="9.28515625" bestFit="1" customWidth="1"/>
    <col min="12580" max="12580" width="11.5703125" bestFit="1" customWidth="1"/>
    <col min="12581" max="12581" width="9.28515625" bestFit="1" customWidth="1"/>
    <col min="12582" max="12582" width="11.5703125" bestFit="1" customWidth="1"/>
    <col min="12583" max="12583" width="9.28515625" bestFit="1" customWidth="1"/>
    <col min="12584" max="12584" width="11.5703125" bestFit="1" customWidth="1"/>
    <col min="12585" max="12585" width="9.28515625" bestFit="1" customWidth="1"/>
    <col min="12586" max="12586" width="11.5703125" bestFit="1" customWidth="1"/>
    <col min="12587" max="12587" width="9.28515625" bestFit="1" customWidth="1"/>
    <col min="12588" max="12588" width="11.5703125" bestFit="1" customWidth="1"/>
    <col min="12589" max="12589" width="9.28515625" bestFit="1" customWidth="1"/>
    <col min="12590" max="12590" width="11.5703125" bestFit="1" customWidth="1"/>
    <col min="12591" max="12591" width="9.28515625" bestFit="1" customWidth="1"/>
    <col min="12592" max="12592" width="11.5703125" bestFit="1" customWidth="1"/>
    <col min="12593" max="12593" width="9.28515625" bestFit="1" customWidth="1"/>
    <col min="12594" max="12594" width="11.5703125" bestFit="1" customWidth="1"/>
    <col min="12595" max="12595" width="9.28515625" bestFit="1" customWidth="1"/>
    <col min="12803" max="12803" width="29.42578125" bestFit="1" customWidth="1"/>
    <col min="12804" max="12804" width="11.5703125" bestFit="1" customWidth="1"/>
    <col min="12805" max="12805" width="9.28515625" bestFit="1" customWidth="1"/>
    <col min="12806" max="12806" width="11.5703125" bestFit="1" customWidth="1"/>
    <col min="12807" max="12807" width="9.28515625" bestFit="1" customWidth="1"/>
    <col min="12808" max="12808" width="11.5703125" bestFit="1" customWidth="1"/>
    <col min="12809" max="12809" width="9.28515625" bestFit="1" customWidth="1"/>
    <col min="12810" max="12810" width="11.5703125" bestFit="1" customWidth="1"/>
    <col min="12811" max="12811" width="9.28515625" bestFit="1" customWidth="1"/>
    <col min="12812" max="12812" width="11.5703125" bestFit="1" customWidth="1"/>
    <col min="12813" max="12813" width="9.28515625" bestFit="1" customWidth="1"/>
    <col min="12814" max="12814" width="11.5703125" bestFit="1" customWidth="1"/>
    <col min="12815" max="12815" width="9.28515625" bestFit="1" customWidth="1"/>
    <col min="12816" max="12816" width="11.5703125" bestFit="1" customWidth="1"/>
    <col min="12817" max="12817" width="9.28515625" bestFit="1" customWidth="1"/>
    <col min="12818" max="12818" width="11.5703125" bestFit="1" customWidth="1"/>
    <col min="12819" max="12819" width="9.28515625" bestFit="1" customWidth="1"/>
    <col min="12820" max="12820" width="11.5703125" bestFit="1" customWidth="1"/>
    <col min="12821" max="12821" width="9.28515625" bestFit="1" customWidth="1"/>
    <col min="12822" max="12822" width="11.5703125" bestFit="1" customWidth="1"/>
    <col min="12823" max="12823" width="9.28515625" bestFit="1" customWidth="1"/>
    <col min="12824" max="12824" width="11.5703125" bestFit="1" customWidth="1"/>
    <col min="12825" max="12825" width="9.28515625" bestFit="1" customWidth="1"/>
    <col min="12826" max="12826" width="11.5703125" bestFit="1" customWidth="1"/>
    <col min="12827" max="12827" width="9.28515625" bestFit="1" customWidth="1"/>
    <col min="12828" max="12828" width="11.5703125" bestFit="1" customWidth="1"/>
    <col min="12829" max="12829" width="9.28515625" bestFit="1" customWidth="1"/>
    <col min="12830" max="12830" width="11.5703125" bestFit="1" customWidth="1"/>
    <col min="12831" max="12831" width="9.28515625" bestFit="1" customWidth="1"/>
    <col min="12832" max="12832" width="11.5703125" bestFit="1" customWidth="1"/>
    <col min="12833" max="12833" width="9.28515625" bestFit="1" customWidth="1"/>
    <col min="12834" max="12834" width="11.5703125" bestFit="1" customWidth="1"/>
    <col min="12835" max="12835" width="9.28515625" bestFit="1" customWidth="1"/>
    <col min="12836" max="12836" width="11.5703125" bestFit="1" customWidth="1"/>
    <col min="12837" max="12837" width="9.28515625" bestFit="1" customWidth="1"/>
    <col min="12838" max="12838" width="11.5703125" bestFit="1" customWidth="1"/>
    <col min="12839" max="12839" width="9.28515625" bestFit="1" customWidth="1"/>
    <col min="12840" max="12840" width="11.5703125" bestFit="1" customWidth="1"/>
    <col min="12841" max="12841" width="9.28515625" bestFit="1" customWidth="1"/>
    <col min="12842" max="12842" width="11.5703125" bestFit="1" customWidth="1"/>
    <col min="12843" max="12843" width="9.28515625" bestFit="1" customWidth="1"/>
    <col min="12844" max="12844" width="11.5703125" bestFit="1" customWidth="1"/>
    <col min="12845" max="12845" width="9.28515625" bestFit="1" customWidth="1"/>
    <col min="12846" max="12846" width="11.5703125" bestFit="1" customWidth="1"/>
    <col min="12847" max="12847" width="9.28515625" bestFit="1" customWidth="1"/>
    <col min="12848" max="12848" width="11.5703125" bestFit="1" customWidth="1"/>
    <col min="12849" max="12849" width="9.28515625" bestFit="1" customWidth="1"/>
    <col min="12850" max="12850" width="11.5703125" bestFit="1" customWidth="1"/>
    <col min="12851" max="12851" width="9.28515625" bestFit="1" customWidth="1"/>
    <col min="13059" max="13059" width="29.42578125" bestFit="1" customWidth="1"/>
    <col min="13060" max="13060" width="11.5703125" bestFit="1" customWidth="1"/>
    <col min="13061" max="13061" width="9.28515625" bestFit="1" customWidth="1"/>
    <col min="13062" max="13062" width="11.5703125" bestFit="1" customWidth="1"/>
    <col min="13063" max="13063" width="9.28515625" bestFit="1" customWidth="1"/>
    <col min="13064" max="13064" width="11.5703125" bestFit="1" customWidth="1"/>
    <col min="13065" max="13065" width="9.28515625" bestFit="1" customWidth="1"/>
    <col min="13066" max="13066" width="11.5703125" bestFit="1" customWidth="1"/>
    <col min="13067" max="13067" width="9.28515625" bestFit="1" customWidth="1"/>
    <col min="13068" max="13068" width="11.5703125" bestFit="1" customWidth="1"/>
    <col min="13069" max="13069" width="9.28515625" bestFit="1" customWidth="1"/>
    <col min="13070" max="13070" width="11.5703125" bestFit="1" customWidth="1"/>
    <col min="13071" max="13071" width="9.28515625" bestFit="1" customWidth="1"/>
    <col min="13072" max="13072" width="11.5703125" bestFit="1" customWidth="1"/>
    <col min="13073" max="13073" width="9.28515625" bestFit="1" customWidth="1"/>
    <col min="13074" max="13074" width="11.5703125" bestFit="1" customWidth="1"/>
    <col min="13075" max="13075" width="9.28515625" bestFit="1" customWidth="1"/>
    <col min="13076" max="13076" width="11.5703125" bestFit="1" customWidth="1"/>
    <col min="13077" max="13077" width="9.28515625" bestFit="1" customWidth="1"/>
    <col min="13078" max="13078" width="11.5703125" bestFit="1" customWidth="1"/>
    <col min="13079" max="13079" width="9.28515625" bestFit="1" customWidth="1"/>
    <col min="13080" max="13080" width="11.5703125" bestFit="1" customWidth="1"/>
    <col min="13081" max="13081" width="9.28515625" bestFit="1" customWidth="1"/>
    <col min="13082" max="13082" width="11.5703125" bestFit="1" customWidth="1"/>
    <col min="13083" max="13083" width="9.28515625" bestFit="1" customWidth="1"/>
    <col min="13084" max="13084" width="11.5703125" bestFit="1" customWidth="1"/>
    <col min="13085" max="13085" width="9.28515625" bestFit="1" customWidth="1"/>
    <col min="13086" max="13086" width="11.5703125" bestFit="1" customWidth="1"/>
    <col min="13087" max="13087" width="9.28515625" bestFit="1" customWidth="1"/>
    <col min="13088" max="13088" width="11.5703125" bestFit="1" customWidth="1"/>
    <col min="13089" max="13089" width="9.28515625" bestFit="1" customWidth="1"/>
    <col min="13090" max="13090" width="11.5703125" bestFit="1" customWidth="1"/>
    <col min="13091" max="13091" width="9.28515625" bestFit="1" customWidth="1"/>
    <col min="13092" max="13092" width="11.5703125" bestFit="1" customWidth="1"/>
    <col min="13093" max="13093" width="9.28515625" bestFit="1" customWidth="1"/>
    <col min="13094" max="13094" width="11.5703125" bestFit="1" customWidth="1"/>
    <col min="13095" max="13095" width="9.28515625" bestFit="1" customWidth="1"/>
    <col min="13096" max="13096" width="11.5703125" bestFit="1" customWidth="1"/>
    <col min="13097" max="13097" width="9.28515625" bestFit="1" customWidth="1"/>
    <col min="13098" max="13098" width="11.5703125" bestFit="1" customWidth="1"/>
    <col min="13099" max="13099" width="9.28515625" bestFit="1" customWidth="1"/>
    <col min="13100" max="13100" width="11.5703125" bestFit="1" customWidth="1"/>
    <col min="13101" max="13101" width="9.28515625" bestFit="1" customWidth="1"/>
    <col min="13102" max="13102" width="11.5703125" bestFit="1" customWidth="1"/>
    <col min="13103" max="13103" width="9.28515625" bestFit="1" customWidth="1"/>
    <col min="13104" max="13104" width="11.5703125" bestFit="1" customWidth="1"/>
    <col min="13105" max="13105" width="9.28515625" bestFit="1" customWidth="1"/>
    <col min="13106" max="13106" width="11.5703125" bestFit="1" customWidth="1"/>
    <col min="13107" max="13107" width="9.28515625" bestFit="1" customWidth="1"/>
    <col min="13315" max="13315" width="29.42578125" bestFit="1" customWidth="1"/>
    <col min="13316" max="13316" width="11.5703125" bestFit="1" customWidth="1"/>
    <col min="13317" max="13317" width="9.28515625" bestFit="1" customWidth="1"/>
    <col min="13318" max="13318" width="11.5703125" bestFit="1" customWidth="1"/>
    <col min="13319" max="13319" width="9.28515625" bestFit="1" customWidth="1"/>
    <col min="13320" max="13320" width="11.5703125" bestFit="1" customWidth="1"/>
    <col min="13321" max="13321" width="9.28515625" bestFit="1" customWidth="1"/>
    <col min="13322" max="13322" width="11.5703125" bestFit="1" customWidth="1"/>
    <col min="13323" max="13323" width="9.28515625" bestFit="1" customWidth="1"/>
    <col min="13324" max="13324" width="11.5703125" bestFit="1" customWidth="1"/>
    <col min="13325" max="13325" width="9.28515625" bestFit="1" customWidth="1"/>
    <col min="13326" max="13326" width="11.5703125" bestFit="1" customWidth="1"/>
    <col min="13327" max="13327" width="9.28515625" bestFit="1" customWidth="1"/>
    <col min="13328" max="13328" width="11.5703125" bestFit="1" customWidth="1"/>
    <col min="13329" max="13329" width="9.28515625" bestFit="1" customWidth="1"/>
    <col min="13330" max="13330" width="11.5703125" bestFit="1" customWidth="1"/>
    <col min="13331" max="13331" width="9.28515625" bestFit="1" customWidth="1"/>
    <col min="13332" max="13332" width="11.5703125" bestFit="1" customWidth="1"/>
    <col min="13333" max="13333" width="9.28515625" bestFit="1" customWidth="1"/>
    <col min="13334" max="13334" width="11.5703125" bestFit="1" customWidth="1"/>
    <col min="13335" max="13335" width="9.28515625" bestFit="1" customWidth="1"/>
    <col min="13336" max="13336" width="11.5703125" bestFit="1" customWidth="1"/>
    <col min="13337" max="13337" width="9.28515625" bestFit="1" customWidth="1"/>
    <col min="13338" max="13338" width="11.5703125" bestFit="1" customWidth="1"/>
    <col min="13339" max="13339" width="9.28515625" bestFit="1" customWidth="1"/>
    <col min="13340" max="13340" width="11.5703125" bestFit="1" customWidth="1"/>
    <col min="13341" max="13341" width="9.28515625" bestFit="1" customWidth="1"/>
    <col min="13342" max="13342" width="11.5703125" bestFit="1" customWidth="1"/>
    <col min="13343" max="13343" width="9.28515625" bestFit="1" customWidth="1"/>
    <col min="13344" max="13344" width="11.5703125" bestFit="1" customWidth="1"/>
    <col min="13345" max="13345" width="9.28515625" bestFit="1" customWidth="1"/>
    <col min="13346" max="13346" width="11.5703125" bestFit="1" customWidth="1"/>
    <col min="13347" max="13347" width="9.28515625" bestFit="1" customWidth="1"/>
    <col min="13348" max="13348" width="11.5703125" bestFit="1" customWidth="1"/>
    <col min="13349" max="13349" width="9.28515625" bestFit="1" customWidth="1"/>
    <col min="13350" max="13350" width="11.5703125" bestFit="1" customWidth="1"/>
    <col min="13351" max="13351" width="9.28515625" bestFit="1" customWidth="1"/>
    <col min="13352" max="13352" width="11.5703125" bestFit="1" customWidth="1"/>
    <col min="13353" max="13353" width="9.28515625" bestFit="1" customWidth="1"/>
    <col min="13354" max="13354" width="11.5703125" bestFit="1" customWidth="1"/>
    <col min="13355" max="13355" width="9.28515625" bestFit="1" customWidth="1"/>
    <col min="13356" max="13356" width="11.5703125" bestFit="1" customWidth="1"/>
    <col min="13357" max="13357" width="9.28515625" bestFit="1" customWidth="1"/>
    <col min="13358" max="13358" width="11.5703125" bestFit="1" customWidth="1"/>
    <col min="13359" max="13359" width="9.28515625" bestFit="1" customWidth="1"/>
    <col min="13360" max="13360" width="11.5703125" bestFit="1" customWidth="1"/>
    <col min="13361" max="13361" width="9.28515625" bestFit="1" customWidth="1"/>
    <col min="13362" max="13362" width="11.5703125" bestFit="1" customWidth="1"/>
    <col min="13363" max="13363" width="9.28515625" bestFit="1" customWidth="1"/>
    <col min="13571" max="13571" width="29.42578125" bestFit="1" customWidth="1"/>
    <col min="13572" max="13572" width="11.5703125" bestFit="1" customWidth="1"/>
    <col min="13573" max="13573" width="9.28515625" bestFit="1" customWidth="1"/>
    <col min="13574" max="13574" width="11.5703125" bestFit="1" customWidth="1"/>
    <col min="13575" max="13575" width="9.28515625" bestFit="1" customWidth="1"/>
    <col min="13576" max="13576" width="11.5703125" bestFit="1" customWidth="1"/>
    <col min="13577" max="13577" width="9.28515625" bestFit="1" customWidth="1"/>
    <col min="13578" max="13578" width="11.5703125" bestFit="1" customWidth="1"/>
    <col min="13579" max="13579" width="9.28515625" bestFit="1" customWidth="1"/>
    <col min="13580" max="13580" width="11.5703125" bestFit="1" customWidth="1"/>
    <col min="13581" max="13581" width="9.28515625" bestFit="1" customWidth="1"/>
    <col min="13582" max="13582" width="11.5703125" bestFit="1" customWidth="1"/>
    <col min="13583" max="13583" width="9.28515625" bestFit="1" customWidth="1"/>
    <col min="13584" max="13584" width="11.5703125" bestFit="1" customWidth="1"/>
    <col min="13585" max="13585" width="9.28515625" bestFit="1" customWidth="1"/>
    <col min="13586" max="13586" width="11.5703125" bestFit="1" customWidth="1"/>
    <col min="13587" max="13587" width="9.28515625" bestFit="1" customWidth="1"/>
    <col min="13588" max="13588" width="11.5703125" bestFit="1" customWidth="1"/>
    <col min="13589" max="13589" width="9.28515625" bestFit="1" customWidth="1"/>
    <col min="13590" max="13590" width="11.5703125" bestFit="1" customWidth="1"/>
    <col min="13591" max="13591" width="9.28515625" bestFit="1" customWidth="1"/>
    <col min="13592" max="13592" width="11.5703125" bestFit="1" customWidth="1"/>
    <col min="13593" max="13593" width="9.28515625" bestFit="1" customWidth="1"/>
    <col min="13594" max="13594" width="11.5703125" bestFit="1" customWidth="1"/>
    <col min="13595" max="13595" width="9.28515625" bestFit="1" customWidth="1"/>
    <col min="13596" max="13596" width="11.5703125" bestFit="1" customWidth="1"/>
    <col min="13597" max="13597" width="9.28515625" bestFit="1" customWidth="1"/>
    <col min="13598" max="13598" width="11.5703125" bestFit="1" customWidth="1"/>
    <col min="13599" max="13599" width="9.28515625" bestFit="1" customWidth="1"/>
    <col min="13600" max="13600" width="11.5703125" bestFit="1" customWidth="1"/>
    <col min="13601" max="13601" width="9.28515625" bestFit="1" customWidth="1"/>
    <col min="13602" max="13602" width="11.5703125" bestFit="1" customWidth="1"/>
    <col min="13603" max="13603" width="9.28515625" bestFit="1" customWidth="1"/>
    <col min="13604" max="13604" width="11.5703125" bestFit="1" customWidth="1"/>
    <col min="13605" max="13605" width="9.28515625" bestFit="1" customWidth="1"/>
    <col min="13606" max="13606" width="11.5703125" bestFit="1" customWidth="1"/>
    <col min="13607" max="13607" width="9.28515625" bestFit="1" customWidth="1"/>
    <col min="13608" max="13608" width="11.5703125" bestFit="1" customWidth="1"/>
    <col min="13609" max="13609" width="9.28515625" bestFit="1" customWidth="1"/>
    <col min="13610" max="13610" width="11.5703125" bestFit="1" customWidth="1"/>
    <col min="13611" max="13611" width="9.28515625" bestFit="1" customWidth="1"/>
    <col min="13612" max="13612" width="11.5703125" bestFit="1" customWidth="1"/>
    <col min="13613" max="13613" width="9.28515625" bestFit="1" customWidth="1"/>
    <col min="13614" max="13614" width="11.5703125" bestFit="1" customWidth="1"/>
    <col min="13615" max="13615" width="9.28515625" bestFit="1" customWidth="1"/>
    <col min="13616" max="13616" width="11.5703125" bestFit="1" customWidth="1"/>
    <col min="13617" max="13617" width="9.28515625" bestFit="1" customWidth="1"/>
    <col min="13618" max="13618" width="11.5703125" bestFit="1" customWidth="1"/>
    <col min="13619" max="13619" width="9.28515625" bestFit="1" customWidth="1"/>
    <col min="13827" max="13827" width="29.42578125" bestFit="1" customWidth="1"/>
    <col min="13828" max="13828" width="11.5703125" bestFit="1" customWidth="1"/>
    <col min="13829" max="13829" width="9.28515625" bestFit="1" customWidth="1"/>
    <col min="13830" max="13830" width="11.5703125" bestFit="1" customWidth="1"/>
    <col min="13831" max="13831" width="9.28515625" bestFit="1" customWidth="1"/>
    <col min="13832" max="13832" width="11.5703125" bestFit="1" customWidth="1"/>
    <col min="13833" max="13833" width="9.28515625" bestFit="1" customWidth="1"/>
    <col min="13834" max="13834" width="11.5703125" bestFit="1" customWidth="1"/>
    <col min="13835" max="13835" width="9.28515625" bestFit="1" customWidth="1"/>
    <col min="13836" max="13836" width="11.5703125" bestFit="1" customWidth="1"/>
    <col min="13837" max="13837" width="9.28515625" bestFit="1" customWidth="1"/>
    <col min="13838" max="13838" width="11.5703125" bestFit="1" customWidth="1"/>
    <col min="13839" max="13839" width="9.28515625" bestFit="1" customWidth="1"/>
    <col min="13840" max="13840" width="11.5703125" bestFit="1" customWidth="1"/>
    <col min="13841" max="13841" width="9.28515625" bestFit="1" customWidth="1"/>
    <col min="13842" max="13842" width="11.5703125" bestFit="1" customWidth="1"/>
    <col min="13843" max="13843" width="9.28515625" bestFit="1" customWidth="1"/>
    <col min="13844" max="13844" width="11.5703125" bestFit="1" customWidth="1"/>
    <col min="13845" max="13845" width="9.28515625" bestFit="1" customWidth="1"/>
    <col min="13846" max="13846" width="11.5703125" bestFit="1" customWidth="1"/>
    <col min="13847" max="13847" width="9.28515625" bestFit="1" customWidth="1"/>
    <col min="13848" max="13848" width="11.5703125" bestFit="1" customWidth="1"/>
    <col min="13849" max="13849" width="9.28515625" bestFit="1" customWidth="1"/>
    <col min="13850" max="13850" width="11.5703125" bestFit="1" customWidth="1"/>
    <col min="13851" max="13851" width="9.28515625" bestFit="1" customWidth="1"/>
    <col min="13852" max="13852" width="11.5703125" bestFit="1" customWidth="1"/>
    <col min="13853" max="13853" width="9.28515625" bestFit="1" customWidth="1"/>
    <col min="13854" max="13854" width="11.5703125" bestFit="1" customWidth="1"/>
    <col min="13855" max="13855" width="9.28515625" bestFit="1" customWidth="1"/>
    <col min="13856" max="13856" width="11.5703125" bestFit="1" customWidth="1"/>
    <col min="13857" max="13857" width="9.28515625" bestFit="1" customWidth="1"/>
    <col min="13858" max="13858" width="11.5703125" bestFit="1" customWidth="1"/>
    <col min="13859" max="13859" width="9.28515625" bestFit="1" customWidth="1"/>
    <col min="13860" max="13860" width="11.5703125" bestFit="1" customWidth="1"/>
    <col min="13861" max="13861" width="9.28515625" bestFit="1" customWidth="1"/>
    <col min="13862" max="13862" width="11.5703125" bestFit="1" customWidth="1"/>
    <col min="13863" max="13863" width="9.28515625" bestFit="1" customWidth="1"/>
    <col min="13864" max="13864" width="11.5703125" bestFit="1" customWidth="1"/>
    <col min="13865" max="13865" width="9.28515625" bestFit="1" customWidth="1"/>
    <col min="13866" max="13866" width="11.5703125" bestFit="1" customWidth="1"/>
    <col min="13867" max="13867" width="9.28515625" bestFit="1" customWidth="1"/>
    <col min="13868" max="13868" width="11.5703125" bestFit="1" customWidth="1"/>
    <col min="13869" max="13869" width="9.28515625" bestFit="1" customWidth="1"/>
    <col min="13870" max="13870" width="11.5703125" bestFit="1" customWidth="1"/>
    <col min="13871" max="13871" width="9.28515625" bestFit="1" customWidth="1"/>
    <col min="13872" max="13872" width="11.5703125" bestFit="1" customWidth="1"/>
    <col min="13873" max="13873" width="9.28515625" bestFit="1" customWidth="1"/>
    <col min="13874" max="13874" width="11.5703125" bestFit="1" customWidth="1"/>
    <col min="13875" max="13875" width="9.28515625" bestFit="1" customWidth="1"/>
    <col min="14083" max="14083" width="29.42578125" bestFit="1" customWidth="1"/>
    <col min="14084" max="14084" width="11.5703125" bestFit="1" customWidth="1"/>
    <col min="14085" max="14085" width="9.28515625" bestFit="1" customWidth="1"/>
    <col min="14086" max="14086" width="11.5703125" bestFit="1" customWidth="1"/>
    <col min="14087" max="14087" width="9.28515625" bestFit="1" customWidth="1"/>
    <col min="14088" max="14088" width="11.5703125" bestFit="1" customWidth="1"/>
    <col min="14089" max="14089" width="9.28515625" bestFit="1" customWidth="1"/>
    <col min="14090" max="14090" width="11.5703125" bestFit="1" customWidth="1"/>
    <col min="14091" max="14091" width="9.28515625" bestFit="1" customWidth="1"/>
    <col min="14092" max="14092" width="11.5703125" bestFit="1" customWidth="1"/>
    <col min="14093" max="14093" width="9.28515625" bestFit="1" customWidth="1"/>
    <col min="14094" max="14094" width="11.5703125" bestFit="1" customWidth="1"/>
    <col min="14095" max="14095" width="9.28515625" bestFit="1" customWidth="1"/>
    <col min="14096" max="14096" width="11.5703125" bestFit="1" customWidth="1"/>
    <col min="14097" max="14097" width="9.28515625" bestFit="1" customWidth="1"/>
    <col min="14098" max="14098" width="11.5703125" bestFit="1" customWidth="1"/>
    <col min="14099" max="14099" width="9.28515625" bestFit="1" customWidth="1"/>
    <col min="14100" max="14100" width="11.5703125" bestFit="1" customWidth="1"/>
    <col min="14101" max="14101" width="9.28515625" bestFit="1" customWidth="1"/>
    <col min="14102" max="14102" width="11.5703125" bestFit="1" customWidth="1"/>
    <col min="14103" max="14103" width="9.28515625" bestFit="1" customWidth="1"/>
    <col min="14104" max="14104" width="11.5703125" bestFit="1" customWidth="1"/>
    <col min="14105" max="14105" width="9.28515625" bestFit="1" customWidth="1"/>
    <col min="14106" max="14106" width="11.5703125" bestFit="1" customWidth="1"/>
    <col min="14107" max="14107" width="9.28515625" bestFit="1" customWidth="1"/>
    <col min="14108" max="14108" width="11.5703125" bestFit="1" customWidth="1"/>
    <col min="14109" max="14109" width="9.28515625" bestFit="1" customWidth="1"/>
    <col min="14110" max="14110" width="11.5703125" bestFit="1" customWidth="1"/>
    <col min="14111" max="14111" width="9.28515625" bestFit="1" customWidth="1"/>
    <col min="14112" max="14112" width="11.5703125" bestFit="1" customWidth="1"/>
    <col min="14113" max="14113" width="9.28515625" bestFit="1" customWidth="1"/>
    <col min="14114" max="14114" width="11.5703125" bestFit="1" customWidth="1"/>
    <col min="14115" max="14115" width="9.28515625" bestFit="1" customWidth="1"/>
    <col min="14116" max="14116" width="11.5703125" bestFit="1" customWidth="1"/>
    <col min="14117" max="14117" width="9.28515625" bestFit="1" customWidth="1"/>
    <col min="14118" max="14118" width="11.5703125" bestFit="1" customWidth="1"/>
    <col min="14119" max="14119" width="9.28515625" bestFit="1" customWidth="1"/>
    <col min="14120" max="14120" width="11.5703125" bestFit="1" customWidth="1"/>
    <col min="14121" max="14121" width="9.28515625" bestFit="1" customWidth="1"/>
    <col min="14122" max="14122" width="11.5703125" bestFit="1" customWidth="1"/>
    <col min="14123" max="14123" width="9.28515625" bestFit="1" customWidth="1"/>
    <col min="14124" max="14124" width="11.5703125" bestFit="1" customWidth="1"/>
    <col min="14125" max="14125" width="9.28515625" bestFit="1" customWidth="1"/>
    <col min="14126" max="14126" width="11.5703125" bestFit="1" customWidth="1"/>
    <col min="14127" max="14127" width="9.28515625" bestFit="1" customWidth="1"/>
    <col min="14128" max="14128" width="11.5703125" bestFit="1" customWidth="1"/>
    <col min="14129" max="14129" width="9.28515625" bestFit="1" customWidth="1"/>
    <col min="14130" max="14130" width="11.5703125" bestFit="1" customWidth="1"/>
    <col min="14131" max="14131" width="9.28515625" bestFit="1" customWidth="1"/>
    <col min="14339" max="14339" width="29.42578125" bestFit="1" customWidth="1"/>
    <col min="14340" max="14340" width="11.5703125" bestFit="1" customWidth="1"/>
    <col min="14341" max="14341" width="9.28515625" bestFit="1" customWidth="1"/>
    <col min="14342" max="14342" width="11.5703125" bestFit="1" customWidth="1"/>
    <col min="14343" max="14343" width="9.28515625" bestFit="1" customWidth="1"/>
    <col min="14344" max="14344" width="11.5703125" bestFit="1" customWidth="1"/>
    <col min="14345" max="14345" width="9.28515625" bestFit="1" customWidth="1"/>
    <col min="14346" max="14346" width="11.5703125" bestFit="1" customWidth="1"/>
    <col min="14347" max="14347" width="9.28515625" bestFit="1" customWidth="1"/>
    <col min="14348" max="14348" width="11.5703125" bestFit="1" customWidth="1"/>
    <col min="14349" max="14349" width="9.28515625" bestFit="1" customWidth="1"/>
    <col min="14350" max="14350" width="11.5703125" bestFit="1" customWidth="1"/>
    <col min="14351" max="14351" width="9.28515625" bestFit="1" customWidth="1"/>
    <col min="14352" max="14352" width="11.5703125" bestFit="1" customWidth="1"/>
    <col min="14353" max="14353" width="9.28515625" bestFit="1" customWidth="1"/>
    <col min="14354" max="14354" width="11.5703125" bestFit="1" customWidth="1"/>
    <col min="14355" max="14355" width="9.28515625" bestFit="1" customWidth="1"/>
    <col min="14356" max="14356" width="11.5703125" bestFit="1" customWidth="1"/>
    <col min="14357" max="14357" width="9.28515625" bestFit="1" customWidth="1"/>
    <col min="14358" max="14358" width="11.5703125" bestFit="1" customWidth="1"/>
    <col min="14359" max="14359" width="9.28515625" bestFit="1" customWidth="1"/>
    <col min="14360" max="14360" width="11.5703125" bestFit="1" customWidth="1"/>
    <col min="14361" max="14361" width="9.28515625" bestFit="1" customWidth="1"/>
    <col min="14362" max="14362" width="11.5703125" bestFit="1" customWidth="1"/>
    <col min="14363" max="14363" width="9.28515625" bestFit="1" customWidth="1"/>
    <col min="14364" max="14364" width="11.5703125" bestFit="1" customWidth="1"/>
    <col min="14365" max="14365" width="9.28515625" bestFit="1" customWidth="1"/>
    <col min="14366" max="14366" width="11.5703125" bestFit="1" customWidth="1"/>
    <col min="14367" max="14367" width="9.28515625" bestFit="1" customWidth="1"/>
    <col min="14368" max="14368" width="11.5703125" bestFit="1" customWidth="1"/>
    <col min="14369" max="14369" width="9.28515625" bestFit="1" customWidth="1"/>
    <col min="14370" max="14370" width="11.5703125" bestFit="1" customWidth="1"/>
    <col min="14371" max="14371" width="9.28515625" bestFit="1" customWidth="1"/>
    <col min="14372" max="14372" width="11.5703125" bestFit="1" customWidth="1"/>
    <col min="14373" max="14373" width="9.28515625" bestFit="1" customWidth="1"/>
    <col min="14374" max="14374" width="11.5703125" bestFit="1" customWidth="1"/>
    <col min="14375" max="14375" width="9.28515625" bestFit="1" customWidth="1"/>
    <col min="14376" max="14376" width="11.5703125" bestFit="1" customWidth="1"/>
    <col min="14377" max="14377" width="9.28515625" bestFit="1" customWidth="1"/>
    <col min="14378" max="14378" width="11.5703125" bestFit="1" customWidth="1"/>
    <col min="14379" max="14379" width="9.28515625" bestFit="1" customWidth="1"/>
    <col min="14380" max="14380" width="11.5703125" bestFit="1" customWidth="1"/>
    <col min="14381" max="14381" width="9.28515625" bestFit="1" customWidth="1"/>
    <col min="14382" max="14382" width="11.5703125" bestFit="1" customWidth="1"/>
    <col min="14383" max="14383" width="9.28515625" bestFit="1" customWidth="1"/>
    <col min="14384" max="14384" width="11.5703125" bestFit="1" customWidth="1"/>
    <col min="14385" max="14385" width="9.28515625" bestFit="1" customWidth="1"/>
    <col min="14386" max="14386" width="11.5703125" bestFit="1" customWidth="1"/>
    <col min="14387" max="14387" width="9.28515625" bestFit="1" customWidth="1"/>
    <col min="14595" max="14595" width="29.42578125" bestFit="1" customWidth="1"/>
    <col min="14596" max="14596" width="11.5703125" bestFit="1" customWidth="1"/>
    <col min="14597" max="14597" width="9.28515625" bestFit="1" customWidth="1"/>
    <col min="14598" max="14598" width="11.5703125" bestFit="1" customWidth="1"/>
    <col min="14599" max="14599" width="9.28515625" bestFit="1" customWidth="1"/>
    <col min="14600" max="14600" width="11.5703125" bestFit="1" customWidth="1"/>
    <col min="14601" max="14601" width="9.28515625" bestFit="1" customWidth="1"/>
    <col min="14602" max="14602" width="11.5703125" bestFit="1" customWidth="1"/>
    <col min="14603" max="14603" width="9.28515625" bestFit="1" customWidth="1"/>
    <col min="14604" max="14604" width="11.5703125" bestFit="1" customWidth="1"/>
    <col min="14605" max="14605" width="9.28515625" bestFit="1" customWidth="1"/>
    <col min="14606" max="14606" width="11.5703125" bestFit="1" customWidth="1"/>
    <col min="14607" max="14607" width="9.28515625" bestFit="1" customWidth="1"/>
    <col min="14608" max="14608" width="11.5703125" bestFit="1" customWidth="1"/>
    <col min="14609" max="14609" width="9.28515625" bestFit="1" customWidth="1"/>
    <col min="14610" max="14610" width="11.5703125" bestFit="1" customWidth="1"/>
    <col min="14611" max="14611" width="9.28515625" bestFit="1" customWidth="1"/>
    <col min="14612" max="14612" width="11.5703125" bestFit="1" customWidth="1"/>
    <col min="14613" max="14613" width="9.28515625" bestFit="1" customWidth="1"/>
    <col min="14614" max="14614" width="11.5703125" bestFit="1" customWidth="1"/>
    <col min="14615" max="14615" width="9.28515625" bestFit="1" customWidth="1"/>
    <col min="14616" max="14616" width="11.5703125" bestFit="1" customWidth="1"/>
    <col min="14617" max="14617" width="9.28515625" bestFit="1" customWidth="1"/>
    <col min="14618" max="14618" width="11.5703125" bestFit="1" customWidth="1"/>
    <col min="14619" max="14619" width="9.28515625" bestFit="1" customWidth="1"/>
    <col min="14620" max="14620" width="11.5703125" bestFit="1" customWidth="1"/>
    <col min="14621" max="14621" width="9.28515625" bestFit="1" customWidth="1"/>
    <col min="14622" max="14622" width="11.5703125" bestFit="1" customWidth="1"/>
    <col min="14623" max="14623" width="9.28515625" bestFit="1" customWidth="1"/>
    <col min="14624" max="14624" width="11.5703125" bestFit="1" customWidth="1"/>
    <col min="14625" max="14625" width="9.28515625" bestFit="1" customWidth="1"/>
    <col min="14626" max="14626" width="11.5703125" bestFit="1" customWidth="1"/>
    <col min="14627" max="14627" width="9.28515625" bestFit="1" customWidth="1"/>
    <col min="14628" max="14628" width="11.5703125" bestFit="1" customWidth="1"/>
    <col min="14629" max="14629" width="9.28515625" bestFit="1" customWidth="1"/>
    <col min="14630" max="14630" width="11.5703125" bestFit="1" customWidth="1"/>
    <col min="14631" max="14631" width="9.28515625" bestFit="1" customWidth="1"/>
    <col min="14632" max="14632" width="11.5703125" bestFit="1" customWidth="1"/>
    <col min="14633" max="14633" width="9.28515625" bestFit="1" customWidth="1"/>
    <col min="14634" max="14634" width="11.5703125" bestFit="1" customWidth="1"/>
    <col min="14635" max="14635" width="9.28515625" bestFit="1" customWidth="1"/>
    <col min="14636" max="14636" width="11.5703125" bestFit="1" customWidth="1"/>
    <col min="14637" max="14637" width="9.28515625" bestFit="1" customWidth="1"/>
    <col min="14638" max="14638" width="11.5703125" bestFit="1" customWidth="1"/>
    <col min="14639" max="14639" width="9.28515625" bestFit="1" customWidth="1"/>
    <col min="14640" max="14640" width="11.5703125" bestFit="1" customWidth="1"/>
    <col min="14641" max="14641" width="9.28515625" bestFit="1" customWidth="1"/>
    <col min="14642" max="14642" width="11.5703125" bestFit="1" customWidth="1"/>
    <col min="14643" max="14643" width="9.28515625" bestFit="1" customWidth="1"/>
    <col min="14851" max="14851" width="29.42578125" bestFit="1" customWidth="1"/>
    <col min="14852" max="14852" width="11.5703125" bestFit="1" customWidth="1"/>
    <col min="14853" max="14853" width="9.28515625" bestFit="1" customWidth="1"/>
    <col min="14854" max="14854" width="11.5703125" bestFit="1" customWidth="1"/>
    <col min="14855" max="14855" width="9.28515625" bestFit="1" customWidth="1"/>
    <col min="14856" max="14856" width="11.5703125" bestFit="1" customWidth="1"/>
    <col min="14857" max="14857" width="9.28515625" bestFit="1" customWidth="1"/>
    <col min="14858" max="14858" width="11.5703125" bestFit="1" customWidth="1"/>
    <col min="14859" max="14859" width="9.28515625" bestFit="1" customWidth="1"/>
    <col min="14860" max="14860" width="11.5703125" bestFit="1" customWidth="1"/>
    <col min="14861" max="14861" width="9.28515625" bestFit="1" customWidth="1"/>
    <col min="14862" max="14862" width="11.5703125" bestFit="1" customWidth="1"/>
    <col min="14863" max="14863" width="9.28515625" bestFit="1" customWidth="1"/>
    <col min="14864" max="14864" width="11.5703125" bestFit="1" customWidth="1"/>
    <col min="14865" max="14865" width="9.28515625" bestFit="1" customWidth="1"/>
    <col min="14866" max="14866" width="11.5703125" bestFit="1" customWidth="1"/>
    <col min="14867" max="14867" width="9.28515625" bestFit="1" customWidth="1"/>
    <col min="14868" max="14868" width="11.5703125" bestFit="1" customWidth="1"/>
    <col min="14869" max="14869" width="9.28515625" bestFit="1" customWidth="1"/>
    <col min="14870" max="14870" width="11.5703125" bestFit="1" customWidth="1"/>
    <col min="14871" max="14871" width="9.28515625" bestFit="1" customWidth="1"/>
    <col min="14872" max="14872" width="11.5703125" bestFit="1" customWidth="1"/>
    <col min="14873" max="14873" width="9.28515625" bestFit="1" customWidth="1"/>
    <col min="14874" max="14874" width="11.5703125" bestFit="1" customWidth="1"/>
    <col min="14875" max="14875" width="9.28515625" bestFit="1" customWidth="1"/>
    <col min="14876" max="14876" width="11.5703125" bestFit="1" customWidth="1"/>
    <col min="14877" max="14877" width="9.28515625" bestFit="1" customWidth="1"/>
    <col min="14878" max="14878" width="11.5703125" bestFit="1" customWidth="1"/>
    <col min="14879" max="14879" width="9.28515625" bestFit="1" customWidth="1"/>
    <col min="14880" max="14880" width="11.5703125" bestFit="1" customWidth="1"/>
    <col min="14881" max="14881" width="9.28515625" bestFit="1" customWidth="1"/>
    <col min="14882" max="14882" width="11.5703125" bestFit="1" customWidth="1"/>
    <col min="14883" max="14883" width="9.28515625" bestFit="1" customWidth="1"/>
    <col min="14884" max="14884" width="11.5703125" bestFit="1" customWidth="1"/>
    <col min="14885" max="14885" width="9.28515625" bestFit="1" customWidth="1"/>
    <col min="14886" max="14886" width="11.5703125" bestFit="1" customWidth="1"/>
    <col min="14887" max="14887" width="9.28515625" bestFit="1" customWidth="1"/>
    <col min="14888" max="14888" width="11.5703125" bestFit="1" customWidth="1"/>
    <col min="14889" max="14889" width="9.28515625" bestFit="1" customWidth="1"/>
    <col min="14890" max="14890" width="11.5703125" bestFit="1" customWidth="1"/>
    <col min="14891" max="14891" width="9.28515625" bestFit="1" customWidth="1"/>
    <col min="14892" max="14892" width="11.5703125" bestFit="1" customWidth="1"/>
    <col min="14893" max="14893" width="9.28515625" bestFit="1" customWidth="1"/>
    <col min="14894" max="14894" width="11.5703125" bestFit="1" customWidth="1"/>
    <col min="14895" max="14895" width="9.28515625" bestFit="1" customWidth="1"/>
    <col min="14896" max="14896" width="11.5703125" bestFit="1" customWidth="1"/>
    <col min="14897" max="14897" width="9.28515625" bestFit="1" customWidth="1"/>
    <col min="14898" max="14898" width="11.5703125" bestFit="1" customWidth="1"/>
    <col min="14899" max="14899" width="9.28515625" bestFit="1" customWidth="1"/>
    <col min="15107" max="15107" width="29.42578125" bestFit="1" customWidth="1"/>
    <col min="15108" max="15108" width="11.5703125" bestFit="1" customWidth="1"/>
    <col min="15109" max="15109" width="9.28515625" bestFit="1" customWidth="1"/>
    <col min="15110" max="15110" width="11.5703125" bestFit="1" customWidth="1"/>
    <col min="15111" max="15111" width="9.28515625" bestFit="1" customWidth="1"/>
    <col min="15112" max="15112" width="11.5703125" bestFit="1" customWidth="1"/>
    <col min="15113" max="15113" width="9.28515625" bestFit="1" customWidth="1"/>
    <col min="15114" max="15114" width="11.5703125" bestFit="1" customWidth="1"/>
    <col min="15115" max="15115" width="9.28515625" bestFit="1" customWidth="1"/>
    <col min="15116" max="15116" width="11.5703125" bestFit="1" customWidth="1"/>
    <col min="15117" max="15117" width="9.28515625" bestFit="1" customWidth="1"/>
    <col min="15118" max="15118" width="11.5703125" bestFit="1" customWidth="1"/>
    <col min="15119" max="15119" width="9.28515625" bestFit="1" customWidth="1"/>
    <col min="15120" max="15120" width="11.5703125" bestFit="1" customWidth="1"/>
    <col min="15121" max="15121" width="9.28515625" bestFit="1" customWidth="1"/>
    <col min="15122" max="15122" width="11.5703125" bestFit="1" customWidth="1"/>
    <col min="15123" max="15123" width="9.28515625" bestFit="1" customWidth="1"/>
    <col min="15124" max="15124" width="11.5703125" bestFit="1" customWidth="1"/>
    <col min="15125" max="15125" width="9.28515625" bestFit="1" customWidth="1"/>
    <col min="15126" max="15126" width="11.5703125" bestFit="1" customWidth="1"/>
    <col min="15127" max="15127" width="9.28515625" bestFit="1" customWidth="1"/>
    <col min="15128" max="15128" width="11.5703125" bestFit="1" customWidth="1"/>
    <col min="15129" max="15129" width="9.28515625" bestFit="1" customWidth="1"/>
    <col min="15130" max="15130" width="11.5703125" bestFit="1" customWidth="1"/>
    <col min="15131" max="15131" width="9.28515625" bestFit="1" customWidth="1"/>
    <col min="15132" max="15132" width="11.5703125" bestFit="1" customWidth="1"/>
    <col min="15133" max="15133" width="9.28515625" bestFit="1" customWidth="1"/>
    <col min="15134" max="15134" width="11.5703125" bestFit="1" customWidth="1"/>
    <col min="15135" max="15135" width="9.28515625" bestFit="1" customWidth="1"/>
    <col min="15136" max="15136" width="11.5703125" bestFit="1" customWidth="1"/>
    <col min="15137" max="15137" width="9.28515625" bestFit="1" customWidth="1"/>
    <col min="15138" max="15138" width="11.5703125" bestFit="1" customWidth="1"/>
    <col min="15139" max="15139" width="9.28515625" bestFit="1" customWidth="1"/>
    <col min="15140" max="15140" width="11.5703125" bestFit="1" customWidth="1"/>
    <col min="15141" max="15141" width="9.28515625" bestFit="1" customWidth="1"/>
    <col min="15142" max="15142" width="11.5703125" bestFit="1" customWidth="1"/>
    <col min="15143" max="15143" width="9.28515625" bestFit="1" customWidth="1"/>
    <col min="15144" max="15144" width="11.5703125" bestFit="1" customWidth="1"/>
    <col min="15145" max="15145" width="9.28515625" bestFit="1" customWidth="1"/>
    <col min="15146" max="15146" width="11.5703125" bestFit="1" customWidth="1"/>
    <col min="15147" max="15147" width="9.28515625" bestFit="1" customWidth="1"/>
    <col min="15148" max="15148" width="11.5703125" bestFit="1" customWidth="1"/>
    <col min="15149" max="15149" width="9.28515625" bestFit="1" customWidth="1"/>
    <col min="15150" max="15150" width="11.5703125" bestFit="1" customWidth="1"/>
    <col min="15151" max="15151" width="9.28515625" bestFit="1" customWidth="1"/>
    <col min="15152" max="15152" width="11.5703125" bestFit="1" customWidth="1"/>
    <col min="15153" max="15153" width="9.28515625" bestFit="1" customWidth="1"/>
    <col min="15154" max="15154" width="11.5703125" bestFit="1" customWidth="1"/>
    <col min="15155" max="15155" width="9.28515625" bestFit="1" customWidth="1"/>
    <col min="15363" max="15363" width="29.42578125" bestFit="1" customWidth="1"/>
    <col min="15364" max="15364" width="11.5703125" bestFit="1" customWidth="1"/>
    <col min="15365" max="15365" width="9.28515625" bestFit="1" customWidth="1"/>
    <col min="15366" max="15366" width="11.5703125" bestFit="1" customWidth="1"/>
    <col min="15367" max="15367" width="9.28515625" bestFit="1" customWidth="1"/>
    <col min="15368" max="15368" width="11.5703125" bestFit="1" customWidth="1"/>
    <col min="15369" max="15369" width="9.28515625" bestFit="1" customWidth="1"/>
    <col min="15370" max="15370" width="11.5703125" bestFit="1" customWidth="1"/>
    <col min="15371" max="15371" width="9.28515625" bestFit="1" customWidth="1"/>
    <col min="15372" max="15372" width="11.5703125" bestFit="1" customWidth="1"/>
    <col min="15373" max="15373" width="9.28515625" bestFit="1" customWidth="1"/>
    <col min="15374" max="15374" width="11.5703125" bestFit="1" customWidth="1"/>
    <col min="15375" max="15375" width="9.28515625" bestFit="1" customWidth="1"/>
    <col min="15376" max="15376" width="11.5703125" bestFit="1" customWidth="1"/>
    <col min="15377" max="15377" width="9.28515625" bestFit="1" customWidth="1"/>
    <col min="15378" max="15378" width="11.5703125" bestFit="1" customWidth="1"/>
    <col min="15379" max="15379" width="9.28515625" bestFit="1" customWidth="1"/>
    <col min="15380" max="15380" width="11.5703125" bestFit="1" customWidth="1"/>
    <col min="15381" max="15381" width="9.28515625" bestFit="1" customWidth="1"/>
    <col min="15382" max="15382" width="11.5703125" bestFit="1" customWidth="1"/>
    <col min="15383" max="15383" width="9.28515625" bestFit="1" customWidth="1"/>
    <col min="15384" max="15384" width="11.5703125" bestFit="1" customWidth="1"/>
    <col min="15385" max="15385" width="9.28515625" bestFit="1" customWidth="1"/>
    <col min="15386" max="15386" width="11.5703125" bestFit="1" customWidth="1"/>
    <col min="15387" max="15387" width="9.28515625" bestFit="1" customWidth="1"/>
    <col min="15388" max="15388" width="11.5703125" bestFit="1" customWidth="1"/>
    <col min="15389" max="15389" width="9.28515625" bestFit="1" customWidth="1"/>
    <col min="15390" max="15390" width="11.5703125" bestFit="1" customWidth="1"/>
    <col min="15391" max="15391" width="9.28515625" bestFit="1" customWidth="1"/>
    <col min="15392" max="15392" width="11.5703125" bestFit="1" customWidth="1"/>
    <col min="15393" max="15393" width="9.28515625" bestFit="1" customWidth="1"/>
    <col min="15394" max="15394" width="11.5703125" bestFit="1" customWidth="1"/>
    <col min="15395" max="15395" width="9.28515625" bestFit="1" customWidth="1"/>
    <col min="15396" max="15396" width="11.5703125" bestFit="1" customWidth="1"/>
    <col min="15397" max="15397" width="9.28515625" bestFit="1" customWidth="1"/>
    <col min="15398" max="15398" width="11.5703125" bestFit="1" customWidth="1"/>
    <col min="15399" max="15399" width="9.28515625" bestFit="1" customWidth="1"/>
    <col min="15400" max="15400" width="11.5703125" bestFit="1" customWidth="1"/>
    <col min="15401" max="15401" width="9.28515625" bestFit="1" customWidth="1"/>
    <col min="15402" max="15402" width="11.5703125" bestFit="1" customWidth="1"/>
    <col min="15403" max="15403" width="9.28515625" bestFit="1" customWidth="1"/>
    <col min="15404" max="15404" width="11.5703125" bestFit="1" customWidth="1"/>
    <col min="15405" max="15405" width="9.28515625" bestFit="1" customWidth="1"/>
    <col min="15406" max="15406" width="11.5703125" bestFit="1" customWidth="1"/>
    <col min="15407" max="15407" width="9.28515625" bestFit="1" customWidth="1"/>
    <col min="15408" max="15408" width="11.5703125" bestFit="1" customWidth="1"/>
    <col min="15409" max="15409" width="9.28515625" bestFit="1" customWidth="1"/>
    <col min="15410" max="15410" width="11.5703125" bestFit="1" customWidth="1"/>
    <col min="15411" max="15411" width="9.28515625" bestFit="1" customWidth="1"/>
    <col min="15619" max="15619" width="29.42578125" bestFit="1" customWidth="1"/>
    <col min="15620" max="15620" width="11.5703125" bestFit="1" customWidth="1"/>
    <col min="15621" max="15621" width="9.28515625" bestFit="1" customWidth="1"/>
    <col min="15622" max="15622" width="11.5703125" bestFit="1" customWidth="1"/>
    <col min="15623" max="15623" width="9.28515625" bestFit="1" customWidth="1"/>
    <col min="15624" max="15624" width="11.5703125" bestFit="1" customWidth="1"/>
    <col min="15625" max="15625" width="9.28515625" bestFit="1" customWidth="1"/>
    <col min="15626" max="15626" width="11.5703125" bestFit="1" customWidth="1"/>
    <col min="15627" max="15627" width="9.28515625" bestFit="1" customWidth="1"/>
    <col min="15628" max="15628" width="11.5703125" bestFit="1" customWidth="1"/>
    <col min="15629" max="15629" width="9.28515625" bestFit="1" customWidth="1"/>
    <col min="15630" max="15630" width="11.5703125" bestFit="1" customWidth="1"/>
    <col min="15631" max="15631" width="9.28515625" bestFit="1" customWidth="1"/>
    <col min="15632" max="15632" width="11.5703125" bestFit="1" customWidth="1"/>
    <col min="15633" max="15633" width="9.28515625" bestFit="1" customWidth="1"/>
    <col min="15634" max="15634" width="11.5703125" bestFit="1" customWidth="1"/>
    <col min="15635" max="15635" width="9.28515625" bestFit="1" customWidth="1"/>
    <col min="15636" max="15636" width="11.5703125" bestFit="1" customWidth="1"/>
    <col min="15637" max="15637" width="9.28515625" bestFit="1" customWidth="1"/>
    <col min="15638" max="15638" width="11.5703125" bestFit="1" customWidth="1"/>
    <col min="15639" max="15639" width="9.28515625" bestFit="1" customWidth="1"/>
    <col min="15640" max="15640" width="11.5703125" bestFit="1" customWidth="1"/>
    <col min="15641" max="15641" width="9.28515625" bestFit="1" customWidth="1"/>
    <col min="15642" max="15642" width="11.5703125" bestFit="1" customWidth="1"/>
    <col min="15643" max="15643" width="9.28515625" bestFit="1" customWidth="1"/>
    <col min="15644" max="15644" width="11.5703125" bestFit="1" customWidth="1"/>
    <col min="15645" max="15645" width="9.28515625" bestFit="1" customWidth="1"/>
    <col min="15646" max="15646" width="11.5703125" bestFit="1" customWidth="1"/>
    <col min="15647" max="15647" width="9.28515625" bestFit="1" customWidth="1"/>
    <col min="15648" max="15648" width="11.5703125" bestFit="1" customWidth="1"/>
    <col min="15649" max="15649" width="9.28515625" bestFit="1" customWidth="1"/>
    <col min="15650" max="15650" width="11.5703125" bestFit="1" customWidth="1"/>
    <col min="15651" max="15651" width="9.28515625" bestFit="1" customWidth="1"/>
    <col min="15652" max="15652" width="11.5703125" bestFit="1" customWidth="1"/>
    <col min="15653" max="15653" width="9.28515625" bestFit="1" customWidth="1"/>
    <col min="15654" max="15654" width="11.5703125" bestFit="1" customWidth="1"/>
    <col min="15655" max="15655" width="9.28515625" bestFit="1" customWidth="1"/>
    <col min="15656" max="15656" width="11.5703125" bestFit="1" customWidth="1"/>
    <col min="15657" max="15657" width="9.28515625" bestFit="1" customWidth="1"/>
    <col min="15658" max="15658" width="11.5703125" bestFit="1" customWidth="1"/>
    <col min="15659" max="15659" width="9.28515625" bestFit="1" customWidth="1"/>
    <col min="15660" max="15660" width="11.5703125" bestFit="1" customWidth="1"/>
    <col min="15661" max="15661" width="9.28515625" bestFit="1" customWidth="1"/>
    <col min="15662" max="15662" width="11.5703125" bestFit="1" customWidth="1"/>
    <col min="15663" max="15663" width="9.28515625" bestFit="1" customWidth="1"/>
    <col min="15664" max="15664" width="11.5703125" bestFit="1" customWidth="1"/>
    <col min="15665" max="15665" width="9.28515625" bestFit="1" customWidth="1"/>
    <col min="15666" max="15666" width="11.5703125" bestFit="1" customWidth="1"/>
    <col min="15667" max="15667" width="9.28515625" bestFit="1" customWidth="1"/>
    <col min="15875" max="15875" width="29.42578125" bestFit="1" customWidth="1"/>
    <col min="15876" max="15876" width="11.5703125" bestFit="1" customWidth="1"/>
    <col min="15877" max="15877" width="9.28515625" bestFit="1" customWidth="1"/>
    <col min="15878" max="15878" width="11.5703125" bestFit="1" customWidth="1"/>
    <col min="15879" max="15879" width="9.28515625" bestFit="1" customWidth="1"/>
    <col min="15880" max="15880" width="11.5703125" bestFit="1" customWidth="1"/>
    <col min="15881" max="15881" width="9.28515625" bestFit="1" customWidth="1"/>
    <col min="15882" max="15882" width="11.5703125" bestFit="1" customWidth="1"/>
    <col min="15883" max="15883" width="9.28515625" bestFit="1" customWidth="1"/>
    <col min="15884" max="15884" width="11.5703125" bestFit="1" customWidth="1"/>
    <col min="15885" max="15885" width="9.28515625" bestFit="1" customWidth="1"/>
    <col min="15886" max="15886" width="11.5703125" bestFit="1" customWidth="1"/>
    <col min="15887" max="15887" width="9.28515625" bestFit="1" customWidth="1"/>
    <col min="15888" max="15888" width="11.5703125" bestFit="1" customWidth="1"/>
    <col min="15889" max="15889" width="9.28515625" bestFit="1" customWidth="1"/>
    <col min="15890" max="15890" width="11.5703125" bestFit="1" customWidth="1"/>
    <col min="15891" max="15891" width="9.28515625" bestFit="1" customWidth="1"/>
    <col min="15892" max="15892" width="11.5703125" bestFit="1" customWidth="1"/>
    <col min="15893" max="15893" width="9.28515625" bestFit="1" customWidth="1"/>
    <col min="15894" max="15894" width="11.5703125" bestFit="1" customWidth="1"/>
    <col min="15895" max="15895" width="9.28515625" bestFit="1" customWidth="1"/>
    <col min="15896" max="15896" width="11.5703125" bestFit="1" customWidth="1"/>
    <col min="15897" max="15897" width="9.28515625" bestFit="1" customWidth="1"/>
    <col min="15898" max="15898" width="11.5703125" bestFit="1" customWidth="1"/>
    <col min="15899" max="15899" width="9.28515625" bestFit="1" customWidth="1"/>
    <col min="15900" max="15900" width="11.5703125" bestFit="1" customWidth="1"/>
    <col min="15901" max="15901" width="9.28515625" bestFit="1" customWidth="1"/>
    <col min="15902" max="15902" width="11.5703125" bestFit="1" customWidth="1"/>
    <col min="15903" max="15903" width="9.28515625" bestFit="1" customWidth="1"/>
    <col min="15904" max="15904" width="11.5703125" bestFit="1" customWidth="1"/>
    <col min="15905" max="15905" width="9.28515625" bestFit="1" customWidth="1"/>
    <col min="15906" max="15906" width="11.5703125" bestFit="1" customWidth="1"/>
    <col min="15907" max="15907" width="9.28515625" bestFit="1" customWidth="1"/>
    <col min="15908" max="15908" width="11.5703125" bestFit="1" customWidth="1"/>
    <col min="15909" max="15909" width="9.28515625" bestFit="1" customWidth="1"/>
    <col min="15910" max="15910" width="11.5703125" bestFit="1" customWidth="1"/>
    <col min="15911" max="15911" width="9.28515625" bestFit="1" customWidth="1"/>
    <col min="15912" max="15912" width="11.5703125" bestFit="1" customWidth="1"/>
    <col min="15913" max="15913" width="9.28515625" bestFit="1" customWidth="1"/>
    <col min="15914" max="15914" width="11.5703125" bestFit="1" customWidth="1"/>
    <col min="15915" max="15915" width="9.28515625" bestFit="1" customWidth="1"/>
    <col min="15916" max="15916" width="11.5703125" bestFit="1" customWidth="1"/>
    <col min="15917" max="15917" width="9.28515625" bestFit="1" customWidth="1"/>
    <col min="15918" max="15918" width="11.5703125" bestFit="1" customWidth="1"/>
    <col min="15919" max="15919" width="9.28515625" bestFit="1" customWidth="1"/>
    <col min="15920" max="15920" width="11.5703125" bestFit="1" customWidth="1"/>
    <col min="15921" max="15921" width="9.28515625" bestFit="1" customWidth="1"/>
    <col min="15922" max="15922" width="11.5703125" bestFit="1" customWidth="1"/>
    <col min="15923" max="15923" width="9.28515625" bestFit="1" customWidth="1"/>
    <col min="16131" max="16131" width="29.42578125" bestFit="1" customWidth="1"/>
    <col min="16132" max="16132" width="11.5703125" bestFit="1" customWidth="1"/>
    <col min="16133" max="16133" width="9.28515625" bestFit="1" customWidth="1"/>
    <col min="16134" max="16134" width="11.5703125" bestFit="1" customWidth="1"/>
    <col min="16135" max="16135" width="9.28515625" bestFit="1" customWidth="1"/>
    <col min="16136" max="16136" width="11.5703125" bestFit="1" customWidth="1"/>
    <col min="16137" max="16137" width="9.28515625" bestFit="1" customWidth="1"/>
    <col min="16138" max="16138" width="11.5703125" bestFit="1" customWidth="1"/>
    <col min="16139" max="16139" width="9.28515625" bestFit="1" customWidth="1"/>
    <col min="16140" max="16140" width="11.5703125" bestFit="1" customWidth="1"/>
    <col min="16141" max="16141" width="9.28515625" bestFit="1" customWidth="1"/>
    <col min="16142" max="16142" width="11.5703125" bestFit="1" customWidth="1"/>
    <col min="16143" max="16143" width="9.28515625" bestFit="1" customWidth="1"/>
    <col min="16144" max="16144" width="11.5703125" bestFit="1" customWidth="1"/>
    <col min="16145" max="16145" width="9.28515625" bestFit="1" customWidth="1"/>
    <col min="16146" max="16146" width="11.5703125" bestFit="1" customWidth="1"/>
    <col min="16147" max="16147" width="9.28515625" bestFit="1" customWidth="1"/>
    <col min="16148" max="16148" width="11.5703125" bestFit="1" customWidth="1"/>
    <col min="16149" max="16149" width="9.28515625" bestFit="1" customWidth="1"/>
    <col min="16150" max="16150" width="11.5703125" bestFit="1" customWidth="1"/>
    <col min="16151" max="16151" width="9.28515625" bestFit="1" customWidth="1"/>
    <col min="16152" max="16152" width="11.5703125" bestFit="1" customWidth="1"/>
    <col min="16153" max="16153" width="9.28515625" bestFit="1" customWidth="1"/>
    <col min="16154" max="16154" width="11.5703125" bestFit="1" customWidth="1"/>
    <col min="16155" max="16155" width="9.28515625" bestFit="1" customWidth="1"/>
    <col min="16156" max="16156" width="11.5703125" bestFit="1" customWidth="1"/>
    <col min="16157" max="16157" width="9.28515625" bestFit="1" customWidth="1"/>
    <col min="16158" max="16158" width="11.5703125" bestFit="1" customWidth="1"/>
    <col min="16159" max="16159" width="9.28515625" bestFit="1" customWidth="1"/>
    <col min="16160" max="16160" width="11.5703125" bestFit="1" customWidth="1"/>
    <col min="16161" max="16161" width="9.28515625" bestFit="1" customWidth="1"/>
    <col min="16162" max="16162" width="11.5703125" bestFit="1" customWidth="1"/>
    <col min="16163" max="16163" width="9.28515625" bestFit="1" customWidth="1"/>
    <col min="16164" max="16164" width="11.5703125" bestFit="1" customWidth="1"/>
    <col min="16165" max="16165" width="9.28515625" bestFit="1" customWidth="1"/>
    <col min="16166" max="16166" width="11.5703125" bestFit="1" customWidth="1"/>
    <col min="16167" max="16167" width="9.28515625" bestFit="1" customWidth="1"/>
    <col min="16168" max="16168" width="11.5703125" bestFit="1" customWidth="1"/>
    <col min="16169" max="16169" width="9.28515625" bestFit="1" customWidth="1"/>
    <col min="16170" max="16170" width="11.5703125" bestFit="1" customWidth="1"/>
    <col min="16171" max="16171" width="9.28515625" bestFit="1" customWidth="1"/>
    <col min="16172" max="16172" width="11.5703125" bestFit="1" customWidth="1"/>
    <col min="16173" max="16173" width="9.28515625" bestFit="1" customWidth="1"/>
    <col min="16174" max="16174" width="11.5703125" bestFit="1" customWidth="1"/>
    <col min="16175" max="16175" width="9.28515625" bestFit="1" customWidth="1"/>
    <col min="16176" max="16176" width="11.5703125" bestFit="1" customWidth="1"/>
    <col min="16177" max="16177" width="9.28515625" bestFit="1" customWidth="1"/>
    <col min="16178" max="16178" width="11.5703125" bestFit="1" customWidth="1"/>
    <col min="16179" max="16179" width="9.28515625" bestFit="1" customWidth="1"/>
  </cols>
  <sheetData>
    <row r="1" spans="1:51" s="83" customFormat="1" ht="15.75" x14ac:dyDescent="0.25">
      <c r="B1" s="43" t="s">
        <v>206</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row>
    <row r="2" spans="1:51" s="83" customFormat="1" x14ac:dyDescent="0.25">
      <c r="A2" s="13" t="s">
        <v>1</v>
      </c>
      <c r="B2" s="14"/>
      <c r="C2" s="84"/>
      <c r="D2" s="85"/>
      <c r="E2" s="85"/>
      <c r="F2" s="85"/>
      <c r="G2" s="85"/>
      <c r="H2" s="85"/>
      <c r="I2" s="85"/>
      <c r="J2" s="85"/>
      <c r="K2" s="85"/>
      <c r="L2" s="85"/>
      <c r="M2" s="85"/>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row>
    <row r="3" spans="1:51" s="83" customFormat="1" ht="15.75" x14ac:dyDescent="0.25">
      <c r="A3" s="16" t="s">
        <v>2</v>
      </c>
      <c r="B3" s="86"/>
      <c r="C3" s="86"/>
      <c r="D3" s="87">
        <v>42278</v>
      </c>
      <c r="E3" s="88">
        <v>42278</v>
      </c>
      <c r="F3" s="89">
        <v>42309</v>
      </c>
      <c r="G3" s="88">
        <v>42309</v>
      </c>
      <c r="H3" s="89">
        <v>42339</v>
      </c>
      <c r="I3" s="88">
        <v>42339</v>
      </c>
      <c r="J3" s="89">
        <v>42370</v>
      </c>
      <c r="K3" s="88">
        <v>42370</v>
      </c>
      <c r="L3" s="89">
        <v>42401</v>
      </c>
      <c r="M3" s="88">
        <v>42401</v>
      </c>
      <c r="N3" s="89">
        <v>42430</v>
      </c>
      <c r="O3" s="88">
        <v>42430</v>
      </c>
      <c r="P3" s="89">
        <v>42461</v>
      </c>
      <c r="Q3" s="88">
        <v>42461</v>
      </c>
      <c r="R3" s="89">
        <v>42491</v>
      </c>
      <c r="S3" s="88">
        <v>42491</v>
      </c>
      <c r="T3" s="89">
        <v>42522</v>
      </c>
      <c r="U3" s="88">
        <v>42522</v>
      </c>
      <c r="V3" s="89">
        <v>42552</v>
      </c>
      <c r="W3" s="88">
        <v>42552</v>
      </c>
      <c r="X3" s="89">
        <v>42583</v>
      </c>
      <c r="Y3" s="88">
        <v>42583</v>
      </c>
      <c r="Z3" s="89">
        <v>42614</v>
      </c>
      <c r="AA3" s="88">
        <v>42614</v>
      </c>
      <c r="AB3" s="89">
        <v>42644</v>
      </c>
      <c r="AC3" s="88">
        <v>42644</v>
      </c>
      <c r="AD3" s="89">
        <v>42675</v>
      </c>
      <c r="AE3" s="88">
        <v>42675</v>
      </c>
      <c r="AF3" s="89">
        <v>42705</v>
      </c>
      <c r="AG3" s="88">
        <v>42705</v>
      </c>
      <c r="AH3" s="89">
        <v>42736</v>
      </c>
      <c r="AI3" s="88">
        <v>42736</v>
      </c>
      <c r="AJ3" s="89">
        <v>42767</v>
      </c>
      <c r="AK3" s="88">
        <v>42767</v>
      </c>
      <c r="AL3" s="89">
        <v>42795</v>
      </c>
      <c r="AM3" s="88">
        <v>42795</v>
      </c>
      <c r="AN3" s="89">
        <v>42826</v>
      </c>
      <c r="AO3" s="88">
        <v>42826</v>
      </c>
      <c r="AP3" s="89">
        <v>42856</v>
      </c>
      <c r="AQ3" s="88">
        <v>42856</v>
      </c>
      <c r="AR3" s="89">
        <v>42887</v>
      </c>
      <c r="AS3" s="88">
        <v>42887</v>
      </c>
      <c r="AT3" s="89">
        <v>42917</v>
      </c>
      <c r="AU3" s="88">
        <v>42917</v>
      </c>
      <c r="AV3" s="89">
        <v>42948</v>
      </c>
      <c r="AW3" s="88">
        <v>42948</v>
      </c>
      <c r="AX3" s="89">
        <v>42979</v>
      </c>
      <c r="AY3" s="88">
        <v>42979</v>
      </c>
    </row>
    <row r="4" spans="1:51" s="83" customFormat="1" x14ac:dyDescent="0.25">
      <c r="A4" s="16"/>
      <c r="B4" s="17" t="s">
        <v>3</v>
      </c>
      <c r="C4" s="90" t="s">
        <v>4</v>
      </c>
      <c r="D4" s="91" t="s">
        <v>204</v>
      </c>
      <c r="E4" s="92" t="s">
        <v>205</v>
      </c>
      <c r="F4" s="93" t="s">
        <v>204</v>
      </c>
      <c r="G4" s="92" t="s">
        <v>205</v>
      </c>
      <c r="H4" s="93" t="s">
        <v>204</v>
      </c>
      <c r="I4" s="92" t="s">
        <v>205</v>
      </c>
      <c r="J4" s="93" t="s">
        <v>204</v>
      </c>
      <c r="K4" s="92" t="s">
        <v>205</v>
      </c>
      <c r="L4" s="93" t="s">
        <v>204</v>
      </c>
      <c r="M4" s="92" t="s">
        <v>205</v>
      </c>
      <c r="N4" s="93" t="s">
        <v>204</v>
      </c>
      <c r="O4" s="92" t="s">
        <v>205</v>
      </c>
      <c r="P4" s="93" t="s">
        <v>204</v>
      </c>
      <c r="Q4" s="92" t="s">
        <v>205</v>
      </c>
      <c r="R4" s="93" t="s">
        <v>204</v>
      </c>
      <c r="S4" s="92" t="s">
        <v>205</v>
      </c>
      <c r="T4" s="93" t="s">
        <v>204</v>
      </c>
      <c r="U4" s="92" t="s">
        <v>205</v>
      </c>
      <c r="V4" s="93" t="s">
        <v>204</v>
      </c>
      <c r="W4" s="92" t="s">
        <v>205</v>
      </c>
      <c r="X4" s="93" t="s">
        <v>204</v>
      </c>
      <c r="Y4" s="92" t="s">
        <v>205</v>
      </c>
      <c r="Z4" s="93" t="s">
        <v>204</v>
      </c>
      <c r="AA4" s="92" t="s">
        <v>205</v>
      </c>
      <c r="AB4" s="93" t="s">
        <v>204</v>
      </c>
      <c r="AC4" s="92" t="s">
        <v>205</v>
      </c>
      <c r="AD4" s="93" t="s">
        <v>204</v>
      </c>
      <c r="AE4" s="92" t="s">
        <v>205</v>
      </c>
      <c r="AF4" s="93" t="s">
        <v>204</v>
      </c>
      <c r="AG4" s="92" t="s">
        <v>205</v>
      </c>
      <c r="AH4" s="93" t="s">
        <v>204</v>
      </c>
      <c r="AI4" s="92" t="s">
        <v>205</v>
      </c>
      <c r="AJ4" s="93" t="s">
        <v>204</v>
      </c>
      <c r="AK4" s="92" t="s">
        <v>205</v>
      </c>
      <c r="AL4" s="93" t="s">
        <v>204</v>
      </c>
      <c r="AM4" s="92" t="s">
        <v>205</v>
      </c>
      <c r="AN4" s="93" t="s">
        <v>204</v>
      </c>
      <c r="AO4" s="92" t="s">
        <v>205</v>
      </c>
      <c r="AP4" s="93" t="s">
        <v>204</v>
      </c>
      <c r="AQ4" s="92" t="s">
        <v>205</v>
      </c>
      <c r="AR4" s="93" t="s">
        <v>204</v>
      </c>
      <c r="AS4" s="92" t="s">
        <v>205</v>
      </c>
      <c r="AT4" s="93" t="s">
        <v>204</v>
      </c>
      <c r="AU4" s="92" t="s">
        <v>205</v>
      </c>
      <c r="AV4" s="93" t="s">
        <v>204</v>
      </c>
      <c r="AW4" s="92" t="s">
        <v>205</v>
      </c>
      <c r="AX4" s="93" t="s">
        <v>204</v>
      </c>
      <c r="AY4" s="92" t="s">
        <v>205</v>
      </c>
    </row>
    <row r="5" spans="1:51" x14ac:dyDescent="0.25">
      <c r="B5" s="94">
        <v>10005</v>
      </c>
      <c r="C5" s="95" t="s">
        <v>8</v>
      </c>
      <c r="D5" s="96">
        <v>210.98379629629628</v>
      </c>
      <c r="E5" s="97">
        <v>0</v>
      </c>
      <c r="F5" s="96">
        <v>138.87239583333337</v>
      </c>
      <c r="G5" s="97">
        <v>0</v>
      </c>
      <c r="H5" s="96">
        <v>236.75480769230776</v>
      </c>
      <c r="I5" s="97">
        <v>0</v>
      </c>
      <c r="J5" s="96">
        <v>194.33250000000001</v>
      </c>
      <c r="K5" s="97">
        <v>0</v>
      </c>
      <c r="L5" s="96">
        <v>266.79250000000008</v>
      </c>
      <c r="M5" s="97">
        <v>0</v>
      </c>
      <c r="N5" s="96">
        <v>240.03472222222234</v>
      </c>
      <c r="O5" s="97">
        <v>0</v>
      </c>
      <c r="P5" s="96">
        <v>23.980769230769251</v>
      </c>
      <c r="Q5" s="97">
        <v>0</v>
      </c>
      <c r="R5" s="96">
        <v>25.645000000000028</v>
      </c>
      <c r="S5" s="97">
        <v>0</v>
      </c>
      <c r="T5" s="96">
        <v>57.466346153846146</v>
      </c>
      <c r="U5" s="97">
        <v>0</v>
      </c>
      <c r="V5" s="96">
        <v>68.325000000000003</v>
      </c>
      <c r="W5" s="97">
        <v>0</v>
      </c>
      <c r="X5" s="96">
        <v>86.247685185185219</v>
      </c>
      <c r="Y5" s="97">
        <v>0</v>
      </c>
      <c r="Z5" s="96">
        <v>0</v>
      </c>
      <c r="AA5" s="97">
        <v>0</v>
      </c>
      <c r="AB5" s="96">
        <v>197.14903846153842</v>
      </c>
      <c r="AC5" s="97">
        <v>0</v>
      </c>
      <c r="AD5" s="96">
        <v>175.09500000000006</v>
      </c>
      <c r="AE5" s="97">
        <v>0</v>
      </c>
      <c r="AF5" s="96">
        <v>243.51923076923083</v>
      </c>
      <c r="AG5" s="97">
        <v>0</v>
      </c>
      <c r="AH5" s="96">
        <v>200.96999999999997</v>
      </c>
      <c r="AI5" s="97">
        <v>0</v>
      </c>
      <c r="AJ5" s="96">
        <v>264.68749999999994</v>
      </c>
      <c r="AK5" s="97">
        <v>0</v>
      </c>
      <c r="AL5" s="96">
        <v>246.79629629629639</v>
      </c>
      <c r="AM5" s="97">
        <v>0</v>
      </c>
      <c r="AN5" s="96">
        <v>5.6425000000000498</v>
      </c>
      <c r="AO5" s="97">
        <v>0</v>
      </c>
      <c r="AP5" s="96">
        <v>49.70913461538462</v>
      </c>
      <c r="AQ5" s="97">
        <v>0</v>
      </c>
      <c r="AR5" s="96">
        <v>63.048076923076884</v>
      </c>
      <c r="AS5" s="97">
        <v>0</v>
      </c>
      <c r="AT5" s="96">
        <v>72.894999999999953</v>
      </c>
      <c r="AU5" s="97">
        <v>0</v>
      </c>
      <c r="AV5" s="96">
        <v>91.937500000000057</v>
      </c>
      <c r="AW5" s="97">
        <v>0</v>
      </c>
      <c r="AX5" s="96">
        <v>3.5450000000000204</v>
      </c>
      <c r="AY5" s="97">
        <v>0</v>
      </c>
    </row>
    <row r="6" spans="1:51" x14ac:dyDescent="0.25">
      <c r="B6" s="94">
        <v>10015</v>
      </c>
      <c r="C6" s="95" t="s">
        <v>9</v>
      </c>
      <c r="D6" s="96">
        <v>151.21064814814821</v>
      </c>
      <c r="E6" s="97">
        <v>0</v>
      </c>
      <c r="F6" s="96">
        <v>0</v>
      </c>
      <c r="G6" s="97">
        <v>0</v>
      </c>
      <c r="H6" s="96">
        <v>0</v>
      </c>
      <c r="I6" s="97">
        <v>0</v>
      </c>
      <c r="J6" s="96">
        <v>0</v>
      </c>
      <c r="K6" s="97">
        <v>0</v>
      </c>
      <c r="L6" s="96">
        <v>0</v>
      </c>
      <c r="M6" s="97">
        <v>0</v>
      </c>
      <c r="N6" s="96">
        <v>0</v>
      </c>
      <c r="O6" s="97">
        <v>0</v>
      </c>
      <c r="P6" s="96">
        <v>22.663461538461547</v>
      </c>
      <c r="Q6" s="97">
        <v>0</v>
      </c>
      <c r="R6" s="96">
        <v>160.44999999999999</v>
      </c>
      <c r="S6" s="97">
        <v>0</v>
      </c>
      <c r="T6" s="96">
        <v>0</v>
      </c>
      <c r="U6" s="97">
        <v>0</v>
      </c>
      <c r="V6" s="96">
        <v>300.7799999999998</v>
      </c>
      <c r="W6" s="97">
        <v>0</v>
      </c>
      <c r="X6" s="96">
        <v>293.9305555555556</v>
      </c>
      <c r="Y6" s="97">
        <v>0</v>
      </c>
      <c r="Z6" s="96">
        <v>436.28749999999997</v>
      </c>
      <c r="AA6" s="97">
        <v>0</v>
      </c>
      <c r="AB6" s="96">
        <v>144.29567307692304</v>
      </c>
      <c r="AC6" s="97">
        <v>0</v>
      </c>
      <c r="AD6" s="96">
        <v>0</v>
      </c>
      <c r="AE6" s="97">
        <v>0</v>
      </c>
      <c r="AF6" s="96">
        <v>0</v>
      </c>
      <c r="AG6" s="97">
        <v>0</v>
      </c>
      <c r="AH6" s="96">
        <v>0</v>
      </c>
      <c r="AI6" s="97">
        <v>0</v>
      </c>
      <c r="AJ6" s="96">
        <v>0</v>
      </c>
      <c r="AK6" s="97">
        <v>0</v>
      </c>
      <c r="AL6" s="96">
        <v>0</v>
      </c>
      <c r="AM6" s="97">
        <v>0</v>
      </c>
      <c r="AN6" s="96">
        <v>12.922499999999948</v>
      </c>
      <c r="AO6" s="97">
        <v>0</v>
      </c>
      <c r="AP6" s="96">
        <v>194.94951923076908</v>
      </c>
      <c r="AQ6" s="97">
        <v>0</v>
      </c>
      <c r="AR6" s="96">
        <v>0</v>
      </c>
      <c r="AS6" s="97">
        <v>0</v>
      </c>
      <c r="AT6" s="96">
        <v>309.77249999999998</v>
      </c>
      <c r="AU6" s="97">
        <v>0</v>
      </c>
      <c r="AV6" s="96">
        <v>306.25000000000011</v>
      </c>
      <c r="AW6" s="97">
        <v>0</v>
      </c>
      <c r="AX6" s="96">
        <v>446.70500000000015</v>
      </c>
      <c r="AY6" s="97">
        <v>0</v>
      </c>
    </row>
    <row r="7" spans="1:51" x14ac:dyDescent="0.25">
      <c r="B7" s="94">
        <v>10024</v>
      </c>
      <c r="C7" s="95" t="s">
        <v>10</v>
      </c>
      <c r="D7" s="96">
        <v>0</v>
      </c>
      <c r="E7" s="97">
        <v>0</v>
      </c>
      <c r="F7" s="96">
        <v>0</v>
      </c>
      <c r="G7" s="97">
        <v>0</v>
      </c>
      <c r="H7" s="96">
        <v>0</v>
      </c>
      <c r="I7" s="97">
        <v>0</v>
      </c>
      <c r="J7" s="96">
        <v>0</v>
      </c>
      <c r="K7" s="97">
        <v>0</v>
      </c>
      <c r="L7" s="96">
        <v>0</v>
      </c>
      <c r="M7" s="97">
        <v>0</v>
      </c>
      <c r="N7" s="96">
        <v>0</v>
      </c>
      <c r="O7" s="97">
        <v>0</v>
      </c>
      <c r="P7" s="96">
        <v>0</v>
      </c>
      <c r="Q7" s="97">
        <v>0</v>
      </c>
      <c r="R7" s="96">
        <v>0</v>
      </c>
      <c r="S7" s="97">
        <v>0</v>
      </c>
      <c r="T7" s="96">
        <v>0</v>
      </c>
      <c r="U7" s="97">
        <v>0</v>
      </c>
      <c r="V7" s="96">
        <v>0</v>
      </c>
      <c r="W7" s="97">
        <v>0</v>
      </c>
      <c r="X7" s="96">
        <v>0</v>
      </c>
      <c r="Y7" s="97">
        <v>0</v>
      </c>
      <c r="Z7" s="96">
        <v>0</v>
      </c>
      <c r="AA7" s="97">
        <v>0</v>
      </c>
      <c r="AB7" s="96">
        <v>0</v>
      </c>
      <c r="AC7" s="97">
        <v>0</v>
      </c>
      <c r="AD7" s="96">
        <v>0</v>
      </c>
      <c r="AE7" s="97">
        <v>0</v>
      </c>
      <c r="AF7" s="96">
        <v>0</v>
      </c>
      <c r="AG7" s="97">
        <v>0</v>
      </c>
      <c r="AH7" s="96">
        <v>0</v>
      </c>
      <c r="AI7" s="97">
        <v>0</v>
      </c>
      <c r="AJ7" s="96">
        <v>0</v>
      </c>
      <c r="AK7" s="97">
        <v>0</v>
      </c>
      <c r="AL7" s="96">
        <v>0</v>
      </c>
      <c r="AM7" s="97">
        <v>0</v>
      </c>
      <c r="AN7" s="96">
        <v>0</v>
      </c>
      <c r="AO7" s="97">
        <v>0</v>
      </c>
      <c r="AP7" s="96">
        <v>0</v>
      </c>
      <c r="AQ7" s="97">
        <v>0</v>
      </c>
      <c r="AR7" s="96">
        <v>0</v>
      </c>
      <c r="AS7" s="97">
        <v>0</v>
      </c>
      <c r="AT7" s="96">
        <v>0</v>
      </c>
      <c r="AU7" s="97">
        <v>0</v>
      </c>
      <c r="AV7" s="96">
        <v>0</v>
      </c>
      <c r="AW7" s="97">
        <v>0</v>
      </c>
      <c r="AX7" s="96">
        <v>0</v>
      </c>
      <c r="AY7" s="97">
        <v>0</v>
      </c>
    </row>
    <row r="8" spans="1:51" x14ac:dyDescent="0.25">
      <c r="B8" s="94">
        <v>10025</v>
      </c>
      <c r="C8" s="95" t="s">
        <v>11</v>
      </c>
      <c r="D8" s="96">
        <v>8195.7430555555693</v>
      </c>
      <c r="E8" s="97">
        <v>0</v>
      </c>
      <c r="F8" s="96">
        <v>10788.674479166666</v>
      </c>
      <c r="G8" s="97">
        <v>0</v>
      </c>
      <c r="H8" s="96">
        <v>12878.992788461535</v>
      </c>
      <c r="I8" s="97">
        <v>0</v>
      </c>
      <c r="J8" s="96">
        <v>5890.6950000000079</v>
      </c>
      <c r="K8" s="97">
        <v>0</v>
      </c>
      <c r="L8" s="96">
        <v>6509.7000000000062</v>
      </c>
      <c r="M8" s="97">
        <v>0</v>
      </c>
      <c r="N8" s="96">
        <v>7559.412037037031</v>
      </c>
      <c r="O8" s="97">
        <v>0</v>
      </c>
      <c r="P8" s="96">
        <v>7175.4759615384528</v>
      </c>
      <c r="Q8" s="97">
        <v>0</v>
      </c>
      <c r="R8" s="96">
        <v>0</v>
      </c>
      <c r="S8" s="97">
        <v>0</v>
      </c>
      <c r="T8" s="96">
        <v>19386.286057692323</v>
      </c>
      <c r="U8" s="97">
        <v>0</v>
      </c>
      <c r="V8" s="96">
        <v>10261.049999999996</v>
      </c>
      <c r="W8" s="97">
        <v>0</v>
      </c>
      <c r="X8" s="96">
        <v>13261.662037037035</v>
      </c>
      <c r="Y8" s="97">
        <v>0</v>
      </c>
      <c r="Z8" s="96">
        <v>17725.790000000015</v>
      </c>
      <c r="AA8" s="97">
        <v>0</v>
      </c>
      <c r="AB8" s="96">
        <v>5826.1514423076924</v>
      </c>
      <c r="AC8" s="97">
        <v>0</v>
      </c>
      <c r="AD8" s="96">
        <v>13997.464999999998</v>
      </c>
      <c r="AE8" s="97">
        <v>0</v>
      </c>
      <c r="AF8" s="96">
        <v>13360.93269230769</v>
      </c>
      <c r="AG8" s="97">
        <v>0</v>
      </c>
      <c r="AH8" s="96">
        <v>6221.8700000000099</v>
      </c>
      <c r="AI8" s="97">
        <v>0</v>
      </c>
      <c r="AJ8" s="96">
        <v>4379.8671875</v>
      </c>
      <c r="AK8" s="97">
        <v>0</v>
      </c>
      <c r="AL8" s="96">
        <v>7922.6388888888796</v>
      </c>
      <c r="AM8" s="97">
        <v>0</v>
      </c>
      <c r="AN8" s="96">
        <v>5024.4525000000094</v>
      </c>
      <c r="AO8" s="97">
        <v>0</v>
      </c>
      <c r="AP8" s="96">
        <v>2624.8413461538362</v>
      </c>
      <c r="AQ8" s="97">
        <v>0</v>
      </c>
      <c r="AR8" s="96">
        <v>19811.44951923077</v>
      </c>
      <c r="AS8" s="97">
        <v>0</v>
      </c>
      <c r="AT8" s="96">
        <v>10492.254999999999</v>
      </c>
      <c r="AU8" s="97">
        <v>0</v>
      </c>
      <c r="AV8" s="96">
        <v>13554.715277777796</v>
      </c>
      <c r="AW8" s="97">
        <v>0</v>
      </c>
      <c r="AX8" s="96">
        <v>18090.584999999988</v>
      </c>
      <c r="AY8" s="97">
        <v>0</v>
      </c>
    </row>
    <row r="9" spans="1:51" x14ac:dyDescent="0.25">
      <c r="B9" s="94">
        <v>10027</v>
      </c>
      <c r="C9" s="95" t="s">
        <v>12</v>
      </c>
      <c r="D9" s="96">
        <v>10142.189814814819</v>
      </c>
      <c r="E9" s="97">
        <v>0</v>
      </c>
      <c r="F9" s="96">
        <v>3029.3072916666652</v>
      </c>
      <c r="G9" s="97">
        <v>0</v>
      </c>
      <c r="H9" s="96">
        <v>6848.2043269230771</v>
      </c>
      <c r="I9" s="97">
        <v>0</v>
      </c>
      <c r="J9" s="96">
        <v>4614.8674999999994</v>
      </c>
      <c r="K9" s="97">
        <v>0</v>
      </c>
      <c r="L9" s="96">
        <v>1886.2625000000007</v>
      </c>
      <c r="M9" s="97">
        <v>0</v>
      </c>
      <c r="N9" s="96">
        <v>2717.9421296296268</v>
      </c>
      <c r="O9" s="97">
        <v>0</v>
      </c>
      <c r="P9" s="96">
        <v>8525.5360576923031</v>
      </c>
      <c r="Q9" s="97">
        <v>0</v>
      </c>
      <c r="R9" s="96">
        <v>784.0974999999944</v>
      </c>
      <c r="S9" s="97">
        <v>0</v>
      </c>
      <c r="T9" s="96">
        <v>14032.798076923062</v>
      </c>
      <c r="U9" s="97">
        <v>0</v>
      </c>
      <c r="V9" s="96">
        <v>10639.339999999997</v>
      </c>
      <c r="W9" s="97">
        <v>0</v>
      </c>
      <c r="X9" s="96">
        <v>16576.166666666661</v>
      </c>
      <c r="Y9" s="97">
        <v>0</v>
      </c>
      <c r="Z9" s="96">
        <v>12233.879999999997</v>
      </c>
      <c r="AA9" s="97">
        <v>0</v>
      </c>
      <c r="AB9" s="96">
        <v>8317.4639423076969</v>
      </c>
      <c r="AC9" s="97">
        <v>0</v>
      </c>
      <c r="AD9" s="96">
        <v>4399.0699999999979</v>
      </c>
      <c r="AE9" s="97">
        <v>0</v>
      </c>
      <c r="AF9" s="96">
        <v>6853.2331730769183</v>
      </c>
      <c r="AG9" s="97">
        <v>0</v>
      </c>
      <c r="AH9" s="96">
        <v>4601.9274999999989</v>
      </c>
      <c r="AI9" s="97">
        <v>0</v>
      </c>
      <c r="AJ9" s="96">
        <v>944.91927083333144</v>
      </c>
      <c r="AK9" s="97">
        <v>0</v>
      </c>
      <c r="AL9" s="96">
        <v>2720.7546296296314</v>
      </c>
      <c r="AM9" s="97">
        <v>0</v>
      </c>
      <c r="AN9" s="96">
        <v>6394.9600000000009</v>
      </c>
      <c r="AO9" s="97">
        <v>0</v>
      </c>
      <c r="AP9" s="96">
        <v>4184.8149038461524</v>
      </c>
      <c r="AQ9" s="97">
        <v>0</v>
      </c>
      <c r="AR9" s="96">
        <v>14122.822115384612</v>
      </c>
      <c r="AS9" s="97">
        <v>0</v>
      </c>
      <c r="AT9" s="96">
        <v>10630.180000000002</v>
      </c>
      <c r="AU9" s="97">
        <v>0</v>
      </c>
      <c r="AV9" s="96">
        <v>16582.141203703697</v>
      </c>
      <c r="AW9" s="97">
        <v>0</v>
      </c>
      <c r="AX9" s="96">
        <v>12222.850000000006</v>
      </c>
      <c r="AY9" s="97">
        <v>0</v>
      </c>
    </row>
    <row r="10" spans="1:51" x14ac:dyDescent="0.25">
      <c r="B10" s="94">
        <v>10029</v>
      </c>
      <c r="C10" s="95" t="s">
        <v>13</v>
      </c>
      <c r="D10" s="96">
        <v>0</v>
      </c>
      <c r="E10" s="97">
        <v>0</v>
      </c>
      <c r="F10" s="96">
        <v>0</v>
      </c>
      <c r="G10" s="97">
        <v>0</v>
      </c>
      <c r="H10" s="96">
        <v>0</v>
      </c>
      <c r="I10" s="97">
        <v>0</v>
      </c>
      <c r="J10" s="96">
        <v>0</v>
      </c>
      <c r="K10" s="97">
        <v>0</v>
      </c>
      <c r="L10" s="96">
        <v>0</v>
      </c>
      <c r="M10" s="97">
        <v>0</v>
      </c>
      <c r="N10" s="96">
        <v>0</v>
      </c>
      <c r="O10" s="97">
        <v>0</v>
      </c>
      <c r="P10" s="96">
        <v>0</v>
      </c>
      <c r="Q10" s="97">
        <v>0</v>
      </c>
      <c r="R10" s="96">
        <v>0</v>
      </c>
      <c r="S10" s="97">
        <v>0</v>
      </c>
      <c r="T10" s="96">
        <v>0</v>
      </c>
      <c r="U10" s="97">
        <v>0</v>
      </c>
      <c r="V10" s="96">
        <v>0</v>
      </c>
      <c r="W10" s="97">
        <v>0</v>
      </c>
      <c r="X10" s="96">
        <v>0</v>
      </c>
      <c r="Y10" s="97">
        <v>0</v>
      </c>
      <c r="Z10" s="96">
        <v>0</v>
      </c>
      <c r="AA10" s="97">
        <v>0</v>
      </c>
      <c r="AB10" s="96">
        <v>0</v>
      </c>
      <c r="AC10" s="97">
        <v>0</v>
      </c>
      <c r="AD10" s="96">
        <v>0</v>
      </c>
      <c r="AE10" s="97">
        <v>0</v>
      </c>
      <c r="AF10" s="96">
        <v>0</v>
      </c>
      <c r="AG10" s="97">
        <v>0</v>
      </c>
      <c r="AH10" s="96">
        <v>0</v>
      </c>
      <c r="AI10" s="97">
        <v>0</v>
      </c>
      <c r="AJ10" s="96">
        <v>0</v>
      </c>
      <c r="AK10" s="97">
        <v>0</v>
      </c>
      <c r="AL10" s="96">
        <v>0</v>
      </c>
      <c r="AM10" s="97">
        <v>0</v>
      </c>
      <c r="AN10" s="96">
        <v>0</v>
      </c>
      <c r="AO10" s="97">
        <v>0</v>
      </c>
      <c r="AP10" s="96">
        <v>0</v>
      </c>
      <c r="AQ10" s="97">
        <v>0</v>
      </c>
      <c r="AR10" s="96">
        <v>0</v>
      </c>
      <c r="AS10" s="97">
        <v>0</v>
      </c>
      <c r="AT10" s="96">
        <v>0</v>
      </c>
      <c r="AU10" s="97">
        <v>0</v>
      </c>
      <c r="AV10" s="96">
        <v>0</v>
      </c>
      <c r="AW10" s="97">
        <v>0</v>
      </c>
      <c r="AX10" s="96">
        <v>0</v>
      </c>
      <c r="AY10" s="97">
        <v>0</v>
      </c>
    </row>
    <row r="11" spans="1:51" x14ac:dyDescent="0.25">
      <c r="B11" s="94">
        <v>10044</v>
      </c>
      <c r="C11" s="95" t="s">
        <v>14</v>
      </c>
      <c r="D11" s="96">
        <v>3373.6226851851875</v>
      </c>
      <c r="E11" s="97">
        <v>0</v>
      </c>
      <c r="F11" s="96">
        <v>1754.1510416666677</v>
      </c>
      <c r="G11" s="97">
        <v>0</v>
      </c>
      <c r="H11" s="96">
        <v>3152.3798076923049</v>
      </c>
      <c r="I11" s="97">
        <v>0</v>
      </c>
      <c r="J11" s="96">
        <v>4499.7750000000024</v>
      </c>
      <c r="K11" s="97">
        <v>0</v>
      </c>
      <c r="L11" s="96">
        <v>3248.1350000000002</v>
      </c>
      <c r="M11" s="97">
        <v>0</v>
      </c>
      <c r="N11" s="96">
        <v>4752.1226851851834</v>
      </c>
      <c r="O11" s="97">
        <v>0</v>
      </c>
      <c r="P11" s="96">
        <v>3392.2500000000014</v>
      </c>
      <c r="Q11" s="97">
        <v>0</v>
      </c>
      <c r="R11" s="96">
        <v>2481.3724999999995</v>
      </c>
      <c r="S11" s="97">
        <v>0</v>
      </c>
      <c r="T11" s="96">
        <v>3017.6562499999973</v>
      </c>
      <c r="U11" s="97">
        <v>0</v>
      </c>
      <c r="V11" s="96">
        <v>2535.8325000000013</v>
      </c>
      <c r="W11" s="97">
        <v>0</v>
      </c>
      <c r="X11" s="96">
        <v>4260.6597222222244</v>
      </c>
      <c r="Y11" s="97">
        <v>0</v>
      </c>
      <c r="Z11" s="96">
        <v>4539.5074999999997</v>
      </c>
      <c r="AA11" s="97">
        <v>0</v>
      </c>
      <c r="AB11" s="96">
        <v>3232.2956730769242</v>
      </c>
      <c r="AC11" s="97">
        <v>0</v>
      </c>
      <c r="AD11" s="96">
        <v>1952.7075000000034</v>
      </c>
      <c r="AE11" s="97">
        <v>0</v>
      </c>
      <c r="AF11" s="96">
        <v>3164.1586538461538</v>
      </c>
      <c r="AG11" s="97">
        <v>0</v>
      </c>
      <c r="AH11" s="96">
        <v>4511.090000000002</v>
      </c>
      <c r="AI11" s="97">
        <v>0</v>
      </c>
      <c r="AJ11" s="96">
        <v>2823.6406249999986</v>
      </c>
      <c r="AK11" s="97">
        <v>0</v>
      </c>
      <c r="AL11" s="96">
        <v>4763.8194444444416</v>
      </c>
      <c r="AM11" s="97">
        <v>0</v>
      </c>
      <c r="AN11" s="96">
        <v>3241.5724999999975</v>
      </c>
      <c r="AO11" s="97">
        <v>0</v>
      </c>
      <c r="AP11" s="96">
        <v>2659.9519230769215</v>
      </c>
      <c r="AQ11" s="97">
        <v>0</v>
      </c>
      <c r="AR11" s="96">
        <v>3024.1033653846143</v>
      </c>
      <c r="AS11" s="97">
        <v>0</v>
      </c>
      <c r="AT11" s="96">
        <v>2543.205000000004</v>
      </c>
      <c r="AU11" s="97">
        <v>0</v>
      </c>
      <c r="AV11" s="96">
        <v>4270.0671296296332</v>
      </c>
      <c r="AW11" s="97">
        <v>0</v>
      </c>
      <c r="AX11" s="96">
        <v>4544.3300000000027</v>
      </c>
      <c r="AY11" s="97">
        <v>0</v>
      </c>
    </row>
    <row r="12" spans="1:51" x14ac:dyDescent="0.25">
      <c r="B12" s="94">
        <v>10046</v>
      </c>
      <c r="C12" s="95" t="s">
        <v>15</v>
      </c>
      <c r="D12" s="96">
        <v>0</v>
      </c>
      <c r="E12" s="97">
        <v>0</v>
      </c>
      <c r="F12" s="96">
        <v>0</v>
      </c>
      <c r="G12" s="97">
        <v>0</v>
      </c>
      <c r="H12" s="96">
        <v>0</v>
      </c>
      <c r="I12" s="97">
        <v>0</v>
      </c>
      <c r="J12" s="96">
        <v>0</v>
      </c>
      <c r="K12" s="97">
        <v>0</v>
      </c>
      <c r="L12" s="96">
        <v>0</v>
      </c>
      <c r="M12" s="97">
        <v>0</v>
      </c>
      <c r="N12" s="96">
        <v>0</v>
      </c>
      <c r="O12" s="97">
        <v>0</v>
      </c>
      <c r="P12" s="96">
        <v>0</v>
      </c>
      <c r="Q12" s="97">
        <v>0</v>
      </c>
      <c r="R12" s="96">
        <v>0</v>
      </c>
      <c r="S12" s="97">
        <v>0</v>
      </c>
      <c r="T12" s="96">
        <v>0</v>
      </c>
      <c r="U12" s="97">
        <v>0</v>
      </c>
      <c r="V12" s="96">
        <v>0</v>
      </c>
      <c r="W12" s="97">
        <v>0</v>
      </c>
      <c r="X12" s="96">
        <v>0</v>
      </c>
      <c r="Y12" s="97">
        <v>0</v>
      </c>
      <c r="Z12" s="96">
        <v>0</v>
      </c>
      <c r="AA12" s="97">
        <v>0</v>
      </c>
      <c r="AB12" s="96">
        <v>0</v>
      </c>
      <c r="AC12" s="97">
        <v>0</v>
      </c>
      <c r="AD12" s="96">
        <v>0</v>
      </c>
      <c r="AE12" s="97">
        <v>0</v>
      </c>
      <c r="AF12" s="96">
        <v>0</v>
      </c>
      <c r="AG12" s="97">
        <v>0</v>
      </c>
      <c r="AH12" s="96">
        <v>0</v>
      </c>
      <c r="AI12" s="97">
        <v>0</v>
      </c>
      <c r="AJ12" s="96">
        <v>0</v>
      </c>
      <c r="AK12" s="97">
        <v>0</v>
      </c>
      <c r="AL12" s="96">
        <v>0</v>
      </c>
      <c r="AM12" s="97">
        <v>0</v>
      </c>
      <c r="AN12" s="96">
        <v>0</v>
      </c>
      <c r="AO12" s="97">
        <v>0</v>
      </c>
      <c r="AP12" s="96">
        <v>0</v>
      </c>
      <c r="AQ12" s="97">
        <v>0</v>
      </c>
      <c r="AR12" s="96">
        <v>0</v>
      </c>
      <c r="AS12" s="97">
        <v>0</v>
      </c>
      <c r="AT12" s="96">
        <v>0</v>
      </c>
      <c r="AU12" s="97">
        <v>0</v>
      </c>
      <c r="AV12" s="96">
        <v>0</v>
      </c>
      <c r="AW12" s="97">
        <v>0</v>
      </c>
      <c r="AX12" s="96">
        <v>0</v>
      </c>
      <c r="AY12" s="97">
        <v>0</v>
      </c>
    </row>
    <row r="13" spans="1:51" x14ac:dyDescent="0.25">
      <c r="B13" s="94">
        <v>10047</v>
      </c>
      <c r="C13" s="95" t="s">
        <v>16</v>
      </c>
      <c r="D13" s="96">
        <v>16851.29629629627</v>
      </c>
      <c r="E13" s="97">
        <v>0</v>
      </c>
      <c r="F13" s="96">
        <v>6422.1953125000009</v>
      </c>
      <c r="G13" s="97">
        <v>0</v>
      </c>
      <c r="H13" s="96">
        <v>25944.899038461557</v>
      </c>
      <c r="I13" s="97">
        <v>0</v>
      </c>
      <c r="J13" s="96">
        <v>18796.477499999994</v>
      </c>
      <c r="K13" s="97">
        <v>0</v>
      </c>
      <c r="L13" s="96">
        <v>18007.459999999981</v>
      </c>
      <c r="M13" s="97">
        <v>0</v>
      </c>
      <c r="N13" s="96">
        <v>26724.342592592591</v>
      </c>
      <c r="O13" s="97">
        <v>0</v>
      </c>
      <c r="P13" s="96">
        <v>25912.197115384621</v>
      </c>
      <c r="Q13" s="97">
        <v>0</v>
      </c>
      <c r="R13" s="96">
        <v>1217.3174999999965</v>
      </c>
      <c r="S13" s="97">
        <v>0</v>
      </c>
      <c r="T13" s="96">
        <v>9708.1033653846098</v>
      </c>
      <c r="U13" s="97">
        <v>0</v>
      </c>
      <c r="V13" s="96">
        <v>9966.6374999999825</v>
      </c>
      <c r="W13" s="97">
        <v>0</v>
      </c>
      <c r="X13" s="96">
        <v>11704.581018518526</v>
      </c>
      <c r="Y13" s="97">
        <v>0</v>
      </c>
      <c r="Z13" s="96">
        <v>0</v>
      </c>
      <c r="AA13" s="97">
        <v>0</v>
      </c>
      <c r="AB13" s="96">
        <v>16948.08173076923</v>
      </c>
      <c r="AC13" s="97">
        <v>0</v>
      </c>
      <c r="AD13" s="96">
        <v>6552.645000000005</v>
      </c>
      <c r="AE13" s="97">
        <v>0</v>
      </c>
      <c r="AF13" s="96">
        <v>26096.574519230755</v>
      </c>
      <c r="AG13" s="97">
        <v>0</v>
      </c>
      <c r="AH13" s="96">
        <v>18937.3475</v>
      </c>
      <c r="AI13" s="97">
        <v>0</v>
      </c>
      <c r="AJ13" s="96">
        <v>18151.986979166679</v>
      </c>
      <c r="AK13" s="97">
        <v>0</v>
      </c>
      <c r="AL13" s="96">
        <v>26877.111111111135</v>
      </c>
      <c r="AM13" s="97">
        <v>0</v>
      </c>
      <c r="AN13" s="96">
        <v>26074.352500000026</v>
      </c>
      <c r="AO13" s="97">
        <v>0</v>
      </c>
      <c r="AP13" s="96">
        <v>1283.8533653846191</v>
      </c>
      <c r="AQ13" s="97">
        <v>0</v>
      </c>
      <c r="AR13" s="96">
        <v>9755.403846153833</v>
      </c>
      <c r="AS13" s="97">
        <v>0</v>
      </c>
      <c r="AT13" s="96">
        <v>10000.292499999994</v>
      </c>
      <c r="AU13" s="97">
        <v>0</v>
      </c>
      <c r="AV13" s="96">
        <v>11736.865740740739</v>
      </c>
      <c r="AW13" s="97">
        <v>0</v>
      </c>
      <c r="AX13" s="96">
        <v>0</v>
      </c>
      <c r="AY13" s="97">
        <v>0</v>
      </c>
    </row>
    <row r="14" spans="1:51" x14ac:dyDescent="0.25">
      <c r="B14" s="94">
        <v>10055</v>
      </c>
      <c r="C14" s="95" t="s">
        <v>17</v>
      </c>
      <c r="D14" s="96">
        <v>102.85416666666669</v>
      </c>
      <c r="E14" s="97">
        <v>0</v>
      </c>
      <c r="F14" s="96">
        <v>86.380208333333314</v>
      </c>
      <c r="G14" s="97">
        <v>0</v>
      </c>
      <c r="H14" s="96">
        <v>131.18028846153854</v>
      </c>
      <c r="I14" s="97">
        <v>0</v>
      </c>
      <c r="J14" s="96">
        <v>233.96749999999994</v>
      </c>
      <c r="K14" s="97">
        <v>0</v>
      </c>
      <c r="L14" s="96">
        <v>92.41249999999998</v>
      </c>
      <c r="M14" s="97">
        <v>0</v>
      </c>
      <c r="N14" s="96">
        <v>173.79861111111117</v>
      </c>
      <c r="O14" s="97">
        <v>0</v>
      </c>
      <c r="P14" s="96">
        <v>0</v>
      </c>
      <c r="Q14" s="97">
        <v>0</v>
      </c>
      <c r="R14" s="96">
        <v>30.680000000000042</v>
      </c>
      <c r="S14" s="97">
        <v>0</v>
      </c>
      <c r="T14" s="96">
        <v>30.014423076923062</v>
      </c>
      <c r="U14" s="97">
        <v>0</v>
      </c>
      <c r="V14" s="96">
        <v>60.282500000000013</v>
      </c>
      <c r="W14" s="97">
        <v>0</v>
      </c>
      <c r="X14" s="96">
        <v>68.405092592592638</v>
      </c>
      <c r="Y14" s="97">
        <v>0</v>
      </c>
      <c r="Z14" s="96">
        <v>0</v>
      </c>
      <c r="AA14" s="97">
        <v>0</v>
      </c>
      <c r="AB14" s="96">
        <v>104.89903846153848</v>
      </c>
      <c r="AC14" s="97">
        <v>0</v>
      </c>
      <c r="AD14" s="96">
        <v>87.31</v>
      </c>
      <c r="AE14" s="97">
        <v>0</v>
      </c>
      <c r="AF14" s="96">
        <v>132.99278846153854</v>
      </c>
      <c r="AG14" s="97">
        <v>0</v>
      </c>
      <c r="AH14" s="96">
        <v>234.80000000000007</v>
      </c>
      <c r="AI14" s="97">
        <v>0</v>
      </c>
      <c r="AJ14" s="96">
        <v>93.065104166666657</v>
      </c>
      <c r="AK14" s="97">
        <v>0</v>
      </c>
      <c r="AL14" s="96">
        <v>175.62037037037038</v>
      </c>
      <c r="AM14" s="97">
        <v>0</v>
      </c>
      <c r="AN14" s="96">
        <v>0</v>
      </c>
      <c r="AO14" s="97">
        <v>0</v>
      </c>
      <c r="AP14" s="96">
        <v>31.293269230769305</v>
      </c>
      <c r="AQ14" s="97">
        <v>0</v>
      </c>
      <c r="AR14" s="96">
        <v>30.697115384615419</v>
      </c>
      <c r="AS14" s="97">
        <v>0</v>
      </c>
      <c r="AT14" s="96">
        <v>60.972499999999975</v>
      </c>
      <c r="AU14" s="97">
        <v>0</v>
      </c>
      <c r="AV14" s="96">
        <v>69.097222222222257</v>
      </c>
      <c r="AW14" s="97">
        <v>0</v>
      </c>
      <c r="AX14" s="96">
        <v>0</v>
      </c>
      <c r="AY14" s="97">
        <v>0</v>
      </c>
    </row>
    <row r="15" spans="1:51" x14ac:dyDescent="0.25">
      <c r="B15" s="94">
        <v>10057</v>
      </c>
      <c r="C15" s="95" t="s">
        <v>18</v>
      </c>
      <c r="D15" s="96">
        <v>1841.9652777777778</v>
      </c>
      <c r="E15" s="97">
        <v>0</v>
      </c>
      <c r="F15" s="96">
        <v>462.09374999999841</v>
      </c>
      <c r="G15" s="97">
        <v>0</v>
      </c>
      <c r="H15" s="96">
        <v>3528.0913461538466</v>
      </c>
      <c r="I15" s="97">
        <v>0</v>
      </c>
      <c r="J15" s="96">
        <v>2678.5625000000027</v>
      </c>
      <c r="K15" s="97">
        <v>0</v>
      </c>
      <c r="L15" s="96">
        <v>2317.7600000000034</v>
      </c>
      <c r="M15" s="97">
        <v>0</v>
      </c>
      <c r="N15" s="96">
        <v>4248.3032407407418</v>
      </c>
      <c r="O15" s="97">
        <v>0</v>
      </c>
      <c r="P15" s="96">
        <v>3824.0432692307704</v>
      </c>
      <c r="Q15" s="97">
        <v>0</v>
      </c>
      <c r="R15" s="96">
        <v>0</v>
      </c>
      <c r="S15" s="97">
        <v>0</v>
      </c>
      <c r="T15" s="96">
        <v>1722.0600961538448</v>
      </c>
      <c r="U15" s="97">
        <v>0</v>
      </c>
      <c r="V15" s="96">
        <v>3487.3425000000007</v>
      </c>
      <c r="W15" s="97">
        <v>0</v>
      </c>
      <c r="X15" s="96">
        <v>3886.9375000000036</v>
      </c>
      <c r="Y15" s="97">
        <v>0</v>
      </c>
      <c r="Z15" s="96">
        <v>5194.4424999999974</v>
      </c>
      <c r="AA15" s="97">
        <v>0</v>
      </c>
      <c r="AB15" s="96">
        <v>1886.2235576923076</v>
      </c>
      <c r="AC15" s="97">
        <v>0</v>
      </c>
      <c r="AD15" s="96">
        <v>563.34749999999633</v>
      </c>
      <c r="AE15" s="97">
        <v>0</v>
      </c>
      <c r="AF15" s="96">
        <v>3601.7451923076928</v>
      </c>
      <c r="AG15" s="97">
        <v>0</v>
      </c>
      <c r="AH15" s="96">
        <v>2750.9525000000049</v>
      </c>
      <c r="AI15" s="97">
        <v>0</v>
      </c>
      <c r="AJ15" s="96">
        <v>2337.4843749999991</v>
      </c>
      <c r="AK15" s="97">
        <v>0</v>
      </c>
      <c r="AL15" s="96">
        <v>4319.2777777777765</v>
      </c>
      <c r="AM15" s="97">
        <v>0</v>
      </c>
      <c r="AN15" s="96">
        <v>3866.7425000000007</v>
      </c>
      <c r="AO15" s="97">
        <v>0</v>
      </c>
      <c r="AP15" s="96">
        <v>74.319711538463736</v>
      </c>
      <c r="AQ15" s="97">
        <v>0</v>
      </c>
      <c r="AR15" s="96">
        <v>1787.5913461538441</v>
      </c>
      <c r="AS15" s="97">
        <v>0</v>
      </c>
      <c r="AT15" s="96">
        <v>3553.245000000004</v>
      </c>
      <c r="AU15" s="97">
        <v>0</v>
      </c>
      <c r="AV15" s="96">
        <v>3952.2291666666638</v>
      </c>
      <c r="AW15" s="97">
        <v>0</v>
      </c>
      <c r="AX15" s="96">
        <v>5257.3649999999998</v>
      </c>
      <c r="AY15" s="97">
        <v>0</v>
      </c>
    </row>
    <row r="16" spans="1:51" x14ac:dyDescent="0.25">
      <c r="B16" s="94">
        <v>10059</v>
      </c>
      <c r="C16" s="95" t="s">
        <v>19</v>
      </c>
      <c r="D16" s="96">
        <v>755.73842592592564</v>
      </c>
      <c r="E16" s="97">
        <v>0</v>
      </c>
      <c r="F16" s="96">
        <v>616.14062499999989</v>
      </c>
      <c r="G16" s="97">
        <v>0</v>
      </c>
      <c r="H16" s="96">
        <v>1466.4471153846148</v>
      </c>
      <c r="I16" s="97">
        <v>0</v>
      </c>
      <c r="J16" s="96">
        <v>2671.1850000000004</v>
      </c>
      <c r="K16" s="97">
        <v>0</v>
      </c>
      <c r="L16" s="96">
        <v>1131.5350000000003</v>
      </c>
      <c r="M16" s="97">
        <v>0</v>
      </c>
      <c r="N16" s="96">
        <v>3838.4814814814804</v>
      </c>
      <c r="O16" s="97">
        <v>0</v>
      </c>
      <c r="P16" s="96">
        <v>1572.6658653846166</v>
      </c>
      <c r="Q16" s="97">
        <v>0</v>
      </c>
      <c r="R16" s="96">
        <v>0</v>
      </c>
      <c r="S16" s="97">
        <v>0</v>
      </c>
      <c r="T16" s="96">
        <v>74.858173076923322</v>
      </c>
      <c r="U16" s="97">
        <v>0</v>
      </c>
      <c r="V16" s="96">
        <v>500.5475000000007</v>
      </c>
      <c r="W16" s="97">
        <v>0</v>
      </c>
      <c r="X16" s="96">
        <v>408.7569444444452</v>
      </c>
      <c r="Y16" s="97">
        <v>0</v>
      </c>
      <c r="Z16" s="96">
        <v>0</v>
      </c>
      <c r="AA16" s="97">
        <v>0</v>
      </c>
      <c r="AB16" s="96">
        <v>745.55528846153857</v>
      </c>
      <c r="AC16" s="97">
        <v>0</v>
      </c>
      <c r="AD16" s="96">
        <v>649.9974999999996</v>
      </c>
      <c r="AE16" s="97">
        <v>0</v>
      </c>
      <c r="AF16" s="96">
        <v>1477.6586538461527</v>
      </c>
      <c r="AG16" s="97">
        <v>0</v>
      </c>
      <c r="AH16" s="96">
        <v>2685.89</v>
      </c>
      <c r="AI16" s="97">
        <v>0</v>
      </c>
      <c r="AJ16" s="96">
        <v>1141.7864583333328</v>
      </c>
      <c r="AK16" s="97">
        <v>0</v>
      </c>
      <c r="AL16" s="96">
        <v>3855.0347222222213</v>
      </c>
      <c r="AM16" s="97">
        <v>0</v>
      </c>
      <c r="AN16" s="96">
        <v>1571.9949999999999</v>
      </c>
      <c r="AO16" s="97">
        <v>0</v>
      </c>
      <c r="AP16" s="96">
        <v>0</v>
      </c>
      <c r="AQ16" s="97">
        <v>0</v>
      </c>
      <c r="AR16" s="96">
        <v>77.990384615384656</v>
      </c>
      <c r="AS16" s="97">
        <v>0</v>
      </c>
      <c r="AT16" s="96">
        <v>504.03750000000002</v>
      </c>
      <c r="AU16" s="97">
        <v>0</v>
      </c>
      <c r="AV16" s="96">
        <v>411.97222222222194</v>
      </c>
      <c r="AW16" s="97">
        <v>0</v>
      </c>
      <c r="AX16" s="96">
        <v>0</v>
      </c>
      <c r="AY16" s="97">
        <v>0</v>
      </c>
    </row>
    <row r="17" spans="2:51" x14ac:dyDescent="0.25">
      <c r="B17" s="94">
        <v>10061</v>
      </c>
      <c r="C17" s="95" t="s">
        <v>20</v>
      </c>
      <c r="D17" s="96">
        <v>1213.4513888888891</v>
      </c>
      <c r="E17" s="97">
        <v>0</v>
      </c>
      <c r="F17" s="96">
        <v>422.9062499999996</v>
      </c>
      <c r="G17" s="97">
        <v>0</v>
      </c>
      <c r="H17" s="96">
        <v>2030.0360576923078</v>
      </c>
      <c r="I17" s="97">
        <v>0</v>
      </c>
      <c r="J17" s="96">
        <v>1114.0425</v>
      </c>
      <c r="K17" s="97">
        <v>0</v>
      </c>
      <c r="L17" s="96">
        <v>813.05000000000166</v>
      </c>
      <c r="M17" s="97">
        <v>0</v>
      </c>
      <c r="N17" s="96">
        <v>1881.7731481481483</v>
      </c>
      <c r="O17" s="97">
        <v>0</v>
      </c>
      <c r="P17" s="96">
        <v>830.29567307692196</v>
      </c>
      <c r="Q17" s="97">
        <v>0</v>
      </c>
      <c r="R17" s="96">
        <v>641.09500000000003</v>
      </c>
      <c r="S17" s="97">
        <v>0</v>
      </c>
      <c r="T17" s="96">
        <v>453.14182692307787</v>
      </c>
      <c r="U17" s="97">
        <v>0</v>
      </c>
      <c r="V17" s="96">
        <v>456.99499999999847</v>
      </c>
      <c r="W17" s="97">
        <v>0</v>
      </c>
      <c r="X17" s="96">
        <v>855.7060185185195</v>
      </c>
      <c r="Y17" s="97">
        <v>0</v>
      </c>
      <c r="Z17" s="96">
        <v>525.20749999999987</v>
      </c>
      <c r="AA17" s="97">
        <v>0</v>
      </c>
      <c r="AB17" s="96">
        <v>1206.961538461539</v>
      </c>
      <c r="AC17" s="97">
        <v>0</v>
      </c>
      <c r="AD17" s="96">
        <v>458.66249999999997</v>
      </c>
      <c r="AE17" s="97">
        <v>0</v>
      </c>
      <c r="AF17" s="96">
        <v>2045.3870192307706</v>
      </c>
      <c r="AG17" s="97">
        <v>0</v>
      </c>
      <c r="AH17" s="96">
        <v>1126.4275000000002</v>
      </c>
      <c r="AI17" s="97">
        <v>0</v>
      </c>
      <c r="AJ17" s="96">
        <v>785.09374999999909</v>
      </c>
      <c r="AK17" s="97">
        <v>0</v>
      </c>
      <c r="AL17" s="96">
        <v>1896.1388888888896</v>
      </c>
      <c r="AM17" s="97">
        <v>0</v>
      </c>
      <c r="AN17" s="96">
        <v>825.59500000000003</v>
      </c>
      <c r="AO17" s="97">
        <v>0</v>
      </c>
      <c r="AP17" s="96">
        <v>664.72596153846212</v>
      </c>
      <c r="AQ17" s="97">
        <v>0</v>
      </c>
      <c r="AR17" s="96">
        <v>458.03605769230757</v>
      </c>
      <c r="AS17" s="97">
        <v>0</v>
      </c>
      <c r="AT17" s="96">
        <v>461.91500000000053</v>
      </c>
      <c r="AU17" s="97">
        <v>0</v>
      </c>
      <c r="AV17" s="96">
        <v>860.73611111111222</v>
      </c>
      <c r="AW17" s="97">
        <v>0</v>
      </c>
      <c r="AX17" s="96">
        <v>529.97499999999968</v>
      </c>
      <c r="AY17" s="97">
        <v>0</v>
      </c>
    </row>
    <row r="18" spans="2:51" x14ac:dyDescent="0.25">
      <c r="B18" s="94">
        <v>10062</v>
      </c>
      <c r="C18" s="95" t="s">
        <v>21</v>
      </c>
      <c r="D18" s="96">
        <v>1141.5046296296291</v>
      </c>
      <c r="E18" s="97">
        <v>0</v>
      </c>
      <c r="F18" s="96">
        <v>905.15104166666686</v>
      </c>
      <c r="G18" s="97">
        <v>0</v>
      </c>
      <c r="H18" s="96">
        <v>1720.7596153846157</v>
      </c>
      <c r="I18" s="97">
        <v>0</v>
      </c>
      <c r="J18" s="96">
        <v>1415.6774999999998</v>
      </c>
      <c r="K18" s="97">
        <v>0</v>
      </c>
      <c r="L18" s="96">
        <v>1355.2550000000024</v>
      </c>
      <c r="M18" s="97">
        <v>0</v>
      </c>
      <c r="N18" s="96">
        <v>1203.0462962962954</v>
      </c>
      <c r="O18" s="97">
        <v>0</v>
      </c>
      <c r="P18" s="96">
        <v>1337.7884615384614</v>
      </c>
      <c r="Q18" s="97">
        <v>0</v>
      </c>
      <c r="R18" s="96">
        <v>690.21499999999958</v>
      </c>
      <c r="S18" s="97">
        <v>0</v>
      </c>
      <c r="T18" s="96">
        <v>964.26923076923129</v>
      </c>
      <c r="U18" s="97">
        <v>0</v>
      </c>
      <c r="V18" s="96">
        <v>1133.8725000000006</v>
      </c>
      <c r="W18" s="97">
        <v>0</v>
      </c>
      <c r="X18" s="96">
        <v>1176.8796296296287</v>
      </c>
      <c r="Y18" s="97">
        <v>0</v>
      </c>
      <c r="Z18" s="96">
        <v>1048.1425000000006</v>
      </c>
      <c r="AA18" s="97">
        <v>0</v>
      </c>
      <c r="AB18" s="96">
        <v>827.28125</v>
      </c>
      <c r="AC18" s="97">
        <v>0</v>
      </c>
      <c r="AD18" s="96">
        <v>1333.992500000001</v>
      </c>
      <c r="AE18" s="97">
        <v>0</v>
      </c>
      <c r="AF18" s="96">
        <v>1727.298076923079</v>
      </c>
      <c r="AG18" s="97">
        <v>0</v>
      </c>
      <c r="AH18" s="96">
        <v>1422.1650000000002</v>
      </c>
      <c r="AI18" s="97">
        <v>0</v>
      </c>
      <c r="AJ18" s="96">
        <v>1299.5937500000005</v>
      </c>
      <c r="AK18" s="97">
        <v>0</v>
      </c>
      <c r="AL18" s="96">
        <v>1208.5555555555566</v>
      </c>
      <c r="AM18" s="97">
        <v>0</v>
      </c>
      <c r="AN18" s="96">
        <v>1007.2050000000016</v>
      </c>
      <c r="AO18" s="97">
        <v>0</v>
      </c>
      <c r="AP18" s="96">
        <v>1001.2620192307697</v>
      </c>
      <c r="AQ18" s="97">
        <v>0</v>
      </c>
      <c r="AR18" s="96">
        <v>969.59855769230808</v>
      </c>
      <c r="AS18" s="97">
        <v>0</v>
      </c>
      <c r="AT18" s="96">
        <v>1140.2125000000005</v>
      </c>
      <c r="AU18" s="97">
        <v>0</v>
      </c>
      <c r="AV18" s="96">
        <v>1183.300925925925</v>
      </c>
      <c r="AW18" s="97">
        <v>0</v>
      </c>
      <c r="AX18" s="96">
        <v>1053.4574999999993</v>
      </c>
      <c r="AY18" s="97">
        <v>0</v>
      </c>
    </row>
    <row r="19" spans="2:51" x14ac:dyDescent="0.25">
      <c r="B19" s="94">
        <v>10064</v>
      </c>
      <c r="C19" s="95" t="s">
        <v>22</v>
      </c>
      <c r="D19" s="96">
        <v>1848.7430555555536</v>
      </c>
      <c r="E19" s="97">
        <v>0</v>
      </c>
      <c r="F19" s="96">
        <v>707.70572916666595</v>
      </c>
      <c r="G19" s="97">
        <v>0</v>
      </c>
      <c r="H19" s="96">
        <v>1671.9615384615377</v>
      </c>
      <c r="I19" s="97">
        <v>0</v>
      </c>
      <c r="J19" s="96">
        <v>2313.867499999998</v>
      </c>
      <c r="K19" s="97">
        <v>0</v>
      </c>
      <c r="L19" s="96">
        <v>922.71000000000174</v>
      </c>
      <c r="M19" s="97">
        <v>0</v>
      </c>
      <c r="N19" s="96">
        <v>2116.6342592592619</v>
      </c>
      <c r="O19" s="97">
        <v>0</v>
      </c>
      <c r="P19" s="96">
        <v>974.42307692307884</v>
      </c>
      <c r="Q19" s="97">
        <v>0</v>
      </c>
      <c r="R19" s="96">
        <v>1359.425</v>
      </c>
      <c r="S19" s="97">
        <v>0</v>
      </c>
      <c r="T19" s="96">
        <v>1830.4879807692314</v>
      </c>
      <c r="U19" s="97">
        <v>0</v>
      </c>
      <c r="V19" s="96">
        <v>2067.0625000000014</v>
      </c>
      <c r="W19" s="97">
        <v>0</v>
      </c>
      <c r="X19" s="96">
        <v>1590.3217592592621</v>
      </c>
      <c r="Y19" s="97">
        <v>0</v>
      </c>
      <c r="Z19" s="96">
        <v>1538.5550000000005</v>
      </c>
      <c r="AA19" s="97">
        <v>0</v>
      </c>
      <c r="AB19" s="96">
        <v>1813.0120192307684</v>
      </c>
      <c r="AC19" s="97">
        <v>0</v>
      </c>
      <c r="AD19" s="96">
        <v>763.23750000000109</v>
      </c>
      <c r="AE19" s="97">
        <v>0</v>
      </c>
      <c r="AF19" s="96">
        <v>1679.2932692307684</v>
      </c>
      <c r="AG19" s="97">
        <v>0</v>
      </c>
      <c r="AH19" s="96">
        <v>2322.1975000000025</v>
      </c>
      <c r="AI19" s="97">
        <v>0</v>
      </c>
      <c r="AJ19" s="96">
        <v>918.97916666666606</v>
      </c>
      <c r="AK19" s="97">
        <v>0</v>
      </c>
      <c r="AL19" s="96">
        <v>2123.9513888888869</v>
      </c>
      <c r="AM19" s="97">
        <v>0</v>
      </c>
      <c r="AN19" s="96">
        <v>934.92000000000132</v>
      </c>
      <c r="AO19" s="97">
        <v>0</v>
      </c>
      <c r="AP19" s="96">
        <v>1419.6610576923056</v>
      </c>
      <c r="AQ19" s="97">
        <v>0</v>
      </c>
      <c r="AR19" s="96">
        <v>1837.0408653846159</v>
      </c>
      <c r="AS19" s="97">
        <v>0</v>
      </c>
      <c r="AT19" s="96">
        <v>2074.77</v>
      </c>
      <c r="AU19" s="97">
        <v>0</v>
      </c>
      <c r="AV19" s="96">
        <v>1597.1412037037026</v>
      </c>
      <c r="AW19" s="97">
        <v>0</v>
      </c>
      <c r="AX19" s="96">
        <v>1546.0250000000001</v>
      </c>
      <c r="AY19" s="97">
        <v>0</v>
      </c>
    </row>
    <row r="20" spans="2:51" x14ac:dyDescent="0.25">
      <c r="B20" s="94">
        <v>10065</v>
      </c>
      <c r="C20" s="95" t="s">
        <v>23</v>
      </c>
      <c r="D20" s="96">
        <v>1315.6851851851852</v>
      </c>
      <c r="E20" s="97">
        <v>0</v>
      </c>
      <c r="F20" s="96">
        <v>1305.2161458333335</v>
      </c>
      <c r="G20" s="97">
        <v>0</v>
      </c>
      <c r="H20" s="96">
        <v>1101.8173076923083</v>
      </c>
      <c r="I20" s="97">
        <v>0</v>
      </c>
      <c r="J20" s="96">
        <v>1268.4124999999999</v>
      </c>
      <c r="K20" s="97">
        <v>0</v>
      </c>
      <c r="L20" s="96">
        <v>1022.6475000000002</v>
      </c>
      <c r="M20" s="97">
        <v>0</v>
      </c>
      <c r="N20" s="96">
        <v>1688.5717592592587</v>
      </c>
      <c r="O20" s="97">
        <v>0</v>
      </c>
      <c r="P20" s="96">
        <v>1220.3028846153848</v>
      </c>
      <c r="Q20" s="97">
        <v>0</v>
      </c>
      <c r="R20" s="96">
        <v>1097.1299999999999</v>
      </c>
      <c r="S20" s="97">
        <v>0</v>
      </c>
      <c r="T20" s="96">
        <v>1014.6394230769231</v>
      </c>
      <c r="U20" s="97">
        <v>0</v>
      </c>
      <c r="V20" s="96">
        <v>932.19500000000016</v>
      </c>
      <c r="W20" s="97">
        <v>0</v>
      </c>
      <c r="X20" s="96">
        <v>1060.9305555555557</v>
      </c>
      <c r="Y20" s="97">
        <v>0</v>
      </c>
      <c r="Z20" s="96">
        <v>968.49999999999966</v>
      </c>
      <c r="AA20" s="97">
        <v>0</v>
      </c>
      <c r="AB20" s="96">
        <v>1296.9903846153845</v>
      </c>
      <c r="AC20" s="97">
        <v>0</v>
      </c>
      <c r="AD20" s="96">
        <v>1324.6825000000001</v>
      </c>
      <c r="AE20" s="97">
        <v>0</v>
      </c>
      <c r="AF20" s="96">
        <v>1101.8173076923083</v>
      </c>
      <c r="AG20" s="97">
        <v>0</v>
      </c>
      <c r="AH20" s="96">
        <v>1268.4124999999999</v>
      </c>
      <c r="AI20" s="97">
        <v>0</v>
      </c>
      <c r="AJ20" s="96">
        <v>982.46875000000011</v>
      </c>
      <c r="AK20" s="97">
        <v>0</v>
      </c>
      <c r="AL20" s="96">
        <v>1688.5717592592587</v>
      </c>
      <c r="AM20" s="97">
        <v>0</v>
      </c>
      <c r="AN20" s="96">
        <v>1202.9825000000001</v>
      </c>
      <c r="AO20" s="97">
        <v>0</v>
      </c>
      <c r="AP20" s="96">
        <v>1115.4951923076926</v>
      </c>
      <c r="AQ20" s="97">
        <v>0</v>
      </c>
      <c r="AR20" s="96">
        <v>1014.6394230769231</v>
      </c>
      <c r="AS20" s="97">
        <v>0</v>
      </c>
      <c r="AT20" s="96">
        <v>932.19500000000016</v>
      </c>
      <c r="AU20" s="97">
        <v>0</v>
      </c>
      <c r="AV20" s="96">
        <v>1060.9305555555557</v>
      </c>
      <c r="AW20" s="97">
        <v>0</v>
      </c>
      <c r="AX20" s="96">
        <v>968.49999999999966</v>
      </c>
      <c r="AY20" s="97">
        <v>0</v>
      </c>
    </row>
    <row r="21" spans="2:51" x14ac:dyDescent="0.25">
      <c r="B21" s="94">
        <v>10066</v>
      </c>
      <c r="C21" s="95" t="s">
        <v>24</v>
      </c>
      <c r="D21" s="96">
        <v>4271.5370370370383</v>
      </c>
      <c r="E21" s="97">
        <v>0</v>
      </c>
      <c r="F21" s="96">
        <v>4495.8255208333321</v>
      </c>
      <c r="G21" s="97">
        <v>0</v>
      </c>
      <c r="H21" s="96">
        <v>10222.754807692305</v>
      </c>
      <c r="I21" s="97">
        <v>0</v>
      </c>
      <c r="J21" s="96">
        <v>4454.3625000000002</v>
      </c>
      <c r="K21" s="97">
        <v>0</v>
      </c>
      <c r="L21" s="96">
        <v>4158.8650000000043</v>
      </c>
      <c r="M21" s="97">
        <v>0</v>
      </c>
      <c r="N21" s="96">
        <v>6310.3819444444489</v>
      </c>
      <c r="O21" s="97">
        <v>0</v>
      </c>
      <c r="P21" s="96">
        <v>2959.1394230769301</v>
      </c>
      <c r="Q21" s="97">
        <v>0</v>
      </c>
      <c r="R21" s="96">
        <v>1860.122500000002</v>
      </c>
      <c r="S21" s="97">
        <v>0</v>
      </c>
      <c r="T21" s="96">
        <v>3216.8918269230753</v>
      </c>
      <c r="U21" s="97">
        <v>0</v>
      </c>
      <c r="V21" s="96">
        <v>1422.8749999999986</v>
      </c>
      <c r="W21" s="97">
        <v>0</v>
      </c>
      <c r="X21" s="96">
        <v>4852.6736111111068</v>
      </c>
      <c r="Y21" s="97">
        <v>0</v>
      </c>
      <c r="Z21" s="96">
        <v>3325.6399999999971</v>
      </c>
      <c r="AA21" s="97">
        <v>0</v>
      </c>
      <c r="AB21" s="96">
        <v>3196.012019230775</v>
      </c>
      <c r="AC21" s="97">
        <v>0</v>
      </c>
      <c r="AD21" s="96">
        <v>6377.2599999999966</v>
      </c>
      <c r="AE21" s="97">
        <v>0</v>
      </c>
      <c r="AF21" s="96">
        <v>10446.670673076924</v>
      </c>
      <c r="AG21" s="97">
        <v>0</v>
      </c>
      <c r="AH21" s="96">
        <v>4660.3224999999975</v>
      </c>
      <c r="AI21" s="97">
        <v>0</v>
      </c>
      <c r="AJ21" s="96">
        <v>3666.09375</v>
      </c>
      <c r="AK21" s="97">
        <v>0</v>
      </c>
      <c r="AL21" s="96">
        <v>6532.0300925925976</v>
      </c>
      <c r="AM21" s="97">
        <v>0</v>
      </c>
      <c r="AN21" s="96">
        <v>1767.7275000000029</v>
      </c>
      <c r="AO21" s="97">
        <v>0</v>
      </c>
      <c r="AP21" s="96">
        <v>3275.2860576923081</v>
      </c>
      <c r="AQ21" s="97">
        <v>0</v>
      </c>
      <c r="AR21" s="96">
        <v>3404.139423076921</v>
      </c>
      <c r="AS21" s="97">
        <v>0</v>
      </c>
      <c r="AT21" s="96">
        <v>1613.5375000000006</v>
      </c>
      <c r="AU21" s="97">
        <v>0</v>
      </c>
      <c r="AV21" s="96">
        <v>5064.1828703703732</v>
      </c>
      <c r="AW21" s="97">
        <v>0</v>
      </c>
      <c r="AX21" s="96">
        <v>3514.7574999999993</v>
      </c>
      <c r="AY21" s="97">
        <v>0</v>
      </c>
    </row>
    <row r="22" spans="2:51" x14ac:dyDescent="0.25">
      <c r="B22" s="94">
        <v>10067</v>
      </c>
      <c r="C22" s="95" t="s">
        <v>25</v>
      </c>
      <c r="D22" s="96">
        <v>3154.856481481479</v>
      </c>
      <c r="E22" s="97">
        <v>0</v>
      </c>
      <c r="F22" s="96">
        <v>2021.2057291666681</v>
      </c>
      <c r="G22" s="97">
        <v>0</v>
      </c>
      <c r="H22" s="96">
        <v>4106.1682692307677</v>
      </c>
      <c r="I22" s="97">
        <v>0</v>
      </c>
      <c r="J22" s="96">
        <v>4471.814999999996</v>
      </c>
      <c r="K22" s="97">
        <v>0</v>
      </c>
      <c r="L22" s="96">
        <v>2178.9400000000019</v>
      </c>
      <c r="M22" s="97">
        <v>0</v>
      </c>
      <c r="N22" s="96">
        <v>3798.2638888888891</v>
      </c>
      <c r="O22" s="97">
        <v>0</v>
      </c>
      <c r="P22" s="96">
        <v>4051.7740384615363</v>
      </c>
      <c r="Q22" s="97">
        <v>0</v>
      </c>
      <c r="R22" s="96">
        <v>2581.5650000000001</v>
      </c>
      <c r="S22" s="97">
        <v>0</v>
      </c>
      <c r="T22" s="96">
        <v>2382.5024038461543</v>
      </c>
      <c r="U22" s="97">
        <v>0</v>
      </c>
      <c r="V22" s="96">
        <v>3388.5124999999989</v>
      </c>
      <c r="W22" s="97">
        <v>0</v>
      </c>
      <c r="X22" s="96">
        <v>3789.3750000000023</v>
      </c>
      <c r="Y22" s="97">
        <v>0</v>
      </c>
      <c r="Z22" s="96">
        <v>4862.8249999999998</v>
      </c>
      <c r="AA22" s="97">
        <v>0</v>
      </c>
      <c r="AB22" s="96">
        <v>2626.8725961538466</v>
      </c>
      <c r="AC22" s="97">
        <v>0</v>
      </c>
      <c r="AD22" s="96">
        <v>3002.7325000000019</v>
      </c>
      <c r="AE22" s="97">
        <v>0</v>
      </c>
      <c r="AF22" s="96">
        <v>4277.5937499999973</v>
      </c>
      <c r="AG22" s="97">
        <v>0</v>
      </c>
      <c r="AH22" s="96">
        <v>4574.1250000000018</v>
      </c>
      <c r="AI22" s="97">
        <v>0</v>
      </c>
      <c r="AJ22" s="96">
        <v>2331.921875</v>
      </c>
      <c r="AK22" s="97">
        <v>0</v>
      </c>
      <c r="AL22" s="96">
        <v>3894.1087962962965</v>
      </c>
      <c r="AM22" s="97">
        <v>0</v>
      </c>
      <c r="AN22" s="96">
        <v>3447.9300000000012</v>
      </c>
      <c r="AO22" s="97">
        <v>0</v>
      </c>
      <c r="AP22" s="96">
        <v>3296.1249999999986</v>
      </c>
      <c r="AQ22" s="97">
        <v>0</v>
      </c>
      <c r="AR22" s="96">
        <v>2456.6394230769247</v>
      </c>
      <c r="AS22" s="97">
        <v>0</v>
      </c>
      <c r="AT22" s="96">
        <v>3471.9725000000012</v>
      </c>
      <c r="AU22" s="97">
        <v>0</v>
      </c>
      <c r="AV22" s="96">
        <v>3882.9606481481483</v>
      </c>
      <c r="AW22" s="97">
        <v>0</v>
      </c>
      <c r="AX22" s="96">
        <v>4957.6474999999991</v>
      </c>
      <c r="AY22" s="97">
        <v>0</v>
      </c>
    </row>
    <row r="23" spans="2:51" x14ac:dyDescent="0.25">
      <c r="B23" s="94">
        <v>10068</v>
      </c>
      <c r="C23" s="95" t="s">
        <v>26</v>
      </c>
      <c r="D23" s="96">
        <v>0</v>
      </c>
      <c r="E23" s="97">
        <v>0</v>
      </c>
      <c r="F23" s="96">
        <v>44.812499999999922</v>
      </c>
      <c r="G23" s="97">
        <v>0</v>
      </c>
      <c r="H23" s="96">
        <v>345.5721153846153</v>
      </c>
      <c r="I23" s="97">
        <v>0</v>
      </c>
      <c r="J23" s="96">
        <v>409.30000000000064</v>
      </c>
      <c r="K23" s="97">
        <v>0</v>
      </c>
      <c r="L23" s="96">
        <v>570.27999999999986</v>
      </c>
      <c r="M23" s="97">
        <v>0</v>
      </c>
      <c r="N23" s="96">
        <v>473.52083333333297</v>
      </c>
      <c r="O23" s="97">
        <v>0</v>
      </c>
      <c r="P23" s="96">
        <v>412.63461538461502</v>
      </c>
      <c r="Q23" s="97">
        <v>0</v>
      </c>
      <c r="R23" s="96">
        <v>107.20500000000006</v>
      </c>
      <c r="S23" s="97">
        <v>0</v>
      </c>
      <c r="T23" s="96">
        <v>0</v>
      </c>
      <c r="U23" s="97">
        <v>0</v>
      </c>
      <c r="V23" s="96">
        <v>451.43499999999989</v>
      </c>
      <c r="W23" s="97">
        <v>0</v>
      </c>
      <c r="X23" s="96">
        <v>388.91435185185202</v>
      </c>
      <c r="Y23" s="97">
        <v>0</v>
      </c>
      <c r="Z23" s="96">
        <v>67.142500000000055</v>
      </c>
      <c r="AA23" s="97">
        <v>0</v>
      </c>
      <c r="AB23" s="96">
        <v>0</v>
      </c>
      <c r="AC23" s="97">
        <v>0</v>
      </c>
      <c r="AD23" s="96">
        <v>184.85250000000076</v>
      </c>
      <c r="AE23" s="97">
        <v>0</v>
      </c>
      <c r="AF23" s="96">
        <v>347.18750000000034</v>
      </c>
      <c r="AG23" s="97">
        <v>0</v>
      </c>
      <c r="AH23" s="96">
        <v>411.00749999999954</v>
      </c>
      <c r="AI23" s="97">
        <v>0</v>
      </c>
      <c r="AJ23" s="96">
        <v>559.1015625</v>
      </c>
      <c r="AK23" s="97">
        <v>0</v>
      </c>
      <c r="AL23" s="96">
        <v>475.25462962962962</v>
      </c>
      <c r="AM23" s="97">
        <v>0</v>
      </c>
      <c r="AN23" s="96">
        <v>312.44250000000039</v>
      </c>
      <c r="AO23" s="97">
        <v>0</v>
      </c>
      <c r="AP23" s="96">
        <v>201.71875</v>
      </c>
      <c r="AQ23" s="97">
        <v>0</v>
      </c>
      <c r="AR23" s="96">
        <v>0</v>
      </c>
      <c r="AS23" s="97">
        <v>0</v>
      </c>
      <c r="AT23" s="96">
        <v>453.74250000000001</v>
      </c>
      <c r="AU23" s="97">
        <v>0</v>
      </c>
      <c r="AV23" s="96">
        <v>391.79629629629591</v>
      </c>
      <c r="AW23" s="97">
        <v>0</v>
      </c>
      <c r="AX23" s="96">
        <v>68.314999999999628</v>
      </c>
      <c r="AY23" s="97">
        <v>0</v>
      </c>
    </row>
    <row r="24" spans="2:51" x14ac:dyDescent="0.25">
      <c r="B24" s="94">
        <v>10070</v>
      </c>
      <c r="C24" s="95" t="s">
        <v>27</v>
      </c>
      <c r="D24" s="96">
        <v>53.289351851851904</v>
      </c>
      <c r="E24" s="97">
        <v>0</v>
      </c>
      <c r="F24" s="96">
        <v>43.567708333333371</v>
      </c>
      <c r="G24" s="97">
        <v>0</v>
      </c>
      <c r="H24" s="96">
        <v>95.740384615384585</v>
      </c>
      <c r="I24" s="97">
        <v>0</v>
      </c>
      <c r="J24" s="96">
        <v>83.199999999999946</v>
      </c>
      <c r="K24" s="97">
        <v>0</v>
      </c>
      <c r="L24" s="96">
        <v>64.342499999999944</v>
      </c>
      <c r="M24" s="97">
        <v>0</v>
      </c>
      <c r="N24" s="96">
        <v>70.560185185185148</v>
      </c>
      <c r="O24" s="97">
        <v>0</v>
      </c>
      <c r="P24" s="96">
        <v>40.300480769230731</v>
      </c>
      <c r="Q24" s="97">
        <v>0</v>
      </c>
      <c r="R24" s="96">
        <v>38.690000000000083</v>
      </c>
      <c r="S24" s="97">
        <v>0</v>
      </c>
      <c r="T24" s="96">
        <v>31.829326923076966</v>
      </c>
      <c r="U24" s="97">
        <v>0</v>
      </c>
      <c r="V24" s="96">
        <v>45.81</v>
      </c>
      <c r="W24" s="97">
        <v>0</v>
      </c>
      <c r="X24" s="96">
        <v>37.129629629629662</v>
      </c>
      <c r="Y24" s="97">
        <v>0</v>
      </c>
      <c r="Z24" s="96">
        <v>40.50250000000004</v>
      </c>
      <c r="AA24" s="97">
        <v>0</v>
      </c>
      <c r="AB24" s="96">
        <v>52.757211538461576</v>
      </c>
      <c r="AC24" s="97">
        <v>0</v>
      </c>
      <c r="AD24" s="96">
        <v>43.767499999999984</v>
      </c>
      <c r="AE24" s="97">
        <v>0</v>
      </c>
      <c r="AF24" s="96">
        <v>95.740384615384585</v>
      </c>
      <c r="AG24" s="97">
        <v>0</v>
      </c>
      <c r="AH24" s="96">
        <v>83.199999999999946</v>
      </c>
      <c r="AI24" s="97">
        <v>0</v>
      </c>
      <c r="AJ24" s="96">
        <v>63.856770833333329</v>
      </c>
      <c r="AK24" s="97">
        <v>0</v>
      </c>
      <c r="AL24" s="96">
        <v>70.560185185185148</v>
      </c>
      <c r="AM24" s="97">
        <v>0</v>
      </c>
      <c r="AN24" s="96">
        <v>40.119999999999962</v>
      </c>
      <c r="AO24" s="97">
        <v>0</v>
      </c>
      <c r="AP24" s="96">
        <v>38.966346153846224</v>
      </c>
      <c r="AQ24" s="97">
        <v>0</v>
      </c>
      <c r="AR24" s="96">
        <v>31.829326923076966</v>
      </c>
      <c r="AS24" s="97">
        <v>0</v>
      </c>
      <c r="AT24" s="96">
        <v>45.81</v>
      </c>
      <c r="AU24" s="97">
        <v>0</v>
      </c>
      <c r="AV24" s="96">
        <v>37.129629629629662</v>
      </c>
      <c r="AW24" s="97">
        <v>0</v>
      </c>
      <c r="AX24" s="96">
        <v>40.50250000000004</v>
      </c>
      <c r="AY24" s="97">
        <v>0</v>
      </c>
    </row>
    <row r="25" spans="2:51" x14ac:dyDescent="0.25">
      <c r="B25" s="94">
        <v>10071</v>
      </c>
      <c r="C25" s="95" t="s">
        <v>28</v>
      </c>
      <c r="D25" s="96">
        <v>216.25231481481489</v>
      </c>
      <c r="E25" s="97">
        <v>0</v>
      </c>
      <c r="F25" s="96">
        <v>0</v>
      </c>
      <c r="G25" s="97">
        <v>0</v>
      </c>
      <c r="H25" s="96">
        <v>614.49038461538441</v>
      </c>
      <c r="I25" s="97">
        <v>0</v>
      </c>
      <c r="J25" s="96">
        <v>506.8950000000001</v>
      </c>
      <c r="K25" s="97">
        <v>0</v>
      </c>
      <c r="L25" s="96">
        <v>142.0450000000001</v>
      </c>
      <c r="M25" s="97">
        <v>0</v>
      </c>
      <c r="N25" s="96">
        <v>502.31712962963002</v>
      </c>
      <c r="O25" s="97">
        <v>0</v>
      </c>
      <c r="P25" s="96">
        <v>386.81730769230762</v>
      </c>
      <c r="Q25" s="97">
        <v>0</v>
      </c>
      <c r="R25" s="96">
        <v>0</v>
      </c>
      <c r="S25" s="97">
        <v>0</v>
      </c>
      <c r="T25" s="96">
        <v>99.004807692307679</v>
      </c>
      <c r="U25" s="97">
        <v>0</v>
      </c>
      <c r="V25" s="96">
        <v>158.35250000000002</v>
      </c>
      <c r="W25" s="97">
        <v>0</v>
      </c>
      <c r="X25" s="96">
        <v>249.88425925925932</v>
      </c>
      <c r="Y25" s="97">
        <v>0</v>
      </c>
      <c r="Z25" s="96">
        <v>0</v>
      </c>
      <c r="AA25" s="97">
        <v>0</v>
      </c>
      <c r="AB25" s="96">
        <v>204.46153846153814</v>
      </c>
      <c r="AC25" s="97">
        <v>0</v>
      </c>
      <c r="AD25" s="96">
        <v>0</v>
      </c>
      <c r="AE25" s="97">
        <v>0</v>
      </c>
      <c r="AF25" s="96">
        <v>617.7620192307694</v>
      </c>
      <c r="AG25" s="97">
        <v>0</v>
      </c>
      <c r="AH25" s="96">
        <v>509.40500000000009</v>
      </c>
      <c r="AI25" s="97">
        <v>0</v>
      </c>
      <c r="AJ25" s="96">
        <v>141.71614583333326</v>
      </c>
      <c r="AK25" s="97">
        <v>0</v>
      </c>
      <c r="AL25" s="96">
        <v>504.95138888888903</v>
      </c>
      <c r="AM25" s="97">
        <v>0</v>
      </c>
      <c r="AN25" s="96">
        <v>373.7499999999996</v>
      </c>
      <c r="AO25" s="97">
        <v>0</v>
      </c>
      <c r="AP25" s="96">
        <v>0</v>
      </c>
      <c r="AQ25" s="97">
        <v>0</v>
      </c>
      <c r="AR25" s="96">
        <v>100.86538461538474</v>
      </c>
      <c r="AS25" s="97">
        <v>0</v>
      </c>
      <c r="AT25" s="96">
        <v>159.13249999999979</v>
      </c>
      <c r="AU25" s="97">
        <v>0</v>
      </c>
      <c r="AV25" s="96">
        <v>250.5555555555556</v>
      </c>
      <c r="AW25" s="97">
        <v>0</v>
      </c>
      <c r="AX25" s="96">
        <v>0</v>
      </c>
      <c r="AY25" s="97">
        <v>0</v>
      </c>
    </row>
    <row r="26" spans="2:51" x14ac:dyDescent="0.25">
      <c r="B26" s="94">
        <v>10072</v>
      </c>
      <c r="C26" s="95" t="s">
        <v>29</v>
      </c>
      <c r="D26" s="96">
        <v>1716.1087962962974</v>
      </c>
      <c r="E26" s="97">
        <v>0</v>
      </c>
      <c r="F26" s="96">
        <v>1989.3984375000002</v>
      </c>
      <c r="G26" s="97">
        <v>0</v>
      </c>
      <c r="H26" s="96">
        <v>3700.6418269230753</v>
      </c>
      <c r="I26" s="97">
        <v>0</v>
      </c>
      <c r="J26" s="96">
        <v>4148.5925000000007</v>
      </c>
      <c r="K26" s="97">
        <v>0</v>
      </c>
      <c r="L26" s="96">
        <v>4979.8924999999963</v>
      </c>
      <c r="M26" s="97">
        <v>0</v>
      </c>
      <c r="N26" s="96">
        <v>6105.7268518518504</v>
      </c>
      <c r="O26" s="97">
        <v>0</v>
      </c>
      <c r="P26" s="96">
        <v>4603.2163461538466</v>
      </c>
      <c r="Q26" s="97">
        <v>0</v>
      </c>
      <c r="R26" s="96">
        <v>2567.3099999999968</v>
      </c>
      <c r="S26" s="97">
        <v>0</v>
      </c>
      <c r="T26" s="96">
        <v>3344.6201923076933</v>
      </c>
      <c r="U26" s="97">
        <v>0</v>
      </c>
      <c r="V26" s="96">
        <v>4191.8175000000019</v>
      </c>
      <c r="W26" s="97">
        <v>0</v>
      </c>
      <c r="X26" s="96">
        <v>4259.2013888888887</v>
      </c>
      <c r="Y26" s="97">
        <v>0</v>
      </c>
      <c r="Z26" s="96">
        <v>4847.2000000000007</v>
      </c>
      <c r="AA26" s="97">
        <v>0</v>
      </c>
      <c r="AB26" s="96">
        <v>735.39663461538487</v>
      </c>
      <c r="AC26" s="97">
        <v>0</v>
      </c>
      <c r="AD26" s="96">
        <v>3159.7525000000032</v>
      </c>
      <c r="AE26" s="97">
        <v>0</v>
      </c>
      <c r="AF26" s="96">
        <v>3715.4903846153861</v>
      </c>
      <c r="AG26" s="97">
        <v>0</v>
      </c>
      <c r="AH26" s="96">
        <v>4165.5275000000038</v>
      </c>
      <c r="AI26" s="97">
        <v>0</v>
      </c>
      <c r="AJ26" s="96">
        <v>4848.0546875000045</v>
      </c>
      <c r="AK26" s="97">
        <v>0</v>
      </c>
      <c r="AL26" s="96">
        <v>6127.5995370370338</v>
      </c>
      <c r="AM26" s="97">
        <v>0</v>
      </c>
      <c r="AN26" s="96">
        <v>3671.5675000000051</v>
      </c>
      <c r="AO26" s="97">
        <v>0</v>
      </c>
      <c r="AP26" s="96">
        <v>3459.6298076923067</v>
      </c>
      <c r="AQ26" s="97">
        <v>0</v>
      </c>
      <c r="AR26" s="96">
        <v>3363.4014423076933</v>
      </c>
      <c r="AS26" s="97">
        <v>0</v>
      </c>
      <c r="AT26" s="96">
        <v>4216.9200000000046</v>
      </c>
      <c r="AU26" s="97">
        <v>0</v>
      </c>
      <c r="AV26" s="96">
        <v>4277.4930555555593</v>
      </c>
      <c r="AW26" s="97">
        <v>0</v>
      </c>
      <c r="AX26" s="96">
        <v>4864.1599999999944</v>
      </c>
      <c r="AY26" s="97">
        <v>0</v>
      </c>
    </row>
    <row r="27" spans="2:51" x14ac:dyDescent="0.25">
      <c r="B27" s="94">
        <v>10074</v>
      </c>
      <c r="C27" s="95" t="s">
        <v>30</v>
      </c>
      <c r="D27" s="96">
        <v>5203.173611111115</v>
      </c>
      <c r="E27" s="97">
        <v>0</v>
      </c>
      <c r="F27" s="96">
        <v>3046.2578124999968</v>
      </c>
      <c r="G27" s="97">
        <v>0</v>
      </c>
      <c r="H27" s="96">
        <v>6550.4182692307659</v>
      </c>
      <c r="I27" s="97">
        <v>0</v>
      </c>
      <c r="J27" s="96">
        <v>5347.3249999999998</v>
      </c>
      <c r="K27" s="97">
        <v>0</v>
      </c>
      <c r="L27" s="96">
        <v>2493.4825000000005</v>
      </c>
      <c r="M27" s="97">
        <v>0</v>
      </c>
      <c r="N27" s="96">
        <v>5351.5486111111122</v>
      </c>
      <c r="O27" s="97">
        <v>0</v>
      </c>
      <c r="P27" s="96">
        <v>1961.4158653846125</v>
      </c>
      <c r="Q27" s="97">
        <v>0</v>
      </c>
      <c r="R27" s="96">
        <v>377.52999999999923</v>
      </c>
      <c r="S27" s="97">
        <v>0</v>
      </c>
      <c r="T27" s="96">
        <v>3107.8437500000014</v>
      </c>
      <c r="U27" s="97">
        <v>0</v>
      </c>
      <c r="V27" s="96">
        <v>3288.0949999999984</v>
      </c>
      <c r="W27" s="97">
        <v>0</v>
      </c>
      <c r="X27" s="96">
        <v>4459.7777777777801</v>
      </c>
      <c r="Y27" s="97">
        <v>0</v>
      </c>
      <c r="Z27" s="96">
        <v>5549.0350000000017</v>
      </c>
      <c r="AA27" s="97">
        <v>0</v>
      </c>
      <c r="AB27" s="96">
        <v>5156.9086538461588</v>
      </c>
      <c r="AC27" s="97">
        <v>0</v>
      </c>
      <c r="AD27" s="96">
        <v>3227.5499999999956</v>
      </c>
      <c r="AE27" s="97">
        <v>0</v>
      </c>
      <c r="AF27" s="96">
        <v>6651.9879807692259</v>
      </c>
      <c r="AG27" s="97">
        <v>0</v>
      </c>
      <c r="AH27" s="96">
        <v>5439.5400000000027</v>
      </c>
      <c r="AI27" s="97">
        <v>0</v>
      </c>
      <c r="AJ27" s="96">
        <v>2369.7890624999991</v>
      </c>
      <c r="AK27" s="97">
        <v>0</v>
      </c>
      <c r="AL27" s="96">
        <v>5423.7500000000045</v>
      </c>
      <c r="AM27" s="97">
        <v>0</v>
      </c>
      <c r="AN27" s="96">
        <v>1909.0224999999989</v>
      </c>
      <c r="AO27" s="97">
        <v>0</v>
      </c>
      <c r="AP27" s="96">
        <v>496.85817307692571</v>
      </c>
      <c r="AQ27" s="97">
        <v>0</v>
      </c>
      <c r="AR27" s="96">
        <v>3123.0456730769242</v>
      </c>
      <c r="AS27" s="97">
        <v>0</v>
      </c>
      <c r="AT27" s="96">
        <v>3327.3100000000009</v>
      </c>
      <c r="AU27" s="97">
        <v>0</v>
      </c>
      <c r="AV27" s="96">
        <v>4499.0462962962984</v>
      </c>
      <c r="AW27" s="97">
        <v>0</v>
      </c>
      <c r="AX27" s="96">
        <v>5576.0024999999996</v>
      </c>
      <c r="AY27" s="97">
        <v>0</v>
      </c>
    </row>
    <row r="28" spans="2:51" x14ac:dyDescent="0.25">
      <c r="B28" s="94">
        <v>10076</v>
      </c>
      <c r="C28" s="95" t="s">
        <v>31</v>
      </c>
      <c r="D28" s="96">
        <v>146.65972222222223</v>
      </c>
      <c r="E28" s="97">
        <v>0</v>
      </c>
      <c r="F28" s="96">
        <v>0</v>
      </c>
      <c r="G28" s="97">
        <v>0</v>
      </c>
      <c r="H28" s="96">
        <v>821.15144230769181</v>
      </c>
      <c r="I28" s="97">
        <v>0</v>
      </c>
      <c r="J28" s="96">
        <v>1422.1875000000007</v>
      </c>
      <c r="K28" s="97">
        <v>0</v>
      </c>
      <c r="L28" s="96">
        <v>111.35250000000063</v>
      </c>
      <c r="M28" s="97">
        <v>0</v>
      </c>
      <c r="N28" s="96">
        <v>375.64351851851893</v>
      </c>
      <c r="O28" s="97">
        <v>0</v>
      </c>
      <c r="P28" s="96">
        <v>390.93028846153777</v>
      </c>
      <c r="Q28" s="97">
        <v>0</v>
      </c>
      <c r="R28" s="96">
        <v>496.80249999999921</v>
      </c>
      <c r="S28" s="97">
        <v>0</v>
      </c>
      <c r="T28" s="96">
        <v>564.01923076923072</v>
      </c>
      <c r="U28" s="97">
        <v>0</v>
      </c>
      <c r="V28" s="96">
        <v>614.72249999999906</v>
      </c>
      <c r="W28" s="97">
        <v>0</v>
      </c>
      <c r="X28" s="96">
        <v>865.05324074074076</v>
      </c>
      <c r="Y28" s="97">
        <v>0</v>
      </c>
      <c r="Z28" s="96">
        <v>400.26249999999908</v>
      </c>
      <c r="AA28" s="97">
        <v>0</v>
      </c>
      <c r="AB28" s="96">
        <v>158.15144230769295</v>
      </c>
      <c r="AC28" s="97">
        <v>0</v>
      </c>
      <c r="AD28" s="96">
        <v>0</v>
      </c>
      <c r="AE28" s="97">
        <v>0</v>
      </c>
      <c r="AF28" s="96">
        <v>835.54807692307747</v>
      </c>
      <c r="AG28" s="97">
        <v>0</v>
      </c>
      <c r="AH28" s="96">
        <v>1441.3375000000003</v>
      </c>
      <c r="AI28" s="97">
        <v>0</v>
      </c>
      <c r="AJ28" s="96">
        <v>86.986979166667311</v>
      </c>
      <c r="AK28" s="97">
        <v>0</v>
      </c>
      <c r="AL28" s="96">
        <v>387.33564814814781</v>
      </c>
      <c r="AM28" s="97">
        <v>0</v>
      </c>
      <c r="AN28" s="96">
        <v>408.62750000000017</v>
      </c>
      <c r="AO28" s="97">
        <v>0</v>
      </c>
      <c r="AP28" s="96">
        <v>499.7500000000004</v>
      </c>
      <c r="AQ28" s="97">
        <v>0</v>
      </c>
      <c r="AR28" s="96">
        <v>569.36298076923049</v>
      </c>
      <c r="AS28" s="97">
        <v>0</v>
      </c>
      <c r="AT28" s="96">
        <v>621.16999999999928</v>
      </c>
      <c r="AU28" s="97">
        <v>0</v>
      </c>
      <c r="AV28" s="96">
        <v>875.34259259259261</v>
      </c>
      <c r="AW28" s="97">
        <v>0</v>
      </c>
      <c r="AX28" s="96">
        <v>404.53249999999997</v>
      </c>
      <c r="AY28" s="97">
        <v>0</v>
      </c>
    </row>
    <row r="29" spans="2:51" x14ac:dyDescent="0.25">
      <c r="B29" s="94">
        <v>10078</v>
      </c>
      <c r="C29" s="95" t="s">
        <v>32</v>
      </c>
      <c r="D29" s="96">
        <v>1176.7430555555554</v>
      </c>
      <c r="E29" s="97">
        <v>0</v>
      </c>
      <c r="F29" s="96">
        <v>918.27864583333383</v>
      </c>
      <c r="G29" s="97">
        <v>0</v>
      </c>
      <c r="H29" s="96">
        <v>1395.5264423076926</v>
      </c>
      <c r="I29" s="97">
        <v>0</v>
      </c>
      <c r="J29" s="96">
        <v>1066.8974999999998</v>
      </c>
      <c r="K29" s="97">
        <v>0</v>
      </c>
      <c r="L29" s="96">
        <v>605.51499999999999</v>
      </c>
      <c r="M29" s="97">
        <v>0</v>
      </c>
      <c r="N29" s="96">
        <v>1062.9976851851854</v>
      </c>
      <c r="O29" s="97">
        <v>0</v>
      </c>
      <c r="P29" s="96">
        <v>1252.3245192307697</v>
      </c>
      <c r="Q29" s="97">
        <v>0</v>
      </c>
      <c r="R29" s="96">
        <v>339.74000000000035</v>
      </c>
      <c r="S29" s="97">
        <v>0</v>
      </c>
      <c r="T29" s="96">
        <v>591.56971153846132</v>
      </c>
      <c r="U29" s="97">
        <v>0</v>
      </c>
      <c r="V29" s="96">
        <v>471.82499999999993</v>
      </c>
      <c r="W29" s="97">
        <v>0</v>
      </c>
      <c r="X29" s="96">
        <v>1086.8935185185194</v>
      </c>
      <c r="Y29" s="97">
        <v>0</v>
      </c>
      <c r="Z29" s="96">
        <v>449.59750000000008</v>
      </c>
      <c r="AA29" s="97">
        <v>0</v>
      </c>
      <c r="AB29" s="96">
        <v>1014.8365384615388</v>
      </c>
      <c r="AC29" s="97">
        <v>0</v>
      </c>
      <c r="AD29" s="96">
        <v>1099.6650000000004</v>
      </c>
      <c r="AE29" s="97">
        <v>0</v>
      </c>
      <c r="AF29" s="96">
        <v>1381.1057692307691</v>
      </c>
      <c r="AG29" s="97">
        <v>0</v>
      </c>
      <c r="AH29" s="96">
        <v>1052.2275000000002</v>
      </c>
      <c r="AI29" s="97">
        <v>0</v>
      </c>
      <c r="AJ29" s="96">
        <v>565.35937500000034</v>
      </c>
      <c r="AK29" s="97">
        <v>0</v>
      </c>
      <c r="AL29" s="96">
        <v>1048.4953703703702</v>
      </c>
      <c r="AM29" s="97">
        <v>0</v>
      </c>
      <c r="AN29" s="96">
        <v>1069.74</v>
      </c>
      <c r="AO29" s="97">
        <v>0</v>
      </c>
      <c r="AP29" s="96">
        <v>467.52644230769215</v>
      </c>
      <c r="AQ29" s="97">
        <v>0</v>
      </c>
      <c r="AR29" s="96">
        <v>576.17307692307622</v>
      </c>
      <c r="AS29" s="97">
        <v>0</v>
      </c>
      <c r="AT29" s="96">
        <v>456.51999999999981</v>
      </c>
      <c r="AU29" s="97">
        <v>0</v>
      </c>
      <c r="AV29" s="96">
        <v>1072.877314814815</v>
      </c>
      <c r="AW29" s="97">
        <v>0</v>
      </c>
      <c r="AX29" s="96">
        <v>433.97500000000002</v>
      </c>
      <c r="AY29" s="97">
        <v>0</v>
      </c>
    </row>
    <row r="30" spans="2:51" x14ac:dyDescent="0.25">
      <c r="B30" s="94">
        <v>10079</v>
      </c>
      <c r="C30" s="95" t="s">
        <v>33</v>
      </c>
      <c r="D30" s="96">
        <v>7265.9282407407345</v>
      </c>
      <c r="E30" s="97">
        <v>0</v>
      </c>
      <c r="F30" s="96">
        <v>7740.3124999999873</v>
      </c>
      <c r="G30" s="97">
        <v>0</v>
      </c>
      <c r="H30" s="96">
        <v>13632.699519230762</v>
      </c>
      <c r="I30" s="97">
        <v>0</v>
      </c>
      <c r="J30" s="96">
        <v>7830.3800000000056</v>
      </c>
      <c r="K30" s="97">
        <v>0</v>
      </c>
      <c r="L30" s="96">
        <v>0</v>
      </c>
      <c r="M30" s="97">
        <v>0</v>
      </c>
      <c r="N30" s="96">
        <v>13566.824074074077</v>
      </c>
      <c r="O30" s="97">
        <v>0</v>
      </c>
      <c r="P30" s="96">
        <v>2474.1177884615408</v>
      </c>
      <c r="Q30" s="97">
        <v>0</v>
      </c>
      <c r="R30" s="96">
        <v>4065.9799999999891</v>
      </c>
      <c r="S30" s="97">
        <v>0</v>
      </c>
      <c r="T30" s="96">
        <v>6415.9975961538503</v>
      </c>
      <c r="U30" s="97">
        <v>0</v>
      </c>
      <c r="V30" s="96">
        <v>4552.8150000000096</v>
      </c>
      <c r="W30" s="97">
        <v>0</v>
      </c>
      <c r="X30" s="96">
        <v>6781.1111111111159</v>
      </c>
      <c r="Y30" s="97">
        <v>0</v>
      </c>
      <c r="Z30" s="96">
        <v>0</v>
      </c>
      <c r="AA30" s="97">
        <v>0</v>
      </c>
      <c r="AB30" s="96">
        <v>5726.3509615384573</v>
      </c>
      <c r="AC30" s="97">
        <v>0</v>
      </c>
      <c r="AD30" s="96">
        <v>6355.3349999999828</v>
      </c>
      <c r="AE30" s="97">
        <v>0</v>
      </c>
      <c r="AF30" s="96">
        <v>12491.576923076927</v>
      </c>
      <c r="AG30" s="97">
        <v>0</v>
      </c>
      <c r="AH30" s="96">
        <v>7168.1774999999989</v>
      </c>
      <c r="AI30" s="97">
        <v>0</v>
      </c>
      <c r="AJ30" s="96">
        <v>0</v>
      </c>
      <c r="AK30" s="97">
        <v>0</v>
      </c>
      <c r="AL30" s="96">
        <v>12942.953703703723</v>
      </c>
      <c r="AM30" s="97">
        <v>0</v>
      </c>
      <c r="AN30" s="96">
        <v>1735.9924999999948</v>
      </c>
      <c r="AO30" s="97">
        <v>0</v>
      </c>
      <c r="AP30" s="96">
        <v>3439.372596153838</v>
      </c>
      <c r="AQ30" s="97">
        <v>0</v>
      </c>
      <c r="AR30" s="96">
        <v>5706.0600961538412</v>
      </c>
      <c r="AS30" s="97">
        <v>0</v>
      </c>
      <c r="AT30" s="96">
        <v>3877.2799999999988</v>
      </c>
      <c r="AU30" s="97">
        <v>0</v>
      </c>
      <c r="AV30" s="96">
        <v>6065.8217592592646</v>
      </c>
      <c r="AW30" s="97">
        <v>0</v>
      </c>
      <c r="AX30" s="96">
        <v>0</v>
      </c>
      <c r="AY30" s="97">
        <v>0</v>
      </c>
    </row>
    <row r="31" spans="2:51" x14ac:dyDescent="0.25">
      <c r="B31" s="94">
        <v>10080</v>
      </c>
      <c r="C31" s="95" t="s">
        <v>34</v>
      </c>
      <c r="D31" s="96">
        <v>1148.1990740740735</v>
      </c>
      <c r="E31" s="97">
        <v>0</v>
      </c>
      <c r="F31" s="96">
        <v>0</v>
      </c>
      <c r="G31" s="97">
        <v>0</v>
      </c>
      <c r="H31" s="96">
        <v>2118.930288461539</v>
      </c>
      <c r="I31" s="97">
        <v>0</v>
      </c>
      <c r="J31" s="96">
        <v>1168.0400000000009</v>
      </c>
      <c r="K31" s="97">
        <v>0</v>
      </c>
      <c r="L31" s="96">
        <v>407.43500000000131</v>
      </c>
      <c r="M31" s="97">
        <v>0</v>
      </c>
      <c r="N31" s="96">
        <v>1378.0601851851852</v>
      </c>
      <c r="O31" s="97">
        <v>0</v>
      </c>
      <c r="P31" s="96">
        <v>873.03605769230705</v>
      </c>
      <c r="Q31" s="97">
        <v>0</v>
      </c>
      <c r="R31" s="96">
        <v>356.24999999999898</v>
      </c>
      <c r="S31" s="97">
        <v>0</v>
      </c>
      <c r="T31" s="96">
        <v>641.52403846153845</v>
      </c>
      <c r="U31" s="97">
        <v>0</v>
      </c>
      <c r="V31" s="96">
        <v>563.87750000000005</v>
      </c>
      <c r="W31" s="97">
        <v>0</v>
      </c>
      <c r="X31" s="96">
        <v>1060.6990740740746</v>
      </c>
      <c r="Y31" s="97">
        <v>0</v>
      </c>
      <c r="Z31" s="96">
        <v>976.41999999999962</v>
      </c>
      <c r="AA31" s="97">
        <v>0</v>
      </c>
      <c r="AB31" s="96">
        <v>1126.9543269230771</v>
      </c>
      <c r="AC31" s="97">
        <v>0</v>
      </c>
      <c r="AD31" s="96">
        <v>0</v>
      </c>
      <c r="AE31" s="97">
        <v>0</v>
      </c>
      <c r="AF31" s="96">
        <v>2114.4735576923076</v>
      </c>
      <c r="AG31" s="97">
        <v>0</v>
      </c>
      <c r="AH31" s="96">
        <v>1151.2799999999995</v>
      </c>
      <c r="AI31" s="97">
        <v>0</v>
      </c>
      <c r="AJ31" s="96">
        <v>275.33072916666691</v>
      </c>
      <c r="AK31" s="97">
        <v>0</v>
      </c>
      <c r="AL31" s="96">
        <v>1384.574074074073</v>
      </c>
      <c r="AM31" s="97">
        <v>0</v>
      </c>
      <c r="AN31" s="96">
        <v>841.77750000000026</v>
      </c>
      <c r="AO31" s="97">
        <v>0</v>
      </c>
      <c r="AP31" s="96">
        <v>389.1706730769219</v>
      </c>
      <c r="AQ31" s="97">
        <v>0</v>
      </c>
      <c r="AR31" s="96">
        <v>639.66105769230728</v>
      </c>
      <c r="AS31" s="97">
        <v>0</v>
      </c>
      <c r="AT31" s="96">
        <v>566.23999999999944</v>
      </c>
      <c r="AU31" s="97">
        <v>0</v>
      </c>
      <c r="AV31" s="96">
        <v>1064.3263888888903</v>
      </c>
      <c r="AW31" s="97">
        <v>0</v>
      </c>
      <c r="AX31" s="96">
        <v>976.45000000000027</v>
      </c>
      <c r="AY31" s="97">
        <v>0</v>
      </c>
    </row>
    <row r="32" spans="2:51" x14ac:dyDescent="0.25">
      <c r="B32" s="94">
        <v>10081</v>
      </c>
      <c r="C32" s="95" t="s">
        <v>35</v>
      </c>
      <c r="D32" s="96">
        <v>0</v>
      </c>
      <c r="E32" s="97">
        <v>0</v>
      </c>
      <c r="F32" s="96">
        <v>378.29427083333212</v>
      </c>
      <c r="G32" s="97">
        <v>0</v>
      </c>
      <c r="H32" s="96">
        <v>3401.3125</v>
      </c>
      <c r="I32" s="97">
        <v>0</v>
      </c>
      <c r="J32" s="96">
        <v>1327.2450000000003</v>
      </c>
      <c r="K32" s="97">
        <v>0</v>
      </c>
      <c r="L32" s="96">
        <v>903.31249999999932</v>
      </c>
      <c r="M32" s="97">
        <v>0</v>
      </c>
      <c r="N32" s="96">
        <v>1727.3564814814818</v>
      </c>
      <c r="O32" s="97">
        <v>0</v>
      </c>
      <c r="P32" s="96">
        <v>1735.0673076923072</v>
      </c>
      <c r="Q32" s="97">
        <v>0</v>
      </c>
      <c r="R32" s="96">
        <v>1810.3074999999999</v>
      </c>
      <c r="S32" s="97">
        <v>0</v>
      </c>
      <c r="T32" s="96">
        <v>1325.8149038461529</v>
      </c>
      <c r="U32" s="97">
        <v>0</v>
      </c>
      <c r="V32" s="96">
        <v>1326.2550000000024</v>
      </c>
      <c r="W32" s="97">
        <v>0</v>
      </c>
      <c r="X32" s="96">
        <v>843.80324074074235</v>
      </c>
      <c r="Y32" s="97">
        <v>0</v>
      </c>
      <c r="Z32" s="96">
        <v>2007.2199999999993</v>
      </c>
      <c r="AA32" s="97">
        <v>0</v>
      </c>
      <c r="AB32" s="96">
        <v>0</v>
      </c>
      <c r="AC32" s="97">
        <v>0</v>
      </c>
      <c r="AD32" s="96">
        <v>1006.8175000000012</v>
      </c>
      <c r="AE32" s="97">
        <v>0</v>
      </c>
      <c r="AF32" s="96">
        <v>3408.454326923078</v>
      </c>
      <c r="AG32" s="97">
        <v>0</v>
      </c>
      <c r="AH32" s="96">
        <v>1333.7999999999993</v>
      </c>
      <c r="AI32" s="97">
        <v>0</v>
      </c>
      <c r="AJ32" s="96">
        <v>274.78906249999733</v>
      </c>
      <c r="AK32" s="97">
        <v>0</v>
      </c>
      <c r="AL32" s="96">
        <v>1732.56712962963</v>
      </c>
      <c r="AM32" s="97">
        <v>0</v>
      </c>
      <c r="AN32" s="96">
        <v>1271.6199999999978</v>
      </c>
      <c r="AO32" s="97">
        <v>0</v>
      </c>
      <c r="AP32" s="96">
        <v>2268.1129807692291</v>
      </c>
      <c r="AQ32" s="97">
        <v>0</v>
      </c>
      <c r="AR32" s="96">
        <v>1329.826923076924</v>
      </c>
      <c r="AS32" s="97">
        <v>0</v>
      </c>
      <c r="AT32" s="96">
        <v>1330.5100000000011</v>
      </c>
      <c r="AU32" s="97">
        <v>0</v>
      </c>
      <c r="AV32" s="96">
        <v>848.01388888888778</v>
      </c>
      <c r="AW32" s="97">
        <v>0</v>
      </c>
      <c r="AX32" s="96">
        <v>2010.7150000000001</v>
      </c>
      <c r="AY32" s="97">
        <v>0</v>
      </c>
    </row>
    <row r="33" spans="2:51" x14ac:dyDescent="0.25">
      <c r="B33" s="94">
        <v>10082</v>
      </c>
      <c r="C33" s="95" t="s">
        <v>36</v>
      </c>
      <c r="D33" s="96">
        <v>7.4537037037036846</v>
      </c>
      <c r="E33" s="97">
        <v>0</v>
      </c>
      <c r="F33" s="96">
        <v>6.2057291666666599</v>
      </c>
      <c r="G33" s="97">
        <v>0</v>
      </c>
      <c r="H33" s="96">
        <v>10.403846153846173</v>
      </c>
      <c r="I33" s="97">
        <v>0</v>
      </c>
      <c r="J33" s="96">
        <v>21.912499999999959</v>
      </c>
      <c r="K33" s="97">
        <v>0</v>
      </c>
      <c r="L33" s="96">
        <v>5.9724999999999913</v>
      </c>
      <c r="M33" s="97">
        <v>0</v>
      </c>
      <c r="N33" s="96">
        <v>0.73611111111110406</v>
      </c>
      <c r="O33" s="97">
        <v>0</v>
      </c>
      <c r="P33" s="96">
        <v>0</v>
      </c>
      <c r="Q33" s="97">
        <v>0</v>
      </c>
      <c r="R33" s="96">
        <v>0</v>
      </c>
      <c r="S33" s="97">
        <v>0</v>
      </c>
      <c r="T33" s="96">
        <v>0</v>
      </c>
      <c r="U33" s="97">
        <v>0</v>
      </c>
      <c r="V33" s="96">
        <v>10.095000000000002</v>
      </c>
      <c r="W33" s="97">
        <v>0</v>
      </c>
      <c r="X33" s="96">
        <v>9.4027777777777608</v>
      </c>
      <c r="Y33" s="97">
        <v>0</v>
      </c>
      <c r="Z33" s="96">
        <v>5.7600000000000016</v>
      </c>
      <c r="AA33" s="97">
        <v>0</v>
      </c>
      <c r="AB33" s="96">
        <v>7.6274038461538183</v>
      </c>
      <c r="AC33" s="97">
        <v>0</v>
      </c>
      <c r="AD33" s="96">
        <v>5.9149999999999894</v>
      </c>
      <c r="AE33" s="97">
        <v>0</v>
      </c>
      <c r="AF33" s="96">
        <v>10.403846153846173</v>
      </c>
      <c r="AG33" s="97">
        <v>0</v>
      </c>
      <c r="AH33" s="96">
        <v>21.912499999999959</v>
      </c>
      <c r="AI33" s="97">
        <v>0</v>
      </c>
      <c r="AJ33" s="96">
        <v>6.0130208333333268</v>
      </c>
      <c r="AK33" s="97">
        <v>0</v>
      </c>
      <c r="AL33" s="96">
        <v>0.73611111111110406</v>
      </c>
      <c r="AM33" s="97">
        <v>0</v>
      </c>
      <c r="AN33" s="96">
        <v>0</v>
      </c>
      <c r="AO33" s="97">
        <v>0</v>
      </c>
      <c r="AP33" s="96">
        <v>0</v>
      </c>
      <c r="AQ33" s="97">
        <v>0</v>
      </c>
      <c r="AR33" s="96">
        <v>0</v>
      </c>
      <c r="AS33" s="97">
        <v>0</v>
      </c>
      <c r="AT33" s="96">
        <v>10.095000000000002</v>
      </c>
      <c r="AU33" s="97">
        <v>0</v>
      </c>
      <c r="AV33" s="96">
        <v>9.4027777777777608</v>
      </c>
      <c r="AW33" s="97">
        <v>0</v>
      </c>
      <c r="AX33" s="96">
        <v>5.7600000000000016</v>
      </c>
      <c r="AY33" s="97">
        <v>0</v>
      </c>
    </row>
    <row r="34" spans="2:51" x14ac:dyDescent="0.25">
      <c r="B34" s="94">
        <v>10083</v>
      </c>
      <c r="C34" s="95" t="s">
        <v>37</v>
      </c>
      <c r="D34" s="96">
        <v>855.31712962962911</v>
      </c>
      <c r="E34" s="97">
        <v>0</v>
      </c>
      <c r="F34" s="96">
        <v>402.32291666666509</v>
      </c>
      <c r="G34" s="97">
        <v>0</v>
      </c>
      <c r="H34" s="96">
        <v>1486.8100961538455</v>
      </c>
      <c r="I34" s="97">
        <v>0</v>
      </c>
      <c r="J34" s="96">
        <v>1747.1925000000028</v>
      </c>
      <c r="K34" s="97">
        <v>0</v>
      </c>
      <c r="L34" s="96">
        <v>805.20499999999947</v>
      </c>
      <c r="M34" s="97">
        <v>0</v>
      </c>
      <c r="N34" s="96">
        <v>1880.4652777777785</v>
      </c>
      <c r="O34" s="97">
        <v>0</v>
      </c>
      <c r="P34" s="96">
        <v>1210.0793269230769</v>
      </c>
      <c r="Q34" s="97">
        <v>0</v>
      </c>
      <c r="R34" s="96">
        <v>105.79499999999942</v>
      </c>
      <c r="S34" s="97">
        <v>0</v>
      </c>
      <c r="T34" s="96">
        <v>251.54086538461496</v>
      </c>
      <c r="U34" s="97">
        <v>0</v>
      </c>
      <c r="V34" s="96">
        <v>870.63250000000016</v>
      </c>
      <c r="W34" s="97">
        <v>0</v>
      </c>
      <c r="X34" s="96">
        <v>1649.8587962962965</v>
      </c>
      <c r="Y34" s="97">
        <v>0</v>
      </c>
      <c r="Z34" s="96">
        <v>1401.8449999999989</v>
      </c>
      <c r="AA34" s="97">
        <v>0</v>
      </c>
      <c r="AB34" s="96">
        <v>862.40865384615438</v>
      </c>
      <c r="AC34" s="97">
        <v>0</v>
      </c>
      <c r="AD34" s="96">
        <v>422.26499999999857</v>
      </c>
      <c r="AE34" s="97">
        <v>0</v>
      </c>
      <c r="AF34" s="96">
        <v>1506.2764423076937</v>
      </c>
      <c r="AG34" s="97">
        <v>0</v>
      </c>
      <c r="AH34" s="96">
        <v>1768.9325000000006</v>
      </c>
      <c r="AI34" s="97">
        <v>0</v>
      </c>
      <c r="AJ34" s="96">
        <v>747.61197916666561</v>
      </c>
      <c r="AK34" s="97">
        <v>0</v>
      </c>
      <c r="AL34" s="96">
        <v>1901.837962962963</v>
      </c>
      <c r="AM34" s="97">
        <v>0</v>
      </c>
      <c r="AN34" s="96">
        <v>1227.1125</v>
      </c>
      <c r="AO34" s="97">
        <v>0</v>
      </c>
      <c r="AP34" s="96">
        <v>119.67067307692392</v>
      </c>
      <c r="AQ34" s="97">
        <v>0</v>
      </c>
      <c r="AR34" s="96">
        <v>261.40144230769204</v>
      </c>
      <c r="AS34" s="97">
        <v>0</v>
      </c>
      <c r="AT34" s="96">
        <v>885.86499999999899</v>
      </c>
      <c r="AU34" s="97">
        <v>0</v>
      </c>
      <c r="AV34" s="96">
        <v>1665.8078703703695</v>
      </c>
      <c r="AW34" s="97">
        <v>0</v>
      </c>
      <c r="AX34" s="96">
        <v>1414.1624999999997</v>
      </c>
      <c r="AY34" s="97">
        <v>0</v>
      </c>
    </row>
    <row r="35" spans="2:51" x14ac:dyDescent="0.25">
      <c r="B35" s="94">
        <v>10086</v>
      </c>
      <c r="C35" s="95" t="s">
        <v>38</v>
      </c>
      <c r="D35" s="96">
        <v>1105.2916666666672</v>
      </c>
      <c r="E35" s="97">
        <v>0</v>
      </c>
      <c r="F35" s="96">
        <v>582.96354166666674</v>
      </c>
      <c r="G35" s="97">
        <v>0</v>
      </c>
      <c r="H35" s="96">
        <v>809.32932692307611</v>
      </c>
      <c r="I35" s="97">
        <v>0</v>
      </c>
      <c r="J35" s="96">
        <v>1147.242500000001</v>
      </c>
      <c r="K35" s="97">
        <v>0</v>
      </c>
      <c r="L35" s="96">
        <v>1040.3299999999995</v>
      </c>
      <c r="M35" s="97">
        <v>0</v>
      </c>
      <c r="N35" s="96">
        <v>1009.1296296296297</v>
      </c>
      <c r="O35" s="97">
        <v>0</v>
      </c>
      <c r="P35" s="96">
        <v>1084.1298076923074</v>
      </c>
      <c r="Q35" s="97">
        <v>0</v>
      </c>
      <c r="R35" s="96">
        <v>300.43249999999966</v>
      </c>
      <c r="S35" s="97">
        <v>0</v>
      </c>
      <c r="T35" s="96">
        <v>550.97355769230762</v>
      </c>
      <c r="U35" s="97">
        <v>0</v>
      </c>
      <c r="V35" s="96">
        <v>528.82249999999999</v>
      </c>
      <c r="W35" s="97">
        <v>0</v>
      </c>
      <c r="X35" s="96">
        <v>580.68055555555588</v>
      </c>
      <c r="Y35" s="97">
        <v>0</v>
      </c>
      <c r="Z35" s="96">
        <v>353.9549999999997</v>
      </c>
      <c r="AA35" s="97">
        <v>0</v>
      </c>
      <c r="AB35" s="96">
        <v>1083.6081730769231</v>
      </c>
      <c r="AC35" s="97">
        <v>0</v>
      </c>
      <c r="AD35" s="96">
        <v>623.55250000000001</v>
      </c>
      <c r="AE35" s="97">
        <v>0</v>
      </c>
      <c r="AF35" s="96">
        <v>815.02884615384642</v>
      </c>
      <c r="AG35" s="97">
        <v>0</v>
      </c>
      <c r="AH35" s="96">
        <v>1139.1074999999998</v>
      </c>
      <c r="AI35" s="97">
        <v>0</v>
      </c>
      <c r="AJ35" s="96">
        <v>1024.8828125</v>
      </c>
      <c r="AK35" s="97">
        <v>0</v>
      </c>
      <c r="AL35" s="96">
        <v>996.94907407407368</v>
      </c>
      <c r="AM35" s="97">
        <v>0</v>
      </c>
      <c r="AN35" s="96">
        <v>1047.0625000000007</v>
      </c>
      <c r="AO35" s="97">
        <v>0</v>
      </c>
      <c r="AP35" s="96">
        <v>316.36778846153857</v>
      </c>
      <c r="AQ35" s="97">
        <v>0</v>
      </c>
      <c r="AR35" s="96">
        <v>538.01442307692264</v>
      </c>
      <c r="AS35" s="97">
        <v>0</v>
      </c>
      <c r="AT35" s="96">
        <v>520.14750000000026</v>
      </c>
      <c r="AU35" s="97">
        <v>0</v>
      </c>
      <c r="AV35" s="96">
        <v>566.78009259259272</v>
      </c>
      <c r="AW35" s="97">
        <v>0</v>
      </c>
      <c r="AX35" s="96">
        <v>342.81000000000063</v>
      </c>
      <c r="AY35" s="97">
        <v>0</v>
      </c>
    </row>
    <row r="36" spans="2:51" x14ac:dyDescent="0.25">
      <c r="B36" s="94">
        <v>10087</v>
      </c>
      <c r="C36" s="95" t="s">
        <v>39</v>
      </c>
      <c r="D36" s="96">
        <v>0</v>
      </c>
      <c r="E36" s="97">
        <v>0</v>
      </c>
      <c r="F36" s="96">
        <v>0</v>
      </c>
      <c r="G36" s="97">
        <v>0</v>
      </c>
      <c r="H36" s="96">
        <v>3579.6346153846307</v>
      </c>
      <c r="I36" s="97">
        <v>0</v>
      </c>
      <c r="J36" s="96">
        <v>747.46999999999628</v>
      </c>
      <c r="K36" s="97">
        <v>0</v>
      </c>
      <c r="L36" s="96">
        <v>12660.629999999994</v>
      </c>
      <c r="M36" s="97">
        <v>0</v>
      </c>
      <c r="N36" s="96">
        <v>0</v>
      </c>
      <c r="O36" s="97">
        <v>0</v>
      </c>
      <c r="P36" s="96">
        <v>0</v>
      </c>
      <c r="Q36" s="97">
        <v>0</v>
      </c>
      <c r="R36" s="96">
        <v>0</v>
      </c>
      <c r="S36" s="97">
        <v>0</v>
      </c>
      <c r="T36" s="96">
        <v>0</v>
      </c>
      <c r="U36" s="97">
        <v>0</v>
      </c>
      <c r="V36" s="96">
        <v>0</v>
      </c>
      <c r="W36" s="97">
        <v>0</v>
      </c>
      <c r="X36" s="96">
        <v>0</v>
      </c>
      <c r="Y36" s="97">
        <v>0</v>
      </c>
      <c r="Z36" s="96">
        <v>0</v>
      </c>
      <c r="AA36" s="97">
        <v>0</v>
      </c>
      <c r="AB36" s="96">
        <v>0</v>
      </c>
      <c r="AC36" s="97">
        <v>0</v>
      </c>
      <c r="AD36" s="96">
        <v>2691.9524999999921</v>
      </c>
      <c r="AE36" s="97">
        <v>0</v>
      </c>
      <c r="AF36" s="96">
        <v>3733.5048076923094</v>
      </c>
      <c r="AG36" s="97">
        <v>0</v>
      </c>
      <c r="AH36" s="96">
        <v>912.36499999999762</v>
      </c>
      <c r="AI36" s="97">
        <v>0</v>
      </c>
      <c r="AJ36" s="96">
        <v>13785.674479166655</v>
      </c>
      <c r="AK36" s="97">
        <v>0</v>
      </c>
      <c r="AL36" s="96">
        <v>0</v>
      </c>
      <c r="AM36" s="97">
        <v>0</v>
      </c>
      <c r="AN36" s="96">
        <v>0</v>
      </c>
      <c r="AO36" s="97">
        <v>0</v>
      </c>
      <c r="AP36" s="96">
        <v>0</v>
      </c>
      <c r="AQ36" s="97">
        <v>0</v>
      </c>
      <c r="AR36" s="96">
        <v>0</v>
      </c>
      <c r="AS36" s="97">
        <v>0</v>
      </c>
      <c r="AT36" s="96">
        <v>0</v>
      </c>
      <c r="AU36" s="97">
        <v>0</v>
      </c>
      <c r="AV36" s="96">
        <v>0</v>
      </c>
      <c r="AW36" s="97">
        <v>0</v>
      </c>
      <c r="AX36" s="96">
        <v>0</v>
      </c>
      <c r="AY36" s="97">
        <v>0</v>
      </c>
    </row>
    <row r="37" spans="2:51" x14ac:dyDescent="0.25">
      <c r="B37" s="94">
        <v>10089</v>
      </c>
      <c r="C37" s="95" t="s">
        <v>40</v>
      </c>
      <c r="D37" s="96">
        <v>5156.1527777777737</v>
      </c>
      <c r="E37" s="97">
        <v>0</v>
      </c>
      <c r="F37" s="96">
        <v>13202.552083333316</v>
      </c>
      <c r="G37" s="97">
        <v>0</v>
      </c>
      <c r="H37" s="96">
        <v>27504.411057692283</v>
      </c>
      <c r="I37" s="97">
        <v>0</v>
      </c>
      <c r="J37" s="96">
        <v>11764.772499999985</v>
      </c>
      <c r="K37" s="97">
        <v>0</v>
      </c>
      <c r="L37" s="96">
        <v>11064.560000000007</v>
      </c>
      <c r="M37" s="97">
        <v>0</v>
      </c>
      <c r="N37" s="96">
        <v>19625.900462962967</v>
      </c>
      <c r="O37" s="97">
        <v>0</v>
      </c>
      <c r="P37" s="96">
        <v>14237.442307692309</v>
      </c>
      <c r="Q37" s="97">
        <v>0</v>
      </c>
      <c r="R37" s="96">
        <v>0</v>
      </c>
      <c r="S37" s="97">
        <v>0</v>
      </c>
      <c r="T37" s="96">
        <v>14566.492788461532</v>
      </c>
      <c r="U37" s="97">
        <v>0</v>
      </c>
      <c r="V37" s="96">
        <v>14926.987499999999</v>
      </c>
      <c r="W37" s="97">
        <v>0</v>
      </c>
      <c r="X37" s="96">
        <v>26348.763888888876</v>
      </c>
      <c r="Y37" s="97">
        <v>0</v>
      </c>
      <c r="Z37" s="96">
        <v>25308.37750000001</v>
      </c>
      <c r="AA37" s="97">
        <v>0</v>
      </c>
      <c r="AB37" s="96">
        <v>2411.2283653846125</v>
      </c>
      <c r="AC37" s="97">
        <v>0</v>
      </c>
      <c r="AD37" s="96">
        <v>19827.425000000007</v>
      </c>
      <c r="AE37" s="97">
        <v>0</v>
      </c>
      <c r="AF37" s="96">
        <v>29109.461538461535</v>
      </c>
      <c r="AG37" s="97">
        <v>0</v>
      </c>
      <c r="AH37" s="96">
        <v>12326.250000000009</v>
      </c>
      <c r="AI37" s="97">
        <v>0</v>
      </c>
      <c r="AJ37" s="96">
        <v>6716.8593750000055</v>
      </c>
      <c r="AK37" s="97">
        <v>0</v>
      </c>
      <c r="AL37" s="96">
        <v>20190.328703703719</v>
      </c>
      <c r="AM37" s="97">
        <v>0</v>
      </c>
      <c r="AN37" s="96">
        <v>10385.477500000012</v>
      </c>
      <c r="AO37" s="97">
        <v>0</v>
      </c>
      <c r="AP37" s="96">
        <v>3840.8653846153875</v>
      </c>
      <c r="AQ37" s="97">
        <v>0</v>
      </c>
      <c r="AR37" s="96">
        <v>15134.069711538459</v>
      </c>
      <c r="AS37" s="97">
        <v>0</v>
      </c>
      <c r="AT37" s="96">
        <v>15432.795000000002</v>
      </c>
      <c r="AU37" s="97">
        <v>0</v>
      </c>
      <c r="AV37" s="96">
        <v>26981.513888888891</v>
      </c>
      <c r="AW37" s="97">
        <v>0</v>
      </c>
      <c r="AX37" s="96">
        <v>25908.120000000014</v>
      </c>
      <c r="AY37" s="97">
        <v>0</v>
      </c>
    </row>
    <row r="38" spans="2:51" x14ac:dyDescent="0.25">
      <c r="B38" s="94">
        <v>10091</v>
      </c>
      <c r="C38" s="95" t="s">
        <v>41</v>
      </c>
      <c r="D38" s="96">
        <v>1315.9120370370374</v>
      </c>
      <c r="E38" s="97">
        <v>0</v>
      </c>
      <c r="F38" s="96">
        <v>722.45312499999864</v>
      </c>
      <c r="G38" s="97">
        <v>0</v>
      </c>
      <c r="H38" s="96">
        <v>1696.3437499999986</v>
      </c>
      <c r="I38" s="97">
        <v>0</v>
      </c>
      <c r="J38" s="96">
        <v>1386.6649999999977</v>
      </c>
      <c r="K38" s="97">
        <v>0</v>
      </c>
      <c r="L38" s="96">
        <v>1531.1700000000012</v>
      </c>
      <c r="M38" s="97">
        <v>0</v>
      </c>
      <c r="N38" s="96">
        <v>1131.25462962963</v>
      </c>
      <c r="O38" s="97">
        <v>0</v>
      </c>
      <c r="P38" s="96">
        <v>1718.5048076923076</v>
      </c>
      <c r="Q38" s="97">
        <v>0</v>
      </c>
      <c r="R38" s="96">
        <v>1260.2200000000005</v>
      </c>
      <c r="S38" s="97">
        <v>0</v>
      </c>
      <c r="T38" s="96">
        <v>1105.4927884615377</v>
      </c>
      <c r="U38" s="97">
        <v>0</v>
      </c>
      <c r="V38" s="96">
        <v>1061.2725000000003</v>
      </c>
      <c r="W38" s="97">
        <v>0</v>
      </c>
      <c r="X38" s="96">
        <v>1269.5509259259256</v>
      </c>
      <c r="Y38" s="97">
        <v>0</v>
      </c>
      <c r="Z38" s="96">
        <v>662.93000000000006</v>
      </c>
      <c r="AA38" s="97">
        <v>0</v>
      </c>
      <c r="AB38" s="96">
        <v>973.57451923076962</v>
      </c>
      <c r="AC38" s="97">
        <v>0</v>
      </c>
      <c r="AD38" s="96">
        <v>1178.2425000000005</v>
      </c>
      <c r="AE38" s="97">
        <v>0</v>
      </c>
      <c r="AF38" s="96">
        <v>1698.0024038461554</v>
      </c>
      <c r="AG38" s="97">
        <v>0</v>
      </c>
      <c r="AH38" s="96">
        <v>1384.7249999999999</v>
      </c>
      <c r="AI38" s="97">
        <v>0</v>
      </c>
      <c r="AJ38" s="96">
        <v>1461.1927083333337</v>
      </c>
      <c r="AK38" s="97">
        <v>0</v>
      </c>
      <c r="AL38" s="96">
        <v>1118.0486111111113</v>
      </c>
      <c r="AM38" s="97">
        <v>0</v>
      </c>
      <c r="AN38" s="96">
        <v>1351.3275000000006</v>
      </c>
      <c r="AO38" s="97">
        <v>0</v>
      </c>
      <c r="AP38" s="96">
        <v>1623.1153846153854</v>
      </c>
      <c r="AQ38" s="97">
        <v>0</v>
      </c>
      <c r="AR38" s="96">
        <v>1112.1682692307697</v>
      </c>
      <c r="AS38" s="97">
        <v>0</v>
      </c>
      <c r="AT38" s="96">
        <v>1066.5249999999994</v>
      </c>
      <c r="AU38" s="97">
        <v>0</v>
      </c>
      <c r="AV38" s="96">
        <v>1276.2777777777774</v>
      </c>
      <c r="AW38" s="97">
        <v>0</v>
      </c>
      <c r="AX38" s="96">
        <v>668.2549999999992</v>
      </c>
      <c r="AY38" s="97">
        <v>0</v>
      </c>
    </row>
    <row r="39" spans="2:51" x14ac:dyDescent="0.25">
      <c r="B39" s="94">
        <v>10094</v>
      </c>
      <c r="C39" s="95" t="s">
        <v>42</v>
      </c>
      <c r="D39" s="96">
        <v>571.5810185185187</v>
      </c>
      <c r="E39" s="97">
        <v>0</v>
      </c>
      <c r="F39" s="96">
        <v>161.12239583333331</v>
      </c>
      <c r="G39" s="97">
        <v>0</v>
      </c>
      <c r="H39" s="96">
        <v>476.08413461538424</v>
      </c>
      <c r="I39" s="97">
        <v>0</v>
      </c>
      <c r="J39" s="96">
        <v>456.33000000000027</v>
      </c>
      <c r="K39" s="97">
        <v>0</v>
      </c>
      <c r="L39" s="96">
        <v>408.73750000000041</v>
      </c>
      <c r="M39" s="97">
        <v>0</v>
      </c>
      <c r="N39" s="96">
        <v>502.70833333333297</v>
      </c>
      <c r="O39" s="97">
        <v>0</v>
      </c>
      <c r="P39" s="96">
        <v>497.76682692307713</v>
      </c>
      <c r="Q39" s="97">
        <v>0</v>
      </c>
      <c r="R39" s="96">
        <v>339.9174999999999</v>
      </c>
      <c r="S39" s="97">
        <v>0</v>
      </c>
      <c r="T39" s="96">
        <v>351.52163461538441</v>
      </c>
      <c r="U39" s="97">
        <v>0</v>
      </c>
      <c r="V39" s="96">
        <v>349.13249999999994</v>
      </c>
      <c r="W39" s="97">
        <v>0</v>
      </c>
      <c r="X39" s="96">
        <v>445.43981481481489</v>
      </c>
      <c r="Y39" s="97">
        <v>0</v>
      </c>
      <c r="Z39" s="96">
        <v>377.79500000000019</v>
      </c>
      <c r="AA39" s="97">
        <v>0</v>
      </c>
      <c r="AB39" s="96">
        <v>449.01201923076951</v>
      </c>
      <c r="AC39" s="97">
        <v>0</v>
      </c>
      <c r="AD39" s="96">
        <v>302.19499999999965</v>
      </c>
      <c r="AE39" s="97">
        <v>0</v>
      </c>
      <c r="AF39" s="96">
        <v>470.13221153846132</v>
      </c>
      <c r="AG39" s="97">
        <v>0</v>
      </c>
      <c r="AH39" s="96">
        <v>451.21000000000049</v>
      </c>
      <c r="AI39" s="97">
        <v>0</v>
      </c>
      <c r="AJ39" s="96">
        <v>399.57812500000011</v>
      </c>
      <c r="AK39" s="97">
        <v>0</v>
      </c>
      <c r="AL39" s="96">
        <v>496.90046296296265</v>
      </c>
      <c r="AM39" s="97">
        <v>0</v>
      </c>
      <c r="AN39" s="96">
        <v>366.50500000000011</v>
      </c>
      <c r="AO39" s="97">
        <v>0</v>
      </c>
      <c r="AP39" s="96">
        <v>453.27884615384625</v>
      </c>
      <c r="AQ39" s="97">
        <v>0</v>
      </c>
      <c r="AR39" s="96">
        <v>346.91346153846172</v>
      </c>
      <c r="AS39" s="97">
        <v>0</v>
      </c>
      <c r="AT39" s="96">
        <v>344.8450000000002</v>
      </c>
      <c r="AU39" s="97">
        <v>0</v>
      </c>
      <c r="AV39" s="96">
        <v>440.41435185185196</v>
      </c>
      <c r="AW39" s="97">
        <v>0</v>
      </c>
      <c r="AX39" s="96">
        <v>373.35249999999962</v>
      </c>
      <c r="AY39" s="97">
        <v>0</v>
      </c>
    </row>
    <row r="40" spans="2:51" x14ac:dyDescent="0.25">
      <c r="B40" s="94">
        <v>10095</v>
      </c>
      <c r="C40" s="95" t="s">
        <v>43</v>
      </c>
      <c r="D40" s="96">
        <v>834.94212962962922</v>
      </c>
      <c r="E40" s="97">
        <v>0</v>
      </c>
      <c r="F40" s="96">
        <v>409.4401041666664</v>
      </c>
      <c r="G40" s="97">
        <v>0</v>
      </c>
      <c r="H40" s="96">
        <v>576.59374999999977</v>
      </c>
      <c r="I40" s="97">
        <v>0</v>
      </c>
      <c r="J40" s="96">
        <v>416.99749999999989</v>
      </c>
      <c r="K40" s="97">
        <v>0</v>
      </c>
      <c r="L40" s="96">
        <v>564.01499999999976</v>
      </c>
      <c r="M40" s="97">
        <v>0</v>
      </c>
      <c r="N40" s="96">
        <v>396.71296296296288</v>
      </c>
      <c r="O40" s="97">
        <v>0</v>
      </c>
      <c r="P40" s="96">
        <v>500.56009615384687</v>
      </c>
      <c r="Q40" s="97">
        <v>0</v>
      </c>
      <c r="R40" s="96">
        <v>270.69000000000011</v>
      </c>
      <c r="S40" s="97">
        <v>0</v>
      </c>
      <c r="T40" s="96">
        <v>352.22596153846217</v>
      </c>
      <c r="U40" s="97">
        <v>0</v>
      </c>
      <c r="V40" s="96">
        <v>365.52250000000021</v>
      </c>
      <c r="W40" s="97">
        <v>0</v>
      </c>
      <c r="X40" s="96">
        <v>550.07175925925912</v>
      </c>
      <c r="Y40" s="97">
        <v>0</v>
      </c>
      <c r="Z40" s="96">
        <v>459.43999999999983</v>
      </c>
      <c r="AA40" s="97">
        <v>0</v>
      </c>
      <c r="AB40" s="96">
        <v>693.48317307692321</v>
      </c>
      <c r="AC40" s="97">
        <v>0</v>
      </c>
      <c r="AD40" s="96">
        <v>589.78499999999997</v>
      </c>
      <c r="AE40" s="97">
        <v>0</v>
      </c>
      <c r="AF40" s="96">
        <v>587.23798076923117</v>
      </c>
      <c r="AG40" s="97">
        <v>0</v>
      </c>
      <c r="AH40" s="96">
        <v>428.45499999999959</v>
      </c>
      <c r="AI40" s="97">
        <v>0</v>
      </c>
      <c r="AJ40" s="96">
        <v>530.84375000000011</v>
      </c>
      <c r="AK40" s="97">
        <v>0</v>
      </c>
      <c r="AL40" s="96">
        <v>407.50694444444525</v>
      </c>
      <c r="AM40" s="97">
        <v>0</v>
      </c>
      <c r="AN40" s="96">
        <v>348.18000000000029</v>
      </c>
      <c r="AO40" s="97">
        <v>0</v>
      </c>
      <c r="AP40" s="96">
        <v>435.91105769230774</v>
      </c>
      <c r="AQ40" s="97">
        <v>0</v>
      </c>
      <c r="AR40" s="96">
        <v>363.34855769230791</v>
      </c>
      <c r="AS40" s="97">
        <v>0</v>
      </c>
      <c r="AT40" s="96">
        <v>375.62999999999948</v>
      </c>
      <c r="AU40" s="97">
        <v>0</v>
      </c>
      <c r="AV40" s="96">
        <v>561.0208333333336</v>
      </c>
      <c r="AW40" s="97">
        <v>0</v>
      </c>
      <c r="AX40" s="96">
        <v>470.27250000000055</v>
      </c>
      <c r="AY40" s="97">
        <v>0</v>
      </c>
    </row>
    <row r="41" spans="2:51" x14ac:dyDescent="0.25">
      <c r="B41" s="94">
        <v>10097</v>
      </c>
      <c r="C41" s="95" t="s">
        <v>44</v>
      </c>
      <c r="D41" s="96">
        <v>714.74768518518499</v>
      </c>
      <c r="E41" s="97">
        <v>0</v>
      </c>
      <c r="F41" s="96">
        <v>526.89322916666663</v>
      </c>
      <c r="G41" s="97">
        <v>0</v>
      </c>
      <c r="H41" s="96">
        <v>767.67548076923094</v>
      </c>
      <c r="I41" s="97">
        <v>0</v>
      </c>
      <c r="J41" s="96">
        <v>693.7750000000002</v>
      </c>
      <c r="K41" s="97">
        <v>0</v>
      </c>
      <c r="L41" s="96">
        <v>681.28</v>
      </c>
      <c r="M41" s="97">
        <v>0</v>
      </c>
      <c r="N41" s="96">
        <v>788.29861111111131</v>
      </c>
      <c r="O41" s="97">
        <v>0</v>
      </c>
      <c r="P41" s="96">
        <v>817.00961538461559</v>
      </c>
      <c r="Q41" s="97">
        <v>0</v>
      </c>
      <c r="R41" s="96">
        <v>384.3525000000003</v>
      </c>
      <c r="S41" s="97">
        <v>0</v>
      </c>
      <c r="T41" s="96">
        <v>481.18749999999994</v>
      </c>
      <c r="U41" s="97">
        <v>0</v>
      </c>
      <c r="V41" s="96">
        <v>616.25749999999994</v>
      </c>
      <c r="W41" s="97">
        <v>0</v>
      </c>
      <c r="X41" s="96">
        <v>627.20833333333326</v>
      </c>
      <c r="Y41" s="97">
        <v>0</v>
      </c>
      <c r="Z41" s="96">
        <v>510.60499999999996</v>
      </c>
      <c r="AA41" s="97">
        <v>0</v>
      </c>
      <c r="AB41" s="96">
        <v>669.85336538461559</v>
      </c>
      <c r="AC41" s="97">
        <v>0</v>
      </c>
      <c r="AD41" s="96">
        <v>674.35249999999974</v>
      </c>
      <c r="AE41" s="97">
        <v>0</v>
      </c>
      <c r="AF41" s="96">
        <v>801.32451923076894</v>
      </c>
      <c r="AG41" s="97">
        <v>0</v>
      </c>
      <c r="AH41" s="96">
        <v>726.87000000000012</v>
      </c>
      <c r="AI41" s="97">
        <v>0</v>
      </c>
      <c r="AJ41" s="96">
        <v>581.75520833333383</v>
      </c>
      <c r="AK41" s="97">
        <v>0</v>
      </c>
      <c r="AL41" s="96">
        <v>822.25462962962945</v>
      </c>
      <c r="AM41" s="97">
        <v>0</v>
      </c>
      <c r="AN41" s="96">
        <v>761.94749999999999</v>
      </c>
      <c r="AO41" s="97">
        <v>0</v>
      </c>
      <c r="AP41" s="96">
        <v>490.13221153846143</v>
      </c>
      <c r="AQ41" s="97">
        <v>0</v>
      </c>
      <c r="AR41" s="96">
        <v>512.60817307692298</v>
      </c>
      <c r="AS41" s="97">
        <v>0</v>
      </c>
      <c r="AT41" s="96">
        <v>648.20999999999992</v>
      </c>
      <c r="AU41" s="97">
        <v>0</v>
      </c>
      <c r="AV41" s="96">
        <v>659.0324074074075</v>
      </c>
      <c r="AW41" s="97">
        <v>0</v>
      </c>
      <c r="AX41" s="96">
        <v>542.44500000000005</v>
      </c>
      <c r="AY41" s="97">
        <v>0</v>
      </c>
    </row>
    <row r="42" spans="2:51" x14ac:dyDescent="0.25">
      <c r="B42" s="94">
        <v>10101</v>
      </c>
      <c r="C42" s="95" t="s">
        <v>45</v>
      </c>
      <c r="D42" s="96">
        <v>6314.2569444444443</v>
      </c>
      <c r="E42" s="97">
        <v>0</v>
      </c>
      <c r="F42" s="96">
        <v>0</v>
      </c>
      <c r="G42" s="97">
        <v>0</v>
      </c>
      <c r="H42" s="96">
        <v>30373.012019230777</v>
      </c>
      <c r="I42" s="97">
        <v>0</v>
      </c>
      <c r="J42" s="96">
        <v>29241.874999999985</v>
      </c>
      <c r="K42" s="97">
        <v>0</v>
      </c>
      <c r="L42" s="96">
        <v>28924.159999999978</v>
      </c>
      <c r="M42" s="97">
        <v>0</v>
      </c>
      <c r="N42" s="96">
        <v>28322.662037037026</v>
      </c>
      <c r="O42" s="97">
        <v>0</v>
      </c>
      <c r="P42" s="96">
        <v>20812.646634615376</v>
      </c>
      <c r="Q42" s="97">
        <v>0</v>
      </c>
      <c r="R42" s="96">
        <v>5756.4925000000003</v>
      </c>
      <c r="S42" s="97">
        <v>0</v>
      </c>
      <c r="T42" s="96">
        <v>3965.8004807692287</v>
      </c>
      <c r="U42" s="97">
        <v>0</v>
      </c>
      <c r="V42" s="96">
        <v>8109.0400000000054</v>
      </c>
      <c r="W42" s="97">
        <v>0</v>
      </c>
      <c r="X42" s="96">
        <v>12407.807870370365</v>
      </c>
      <c r="Y42" s="97">
        <v>0</v>
      </c>
      <c r="Z42" s="96">
        <v>2218.3949999999941</v>
      </c>
      <c r="AA42" s="97">
        <v>0</v>
      </c>
      <c r="AB42" s="96">
        <v>3800.0288461538576</v>
      </c>
      <c r="AC42" s="97">
        <v>0</v>
      </c>
      <c r="AD42" s="96">
        <v>1702.5000000000148</v>
      </c>
      <c r="AE42" s="97">
        <v>0</v>
      </c>
      <c r="AF42" s="96">
        <v>30924.685096153858</v>
      </c>
      <c r="AG42" s="97">
        <v>0</v>
      </c>
      <c r="AH42" s="96">
        <v>29787.08500000001</v>
      </c>
      <c r="AI42" s="97">
        <v>0</v>
      </c>
      <c r="AJ42" s="96">
        <v>26700.067708333358</v>
      </c>
      <c r="AK42" s="97">
        <v>0</v>
      </c>
      <c r="AL42" s="96">
        <v>28863.363425925931</v>
      </c>
      <c r="AM42" s="97">
        <v>0</v>
      </c>
      <c r="AN42" s="96">
        <v>18085.46</v>
      </c>
      <c r="AO42" s="97">
        <v>0</v>
      </c>
      <c r="AP42" s="96">
        <v>9049.0745192307786</v>
      </c>
      <c r="AQ42" s="97">
        <v>0</v>
      </c>
      <c r="AR42" s="96">
        <v>4478.737980769235</v>
      </c>
      <c r="AS42" s="97">
        <v>0</v>
      </c>
      <c r="AT42" s="96">
        <v>8621.9725000000035</v>
      </c>
      <c r="AU42" s="97">
        <v>0</v>
      </c>
      <c r="AV42" s="96">
        <v>12941.708333333332</v>
      </c>
      <c r="AW42" s="97">
        <v>0</v>
      </c>
      <c r="AX42" s="96">
        <v>2726.0475000000001</v>
      </c>
      <c r="AY42" s="97">
        <v>0</v>
      </c>
    </row>
    <row r="43" spans="2:51" x14ac:dyDescent="0.25">
      <c r="B43" s="94">
        <v>10103</v>
      </c>
      <c r="C43" s="95" t="s">
        <v>46</v>
      </c>
      <c r="D43" s="96">
        <v>0</v>
      </c>
      <c r="E43" s="97">
        <v>0</v>
      </c>
      <c r="F43" s="96">
        <v>0</v>
      </c>
      <c r="G43" s="97">
        <v>0</v>
      </c>
      <c r="H43" s="96">
        <v>0</v>
      </c>
      <c r="I43" s="97">
        <v>0</v>
      </c>
      <c r="J43" s="96">
        <v>0</v>
      </c>
      <c r="K43" s="97">
        <v>0</v>
      </c>
      <c r="L43" s="96">
        <v>0</v>
      </c>
      <c r="M43" s="97">
        <v>0</v>
      </c>
      <c r="N43" s="96">
        <v>0</v>
      </c>
      <c r="O43" s="97">
        <v>0</v>
      </c>
      <c r="P43" s="96">
        <v>0</v>
      </c>
      <c r="Q43" s="97">
        <v>0</v>
      </c>
      <c r="R43" s="96">
        <v>0</v>
      </c>
      <c r="S43" s="97">
        <v>0</v>
      </c>
      <c r="T43" s="96">
        <v>0</v>
      </c>
      <c r="U43" s="97">
        <v>0</v>
      </c>
      <c r="V43" s="96">
        <v>0</v>
      </c>
      <c r="W43" s="97">
        <v>0</v>
      </c>
      <c r="X43" s="96">
        <v>0</v>
      </c>
      <c r="Y43" s="97">
        <v>0</v>
      </c>
      <c r="Z43" s="96">
        <v>0</v>
      </c>
      <c r="AA43" s="97">
        <v>0</v>
      </c>
      <c r="AB43" s="96">
        <v>0</v>
      </c>
      <c r="AC43" s="97">
        <v>0</v>
      </c>
      <c r="AD43" s="96">
        <v>0</v>
      </c>
      <c r="AE43" s="97">
        <v>0</v>
      </c>
      <c r="AF43" s="96">
        <v>0</v>
      </c>
      <c r="AG43" s="97">
        <v>0</v>
      </c>
      <c r="AH43" s="96">
        <v>0</v>
      </c>
      <c r="AI43" s="97">
        <v>0</v>
      </c>
      <c r="AJ43" s="96">
        <v>0</v>
      </c>
      <c r="AK43" s="97">
        <v>0</v>
      </c>
      <c r="AL43" s="96">
        <v>0</v>
      </c>
      <c r="AM43" s="97">
        <v>0</v>
      </c>
      <c r="AN43" s="96">
        <v>0</v>
      </c>
      <c r="AO43" s="97">
        <v>0</v>
      </c>
      <c r="AP43" s="96">
        <v>0</v>
      </c>
      <c r="AQ43" s="97">
        <v>0</v>
      </c>
      <c r="AR43" s="96">
        <v>0</v>
      </c>
      <c r="AS43" s="97">
        <v>0</v>
      </c>
      <c r="AT43" s="96">
        <v>0</v>
      </c>
      <c r="AU43" s="97">
        <v>0</v>
      </c>
      <c r="AV43" s="96">
        <v>0</v>
      </c>
      <c r="AW43" s="97">
        <v>0</v>
      </c>
      <c r="AX43" s="96">
        <v>0</v>
      </c>
      <c r="AY43" s="97">
        <v>0</v>
      </c>
    </row>
    <row r="44" spans="2:51" x14ac:dyDescent="0.25">
      <c r="B44" s="94">
        <v>10105</v>
      </c>
      <c r="C44" s="95" t="s">
        <v>47</v>
      </c>
      <c r="D44" s="96">
        <v>0</v>
      </c>
      <c r="E44" s="97">
        <v>0</v>
      </c>
      <c r="F44" s="96">
        <v>0</v>
      </c>
      <c r="G44" s="97">
        <v>0</v>
      </c>
      <c r="H44" s="96">
        <v>0</v>
      </c>
      <c r="I44" s="97">
        <v>0</v>
      </c>
      <c r="J44" s="96">
        <v>0</v>
      </c>
      <c r="K44" s="97">
        <v>0</v>
      </c>
      <c r="L44" s="96">
        <v>0</v>
      </c>
      <c r="M44" s="97">
        <v>0</v>
      </c>
      <c r="N44" s="96">
        <v>0</v>
      </c>
      <c r="O44" s="97">
        <v>0</v>
      </c>
      <c r="P44" s="96">
        <v>0</v>
      </c>
      <c r="Q44" s="97">
        <v>0</v>
      </c>
      <c r="R44" s="96">
        <v>0</v>
      </c>
      <c r="S44" s="97">
        <v>0</v>
      </c>
      <c r="T44" s="96">
        <v>0</v>
      </c>
      <c r="U44" s="97">
        <v>0</v>
      </c>
      <c r="V44" s="96">
        <v>0</v>
      </c>
      <c r="W44" s="97">
        <v>0</v>
      </c>
      <c r="X44" s="96">
        <v>0</v>
      </c>
      <c r="Y44" s="97">
        <v>0</v>
      </c>
      <c r="Z44" s="96">
        <v>0</v>
      </c>
      <c r="AA44" s="97">
        <v>0</v>
      </c>
      <c r="AB44" s="96">
        <v>0</v>
      </c>
      <c r="AC44" s="97">
        <v>0</v>
      </c>
      <c r="AD44" s="96">
        <v>0</v>
      </c>
      <c r="AE44" s="97">
        <v>0</v>
      </c>
      <c r="AF44" s="96">
        <v>0</v>
      </c>
      <c r="AG44" s="97">
        <v>0</v>
      </c>
      <c r="AH44" s="96">
        <v>0</v>
      </c>
      <c r="AI44" s="97">
        <v>0</v>
      </c>
      <c r="AJ44" s="96">
        <v>0</v>
      </c>
      <c r="AK44" s="97">
        <v>0</v>
      </c>
      <c r="AL44" s="96">
        <v>0</v>
      </c>
      <c r="AM44" s="97">
        <v>0</v>
      </c>
      <c r="AN44" s="96">
        <v>0</v>
      </c>
      <c r="AO44" s="97">
        <v>0</v>
      </c>
      <c r="AP44" s="96">
        <v>0</v>
      </c>
      <c r="AQ44" s="97">
        <v>0</v>
      </c>
      <c r="AR44" s="96">
        <v>0</v>
      </c>
      <c r="AS44" s="97">
        <v>0</v>
      </c>
      <c r="AT44" s="96">
        <v>0</v>
      </c>
      <c r="AU44" s="97">
        <v>0</v>
      </c>
      <c r="AV44" s="96">
        <v>0</v>
      </c>
      <c r="AW44" s="97">
        <v>0</v>
      </c>
      <c r="AX44" s="96">
        <v>0</v>
      </c>
      <c r="AY44" s="97">
        <v>0</v>
      </c>
    </row>
    <row r="45" spans="2:51" x14ac:dyDescent="0.25">
      <c r="B45" s="94">
        <v>10106</v>
      </c>
      <c r="C45" s="95" t="s">
        <v>48</v>
      </c>
      <c r="D45" s="96">
        <v>0</v>
      </c>
      <c r="E45" s="97">
        <v>0</v>
      </c>
      <c r="F45" s="96">
        <v>0</v>
      </c>
      <c r="G45" s="97">
        <v>0</v>
      </c>
      <c r="H45" s="96">
        <v>0</v>
      </c>
      <c r="I45" s="97">
        <v>0</v>
      </c>
      <c r="J45" s="96">
        <v>0</v>
      </c>
      <c r="K45" s="97">
        <v>0</v>
      </c>
      <c r="L45" s="96">
        <v>0</v>
      </c>
      <c r="M45" s="97">
        <v>0</v>
      </c>
      <c r="N45" s="96">
        <v>0</v>
      </c>
      <c r="O45" s="97">
        <v>0</v>
      </c>
      <c r="P45" s="96">
        <v>0</v>
      </c>
      <c r="Q45" s="97">
        <v>0</v>
      </c>
      <c r="R45" s="96">
        <v>0</v>
      </c>
      <c r="S45" s="97">
        <v>0</v>
      </c>
      <c r="T45" s="96">
        <v>0</v>
      </c>
      <c r="U45" s="97">
        <v>0</v>
      </c>
      <c r="V45" s="96">
        <v>0</v>
      </c>
      <c r="W45" s="97">
        <v>0</v>
      </c>
      <c r="X45" s="96">
        <v>0</v>
      </c>
      <c r="Y45" s="97">
        <v>0</v>
      </c>
      <c r="Z45" s="96">
        <v>0</v>
      </c>
      <c r="AA45" s="97">
        <v>0</v>
      </c>
      <c r="AB45" s="96">
        <v>0</v>
      </c>
      <c r="AC45" s="97">
        <v>0</v>
      </c>
      <c r="AD45" s="96">
        <v>0</v>
      </c>
      <c r="AE45" s="97">
        <v>0</v>
      </c>
      <c r="AF45" s="96">
        <v>0</v>
      </c>
      <c r="AG45" s="97">
        <v>0</v>
      </c>
      <c r="AH45" s="96">
        <v>0</v>
      </c>
      <c r="AI45" s="97">
        <v>0</v>
      </c>
      <c r="AJ45" s="96">
        <v>0</v>
      </c>
      <c r="AK45" s="97">
        <v>0</v>
      </c>
      <c r="AL45" s="96">
        <v>0</v>
      </c>
      <c r="AM45" s="97">
        <v>0</v>
      </c>
      <c r="AN45" s="96">
        <v>0</v>
      </c>
      <c r="AO45" s="97">
        <v>0</v>
      </c>
      <c r="AP45" s="96">
        <v>0</v>
      </c>
      <c r="AQ45" s="97">
        <v>0</v>
      </c>
      <c r="AR45" s="96">
        <v>0</v>
      </c>
      <c r="AS45" s="97">
        <v>0</v>
      </c>
      <c r="AT45" s="96">
        <v>0</v>
      </c>
      <c r="AU45" s="97">
        <v>0</v>
      </c>
      <c r="AV45" s="96">
        <v>0</v>
      </c>
      <c r="AW45" s="97">
        <v>0</v>
      </c>
      <c r="AX45" s="96">
        <v>0</v>
      </c>
      <c r="AY45" s="97">
        <v>0</v>
      </c>
    </row>
    <row r="46" spans="2:51" x14ac:dyDescent="0.25">
      <c r="B46" s="94">
        <v>10109</v>
      </c>
      <c r="C46" s="95" t="s">
        <v>49</v>
      </c>
      <c r="D46" s="96">
        <v>2713.1249999999991</v>
      </c>
      <c r="E46" s="97">
        <v>0</v>
      </c>
      <c r="F46" s="96">
        <v>137.83854166666831</v>
      </c>
      <c r="G46" s="97">
        <v>0</v>
      </c>
      <c r="H46" s="96">
        <v>1873.1658653846166</v>
      </c>
      <c r="I46" s="97">
        <v>0</v>
      </c>
      <c r="J46" s="96">
        <v>2180.5550000000012</v>
      </c>
      <c r="K46" s="97">
        <v>0</v>
      </c>
      <c r="L46" s="96">
        <v>1190.0050000000001</v>
      </c>
      <c r="M46" s="97">
        <v>0</v>
      </c>
      <c r="N46" s="96">
        <v>2668.166666666667</v>
      </c>
      <c r="O46" s="97">
        <v>0</v>
      </c>
      <c r="P46" s="96">
        <v>2309.7956730769233</v>
      </c>
      <c r="Q46" s="97">
        <v>0</v>
      </c>
      <c r="R46" s="96">
        <v>394.98750000000047</v>
      </c>
      <c r="S46" s="97">
        <v>0</v>
      </c>
      <c r="T46" s="96">
        <v>669.40144230769329</v>
      </c>
      <c r="U46" s="97">
        <v>0</v>
      </c>
      <c r="V46" s="96">
        <v>1757.2850000000021</v>
      </c>
      <c r="W46" s="97">
        <v>0</v>
      </c>
      <c r="X46" s="96">
        <v>1356.9421296296307</v>
      </c>
      <c r="Y46" s="97">
        <v>0</v>
      </c>
      <c r="Z46" s="96">
        <v>1781.6249999999998</v>
      </c>
      <c r="AA46" s="97">
        <v>0</v>
      </c>
      <c r="AB46" s="96">
        <v>2690.6201923076915</v>
      </c>
      <c r="AC46" s="97">
        <v>0</v>
      </c>
      <c r="AD46" s="96">
        <v>131.98500000000112</v>
      </c>
      <c r="AE46" s="97">
        <v>0</v>
      </c>
      <c r="AF46" s="96">
        <v>1853.1538461538455</v>
      </c>
      <c r="AG46" s="97">
        <v>0</v>
      </c>
      <c r="AH46" s="96">
        <v>2167.9999999999986</v>
      </c>
      <c r="AI46" s="97">
        <v>0</v>
      </c>
      <c r="AJ46" s="96">
        <v>1145.9973958333328</v>
      </c>
      <c r="AK46" s="97">
        <v>0</v>
      </c>
      <c r="AL46" s="96">
        <v>2664.3101851851857</v>
      </c>
      <c r="AM46" s="97">
        <v>0</v>
      </c>
      <c r="AN46" s="96">
        <v>2235.2050000000004</v>
      </c>
      <c r="AO46" s="97">
        <v>0</v>
      </c>
      <c r="AP46" s="96">
        <v>410.98317307692287</v>
      </c>
      <c r="AQ46" s="97">
        <v>0</v>
      </c>
      <c r="AR46" s="96">
        <v>630.64423076922969</v>
      </c>
      <c r="AS46" s="97">
        <v>0</v>
      </c>
      <c r="AT46" s="96">
        <v>1721.0074999999981</v>
      </c>
      <c r="AU46" s="97">
        <v>0</v>
      </c>
      <c r="AV46" s="96">
        <v>1319.7777777777776</v>
      </c>
      <c r="AW46" s="97">
        <v>0</v>
      </c>
      <c r="AX46" s="96">
        <v>1753.7549999999997</v>
      </c>
      <c r="AY46" s="97">
        <v>0</v>
      </c>
    </row>
    <row r="47" spans="2:51" x14ac:dyDescent="0.25">
      <c r="B47" s="94">
        <v>10111</v>
      </c>
      <c r="C47" s="95" t="s">
        <v>50</v>
      </c>
      <c r="D47" s="96">
        <v>143.5277777777776</v>
      </c>
      <c r="E47" s="97">
        <v>0</v>
      </c>
      <c r="F47" s="96">
        <v>0</v>
      </c>
      <c r="G47" s="97">
        <v>0</v>
      </c>
      <c r="H47" s="96">
        <v>800.15865384615404</v>
      </c>
      <c r="I47" s="97">
        <v>0</v>
      </c>
      <c r="J47" s="96">
        <v>474.59249999999929</v>
      </c>
      <c r="K47" s="97">
        <v>0</v>
      </c>
      <c r="L47" s="96">
        <v>51.937499999999972</v>
      </c>
      <c r="M47" s="97">
        <v>0</v>
      </c>
      <c r="N47" s="96">
        <v>266.74305555555611</v>
      </c>
      <c r="O47" s="97">
        <v>0</v>
      </c>
      <c r="P47" s="96">
        <v>0</v>
      </c>
      <c r="Q47" s="97">
        <v>0</v>
      </c>
      <c r="R47" s="96">
        <v>117.25749999999968</v>
      </c>
      <c r="S47" s="97">
        <v>0</v>
      </c>
      <c r="T47" s="96">
        <v>15.103365384615763</v>
      </c>
      <c r="U47" s="97">
        <v>0</v>
      </c>
      <c r="V47" s="96">
        <v>452.53749999999968</v>
      </c>
      <c r="W47" s="97">
        <v>0</v>
      </c>
      <c r="X47" s="96">
        <v>493.62037037037078</v>
      </c>
      <c r="Y47" s="97">
        <v>0</v>
      </c>
      <c r="Z47" s="96">
        <v>516.16499999999928</v>
      </c>
      <c r="AA47" s="97">
        <v>0</v>
      </c>
      <c r="AB47" s="96">
        <v>64.60817307692335</v>
      </c>
      <c r="AC47" s="97">
        <v>0</v>
      </c>
      <c r="AD47" s="96">
        <v>0</v>
      </c>
      <c r="AE47" s="97">
        <v>0</v>
      </c>
      <c r="AF47" s="96">
        <v>807.54807692307668</v>
      </c>
      <c r="AG47" s="97">
        <v>0</v>
      </c>
      <c r="AH47" s="96">
        <v>479.6674999999999</v>
      </c>
      <c r="AI47" s="97">
        <v>0</v>
      </c>
      <c r="AJ47" s="96">
        <v>0</v>
      </c>
      <c r="AK47" s="97">
        <v>0</v>
      </c>
      <c r="AL47" s="96">
        <v>272.05787037037021</v>
      </c>
      <c r="AM47" s="97">
        <v>0</v>
      </c>
      <c r="AN47" s="96">
        <v>0</v>
      </c>
      <c r="AO47" s="97">
        <v>0</v>
      </c>
      <c r="AP47" s="96">
        <v>239.70913461538424</v>
      </c>
      <c r="AQ47" s="97">
        <v>0</v>
      </c>
      <c r="AR47" s="96">
        <v>19.430288461538492</v>
      </c>
      <c r="AS47" s="97">
        <v>0</v>
      </c>
      <c r="AT47" s="96">
        <v>456.27250000000043</v>
      </c>
      <c r="AU47" s="97">
        <v>0</v>
      </c>
      <c r="AV47" s="96">
        <v>497.46296296296276</v>
      </c>
      <c r="AW47" s="97">
        <v>0</v>
      </c>
      <c r="AX47" s="96">
        <v>519.90999999999963</v>
      </c>
      <c r="AY47" s="97">
        <v>0</v>
      </c>
    </row>
    <row r="48" spans="2:51" x14ac:dyDescent="0.25">
      <c r="B48" s="94">
        <v>10112</v>
      </c>
      <c r="C48" s="95" t="s">
        <v>51</v>
      </c>
      <c r="D48" s="96">
        <v>11591.194444444447</v>
      </c>
      <c r="E48" s="97">
        <v>0</v>
      </c>
      <c r="F48" s="96">
        <v>5221.0260416666706</v>
      </c>
      <c r="G48" s="97">
        <v>0</v>
      </c>
      <c r="H48" s="96">
        <v>14333.524038461539</v>
      </c>
      <c r="I48" s="97">
        <v>0</v>
      </c>
      <c r="J48" s="96">
        <v>9215.2925000000014</v>
      </c>
      <c r="K48" s="97">
        <v>0</v>
      </c>
      <c r="L48" s="96">
        <v>7674.0275000000101</v>
      </c>
      <c r="M48" s="97">
        <v>0</v>
      </c>
      <c r="N48" s="96">
        <v>5456.1296296296259</v>
      </c>
      <c r="O48" s="97">
        <v>0</v>
      </c>
      <c r="P48" s="96">
        <v>11503.221153846154</v>
      </c>
      <c r="Q48" s="97">
        <v>0</v>
      </c>
      <c r="R48" s="96">
        <v>5583.3074999999926</v>
      </c>
      <c r="S48" s="97">
        <v>0</v>
      </c>
      <c r="T48" s="96">
        <v>7393.7908653846162</v>
      </c>
      <c r="U48" s="97">
        <v>0</v>
      </c>
      <c r="V48" s="96">
        <v>8603.7224999999926</v>
      </c>
      <c r="W48" s="97">
        <v>0</v>
      </c>
      <c r="X48" s="96">
        <v>14072.243055555555</v>
      </c>
      <c r="Y48" s="97">
        <v>0</v>
      </c>
      <c r="Z48" s="96">
        <v>11408.315000000002</v>
      </c>
      <c r="AA48" s="97">
        <v>0</v>
      </c>
      <c r="AB48" s="96">
        <v>7983.4783653846125</v>
      </c>
      <c r="AC48" s="97">
        <v>0</v>
      </c>
      <c r="AD48" s="96">
        <v>8040.1824999999953</v>
      </c>
      <c r="AE48" s="97">
        <v>0</v>
      </c>
      <c r="AF48" s="96">
        <v>14441.82451923077</v>
      </c>
      <c r="AG48" s="97">
        <v>0</v>
      </c>
      <c r="AH48" s="96">
        <v>9303.3500000000076</v>
      </c>
      <c r="AI48" s="97">
        <v>0</v>
      </c>
      <c r="AJ48" s="96">
        <v>7575.236979166677</v>
      </c>
      <c r="AK48" s="97">
        <v>0</v>
      </c>
      <c r="AL48" s="96">
        <v>5564.7268518518622</v>
      </c>
      <c r="AM48" s="97">
        <v>0</v>
      </c>
      <c r="AN48" s="96">
        <v>9294.3975000000009</v>
      </c>
      <c r="AO48" s="97">
        <v>0</v>
      </c>
      <c r="AP48" s="96">
        <v>7839.1370192307659</v>
      </c>
      <c r="AQ48" s="97">
        <v>0</v>
      </c>
      <c r="AR48" s="96">
        <v>7461.1562499999945</v>
      </c>
      <c r="AS48" s="97">
        <v>0</v>
      </c>
      <c r="AT48" s="96">
        <v>8687.2800000000043</v>
      </c>
      <c r="AU48" s="97">
        <v>0</v>
      </c>
      <c r="AV48" s="96">
        <v>14168.826388888891</v>
      </c>
      <c r="AW48" s="97">
        <v>0</v>
      </c>
      <c r="AX48" s="96">
        <v>11484.652500000009</v>
      </c>
      <c r="AY48" s="97">
        <v>0</v>
      </c>
    </row>
    <row r="49" spans="2:51" x14ac:dyDescent="0.25">
      <c r="B49" s="94">
        <v>10113</v>
      </c>
      <c r="C49" s="95" t="s">
        <v>52</v>
      </c>
      <c r="D49" s="96">
        <v>7105.2777777777756</v>
      </c>
      <c r="E49" s="97">
        <v>0</v>
      </c>
      <c r="F49" s="96">
        <v>2643.6770833333335</v>
      </c>
      <c r="G49" s="97">
        <v>0</v>
      </c>
      <c r="H49" s="96">
        <v>5564.5649038461506</v>
      </c>
      <c r="I49" s="97">
        <v>0</v>
      </c>
      <c r="J49" s="96">
        <v>2973.8025000000002</v>
      </c>
      <c r="K49" s="97">
        <v>0</v>
      </c>
      <c r="L49" s="96">
        <v>2431.0524999999998</v>
      </c>
      <c r="M49" s="97">
        <v>0</v>
      </c>
      <c r="N49" s="96">
        <v>7342.32175925926</v>
      </c>
      <c r="O49" s="97">
        <v>0</v>
      </c>
      <c r="P49" s="96">
        <v>7725.6706730769192</v>
      </c>
      <c r="Q49" s="97">
        <v>0</v>
      </c>
      <c r="R49" s="96">
        <v>0</v>
      </c>
      <c r="S49" s="97">
        <v>0</v>
      </c>
      <c r="T49" s="96">
        <v>22155.399038461539</v>
      </c>
      <c r="U49" s="97">
        <v>0</v>
      </c>
      <c r="V49" s="96">
        <v>11948.395000000002</v>
      </c>
      <c r="W49" s="97">
        <v>0</v>
      </c>
      <c r="X49" s="96">
        <v>9124.1921296296332</v>
      </c>
      <c r="Y49" s="97">
        <v>0</v>
      </c>
      <c r="Z49" s="96">
        <v>14775.632500000007</v>
      </c>
      <c r="AA49" s="97">
        <v>0</v>
      </c>
      <c r="AB49" s="96">
        <v>5973.5528846153829</v>
      </c>
      <c r="AC49" s="97">
        <v>0</v>
      </c>
      <c r="AD49" s="96">
        <v>3789.5974999999958</v>
      </c>
      <c r="AE49" s="97">
        <v>0</v>
      </c>
      <c r="AF49" s="96">
        <v>5678.1177884615381</v>
      </c>
      <c r="AG49" s="97">
        <v>0</v>
      </c>
      <c r="AH49" s="96">
        <v>3064.3525000000004</v>
      </c>
      <c r="AI49" s="97">
        <v>0</v>
      </c>
      <c r="AJ49" s="96">
        <v>1659.2864583333337</v>
      </c>
      <c r="AK49" s="97">
        <v>0</v>
      </c>
      <c r="AL49" s="96">
        <v>7561.2777777777819</v>
      </c>
      <c r="AM49" s="97">
        <v>0</v>
      </c>
      <c r="AN49" s="96">
        <v>6456.2749999999978</v>
      </c>
      <c r="AO49" s="97">
        <v>0</v>
      </c>
      <c r="AP49" s="96">
        <v>0</v>
      </c>
      <c r="AQ49" s="97">
        <v>0</v>
      </c>
      <c r="AR49" s="96">
        <v>22437.735576923082</v>
      </c>
      <c r="AS49" s="97">
        <v>0</v>
      </c>
      <c r="AT49" s="96">
        <v>12094.727499999986</v>
      </c>
      <c r="AU49" s="97">
        <v>0</v>
      </c>
      <c r="AV49" s="96">
        <v>9295.1319444444489</v>
      </c>
      <c r="AW49" s="97">
        <v>0</v>
      </c>
      <c r="AX49" s="96">
        <v>15036.6425</v>
      </c>
      <c r="AY49" s="97">
        <v>0</v>
      </c>
    </row>
    <row r="50" spans="2:51" x14ac:dyDescent="0.25">
      <c r="B50" s="94">
        <v>10116</v>
      </c>
      <c r="C50" s="95" t="s">
        <v>53</v>
      </c>
      <c r="D50" s="96">
        <v>60.928240740740712</v>
      </c>
      <c r="E50" s="97">
        <v>0</v>
      </c>
      <c r="F50" s="96">
        <v>0</v>
      </c>
      <c r="G50" s="97">
        <v>0</v>
      </c>
      <c r="H50" s="96">
        <v>0</v>
      </c>
      <c r="I50" s="97">
        <v>0</v>
      </c>
      <c r="J50" s="96">
        <v>0</v>
      </c>
      <c r="K50" s="97">
        <v>0</v>
      </c>
      <c r="L50" s="96">
        <v>0</v>
      </c>
      <c r="M50" s="97">
        <v>0</v>
      </c>
      <c r="N50" s="96">
        <v>0</v>
      </c>
      <c r="O50" s="97">
        <v>0</v>
      </c>
      <c r="P50" s="96">
        <v>0</v>
      </c>
      <c r="Q50" s="97">
        <v>0</v>
      </c>
      <c r="R50" s="96">
        <v>157.71250000000001</v>
      </c>
      <c r="S50" s="97">
        <v>0</v>
      </c>
      <c r="T50" s="96">
        <v>404.37499999999994</v>
      </c>
      <c r="U50" s="97">
        <v>0</v>
      </c>
      <c r="V50" s="96">
        <v>540.30999999999995</v>
      </c>
      <c r="W50" s="97">
        <v>0</v>
      </c>
      <c r="X50" s="96">
        <v>321.85416666666669</v>
      </c>
      <c r="Y50" s="97">
        <v>0</v>
      </c>
      <c r="Z50" s="96">
        <v>21.267499999999966</v>
      </c>
      <c r="AA50" s="97">
        <v>0</v>
      </c>
      <c r="AB50" s="96">
        <v>53.793269230769212</v>
      </c>
      <c r="AC50" s="97">
        <v>0</v>
      </c>
      <c r="AD50" s="96">
        <v>0</v>
      </c>
      <c r="AE50" s="97">
        <v>0</v>
      </c>
      <c r="AF50" s="96">
        <v>0</v>
      </c>
      <c r="AG50" s="97">
        <v>0</v>
      </c>
      <c r="AH50" s="96">
        <v>0</v>
      </c>
      <c r="AI50" s="97">
        <v>0</v>
      </c>
      <c r="AJ50" s="96">
        <v>0</v>
      </c>
      <c r="AK50" s="97">
        <v>0</v>
      </c>
      <c r="AL50" s="96">
        <v>0</v>
      </c>
      <c r="AM50" s="97">
        <v>0</v>
      </c>
      <c r="AN50" s="96">
        <v>0</v>
      </c>
      <c r="AO50" s="97">
        <v>0</v>
      </c>
      <c r="AP50" s="96">
        <v>168.09375000000006</v>
      </c>
      <c r="AQ50" s="97">
        <v>0</v>
      </c>
      <c r="AR50" s="96">
        <v>408.87019230769226</v>
      </c>
      <c r="AS50" s="97">
        <v>0</v>
      </c>
      <c r="AT50" s="96">
        <v>544.61749999999995</v>
      </c>
      <c r="AU50" s="97">
        <v>0</v>
      </c>
      <c r="AV50" s="96">
        <v>325.40509259259267</v>
      </c>
      <c r="AW50" s="97">
        <v>0</v>
      </c>
      <c r="AX50" s="96">
        <v>22.612500000000008</v>
      </c>
      <c r="AY50" s="97">
        <v>0</v>
      </c>
    </row>
    <row r="51" spans="2:51" x14ac:dyDescent="0.25">
      <c r="B51" s="94">
        <v>10118</v>
      </c>
      <c r="C51" s="95" t="s">
        <v>54</v>
      </c>
      <c r="D51" s="96">
        <v>0</v>
      </c>
      <c r="E51" s="97">
        <v>0</v>
      </c>
      <c r="F51" s="96">
        <v>0</v>
      </c>
      <c r="G51" s="97">
        <v>0</v>
      </c>
      <c r="H51" s="96">
        <v>0</v>
      </c>
      <c r="I51" s="97">
        <v>0</v>
      </c>
      <c r="J51" s="96">
        <v>0</v>
      </c>
      <c r="K51" s="97">
        <v>0</v>
      </c>
      <c r="L51" s="96">
        <v>0</v>
      </c>
      <c r="M51" s="97">
        <v>0</v>
      </c>
      <c r="N51" s="96">
        <v>0</v>
      </c>
      <c r="O51" s="97">
        <v>0</v>
      </c>
      <c r="P51" s="96">
        <v>0</v>
      </c>
      <c r="Q51" s="97">
        <v>0</v>
      </c>
      <c r="R51" s="96">
        <v>0</v>
      </c>
      <c r="S51" s="97">
        <v>0</v>
      </c>
      <c r="T51" s="96">
        <v>0</v>
      </c>
      <c r="U51" s="97">
        <v>0</v>
      </c>
      <c r="V51" s="96">
        <v>0</v>
      </c>
      <c r="W51" s="97">
        <v>0</v>
      </c>
      <c r="X51" s="96">
        <v>0</v>
      </c>
      <c r="Y51" s="97">
        <v>0</v>
      </c>
      <c r="Z51" s="96">
        <v>0</v>
      </c>
      <c r="AA51" s="97">
        <v>0</v>
      </c>
      <c r="AB51" s="96">
        <v>0</v>
      </c>
      <c r="AC51" s="97">
        <v>0</v>
      </c>
      <c r="AD51" s="96">
        <v>0</v>
      </c>
      <c r="AE51" s="97">
        <v>0</v>
      </c>
      <c r="AF51" s="96">
        <v>0</v>
      </c>
      <c r="AG51" s="97">
        <v>0</v>
      </c>
      <c r="AH51" s="96">
        <v>0</v>
      </c>
      <c r="AI51" s="97">
        <v>0</v>
      </c>
      <c r="AJ51" s="96">
        <v>0</v>
      </c>
      <c r="AK51" s="97">
        <v>0</v>
      </c>
      <c r="AL51" s="96">
        <v>0</v>
      </c>
      <c r="AM51" s="97">
        <v>0</v>
      </c>
      <c r="AN51" s="96">
        <v>0</v>
      </c>
      <c r="AO51" s="97">
        <v>0</v>
      </c>
      <c r="AP51" s="96">
        <v>0</v>
      </c>
      <c r="AQ51" s="97">
        <v>0</v>
      </c>
      <c r="AR51" s="96">
        <v>0</v>
      </c>
      <c r="AS51" s="97">
        <v>0</v>
      </c>
      <c r="AT51" s="96">
        <v>0</v>
      </c>
      <c r="AU51" s="97">
        <v>0</v>
      </c>
      <c r="AV51" s="96">
        <v>0</v>
      </c>
      <c r="AW51" s="97">
        <v>0</v>
      </c>
      <c r="AX51" s="96">
        <v>0</v>
      </c>
      <c r="AY51" s="97">
        <v>0</v>
      </c>
    </row>
    <row r="52" spans="2:51" x14ac:dyDescent="0.25">
      <c r="B52" s="94">
        <v>10121</v>
      </c>
      <c r="C52" s="95" t="s">
        <v>55</v>
      </c>
      <c r="D52" s="96">
        <v>0</v>
      </c>
      <c r="E52" s="97">
        <v>0</v>
      </c>
      <c r="F52" s="96">
        <v>0</v>
      </c>
      <c r="G52" s="97">
        <v>0</v>
      </c>
      <c r="H52" s="96">
        <v>0</v>
      </c>
      <c r="I52" s="97">
        <v>0</v>
      </c>
      <c r="J52" s="96">
        <v>0</v>
      </c>
      <c r="K52" s="97">
        <v>0</v>
      </c>
      <c r="L52" s="96">
        <v>0</v>
      </c>
      <c r="M52" s="97">
        <v>0</v>
      </c>
      <c r="N52" s="96">
        <v>0</v>
      </c>
      <c r="O52" s="97">
        <v>0</v>
      </c>
      <c r="P52" s="96">
        <v>0</v>
      </c>
      <c r="Q52" s="97">
        <v>0</v>
      </c>
      <c r="R52" s="96">
        <v>0</v>
      </c>
      <c r="S52" s="97">
        <v>0</v>
      </c>
      <c r="T52" s="96">
        <v>0</v>
      </c>
      <c r="U52" s="97">
        <v>0</v>
      </c>
      <c r="V52" s="96">
        <v>0</v>
      </c>
      <c r="W52" s="97">
        <v>0</v>
      </c>
      <c r="X52" s="96">
        <v>0</v>
      </c>
      <c r="Y52" s="97">
        <v>0</v>
      </c>
      <c r="Z52" s="96">
        <v>0</v>
      </c>
      <c r="AA52" s="97">
        <v>0</v>
      </c>
      <c r="AB52" s="96">
        <v>0</v>
      </c>
      <c r="AC52" s="97">
        <v>0</v>
      </c>
      <c r="AD52" s="96">
        <v>0</v>
      </c>
      <c r="AE52" s="97">
        <v>0</v>
      </c>
      <c r="AF52" s="96">
        <v>0</v>
      </c>
      <c r="AG52" s="97">
        <v>0</v>
      </c>
      <c r="AH52" s="96">
        <v>0</v>
      </c>
      <c r="AI52" s="97">
        <v>0</v>
      </c>
      <c r="AJ52" s="96">
        <v>0</v>
      </c>
      <c r="AK52" s="97">
        <v>0</v>
      </c>
      <c r="AL52" s="96">
        <v>0</v>
      </c>
      <c r="AM52" s="97">
        <v>0</v>
      </c>
      <c r="AN52" s="96">
        <v>0</v>
      </c>
      <c r="AO52" s="97">
        <v>0</v>
      </c>
      <c r="AP52" s="96">
        <v>0</v>
      </c>
      <c r="AQ52" s="97">
        <v>0</v>
      </c>
      <c r="AR52" s="96">
        <v>0</v>
      </c>
      <c r="AS52" s="97">
        <v>0</v>
      </c>
      <c r="AT52" s="96">
        <v>0</v>
      </c>
      <c r="AU52" s="97">
        <v>0</v>
      </c>
      <c r="AV52" s="96">
        <v>0</v>
      </c>
      <c r="AW52" s="97">
        <v>0</v>
      </c>
      <c r="AX52" s="96">
        <v>0</v>
      </c>
      <c r="AY52" s="97">
        <v>0</v>
      </c>
    </row>
    <row r="53" spans="2:51" x14ac:dyDescent="0.25">
      <c r="B53" s="94">
        <v>10123</v>
      </c>
      <c r="C53" s="95" t="s">
        <v>56</v>
      </c>
      <c r="D53" s="96">
        <v>0</v>
      </c>
      <c r="E53" s="97">
        <v>0</v>
      </c>
      <c r="F53" s="96">
        <v>0</v>
      </c>
      <c r="G53" s="97">
        <v>0</v>
      </c>
      <c r="H53" s="96">
        <v>0</v>
      </c>
      <c r="I53" s="97">
        <v>0</v>
      </c>
      <c r="J53" s="96">
        <v>0</v>
      </c>
      <c r="K53" s="97">
        <v>0</v>
      </c>
      <c r="L53" s="96">
        <v>0</v>
      </c>
      <c r="M53" s="97">
        <v>0</v>
      </c>
      <c r="N53" s="96">
        <v>0</v>
      </c>
      <c r="O53" s="97">
        <v>0</v>
      </c>
      <c r="P53" s="96">
        <v>0</v>
      </c>
      <c r="Q53" s="97">
        <v>0</v>
      </c>
      <c r="R53" s="96">
        <v>0</v>
      </c>
      <c r="S53" s="97">
        <v>0</v>
      </c>
      <c r="T53" s="96">
        <v>0</v>
      </c>
      <c r="U53" s="97">
        <v>0</v>
      </c>
      <c r="V53" s="96">
        <v>0</v>
      </c>
      <c r="W53" s="97">
        <v>0</v>
      </c>
      <c r="X53" s="96">
        <v>0</v>
      </c>
      <c r="Y53" s="97">
        <v>0</v>
      </c>
      <c r="Z53" s="96">
        <v>0</v>
      </c>
      <c r="AA53" s="97">
        <v>0</v>
      </c>
      <c r="AB53" s="96">
        <v>0</v>
      </c>
      <c r="AC53" s="97">
        <v>0</v>
      </c>
      <c r="AD53" s="96">
        <v>0</v>
      </c>
      <c r="AE53" s="97">
        <v>0</v>
      </c>
      <c r="AF53" s="96">
        <v>0</v>
      </c>
      <c r="AG53" s="97">
        <v>0</v>
      </c>
      <c r="AH53" s="96">
        <v>0</v>
      </c>
      <c r="AI53" s="97">
        <v>0</v>
      </c>
      <c r="AJ53" s="96">
        <v>0</v>
      </c>
      <c r="AK53" s="97">
        <v>0</v>
      </c>
      <c r="AL53" s="96">
        <v>0</v>
      </c>
      <c r="AM53" s="97">
        <v>0</v>
      </c>
      <c r="AN53" s="96">
        <v>0</v>
      </c>
      <c r="AO53" s="97">
        <v>0</v>
      </c>
      <c r="AP53" s="96">
        <v>0</v>
      </c>
      <c r="AQ53" s="97">
        <v>0</v>
      </c>
      <c r="AR53" s="96">
        <v>0</v>
      </c>
      <c r="AS53" s="97">
        <v>0</v>
      </c>
      <c r="AT53" s="96">
        <v>0</v>
      </c>
      <c r="AU53" s="97">
        <v>0</v>
      </c>
      <c r="AV53" s="96">
        <v>0</v>
      </c>
      <c r="AW53" s="97">
        <v>0</v>
      </c>
      <c r="AX53" s="96">
        <v>0</v>
      </c>
      <c r="AY53" s="97">
        <v>0</v>
      </c>
    </row>
    <row r="54" spans="2:51" x14ac:dyDescent="0.25">
      <c r="B54" s="94">
        <v>10136</v>
      </c>
      <c r="C54" s="95" t="s">
        <v>57</v>
      </c>
      <c r="D54" s="96">
        <v>0</v>
      </c>
      <c r="E54" s="97">
        <v>0</v>
      </c>
      <c r="F54" s="96">
        <v>0</v>
      </c>
      <c r="G54" s="97">
        <v>0</v>
      </c>
      <c r="H54" s="96">
        <v>0</v>
      </c>
      <c r="I54" s="97">
        <v>0</v>
      </c>
      <c r="J54" s="96">
        <v>0</v>
      </c>
      <c r="K54" s="97">
        <v>0</v>
      </c>
      <c r="L54" s="96">
        <v>0</v>
      </c>
      <c r="M54" s="97">
        <v>0</v>
      </c>
      <c r="N54" s="96">
        <v>0</v>
      </c>
      <c r="O54" s="97">
        <v>0</v>
      </c>
      <c r="P54" s="96">
        <v>0</v>
      </c>
      <c r="Q54" s="97">
        <v>0</v>
      </c>
      <c r="R54" s="96">
        <v>0</v>
      </c>
      <c r="S54" s="97">
        <v>0</v>
      </c>
      <c r="T54" s="96">
        <v>0</v>
      </c>
      <c r="U54" s="97">
        <v>0</v>
      </c>
      <c r="V54" s="96">
        <v>0</v>
      </c>
      <c r="W54" s="97">
        <v>0</v>
      </c>
      <c r="X54" s="96">
        <v>0</v>
      </c>
      <c r="Y54" s="97">
        <v>0</v>
      </c>
      <c r="Z54" s="96">
        <v>0</v>
      </c>
      <c r="AA54" s="97">
        <v>0</v>
      </c>
      <c r="AB54" s="96">
        <v>0</v>
      </c>
      <c r="AC54" s="97">
        <v>0</v>
      </c>
      <c r="AD54" s="96">
        <v>0</v>
      </c>
      <c r="AE54" s="97">
        <v>0</v>
      </c>
      <c r="AF54" s="96">
        <v>0</v>
      </c>
      <c r="AG54" s="97">
        <v>0</v>
      </c>
      <c r="AH54" s="96">
        <v>0</v>
      </c>
      <c r="AI54" s="97">
        <v>0</v>
      </c>
      <c r="AJ54" s="96">
        <v>0</v>
      </c>
      <c r="AK54" s="97">
        <v>0</v>
      </c>
      <c r="AL54" s="96">
        <v>0</v>
      </c>
      <c r="AM54" s="97">
        <v>0</v>
      </c>
      <c r="AN54" s="96">
        <v>0</v>
      </c>
      <c r="AO54" s="97">
        <v>0</v>
      </c>
      <c r="AP54" s="96">
        <v>0</v>
      </c>
      <c r="AQ54" s="97">
        <v>0</v>
      </c>
      <c r="AR54" s="96">
        <v>0</v>
      </c>
      <c r="AS54" s="97">
        <v>0</v>
      </c>
      <c r="AT54" s="96">
        <v>0</v>
      </c>
      <c r="AU54" s="97">
        <v>0</v>
      </c>
      <c r="AV54" s="96">
        <v>0</v>
      </c>
      <c r="AW54" s="97">
        <v>0</v>
      </c>
      <c r="AX54" s="96">
        <v>0</v>
      </c>
      <c r="AY54" s="97">
        <v>0</v>
      </c>
    </row>
    <row r="55" spans="2:51" x14ac:dyDescent="0.25">
      <c r="B55" s="94">
        <v>10142</v>
      </c>
      <c r="C55" s="95" t="s">
        <v>58</v>
      </c>
      <c r="D55" s="96">
        <v>350.11111111111148</v>
      </c>
      <c r="E55" s="97">
        <v>0</v>
      </c>
      <c r="F55" s="96">
        <v>260.54427083333331</v>
      </c>
      <c r="G55" s="97">
        <v>0</v>
      </c>
      <c r="H55" s="96">
        <v>461.55288461538493</v>
      </c>
      <c r="I55" s="97">
        <v>0</v>
      </c>
      <c r="J55" s="96">
        <v>696.4525000000001</v>
      </c>
      <c r="K55" s="97">
        <v>0</v>
      </c>
      <c r="L55" s="96">
        <v>260.80250000000029</v>
      </c>
      <c r="M55" s="97">
        <v>0</v>
      </c>
      <c r="N55" s="96">
        <v>167.13425925925907</v>
      </c>
      <c r="O55" s="97">
        <v>0</v>
      </c>
      <c r="P55" s="96">
        <v>199.39903846153851</v>
      </c>
      <c r="Q55" s="97">
        <v>0</v>
      </c>
      <c r="R55" s="96">
        <v>144.82499999999976</v>
      </c>
      <c r="S55" s="97">
        <v>0</v>
      </c>
      <c r="T55" s="96">
        <v>663.49278846153777</v>
      </c>
      <c r="U55" s="97">
        <v>0</v>
      </c>
      <c r="V55" s="96">
        <v>748.46250000000032</v>
      </c>
      <c r="W55" s="97">
        <v>0</v>
      </c>
      <c r="X55" s="96">
        <v>760.78703703703684</v>
      </c>
      <c r="Y55" s="97">
        <v>0</v>
      </c>
      <c r="Z55" s="96">
        <v>0</v>
      </c>
      <c r="AA55" s="97">
        <v>0</v>
      </c>
      <c r="AB55" s="96">
        <v>341.23317307692338</v>
      </c>
      <c r="AC55" s="97">
        <v>0</v>
      </c>
      <c r="AD55" s="96">
        <v>281.12500000000017</v>
      </c>
      <c r="AE55" s="97">
        <v>0</v>
      </c>
      <c r="AF55" s="96">
        <v>467.78846153846109</v>
      </c>
      <c r="AG55" s="97">
        <v>0</v>
      </c>
      <c r="AH55" s="96">
        <v>704.61500000000024</v>
      </c>
      <c r="AI55" s="97">
        <v>0</v>
      </c>
      <c r="AJ55" s="96">
        <v>264.61197916666657</v>
      </c>
      <c r="AK55" s="97">
        <v>0</v>
      </c>
      <c r="AL55" s="96">
        <v>172.39583333333351</v>
      </c>
      <c r="AM55" s="97">
        <v>0</v>
      </c>
      <c r="AN55" s="96">
        <v>189.75749999999979</v>
      </c>
      <c r="AO55" s="97">
        <v>0</v>
      </c>
      <c r="AP55" s="96">
        <v>178.00480769230754</v>
      </c>
      <c r="AQ55" s="97">
        <v>0</v>
      </c>
      <c r="AR55" s="96">
        <v>671.49759615384608</v>
      </c>
      <c r="AS55" s="97">
        <v>0</v>
      </c>
      <c r="AT55" s="96">
        <v>754.41</v>
      </c>
      <c r="AU55" s="97">
        <v>0</v>
      </c>
      <c r="AV55" s="96">
        <v>765.78472222222229</v>
      </c>
      <c r="AW55" s="97">
        <v>0</v>
      </c>
      <c r="AX55" s="96">
        <v>0</v>
      </c>
      <c r="AY55" s="97">
        <v>0</v>
      </c>
    </row>
    <row r="56" spans="2:51" x14ac:dyDescent="0.25">
      <c r="B56" s="94">
        <v>10144</v>
      </c>
      <c r="C56" s="95" t="s">
        <v>59</v>
      </c>
      <c r="D56" s="96">
        <v>626.21990740740728</v>
      </c>
      <c r="E56" s="97">
        <v>0</v>
      </c>
      <c r="F56" s="96">
        <v>271.30729166666703</v>
      </c>
      <c r="G56" s="97">
        <v>0</v>
      </c>
      <c r="H56" s="96">
        <v>1645.3605769230783</v>
      </c>
      <c r="I56" s="97">
        <v>0</v>
      </c>
      <c r="J56" s="96">
        <v>1504.0899999999995</v>
      </c>
      <c r="K56" s="97">
        <v>0</v>
      </c>
      <c r="L56" s="96">
        <v>712.57750000000078</v>
      </c>
      <c r="M56" s="97">
        <v>0</v>
      </c>
      <c r="N56" s="96">
        <v>1441.6990740740744</v>
      </c>
      <c r="O56" s="97">
        <v>0</v>
      </c>
      <c r="P56" s="96">
        <v>705.90144230769261</v>
      </c>
      <c r="Q56" s="97">
        <v>0</v>
      </c>
      <c r="R56" s="96">
        <v>149.7525000000004</v>
      </c>
      <c r="S56" s="97">
        <v>0</v>
      </c>
      <c r="T56" s="96">
        <v>236.88942307692346</v>
      </c>
      <c r="U56" s="97">
        <v>0</v>
      </c>
      <c r="V56" s="96">
        <v>137.72749999999988</v>
      </c>
      <c r="W56" s="97">
        <v>0</v>
      </c>
      <c r="X56" s="96">
        <v>378.03009259259261</v>
      </c>
      <c r="Y56" s="97">
        <v>0</v>
      </c>
      <c r="Z56" s="96">
        <v>0</v>
      </c>
      <c r="AA56" s="97">
        <v>0</v>
      </c>
      <c r="AB56" s="96">
        <v>616.0528846153843</v>
      </c>
      <c r="AC56" s="97">
        <v>0</v>
      </c>
      <c r="AD56" s="96">
        <v>283.49500000000029</v>
      </c>
      <c r="AE56" s="97">
        <v>0</v>
      </c>
      <c r="AF56" s="96">
        <v>1650.7331730769233</v>
      </c>
      <c r="AG56" s="97">
        <v>0</v>
      </c>
      <c r="AH56" s="96">
        <v>1510.5700000000011</v>
      </c>
      <c r="AI56" s="97">
        <v>0</v>
      </c>
      <c r="AJ56" s="96">
        <v>663.1536458333336</v>
      </c>
      <c r="AK56" s="97">
        <v>0</v>
      </c>
      <c r="AL56" s="96">
        <v>1444.2708333333339</v>
      </c>
      <c r="AM56" s="97">
        <v>0</v>
      </c>
      <c r="AN56" s="96">
        <v>698</v>
      </c>
      <c r="AO56" s="97">
        <v>0</v>
      </c>
      <c r="AP56" s="96">
        <v>153.1682692307692</v>
      </c>
      <c r="AQ56" s="97">
        <v>0</v>
      </c>
      <c r="AR56" s="96">
        <v>229.60096153846138</v>
      </c>
      <c r="AS56" s="97">
        <v>0</v>
      </c>
      <c r="AT56" s="96">
        <v>130.98000000000042</v>
      </c>
      <c r="AU56" s="97">
        <v>0</v>
      </c>
      <c r="AV56" s="96">
        <v>372.33796296296265</v>
      </c>
      <c r="AW56" s="97">
        <v>0</v>
      </c>
      <c r="AX56" s="96">
        <v>0</v>
      </c>
      <c r="AY56" s="97">
        <v>0</v>
      </c>
    </row>
    <row r="57" spans="2:51" x14ac:dyDescent="0.25">
      <c r="B57" s="94">
        <v>10156</v>
      </c>
      <c r="C57" s="95" t="s">
        <v>60</v>
      </c>
      <c r="D57" s="96">
        <v>2154.2222222222199</v>
      </c>
      <c r="E57" s="97">
        <v>0</v>
      </c>
      <c r="F57" s="96">
        <v>503.33854166666822</v>
      </c>
      <c r="G57" s="97">
        <v>0</v>
      </c>
      <c r="H57" s="96">
        <v>14403.15144230769</v>
      </c>
      <c r="I57" s="97">
        <v>0</v>
      </c>
      <c r="J57" s="96">
        <v>11776.312500000002</v>
      </c>
      <c r="K57" s="97">
        <v>0</v>
      </c>
      <c r="L57" s="96">
        <v>6770.8275000000085</v>
      </c>
      <c r="M57" s="97">
        <v>0</v>
      </c>
      <c r="N57" s="96">
        <v>7470.6180555555547</v>
      </c>
      <c r="O57" s="97">
        <v>0</v>
      </c>
      <c r="P57" s="96">
        <v>0</v>
      </c>
      <c r="Q57" s="97">
        <v>0</v>
      </c>
      <c r="R57" s="96">
        <v>0</v>
      </c>
      <c r="S57" s="97">
        <v>0</v>
      </c>
      <c r="T57" s="96">
        <v>2534.3774038461515</v>
      </c>
      <c r="U57" s="97">
        <v>0</v>
      </c>
      <c r="V57" s="96">
        <v>2616.3299999999967</v>
      </c>
      <c r="W57" s="97">
        <v>0</v>
      </c>
      <c r="X57" s="96">
        <v>5654.4421296296296</v>
      </c>
      <c r="Y57" s="97">
        <v>0</v>
      </c>
      <c r="Z57" s="96">
        <v>1065.2850000000012</v>
      </c>
      <c r="AA57" s="97">
        <v>0</v>
      </c>
      <c r="AB57" s="96">
        <v>1174.0192307692325</v>
      </c>
      <c r="AC57" s="97">
        <v>0</v>
      </c>
      <c r="AD57" s="96">
        <v>2475.0450000000051</v>
      </c>
      <c r="AE57" s="97">
        <v>0</v>
      </c>
      <c r="AF57" s="96">
        <v>14628.165865384619</v>
      </c>
      <c r="AG57" s="97">
        <v>0</v>
      </c>
      <c r="AH57" s="96">
        <v>11992.702500000005</v>
      </c>
      <c r="AI57" s="97">
        <v>0</v>
      </c>
      <c r="AJ57" s="96">
        <v>6459.4244791666761</v>
      </c>
      <c r="AK57" s="97">
        <v>0</v>
      </c>
      <c r="AL57" s="96">
        <v>7664.6435185185237</v>
      </c>
      <c r="AM57" s="97">
        <v>0</v>
      </c>
      <c r="AN57" s="96">
        <v>0</v>
      </c>
      <c r="AO57" s="97">
        <v>0</v>
      </c>
      <c r="AP57" s="96">
        <v>0</v>
      </c>
      <c r="AQ57" s="97">
        <v>0</v>
      </c>
      <c r="AR57" s="96">
        <v>2735.7548076923108</v>
      </c>
      <c r="AS57" s="97">
        <v>0</v>
      </c>
      <c r="AT57" s="96">
        <v>2815.6624999999976</v>
      </c>
      <c r="AU57" s="97">
        <v>0</v>
      </c>
      <c r="AV57" s="96">
        <v>5867.3425925925931</v>
      </c>
      <c r="AW57" s="97">
        <v>0</v>
      </c>
      <c r="AX57" s="96">
        <v>1262.5900000000047</v>
      </c>
      <c r="AY57" s="97">
        <v>0</v>
      </c>
    </row>
    <row r="58" spans="2:51" x14ac:dyDescent="0.25">
      <c r="B58" s="94">
        <v>10157</v>
      </c>
      <c r="C58" s="95" t="s">
        <v>61</v>
      </c>
      <c r="D58" s="96">
        <v>0</v>
      </c>
      <c r="E58" s="97">
        <v>0</v>
      </c>
      <c r="F58" s="96">
        <v>0</v>
      </c>
      <c r="G58" s="97">
        <v>0</v>
      </c>
      <c r="H58" s="96">
        <v>0</v>
      </c>
      <c r="I58" s="97">
        <v>0</v>
      </c>
      <c r="J58" s="96">
        <v>0</v>
      </c>
      <c r="K58" s="97">
        <v>0</v>
      </c>
      <c r="L58" s="96">
        <v>0</v>
      </c>
      <c r="M58" s="97">
        <v>0</v>
      </c>
      <c r="N58" s="96">
        <v>0</v>
      </c>
      <c r="O58" s="97">
        <v>0</v>
      </c>
      <c r="P58" s="96">
        <v>0</v>
      </c>
      <c r="Q58" s="97">
        <v>0</v>
      </c>
      <c r="R58" s="96">
        <v>0</v>
      </c>
      <c r="S58" s="97">
        <v>0</v>
      </c>
      <c r="T58" s="96">
        <v>0</v>
      </c>
      <c r="U58" s="97">
        <v>0</v>
      </c>
      <c r="V58" s="96">
        <v>0</v>
      </c>
      <c r="W58" s="97">
        <v>0</v>
      </c>
      <c r="X58" s="96">
        <v>0</v>
      </c>
      <c r="Y58" s="97">
        <v>0</v>
      </c>
      <c r="Z58" s="96">
        <v>0</v>
      </c>
      <c r="AA58" s="97">
        <v>0</v>
      </c>
      <c r="AB58" s="96">
        <v>0</v>
      </c>
      <c r="AC58" s="97">
        <v>0</v>
      </c>
      <c r="AD58" s="96">
        <v>0</v>
      </c>
      <c r="AE58" s="97">
        <v>0</v>
      </c>
      <c r="AF58" s="96">
        <v>0</v>
      </c>
      <c r="AG58" s="97">
        <v>0</v>
      </c>
      <c r="AH58" s="96">
        <v>0</v>
      </c>
      <c r="AI58" s="97">
        <v>0</v>
      </c>
      <c r="AJ58" s="96">
        <v>0</v>
      </c>
      <c r="AK58" s="97">
        <v>0</v>
      </c>
      <c r="AL58" s="96">
        <v>0</v>
      </c>
      <c r="AM58" s="97">
        <v>0</v>
      </c>
      <c r="AN58" s="96">
        <v>0</v>
      </c>
      <c r="AO58" s="97">
        <v>0</v>
      </c>
      <c r="AP58" s="96">
        <v>0</v>
      </c>
      <c r="AQ58" s="97">
        <v>0</v>
      </c>
      <c r="AR58" s="96">
        <v>0</v>
      </c>
      <c r="AS58" s="97">
        <v>0</v>
      </c>
      <c r="AT58" s="96">
        <v>0</v>
      </c>
      <c r="AU58" s="97">
        <v>0</v>
      </c>
      <c r="AV58" s="96">
        <v>0</v>
      </c>
      <c r="AW58" s="97">
        <v>0</v>
      </c>
      <c r="AX58" s="96">
        <v>0</v>
      </c>
      <c r="AY58" s="97">
        <v>0</v>
      </c>
    </row>
    <row r="59" spans="2:51" x14ac:dyDescent="0.25">
      <c r="B59" s="94">
        <v>10158</v>
      </c>
      <c r="C59" s="95" t="s">
        <v>62</v>
      </c>
      <c r="D59" s="96">
        <v>515.68518518518499</v>
      </c>
      <c r="E59" s="97">
        <v>0</v>
      </c>
      <c r="F59" s="96">
        <v>225.13281250000006</v>
      </c>
      <c r="G59" s="97">
        <v>0</v>
      </c>
      <c r="H59" s="96">
        <v>637.64423076923049</v>
      </c>
      <c r="I59" s="97">
        <v>0</v>
      </c>
      <c r="J59" s="96">
        <v>507.25500000000011</v>
      </c>
      <c r="K59" s="97">
        <v>0</v>
      </c>
      <c r="L59" s="96">
        <v>536.37499999999932</v>
      </c>
      <c r="M59" s="97">
        <v>0</v>
      </c>
      <c r="N59" s="96">
        <v>633.69907407407413</v>
      </c>
      <c r="O59" s="97">
        <v>0</v>
      </c>
      <c r="P59" s="96">
        <v>543.43269230769226</v>
      </c>
      <c r="Q59" s="97">
        <v>0</v>
      </c>
      <c r="R59" s="96">
        <v>334.7249999999998</v>
      </c>
      <c r="S59" s="97">
        <v>0</v>
      </c>
      <c r="T59" s="96">
        <v>403.38461538461519</v>
      </c>
      <c r="U59" s="97">
        <v>0</v>
      </c>
      <c r="V59" s="96">
        <v>280.97250000000008</v>
      </c>
      <c r="W59" s="97">
        <v>0</v>
      </c>
      <c r="X59" s="96">
        <v>337.34953703703684</v>
      </c>
      <c r="Y59" s="97">
        <v>0</v>
      </c>
      <c r="Z59" s="96">
        <v>286.89750000000026</v>
      </c>
      <c r="AA59" s="97">
        <v>0</v>
      </c>
      <c r="AB59" s="96">
        <v>439.44230769230739</v>
      </c>
      <c r="AC59" s="97">
        <v>0</v>
      </c>
      <c r="AD59" s="96">
        <v>352.88750000000005</v>
      </c>
      <c r="AE59" s="97">
        <v>0</v>
      </c>
      <c r="AF59" s="96">
        <v>637.64423076923049</v>
      </c>
      <c r="AG59" s="97">
        <v>0</v>
      </c>
      <c r="AH59" s="96">
        <v>507.25500000000011</v>
      </c>
      <c r="AI59" s="97">
        <v>0</v>
      </c>
      <c r="AJ59" s="96">
        <v>517.64843749999977</v>
      </c>
      <c r="AK59" s="97">
        <v>0</v>
      </c>
      <c r="AL59" s="96">
        <v>633.69907407407413</v>
      </c>
      <c r="AM59" s="97">
        <v>0</v>
      </c>
      <c r="AN59" s="96">
        <v>443.13000000000011</v>
      </c>
      <c r="AO59" s="97">
        <v>0</v>
      </c>
      <c r="AP59" s="96">
        <v>433.23557692307674</v>
      </c>
      <c r="AQ59" s="97">
        <v>0</v>
      </c>
      <c r="AR59" s="96">
        <v>403.38461538461519</v>
      </c>
      <c r="AS59" s="97">
        <v>0</v>
      </c>
      <c r="AT59" s="96">
        <v>280.97250000000008</v>
      </c>
      <c r="AU59" s="97">
        <v>0</v>
      </c>
      <c r="AV59" s="96">
        <v>337.34953703703684</v>
      </c>
      <c r="AW59" s="97">
        <v>0</v>
      </c>
      <c r="AX59" s="96">
        <v>286.89750000000026</v>
      </c>
      <c r="AY59" s="97">
        <v>0</v>
      </c>
    </row>
    <row r="60" spans="2:51" x14ac:dyDescent="0.25">
      <c r="B60" s="94">
        <v>10170</v>
      </c>
      <c r="C60" s="95" t="s">
        <v>63</v>
      </c>
      <c r="D60" s="96">
        <v>0</v>
      </c>
      <c r="E60" s="97">
        <v>0</v>
      </c>
      <c r="F60" s="96">
        <v>0</v>
      </c>
      <c r="G60" s="97">
        <v>0</v>
      </c>
      <c r="H60" s="96">
        <v>0</v>
      </c>
      <c r="I60" s="97">
        <v>0</v>
      </c>
      <c r="J60" s="96">
        <v>0</v>
      </c>
      <c r="K60" s="97">
        <v>0</v>
      </c>
      <c r="L60" s="96">
        <v>0</v>
      </c>
      <c r="M60" s="97">
        <v>0</v>
      </c>
      <c r="N60" s="96">
        <v>0</v>
      </c>
      <c r="O60" s="97">
        <v>0</v>
      </c>
      <c r="P60" s="96">
        <v>0</v>
      </c>
      <c r="Q60" s="97">
        <v>0</v>
      </c>
      <c r="R60" s="96">
        <v>0</v>
      </c>
      <c r="S60" s="97">
        <v>0</v>
      </c>
      <c r="T60" s="96">
        <v>0</v>
      </c>
      <c r="U60" s="97">
        <v>0</v>
      </c>
      <c r="V60" s="96">
        <v>0</v>
      </c>
      <c r="W60" s="97">
        <v>0</v>
      </c>
      <c r="X60" s="96">
        <v>0</v>
      </c>
      <c r="Y60" s="97">
        <v>0</v>
      </c>
      <c r="Z60" s="96">
        <v>0</v>
      </c>
      <c r="AA60" s="97">
        <v>0</v>
      </c>
      <c r="AB60" s="96">
        <v>0</v>
      </c>
      <c r="AC60" s="97">
        <v>0</v>
      </c>
      <c r="AD60" s="96">
        <v>0</v>
      </c>
      <c r="AE60" s="97">
        <v>0</v>
      </c>
      <c r="AF60" s="96">
        <v>0</v>
      </c>
      <c r="AG60" s="97">
        <v>0</v>
      </c>
      <c r="AH60" s="96">
        <v>0</v>
      </c>
      <c r="AI60" s="97">
        <v>0</v>
      </c>
      <c r="AJ60" s="96">
        <v>0</v>
      </c>
      <c r="AK60" s="97">
        <v>0</v>
      </c>
      <c r="AL60" s="96">
        <v>0</v>
      </c>
      <c r="AM60" s="97">
        <v>0</v>
      </c>
      <c r="AN60" s="96">
        <v>0</v>
      </c>
      <c r="AO60" s="97">
        <v>0</v>
      </c>
      <c r="AP60" s="96">
        <v>0</v>
      </c>
      <c r="AQ60" s="97">
        <v>0</v>
      </c>
      <c r="AR60" s="96">
        <v>0</v>
      </c>
      <c r="AS60" s="97">
        <v>0</v>
      </c>
      <c r="AT60" s="96">
        <v>0</v>
      </c>
      <c r="AU60" s="97">
        <v>0</v>
      </c>
      <c r="AV60" s="96">
        <v>0</v>
      </c>
      <c r="AW60" s="97">
        <v>0</v>
      </c>
      <c r="AX60" s="96">
        <v>0</v>
      </c>
      <c r="AY60" s="97">
        <v>0</v>
      </c>
    </row>
    <row r="61" spans="2:51" x14ac:dyDescent="0.25">
      <c r="B61" s="94">
        <v>10172</v>
      </c>
      <c r="C61" s="95" t="s">
        <v>64</v>
      </c>
      <c r="D61" s="96">
        <v>1108.1018518518522</v>
      </c>
      <c r="E61" s="97">
        <v>0</v>
      </c>
      <c r="F61" s="96">
        <v>793.38020833333337</v>
      </c>
      <c r="G61" s="97">
        <v>0</v>
      </c>
      <c r="H61" s="96">
        <v>957.66346153846121</v>
      </c>
      <c r="I61" s="97">
        <v>0</v>
      </c>
      <c r="J61" s="96">
        <v>1059.4124999999999</v>
      </c>
      <c r="K61" s="97">
        <v>0</v>
      </c>
      <c r="L61" s="96">
        <v>784.99249999999972</v>
      </c>
      <c r="M61" s="97">
        <v>0</v>
      </c>
      <c r="N61" s="96">
        <v>765.1458333333336</v>
      </c>
      <c r="O61" s="97">
        <v>0</v>
      </c>
      <c r="P61" s="96">
        <v>982.93509615384517</v>
      </c>
      <c r="Q61" s="97">
        <v>0</v>
      </c>
      <c r="R61" s="96">
        <v>1103.557500000001</v>
      </c>
      <c r="S61" s="97">
        <v>0</v>
      </c>
      <c r="T61" s="96">
        <v>1060.1923076923088</v>
      </c>
      <c r="U61" s="97">
        <v>0</v>
      </c>
      <c r="V61" s="96">
        <v>755.27500000000055</v>
      </c>
      <c r="W61" s="97">
        <v>0</v>
      </c>
      <c r="X61" s="96">
        <v>953.01157407407345</v>
      </c>
      <c r="Y61" s="97">
        <v>0</v>
      </c>
      <c r="Z61" s="96">
        <v>575.56999999999971</v>
      </c>
      <c r="AA61" s="97">
        <v>0</v>
      </c>
      <c r="AB61" s="96">
        <v>897.81250000000011</v>
      </c>
      <c r="AC61" s="97">
        <v>0</v>
      </c>
      <c r="AD61" s="96">
        <v>1050.6299999999994</v>
      </c>
      <c r="AE61" s="97">
        <v>0</v>
      </c>
      <c r="AF61" s="96">
        <v>964.00240384615392</v>
      </c>
      <c r="AG61" s="97">
        <v>0</v>
      </c>
      <c r="AH61" s="96">
        <v>1066.3974999999991</v>
      </c>
      <c r="AI61" s="97">
        <v>0</v>
      </c>
      <c r="AJ61" s="96">
        <v>799.44270833333348</v>
      </c>
      <c r="AK61" s="97">
        <v>0</v>
      </c>
      <c r="AL61" s="96">
        <v>770.21527777777817</v>
      </c>
      <c r="AM61" s="97">
        <v>0</v>
      </c>
      <c r="AN61" s="96">
        <v>759.61999999999989</v>
      </c>
      <c r="AO61" s="97">
        <v>0</v>
      </c>
      <c r="AP61" s="96">
        <v>1343.2043269230774</v>
      </c>
      <c r="AQ61" s="97">
        <v>0</v>
      </c>
      <c r="AR61" s="96">
        <v>1073.8269230769229</v>
      </c>
      <c r="AS61" s="97">
        <v>0</v>
      </c>
      <c r="AT61" s="96">
        <v>765.40000000000009</v>
      </c>
      <c r="AU61" s="97">
        <v>0</v>
      </c>
      <c r="AV61" s="96">
        <v>964.83101851851734</v>
      </c>
      <c r="AW61" s="97">
        <v>0</v>
      </c>
      <c r="AX61" s="96">
        <v>584.88249999999971</v>
      </c>
      <c r="AY61" s="97">
        <v>0</v>
      </c>
    </row>
    <row r="62" spans="2:51" x14ac:dyDescent="0.25">
      <c r="B62" s="94">
        <v>10173</v>
      </c>
      <c r="C62" s="95" t="s">
        <v>65</v>
      </c>
      <c r="D62" s="96">
        <v>0</v>
      </c>
      <c r="E62" s="97">
        <v>0</v>
      </c>
      <c r="F62" s="96">
        <v>0</v>
      </c>
      <c r="G62" s="97">
        <v>0</v>
      </c>
      <c r="H62" s="96">
        <v>0</v>
      </c>
      <c r="I62" s="97">
        <v>0</v>
      </c>
      <c r="J62" s="96">
        <v>0</v>
      </c>
      <c r="K62" s="97">
        <v>0</v>
      </c>
      <c r="L62" s="96">
        <v>0</v>
      </c>
      <c r="M62" s="97">
        <v>0</v>
      </c>
      <c r="N62" s="96">
        <v>0</v>
      </c>
      <c r="O62" s="97">
        <v>0</v>
      </c>
      <c r="P62" s="96">
        <v>0</v>
      </c>
      <c r="Q62" s="97">
        <v>0</v>
      </c>
      <c r="R62" s="96">
        <v>0</v>
      </c>
      <c r="S62" s="97">
        <v>0</v>
      </c>
      <c r="T62" s="96">
        <v>0</v>
      </c>
      <c r="U62" s="97">
        <v>0</v>
      </c>
      <c r="V62" s="96">
        <v>0</v>
      </c>
      <c r="W62" s="97">
        <v>0</v>
      </c>
      <c r="X62" s="96">
        <v>0</v>
      </c>
      <c r="Y62" s="97">
        <v>0</v>
      </c>
      <c r="Z62" s="96">
        <v>0</v>
      </c>
      <c r="AA62" s="97">
        <v>0</v>
      </c>
      <c r="AB62" s="96">
        <v>0</v>
      </c>
      <c r="AC62" s="97">
        <v>0</v>
      </c>
      <c r="AD62" s="96">
        <v>0</v>
      </c>
      <c r="AE62" s="97">
        <v>0</v>
      </c>
      <c r="AF62" s="96">
        <v>0</v>
      </c>
      <c r="AG62" s="97">
        <v>0</v>
      </c>
      <c r="AH62" s="96">
        <v>0</v>
      </c>
      <c r="AI62" s="97">
        <v>0</v>
      </c>
      <c r="AJ62" s="96">
        <v>0</v>
      </c>
      <c r="AK62" s="97">
        <v>0</v>
      </c>
      <c r="AL62" s="96">
        <v>0</v>
      </c>
      <c r="AM62" s="97">
        <v>0</v>
      </c>
      <c r="AN62" s="96">
        <v>0</v>
      </c>
      <c r="AO62" s="97">
        <v>0</v>
      </c>
      <c r="AP62" s="96">
        <v>0</v>
      </c>
      <c r="AQ62" s="97">
        <v>0</v>
      </c>
      <c r="AR62" s="96">
        <v>0</v>
      </c>
      <c r="AS62" s="97">
        <v>0</v>
      </c>
      <c r="AT62" s="96">
        <v>0</v>
      </c>
      <c r="AU62" s="97">
        <v>0</v>
      </c>
      <c r="AV62" s="96">
        <v>0</v>
      </c>
      <c r="AW62" s="97">
        <v>0</v>
      </c>
      <c r="AX62" s="96">
        <v>0</v>
      </c>
      <c r="AY62" s="97">
        <v>0</v>
      </c>
    </row>
    <row r="63" spans="2:51" x14ac:dyDescent="0.25">
      <c r="B63" s="94">
        <v>10174</v>
      </c>
      <c r="C63" s="95" t="s">
        <v>66</v>
      </c>
      <c r="D63" s="96">
        <v>90.703703703703653</v>
      </c>
      <c r="E63" s="97">
        <v>0</v>
      </c>
      <c r="F63" s="96">
        <v>59.468749999999957</v>
      </c>
      <c r="G63" s="97">
        <v>0</v>
      </c>
      <c r="H63" s="96">
        <v>185.49278846153854</v>
      </c>
      <c r="I63" s="97">
        <v>0</v>
      </c>
      <c r="J63" s="96">
        <v>206.08250000000001</v>
      </c>
      <c r="K63" s="97">
        <v>0</v>
      </c>
      <c r="L63" s="96">
        <v>75.374999999999943</v>
      </c>
      <c r="M63" s="97">
        <v>0</v>
      </c>
      <c r="N63" s="96">
        <v>144.3009259259259</v>
      </c>
      <c r="O63" s="97">
        <v>0</v>
      </c>
      <c r="P63" s="96">
        <v>62.86778846153851</v>
      </c>
      <c r="Q63" s="97">
        <v>0</v>
      </c>
      <c r="R63" s="96">
        <v>72.562499999999972</v>
      </c>
      <c r="S63" s="97">
        <v>0</v>
      </c>
      <c r="T63" s="96">
        <v>74.475961538461576</v>
      </c>
      <c r="U63" s="97">
        <v>0</v>
      </c>
      <c r="V63" s="96">
        <v>52.687499999999986</v>
      </c>
      <c r="W63" s="97">
        <v>0</v>
      </c>
      <c r="X63" s="96">
        <v>38.844907407407426</v>
      </c>
      <c r="Y63" s="97">
        <v>0</v>
      </c>
      <c r="Z63" s="96">
        <v>0</v>
      </c>
      <c r="AA63" s="97">
        <v>0</v>
      </c>
      <c r="AB63" s="96">
        <v>91.252403846153825</v>
      </c>
      <c r="AC63" s="97">
        <v>0</v>
      </c>
      <c r="AD63" s="96">
        <v>56.714999999999961</v>
      </c>
      <c r="AE63" s="97">
        <v>0</v>
      </c>
      <c r="AF63" s="96">
        <v>185.30288461538453</v>
      </c>
      <c r="AG63" s="97">
        <v>0</v>
      </c>
      <c r="AH63" s="96">
        <v>204.91000000000008</v>
      </c>
      <c r="AI63" s="97">
        <v>0</v>
      </c>
      <c r="AJ63" s="96">
        <v>72.192708333333215</v>
      </c>
      <c r="AK63" s="97">
        <v>0</v>
      </c>
      <c r="AL63" s="96">
        <v>144.12500000000003</v>
      </c>
      <c r="AM63" s="97">
        <v>0</v>
      </c>
      <c r="AN63" s="96">
        <v>63.882500000000007</v>
      </c>
      <c r="AO63" s="97">
        <v>0</v>
      </c>
      <c r="AP63" s="96">
        <v>70.685096153846217</v>
      </c>
      <c r="AQ63" s="97">
        <v>0</v>
      </c>
      <c r="AR63" s="96">
        <v>74.192307692307764</v>
      </c>
      <c r="AS63" s="97">
        <v>0</v>
      </c>
      <c r="AT63" s="96">
        <v>52.420000000000009</v>
      </c>
      <c r="AU63" s="97">
        <v>0</v>
      </c>
      <c r="AV63" s="96">
        <v>38.578703703703695</v>
      </c>
      <c r="AW63" s="97">
        <v>0</v>
      </c>
      <c r="AX63" s="96">
        <v>0</v>
      </c>
      <c r="AY63" s="97">
        <v>0</v>
      </c>
    </row>
    <row r="64" spans="2:51" x14ac:dyDescent="0.25">
      <c r="B64" s="94">
        <v>10177</v>
      </c>
      <c r="C64" s="95" t="s">
        <v>67</v>
      </c>
      <c r="D64" s="96">
        <v>481.93518518518272</v>
      </c>
      <c r="E64" s="97">
        <v>0</v>
      </c>
      <c r="F64" s="96">
        <v>0</v>
      </c>
      <c r="G64" s="97">
        <v>0</v>
      </c>
      <c r="H64" s="96">
        <v>1653.0408653846141</v>
      </c>
      <c r="I64" s="97">
        <v>0</v>
      </c>
      <c r="J64" s="96">
        <v>1874.8025000000009</v>
      </c>
      <c r="K64" s="97">
        <v>0</v>
      </c>
      <c r="L64" s="96">
        <v>1054.8024999999991</v>
      </c>
      <c r="M64" s="97">
        <v>0</v>
      </c>
      <c r="N64" s="96">
        <v>1117.1712962962945</v>
      </c>
      <c r="O64" s="97">
        <v>0</v>
      </c>
      <c r="P64" s="96">
        <v>873.63221153846075</v>
      </c>
      <c r="Q64" s="97">
        <v>0</v>
      </c>
      <c r="R64" s="96">
        <v>765.4100000000002</v>
      </c>
      <c r="S64" s="97">
        <v>0</v>
      </c>
      <c r="T64" s="96">
        <v>948.60576923076883</v>
      </c>
      <c r="U64" s="97">
        <v>0</v>
      </c>
      <c r="V64" s="96">
        <v>0</v>
      </c>
      <c r="W64" s="97">
        <v>0</v>
      </c>
      <c r="X64" s="96">
        <v>818.51388888888789</v>
      </c>
      <c r="Y64" s="97">
        <v>0</v>
      </c>
      <c r="Z64" s="96">
        <v>0</v>
      </c>
      <c r="AA64" s="97">
        <v>0</v>
      </c>
      <c r="AB64" s="96">
        <v>0</v>
      </c>
      <c r="AC64" s="97">
        <v>0</v>
      </c>
      <c r="AD64" s="96">
        <v>0</v>
      </c>
      <c r="AE64" s="97">
        <v>0</v>
      </c>
      <c r="AF64" s="96">
        <v>1338.6778846153836</v>
      </c>
      <c r="AG64" s="97">
        <v>0</v>
      </c>
      <c r="AH64" s="96">
        <v>1902.4599999999991</v>
      </c>
      <c r="AI64" s="97">
        <v>0</v>
      </c>
      <c r="AJ64" s="96">
        <v>1204.4895833333342</v>
      </c>
      <c r="AK64" s="97">
        <v>0</v>
      </c>
      <c r="AL64" s="96">
        <v>1143.2708333333319</v>
      </c>
      <c r="AM64" s="97">
        <v>0</v>
      </c>
      <c r="AN64" s="96">
        <v>518.81749999999954</v>
      </c>
      <c r="AO64" s="97">
        <v>0</v>
      </c>
      <c r="AP64" s="96">
        <v>1137.7620192307693</v>
      </c>
      <c r="AQ64" s="97">
        <v>0</v>
      </c>
      <c r="AR64" s="96">
        <v>959.89903846154004</v>
      </c>
      <c r="AS64" s="97">
        <v>0</v>
      </c>
      <c r="AT64" s="96">
        <v>0</v>
      </c>
      <c r="AU64" s="97">
        <v>0</v>
      </c>
      <c r="AV64" s="96">
        <v>826.59027777777783</v>
      </c>
      <c r="AW64" s="97">
        <v>0</v>
      </c>
      <c r="AX64" s="96">
        <v>0</v>
      </c>
      <c r="AY64" s="97">
        <v>0</v>
      </c>
    </row>
    <row r="65" spans="2:51" x14ac:dyDescent="0.25">
      <c r="B65" s="94">
        <v>10179</v>
      </c>
      <c r="C65" s="95" t="s">
        <v>68</v>
      </c>
      <c r="D65" s="96">
        <v>43027.946759259248</v>
      </c>
      <c r="E65" s="97">
        <v>0</v>
      </c>
      <c r="F65" s="96">
        <v>22896.807291666631</v>
      </c>
      <c r="G65" s="97">
        <v>0</v>
      </c>
      <c r="H65" s="96">
        <v>38989.798076923085</v>
      </c>
      <c r="I65" s="97">
        <v>0</v>
      </c>
      <c r="J65" s="96">
        <v>48043.124999999993</v>
      </c>
      <c r="K65" s="97">
        <v>0</v>
      </c>
      <c r="L65" s="96">
        <v>31287.827500000007</v>
      </c>
      <c r="M65" s="97">
        <v>0</v>
      </c>
      <c r="N65" s="96">
        <v>31019.296296296299</v>
      </c>
      <c r="O65" s="97">
        <v>0</v>
      </c>
      <c r="P65" s="96">
        <v>42536.360576923063</v>
      </c>
      <c r="Q65" s="97">
        <v>0</v>
      </c>
      <c r="R65" s="96">
        <v>30293.395000000022</v>
      </c>
      <c r="S65" s="97">
        <v>0</v>
      </c>
      <c r="T65" s="96">
        <v>33846.581730769241</v>
      </c>
      <c r="U65" s="97">
        <v>0</v>
      </c>
      <c r="V65" s="96">
        <v>25952.765000000025</v>
      </c>
      <c r="W65" s="97">
        <v>0</v>
      </c>
      <c r="X65" s="96">
        <v>30498.99074074073</v>
      </c>
      <c r="Y65" s="97">
        <v>0</v>
      </c>
      <c r="Z65" s="96">
        <v>30350.839999999997</v>
      </c>
      <c r="AA65" s="97">
        <v>0</v>
      </c>
      <c r="AB65" s="96">
        <v>37378.036057692312</v>
      </c>
      <c r="AC65" s="97">
        <v>0</v>
      </c>
      <c r="AD65" s="96">
        <v>32405.159999999982</v>
      </c>
      <c r="AE65" s="97">
        <v>0</v>
      </c>
      <c r="AF65" s="96">
        <v>39952.360576923049</v>
      </c>
      <c r="AG65" s="97">
        <v>0</v>
      </c>
      <c r="AH65" s="96">
        <v>49067.757500000014</v>
      </c>
      <c r="AI65" s="97">
        <v>0</v>
      </c>
      <c r="AJ65" s="96">
        <v>33689.096354166664</v>
      </c>
      <c r="AK65" s="97">
        <v>0</v>
      </c>
      <c r="AL65" s="96">
        <v>31842.342592592569</v>
      </c>
      <c r="AM65" s="97">
        <v>0</v>
      </c>
      <c r="AN65" s="96">
        <v>36088.14</v>
      </c>
      <c r="AO65" s="97">
        <v>0</v>
      </c>
      <c r="AP65" s="96">
        <v>37532.317307692283</v>
      </c>
      <c r="AQ65" s="97">
        <v>0</v>
      </c>
      <c r="AR65" s="96">
        <v>34450.879807692319</v>
      </c>
      <c r="AS65" s="97">
        <v>0</v>
      </c>
      <c r="AT65" s="96">
        <v>26488.937499999989</v>
      </c>
      <c r="AU65" s="97">
        <v>0</v>
      </c>
      <c r="AV65" s="96">
        <v>31094.034722222197</v>
      </c>
      <c r="AW65" s="97">
        <v>0</v>
      </c>
      <c r="AX65" s="96">
        <v>30990.900000000005</v>
      </c>
      <c r="AY65" s="97">
        <v>0</v>
      </c>
    </row>
    <row r="66" spans="2:51" x14ac:dyDescent="0.25">
      <c r="B66" s="94">
        <v>10183</v>
      </c>
      <c r="C66" s="95" t="s">
        <v>69</v>
      </c>
      <c r="D66" s="96">
        <v>0</v>
      </c>
      <c r="E66" s="97">
        <v>0</v>
      </c>
      <c r="F66" s="96">
        <v>0</v>
      </c>
      <c r="G66" s="97">
        <v>0</v>
      </c>
      <c r="H66" s="96">
        <v>0</v>
      </c>
      <c r="I66" s="97">
        <v>0</v>
      </c>
      <c r="J66" s="96">
        <v>0</v>
      </c>
      <c r="K66" s="97">
        <v>0</v>
      </c>
      <c r="L66" s="96">
        <v>0</v>
      </c>
      <c r="M66" s="97">
        <v>0</v>
      </c>
      <c r="N66" s="96">
        <v>0</v>
      </c>
      <c r="O66" s="97">
        <v>0</v>
      </c>
      <c r="P66" s="96">
        <v>0</v>
      </c>
      <c r="Q66" s="97">
        <v>0</v>
      </c>
      <c r="R66" s="96">
        <v>0</v>
      </c>
      <c r="S66" s="97">
        <v>0</v>
      </c>
      <c r="T66" s="96">
        <v>0</v>
      </c>
      <c r="U66" s="97">
        <v>0</v>
      </c>
      <c r="V66" s="96">
        <v>0</v>
      </c>
      <c r="W66" s="97">
        <v>0</v>
      </c>
      <c r="X66" s="96">
        <v>0</v>
      </c>
      <c r="Y66" s="97">
        <v>0</v>
      </c>
      <c r="Z66" s="96">
        <v>0</v>
      </c>
      <c r="AA66" s="97">
        <v>0</v>
      </c>
      <c r="AB66" s="96">
        <v>0</v>
      </c>
      <c r="AC66" s="97">
        <v>0</v>
      </c>
      <c r="AD66" s="96">
        <v>0</v>
      </c>
      <c r="AE66" s="97">
        <v>0</v>
      </c>
      <c r="AF66" s="96">
        <v>0</v>
      </c>
      <c r="AG66" s="97">
        <v>0</v>
      </c>
      <c r="AH66" s="96">
        <v>0</v>
      </c>
      <c r="AI66" s="97">
        <v>0</v>
      </c>
      <c r="AJ66" s="96">
        <v>0</v>
      </c>
      <c r="AK66" s="97">
        <v>0</v>
      </c>
      <c r="AL66" s="96">
        <v>0</v>
      </c>
      <c r="AM66" s="97">
        <v>0</v>
      </c>
      <c r="AN66" s="96">
        <v>0</v>
      </c>
      <c r="AO66" s="97">
        <v>0</v>
      </c>
      <c r="AP66" s="96">
        <v>0</v>
      </c>
      <c r="AQ66" s="97">
        <v>0</v>
      </c>
      <c r="AR66" s="96">
        <v>0</v>
      </c>
      <c r="AS66" s="97">
        <v>0</v>
      </c>
      <c r="AT66" s="96">
        <v>0</v>
      </c>
      <c r="AU66" s="97">
        <v>0</v>
      </c>
      <c r="AV66" s="96">
        <v>0</v>
      </c>
      <c r="AW66" s="97">
        <v>0</v>
      </c>
      <c r="AX66" s="96">
        <v>0</v>
      </c>
      <c r="AY66" s="97">
        <v>0</v>
      </c>
    </row>
    <row r="67" spans="2:51" x14ac:dyDescent="0.25">
      <c r="B67" s="94">
        <v>10186</v>
      </c>
      <c r="C67" s="95" t="s">
        <v>70</v>
      </c>
      <c r="D67" s="96">
        <v>3029.3287037037062</v>
      </c>
      <c r="E67" s="97">
        <v>0</v>
      </c>
      <c r="F67" s="96">
        <v>844.34375000000193</v>
      </c>
      <c r="G67" s="97">
        <v>0</v>
      </c>
      <c r="H67" s="96">
        <v>3994.5793269230749</v>
      </c>
      <c r="I67" s="97">
        <v>0</v>
      </c>
      <c r="J67" s="96">
        <v>3230.5749999999989</v>
      </c>
      <c r="K67" s="97">
        <v>0</v>
      </c>
      <c r="L67" s="96">
        <v>3984.1824999999958</v>
      </c>
      <c r="M67" s="97">
        <v>0</v>
      </c>
      <c r="N67" s="96">
        <v>4375.0833333333339</v>
      </c>
      <c r="O67" s="97">
        <v>0</v>
      </c>
      <c r="P67" s="96">
        <v>3680.3509615384623</v>
      </c>
      <c r="Q67" s="97">
        <v>0</v>
      </c>
      <c r="R67" s="96">
        <v>2273.0625000000009</v>
      </c>
      <c r="S67" s="97">
        <v>0</v>
      </c>
      <c r="T67" s="96">
        <v>3030.3052884615413</v>
      </c>
      <c r="U67" s="97">
        <v>0</v>
      </c>
      <c r="V67" s="96">
        <v>1839.3875000000014</v>
      </c>
      <c r="W67" s="97">
        <v>0</v>
      </c>
      <c r="X67" s="96">
        <v>2384.2731481481487</v>
      </c>
      <c r="Y67" s="97">
        <v>0</v>
      </c>
      <c r="Z67" s="96">
        <v>2896.9375000000027</v>
      </c>
      <c r="AA67" s="97">
        <v>0</v>
      </c>
      <c r="AB67" s="96">
        <v>2275.2836538461538</v>
      </c>
      <c r="AC67" s="97">
        <v>0</v>
      </c>
      <c r="AD67" s="96">
        <v>1867.3349999999989</v>
      </c>
      <c r="AE67" s="97">
        <v>0</v>
      </c>
      <c r="AF67" s="96">
        <v>4032.2572115384592</v>
      </c>
      <c r="AG67" s="97">
        <v>0</v>
      </c>
      <c r="AH67" s="96">
        <v>3269.3850000000007</v>
      </c>
      <c r="AI67" s="97">
        <v>0</v>
      </c>
      <c r="AJ67" s="96">
        <v>4147.614583333333</v>
      </c>
      <c r="AK67" s="97">
        <v>0</v>
      </c>
      <c r="AL67" s="96">
        <v>4409.9675925925958</v>
      </c>
      <c r="AM67" s="97">
        <v>0</v>
      </c>
      <c r="AN67" s="96">
        <v>2873.5325000000003</v>
      </c>
      <c r="AO67" s="97">
        <v>0</v>
      </c>
      <c r="AP67" s="96">
        <v>3085.4495192307663</v>
      </c>
      <c r="AQ67" s="97">
        <v>0</v>
      </c>
      <c r="AR67" s="96">
        <v>3052.9182692307691</v>
      </c>
      <c r="AS67" s="97">
        <v>0</v>
      </c>
      <c r="AT67" s="96">
        <v>1851.7300000000005</v>
      </c>
      <c r="AU67" s="97">
        <v>0</v>
      </c>
      <c r="AV67" s="96">
        <v>2400.4097222222235</v>
      </c>
      <c r="AW67" s="97">
        <v>0</v>
      </c>
      <c r="AX67" s="96">
        <v>2922.660000000003</v>
      </c>
      <c r="AY67" s="97">
        <v>0</v>
      </c>
    </row>
    <row r="68" spans="2:51" x14ac:dyDescent="0.25">
      <c r="B68" s="94">
        <v>10190</v>
      </c>
      <c r="C68" s="95" t="s">
        <v>71</v>
      </c>
      <c r="D68" s="96">
        <v>177.74074074074164</v>
      </c>
      <c r="E68" s="97">
        <v>0</v>
      </c>
      <c r="F68" s="96">
        <v>772.609375</v>
      </c>
      <c r="G68" s="97">
        <v>0</v>
      </c>
      <c r="H68" s="96">
        <v>1852.1105769230774</v>
      </c>
      <c r="I68" s="97">
        <v>0</v>
      </c>
      <c r="J68" s="96">
        <v>1200.5024999999994</v>
      </c>
      <c r="K68" s="97">
        <v>0</v>
      </c>
      <c r="L68" s="96">
        <v>0</v>
      </c>
      <c r="M68" s="97">
        <v>0</v>
      </c>
      <c r="N68" s="96">
        <v>570.27777777777806</v>
      </c>
      <c r="O68" s="97">
        <v>0</v>
      </c>
      <c r="P68" s="96">
        <v>849.3966346153843</v>
      </c>
      <c r="Q68" s="97">
        <v>0</v>
      </c>
      <c r="R68" s="96">
        <v>688.43000000000097</v>
      </c>
      <c r="S68" s="97">
        <v>0</v>
      </c>
      <c r="T68" s="96">
        <v>393.98798076922992</v>
      </c>
      <c r="U68" s="97">
        <v>0</v>
      </c>
      <c r="V68" s="96">
        <v>270.71250000000015</v>
      </c>
      <c r="W68" s="97">
        <v>0</v>
      </c>
      <c r="X68" s="96">
        <v>683.74999999999989</v>
      </c>
      <c r="Y68" s="97">
        <v>0</v>
      </c>
      <c r="Z68" s="96">
        <v>563.4899999999999</v>
      </c>
      <c r="AA68" s="97">
        <v>0</v>
      </c>
      <c r="AB68" s="96">
        <v>14.925480769231392</v>
      </c>
      <c r="AC68" s="97">
        <v>0</v>
      </c>
      <c r="AD68" s="96">
        <v>1075.7400000000007</v>
      </c>
      <c r="AE68" s="97">
        <v>0</v>
      </c>
      <c r="AF68" s="96">
        <v>1856.1802884615388</v>
      </c>
      <c r="AG68" s="97">
        <v>0</v>
      </c>
      <c r="AH68" s="96">
        <v>1202.4124999999999</v>
      </c>
      <c r="AI68" s="97">
        <v>0</v>
      </c>
      <c r="AJ68" s="96">
        <v>0</v>
      </c>
      <c r="AK68" s="97">
        <v>0</v>
      </c>
      <c r="AL68" s="96">
        <v>576.23842592592655</v>
      </c>
      <c r="AM68" s="97">
        <v>0</v>
      </c>
      <c r="AN68" s="96">
        <v>660.01000000000113</v>
      </c>
      <c r="AO68" s="97">
        <v>0</v>
      </c>
      <c r="AP68" s="96">
        <v>859.06971153846155</v>
      </c>
      <c r="AQ68" s="97">
        <v>0</v>
      </c>
      <c r="AR68" s="96">
        <v>393.36538461538464</v>
      </c>
      <c r="AS68" s="97">
        <v>0</v>
      </c>
      <c r="AT68" s="96">
        <v>269.02749999999997</v>
      </c>
      <c r="AU68" s="97">
        <v>0</v>
      </c>
      <c r="AV68" s="96">
        <v>684.74537037037032</v>
      </c>
      <c r="AW68" s="97">
        <v>0</v>
      </c>
      <c r="AX68" s="96">
        <v>563.5700000000005</v>
      </c>
      <c r="AY68" s="97">
        <v>0</v>
      </c>
    </row>
    <row r="69" spans="2:51" x14ac:dyDescent="0.25">
      <c r="B69" s="94">
        <v>10191</v>
      </c>
      <c r="C69" s="95" t="s">
        <v>72</v>
      </c>
      <c r="D69" s="96">
        <v>0</v>
      </c>
      <c r="E69" s="97">
        <v>0</v>
      </c>
      <c r="F69" s="96">
        <v>0</v>
      </c>
      <c r="G69" s="97">
        <v>0</v>
      </c>
      <c r="H69" s="96">
        <v>0</v>
      </c>
      <c r="I69" s="97">
        <v>0</v>
      </c>
      <c r="J69" s="96">
        <v>0</v>
      </c>
      <c r="K69" s="97">
        <v>0</v>
      </c>
      <c r="L69" s="96">
        <v>0</v>
      </c>
      <c r="M69" s="97">
        <v>0</v>
      </c>
      <c r="N69" s="96">
        <v>0</v>
      </c>
      <c r="O69" s="97">
        <v>0</v>
      </c>
      <c r="P69" s="96">
        <v>0</v>
      </c>
      <c r="Q69" s="97">
        <v>0</v>
      </c>
      <c r="R69" s="96">
        <v>0</v>
      </c>
      <c r="S69" s="97">
        <v>0</v>
      </c>
      <c r="T69" s="96">
        <v>0</v>
      </c>
      <c r="U69" s="97">
        <v>0</v>
      </c>
      <c r="V69" s="96">
        <v>0</v>
      </c>
      <c r="W69" s="97">
        <v>0</v>
      </c>
      <c r="X69" s="96">
        <v>0</v>
      </c>
      <c r="Y69" s="97">
        <v>0</v>
      </c>
      <c r="Z69" s="96">
        <v>0</v>
      </c>
      <c r="AA69" s="97">
        <v>0</v>
      </c>
      <c r="AB69" s="96">
        <v>0</v>
      </c>
      <c r="AC69" s="97">
        <v>0</v>
      </c>
      <c r="AD69" s="96">
        <v>0</v>
      </c>
      <c r="AE69" s="97">
        <v>0</v>
      </c>
      <c r="AF69" s="96">
        <v>0</v>
      </c>
      <c r="AG69" s="97">
        <v>0</v>
      </c>
      <c r="AH69" s="96">
        <v>0</v>
      </c>
      <c r="AI69" s="97">
        <v>0</v>
      </c>
      <c r="AJ69" s="96">
        <v>0</v>
      </c>
      <c r="AK69" s="97">
        <v>0</v>
      </c>
      <c r="AL69" s="96">
        <v>0</v>
      </c>
      <c r="AM69" s="97">
        <v>0</v>
      </c>
      <c r="AN69" s="96">
        <v>0</v>
      </c>
      <c r="AO69" s="97">
        <v>0</v>
      </c>
      <c r="AP69" s="96">
        <v>0</v>
      </c>
      <c r="AQ69" s="97">
        <v>0</v>
      </c>
      <c r="AR69" s="96">
        <v>0</v>
      </c>
      <c r="AS69" s="97">
        <v>0</v>
      </c>
      <c r="AT69" s="96">
        <v>0</v>
      </c>
      <c r="AU69" s="97">
        <v>0</v>
      </c>
      <c r="AV69" s="96">
        <v>0</v>
      </c>
      <c r="AW69" s="97">
        <v>0</v>
      </c>
      <c r="AX69" s="96">
        <v>0</v>
      </c>
      <c r="AY69" s="97">
        <v>0</v>
      </c>
    </row>
    <row r="70" spans="2:51" x14ac:dyDescent="0.25">
      <c r="B70" s="94">
        <v>10197</v>
      </c>
      <c r="C70" s="95" t="s">
        <v>73</v>
      </c>
      <c r="D70" s="96">
        <v>5387.2476851851834</v>
      </c>
      <c r="E70" s="97">
        <v>0</v>
      </c>
      <c r="F70" s="96">
        <v>2240.5416666666656</v>
      </c>
      <c r="G70" s="97">
        <v>0</v>
      </c>
      <c r="H70" s="96">
        <v>3346.0961538461538</v>
      </c>
      <c r="I70" s="97">
        <v>0</v>
      </c>
      <c r="J70" s="96">
        <v>1328.1749999999986</v>
      </c>
      <c r="K70" s="97">
        <v>0</v>
      </c>
      <c r="L70" s="96">
        <v>1288.8349999999994</v>
      </c>
      <c r="M70" s="97">
        <v>0</v>
      </c>
      <c r="N70" s="96">
        <v>1995.7800925925922</v>
      </c>
      <c r="O70" s="97">
        <v>0</v>
      </c>
      <c r="P70" s="96">
        <v>2807.2860576923072</v>
      </c>
      <c r="Q70" s="97">
        <v>0</v>
      </c>
      <c r="R70" s="96">
        <v>512.74499999999887</v>
      </c>
      <c r="S70" s="97">
        <v>0</v>
      </c>
      <c r="T70" s="96">
        <v>6079.3677884615372</v>
      </c>
      <c r="U70" s="97">
        <v>0</v>
      </c>
      <c r="V70" s="96">
        <v>2067.5075000000024</v>
      </c>
      <c r="W70" s="97">
        <v>0</v>
      </c>
      <c r="X70" s="96">
        <v>5350.1203703703768</v>
      </c>
      <c r="Y70" s="97">
        <v>0</v>
      </c>
      <c r="Z70" s="96">
        <v>5104.5699999999988</v>
      </c>
      <c r="AA70" s="97">
        <v>0</v>
      </c>
      <c r="AB70" s="96">
        <v>4940.4543269230762</v>
      </c>
      <c r="AC70" s="97">
        <v>0</v>
      </c>
      <c r="AD70" s="96">
        <v>2635.5849999999996</v>
      </c>
      <c r="AE70" s="97">
        <v>0</v>
      </c>
      <c r="AF70" s="96">
        <v>3348.5240384615399</v>
      </c>
      <c r="AG70" s="97">
        <v>0</v>
      </c>
      <c r="AH70" s="96">
        <v>1329.4649999999995</v>
      </c>
      <c r="AI70" s="97">
        <v>0</v>
      </c>
      <c r="AJ70" s="96">
        <v>889.44010416666731</v>
      </c>
      <c r="AK70" s="97">
        <v>0</v>
      </c>
      <c r="AL70" s="96">
        <v>1997.8125000000011</v>
      </c>
      <c r="AM70" s="97">
        <v>0</v>
      </c>
      <c r="AN70" s="96">
        <v>2090.8475000000008</v>
      </c>
      <c r="AO70" s="97">
        <v>0</v>
      </c>
      <c r="AP70" s="96">
        <v>2041.7115384615379</v>
      </c>
      <c r="AQ70" s="97">
        <v>0</v>
      </c>
      <c r="AR70" s="96">
        <v>6084.7908653846171</v>
      </c>
      <c r="AS70" s="97">
        <v>0</v>
      </c>
      <c r="AT70" s="96">
        <v>2069.1874999999955</v>
      </c>
      <c r="AU70" s="97">
        <v>0</v>
      </c>
      <c r="AV70" s="96">
        <v>5353.4097222222172</v>
      </c>
      <c r="AW70" s="97">
        <v>0</v>
      </c>
      <c r="AX70" s="96">
        <v>5111.76</v>
      </c>
      <c r="AY70" s="97">
        <v>0</v>
      </c>
    </row>
    <row r="71" spans="2:51" x14ac:dyDescent="0.25">
      <c r="B71" s="94">
        <v>10202</v>
      </c>
      <c r="C71" s="95" t="s">
        <v>74</v>
      </c>
      <c r="D71" s="96">
        <v>1725.6157407407406</v>
      </c>
      <c r="E71" s="97">
        <v>0</v>
      </c>
      <c r="F71" s="96">
        <v>1497.2760416666656</v>
      </c>
      <c r="G71" s="97">
        <v>0</v>
      </c>
      <c r="H71" s="96">
        <v>2532.3341346153829</v>
      </c>
      <c r="I71" s="97">
        <v>0</v>
      </c>
      <c r="J71" s="96">
        <v>2168.052499999998</v>
      </c>
      <c r="K71" s="97">
        <v>0</v>
      </c>
      <c r="L71" s="96">
        <v>1648.2600000000032</v>
      </c>
      <c r="M71" s="97">
        <v>0</v>
      </c>
      <c r="N71" s="96">
        <v>2867.9305555555557</v>
      </c>
      <c r="O71" s="97">
        <v>0</v>
      </c>
      <c r="P71" s="96">
        <v>0</v>
      </c>
      <c r="Q71" s="97">
        <v>0</v>
      </c>
      <c r="R71" s="96">
        <v>1035.0775000000017</v>
      </c>
      <c r="S71" s="97">
        <v>0</v>
      </c>
      <c r="T71" s="96">
        <v>13.911057692306938</v>
      </c>
      <c r="U71" s="97">
        <v>0</v>
      </c>
      <c r="V71" s="96">
        <v>384.11749999999898</v>
      </c>
      <c r="W71" s="97">
        <v>0</v>
      </c>
      <c r="X71" s="96">
        <v>926.7962962962954</v>
      </c>
      <c r="Y71" s="97">
        <v>0</v>
      </c>
      <c r="Z71" s="96">
        <v>828.63249999999971</v>
      </c>
      <c r="AA71" s="97">
        <v>0</v>
      </c>
      <c r="AB71" s="96">
        <v>1706.3822115384623</v>
      </c>
      <c r="AC71" s="97">
        <v>0</v>
      </c>
      <c r="AD71" s="96">
        <v>1561.9925000000019</v>
      </c>
      <c r="AE71" s="97">
        <v>0</v>
      </c>
      <c r="AF71" s="96">
        <v>2580.4326923076924</v>
      </c>
      <c r="AG71" s="97">
        <v>0</v>
      </c>
      <c r="AH71" s="96">
        <v>2216.6800000000003</v>
      </c>
      <c r="AI71" s="97">
        <v>0</v>
      </c>
      <c r="AJ71" s="96">
        <v>1442.7708333333333</v>
      </c>
      <c r="AK71" s="97">
        <v>0</v>
      </c>
      <c r="AL71" s="96">
        <v>2882.7777777777783</v>
      </c>
      <c r="AM71" s="97">
        <v>0</v>
      </c>
      <c r="AN71" s="96">
        <v>0</v>
      </c>
      <c r="AO71" s="97">
        <v>0</v>
      </c>
      <c r="AP71" s="96">
        <v>1032.0336538461524</v>
      </c>
      <c r="AQ71" s="97">
        <v>0</v>
      </c>
      <c r="AR71" s="96">
        <v>0</v>
      </c>
      <c r="AS71" s="97">
        <v>0</v>
      </c>
      <c r="AT71" s="96">
        <v>317.2425000000012</v>
      </c>
      <c r="AU71" s="97">
        <v>0</v>
      </c>
      <c r="AV71" s="96">
        <v>897.87731481481535</v>
      </c>
      <c r="AW71" s="97">
        <v>0</v>
      </c>
      <c r="AX71" s="96">
        <v>808.72750000000178</v>
      </c>
      <c r="AY71" s="97">
        <v>0</v>
      </c>
    </row>
    <row r="72" spans="2:51" x14ac:dyDescent="0.25">
      <c r="B72" s="94">
        <v>10203</v>
      </c>
      <c r="C72" s="95" t="s">
        <v>75</v>
      </c>
      <c r="D72" s="96">
        <v>1004.1828703703692</v>
      </c>
      <c r="E72" s="97">
        <v>0</v>
      </c>
      <c r="F72" s="96">
        <v>848.53645833333417</v>
      </c>
      <c r="G72" s="97">
        <v>0</v>
      </c>
      <c r="H72" s="96">
        <v>1668.3701923076924</v>
      </c>
      <c r="I72" s="97">
        <v>0</v>
      </c>
      <c r="J72" s="96">
        <v>1631.6475</v>
      </c>
      <c r="K72" s="97">
        <v>0</v>
      </c>
      <c r="L72" s="96">
        <v>821.27250000000049</v>
      </c>
      <c r="M72" s="97">
        <v>0</v>
      </c>
      <c r="N72" s="96">
        <v>1358.1666666666665</v>
      </c>
      <c r="O72" s="97">
        <v>0</v>
      </c>
      <c r="P72" s="96">
        <v>1005.2956730769229</v>
      </c>
      <c r="Q72" s="97">
        <v>0</v>
      </c>
      <c r="R72" s="96">
        <v>1510.6749999999995</v>
      </c>
      <c r="S72" s="97">
        <v>0</v>
      </c>
      <c r="T72" s="96">
        <v>1027.2956730769229</v>
      </c>
      <c r="U72" s="97">
        <v>0</v>
      </c>
      <c r="V72" s="96">
        <v>1059.5825000000004</v>
      </c>
      <c r="W72" s="97">
        <v>0</v>
      </c>
      <c r="X72" s="96">
        <v>914.56018518518522</v>
      </c>
      <c r="Y72" s="97">
        <v>0</v>
      </c>
      <c r="Z72" s="96">
        <v>1316.9349999999995</v>
      </c>
      <c r="AA72" s="97">
        <v>0</v>
      </c>
      <c r="AB72" s="96">
        <v>792.61057692307759</v>
      </c>
      <c r="AC72" s="97">
        <v>0</v>
      </c>
      <c r="AD72" s="96">
        <v>1205.9500000000005</v>
      </c>
      <c r="AE72" s="97">
        <v>0</v>
      </c>
      <c r="AF72" s="96">
        <v>1701.6033653846168</v>
      </c>
      <c r="AG72" s="97">
        <v>0</v>
      </c>
      <c r="AH72" s="96">
        <v>1662.8574999999998</v>
      </c>
      <c r="AI72" s="97">
        <v>0</v>
      </c>
      <c r="AJ72" s="96">
        <v>936.92708333333258</v>
      </c>
      <c r="AK72" s="97">
        <v>0</v>
      </c>
      <c r="AL72" s="96">
        <v>1388.4768518518511</v>
      </c>
      <c r="AM72" s="97">
        <v>0</v>
      </c>
      <c r="AN72" s="96">
        <v>770.20249999999942</v>
      </c>
      <c r="AO72" s="97">
        <v>0</v>
      </c>
      <c r="AP72" s="96">
        <v>1757.5841346153848</v>
      </c>
      <c r="AQ72" s="97">
        <v>0</v>
      </c>
      <c r="AR72" s="96">
        <v>1042.6105769230774</v>
      </c>
      <c r="AS72" s="97">
        <v>0</v>
      </c>
      <c r="AT72" s="96">
        <v>1076.885</v>
      </c>
      <c r="AU72" s="97">
        <v>0</v>
      </c>
      <c r="AV72" s="96">
        <v>933.39351851851848</v>
      </c>
      <c r="AW72" s="97">
        <v>0</v>
      </c>
      <c r="AX72" s="96">
        <v>1335.2625000000012</v>
      </c>
      <c r="AY72" s="97">
        <v>0</v>
      </c>
    </row>
    <row r="73" spans="2:51" x14ac:dyDescent="0.25">
      <c r="B73" s="94">
        <v>10204</v>
      </c>
      <c r="C73" s="95" t="s">
        <v>76</v>
      </c>
      <c r="D73" s="96">
        <v>0</v>
      </c>
      <c r="E73" s="97">
        <v>0</v>
      </c>
      <c r="F73" s="96">
        <v>0</v>
      </c>
      <c r="G73" s="97">
        <v>0</v>
      </c>
      <c r="H73" s="96">
        <v>0</v>
      </c>
      <c r="I73" s="97">
        <v>0</v>
      </c>
      <c r="J73" s="96">
        <v>0</v>
      </c>
      <c r="K73" s="97">
        <v>0</v>
      </c>
      <c r="L73" s="96">
        <v>0</v>
      </c>
      <c r="M73" s="97">
        <v>0</v>
      </c>
      <c r="N73" s="96">
        <v>0</v>
      </c>
      <c r="O73" s="97">
        <v>0</v>
      </c>
      <c r="P73" s="96">
        <v>0</v>
      </c>
      <c r="Q73" s="97">
        <v>0</v>
      </c>
      <c r="R73" s="96">
        <v>0</v>
      </c>
      <c r="S73" s="97">
        <v>0</v>
      </c>
      <c r="T73" s="96">
        <v>0</v>
      </c>
      <c r="U73" s="97">
        <v>0</v>
      </c>
      <c r="V73" s="96">
        <v>0</v>
      </c>
      <c r="W73" s="97">
        <v>0</v>
      </c>
      <c r="X73" s="96">
        <v>0</v>
      </c>
      <c r="Y73" s="97">
        <v>0</v>
      </c>
      <c r="Z73" s="96">
        <v>0</v>
      </c>
      <c r="AA73" s="97">
        <v>0</v>
      </c>
      <c r="AB73" s="96">
        <v>0</v>
      </c>
      <c r="AC73" s="97">
        <v>0</v>
      </c>
      <c r="AD73" s="96">
        <v>0</v>
      </c>
      <c r="AE73" s="97">
        <v>0</v>
      </c>
      <c r="AF73" s="96">
        <v>0</v>
      </c>
      <c r="AG73" s="97">
        <v>0</v>
      </c>
      <c r="AH73" s="96">
        <v>0</v>
      </c>
      <c r="AI73" s="97">
        <v>0</v>
      </c>
      <c r="AJ73" s="96">
        <v>0</v>
      </c>
      <c r="AK73" s="97">
        <v>0</v>
      </c>
      <c r="AL73" s="96">
        <v>0</v>
      </c>
      <c r="AM73" s="97">
        <v>0</v>
      </c>
      <c r="AN73" s="96">
        <v>0</v>
      </c>
      <c r="AO73" s="97">
        <v>0</v>
      </c>
      <c r="AP73" s="96">
        <v>0</v>
      </c>
      <c r="AQ73" s="97">
        <v>0</v>
      </c>
      <c r="AR73" s="96">
        <v>0</v>
      </c>
      <c r="AS73" s="97">
        <v>0</v>
      </c>
      <c r="AT73" s="96">
        <v>0</v>
      </c>
      <c r="AU73" s="97">
        <v>0</v>
      </c>
      <c r="AV73" s="96">
        <v>0</v>
      </c>
      <c r="AW73" s="97">
        <v>0</v>
      </c>
      <c r="AX73" s="96">
        <v>0</v>
      </c>
      <c r="AY73" s="97">
        <v>0</v>
      </c>
    </row>
    <row r="74" spans="2:51" x14ac:dyDescent="0.25">
      <c r="B74" s="94">
        <v>10209</v>
      </c>
      <c r="C74" s="95" t="s">
        <v>77</v>
      </c>
      <c r="D74" s="96">
        <v>7809.4444444444453</v>
      </c>
      <c r="E74" s="97">
        <v>0</v>
      </c>
      <c r="F74" s="96">
        <v>14851.098958333359</v>
      </c>
      <c r="G74" s="97">
        <v>0</v>
      </c>
      <c r="H74" s="96">
        <v>30020.862980769238</v>
      </c>
      <c r="I74" s="97">
        <v>0</v>
      </c>
      <c r="J74" s="96">
        <v>26024.099999999977</v>
      </c>
      <c r="K74" s="97">
        <v>0</v>
      </c>
      <c r="L74" s="96">
        <v>13754.049999999977</v>
      </c>
      <c r="M74" s="97">
        <v>0</v>
      </c>
      <c r="N74" s="96">
        <v>22525.638888888883</v>
      </c>
      <c r="O74" s="97">
        <v>0</v>
      </c>
      <c r="P74" s="96">
        <v>23320.03125</v>
      </c>
      <c r="Q74" s="97">
        <v>0</v>
      </c>
      <c r="R74" s="96">
        <v>19951.387499999993</v>
      </c>
      <c r="S74" s="97">
        <v>0</v>
      </c>
      <c r="T74" s="96">
        <v>6183.8894230769092</v>
      </c>
      <c r="U74" s="97">
        <v>0</v>
      </c>
      <c r="V74" s="96">
        <v>19066.887500000008</v>
      </c>
      <c r="W74" s="97">
        <v>0</v>
      </c>
      <c r="X74" s="96">
        <v>18063.712962962949</v>
      </c>
      <c r="Y74" s="97">
        <v>0</v>
      </c>
      <c r="Z74" s="96">
        <v>17342.382499999992</v>
      </c>
      <c r="AA74" s="97">
        <v>0</v>
      </c>
      <c r="AB74" s="96">
        <v>4414.4278846153857</v>
      </c>
      <c r="AC74" s="97">
        <v>0</v>
      </c>
      <c r="AD74" s="96">
        <v>20920.502500000006</v>
      </c>
      <c r="AE74" s="97">
        <v>0</v>
      </c>
      <c r="AF74" s="96">
        <v>30718.338942307695</v>
      </c>
      <c r="AG74" s="97">
        <v>0</v>
      </c>
      <c r="AH74" s="96">
        <v>26883.542500000003</v>
      </c>
      <c r="AI74" s="97">
        <v>0</v>
      </c>
      <c r="AJ74" s="96">
        <v>16124.333333333339</v>
      </c>
      <c r="AK74" s="97">
        <v>0</v>
      </c>
      <c r="AL74" s="96">
        <v>23344.958333333318</v>
      </c>
      <c r="AM74" s="97">
        <v>0</v>
      </c>
      <c r="AN74" s="96">
        <v>19644.022500000006</v>
      </c>
      <c r="AO74" s="97">
        <v>0</v>
      </c>
      <c r="AP74" s="96">
        <v>24611.786057692294</v>
      </c>
      <c r="AQ74" s="97">
        <v>0</v>
      </c>
      <c r="AR74" s="96">
        <v>6566.6706730769456</v>
      </c>
      <c r="AS74" s="97">
        <v>0</v>
      </c>
      <c r="AT74" s="96">
        <v>19530.665000000001</v>
      </c>
      <c r="AU74" s="97">
        <v>0</v>
      </c>
      <c r="AV74" s="96">
        <v>18540.268518518511</v>
      </c>
      <c r="AW74" s="97">
        <v>0</v>
      </c>
      <c r="AX74" s="96">
        <v>17744.920000000002</v>
      </c>
      <c r="AY74" s="97">
        <v>0</v>
      </c>
    </row>
    <row r="75" spans="2:51" x14ac:dyDescent="0.25">
      <c r="B75" s="94">
        <v>10230</v>
      </c>
      <c r="C75" s="95" t="s">
        <v>78</v>
      </c>
      <c r="D75" s="96">
        <v>1762.2777777777792</v>
      </c>
      <c r="E75" s="97">
        <v>0</v>
      </c>
      <c r="F75" s="96">
        <v>1190.8619791666686</v>
      </c>
      <c r="G75" s="97">
        <v>0</v>
      </c>
      <c r="H75" s="96">
        <v>3811.3701923076915</v>
      </c>
      <c r="I75" s="97">
        <v>0</v>
      </c>
      <c r="J75" s="96">
        <v>1590.8175000000008</v>
      </c>
      <c r="K75" s="97">
        <v>0</v>
      </c>
      <c r="L75" s="96">
        <v>3063.1274999999978</v>
      </c>
      <c r="M75" s="97">
        <v>0</v>
      </c>
      <c r="N75" s="96">
        <v>3389.081018518521</v>
      </c>
      <c r="O75" s="97">
        <v>0</v>
      </c>
      <c r="P75" s="96">
        <v>265.51682692307742</v>
      </c>
      <c r="Q75" s="97">
        <v>0</v>
      </c>
      <c r="R75" s="96">
        <v>999.74999999999886</v>
      </c>
      <c r="S75" s="97">
        <v>0</v>
      </c>
      <c r="T75" s="96">
        <v>569.68990384615518</v>
      </c>
      <c r="U75" s="97">
        <v>0</v>
      </c>
      <c r="V75" s="96">
        <v>0</v>
      </c>
      <c r="W75" s="97">
        <v>0</v>
      </c>
      <c r="X75" s="96">
        <v>1873.5254629629617</v>
      </c>
      <c r="Y75" s="97">
        <v>0</v>
      </c>
      <c r="Z75" s="96">
        <v>480.61749999999927</v>
      </c>
      <c r="AA75" s="97">
        <v>0</v>
      </c>
      <c r="AB75" s="96">
        <v>1400.3437500000011</v>
      </c>
      <c r="AC75" s="97">
        <v>0</v>
      </c>
      <c r="AD75" s="96">
        <v>1793.4749999999999</v>
      </c>
      <c r="AE75" s="97">
        <v>0</v>
      </c>
      <c r="AF75" s="96">
        <v>3867.4158653846148</v>
      </c>
      <c r="AG75" s="97">
        <v>0</v>
      </c>
      <c r="AH75" s="96">
        <v>1636.7824999999998</v>
      </c>
      <c r="AI75" s="97">
        <v>0</v>
      </c>
      <c r="AJ75" s="96">
        <v>2983.4010416666665</v>
      </c>
      <c r="AK75" s="97">
        <v>0</v>
      </c>
      <c r="AL75" s="96">
        <v>3451.3865740740748</v>
      </c>
      <c r="AM75" s="97">
        <v>0</v>
      </c>
      <c r="AN75" s="96">
        <v>0</v>
      </c>
      <c r="AO75" s="97">
        <v>0</v>
      </c>
      <c r="AP75" s="96">
        <v>1439.5384615384614</v>
      </c>
      <c r="AQ75" s="97">
        <v>0</v>
      </c>
      <c r="AR75" s="96">
        <v>588.05048076923106</v>
      </c>
      <c r="AS75" s="97">
        <v>0</v>
      </c>
      <c r="AT75" s="96">
        <v>0</v>
      </c>
      <c r="AU75" s="97">
        <v>0</v>
      </c>
      <c r="AV75" s="96">
        <v>1905.0763888888889</v>
      </c>
      <c r="AW75" s="97">
        <v>0</v>
      </c>
      <c r="AX75" s="96">
        <v>499.80749999999932</v>
      </c>
      <c r="AY75" s="97">
        <v>0</v>
      </c>
    </row>
    <row r="76" spans="2:51" x14ac:dyDescent="0.25">
      <c r="B76" s="94">
        <v>10231</v>
      </c>
      <c r="C76" s="95" t="s">
        <v>79</v>
      </c>
      <c r="D76" s="96">
        <v>0</v>
      </c>
      <c r="E76" s="97">
        <v>0</v>
      </c>
      <c r="F76" s="96">
        <v>0</v>
      </c>
      <c r="G76" s="97">
        <v>0</v>
      </c>
      <c r="H76" s="96">
        <v>0</v>
      </c>
      <c r="I76" s="97">
        <v>0</v>
      </c>
      <c r="J76" s="96">
        <v>0</v>
      </c>
      <c r="K76" s="97">
        <v>0</v>
      </c>
      <c r="L76" s="96">
        <v>0</v>
      </c>
      <c r="M76" s="97">
        <v>0</v>
      </c>
      <c r="N76" s="96">
        <v>0</v>
      </c>
      <c r="O76" s="97">
        <v>0</v>
      </c>
      <c r="P76" s="96">
        <v>0</v>
      </c>
      <c r="Q76" s="97">
        <v>0</v>
      </c>
      <c r="R76" s="96">
        <v>0</v>
      </c>
      <c r="S76" s="97">
        <v>0</v>
      </c>
      <c r="T76" s="96">
        <v>0</v>
      </c>
      <c r="U76" s="97">
        <v>0</v>
      </c>
      <c r="V76" s="96">
        <v>0</v>
      </c>
      <c r="W76" s="97">
        <v>0</v>
      </c>
      <c r="X76" s="96">
        <v>0</v>
      </c>
      <c r="Y76" s="97">
        <v>0</v>
      </c>
      <c r="Z76" s="96">
        <v>0</v>
      </c>
      <c r="AA76" s="97">
        <v>0</v>
      </c>
      <c r="AB76" s="96">
        <v>0</v>
      </c>
      <c r="AC76" s="97">
        <v>0</v>
      </c>
      <c r="AD76" s="96">
        <v>0</v>
      </c>
      <c r="AE76" s="97">
        <v>0</v>
      </c>
      <c r="AF76" s="96">
        <v>0</v>
      </c>
      <c r="AG76" s="97">
        <v>0</v>
      </c>
      <c r="AH76" s="96">
        <v>0</v>
      </c>
      <c r="AI76" s="97">
        <v>0</v>
      </c>
      <c r="AJ76" s="96">
        <v>0</v>
      </c>
      <c r="AK76" s="97">
        <v>0</v>
      </c>
      <c r="AL76" s="96">
        <v>0</v>
      </c>
      <c r="AM76" s="97">
        <v>0</v>
      </c>
      <c r="AN76" s="96">
        <v>0</v>
      </c>
      <c r="AO76" s="97">
        <v>0</v>
      </c>
      <c r="AP76" s="96">
        <v>0</v>
      </c>
      <c r="AQ76" s="97">
        <v>0</v>
      </c>
      <c r="AR76" s="96">
        <v>0</v>
      </c>
      <c r="AS76" s="97">
        <v>0</v>
      </c>
      <c r="AT76" s="96">
        <v>0</v>
      </c>
      <c r="AU76" s="97">
        <v>0</v>
      </c>
      <c r="AV76" s="96">
        <v>0</v>
      </c>
      <c r="AW76" s="97">
        <v>0</v>
      </c>
      <c r="AX76" s="96">
        <v>0</v>
      </c>
      <c r="AY76" s="97">
        <v>0</v>
      </c>
    </row>
    <row r="77" spans="2:51" x14ac:dyDescent="0.25">
      <c r="B77" s="94">
        <v>10234</v>
      </c>
      <c r="C77" s="95" t="s">
        <v>80</v>
      </c>
      <c r="D77" s="96">
        <v>4641.5208333333348</v>
      </c>
      <c r="E77" s="97">
        <v>0</v>
      </c>
      <c r="F77" s="96">
        <v>4232.2005208333239</v>
      </c>
      <c r="G77" s="97">
        <v>0</v>
      </c>
      <c r="H77" s="96">
        <v>13527.437499999991</v>
      </c>
      <c r="I77" s="97">
        <v>0</v>
      </c>
      <c r="J77" s="96">
        <v>6960.5949999999912</v>
      </c>
      <c r="K77" s="97">
        <v>0</v>
      </c>
      <c r="L77" s="96">
        <v>0</v>
      </c>
      <c r="M77" s="97">
        <v>0</v>
      </c>
      <c r="N77" s="96">
        <v>3959.2175925925908</v>
      </c>
      <c r="O77" s="97">
        <v>0</v>
      </c>
      <c r="P77" s="96">
        <v>4876.8966346153939</v>
      </c>
      <c r="Q77" s="97">
        <v>0</v>
      </c>
      <c r="R77" s="96">
        <v>7825.0700000000033</v>
      </c>
      <c r="S77" s="97">
        <v>0</v>
      </c>
      <c r="T77" s="96">
        <v>5457.8701923076969</v>
      </c>
      <c r="U77" s="97">
        <v>0</v>
      </c>
      <c r="V77" s="96">
        <v>7098.1249999999964</v>
      </c>
      <c r="W77" s="97">
        <v>0</v>
      </c>
      <c r="X77" s="96">
        <v>7094.0462962962947</v>
      </c>
      <c r="Y77" s="97">
        <v>0</v>
      </c>
      <c r="Z77" s="96">
        <v>7735.3474999999989</v>
      </c>
      <c r="AA77" s="97">
        <v>0</v>
      </c>
      <c r="AB77" s="96">
        <v>2661.6466346153834</v>
      </c>
      <c r="AC77" s="97">
        <v>0</v>
      </c>
      <c r="AD77" s="96">
        <v>6731.0449999999946</v>
      </c>
      <c r="AE77" s="97">
        <v>0</v>
      </c>
      <c r="AF77" s="96">
        <v>13398.685096153855</v>
      </c>
      <c r="AG77" s="97">
        <v>0</v>
      </c>
      <c r="AH77" s="96">
        <v>6826.7849999999935</v>
      </c>
      <c r="AI77" s="97">
        <v>0</v>
      </c>
      <c r="AJ77" s="96">
        <v>0</v>
      </c>
      <c r="AK77" s="97">
        <v>0</v>
      </c>
      <c r="AL77" s="96">
        <v>3826.2916666666592</v>
      </c>
      <c r="AM77" s="97">
        <v>0</v>
      </c>
      <c r="AN77" s="96">
        <v>2726.2325000000037</v>
      </c>
      <c r="AO77" s="97">
        <v>0</v>
      </c>
      <c r="AP77" s="96">
        <v>9469.8557692307695</v>
      </c>
      <c r="AQ77" s="97">
        <v>0</v>
      </c>
      <c r="AR77" s="96">
        <v>5297.8076923077015</v>
      </c>
      <c r="AS77" s="97">
        <v>0</v>
      </c>
      <c r="AT77" s="96">
        <v>6940.7450000000072</v>
      </c>
      <c r="AU77" s="97">
        <v>0</v>
      </c>
      <c r="AV77" s="96">
        <v>6947.3518518518522</v>
      </c>
      <c r="AW77" s="97">
        <v>0</v>
      </c>
      <c r="AX77" s="96">
        <v>7579.0974999999989</v>
      </c>
      <c r="AY77" s="97">
        <v>0</v>
      </c>
    </row>
    <row r="78" spans="2:51" x14ac:dyDescent="0.25">
      <c r="B78" s="94">
        <v>10235</v>
      </c>
      <c r="C78" s="95" t="s">
        <v>81</v>
      </c>
      <c r="D78" s="96">
        <v>3502.5995370370388</v>
      </c>
      <c r="E78" s="97">
        <v>0</v>
      </c>
      <c r="F78" s="96">
        <v>1772.7604166666656</v>
      </c>
      <c r="G78" s="97">
        <v>0</v>
      </c>
      <c r="H78" s="96">
        <v>7328.1346153846216</v>
      </c>
      <c r="I78" s="97">
        <v>0</v>
      </c>
      <c r="J78" s="96">
        <v>6326.5400000000009</v>
      </c>
      <c r="K78" s="97">
        <v>0</v>
      </c>
      <c r="L78" s="96">
        <v>3244.4750000000104</v>
      </c>
      <c r="M78" s="97">
        <v>0</v>
      </c>
      <c r="N78" s="96">
        <v>5495.6342592592573</v>
      </c>
      <c r="O78" s="97">
        <v>0</v>
      </c>
      <c r="P78" s="96">
        <v>4024.6658653846152</v>
      </c>
      <c r="Q78" s="97">
        <v>0</v>
      </c>
      <c r="R78" s="96">
        <v>644.29750000000126</v>
      </c>
      <c r="S78" s="97">
        <v>0</v>
      </c>
      <c r="T78" s="96">
        <v>2650.2139423076896</v>
      </c>
      <c r="U78" s="97">
        <v>0</v>
      </c>
      <c r="V78" s="96">
        <v>2999.9624999999996</v>
      </c>
      <c r="W78" s="97">
        <v>0</v>
      </c>
      <c r="X78" s="96">
        <v>3765.2013888888896</v>
      </c>
      <c r="Y78" s="97">
        <v>0</v>
      </c>
      <c r="Z78" s="96">
        <v>2914.4824999999973</v>
      </c>
      <c r="AA78" s="97">
        <v>0</v>
      </c>
      <c r="AB78" s="96">
        <v>3450.389423076917</v>
      </c>
      <c r="AC78" s="97">
        <v>0</v>
      </c>
      <c r="AD78" s="96">
        <v>1941.4800000000002</v>
      </c>
      <c r="AE78" s="97">
        <v>0</v>
      </c>
      <c r="AF78" s="96">
        <v>7390.0528846153875</v>
      </c>
      <c r="AG78" s="97">
        <v>0</v>
      </c>
      <c r="AH78" s="96">
        <v>6389.375</v>
      </c>
      <c r="AI78" s="97">
        <v>0</v>
      </c>
      <c r="AJ78" s="96">
        <v>3304.2838541666642</v>
      </c>
      <c r="AK78" s="97">
        <v>0</v>
      </c>
      <c r="AL78" s="96">
        <v>5550.7499999999964</v>
      </c>
      <c r="AM78" s="97">
        <v>0</v>
      </c>
      <c r="AN78" s="96">
        <v>3981.6724999999974</v>
      </c>
      <c r="AO78" s="97">
        <v>0</v>
      </c>
      <c r="AP78" s="96">
        <v>760.40625</v>
      </c>
      <c r="AQ78" s="97">
        <v>0</v>
      </c>
      <c r="AR78" s="96">
        <v>2677.4711538461515</v>
      </c>
      <c r="AS78" s="97">
        <v>0</v>
      </c>
      <c r="AT78" s="96">
        <v>3037.6024999999959</v>
      </c>
      <c r="AU78" s="97">
        <v>0</v>
      </c>
      <c r="AV78" s="96">
        <v>3799.2083333333321</v>
      </c>
      <c r="AW78" s="97">
        <v>0</v>
      </c>
      <c r="AX78" s="96">
        <v>2938.3100000000004</v>
      </c>
      <c r="AY78" s="97">
        <v>0</v>
      </c>
    </row>
    <row r="79" spans="2:51" x14ac:dyDescent="0.25">
      <c r="B79" s="94">
        <v>10236</v>
      </c>
      <c r="C79" s="95" t="s">
        <v>82</v>
      </c>
      <c r="D79" s="96">
        <v>0</v>
      </c>
      <c r="E79" s="97">
        <v>0</v>
      </c>
      <c r="F79" s="96">
        <v>0</v>
      </c>
      <c r="G79" s="97">
        <v>0</v>
      </c>
      <c r="H79" s="96">
        <v>0</v>
      </c>
      <c r="I79" s="97">
        <v>0</v>
      </c>
      <c r="J79" s="96">
        <v>0</v>
      </c>
      <c r="K79" s="97">
        <v>0</v>
      </c>
      <c r="L79" s="96">
        <v>0</v>
      </c>
      <c r="M79" s="97">
        <v>0</v>
      </c>
      <c r="N79" s="96">
        <v>0</v>
      </c>
      <c r="O79" s="97">
        <v>0</v>
      </c>
      <c r="P79" s="96">
        <v>0</v>
      </c>
      <c r="Q79" s="97">
        <v>0</v>
      </c>
      <c r="R79" s="96">
        <v>0</v>
      </c>
      <c r="S79" s="97">
        <v>0</v>
      </c>
      <c r="T79" s="96">
        <v>0</v>
      </c>
      <c r="U79" s="97">
        <v>0</v>
      </c>
      <c r="V79" s="96">
        <v>0</v>
      </c>
      <c r="W79" s="97">
        <v>0</v>
      </c>
      <c r="X79" s="96">
        <v>0</v>
      </c>
      <c r="Y79" s="97">
        <v>0</v>
      </c>
      <c r="Z79" s="96">
        <v>0</v>
      </c>
      <c r="AA79" s="97">
        <v>0</v>
      </c>
      <c r="AB79" s="96">
        <v>0</v>
      </c>
      <c r="AC79" s="97">
        <v>0</v>
      </c>
      <c r="AD79" s="96">
        <v>0</v>
      </c>
      <c r="AE79" s="97">
        <v>0</v>
      </c>
      <c r="AF79" s="96">
        <v>0</v>
      </c>
      <c r="AG79" s="97">
        <v>0</v>
      </c>
      <c r="AH79" s="96">
        <v>0</v>
      </c>
      <c r="AI79" s="97">
        <v>0</v>
      </c>
      <c r="AJ79" s="96">
        <v>0</v>
      </c>
      <c r="AK79" s="97">
        <v>0</v>
      </c>
      <c r="AL79" s="96">
        <v>0</v>
      </c>
      <c r="AM79" s="97">
        <v>0</v>
      </c>
      <c r="AN79" s="96">
        <v>0</v>
      </c>
      <c r="AO79" s="97">
        <v>0</v>
      </c>
      <c r="AP79" s="96">
        <v>0</v>
      </c>
      <c r="AQ79" s="97">
        <v>0</v>
      </c>
      <c r="AR79" s="96">
        <v>0</v>
      </c>
      <c r="AS79" s="97">
        <v>0</v>
      </c>
      <c r="AT79" s="96">
        <v>0</v>
      </c>
      <c r="AU79" s="97">
        <v>0</v>
      </c>
      <c r="AV79" s="96">
        <v>0</v>
      </c>
      <c r="AW79" s="97">
        <v>0</v>
      </c>
      <c r="AX79" s="96">
        <v>0</v>
      </c>
      <c r="AY79" s="97">
        <v>0</v>
      </c>
    </row>
    <row r="80" spans="2:51" x14ac:dyDescent="0.25">
      <c r="B80" s="94">
        <v>10237</v>
      </c>
      <c r="C80" s="95" t="s">
        <v>83</v>
      </c>
      <c r="D80" s="96">
        <v>0</v>
      </c>
      <c r="E80" s="97">
        <v>0</v>
      </c>
      <c r="F80" s="96">
        <v>0</v>
      </c>
      <c r="G80" s="97">
        <v>0</v>
      </c>
      <c r="H80" s="96">
        <v>0</v>
      </c>
      <c r="I80" s="97">
        <v>0</v>
      </c>
      <c r="J80" s="96">
        <v>0</v>
      </c>
      <c r="K80" s="97">
        <v>0</v>
      </c>
      <c r="L80" s="96">
        <v>0</v>
      </c>
      <c r="M80" s="97">
        <v>0</v>
      </c>
      <c r="N80" s="96">
        <v>0</v>
      </c>
      <c r="O80" s="97">
        <v>0</v>
      </c>
      <c r="P80" s="96">
        <v>0</v>
      </c>
      <c r="Q80" s="97">
        <v>0</v>
      </c>
      <c r="R80" s="96">
        <v>0</v>
      </c>
      <c r="S80" s="97">
        <v>0</v>
      </c>
      <c r="T80" s="96">
        <v>0</v>
      </c>
      <c r="U80" s="97">
        <v>0</v>
      </c>
      <c r="V80" s="96">
        <v>0</v>
      </c>
      <c r="W80" s="97">
        <v>0</v>
      </c>
      <c r="X80" s="96">
        <v>0</v>
      </c>
      <c r="Y80" s="97">
        <v>0</v>
      </c>
      <c r="Z80" s="96">
        <v>0</v>
      </c>
      <c r="AA80" s="97">
        <v>0</v>
      </c>
      <c r="AB80" s="96">
        <v>0</v>
      </c>
      <c r="AC80" s="97">
        <v>0</v>
      </c>
      <c r="AD80" s="96">
        <v>0</v>
      </c>
      <c r="AE80" s="97">
        <v>0</v>
      </c>
      <c r="AF80" s="96">
        <v>0</v>
      </c>
      <c r="AG80" s="97">
        <v>0</v>
      </c>
      <c r="AH80" s="96">
        <v>0</v>
      </c>
      <c r="AI80" s="97">
        <v>0</v>
      </c>
      <c r="AJ80" s="96">
        <v>0</v>
      </c>
      <c r="AK80" s="97">
        <v>0</v>
      </c>
      <c r="AL80" s="96">
        <v>0</v>
      </c>
      <c r="AM80" s="97">
        <v>0</v>
      </c>
      <c r="AN80" s="96">
        <v>0</v>
      </c>
      <c r="AO80" s="97">
        <v>0</v>
      </c>
      <c r="AP80" s="96">
        <v>0</v>
      </c>
      <c r="AQ80" s="97">
        <v>0</v>
      </c>
      <c r="AR80" s="96">
        <v>0</v>
      </c>
      <c r="AS80" s="97">
        <v>0</v>
      </c>
      <c r="AT80" s="96">
        <v>0</v>
      </c>
      <c r="AU80" s="97">
        <v>0</v>
      </c>
      <c r="AV80" s="96">
        <v>0</v>
      </c>
      <c r="AW80" s="97">
        <v>0</v>
      </c>
      <c r="AX80" s="96">
        <v>0</v>
      </c>
      <c r="AY80" s="97">
        <v>0</v>
      </c>
    </row>
    <row r="81" spans="2:51" x14ac:dyDescent="0.25">
      <c r="B81" s="94">
        <v>10239</v>
      </c>
      <c r="C81" s="95" t="s">
        <v>84</v>
      </c>
      <c r="D81" s="96">
        <v>0</v>
      </c>
      <c r="E81" s="97">
        <v>0</v>
      </c>
      <c r="F81" s="96">
        <v>0</v>
      </c>
      <c r="G81" s="97">
        <v>0</v>
      </c>
      <c r="H81" s="96">
        <v>0</v>
      </c>
      <c r="I81" s="97">
        <v>0</v>
      </c>
      <c r="J81" s="96">
        <v>0</v>
      </c>
      <c r="K81" s="97">
        <v>0</v>
      </c>
      <c r="L81" s="96">
        <v>0</v>
      </c>
      <c r="M81" s="97">
        <v>0</v>
      </c>
      <c r="N81" s="96">
        <v>0</v>
      </c>
      <c r="O81" s="97">
        <v>0</v>
      </c>
      <c r="P81" s="96">
        <v>0</v>
      </c>
      <c r="Q81" s="97">
        <v>0</v>
      </c>
      <c r="R81" s="96">
        <v>0</v>
      </c>
      <c r="S81" s="97">
        <v>0</v>
      </c>
      <c r="T81" s="96">
        <v>0</v>
      </c>
      <c r="U81" s="97">
        <v>0</v>
      </c>
      <c r="V81" s="96">
        <v>0</v>
      </c>
      <c r="W81" s="97">
        <v>0</v>
      </c>
      <c r="X81" s="96">
        <v>0</v>
      </c>
      <c r="Y81" s="97">
        <v>0</v>
      </c>
      <c r="Z81" s="96">
        <v>0</v>
      </c>
      <c r="AA81" s="97">
        <v>0</v>
      </c>
      <c r="AB81" s="96">
        <v>0</v>
      </c>
      <c r="AC81" s="97">
        <v>0</v>
      </c>
      <c r="AD81" s="96">
        <v>0</v>
      </c>
      <c r="AE81" s="97">
        <v>0</v>
      </c>
      <c r="AF81" s="96">
        <v>0</v>
      </c>
      <c r="AG81" s="97">
        <v>0</v>
      </c>
      <c r="AH81" s="96">
        <v>0</v>
      </c>
      <c r="AI81" s="97">
        <v>0</v>
      </c>
      <c r="AJ81" s="96">
        <v>0</v>
      </c>
      <c r="AK81" s="97">
        <v>0</v>
      </c>
      <c r="AL81" s="96">
        <v>0</v>
      </c>
      <c r="AM81" s="97">
        <v>0</v>
      </c>
      <c r="AN81" s="96">
        <v>0</v>
      </c>
      <c r="AO81" s="97">
        <v>0</v>
      </c>
      <c r="AP81" s="96">
        <v>0</v>
      </c>
      <c r="AQ81" s="97">
        <v>0</v>
      </c>
      <c r="AR81" s="96">
        <v>0</v>
      </c>
      <c r="AS81" s="97">
        <v>0</v>
      </c>
      <c r="AT81" s="96">
        <v>0</v>
      </c>
      <c r="AU81" s="97">
        <v>0</v>
      </c>
      <c r="AV81" s="96">
        <v>0</v>
      </c>
      <c r="AW81" s="97">
        <v>0</v>
      </c>
      <c r="AX81" s="96">
        <v>0</v>
      </c>
      <c r="AY81" s="97">
        <v>0</v>
      </c>
    </row>
    <row r="82" spans="2:51" x14ac:dyDescent="0.25">
      <c r="B82" s="94">
        <v>10242</v>
      </c>
      <c r="C82" s="95" t="s">
        <v>85</v>
      </c>
      <c r="D82" s="96">
        <v>1506.1574074074083</v>
      </c>
      <c r="E82" s="97">
        <v>0</v>
      </c>
      <c r="F82" s="96">
        <v>895.54427083333235</v>
      </c>
      <c r="G82" s="97">
        <v>0</v>
      </c>
      <c r="H82" s="96">
        <v>834.20432692307725</v>
      </c>
      <c r="I82" s="97">
        <v>0</v>
      </c>
      <c r="J82" s="96">
        <v>598.92749999999944</v>
      </c>
      <c r="K82" s="97">
        <v>0</v>
      </c>
      <c r="L82" s="96">
        <v>481.72000000000014</v>
      </c>
      <c r="M82" s="97">
        <v>0</v>
      </c>
      <c r="N82" s="96">
        <v>689.81944444444389</v>
      </c>
      <c r="O82" s="97">
        <v>0</v>
      </c>
      <c r="P82" s="96">
        <v>908.17548076923038</v>
      </c>
      <c r="Q82" s="97">
        <v>0</v>
      </c>
      <c r="R82" s="96">
        <v>0</v>
      </c>
      <c r="S82" s="97">
        <v>0</v>
      </c>
      <c r="T82" s="96">
        <v>3031.4735576923085</v>
      </c>
      <c r="U82" s="97">
        <v>0</v>
      </c>
      <c r="V82" s="96">
        <v>1697.9699999999984</v>
      </c>
      <c r="W82" s="97">
        <v>0</v>
      </c>
      <c r="X82" s="96">
        <v>4187.4537037037007</v>
      </c>
      <c r="Y82" s="97">
        <v>0</v>
      </c>
      <c r="Z82" s="96">
        <v>260.02749999999963</v>
      </c>
      <c r="AA82" s="97">
        <v>0</v>
      </c>
      <c r="AB82" s="96">
        <v>1323.9543269230767</v>
      </c>
      <c r="AC82" s="97">
        <v>0</v>
      </c>
      <c r="AD82" s="96">
        <v>1140.1949999999999</v>
      </c>
      <c r="AE82" s="97">
        <v>0</v>
      </c>
      <c r="AF82" s="96">
        <v>856.43028846153823</v>
      </c>
      <c r="AG82" s="97">
        <v>0</v>
      </c>
      <c r="AH82" s="96">
        <v>598.92749999999944</v>
      </c>
      <c r="AI82" s="97">
        <v>0</v>
      </c>
      <c r="AJ82" s="96">
        <v>415.75000000000097</v>
      </c>
      <c r="AK82" s="97">
        <v>0</v>
      </c>
      <c r="AL82" s="96">
        <v>689.81944444444389</v>
      </c>
      <c r="AM82" s="97">
        <v>0</v>
      </c>
      <c r="AN82" s="96">
        <v>755.86249999999984</v>
      </c>
      <c r="AO82" s="97">
        <v>0</v>
      </c>
      <c r="AP82" s="96">
        <v>0</v>
      </c>
      <c r="AQ82" s="97">
        <v>0</v>
      </c>
      <c r="AR82" s="96">
        <v>3042.913461538461</v>
      </c>
      <c r="AS82" s="97">
        <v>0</v>
      </c>
      <c r="AT82" s="96">
        <v>1710.362499999999</v>
      </c>
      <c r="AU82" s="97">
        <v>0</v>
      </c>
      <c r="AV82" s="96">
        <v>4206.0138888888878</v>
      </c>
      <c r="AW82" s="97">
        <v>0</v>
      </c>
      <c r="AX82" s="96">
        <v>271.65249999999833</v>
      </c>
      <c r="AY82" s="97">
        <v>0</v>
      </c>
    </row>
    <row r="83" spans="2:51" x14ac:dyDescent="0.25">
      <c r="B83" s="94">
        <v>10244</v>
      </c>
      <c r="C83" s="95" t="s">
        <v>86</v>
      </c>
      <c r="D83" s="96">
        <v>11742.108796296296</v>
      </c>
      <c r="E83" s="97">
        <v>0</v>
      </c>
      <c r="F83" s="96">
        <v>1028.3776041666713</v>
      </c>
      <c r="G83" s="97">
        <v>0</v>
      </c>
      <c r="H83" s="96">
        <v>9840.5889423076678</v>
      </c>
      <c r="I83" s="97">
        <v>0</v>
      </c>
      <c r="J83" s="96">
        <v>23807.332500000015</v>
      </c>
      <c r="K83" s="97">
        <v>0</v>
      </c>
      <c r="L83" s="96">
        <v>13913.854999999983</v>
      </c>
      <c r="M83" s="97">
        <v>0</v>
      </c>
      <c r="N83" s="96">
        <v>9961.6041666666606</v>
      </c>
      <c r="O83" s="97">
        <v>0</v>
      </c>
      <c r="P83" s="96">
        <v>14358.487980769232</v>
      </c>
      <c r="Q83" s="97">
        <v>0</v>
      </c>
      <c r="R83" s="96">
        <v>13933.550000000005</v>
      </c>
      <c r="S83" s="97">
        <v>0</v>
      </c>
      <c r="T83" s="96">
        <v>13241.932692307691</v>
      </c>
      <c r="U83" s="97">
        <v>0</v>
      </c>
      <c r="V83" s="96">
        <v>9173.4600000000009</v>
      </c>
      <c r="W83" s="97">
        <v>0</v>
      </c>
      <c r="X83" s="96">
        <v>8754.9699074074124</v>
      </c>
      <c r="Y83" s="97">
        <v>0</v>
      </c>
      <c r="Z83" s="96">
        <v>6000.8825000000134</v>
      </c>
      <c r="AA83" s="97">
        <v>0</v>
      </c>
      <c r="AB83" s="96">
        <v>9345.060096153833</v>
      </c>
      <c r="AC83" s="97">
        <v>0</v>
      </c>
      <c r="AD83" s="96">
        <v>5869.0099999999957</v>
      </c>
      <c r="AE83" s="97">
        <v>0</v>
      </c>
      <c r="AF83" s="96">
        <v>10438.52163461539</v>
      </c>
      <c r="AG83" s="97">
        <v>0</v>
      </c>
      <c r="AH83" s="96">
        <v>24364.39750000001</v>
      </c>
      <c r="AI83" s="97">
        <v>0</v>
      </c>
      <c r="AJ83" s="96">
        <v>10549.466145833307</v>
      </c>
      <c r="AK83" s="97">
        <v>0</v>
      </c>
      <c r="AL83" s="96">
        <v>10559.912037037036</v>
      </c>
      <c r="AM83" s="97">
        <v>0</v>
      </c>
      <c r="AN83" s="96">
        <v>11685.24</v>
      </c>
      <c r="AO83" s="97">
        <v>0</v>
      </c>
      <c r="AP83" s="96">
        <v>17352.459134615379</v>
      </c>
      <c r="AQ83" s="97">
        <v>0</v>
      </c>
      <c r="AR83" s="96">
        <v>13735.848557692299</v>
      </c>
      <c r="AS83" s="97">
        <v>0</v>
      </c>
      <c r="AT83" s="96">
        <v>9660.742499999993</v>
      </c>
      <c r="AU83" s="97">
        <v>0</v>
      </c>
      <c r="AV83" s="96">
        <v>9273.2361111111022</v>
      </c>
      <c r="AW83" s="97">
        <v>0</v>
      </c>
      <c r="AX83" s="96">
        <v>6499.9199999999992</v>
      </c>
      <c r="AY83" s="97">
        <v>0</v>
      </c>
    </row>
    <row r="84" spans="2:51" x14ac:dyDescent="0.25">
      <c r="B84" s="94">
        <v>10246</v>
      </c>
      <c r="C84" s="95" t="s">
        <v>87</v>
      </c>
      <c r="D84" s="96">
        <v>337.19907407407493</v>
      </c>
      <c r="E84" s="97">
        <v>0</v>
      </c>
      <c r="F84" s="96">
        <v>775.16927083333178</v>
      </c>
      <c r="G84" s="97">
        <v>0</v>
      </c>
      <c r="H84" s="96">
        <v>2035.3317307692316</v>
      </c>
      <c r="I84" s="97">
        <v>0</v>
      </c>
      <c r="J84" s="96">
        <v>2676.2574999999997</v>
      </c>
      <c r="K84" s="97">
        <v>0</v>
      </c>
      <c r="L84" s="96">
        <v>705.01750000000027</v>
      </c>
      <c r="M84" s="97">
        <v>0</v>
      </c>
      <c r="N84" s="96">
        <v>2773.6898148148166</v>
      </c>
      <c r="O84" s="97">
        <v>0</v>
      </c>
      <c r="P84" s="96">
        <v>888.85576923076883</v>
      </c>
      <c r="Q84" s="97">
        <v>0</v>
      </c>
      <c r="R84" s="96">
        <v>1863.4850000000008</v>
      </c>
      <c r="S84" s="97">
        <v>0</v>
      </c>
      <c r="T84" s="96">
        <v>1183.7908653846148</v>
      </c>
      <c r="U84" s="97">
        <v>0</v>
      </c>
      <c r="V84" s="96">
        <v>626.52499999999975</v>
      </c>
      <c r="W84" s="97">
        <v>0</v>
      </c>
      <c r="X84" s="96">
        <v>912.07870370370324</v>
      </c>
      <c r="Y84" s="97">
        <v>0</v>
      </c>
      <c r="Z84" s="96">
        <v>143.84499999999935</v>
      </c>
      <c r="AA84" s="97">
        <v>0</v>
      </c>
      <c r="AB84" s="96">
        <v>342.1009615384616</v>
      </c>
      <c r="AC84" s="97">
        <v>0</v>
      </c>
      <c r="AD84" s="96">
        <v>808.3225000000001</v>
      </c>
      <c r="AE84" s="97">
        <v>0</v>
      </c>
      <c r="AF84" s="96">
        <v>2062.7788461538439</v>
      </c>
      <c r="AG84" s="97">
        <v>0</v>
      </c>
      <c r="AH84" s="96">
        <v>2706.8375000000019</v>
      </c>
      <c r="AI84" s="97">
        <v>0</v>
      </c>
      <c r="AJ84" s="96">
        <v>712.55989583333519</v>
      </c>
      <c r="AK84" s="97">
        <v>0</v>
      </c>
      <c r="AL84" s="96">
        <v>2797.3518518518513</v>
      </c>
      <c r="AM84" s="97">
        <v>0</v>
      </c>
      <c r="AN84" s="96">
        <v>903.07749999999794</v>
      </c>
      <c r="AO84" s="97">
        <v>0</v>
      </c>
      <c r="AP84" s="96">
        <v>1878.110576923076</v>
      </c>
      <c r="AQ84" s="97">
        <v>0</v>
      </c>
      <c r="AR84" s="96">
        <v>1187.6033653846152</v>
      </c>
      <c r="AS84" s="97">
        <v>0</v>
      </c>
      <c r="AT84" s="96">
        <v>630.82249999999965</v>
      </c>
      <c r="AU84" s="97">
        <v>0</v>
      </c>
      <c r="AV84" s="96">
        <v>915.26620370370335</v>
      </c>
      <c r="AW84" s="97">
        <v>0</v>
      </c>
      <c r="AX84" s="96">
        <v>148.59500000000159</v>
      </c>
      <c r="AY84" s="97">
        <v>0</v>
      </c>
    </row>
    <row r="85" spans="2:51" x14ac:dyDescent="0.25">
      <c r="B85" s="94">
        <v>10247</v>
      </c>
      <c r="C85" s="95" t="s">
        <v>88</v>
      </c>
      <c r="D85" s="96">
        <v>8508.4606481481442</v>
      </c>
      <c r="E85" s="97">
        <v>0</v>
      </c>
      <c r="F85" s="96">
        <v>1589.583333333323</v>
      </c>
      <c r="G85" s="97">
        <v>0</v>
      </c>
      <c r="H85" s="96">
        <v>26846.29326923077</v>
      </c>
      <c r="I85" s="97">
        <v>0</v>
      </c>
      <c r="J85" s="96">
        <v>17664.659999999993</v>
      </c>
      <c r="K85" s="97">
        <v>0</v>
      </c>
      <c r="L85" s="96">
        <v>13228.477499999986</v>
      </c>
      <c r="M85" s="97">
        <v>0</v>
      </c>
      <c r="N85" s="96">
        <v>22969.129629629613</v>
      </c>
      <c r="O85" s="97">
        <v>0</v>
      </c>
      <c r="P85" s="96">
        <v>12766.040865384603</v>
      </c>
      <c r="Q85" s="97">
        <v>0</v>
      </c>
      <c r="R85" s="96">
        <v>14199.21999999999</v>
      </c>
      <c r="S85" s="97">
        <v>0</v>
      </c>
      <c r="T85" s="96">
        <v>4055.4302884615377</v>
      </c>
      <c r="U85" s="97">
        <v>0</v>
      </c>
      <c r="V85" s="96">
        <v>7663.2749999999969</v>
      </c>
      <c r="W85" s="97">
        <v>0</v>
      </c>
      <c r="X85" s="96">
        <v>12793.506944444453</v>
      </c>
      <c r="Y85" s="97">
        <v>0</v>
      </c>
      <c r="Z85" s="96">
        <v>0</v>
      </c>
      <c r="AA85" s="97">
        <v>0</v>
      </c>
      <c r="AB85" s="96">
        <v>8425.473557692314</v>
      </c>
      <c r="AC85" s="97">
        <v>0</v>
      </c>
      <c r="AD85" s="96">
        <v>2358.6774999999989</v>
      </c>
      <c r="AE85" s="97">
        <v>0</v>
      </c>
      <c r="AF85" s="96">
        <v>27183.088942307677</v>
      </c>
      <c r="AG85" s="97">
        <v>0</v>
      </c>
      <c r="AH85" s="96">
        <v>17919.345000000005</v>
      </c>
      <c r="AI85" s="97">
        <v>0</v>
      </c>
      <c r="AJ85" s="96">
        <v>12304.838541666659</v>
      </c>
      <c r="AK85" s="97">
        <v>0</v>
      </c>
      <c r="AL85" s="96">
        <v>23261.879629629624</v>
      </c>
      <c r="AM85" s="97">
        <v>0</v>
      </c>
      <c r="AN85" s="96">
        <v>12567.757499999992</v>
      </c>
      <c r="AO85" s="97">
        <v>0</v>
      </c>
      <c r="AP85" s="96">
        <v>14886.382211538468</v>
      </c>
      <c r="AQ85" s="97">
        <v>0</v>
      </c>
      <c r="AR85" s="96">
        <v>4352.1586538461615</v>
      </c>
      <c r="AS85" s="97">
        <v>0</v>
      </c>
      <c r="AT85" s="96">
        <v>7886.6300000000092</v>
      </c>
      <c r="AU85" s="97">
        <v>0</v>
      </c>
      <c r="AV85" s="96">
        <v>13015.250000000002</v>
      </c>
      <c r="AW85" s="97">
        <v>0</v>
      </c>
      <c r="AX85" s="96">
        <v>0</v>
      </c>
      <c r="AY85" s="97">
        <v>0</v>
      </c>
    </row>
    <row r="86" spans="2:51" x14ac:dyDescent="0.25">
      <c r="B86" s="94">
        <v>10256</v>
      </c>
      <c r="C86" s="95" t="s">
        <v>89</v>
      </c>
      <c r="D86" s="96">
        <v>3506.4976851851811</v>
      </c>
      <c r="E86" s="97">
        <v>0</v>
      </c>
      <c r="F86" s="96">
        <v>0</v>
      </c>
      <c r="G86" s="97">
        <v>0</v>
      </c>
      <c r="H86" s="96">
        <v>28567.812500000011</v>
      </c>
      <c r="I86" s="97">
        <v>0</v>
      </c>
      <c r="J86" s="96">
        <v>12878.432500000003</v>
      </c>
      <c r="K86" s="97">
        <v>0</v>
      </c>
      <c r="L86" s="96">
        <v>9067.8900000000012</v>
      </c>
      <c r="M86" s="97">
        <v>0</v>
      </c>
      <c r="N86" s="96">
        <v>2967.2361111111131</v>
      </c>
      <c r="O86" s="97">
        <v>0</v>
      </c>
      <c r="P86" s="96">
        <v>2655.7427884615381</v>
      </c>
      <c r="Q86" s="97">
        <v>0</v>
      </c>
      <c r="R86" s="96">
        <v>3887.3525000000022</v>
      </c>
      <c r="S86" s="97">
        <v>0</v>
      </c>
      <c r="T86" s="96">
        <v>5766.8774038461552</v>
      </c>
      <c r="U86" s="97">
        <v>0</v>
      </c>
      <c r="V86" s="96">
        <v>26.939999999996189</v>
      </c>
      <c r="W86" s="97">
        <v>0</v>
      </c>
      <c r="X86" s="96">
        <v>5375.7615740740803</v>
      </c>
      <c r="Y86" s="97">
        <v>0</v>
      </c>
      <c r="Z86" s="96">
        <v>0</v>
      </c>
      <c r="AA86" s="97">
        <v>0</v>
      </c>
      <c r="AB86" s="96">
        <v>2004.8966346153848</v>
      </c>
      <c r="AC86" s="97">
        <v>0</v>
      </c>
      <c r="AD86" s="96">
        <v>1306.3624999999988</v>
      </c>
      <c r="AE86" s="97">
        <v>0</v>
      </c>
      <c r="AF86" s="96">
        <v>28736.21875</v>
      </c>
      <c r="AG86" s="97">
        <v>0</v>
      </c>
      <c r="AH86" s="96">
        <v>12993.004999999997</v>
      </c>
      <c r="AI86" s="97">
        <v>0</v>
      </c>
      <c r="AJ86" s="96">
        <v>7080.0156249999982</v>
      </c>
      <c r="AK86" s="97">
        <v>0</v>
      </c>
      <c r="AL86" s="96">
        <v>3047.7662037036948</v>
      </c>
      <c r="AM86" s="97">
        <v>0</v>
      </c>
      <c r="AN86" s="96">
        <v>927.72499999999525</v>
      </c>
      <c r="AO86" s="97">
        <v>0</v>
      </c>
      <c r="AP86" s="96">
        <v>5951.3269230769301</v>
      </c>
      <c r="AQ86" s="97">
        <v>0</v>
      </c>
      <c r="AR86" s="96">
        <v>5818.2115384615354</v>
      </c>
      <c r="AS86" s="97">
        <v>0</v>
      </c>
      <c r="AT86" s="96">
        <v>58.524999999995941</v>
      </c>
      <c r="AU86" s="97">
        <v>0</v>
      </c>
      <c r="AV86" s="96">
        <v>5424.2199074074097</v>
      </c>
      <c r="AW86" s="97">
        <v>0</v>
      </c>
      <c r="AX86" s="96">
        <v>35.437499999998678</v>
      </c>
      <c r="AY86" s="97">
        <v>0</v>
      </c>
    </row>
    <row r="87" spans="2:51" x14ac:dyDescent="0.25">
      <c r="B87" s="94">
        <v>10258</v>
      </c>
      <c r="C87" s="95" t="s">
        <v>90</v>
      </c>
      <c r="D87" s="96">
        <v>9536.3680555555511</v>
      </c>
      <c r="E87" s="97">
        <v>0</v>
      </c>
      <c r="F87" s="96">
        <v>3713.3020833333321</v>
      </c>
      <c r="G87" s="97">
        <v>0</v>
      </c>
      <c r="H87" s="96">
        <v>9583.1346153846061</v>
      </c>
      <c r="I87" s="97">
        <v>0</v>
      </c>
      <c r="J87" s="96">
        <v>9807.3574999999983</v>
      </c>
      <c r="K87" s="97">
        <v>0</v>
      </c>
      <c r="L87" s="96">
        <v>8727.257500000007</v>
      </c>
      <c r="M87" s="97">
        <v>0</v>
      </c>
      <c r="N87" s="96">
        <v>10382.374999999991</v>
      </c>
      <c r="O87" s="97">
        <v>0</v>
      </c>
      <c r="P87" s="96">
        <v>8018.7692307692378</v>
      </c>
      <c r="Q87" s="97">
        <v>0</v>
      </c>
      <c r="R87" s="96">
        <v>4124.8724999999986</v>
      </c>
      <c r="S87" s="97">
        <v>0</v>
      </c>
      <c r="T87" s="96">
        <v>7051.5096153846089</v>
      </c>
      <c r="U87" s="97">
        <v>0</v>
      </c>
      <c r="V87" s="96">
        <v>5479.4974999999977</v>
      </c>
      <c r="W87" s="97">
        <v>0</v>
      </c>
      <c r="X87" s="96">
        <v>4860.8287037037098</v>
      </c>
      <c r="Y87" s="97">
        <v>0</v>
      </c>
      <c r="Z87" s="96">
        <v>7942.5600000000022</v>
      </c>
      <c r="AA87" s="97">
        <v>0</v>
      </c>
      <c r="AB87" s="96">
        <v>8121.5889423076978</v>
      </c>
      <c r="AC87" s="97">
        <v>0</v>
      </c>
      <c r="AD87" s="96">
        <v>6163.8750000000045</v>
      </c>
      <c r="AE87" s="97">
        <v>0</v>
      </c>
      <c r="AF87" s="96">
        <v>9774.7764423076878</v>
      </c>
      <c r="AG87" s="97">
        <v>0</v>
      </c>
      <c r="AH87" s="96">
        <v>10014.424999999992</v>
      </c>
      <c r="AI87" s="97">
        <v>0</v>
      </c>
      <c r="AJ87" s="96">
        <v>6456.6640625000036</v>
      </c>
      <c r="AK87" s="97">
        <v>0</v>
      </c>
      <c r="AL87" s="96">
        <v>10595.631944444436</v>
      </c>
      <c r="AM87" s="97">
        <v>0</v>
      </c>
      <c r="AN87" s="96">
        <v>6440.0024999999987</v>
      </c>
      <c r="AO87" s="97">
        <v>0</v>
      </c>
      <c r="AP87" s="96">
        <v>5941.2836538461524</v>
      </c>
      <c r="AQ87" s="97">
        <v>0</v>
      </c>
      <c r="AR87" s="96">
        <v>7154.4038461538466</v>
      </c>
      <c r="AS87" s="97">
        <v>0</v>
      </c>
      <c r="AT87" s="96">
        <v>5549.4074999999975</v>
      </c>
      <c r="AU87" s="97">
        <v>0</v>
      </c>
      <c r="AV87" s="96">
        <v>4933.3148148148211</v>
      </c>
      <c r="AW87" s="97">
        <v>0</v>
      </c>
      <c r="AX87" s="96">
        <v>8063.7200000000057</v>
      </c>
      <c r="AY87" s="97">
        <v>0</v>
      </c>
    </row>
    <row r="88" spans="2:51" x14ac:dyDescent="0.25">
      <c r="B88" s="94">
        <v>10259</v>
      </c>
      <c r="C88" s="95" t="s">
        <v>91</v>
      </c>
      <c r="D88" s="96">
        <v>5479.2893518518558</v>
      </c>
      <c r="E88" s="97">
        <v>0</v>
      </c>
      <c r="F88" s="96">
        <v>4070.8593749999941</v>
      </c>
      <c r="G88" s="97">
        <v>0</v>
      </c>
      <c r="H88" s="96">
        <v>7114.7091346153866</v>
      </c>
      <c r="I88" s="97">
        <v>0</v>
      </c>
      <c r="J88" s="96">
        <v>7196.1425000000054</v>
      </c>
      <c r="K88" s="97">
        <v>0</v>
      </c>
      <c r="L88" s="96">
        <v>4251.6050000000041</v>
      </c>
      <c r="M88" s="97">
        <v>0</v>
      </c>
      <c r="N88" s="96">
        <v>6127.3587962962993</v>
      </c>
      <c r="O88" s="97">
        <v>0</v>
      </c>
      <c r="P88" s="96">
        <v>5436.4927884615399</v>
      </c>
      <c r="Q88" s="97">
        <v>0</v>
      </c>
      <c r="R88" s="96">
        <v>5407.3025000000025</v>
      </c>
      <c r="S88" s="97">
        <v>0</v>
      </c>
      <c r="T88" s="96">
        <v>5763.6610576923049</v>
      </c>
      <c r="U88" s="97">
        <v>0</v>
      </c>
      <c r="V88" s="96">
        <v>5359.1774999999998</v>
      </c>
      <c r="W88" s="97">
        <v>0</v>
      </c>
      <c r="X88" s="96">
        <v>5775.4351851851843</v>
      </c>
      <c r="Y88" s="97">
        <v>0</v>
      </c>
      <c r="Z88" s="96">
        <v>7929.3875000000025</v>
      </c>
      <c r="AA88" s="97">
        <v>0</v>
      </c>
      <c r="AB88" s="96">
        <v>4613.5000000000036</v>
      </c>
      <c r="AC88" s="97">
        <v>0</v>
      </c>
      <c r="AD88" s="96">
        <v>5488.8499999999995</v>
      </c>
      <c r="AE88" s="97">
        <v>0</v>
      </c>
      <c r="AF88" s="96">
        <v>7258.5600961538412</v>
      </c>
      <c r="AG88" s="97">
        <v>0</v>
      </c>
      <c r="AH88" s="96">
        <v>7335.6724999999988</v>
      </c>
      <c r="AI88" s="97">
        <v>0</v>
      </c>
      <c r="AJ88" s="96">
        <v>4612.291666666667</v>
      </c>
      <c r="AK88" s="97">
        <v>0</v>
      </c>
      <c r="AL88" s="96">
        <v>6254.1018518518495</v>
      </c>
      <c r="AM88" s="97">
        <v>0</v>
      </c>
      <c r="AN88" s="96">
        <v>4488.3925000000008</v>
      </c>
      <c r="AO88" s="97">
        <v>0</v>
      </c>
      <c r="AP88" s="96">
        <v>6502.0192307692314</v>
      </c>
      <c r="AQ88" s="97">
        <v>0</v>
      </c>
      <c r="AR88" s="96">
        <v>5859.4423076923067</v>
      </c>
      <c r="AS88" s="97">
        <v>0</v>
      </c>
      <c r="AT88" s="96">
        <v>5445.4974999999968</v>
      </c>
      <c r="AU88" s="97">
        <v>0</v>
      </c>
      <c r="AV88" s="96">
        <v>5873.4212962962929</v>
      </c>
      <c r="AW88" s="97">
        <v>0</v>
      </c>
      <c r="AX88" s="96">
        <v>8039.387499999998</v>
      </c>
      <c r="AY88" s="97">
        <v>0</v>
      </c>
    </row>
    <row r="89" spans="2:51" x14ac:dyDescent="0.25">
      <c r="B89" s="94">
        <v>10260</v>
      </c>
      <c r="C89" s="95" t="s">
        <v>92</v>
      </c>
      <c r="D89" s="96">
        <v>2287.5833333333321</v>
      </c>
      <c r="E89" s="97">
        <v>0</v>
      </c>
      <c r="F89" s="96">
        <v>1733.1145833333342</v>
      </c>
      <c r="G89" s="97">
        <v>0</v>
      </c>
      <c r="H89" s="96">
        <v>6804.887019230765</v>
      </c>
      <c r="I89" s="97">
        <v>0</v>
      </c>
      <c r="J89" s="96">
        <v>6024.5874999999942</v>
      </c>
      <c r="K89" s="97">
        <v>0</v>
      </c>
      <c r="L89" s="96">
        <v>4646.2149999999965</v>
      </c>
      <c r="M89" s="97">
        <v>0</v>
      </c>
      <c r="N89" s="96">
        <v>4469.6736111111086</v>
      </c>
      <c r="O89" s="97">
        <v>0</v>
      </c>
      <c r="P89" s="96">
        <v>4574.6418269230826</v>
      </c>
      <c r="Q89" s="97">
        <v>0</v>
      </c>
      <c r="R89" s="96">
        <v>2594.7724999999991</v>
      </c>
      <c r="S89" s="97">
        <v>0</v>
      </c>
      <c r="T89" s="96">
        <v>2269.372596153848</v>
      </c>
      <c r="U89" s="97">
        <v>0</v>
      </c>
      <c r="V89" s="96">
        <v>3241.0500000000029</v>
      </c>
      <c r="W89" s="97">
        <v>0</v>
      </c>
      <c r="X89" s="96">
        <v>4585.3842592592637</v>
      </c>
      <c r="Y89" s="97">
        <v>0</v>
      </c>
      <c r="Z89" s="96">
        <v>5081.2349999999988</v>
      </c>
      <c r="AA89" s="97">
        <v>0</v>
      </c>
      <c r="AB89" s="96">
        <v>1361.0408653846146</v>
      </c>
      <c r="AC89" s="97">
        <v>0</v>
      </c>
      <c r="AD89" s="96">
        <v>3004.8924999999986</v>
      </c>
      <c r="AE89" s="97">
        <v>0</v>
      </c>
      <c r="AF89" s="96">
        <v>6862.0673076923104</v>
      </c>
      <c r="AG89" s="97">
        <v>0</v>
      </c>
      <c r="AH89" s="96">
        <v>6081.7500000000045</v>
      </c>
      <c r="AI89" s="97">
        <v>0</v>
      </c>
      <c r="AJ89" s="96">
        <v>3393.6197916666638</v>
      </c>
      <c r="AK89" s="97">
        <v>0</v>
      </c>
      <c r="AL89" s="96">
        <v>4517.6412037037071</v>
      </c>
      <c r="AM89" s="97">
        <v>0</v>
      </c>
      <c r="AN89" s="96">
        <v>3567.2599999999998</v>
      </c>
      <c r="AO89" s="97">
        <v>0</v>
      </c>
      <c r="AP89" s="96">
        <v>3597.2548076923104</v>
      </c>
      <c r="AQ89" s="97">
        <v>0</v>
      </c>
      <c r="AR89" s="96">
        <v>2325.7451923076974</v>
      </c>
      <c r="AS89" s="97">
        <v>0</v>
      </c>
      <c r="AT89" s="96">
        <v>3297.0299999999943</v>
      </c>
      <c r="AU89" s="97">
        <v>0</v>
      </c>
      <c r="AV89" s="96">
        <v>4648.5879629629626</v>
      </c>
      <c r="AW89" s="97">
        <v>0</v>
      </c>
      <c r="AX89" s="96">
        <v>5140.0150000000012</v>
      </c>
      <c r="AY89" s="97">
        <v>0</v>
      </c>
    </row>
    <row r="90" spans="2:51" x14ac:dyDescent="0.25">
      <c r="B90" s="94">
        <v>10273</v>
      </c>
      <c r="C90" s="95" t="s">
        <v>93</v>
      </c>
      <c r="D90" s="96">
        <v>1931.5624999999995</v>
      </c>
      <c r="E90" s="97">
        <v>0</v>
      </c>
      <c r="F90" s="96">
        <v>1098.2786458333339</v>
      </c>
      <c r="G90" s="97">
        <v>0</v>
      </c>
      <c r="H90" s="96">
        <v>2275.9783653846152</v>
      </c>
      <c r="I90" s="97">
        <v>0</v>
      </c>
      <c r="J90" s="96">
        <v>1666.7700000000023</v>
      </c>
      <c r="K90" s="97">
        <v>0</v>
      </c>
      <c r="L90" s="96">
        <v>1077.1700000000023</v>
      </c>
      <c r="M90" s="97">
        <v>0</v>
      </c>
      <c r="N90" s="96">
        <v>1114.2407407407404</v>
      </c>
      <c r="O90" s="97">
        <v>0</v>
      </c>
      <c r="P90" s="96">
        <v>3325.3774038461543</v>
      </c>
      <c r="Q90" s="97">
        <v>0</v>
      </c>
      <c r="R90" s="96">
        <v>1887.0625000000007</v>
      </c>
      <c r="S90" s="97">
        <v>0</v>
      </c>
      <c r="T90" s="96">
        <v>2580.8533653846171</v>
      </c>
      <c r="U90" s="97">
        <v>0</v>
      </c>
      <c r="V90" s="96">
        <v>1805.7399999999986</v>
      </c>
      <c r="W90" s="97">
        <v>0</v>
      </c>
      <c r="X90" s="96">
        <v>3183.729166666667</v>
      </c>
      <c r="Y90" s="97">
        <v>0</v>
      </c>
      <c r="Z90" s="96">
        <v>3456.0100000000016</v>
      </c>
      <c r="AA90" s="97">
        <v>0</v>
      </c>
      <c r="AB90" s="96">
        <v>2934.5528846153852</v>
      </c>
      <c r="AC90" s="97">
        <v>0</v>
      </c>
      <c r="AD90" s="96">
        <v>1383.7800000000007</v>
      </c>
      <c r="AE90" s="97">
        <v>0</v>
      </c>
      <c r="AF90" s="96">
        <v>2284.8774038461538</v>
      </c>
      <c r="AG90" s="97">
        <v>0</v>
      </c>
      <c r="AH90" s="96">
        <v>1675.2099999999998</v>
      </c>
      <c r="AI90" s="97">
        <v>0</v>
      </c>
      <c r="AJ90" s="96">
        <v>950.67187500000023</v>
      </c>
      <c r="AK90" s="97">
        <v>0</v>
      </c>
      <c r="AL90" s="96">
        <v>1124.1111111111115</v>
      </c>
      <c r="AM90" s="97">
        <v>0</v>
      </c>
      <c r="AN90" s="96">
        <v>3071.4050000000002</v>
      </c>
      <c r="AO90" s="97">
        <v>0</v>
      </c>
      <c r="AP90" s="96">
        <v>2232.5793269230767</v>
      </c>
      <c r="AQ90" s="97">
        <v>0</v>
      </c>
      <c r="AR90" s="96">
        <v>2585.15625</v>
      </c>
      <c r="AS90" s="97">
        <v>0</v>
      </c>
      <c r="AT90" s="96">
        <v>1812.1250000000002</v>
      </c>
      <c r="AU90" s="97">
        <v>0</v>
      </c>
      <c r="AV90" s="96">
        <v>3191.1157407407427</v>
      </c>
      <c r="AW90" s="97">
        <v>0</v>
      </c>
      <c r="AX90" s="96">
        <v>3461.5350000000017</v>
      </c>
      <c r="AY90" s="97">
        <v>0</v>
      </c>
    </row>
    <row r="91" spans="2:51" x14ac:dyDescent="0.25">
      <c r="B91" s="94">
        <v>10278</v>
      </c>
      <c r="C91" s="95" t="s">
        <v>94</v>
      </c>
      <c r="D91" s="96">
        <v>0</v>
      </c>
      <c r="E91" s="97">
        <v>0</v>
      </c>
      <c r="F91" s="96">
        <v>0</v>
      </c>
      <c r="G91" s="97">
        <v>0</v>
      </c>
      <c r="H91" s="96">
        <v>0</v>
      </c>
      <c r="I91" s="97">
        <v>0</v>
      </c>
      <c r="J91" s="96">
        <v>0</v>
      </c>
      <c r="K91" s="97">
        <v>0</v>
      </c>
      <c r="L91" s="96">
        <v>0</v>
      </c>
      <c r="M91" s="97">
        <v>0</v>
      </c>
      <c r="N91" s="96">
        <v>0</v>
      </c>
      <c r="O91" s="97">
        <v>0</v>
      </c>
      <c r="P91" s="96">
        <v>0</v>
      </c>
      <c r="Q91" s="97">
        <v>0</v>
      </c>
      <c r="R91" s="96">
        <v>0</v>
      </c>
      <c r="S91" s="97">
        <v>0</v>
      </c>
      <c r="T91" s="96">
        <v>0</v>
      </c>
      <c r="U91" s="97">
        <v>0</v>
      </c>
      <c r="V91" s="96">
        <v>0</v>
      </c>
      <c r="W91" s="97">
        <v>0</v>
      </c>
      <c r="X91" s="96">
        <v>0</v>
      </c>
      <c r="Y91" s="97">
        <v>0</v>
      </c>
      <c r="Z91" s="96">
        <v>0</v>
      </c>
      <c r="AA91" s="97">
        <v>0</v>
      </c>
      <c r="AB91" s="96">
        <v>0</v>
      </c>
      <c r="AC91" s="97">
        <v>0</v>
      </c>
      <c r="AD91" s="96">
        <v>0</v>
      </c>
      <c r="AE91" s="97">
        <v>0</v>
      </c>
      <c r="AF91" s="96">
        <v>0</v>
      </c>
      <c r="AG91" s="97">
        <v>0</v>
      </c>
      <c r="AH91" s="96">
        <v>0</v>
      </c>
      <c r="AI91" s="97">
        <v>0</v>
      </c>
      <c r="AJ91" s="96">
        <v>0</v>
      </c>
      <c r="AK91" s="97">
        <v>0</v>
      </c>
      <c r="AL91" s="96">
        <v>0</v>
      </c>
      <c r="AM91" s="97">
        <v>0</v>
      </c>
      <c r="AN91" s="96">
        <v>0</v>
      </c>
      <c r="AO91" s="97">
        <v>0</v>
      </c>
      <c r="AP91" s="96">
        <v>0</v>
      </c>
      <c r="AQ91" s="97">
        <v>0</v>
      </c>
      <c r="AR91" s="96">
        <v>0</v>
      </c>
      <c r="AS91" s="97">
        <v>0</v>
      </c>
      <c r="AT91" s="96">
        <v>0</v>
      </c>
      <c r="AU91" s="97">
        <v>0</v>
      </c>
      <c r="AV91" s="96">
        <v>0</v>
      </c>
      <c r="AW91" s="97">
        <v>0</v>
      </c>
      <c r="AX91" s="96">
        <v>0</v>
      </c>
      <c r="AY91" s="97">
        <v>0</v>
      </c>
    </row>
    <row r="92" spans="2:51" x14ac:dyDescent="0.25">
      <c r="B92" s="94">
        <v>10279</v>
      </c>
      <c r="C92" s="95" t="s">
        <v>95</v>
      </c>
      <c r="D92" s="96">
        <v>0</v>
      </c>
      <c r="E92" s="97">
        <v>0</v>
      </c>
      <c r="F92" s="96">
        <v>0</v>
      </c>
      <c r="G92" s="97">
        <v>0</v>
      </c>
      <c r="H92" s="96">
        <v>7403.2211538461561</v>
      </c>
      <c r="I92" s="97">
        <v>0</v>
      </c>
      <c r="J92" s="96">
        <v>1540.5500000000031</v>
      </c>
      <c r="K92" s="97">
        <v>0</v>
      </c>
      <c r="L92" s="96">
        <v>0</v>
      </c>
      <c r="M92" s="97">
        <v>0</v>
      </c>
      <c r="N92" s="96">
        <v>2571.5231481481542</v>
      </c>
      <c r="O92" s="97">
        <v>0</v>
      </c>
      <c r="P92" s="96">
        <v>0</v>
      </c>
      <c r="Q92" s="97">
        <v>0</v>
      </c>
      <c r="R92" s="96">
        <v>0</v>
      </c>
      <c r="S92" s="97">
        <v>0</v>
      </c>
      <c r="T92" s="96">
        <v>0</v>
      </c>
      <c r="U92" s="97">
        <v>0</v>
      </c>
      <c r="V92" s="96">
        <v>0</v>
      </c>
      <c r="W92" s="97">
        <v>0</v>
      </c>
      <c r="X92" s="96">
        <v>4144.9560185185155</v>
      </c>
      <c r="Y92" s="97">
        <v>0</v>
      </c>
      <c r="Z92" s="96">
        <v>4825.3974999999873</v>
      </c>
      <c r="AA92" s="97">
        <v>0</v>
      </c>
      <c r="AB92" s="96">
        <v>0</v>
      </c>
      <c r="AC92" s="97">
        <v>0</v>
      </c>
      <c r="AD92" s="96">
        <v>0</v>
      </c>
      <c r="AE92" s="97">
        <v>0</v>
      </c>
      <c r="AF92" s="96">
        <v>8382.2235576923231</v>
      </c>
      <c r="AG92" s="97">
        <v>0</v>
      </c>
      <c r="AH92" s="96">
        <v>2381.655000000002</v>
      </c>
      <c r="AI92" s="97">
        <v>0</v>
      </c>
      <c r="AJ92" s="96">
        <v>0</v>
      </c>
      <c r="AK92" s="97">
        <v>0</v>
      </c>
      <c r="AL92" s="96">
        <v>4383.6643518518576</v>
      </c>
      <c r="AM92" s="97">
        <v>0</v>
      </c>
      <c r="AN92" s="96">
        <v>0</v>
      </c>
      <c r="AO92" s="97">
        <v>0</v>
      </c>
      <c r="AP92" s="96">
        <v>0</v>
      </c>
      <c r="AQ92" s="97">
        <v>0</v>
      </c>
      <c r="AR92" s="96">
        <v>0</v>
      </c>
      <c r="AS92" s="97">
        <v>0</v>
      </c>
      <c r="AT92" s="96">
        <v>0</v>
      </c>
      <c r="AU92" s="97">
        <v>0</v>
      </c>
      <c r="AV92" s="96">
        <v>6149.1504629629662</v>
      </c>
      <c r="AW92" s="97">
        <v>0</v>
      </c>
      <c r="AX92" s="96">
        <v>6340.6124999999993</v>
      </c>
      <c r="AY92" s="97">
        <v>0</v>
      </c>
    </row>
    <row r="93" spans="2:51" x14ac:dyDescent="0.25">
      <c r="B93" s="94">
        <v>10284</v>
      </c>
      <c r="C93" s="95" t="s">
        <v>96</v>
      </c>
      <c r="D93" s="96">
        <v>887.85879629629699</v>
      </c>
      <c r="E93" s="97">
        <v>0</v>
      </c>
      <c r="F93" s="96">
        <v>387.86197916666777</v>
      </c>
      <c r="G93" s="97">
        <v>0</v>
      </c>
      <c r="H93" s="96">
        <v>3945.4927884615386</v>
      </c>
      <c r="I93" s="97">
        <v>0</v>
      </c>
      <c r="J93" s="96">
        <v>2563.0225000000005</v>
      </c>
      <c r="K93" s="97">
        <v>0</v>
      </c>
      <c r="L93" s="96">
        <v>1497.8274999999978</v>
      </c>
      <c r="M93" s="97">
        <v>0</v>
      </c>
      <c r="N93" s="96">
        <v>2863.5069444444434</v>
      </c>
      <c r="O93" s="97">
        <v>0</v>
      </c>
      <c r="P93" s="96">
        <v>2220.0576923076937</v>
      </c>
      <c r="Q93" s="97">
        <v>0</v>
      </c>
      <c r="R93" s="96">
        <v>0</v>
      </c>
      <c r="S93" s="97">
        <v>0</v>
      </c>
      <c r="T93" s="96">
        <v>0</v>
      </c>
      <c r="U93" s="97">
        <v>0</v>
      </c>
      <c r="V93" s="96">
        <v>672.79249999999945</v>
      </c>
      <c r="W93" s="97">
        <v>0</v>
      </c>
      <c r="X93" s="96">
        <v>1057.8240740740755</v>
      </c>
      <c r="Y93" s="97">
        <v>0</v>
      </c>
      <c r="Z93" s="96">
        <v>0</v>
      </c>
      <c r="AA93" s="97">
        <v>0</v>
      </c>
      <c r="AB93" s="96">
        <v>887.04807692307691</v>
      </c>
      <c r="AC93" s="97">
        <v>0</v>
      </c>
      <c r="AD93" s="96">
        <v>405.83249999999981</v>
      </c>
      <c r="AE93" s="97">
        <v>0</v>
      </c>
      <c r="AF93" s="96">
        <v>3966.3798076923067</v>
      </c>
      <c r="AG93" s="97">
        <v>0</v>
      </c>
      <c r="AH93" s="96">
        <v>2584.2625000000012</v>
      </c>
      <c r="AI93" s="97">
        <v>0</v>
      </c>
      <c r="AJ93" s="96">
        <v>1379.6796874999995</v>
      </c>
      <c r="AK93" s="97">
        <v>0</v>
      </c>
      <c r="AL93" s="96">
        <v>2876.2500000000005</v>
      </c>
      <c r="AM93" s="97">
        <v>0</v>
      </c>
      <c r="AN93" s="96">
        <v>2229.9250000000006</v>
      </c>
      <c r="AO93" s="97">
        <v>0</v>
      </c>
      <c r="AP93" s="96">
        <v>0</v>
      </c>
      <c r="AQ93" s="97">
        <v>0</v>
      </c>
      <c r="AR93" s="96">
        <v>0</v>
      </c>
      <c r="AS93" s="97">
        <v>0</v>
      </c>
      <c r="AT93" s="96">
        <v>660.74499999999898</v>
      </c>
      <c r="AU93" s="97">
        <v>0</v>
      </c>
      <c r="AV93" s="96">
        <v>1044.7615740740735</v>
      </c>
      <c r="AW93" s="97">
        <v>0</v>
      </c>
      <c r="AX93" s="96">
        <v>0</v>
      </c>
      <c r="AY93" s="97">
        <v>0</v>
      </c>
    </row>
    <row r="94" spans="2:51" x14ac:dyDescent="0.25">
      <c r="B94" s="94">
        <v>10285</v>
      </c>
      <c r="C94" s="95" t="s">
        <v>97</v>
      </c>
      <c r="D94" s="96">
        <v>0</v>
      </c>
      <c r="E94" s="97">
        <v>0</v>
      </c>
      <c r="F94" s="96">
        <v>0</v>
      </c>
      <c r="G94" s="97">
        <v>0</v>
      </c>
      <c r="H94" s="96">
        <v>0</v>
      </c>
      <c r="I94" s="97">
        <v>0</v>
      </c>
      <c r="J94" s="96">
        <v>0</v>
      </c>
      <c r="K94" s="97">
        <v>0</v>
      </c>
      <c r="L94" s="96">
        <v>0</v>
      </c>
      <c r="M94" s="97">
        <v>0</v>
      </c>
      <c r="N94" s="96">
        <v>0</v>
      </c>
      <c r="O94" s="97">
        <v>0</v>
      </c>
      <c r="P94" s="96">
        <v>0</v>
      </c>
      <c r="Q94" s="97">
        <v>0</v>
      </c>
      <c r="R94" s="96">
        <v>0</v>
      </c>
      <c r="S94" s="97">
        <v>0</v>
      </c>
      <c r="T94" s="96">
        <v>0</v>
      </c>
      <c r="U94" s="97">
        <v>0</v>
      </c>
      <c r="V94" s="96">
        <v>0</v>
      </c>
      <c r="W94" s="97">
        <v>0</v>
      </c>
      <c r="X94" s="96">
        <v>0</v>
      </c>
      <c r="Y94" s="97">
        <v>0</v>
      </c>
      <c r="Z94" s="96">
        <v>0</v>
      </c>
      <c r="AA94" s="97">
        <v>0</v>
      </c>
      <c r="AB94" s="96">
        <v>0</v>
      </c>
      <c r="AC94" s="97">
        <v>0</v>
      </c>
      <c r="AD94" s="96">
        <v>0</v>
      </c>
      <c r="AE94" s="97">
        <v>0</v>
      </c>
      <c r="AF94" s="96">
        <v>0</v>
      </c>
      <c r="AG94" s="97">
        <v>0</v>
      </c>
      <c r="AH94" s="96">
        <v>0</v>
      </c>
      <c r="AI94" s="97">
        <v>0</v>
      </c>
      <c r="AJ94" s="96">
        <v>0</v>
      </c>
      <c r="AK94" s="97">
        <v>0</v>
      </c>
      <c r="AL94" s="96">
        <v>0</v>
      </c>
      <c r="AM94" s="97">
        <v>0</v>
      </c>
      <c r="AN94" s="96">
        <v>0</v>
      </c>
      <c r="AO94" s="97">
        <v>0</v>
      </c>
      <c r="AP94" s="96">
        <v>0</v>
      </c>
      <c r="AQ94" s="97">
        <v>0</v>
      </c>
      <c r="AR94" s="96">
        <v>0</v>
      </c>
      <c r="AS94" s="97">
        <v>0</v>
      </c>
      <c r="AT94" s="96">
        <v>0</v>
      </c>
      <c r="AU94" s="97">
        <v>0</v>
      </c>
      <c r="AV94" s="96">
        <v>0</v>
      </c>
      <c r="AW94" s="97">
        <v>0</v>
      </c>
      <c r="AX94" s="96">
        <v>0</v>
      </c>
      <c r="AY94" s="97">
        <v>0</v>
      </c>
    </row>
    <row r="95" spans="2:51" x14ac:dyDescent="0.25">
      <c r="B95" s="94">
        <v>10286</v>
      </c>
      <c r="C95" s="95" t="s">
        <v>98</v>
      </c>
      <c r="D95" s="96">
        <v>0</v>
      </c>
      <c r="E95" s="97">
        <v>0</v>
      </c>
      <c r="F95" s="96">
        <v>0</v>
      </c>
      <c r="G95" s="97">
        <v>0</v>
      </c>
      <c r="H95" s="96">
        <v>0</v>
      </c>
      <c r="I95" s="97">
        <v>0</v>
      </c>
      <c r="J95" s="96">
        <v>0</v>
      </c>
      <c r="K95" s="97">
        <v>0</v>
      </c>
      <c r="L95" s="96">
        <v>0</v>
      </c>
      <c r="M95" s="97">
        <v>0</v>
      </c>
      <c r="N95" s="96">
        <v>0</v>
      </c>
      <c r="O95" s="97">
        <v>0</v>
      </c>
      <c r="P95" s="96">
        <v>0</v>
      </c>
      <c r="Q95" s="97">
        <v>0</v>
      </c>
      <c r="R95" s="96">
        <v>0</v>
      </c>
      <c r="S95" s="97">
        <v>0</v>
      </c>
      <c r="T95" s="96">
        <v>0</v>
      </c>
      <c r="U95" s="97">
        <v>0</v>
      </c>
      <c r="V95" s="96">
        <v>0</v>
      </c>
      <c r="W95" s="97">
        <v>0</v>
      </c>
      <c r="X95" s="96">
        <v>0</v>
      </c>
      <c r="Y95" s="97">
        <v>0</v>
      </c>
      <c r="Z95" s="96">
        <v>0</v>
      </c>
      <c r="AA95" s="97">
        <v>0</v>
      </c>
      <c r="AB95" s="96">
        <v>0</v>
      </c>
      <c r="AC95" s="97">
        <v>0</v>
      </c>
      <c r="AD95" s="96">
        <v>0</v>
      </c>
      <c r="AE95" s="97">
        <v>0</v>
      </c>
      <c r="AF95" s="96">
        <v>0</v>
      </c>
      <c r="AG95" s="97">
        <v>0</v>
      </c>
      <c r="AH95" s="96">
        <v>0</v>
      </c>
      <c r="AI95" s="97">
        <v>0</v>
      </c>
      <c r="AJ95" s="96">
        <v>0</v>
      </c>
      <c r="AK95" s="97">
        <v>0</v>
      </c>
      <c r="AL95" s="96">
        <v>0</v>
      </c>
      <c r="AM95" s="97">
        <v>0</v>
      </c>
      <c r="AN95" s="96">
        <v>0</v>
      </c>
      <c r="AO95" s="97">
        <v>0</v>
      </c>
      <c r="AP95" s="96">
        <v>0</v>
      </c>
      <c r="AQ95" s="97">
        <v>0</v>
      </c>
      <c r="AR95" s="96">
        <v>0</v>
      </c>
      <c r="AS95" s="97">
        <v>0</v>
      </c>
      <c r="AT95" s="96">
        <v>0</v>
      </c>
      <c r="AU95" s="97">
        <v>0</v>
      </c>
      <c r="AV95" s="96">
        <v>0</v>
      </c>
      <c r="AW95" s="97">
        <v>0</v>
      </c>
      <c r="AX95" s="96">
        <v>0</v>
      </c>
      <c r="AY95" s="97">
        <v>0</v>
      </c>
    </row>
    <row r="96" spans="2:51" x14ac:dyDescent="0.25">
      <c r="B96" s="94">
        <v>10288</v>
      </c>
      <c r="C96" s="95" t="s">
        <v>99</v>
      </c>
      <c r="D96" s="96">
        <v>2760.8611111111118</v>
      </c>
      <c r="E96" s="97">
        <v>0</v>
      </c>
      <c r="F96" s="96">
        <v>54.315104166667183</v>
      </c>
      <c r="G96" s="97">
        <v>0</v>
      </c>
      <c r="H96" s="96">
        <v>12943.882211538465</v>
      </c>
      <c r="I96" s="97">
        <v>0</v>
      </c>
      <c r="J96" s="96">
        <v>4863.8224999999993</v>
      </c>
      <c r="K96" s="97">
        <v>0</v>
      </c>
      <c r="L96" s="96">
        <v>4259.7550000000001</v>
      </c>
      <c r="M96" s="97">
        <v>0</v>
      </c>
      <c r="N96" s="96">
        <v>6043.4606481481478</v>
      </c>
      <c r="O96" s="97">
        <v>0</v>
      </c>
      <c r="P96" s="96">
        <v>6141.3245192307659</v>
      </c>
      <c r="Q96" s="97">
        <v>0</v>
      </c>
      <c r="R96" s="96">
        <v>6460.83</v>
      </c>
      <c r="S96" s="97">
        <v>0</v>
      </c>
      <c r="T96" s="96">
        <v>1394.2860576923076</v>
      </c>
      <c r="U96" s="97">
        <v>0</v>
      </c>
      <c r="V96" s="96">
        <v>2465.9474999999979</v>
      </c>
      <c r="W96" s="97">
        <v>0</v>
      </c>
      <c r="X96" s="96">
        <v>2756.9884259259247</v>
      </c>
      <c r="Y96" s="97">
        <v>0</v>
      </c>
      <c r="Z96" s="96">
        <v>0</v>
      </c>
      <c r="AA96" s="97">
        <v>0</v>
      </c>
      <c r="AB96" s="96">
        <v>2664.7788461538403</v>
      </c>
      <c r="AC96" s="97">
        <v>0</v>
      </c>
      <c r="AD96" s="96">
        <v>178.81499999999841</v>
      </c>
      <c r="AE96" s="97">
        <v>0</v>
      </c>
      <c r="AF96" s="96">
        <v>12943.875000000005</v>
      </c>
      <c r="AG96" s="97">
        <v>0</v>
      </c>
      <c r="AH96" s="96">
        <v>4863.8224999999993</v>
      </c>
      <c r="AI96" s="97">
        <v>0</v>
      </c>
      <c r="AJ96" s="96">
        <v>3410.0026041666729</v>
      </c>
      <c r="AK96" s="97">
        <v>0</v>
      </c>
      <c r="AL96" s="96">
        <v>6043.4560185185192</v>
      </c>
      <c r="AM96" s="97">
        <v>0</v>
      </c>
      <c r="AN96" s="96">
        <v>6054.7549999999947</v>
      </c>
      <c r="AO96" s="97">
        <v>0</v>
      </c>
      <c r="AP96" s="96">
        <v>6533.4326923076933</v>
      </c>
      <c r="AQ96" s="97">
        <v>0</v>
      </c>
      <c r="AR96" s="96">
        <v>1394.2860576923076</v>
      </c>
      <c r="AS96" s="97">
        <v>0</v>
      </c>
      <c r="AT96" s="96">
        <v>2465.944999999997</v>
      </c>
      <c r="AU96" s="97">
        <v>0</v>
      </c>
      <c r="AV96" s="96">
        <v>2756.9861111111099</v>
      </c>
      <c r="AW96" s="97">
        <v>0</v>
      </c>
      <c r="AX96" s="96">
        <v>0</v>
      </c>
      <c r="AY96" s="97">
        <v>0</v>
      </c>
    </row>
    <row r="97" spans="2:51" x14ac:dyDescent="0.25">
      <c r="B97" s="94">
        <v>10291</v>
      </c>
      <c r="C97" s="95" t="s">
        <v>100</v>
      </c>
      <c r="D97" s="96">
        <v>9978.8263888888978</v>
      </c>
      <c r="E97" s="97">
        <v>0</v>
      </c>
      <c r="F97" s="96">
        <v>0</v>
      </c>
      <c r="G97" s="97">
        <v>0</v>
      </c>
      <c r="H97" s="96">
        <v>8647.2596153846134</v>
      </c>
      <c r="I97" s="97">
        <v>0</v>
      </c>
      <c r="J97" s="96">
        <v>9439.8425000000079</v>
      </c>
      <c r="K97" s="97">
        <v>0</v>
      </c>
      <c r="L97" s="96">
        <v>2979.9425000000001</v>
      </c>
      <c r="M97" s="97">
        <v>0</v>
      </c>
      <c r="N97" s="96">
        <v>7283.122685185177</v>
      </c>
      <c r="O97" s="97">
        <v>0</v>
      </c>
      <c r="P97" s="96">
        <v>13691.971153846158</v>
      </c>
      <c r="Q97" s="97">
        <v>0</v>
      </c>
      <c r="R97" s="96">
        <v>12201.359999999991</v>
      </c>
      <c r="S97" s="97">
        <v>0</v>
      </c>
      <c r="T97" s="96">
        <v>8964.2187499999982</v>
      </c>
      <c r="U97" s="97">
        <v>0</v>
      </c>
      <c r="V97" s="96">
        <v>6023.4500000000025</v>
      </c>
      <c r="W97" s="97">
        <v>0</v>
      </c>
      <c r="X97" s="96">
        <v>5916.0532407407391</v>
      </c>
      <c r="Y97" s="97">
        <v>0</v>
      </c>
      <c r="Z97" s="96">
        <v>1481.4275000000032</v>
      </c>
      <c r="AA97" s="97">
        <v>0</v>
      </c>
      <c r="AB97" s="96">
        <v>10075.963942307688</v>
      </c>
      <c r="AC97" s="97">
        <v>0</v>
      </c>
      <c r="AD97" s="96">
        <v>0</v>
      </c>
      <c r="AE97" s="97">
        <v>0</v>
      </c>
      <c r="AF97" s="96">
        <v>9057.1081730769401</v>
      </c>
      <c r="AG97" s="97">
        <v>0</v>
      </c>
      <c r="AH97" s="96">
        <v>9847.807499999999</v>
      </c>
      <c r="AI97" s="97">
        <v>0</v>
      </c>
      <c r="AJ97" s="96">
        <v>49.752604166663161</v>
      </c>
      <c r="AK97" s="97">
        <v>0</v>
      </c>
      <c r="AL97" s="96">
        <v>7649.0092592592591</v>
      </c>
      <c r="AM97" s="97">
        <v>0</v>
      </c>
      <c r="AN97" s="96">
        <v>13803.162499999988</v>
      </c>
      <c r="AO97" s="97">
        <v>0</v>
      </c>
      <c r="AP97" s="96">
        <v>12896.286057692307</v>
      </c>
      <c r="AQ97" s="97">
        <v>0</v>
      </c>
      <c r="AR97" s="96">
        <v>9313.3221153846207</v>
      </c>
      <c r="AS97" s="97">
        <v>0</v>
      </c>
      <c r="AT97" s="96">
        <v>6369.2999999999865</v>
      </c>
      <c r="AU97" s="97">
        <v>0</v>
      </c>
      <c r="AV97" s="96">
        <v>6222.3564814814854</v>
      </c>
      <c r="AW97" s="97">
        <v>0</v>
      </c>
      <c r="AX97" s="96">
        <v>1718.267500000004</v>
      </c>
      <c r="AY97" s="97">
        <v>0</v>
      </c>
    </row>
    <row r="98" spans="2:51" x14ac:dyDescent="0.25">
      <c r="B98" s="94">
        <v>10294</v>
      </c>
      <c r="C98" s="95" t="s">
        <v>101</v>
      </c>
      <c r="D98" s="96">
        <v>0</v>
      </c>
      <c r="E98" s="97">
        <v>0</v>
      </c>
      <c r="F98" s="96">
        <v>0</v>
      </c>
      <c r="G98" s="97">
        <v>0</v>
      </c>
      <c r="H98" s="96">
        <v>0</v>
      </c>
      <c r="I98" s="97">
        <v>0</v>
      </c>
      <c r="J98" s="96">
        <v>0</v>
      </c>
      <c r="K98" s="97">
        <v>0</v>
      </c>
      <c r="L98" s="96">
        <v>0</v>
      </c>
      <c r="M98" s="97">
        <v>0</v>
      </c>
      <c r="N98" s="96">
        <v>0</v>
      </c>
      <c r="O98" s="97">
        <v>0</v>
      </c>
      <c r="P98" s="96">
        <v>0</v>
      </c>
      <c r="Q98" s="97">
        <v>0</v>
      </c>
      <c r="R98" s="96">
        <v>0</v>
      </c>
      <c r="S98" s="97">
        <v>0</v>
      </c>
      <c r="T98" s="96">
        <v>0</v>
      </c>
      <c r="U98" s="97">
        <v>0</v>
      </c>
      <c r="V98" s="96">
        <v>0</v>
      </c>
      <c r="W98" s="97">
        <v>0</v>
      </c>
      <c r="X98" s="96">
        <v>0</v>
      </c>
      <c r="Y98" s="97">
        <v>0</v>
      </c>
      <c r="Z98" s="96">
        <v>0</v>
      </c>
      <c r="AA98" s="97">
        <v>0</v>
      </c>
      <c r="AB98" s="96">
        <v>0</v>
      </c>
      <c r="AC98" s="97">
        <v>0</v>
      </c>
      <c r="AD98" s="96">
        <v>0</v>
      </c>
      <c r="AE98" s="97">
        <v>0</v>
      </c>
      <c r="AF98" s="96">
        <v>0</v>
      </c>
      <c r="AG98" s="97">
        <v>0</v>
      </c>
      <c r="AH98" s="96">
        <v>0</v>
      </c>
      <c r="AI98" s="97">
        <v>0</v>
      </c>
      <c r="AJ98" s="96">
        <v>0</v>
      </c>
      <c r="AK98" s="97">
        <v>0</v>
      </c>
      <c r="AL98" s="96">
        <v>0</v>
      </c>
      <c r="AM98" s="97">
        <v>0</v>
      </c>
      <c r="AN98" s="96">
        <v>0</v>
      </c>
      <c r="AO98" s="97">
        <v>0</v>
      </c>
      <c r="AP98" s="96">
        <v>0</v>
      </c>
      <c r="AQ98" s="97">
        <v>0</v>
      </c>
      <c r="AR98" s="96">
        <v>0</v>
      </c>
      <c r="AS98" s="97">
        <v>0</v>
      </c>
      <c r="AT98" s="96">
        <v>0</v>
      </c>
      <c r="AU98" s="97">
        <v>0</v>
      </c>
      <c r="AV98" s="96">
        <v>0</v>
      </c>
      <c r="AW98" s="97">
        <v>0</v>
      </c>
      <c r="AX98" s="96">
        <v>0</v>
      </c>
      <c r="AY98" s="97">
        <v>0</v>
      </c>
    </row>
    <row r="99" spans="2:51" x14ac:dyDescent="0.25">
      <c r="B99" s="94">
        <v>10304</v>
      </c>
      <c r="C99" s="95" t="s">
        <v>102</v>
      </c>
      <c r="D99" s="96">
        <v>2421.9444444444434</v>
      </c>
      <c r="E99" s="97">
        <v>0</v>
      </c>
      <c r="F99" s="96">
        <v>0</v>
      </c>
      <c r="G99" s="97">
        <v>0</v>
      </c>
      <c r="H99" s="96">
        <v>4672.0096153846171</v>
      </c>
      <c r="I99" s="97">
        <v>0</v>
      </c>
      <c r="J99" s="96">
        <v>3275.8324999999995</v>
      </c>
      <c r="K99" s="97">
        <v>0</v>
      </c>
      <c r="L99" s="96">
        <v>2080.6875000000032</v>
      </c>
      <c r="M99" s="97">
        <v>0</v>
      </c>
      <c r="N99" s="96">
        <v>1089.4305555555572</v>
      </c>
      <c r="O99" s="97">
        <v>0</v>
      </c>
      <c r="P99" s="96">
        <v>0</v>
      </c>
      <c r="Q99" s="97">
        <v>0</v>
      </c>
      <c r="R99" s="96">
        <v>0</v>
      </c>
      <c r="S99" s="97">
        <v>0</v>
      </c>
      <c r="T99" s="96">
        <v>1375.5745192307713</v>
      </c>
      <c r="U99" s="97">
        <v>0</v>
      </c>
      <c r="V99" s="96">
        <v>808.2074999999993</v>
      </c>
      <c r="W99" s="97">
        <v>0</v>
      </c>
      <c r="X99" s="96">
        <v>1734.944444444445</v>
      </c>
      <c r="Y99" s="97">
        <v>0</v>
      </c>
      <c r="Z99" s="96">
        <v>1474.8774999999991</v>
      </c>
      <c r="AA99" s="97">
        <v>0</v>
      </c>
      <c r="AB99" s="96">
        <v>1977.389423076921</v>
      </c>
      <c r="AC99" s="97">
        <v>0</v>
      </c>
      <c r="AD99" s="96">
        <v>0</v>
      </c>
      <c r="AE99" s="97">
        <v>0</v>
      </c>
      <c r="AF99" s="96">
        <v>4762.6057692307704</v>
      </c>
      <c r="AG99" s="97">
        <v>0</v>
      </c>
      <c r="AH99" s="96">
        <v>3365.1525000000001</v>
      </c>
      <c r="AI99" s="97">
        <v>0</v>
      </c>
      <c r="AJ99" s="96">
        <v>1926.1901041666647</v>
      </c>
      <c r="AK99" s="97">
        <v>0</v>
      </c>
      <c r="AL99" s="96">
        <v>1165.3518518518524</v>
      </c>
      <c r="AM99" s="97">
        <v>0</v>
      </c>
      <c r="AN99" s="96">
        <v>0</v>
      </c>
      <c r="AO99" s="97">
        <v>0</v>
      </c>
      <c r="AP99" s="96">
        <v>286.9374999999992</v>
      </c>
      <c r="AQ99" s="97">
        <v>0</v>
      </c>
      <c r="AR99" s="96">
        <v>1459.6923076923065</v>
      </c>
      <c r="AS99" s="97">
        <v>0</v>
      </c>
      <c r="AT99" s="96">
        <v>893.53249999999855</v>
      </c>
      <c r="AU99" s="97">
        <v>0</v>
      </c>
      <c r="AV99" s="96">
        <v>1820.8472222222222</v>
      </c>
      <c r="AW99" s="97">
        <v>0</v>
      </c>
      <c r="AX99" s="96">
        <v>1557.8024999999986</v>
      </c>
      <c r="AY99" s="97">
        <v>0</v>
      </c>
    </row>
    <row r="100" spans="2:51" x14ac:dyDescent="0.25">
      <c r="B100" s="94">
        <v>10306</v>
      </c>
      <c r="C100" s="95" t="s">
        <v>103</v>
      </c>
      <c r="D100" s="96">
        <v>0</v>
      </c>
      <c r="E100" s="97">
        <v>0</v>
      </c>
      <c r="F100" s="96">
        <v>0</v>
      </c>
      <c r="G100" s="97">
        <v>0</v>
      </c>
      <c r="H100" s="96">
        <v>0</v>
      </c>
      <c r="I100" s="97">
        <v>0</v>
      </c>
      <c r="J100" s="96">
        <v>0</v>
      </c>
      <c r="K100" s="97">
        <v>0</v>
      </c>
      <c r="L100" s="96">
        <v>0</v>
      </c>
      <c r="M100" s="97">
        <v>0</v>
      </c>
      <c r="N100" s="96">
        <v>0</v>
      </c>
      <c r="O100" s="97">
        <v>0</v>
      </c>
      <c r="P100" s="96">
        <v>0</v>
      </c>
      <c r="Q100" s="97">
        <v>0</v>
      </c>
      <c r="R100" s="96">
        <v>0</v>
      </c>
      <c r="S100" s="97">
        <v>0</v>
      </c>
      <c r="T100" s="96">
        <v>0</v>
      </c>
      <c r="U100" s="97">
        <v>0</v>
      </c>
      <c r="V100" s="96">
        <v>0</v>
      </c>
      <c r="W100" s="97">
        <v>0</v>
      </c>
      <c r="X100" s="96">
        <v>0</v>
      </c>
      <c r="Y100" s="97">
        <v>0</v>
      </c>
      <c r="Z100" s="96">
        <v>0</v>
      </c>
      <c r="AA100" s="97">
        <v>0</v>
      </c>
      <c r="AB100" s="96">
        <v>0</v>
      </c>
      <c r="AC100" s="97">
        <v>0</v>
      </c>
      <c r="AD100" s="96">
        <v>0</v>
      </c>
      <c r="AE100" s="97">
        <v>0</v>
      </c>
      <c r="AF100" s="96">
        <v>0</v>
      </c>
      <c r="AG100" s="97">
        <v>0</v>
      </c>
      <c r="AH100" s="96">
        <v>0</v>
      </c>
      <c r="AI100" s="97">
        <v>0</v>
      </c>
      <c r="AJ100" s="96">
        <v>0</v>
      </c>
      <c r="AK100" s="97">
        <v>0</v>
      </c>
      <c r="AL100" s="96">
        <v>0</v>
      </c>
      <c r="AM100" s="97">
        <v>0</v>
      </c>
      <c r="AN100" s="96">
        <v>0</v>
      </c>
      <c r="AO100" s="97">
        <v>0</v>
      </c>
      <c r="AP100" s="96">
        <v>0</v>
      </c>
      <c r="AQ100" s="97">
        <v>0</v>
      </c>
      <c r="AR100" s="96">
        <v>0</v>
      </c>
      <c r="AS100" s="97">
        <v>0</v>
      </c>
      <c r="AT100" s="96">
        <v>0</v>
      </c>
      <c r="AU100" s="97">
        <v>0</v>
      </c>
      <c r="AV100" s="96">
        <v>0</v>
      </c>
      <c r="AW100" s="97">
        <v>0</v>
      </c>
      <c r="AX100" s="96">
        <v>0</v>
      </c>
      <c r="AY100" s="97">
        <v>0</v>
      </c>
    </row>
    <row r="101" spans="2:51" x14ac:dyDescent="0.25">
      <c r="B101" s="94">
        <v>10307</v>
      </c>
      <c r="C101" s="95" t="s">
        <v>104</v>
      </c>
      <c r="D101" s="96">
        <v>8644.7268518518467</v>
      </c>
      <c r="E101" s="97">
        <v>0</v>
      </c>
      <c r="F101" s="96">
        <v>0</v>
      </c>
      <c r="G101" s="97">
        <v>0</v>
      </c>
      <c r="H101" s="96">
        <v>28774.824519230788</v>
      </c>
      <c r="I101" s="97">
        <v>0</v>
      </c>
      <c r="J101" s="96">
        <v>26115.53999999999</v>
      </c>
      <c r="K101" s="97">
        <v>0</v>
      </c>
      <c r="L101" s="96">
        <v>13041.950000000017</v>
      </c>
      <c r="M101" s="97">
        <v>0</v>
      </c>
      <c r="N101" s="96">
        <v>16513.111111111106</v>
      </c>
      <c r="O101" s="97">
        <v>0</v>
      </c>
      <c r="P101" s="96">
        <v>5085.3173076923067</v>
      </c>
      <c r="Q101" s="97">
        <v>0</v>
      </c>
      <c r="R101" s="96">
        <v>1189.612499999999</v>
      </c>
      <c r="S101" s="97">
        <v>0</v>
      </c>
      <c r="T101" s="96">
        <v>7500.0865384615372</v>
      </c>
      <c r="U101" s="97">
        <v>0</v>
      </c>
      <c r="V101" s="96">
        <v>8465.6200000000044</v>
      </c>
      <c r="W101" s="97">
        <v>0</v>
      </c>
      <c r="X101" s="96">
        <v>11092.574074074073</v>
      </c>
      <c r="Y101" s="97">
        <v>0</v>
      </c>
      <c r="Z101" s="96">
        <v>5714.7800000000061</v>
      </c>
      <c r="AA101" s="97">
        <v>0</v>
      </c>
      <c r="AB101" s="96">
        <v>9166.4663461538439</v>
      </c>
      <c r="AC101" s="97">
        <v>0</v>
      </c>
      <c r="AD101" s="96">
        <v>31.005000000014604</v>
      </c>
      <c r="AE101" s="97">
        <v>0</v>
      </c>
      <c r="AF101" s="96">
        <v>29472.536057692319</v>
      </c>
      <c r="AG101" s="97">
        <v>0</v>
      </c>
      <c r="AH101" s="96">
        <v>26812.270000000004</v>
      </c>
      <c r="AI101" s="97">
        <v>0</v>
      </c>
      <c r="AJ101" s="96">
        <v>11228.893229166677</v>
      </c>
      <c r="AK101" s="97">
        <v>0</v>
      </c>
      <c r="AL101" s="96">
        <v>17145.872685185172</v>
      </c>
      <c r="AM101" s="97">
        <v>0</v>
      </c>
      <c r="AN101" s="96">
        <v>5566.7624999999962</v>
      </c>
      <c r="AO101" s="97">
        <v>0</v>
      </c>
      <c r="AP101" s="96">
        <v>1872.7259615384676</v>
      </c>
      <c r="AQ101" s="97">
        <v>0</v>
      </c>
      <c r="AR101" s="96">
        <v>8083.3389423076978</v>
      </c>
      <c r="AS101" s="97">
        <v>0</v>
      </c>
      <c r="AT101" s="96">
        <v>9069.317500000001</v>
      </c>
      <c r="AU101" s="97">
        <v>0</v>
      </c>
      <c r="AV101" s="96">
        <v>11694.050925925929</v>
      </c>
      <c r="AW101" s="97">
        <v>0</v>
      </c>
      <c r="AX101" s="96">
        <v>6284.0050000000019</v>
      </c>
      <c r="AY101" s="97">
        <v>0</v>
      </c>
    </row>
    <row r="102" spans="2:51" x14ac:dyDescent="0.25">
      <c r="B102" s="94">
        <v>10326</v>
      </c>
      <c r="C102" s="95" t="s">
        <v>105</v>
      </c>
      <c r="D102" s="96">
        <v>0</v>
      </c>
      <c r="E102" s="97">
        <v>0</v>
      </c>
      <c r="F102" s="96">
        <v>0</v>
      </c>
      <c r="G102" s="97">
        <v>0</v>
      </c>
      <c r="H102" s="96">
        <v>11022.564903846152</v>
      </c>
      <c r="I102" s="97">
        <v>0</v>
      </c>
      <c r="J102" s="96">
        <v>3012.58</v>
      </c>
      <c r="K102" s="97">
        <v>0</v>
      </c>
      <c r="L102" s="96">
        <v>6127.4400000000005</v>
      </c>
      <c r="M102" s="97">
        <v>0</v>
      </c>
      <c r="N102" s="96">
        <v>9287.8611111111095</v>
      </c>
      <c r="O102" s="97">
        <v>0</v>
      </c>
      <c r="P102" s="96">
        <v>6216.0817307692323</v>
      </c>
      <c r="Q102" s="97">
        <v>0</v>
      </c>
      <c r="R102" s="96">
        <v>2299.7675000000031</v>
      </c>
      <c r="S102" s="97">
        <v>0</v>
      </c>
      <c r="T102" s="96">
        <v>8201.6129807692359</v>
      </c>
      <c r="U102" s="97">
        <v>0</v>
      </c>
      <c r="V102" s="96">
        <v>3905.9024999999997</v>
      </c>
      <c r="W102" s="97">
        <v>0</v>
      </c>
      <c r="X102" s="96">
        <v>0</v>
      </c>
      <c r="Y102" s="97">
        <v>0</v>
      </c>
      <c r="Z102" s="96">
        <v>0</v>
      </c>
      <c r="AA102" s="97">
        <v>0</v>
      </c>
      <c r="AB102" s="96">
        <v>0</v>
      </c>
      <c r="AC102" s="97">
        <v>0</v>
      </c>
      <c r="AD102" s="96">
        <v>0</v>
      </c>
      <c r="AE102" s="97">
        <v>0</v>
      </c>
      <c r="AF102" s="96">
        <v>11022.564903846152</v>
      </c>
      <c r="AG102" s="97">
        <v>0</v>
      </c>
      <c r="AH102" s="96">
        <v>3012.58</v>
      </c>
      <c r="AI102" s="97">
        <v>0</v>
      </c>
      <c r="AJ102" s="96">
        <v>5956.0156249999964</v>
      </c>
      <c r="AK102" s="97">
        <v>0</v>
      </c>
      <c r="AL102" s="96">
        <v>9287.8611111111095</v>
      </c>
      <c r="AM102" s="97">
        <v>0</v>
      </c>
      <c r="AN102" s="96">
        <v>4948.7249999999995</v>
      </c>
      <c r="AO102" s="97">
        <v>0</v>
      </c>
      <c r="AP102" s="96">
        <v>3476.6610576923131</v>
      </c>
      <c r="AQ102" s="97">
        <v>0</v>
      </c>
      <c r="AR102" s="96">
        <v>8201.6129807692359</v>
      </c>
      <c r="AS102" s="97">
        <v>0</v>
      </c>
      <c r="AT102" s="96">
        <v>3905.9024999999997</v>
      </c>
      <c r="AU102" s="97">
        <v>0</v>
      </c>
      <c r="AV102" s="96">
        <v>0</v>
      </c>
      <c r="AW102" s="97">
        <v>0</v>
      </c>
      <c r="AX102" s="96">
        <v>0</v>
      </c>
      <c r="AY102" s="97">
        <v>0</v>
      </c>
    </row>
    <row r="103" spans="2:51" x14ac:dyDescent="0.25">
      <c r="B103" s="94">
        <v>10331</v>
      </c>
      <c r="C103" s="95" t="s">
        <v>106</v>
      </c>
      <c r="D103" s="96">
        <v>0</v>
      </c>
      <c r="E103" s="97">
        <v>0</v>
      </c>
      <c r="F103" s="96">
        <v>0</v>
      </c>
      <c r="G103" s="97">
        <v>0</v>
      </c>
      <c r="H103" s="96">
        <v>0</v>
      </c>
      <c r="I103" s="97">
        <v>0</v>
      </c>
      <c r="J103" s="96">
        <v>0</v>
      </c>
      <c r="K103" s="97">
        <v>0</v>
      </c>
      <c r="L103" s="96">
        <v>0</v>
      </c>
      <c r="M103" s="97">
        <v>0</v>
      </c>
      <c r="N103" s="96">
        <v>0</v>
      </c>
      <c r="O103" s="97">
        <v>0</v>
      </c>
      <c r="P103" s="96">
        <v>0</v>
      </c>
      <c r="Q103" s="97">
        <v>0</v>
      </c>
      <c r="R103" s="96">
        <v>0</v>
      </c>
      <c r="S103" s="97">
        <v>0</v>
      </c>
      <c r="T103" s="96">
        <v>0</v>
      </c>
      <c r="U103" s="97">
        <v>0</v>
      </c>
      <c r="V103" s="96">
        <v>0</v>
      </c>
      <c r="W103" s="97">
        <v>0</v>
      </c>
      <c r="X103" s="96">
        <v>0</v>
      </c>
      <c r="Y103" s="97">
        <v>0</v>
      </c>
      <c r="Z103" s="96">
        <v>0</v>
      </c>
      <c r="AA103" s="97">
        <v>0</v>
      </c>
      <c r="AB103" s="96">
        <v>0</v>
      </c>
      <c r="AC103" s="97">
        <v>0</v>
      </c>
      <c r="AD103" s="96">
        <v>0</v>
      </c>
      <c r="AE103" s="97">
        <v>0</v>
      </c>
      <c r="AF103" s="96">
        <v>0</v>
      </c>
      <c r="AG103" s="97">
        <v>0</v>
      </c>
      <c r="AH103" s="96">
        <v>0</v>
      </c>
      <c r="AI103" s="97">
        <v>0</v>
      </c>
      <c r="AJ103" s="96">
        <v>0</v>
      </c>
      <c r="AK103" s="97">
        <v>0</v>
      </c>
      <c r="AL103" s="96">
        <v>0</v>
      </c>
      <c r="AM103" s="97">
        <v>0</v>
      </c>
      <c r="AN103" s="96">
        <v>0</v>
      </c>
      <c r="AO103" s="97">
        <v>0</v>
      </c>
      <c r="AP103" s="96">
        <v>0</v>
      </c>
      <c r="AQ103" s="97">
        <v>0</v>
      </c>
      <c r="AR103" s="96">
        <v>0</v>
      </c>
      <c r="AS103" s="97">
        <v>0</v>
      </c>
      <c r="AT103" s="96">
        <v>0</v>
      </c>
      <c r="AU103" s="97">
        <v>0</v>
      </c>
      <c r="AV103" s="96">
        <v>0</v>
      </c>
      <c r="AW103" s="97">
        <v>0</v>
      </c>
      <c r="AX103" s="96">
        <v>0</v>
      </c>
      <c r="AY103" s="97">
        <v>0</v>
      </c>
    </row>
    <row r="104" spans="2:51" x14ac:dyDescent="0.25">
      <c r="B104" s="94">
        <v>10333</v>
      </c>
      <c r="C104" s="95" t="s">
        <v>107</v>
      </c>
      <c r="D104" s="96">
        <v>2482.025462962964</v>
      </c>
      <c r="E104" s="97">
        <v>0</v>
      </c>
      <c r="F104" s="96">
        <v>1684.372395833333</v>
      </c>
      <c r="G104" s="97">
        <v>0</v>
      </c>
      <c r="H104" s="96">
        <v>4188.4639423076906</v>
      </c>
      <c r="I104" s="97">
        <v>0</v>
      </c>
      <c r="J104" s="96">
        <v>3977.5374999999958</v>
      </c>
      <c r="K104" s="97">
        <v>0</v>
      </c>
      <c r="L104" s="96">
        <v>2377.0449999999973</v>
      </c>
      <c r="M104" s="97">
        <v>0</v>
      </c>
      <c r="N104" s="96">
        <v>2825.0092592592573</v>
      </c>
      <c r="O104" s="97">
        <v>0</v>
      </c>
      <c r="P104" s="96">
        <v>4293.1802884615381</v>
      </c>
      <c r="Q104" s="97">
        <v>0</v>
      </c>
      <c r="R104" s="96">
        <v>3469.9149999999991</v>
      </c>
      <c r="S104" s="97">
        <v>0</v>
      </c>
      <c r="T104" s="96">
        <v>3040.4014423076928</v>
      </c>
      <c r="U104" s="97">
        <v>0</v>
      </c>
      <c r="V104" s="96">
        <v>2533.4275000000002</v>
      </c>
      <c r="W104" s="97">
        <v>0</v>
      </c>
      <c r="X104" s="96">
        <v>3774.1087962962984</v>
      </c>
      <c r="Y104" s="97">
        <v>0</v>
      </c>
      <c r="Z104" s="96">
        <v>3025.5625000000014</v>
      </c>
      <c r="AA104" s="97">
        <v>0</v>
      </c>
      <c r="AB104" s="96">
        <v>1903.7379807692307</v>
      </c>
      <c r="AC104" s="97">
        <v>0</v>
      </c>
      <c r="AD104" s="96">
        <v>2626.1850000000004</v>
      </c>
      <c r="AE104" s="97">
        <v>0</v>
      </c>
      <c r="AF104" s="96">
        <v>4275.5360576923085</v>
      </c>
      <c r="AG104" s="97">
        <v>0</v>
      </c>
      <c r="AH104" s="96">
        <v>4069.7399999999984</v>
      </c>
      <c r="AI104" s="97">
        <v>0</v>
      </c>
      <c r="AJ104" s="96">
        <v>2715.6015625</v>
      </c>
      <c r="AK104" s="97">
        <v>0</v>
      </c>
      <c r="AL104" s="96">
        <v>2905.3541666666652</v>
      </c>
      <c r="AM104" s="97">
        <v>0</v>
      </c>
      <c r="AN104" s="96">
        <v>3688.2775000000006</v>
      </c>
      <c r="AO104" s="97">
        <v>0</v>
      </c>
      <c r="AP104" s="96">
        <v>4223.3846153846152</v>
      </c>
      <c r="AQ104" s="97">
        <v>0</v>
      </c>
      <c r="AR104" s="96">
        <v>3093.0000000000027</v>
      </c>
      <c r="AS104" s="97">
        <v>0</v>
      </c>
      <c r="AT104" s="96">
        <v>2578.3949999999986</v>
      </c>
      <c r="AU104" s="97">
        <v>0</v>
      </c>
      <c r="AV104" s="96">
        <v>3832.9814814814808</v>
      </c>
      <c r="AW104" s="97">
        <v>0</v>
      </c>
      <c r="AX104" s="96">
        <v>3079.6875000000005</v>
      </c>
      <c r="AY104" s="97">
        <v>0</v>
      </c>
    </row>
    <row r="105" spans="2:51" x14ac:dyDescent="0.25">
      <c r="B105" s="94">
        <v>10338</v>
      </c>
      <c r="C105" s="95" t="s">
        <v>108</v>
      </c>
      <c r="D105" s="96">
        <v>0</v>
      </c>
      <c r="E105" s="97">
        <v>0</v>
      </c>
      <c r="F105" s="96">
        <v>218.25000000000006</v>
      </c>
      <c r="G105" s="97">
        <v>0</v>
      </c>
      <c r="H105" s="96">
        <v>394.35096153846195</v>
      </c>
      <c r="I105" s="97">
        <v>0</v>
      </c>
      <c r="J105" s="96">
        <v>532.32000000000085</v>
      </c>
      <c r="K105" s="97">
        <v>0</v>
      </c>
      <c r="L105" s="96">
        <v>189.29249999999942</v>
      </c>
      <c r="M105" s="97">
        <v>0</v>
      </c>
      <c r="N105" s="96">
        <v>536.42824074074076</v>
      </c>
      <c r="O105" s="97">
        <v>0</v>
      </c>
      <c r="P105" s="96">
        <v>406.06730769230779</v>
      </c>
      <c r="Q105" s="97">
        <v>0</v>
      </c>
      <c r="R105" s="96">
        <v>474.94249999999971</v>
      </c>
      <c r="S105" s="97">
        <v>0</v>
      </c>
      <c r="T105" s="96">
        <v>642.12500000000023</v>
      </c>
      <c r="U105" s="97">
        <v>0</v>
      </c>
      <c r="V105" s="96">
        <v>634.69249999999977</v>
      </c>
      <c r="W105" s="97">
        <v>0</v>
      </c>
      <c r="X105" s="96">
        <v>538.77314814814827</v>
      </c>
      <c r="Y105" s="97">
        <v>0</v>
      </c>
      <c r="Z105" s="96">
        <v>0</v>
      </c>
      <c r="AA105" s="97">
        <v>0</v>
      </c>
      <c r="AB105" s="96">
        <v>0</v>
      </c>
      <c r="AC105" s="97">
        <v>0</v>
      </c>
      <c r="AD105" s="96">
        <v>218.68499999999958</v>
      </c>
      <c r="AE105" s="97">
        <v>0</v>
      </c>
      <c r="AF105" s="96">
        <v>398.01201923076991</v>
      </c>
      <c r="AG105" s="97">
        <v>0</v>
      </c>
      <c r="AH105" s="96">
        <v>537.32749999999999</v>
      </c>
      <c r="AI105" s="97">
        <v>0</v>
      </c>
      <c r="AJ105" s="96">
        <v>162.520833333333</v>
      </c>
      <c r="AK105" s="97">
        <v>0</v>
      </c>
      <c r="AL105" s="96">
        <v>540.21990740740739</v>
      </c>
      <c r="AM105" s="97">
        <v>0</v>
      </c>
      <c r="AN105" s="96">
        <v>410.71999999999997</v>
      </c>
      <c r="AO105" s="97">
        <v>0</v>
      </c>
      <c r="AP105" s="96">
        <v>479.51201923076883</v>
      </c>
      <c r="AQ105" s="97">
        <v>0</v>
      </c>
      <c r="AR105" s="96">
        <v>643.4783653846157</v>
      </c>
      <c r="AS105" s="97">
        <v>0</v>
      </c>
      <c r="AT105" s="96">
        <v>637.97250000000042</v>
      </c>
      <c r="AU105" s="97">
        <v>0</v>
      </c>
      <c r="AV105" s="96">
        <v>540.74537037037055</v>
      </c>
      <c r="AW105" s="97">
        <v>0</v>
      </c>
      <c r="AX105" s="96">
        <v>0</v>
      </c>
      <c r="AY105" s="97">
        <v>0</v>
      </c>
    </row>
    <row r="106" spans="2:51" x14ac:dyDescent="0.25">
      <c r="B106" s="94">
        <v>10342</v>
      </c>
      <c r="C106" s="95" t="s">
        <v>109</v>
      </c>
      <c r="D106" s="96">
        <v>5757.8425925925858</v>
      </c>
      <c r="E106" s="97">
        <v>0</v>
      </c>
      <c r="F106" s="96">
        <v>2084.4296875</v>
      </c>
      <c r="G106" s="97">
        <v>0</v>
      </c>
      <c r="H106" s="96">
        <v>8417.8365384615336</v>
      </c>
      <c r="I106" s="97">
        <v>0</v>
      </c>
      <c r="J106" s="96">
        <v>7580.6025000000063</v>
      </c>
      <c r="K106" s="97">
        <v>0</v>
      </c>
      <c r="L106" s="96">
        <v>3923.1825000000049</v>
      </c>
      <c r="M106" s="97">
        <v>0</v>
      </c>
      <c r="N106" s="96">
        <v>7502.113425925927</v>
      </c>
      <c r="O106" s="97">
        <v>0</v>
      </c>
      <c r="P106" s="96">
        <v>4077.1009615384555</v>
      </c>
      <c r="Q106" s="97">
        <v>0</v>
      </c>
      <c r="R106" s="96">
        <v>1391.3499999999956</v>
      </c>
      <c r="S106" s="97">
        <v>0</v>
      </c>
      <c r="T106" s="96">
        <v>2207.9615384615431</v>
      </c>
      <c r="U106" s="97">
        <v>0</v>
      </c>
      <c r="V106" s="96">
        <v>3919.6275000000023</v>
      </c>
      <c r="W106" s="97">
        <v>0</v>
      </c>
      <c r="X106" s="96">
        <v>8325.601851851854</v>
      </c>
      <c r="Y106" s="97">
        <v>0</v>
      </c>
      <c r="Z106" s="96">
        <v>8489.1924999999974</v>
      </c>
      <c r="AA106" s="97">
        <v>0</v>
      </c>
      <c r="AB106" s="96">
        <v>5711.8894230769229</v>
      </c>
      <c r="AC106" s="97">
        <v>0</v>
      </c>
      <c r="AD106" s="96">
        <v>2196.4474999999998</v>
      </c>
      <c r="AE106" s="97">
        <v>0</v>
      </c>
      <c r="AF106" s="96">
        <v>8460.0120192307731</v>
      </c>
      <c r="AG106" s="97">
        <v>0</v>
      </c>
      <c r="AH106" s="96">
        <v>7618.9449999999979</v>
      </c>
      <c r="AI106" s="97">
        <v>0</v>
      </c>
      <c r="AJ106" s="96">
        <v>3999.3437499999959</v>
      </c>
      <c r="AK106" s="97">
        <v>0</v>
      </c>
      <c r="AL106" s="96">
        <v>7536.7268518518458</v>
      </c>
      <c r="AM106" s="97">
        <v>0</v>
      </c>
      <c r="AN106" s="96">
        <v>4049.8700000000058</v>
      </c>
      <c r="AO106" s="97">
        <v>0</v>
      </c>
      <c r="AP106" s="96">
        <v>1481.7716346153843</v>
      </c>
      <c r="AQ106" s="97">
        <v>0</v>
      </c>
      <c r="AR106" s="96">
        <v>2235.8557692307704</v>
      </c>
      <c r="AS106" s="97">
        <v>0</v>
      </c>
      <c r="AT106" s="96">
        <v>3965.7224999999967</v>
      </c>
      <c r="AU106" s="97">
        <v>0</v>
      </c>
      <c r="AV106" s="96">
        <v>8373.4467592592555</v>
      </c>
      <c r="AW106" s="97">
        <v>0</v>
      </c>
      <c r="AX106" s="96">
        <v>8526.4050000000007</v>
      </c>
      <c r="AY106" s="97">
        <v>0</v>
      </c>
    </row>
    <row r="107" spans="2:51" x14ac:dyDescent="0.25">
      <c r="B107" s="94">
        <v>10343</v>
      </c>
      <c r="C107" s="95" t="s">
        <v>110</v>
      </c>
      <c r="D107" s="96">
        <v>0</v>
      </c>
      <c r="E107" s="97">
        <v>0</v>
      </c>
      <c r="F107" s="96">
        <v>0</v>
      </c>
      <c r="G107" s="97">
        <v>0</v>
      </c>
      <c r="H107" s="96">
        <v>0</v>
      </c>
      <c r="I107" s="97">
        <v>0</v>
      </c>
      <c r="J107" s="96">
        <v>0</v>
      </c>
      <c r="K107" s="97">
        <v>0</v>
      </c>
      <c r="L107" s="96">
        <v>0</v>
      </c>
      <c r="M107" s="97">
        <v>0</v>
      </c>
      <c r="N107" s="96">
        <v>0</v>
      </c>
      <c r="O107" s="97">
        <v>0</v>
      </c>
      <c r="P107" s="96">
        <v>0</v>
      </c>
      <c r="Q107" s="97">
        <v>0</v>
      </c>
      <c r="R107" s="96">
        <v>0</v>
      </c>
      <c r="S107" s="97">
        <v>0</v>
      </c>
      <c r="T107" s="96">
        <v>0</v>
      </c>
      <c r="U107" s="97">
        <v>0</v>
      </c>
      <c r="V107" s="96">
        <v>0</v>
      </c>
      <c r="W107" s="97">
        <v>0</v>
      </c>
      <c r="X107" s="96">
        <v>0</v>
      </c>
      <c r="Y107" s="97">
        <v>0</v>
      </c>
      <c r="Z107" s="96">
        <v>0</v>
      </c>
      <c r="AA107" s="97">
        <v>0</v>
      </c>
      <c r="AB107" s="96">
        <v>0</v>
      </c>
      <c r="AC107" s="97">
        <v>0</v>
      </c>
      <c r="AD107" s="96">
        <v>0</v>
      </c>
      <c r="AE107" s="97">
        <v>0</v>
      </c>
      <c r="AF107" s="96">
        <v>0</v>
      </c>
      <c r="AG107" s="97">
        <v>0</v>
      </c>
      <c r="AH107" s="96">
        <v>0</v>
      </c>
      <c r="AI107" s="97">
        <v>0</v>
      </c>
      <c r="AJ107" s="96">
        <v>0</v>
      </c>
      <c r="AK107" s="97">
        <v>0</v>
      </c>
      <c r="AL107" s="96">
        <v>0</v>
      </c>
      <c r="AM107" s="97">
        <v>0</v>
      </c>
      <c r="AN107" s="96">
        <v>0</v>
      </c>
      <c r="AO107" s="97">
        <v>0</v>
      </c>
      <c r="AP107" s="96">
        <v>0</v>
      </c>
      <c r="AQ107" s="97">
        <v>0</v>
      </c>
      <c r="AR107" s="96">
        <v>0</v>
      </c>
      <c r="AS107" s="97">
        <v>0</v>
      </c>
      <c r="AT107" s="96">
        <v>0</v>
      </c>
      <c r="AU107" s="97">
        <v>0</v>
      </c>
      <c r="AV107" s="96">
        <v>0</v>
      </c>
      <c r="AW107" s="97">
        <v>0</v>
      </c>
      <c r="AX107" s="96">
        <v>0</v>
      </c>
      <c r="AY107" s="97">
        <v>0</v>
      </c>
    </row>
    <row r="108" spans="2:51" x14ac:dyDescent="0.25">
      <c r="B108" s="94">
        <v>10349</v>
      </c>
      <c r="C108" s="95" t="s">
        <v>111</v>
      </c>
      <c r="D108" s="96">
        <v>0</v>
      </c>
      <c r="E108" s="97">
        <v>0</v>
      </c>
      <c r="F108" s="96">
        <v>0</v>
      </c>
      <c r="G108" s="97">
        <v>0</v>
      </c>
      <c r="H108" s="96">
        <v>0</v>
      </c>
      <c r="I108" s="97">
        <v>0</v>
      </c>
      <c r="J108" s="96">
        <v>0</v>
      </c>
      <c r="K108" s="97">
        <v>0</v>
      </c>
      <c r="L108" s="96">
        <v>0</v>
      </c>
      <c r="M108" s="97">
        <v>0</v>
      </c>
      <c r="N108" s="96">
        <v>0</v>
      </c>
      <c r="O108" s="97">
        <v>0</v>
      </c>
      <c r="P108" s="96">
        <v>0</v>
      </c>
      <c r="Q108" s="97">
        <v>0</v>
      </c>
      <c r="R108" s="96">
        <v>0</v>
      </c>
      <c r="S108" s="97">
        <v>0</v>
      </c>
      <c r="T108" s="96">
        <v>0</v>
      </c>
      <c r="U108" s="97">
        <v>0</v>
      </c>
      <c r="V108" s="96">
        <v>0</v>
      </c>
      <c r="W108" s="97">
        <v>0</v>
      </c>
      <c r="X108" s="96">
        <v>0</v>
      </c>
      <c r="Y108" s="97">
        <v>0</v>
      </c>
      <c r="Z108" s="96">
        <v>0</v>
      </c>
      <c r="AA108" s="97">
        <v>0</v>
      </c>
      <c r="AB108" s="96">
        <v>0</v>
      </c>
      <c r="AC108" s="97">
        <v>0</v>
      </c>
      <c r="AD108" s="96">
        <v>0</v>
      </c>
      <c r="AE108" s="97">
        <v>0</v>
      </c>
      <c r="AF108" s="96">
        <v>0</v>
      </c>
      <c r="AG108" s="97">
        <v>0</v>
      </c>
      <c r="AH108" s="96">
        <v>0</v>
      </c>
      <c r="AI108" s="97">
        <v>0</v>
      </c>
      <c r="AJ108" s="96">
        <v>0</v>
      </c>
      <c r="AK108" s="97">
        <v>0</v>
      </c>
      <c r="AL108" s="96">
        <v>0</v>
      </c>
      <c r="AM108" s="97">
        <v>0</v>
      </c>
      <c r="AN108" s="96">
        <v>0</v>
      </c>
      <c r="AO108" s="97">
        <v>0</v>
      </c>
      <c r="AP108" s="96">
        <v>0</v>
      </c>
      <c r="AQ108" s="97">
        <v>0</v>
      </c>
      <c r="AR108" s="96">
        <v>0</v>
      </c>
      <c r="AS108" s="97">
        <v>0</v>
      </c>
      <c r="AT108" s="96">
        <v>0</v>
      </c>
      <c r="AU108" s="97">
        <v>0</v>
      </c>
      <c r="AV108" s="96">
        <v>0</v>
      </c>
      <c r="AW108" s="97">
        <v>0</v>
      </c>
      <c r="AX108" s="96">
        <v>0</v>
      </c>
      <c r="AY108" s="97">
        <v>0</v>
      </c>
    </row>
    <row r="109" spans="2:51" x14ac:dyDescent="0.25">
      <c r="B109" s="94">
        <v>10352</v>
      </c>
      <c r="C109" s="95" t="s">
        <v>112</v>
      </c>
      <c r="D109" s="96">
        <v>2206.0532407407409</v>
      </c>
      <c r="E109" s="97">
        <v>0</v>
      </c>
      <c r="F109" s="96">
        <v>1671.7552083333346</v>
      </c>
      <c r="G109" s="97">
        <v>0</v>
      </c>
      <c r="H109" s="96">
        <v>3823.7187499999991</v>
      </c>
      <c r="I109" s="97">
        <v>0</v>
      </c>
      <c r="J109" s="96">
        <v>4841.4099999999962</v>
      </c>
      <c r="K109" s="97">
        <v>0</v>
      </c>
      <c r="L109" s="96">
        <v>2609.7225000000003</v>
      </c>
      <c r="M109" s="97">
        <v>0</v>
      </c>
      <c r="N109" s="96">
        <v>5032.4421296296323</v>
      </c>
      <c r="O109" s="97">
        <v>0</v>
      </c>
      <c r="P109" s="96">
        <v>2969.4230769230758</v>
      </c>
      <c r="Q109" s="97">
        <v>0</v>
      </c>
      <c r="R109" s="96">
        <v>895.43250000000012</v>
      </c>
      <c r="S109" s="97">
        <v>0</v>
      </c>
      <c r="T109" s="96">
        <v>1588.1706730769215</v>
      </c>
      <c r="U109" s="97">
        <v>0</v>
      </c>
      <c r="V109" s="96">
        <v>1326.2400000000016</v>
      </c>
      <c r="W109" s="97">
        <v>0</v>
      </c>
      <c r="X109" s="96">
        <v>2142.8541666666679</v>
      </c>
      <c r="Y109" s="97">
        <v>0</v>
      </c>
      <c r="Z109" s="96">
        <v>1255.5924999999997</v>
      </c>
      <c r="AA109" s="97">
        <v>0</v>
      </c>
      <c r="AB109" s="96">
        <v>2120.4519230769233</v>
      </c>
      <c r="AC109" s="97">
        <v>0</v>
      </c>
      <c r="AD109" s="96">
        <v>1742.1975000000004</v>
      </c>
      <c r="AE109" s="97">
        <v>0</v>
      </c>
      <c r="AF109" s="96">
        <v>3829.427884615382</v>
      </c>
      <c r="AG109" s="97">
        <v>0</v>
      </c>
      <c r="AH109" s="96">
        <v>4850.8525000000018</v>
      </c>
      <c r="AI109" s="97">
        <v>0</v>
      </c>
      <c r="AJ109" s="96">
        <v>2383.2447916666697</v>
      </c>
      <c r="AK109" s="97">
        <v>0</v>
      </c>
      <c r="AL109" s="96">
        <v>5030.3865740740712</v>
      </c>
      <c r="AM109" s="97">
        <v>0</v>
      </c>
      <c r="AN109" s="96">
        <v>2892.8899999999985</v>
      </c>
      <c r="AO109" s="97">
        <v>0</v>
      </c>
      <c r="AP109" s="96">
        <v>947.46874999999875</v>
      </c>
      <c r="AQ109" s="97">
        <v>0</v>
      </c>
      <c r="AR109" s="96">
        <v>1555.7331730769249</v>
      </c>
      <c r="AS109" s="97">
        <v>0</v>
      </c>
      <c r="AT109" s="96">
        <v>1298.0550000000028</v>
      </c>
      <c r="AU109" s="97">
        <v>0</v>
      </c>
      <c r="AV109" s="96">
        <v>2115.0810185185182</v>
      </c>
      <c r="AW109" s="97">
        <v>0</v>
      </c>
      <c r="AX109" s="96">
        <v>1225.2699999999993</v>
      </c>
      <c r="AY109" s="97">
        <v>0</v>
      </c>
    </row>
    <row r="110" spans="2:51" x14ac:dyDescent="0.25">
      <c r="B110" s="94">
        <v>10354</v>
      </c>
      <c r="C110" s="95" t="s">
        <v>113</v>
      </c>
      <c r="D110" s="96">
        <v>0</v>
      </c>
      <c r="E110" s="97">
        <v>0</v>
      </c>
      <c r="F110" s="96">
        <v>0</v>
      </c>
      <c r="G110" s="97">
        <v>0</v>
      </c>
      <c r="H110" s="96">
        <v>0</v>
      </c>
      <c r="I110" s="97">
        <v>0</v>
      </c>
      <c r="J110" s="96">
        <v>0</v>
      </c>
      <c r="K110" s="97">
        <v>0</v>
      </c>
      <c r="L110" s="96">
        <v>0</v>
      </c>
      <c r="M110" s="97">
        <v>0</v>
      </c>
      <c r="N110" s="96">
        <v>0</v>
      </c>
      <c r="O110" s="97">
        <v>0</v>
      </c>
      <c r="P110" s="96">
        <v>0</v>
      </c>
      <c r="Q110" s="97">
        <v>0</v>
      </c>
      <c r="R110" s="96">
        <v>0</v>
      </c>
      <c r="S110" s="97">
        <v>0</v>
      </c>
      <c r="T110" s="96">
        <v>0</v>
      </c>
      <c r="U110" s="97">
        <v>0</v>
      </c>
      <c r="V110" s="96">
        <v>0</v>
      </c>
      <c r="W110" s="97">
        <v>0</v>
      </c>
      <c r="X110" s="96">
        <v>0</v>
      </c>
      <c r="Y110" s="97">
        <v>0</v>
      </c>
      <c r="Z110" s="96">
        <v>0</v>
      </c>
      <c r="AA110" s="97">
        <v>0</v>
      </c>
      <c r="AB110" s="96">
        <v>0</v>
      </c>
      <c r="AC110" s="97">
        <v>0</v>
      </c>
      <c r="AD110" s="96">
        <v>0</v>
      </c>
      <c r="AE110" s="97">
        <v>0</v>
      </c>
      <c r="AF110" s="96">
        <v>0</v>
      </c>
      <c r="AG110" s="97">
        <v>0</v>
      </c>
      <c r="AH110" s="96">
        <v>0</v>
      </c>
      <c r="AI110" s="97">
        <v>0</v>
      </c>
      <c r="AJ110" s="96">
        <v>0</v>
      </c>
      <c r="AK110" s="97">
        <v>0</v>
      </c>
      <c r="AL110" s="96">
        <v>0</v>
      </c>
      <c r="AM110" s="97">
        <v>0</v>
      </c>
      <c r="AN110" s="96">
        <v>0</v>
      </c>
      <c r="AO110" s="97">
        <v>0</v>
      </c>
      <c r="AP110" s="96">
        <v>0</v>
      </c>
      <c r="AQ110" s="97">
        <v>0</v>
      </c>
      <c r="AR110" s="96">
        <v>0</v>
      </c>
      <c r="AS110" s="97">
        <v>0</v>
      </c>
      <c r="AT110" s="96">
        <v>0</v>
      </c>
      <c r="AU110" s="97">
        <v>0</v>
      </c>
      <c r="AV110" s="96">
        <v>0</v>
      </c>
      <c r="AW110" s="97">
        <v>0</v>
      </c>
      <c r="AX110" s="96">
        <v>0</v>
      </c>
      <c r="AY110" s="97">
        <v>0</v>
      </c>
    </row>
    <row r="111" spans="2:51" x14ac:dyDescent="0.25">
      <c r="B111" s="94">
        <v>10360</v>
      </c>
      <c r="C111" s="95" t="s">
        <v>114</v>
      </c>
      <c r="D111" s="96">
        <v>707.9907407407411</v>
      </c>
      <c r="E111" s="97">
        <v>0</v>
      </c>
      <c r="F111" s="96">
        <v>406.76302083333303</v>
      </c>
      <c r="G111" s="97">
        <v>0</v>
      </c>
      <c r="H111" s="96">
        <v>719.27403846153811</v>
      </c>
      <c r="I111" s="97">
        <v>0</v>
      </c>
      <c r="J111" s="96">
        <v>1138.9375000000002</v>
      </c>
      <c r="K111" s="97">
        <v>0</v>
      </c>
      <c r="L111" s="96">
        <v>587.95999999999935</v>
      </c>
      <c r="M111" s="97">
        <v>0</v>
      </c>
      <c r="N111" s="96">
        <v>736.45601851851825</v>
      </c>
      <c r="O111" s="97">
        <v>0</v>
      </c>
      <c r="P111" s="96">
        <v>847.89903846153743</v>
      </c>
      <c r="Q111" s="97">
        <v>0</v>
      </c>
      <c r="R111" s="96">
        <v>0</v>
      </c>
      <c r="S111" s="97">
        <v>0</v>
      </c>
      <c r="T111" s="96">
        <v>2955.5769230769229</v>
      </c>
      <c r="U111" s="97">
        <v>0</v>
      </c>
      <c r="V111" s="96">
        <v>1797.0050000000012</v>
      </c>
      <c r="W111" s="97">
        <v>0</v>
      </c>
      <c r="X111" s="96">
        <v>2141.1666666666661</v>
      </c>
      <c r="Y111" s="97">
        <v>0</v>
      </c>
      <c r="Z111" s="96">
        <v>508.3949999999997</v>
      </c>
      <c r="AA111" s="97">
        <v>0</v>
      </c>
      <c r="AB111" s="96">
        <v>714.37500000000023</v>
      </c>
      <c r="AC111" s="97">
        <v>0</v>
      </c>
      <c r="AD111" s="96">
        <v>413.68999999999988</v>
      </c>
      <c r="AE111" s="97">
        <v>0</v>
      </c>
      <c r="AF111" s="96">
        <v>727.18269230769272</v>
      </c>
      <c r="AG111" s="97">
        <v>0</v>
      </c>
      <c r="AH111" s="96">
        <v>1147.8450000000005</v>
      </c>
      <c r="AI111" s="97">
        <v>0</v>
      </c>
      <c r="AJ111" s="96">
        <v>585.14843750000045</v>
      </c>
      <c r="AK111" s="97">
        <v>0</v>
      </c>
      <c r="AL111" s="96">
        <v>745.24768518518545</v>
      </c>
      <c r="AM111" s="97">
        <v>0</v>
      </c>
      <c r="AN111" s="96">
        <v>857.46500000000083</v>
      </c>
      <c r="AO111" s="97">
        <v>0</v>
      </c>
      <c r="AP111" s="96">
        <v>0</v>
      </c>
      <c r="AQ111" s="97">
        <v>0</v>
      </c>
      <c r="AR111" s="96">
        <v>2970.4495192307695</v>
      </c>
      <c r="AS111" s="97">
        <v>0</v>
      </c>
      <c r="AT111" s="96">
        <v>1806.5124999999994</v>
      </c>
      <c r="AU111" s="97">
        <v>0</v>
      </c>
      <c r="AV111" s="96">
        <v>2150.6018518518504</v>
      </c>
      <c r="AW111" s="97">
        <v>0</v>
      </c>
      <c r="AX111" s="96">
        <v>517.60750000000087</v>
      </c>
      <c r="AY111" s="97">
        <v>0</v>
      </c>
    </row>
    <row r="112" spans="2:51" x14ac:dyDescent="0.25">
      <c r="B112" s="94">
        <v>10363</v>
      </c>
      <c r="C112" s="95" t="s">
        <v>115</v>
      </c>
      <c r="D112" s="96">
        <v>7516.5138888889014</v>
      </c>
      <c r="E112" s="97">
        <v>0</v>
      </c>
      <c r="F112" s="96">
        <v>3917.5182291666497</v>
      </c>
      <c r="G112" s="97">
        <v>0</v>
      </c>
      <c r="H112" s="96">
        <v>20030.899038461524</v>
      </c>
      <c r="I112" s="97">
        <v>0</v>
      </c>
      <c r="J112" s="96">
        <v>14646.325000000015</v>
      </c>
      <c r="K112" s="97">
        <v>0</v>
      </c>
      <c r="L112" s="96">
        <v>6311.1524999999983</v>
      </c>
      <c r="M112" s="97">
        <v>0</v>
      </c>
      <c r="N112" s="96">
        <v>13670.282407407398</v>
      </c>
      <c r="O112" s="97">
        <v>0</v>
      </c>
      <c r="P112" s="96">
        <v>9802.5408653846243</v>
      </c>
      <c r="Q112" s="97">
        <v>0</v>
      </c>
      <c r="R112" s="96">
        <v>0</v>
      </c>
      <c r="S112" s="97">
        <v>0</v>
      </c>
      <c r="T112" s="96">
        <v>6565.7379807692296</v>
      </c>
      <c r="U112" s="97">
        <v>0</v>
      </c>
      <c r="V112" s="96">
        <v>4486.8174999999974</v>
      </c>
      <c r="W112" s="97">
        <v>0</v>
      </c>
      <c r="X112" s="96">
        <v>11314.68981481481</v>
      </c>
      <c r="Y112" s="97">
        <v>0</v>
      </c>
      <c r="Z112" s="96">
        <v>13478.695000000009</v>
      </c>
      <c r="AA112" s="97">
        <v>0</v>
      </c>
      <c r="AB112" s="96">
        <v>7266.8341346153866</v>
      </c>
      <c r="AC112" s="97">
        <v>0</v>
      </c>
      <c r="AD112" s="96">
        <v>4491.1925000000001</v>
      </c>
      <c r="AE112" s="97">
        <v>0</v>
      </c>
      <c r="AF112" s="96">
        <v>20156.591346153869</v>
      </c>
      <c r="AG112" s="97">
        <v>0</v>
      </c>
      <c r="AH112" s="96">
        <v>14771.772499999994</v>
      </c>
      <c r="AI112" s="97">
        <v>0</v>
      </c>
      <c r="AJ112" s="96">
        <v>6239.4479166666697</v>
      </c>
      <c r="AK112" s="97">
        <v>0</v>
      </c>
      <c r="AL112" s="96">
        <v>13795.254629629639</v>
      </c>
      <c r="AM112" s="97">
        <v>0</v>
      </c>
      <c r="AN112" s="96">
        <v>9543.8174999999992</v>
      </c>
      <c r="AO112" s="97">
        <v>0</v>
      </c>
      <c r="AP112" s="96">
        <v>0</v>
      </c>
      <c r="AQ112" s="97">
        <v>0</v>
      </c>
      <c r="AR112" s="96">
        <v>6636.8004807692405</v>
      </c>
      <c r="AS112" s="97">
        <v>0</v>
      </c>
      <c r="AT112" s="96">
        <v>4568.7550000000065</v>
      </c>
      <c r="AU112" s="97">
        <v>0</v>
      </c>
      <c r="AV112" s="96">
        <v>11398.05324074075</v>
      </c>
      <c r="AW112" s="97">
        <v>0</v>
      </c>
      <c r="AX112" s="96">
        <v>13559.495000000006</v>
      </c>
      <c r="AY112" s="97">
        <v>0</v>
      </c>
    </row>
    <row r="113" spans="2:51" x14ac:dyDescent="0.25">
      <c r="B113" s="94">
        <v>10369</v>
      </c>
      <c r="C113" s="95" t="s">
        <v>116</v>
      </c>
      <c r="D113" s="96">
        <v>2674.4236111111099</v>
      </c>
      <c r="E113" s="97">
        <v>0</v>
      </c>
      <c r="F113" s="96">
        <v>10.911458333333179</v>
      </c>
      <c r="G113" s="97">
        <v>0</v>
      </c>
      <c r="H113" s="96">
        <v>3942.1850961538453</v>
      </c>
      <c r="I113" s="97">
        <v>0</v>
      </c>
      <c r="J113" s="96">
        <v>2164.8500000000008</v>
      </c>
      <c r="K113" s="97">
        <v>0</v>
      </c>
      <c r="L113" s="96">
        <v>1907.8400000000011</v>
      </c>
      <c r="M113" s="97">
        <v>0</v>
      </c>
      <c r="N113" s="96">
        <v>2943.0162037037035</v>
      </c>
      <c r="O113" s="97">
        <v>0</v>
      </c>
      <c r="P113" s="96">
        <v>2171.8846153846157</v>
      </c>
      <c r="Q113" s="97">
        <v>0</v>
      </c>
      <c r="R113" s="96">
        <v>2246.2749999999965</v>
      </c>
      <c r="S113" s="97">
        <v>0</v>
      </c>
      <c r="T113" s="96">
        <v>799.64423076922935</v>
      </c>
      <c r="U113" s="97">
        <v>0</v>
      </c>
      <c r="V113" s="96">
        <v>1895.7775000000045</v>
      </c>
      <c r="W113" s="97">
        <v>0</v>
      </c>
      <c r="X113" s="96">
        <v>5201.7129629629635</v>
      </c>
      <c r="Y113" s="97">
        <v>0</v>
      </c>
      <c r="Z113" s="96">
        <v>2110.1975000000007</v>
      </c>
      <c r="AA113" s="97">
        <v>0</v>
      </c>
      <c r="AB113" s="96">
        <v>2247.4350961538462</v>
      </c>
      <c r="AC113" s="97">
        <v>0</v>
      </c>
      <c r="AD113" s="96">
        <v>511.33500000000163</v>
      </c>
      <c r="AE113" s="97">
        <v>0</v>
      </c>
      <c r="AF113" s="96">
        <v>3972.0793269230771</v>
      </c>
      <c r="AG113" s="97">
        <v>0</v>
      </c>
      <c r="AH113" s="96">
        <v>2187.7174999999993</v>
      </c>
      <c r="AI113" s="97">
        <v>0</v>
      </c>
      <c r="AJ113" s="96">
        <v>1396.7161458333335</v>
      </c>
      <c r="AK113" s="97">
        <v>0</v>
      </c>
      <c r="AL113" s="96">
        <v>2969.9143518518504</v>
      </c>
      <c r="AM113" s="97">
        <v>0</v>
      </c>
      <c r="AN113" s="96">
        <v>1663.5224999999982</v>
      </c>
      <c r="AO113" s="97">
        <v>0</v>
      </c>
      <c r="AP113" s="96">
        <v>3276.2836538461561</v>
      </c>
      <c r="AQ113" s="97">
        <v>0</v>
      </c>
      <c r="AR113" s="96">
        <v>823.15624999999761</v>
      </c>
      <c r="AS113" s="97">
        <v>0</v>
      </c>
      <c r="AT113" s="96">
        <v>1908.2074999999993</v>
      </c>
      <c r="AU113" s="97">
        <v>0</v>
      </c>
      <c r="AV113" s="96">
        <v>5222.5694444444407</v>
      </c>
      <c r="AW113" s="97">
        <v>0</v>
      </c>
      <c r="AX113" s="96">
        <v>2136.0700000000029</v>
      </c>
      <c r="AY113" s="97">
        <v>0</v>
      </c>
    </row>
    <row r="114" spans="2:51" x14ac:dyDescent="0.25">
      <c r="B114" s="94">
        <v>10370</v>
      </c>
      <c r="C114" s="95" t="s">
        <v>117</v>
      </c>
      <c r="D114" s="96">
        <v>0</v>
      </c>
      <c r="E114" s="97">
        <v>0</v>
      </c>
      <c r="F114" s="96">
        <v>0</v>
      </c>
      <c r="G114" s="97">
        <v>0</v>
      </c>
      <c r="H114" s="96">
        <v>0</v>
      </c>
      <c r="I114" s="97">
        <v>0</v>
      </c>
      <c r="J114" s="96">
        <v>0</v>
      </c>
      <c r="K114" s="97">
        <v>0</v>
      </c>
      <c r="L114" s="96">
        <v>0</v>
      </c>
      <c r="M114" s="97">
        <v>0</v>
      </c>
      <c r="N114" s="96">
        <v>0</v>
      </c>
      <c r="O114" s="97">
        <v>0</v>
      </c>
      <c r="P114" s="96">
        <v>0</v>
      </c>
      <c r="Q114" s="97">
        <v>0</v>
      </c>
      <c r="R114" s="96">
        <v>0</v>
      </c>
      <c r="S114" s="97">
        <v>0</v>
      </c>
      <c r="T114" s="96">
        <v>0</v>
      </c>
      <c r="U114" s="97">
        <v>0</v>
      </c>
      <c r="V114" s="96">
        <v>0</v>
      </c>
      <c r="W114" s="97">
        <v>0</v>
      </c>
      <c r="X114" s="96">
        <v>0</v>
      </c>
      <c r="Y114" s="97">
        <v>0</v>
      </c>
      <c r="Z114" s="96">
        <v>0</v>
      </c>
      <c r="AA114" s="97">
        <v>0</v>
      </c>
      <c r="AB114" s="96">
        <v>0</v>
      </c>
      <c r="AC114" s="97">
        <v>0</v>
      </c>
      <c r="AD114" s="96">
        <v>0</v>
      </c>
      <c r="AE114" s="97">
        <v>0</v>
      </c>
      <c r="AF114" s="96">
        <v>0</v>
      </c>
      <c r="AG114" s="97">
        <v>0</v>
      </c>
      <c r="AH114" s="96">
        <v>0</v>
      </c>
      <c r="AI114" s="97">
        <v>0</v>
      </c>
      <c r="AJ114" s="96">
        <v>0</v>
      </c>
      <c r="AK114" s="97">
        <v>0</v>
      </c>
      <c r="AL114" s="96">
        <v>0</v>
      </c>
      <c r="AM114" s="97">
        <v>0</v>
      </c>
      <c r="AN114" s="96">
        <v>0</v>
      </c>
      <c r="AO114" s="97">
        <v>0</v>
      </c>
      <c r="AP114" s="96">
        <v>0</v>
      </c>
      <c r="AQ114" s="97">
        <v>0</v>
      </c>
      <c r="AR114" s="96">
        <v>0</v>
      </c>
      <c r="AS114" s="97">
        <v>0</v>
      </c>
      <c r="AT114" s="96">
        <v>0</v>
      </c>
      <c r="AU114" s="97">
        <v>0</v>
      </c>
      <c r="AV114" s="96">
        <v>0</v>
      </c>
      <c r="AW114" s="97">
        <v>0</v>
      </c>
      <c r="AX114" s="96">
        <v>0</v>
      </c>
      <c r="AY114" s="97">
        <v>0</v>
      </c>
    </row>
    <row r="115" spans="2:51" x14ac:dyDescent="0.25">
      <c r="B115" s="94">
        <v>10371</v>
      </c>
      <c r="C115" s="95" t="s">
        <v>118</v>
      </c>
      <c r="D115" s="96">
        <v>0</v>
      </c>
      <c r="E115" s="97">
        <v>0</v>
      </c>
      <c r="F115" s="96">
        <v>0</v>
      </c>
      <c r="G115" s="97">
        <v>0</v>
      </c>
      <c r="H115" s="96">
        <v>578.45192307692184</v>
      </c>
      <c r="I115" s="97">
        <v>0</v>
      </c>
      <c r="J115" s="96">
        <v>534.4299999999995</v>
      </c>
      <c r="K115" s="97">
        <v>0</v>
      </c>
      <c r="L115" s="96">
        <v>538.55000000000075</v>
      </c>
      <c r="M115" s="97">
        <v>0</v>
      </c>
      <c r="N115" s="96">
        <v>257.71527777777601</v>
      </c>
      <c r="O115" s="97">
        <v>0</v>
      </c>
      <c r="P115" s="96">
        <v>0</v>
      </c>
      <c r="Q115" s="97">
        <v>0</v>
      </c>
      <c r="R115" s="96">
        <v>0</v>
      </c>
      <c r="S115" s="97">
        <v>0</v>
      </c>
      <c r="T115" s="96">
        <v>296.4423076923095</v>
      </c>
      <c r="U115" s="97">
        <v>0</v>
      </c>
      <c r="V115" s="96">
        <v>0</v>
      </c>
      <c r="W115" s="97">
        <v>0</v>
      </c>
      <c r="X115" s="96">
        <v>621.51157407407425</v>
      </c>
      <c r="Y115" s="97">
        <v>0</v>
      </c>
      <c r="Z115" s="96">
        <v>0</v>
      </c>
      <c r="AA115" s="97">
        <v>0</v>
      </c>
      <c r="AB115" s="96">
        <v>0</v>
      </c>
      <c r="AC115" s="97">
        <v>0</v>
      </c>
      <c r="AD115" s="96">
        <v>162.15749999999974</v>
      </c>
      <c r="AE115" s="97">
        <v>0</v>
      </c>
      <c r="AF115" s="96">
        <v>542.85336538461502</v>
      </c>
      <c r="AG115" s="97">
        <v>0</v>
      </c>
      <c r="AH115" s="96">
        <v>494.19750000000118</v>
      </c>
      <c r="AI115" s="97">
        <v>0</v>
      </c>
      <c r="AJ115" s="96">
        <v>179.63281249999952</v>
      </c>
      <c r="AK115" s="97">
        <v>0</v>
      </c>
      <c r="AL115" s="96">
        <v>225.97453703703695</v>
      </c>
      <c r="AM115" s="97">
        <v>0</v>
      </c>
      <c r="AN115" s="96">
        <v>0</v>
      </c>
      <c r="AO115" s="97">
        <v>0</v>
      </c>
      <c r="AP115" s="96">
        <v>0</v>
      </c>
      <c r="AQ115" s="97">
        <v>0</v>
      </c>
      <c r="AR115" s="96">
        <v>256.49038461538407</v>
      </c>
      <c r="AS115" s="97">
        <v>0</v>
      </c>
      <c r="AT115" s="96">
        <v>0</v>
      </c>
      <c r="AU115" s="97">
        <v>0</v>
      </c>
      <c r="AV115" s="96">
        <v>725.13888888888789</v>
      </c>
      <c r="AW115" s="97">
        <v>0</v>
      </c>
      <c r="AX115" s="96">
        <v>0</v>
      </c>
      <c r="AY115" s="97">
        <v>0</v>
      </c>
    </row>
    <row r="116" spans="2:51" x14ac:dyDescent="0.25">
      <c r="B116" s="94">
        <v>10376</v>
      </c>
      <c r="C116" s="95" t="s">
        <v>119</v>
      </c>
      <c r="D116" s="96">
        <v>6395.8495370370374</v>
      </c>
      <c r="E116" s="97">
        <v>0</v>
      </c>
      <c r="F116" s="96">
        <v>3382.4140625000077</v>
      </c>
      <c r="G116" s="97">
        <v>0</v>
      </c>
      <c r="H116" s="96">
        <v>10705.86538461539</v>
      </c>
      <c r="I116" s="97">
        <v>0</v>
      </c>
      <c r="J116" s="96">
        <v>14713.1775</v>
      </c>
      <c r="K116" s="97">
        <v>0</v>
      </c>
      <c r="L116" s="96">
        <v>7628.2449999999926</v>
      </c>
      <c r="M116" s="97">
        <v>0</v>
      </c>
      <c r="N116" s="96">
        <v>12198.606481481487</v>
      </c>
      <c r="O116" s="97">
        <v>0</v>
      </c>
      <c r="P116" s="96">
        <v>8128.495192307696</v>
      </c>
      <c r="Q116" s="97">
        <v>0</v>
      </c>
      <c r="R116" s="96">
        <v>4398.5300000000007</v>
      </c>
      <c r="S116" s="97">
        <v>0</v>
      </c>
      <c r="T116" s="96">
        <v>2420.8389423076937</v>
      </c>
      <c r="U116" s="97">
        <v>0</v>
      </c>
      <c r="V116" s="96">
        <v>4267.787500000004</v>
      </c>
      <c r="W116" s="97">
        <v>0</v>
      </c>
      <c r="X116" s="96">
        <v>3727.0486111111045</v>
      </c>
      <c r="Y116" s="97">
        <v>0</v>
      </c>
      <c r="Z116" s="96">
        <v>0</v>
      </c>
      <c r="AA116" s="97">
        <v>0</v>
      </c>
      <c r="AB116" s="96">
        <v>6298.557692307696</v>
      </c>
      <c r="AC116" s="97">
        <v>0</v>
      </c>
      <c r="AD116" s="96">
        <v>3635.3824999999952</v>
      </c>
      <c r="AE116" s="97">
        <v>0</v>
      </c>
      <c r="AF116" s="96">
        <v>10787.819711538457</v>
      </c>
      <c r="AG116" s="97">
        <v>0</v>
      </c>
      <c r="AH116" s="96">
        <v>14802.942500000001</v>
      </c>
      <c r="AI116" s="97">
        <v>0</v>
      </c>
      <c r="AJ116" s="96">
        <v>7498.6093750000009</v>
      </c>
      <c r="AK116" s="97">
        <v>0</v>
      </c>
      <c r="AL116" s="96">
        <v>12279.125000000004</v>
      </c>
      <c r="AM116" s="97">
        <v>0</v>
      </c>
      <c r="AN116" s="96">
        <v>8042.2399999999925</v>
      </c>
      <c r="AO116" s="97">
        <v>0</v>
      </c>
      <c r="AP116" s="96">
        <v>4600.0168269230817</v>
      </c>
      <c r="AQ116" s="97">
        <v>0</v>
      </c>
      <c r="AR116" s="96">
        <v>2443.3750000000005</v>
      </c>
      <c r="AS116" s="97">
        <v>0</v>
      </c>
      <c r="AT116" s="96">
        <v>4287.2600000000039</v>
      </c>
      <c r="AU116" s="97">
        <v>0</v>
      </c>
      <c r="AV116" s="96">
        <v>3742.4791666666724</v>
      </c>
      <c r="AW116" s="97">
        <v>0</v>
      </c>
      <c r="AX116" s="96">
        <v>0</v>
      </c>
      <c r="AY116" s="97">
        <v>0</v>
      </c>
    </row>
    <row r="117" spans="2:51" x14ac:dyDescent="0.25">
      <c r="B117" s="94">
        <v>10378</v>
      </c>
      <c r="C117" s="95" t="s">
        <v>120</v>
      </c>
      <c r="D117" s="96">
        <v>0</v>
      </c>
      <c r="E117" s="97">
        <v>0</v>
      </c>
      <c r="F117" s="96">
        <v>0</v>
      </c>
      <c r="G117" s="97">
        <v>0</v>
      </c>
      <c r="H117" s="96">
        <v>99.439903846154081</v>
      </c>
      <c r="I117" s="97">
        <v>0</v>
      </c>
      <c r="J117" s="96">
        <v>144.22749999999985</v>
      </c>
      <c r="K117" s="97">
        <v>0</v>
      </c>
      <c r="L117" s="96">
        <v>0</v>
      </c>
      <c r="M117" s="97">
        <v>0</v>
      </c>
      <c r="N117" s="96">
        <v>12.497685185185126</v>
      </c>
      <c r="O117" s="97">
        <v>0</v>
      </c>
      <c r="P117" s="96">
        <v>0</v>
      </c>
      <c r="Q117" s="97">
        <v>0</v>
      </c>
      <c r="R117" s="96">
        <v>38.092500000000143</v>
      </c>
      <c r="S117" s="97">
        <v>0</v>
      </c>
      <c r="T117" s="96">
        <v>0</v>
      </c>
      <c r="U117" s="97">
        <v>0</v>
      </c>
      <c r="V117" s="96">
        <v>0</v>
      </c>
      <c r="W117" s="97">
        <v>0</v>
      </c>
      <c r="X117" s="96">
        <v>11.347222222222065</v>
      </c>
      <c r="Y117" s="97">
        <v>0</v>
      </c>
      <c r="Z117" s="96">
        <v>42.230000000000267</v>
      </c>
      <c r="AA117" s="97">
        <v>0</v>
      </c>
      <c r="AB117" s="96">
        <v>0</v>
      </c>
      <c r="AC117" s="97">
        <v>0</v>
      </c>
      <c r="AD117" s="96">
        <v>0</v>
      </c>
      <c r="AE117" s="97">
        <v>0</v>
      </c>
      <c r="AF117" s="96">
        <v>105.44471153846169</v>
      </c>
      <c r="AG117" s="97">
        <v>0</v>
      </c>
      <c r="AH117" s="96">
        <v>151.65750000000057</v>
      </c>
      <c r="AI117" s="97">
        <v>0</v>
      </c>
      <c r="AJ117" s="96">
        <v>0</v>
      </c>
      <c r="AK117" s="97">
        <v>0</v>
      </c>
      <c r="AL117" s="96">
        <v>19.425925925925625</v>
      </c>
      <c r="AM117" s="97">
        <v>0</v>
      </c>
      <c r="AN117" s="96">
        <v>0</v>
      </c>
      <c r="AO117" s="97">
        <v>0</v>
      </c>
      <c r="AP117" s="96">
        <v>103.528846153846</v>
      </c>
      <c r="AQ117" s="97">
        <v>0</v>
      </c>
      <c r="AR117" s="96">
        <v>0</v>
      </c>
      <c r="AS117" s="97">
        <v>0</v>
      </c>
      <c r="AT117" s="96">
        <v>0</v>
      </c>
      <c r="AU117" s="97">
        <v>0</v>
      </c>
      <c r="AV117" s="96">
        <v>11.921296296296124</v>
      </c>
      <c r="AW117" s="97">
        <v>0</v>
      </c>
      <c r="AX117" s="96">
        <v>41.744999999999976</v>
      </c>
      <c r="AY117" s="97">
        <v>0</v>
      </c>
    </row>
    <row r="118" spans="2:51" x14ac:dyDescent="0.25">
      <c r="B118" s="94">
        <v>10379</v>
      </c>
      <c r="C118" s="95" t="s">
        <v>121</v>
      </c>
      <c r="D118" s="96">
        <v>881.66666666666686</v>
      </c>
      <c r="E118" s="97">
        <v>0</v>
      </c>
      <c r="F118" s="96">
        <v>527.05468750000057</v>
      </c>
      <c r="G118" s="97">
        <v>0</v>
      </c>
      <c r="H118" s="96">
        <v>1920.6274038461549</v>
      </c>
      <c r="I118" s="97">
        <v>0</v>
      </c>
      <c r="J118" s="96">
        <v>1487.7849999999994</v>
      </c>
      <c r="K118" s="97">
        <v>0</v>
      </c>
      <c r="L118" s="96">
        <v>1389.8174999999994</v>
      </c>
      <c r="M118" s="97">
        <v>0</v>
      </c>
      <c r="N118" s="96">
        <v>960.49305555555668</v>
      </c>
      <c r="O118" s="97">
        <v>0</v>
      </c>
      <c r="P118" s="96">
        <v>124.15384615384627</v>
      </c>
      <c r="Q118" s="97">
        <v>0</v>
      </c>
      <c r="R118" s="96">
        <v>634.27500000000009</v>
      </c>
      <c r="S118" s="97">
        <v>0</v>
      </c>
      <c r="T118" s="96">
        <v>820.29326923076917</v>
      </c>
      <c r="U118" s="97">
        <v>0</v>
      </c>
      <c r="V118" s="96">
        <v>629.84000000000015</v>
      </c>
      <c r="W118" s="97">
        <v>0</v>
      </c>
      <c r="X118" s="96">
        <v>925.16203703703729</v>
      </c>
      <c r="Y118" s="97">
        <v>0</v>
      </c>
      <c r="Z118" s="96">
        <v>857.13500000000033</v>
      </c>
      <c r="AA118" s="97">
        <v>0</v>
      </c>
      <c r="AB118" s="96">
        <v>719.70913461538453</v>
      </c>
      <c r="AC118" s="97">
        <v>0</v>
      </c>
      <c r="AD118" s="96">
        <v>803.57999999999925</v>
      </c>
      <c r="AE118" s="97">
        <v>0</v>
      </c>
      <c r="AF118" s="96">
        <v>1938.2932692307679</v>
      </c>
      <c r="AG118" s="97">
        <v>0</v>
      </c>
      <c r="AH118" s="96">
        <v>1504.9875000000002</v>
      </c>
      <c r="AI118" s="97">
        <v>0</v>
      </c>
      <c r="AJ118" s="96">
        <v>1340.3151041666677</v>
      </c>
      <c r="AK118" s="97">
        <v>0</v>
      </c>
      <c r="AL118" s="96">
        <v>977.73611111111109</v>
      </c>
      <c r="AM118" s="97">
        <v>0</v>
      </c>
      <c r="AN118" s="96">
        <v>0</v>
      </c>
      <c r="AO118" s="97">
        <v>0</v>
      </c>
      <c r="AP118" s="96">
        <v>818.03846153846166</v>
      </c>
      <c r="AQ118" s="97">
        <v>0</v>
      </c>
      <c r="AR118" s="96">
        <v>836.30769230769215</v>
      </c>
      <c r="AS118" s="97">
        <v>0</v>
      </c>
      <c r="AT118" s="96">
        <v>646.08500000000026</v>
      </c>
      <c r="AU118" s="97">
        <v>0</v>
      </c>
      <c r="AV118" s="96">
        <v>942.36574074074088</v>
      </c>
      <c r="AW118" s="97">
        <v>0</v>
      </c>
      <c r="AX118" s="96">
        <v>872.67499999999995</v>
      </c>
      <c r="AY118" s="97">
        <v>0</v>
      </c>
    </row>
    <row r="119" spans="2:51" x14ac:dyDescent="0.25">
      <c r="B119" s="94">
        <v>10388</v>
      </c>
      <c r="C119" s="95" t="s">
        <v>122</v>
      </c>
      <c r="D119" s="96">
        <v>0</v>
      </c>
      <c r="E119" s="97">
        <v>0</v>
      </c>
      <c r="F119" s="96">
        <v>0</v>
      </c>
      <c r="G119" s="97">
        <v>0</v>
      </c>
      <c r="H119" s="96">
        <v>0</v>
      </c>
      <c r="I119" s="97">
        <v>0</v>
      </c>
      <c r="J119" s="96">
        <v>0</v>
      </c>
      <c r="K119" s="97">
        <v>0</v>
      </c>
      <c r="L119" s="96">
        <v>0</v>
      </c>
      <c r="M119" s="97">
        <v>0</v>
      </c>
      <c r="N119" s="96">
        <v>0</v>
      </c>
      <c r="O119" s="97">
        <v>0</v>
      </c>
      <c r="P119" s="96">
        <v>0</v>
      </c>
      <c r="Q119" s="97">
        <v>0</v>
      </c>
      <c r="R119" s="96">
        <v>0</v>
      </c>
      <c r="S119" s="97">
        <v>0</v>
      </c>
      <c r="T119" s="96">
        <v>0</v>
      </c>
      <c r="U119" s="97">
        <v>0</v>
      </c>
      <c r="V119" s="96">
        <v>0</v>
      </c>
      <c r="W119" s="97">
        <v>0</v>
      </c>
      <c r="X119" s="96">
        <v>0</v>
      </c>
      <c r="Y119" s="97">
        <v>0</v>
      </c>
      <c r="Z119" s="96">
        <v>0</v>
      </c>
      <c r="AA119" s="97">
        <v>0</v>
      </c>
      <c r="AB119" s="96">
        <v>0</v>
      </c>
      <c r="AC119" s="97">
        <v>0</v>
      </c>
      <c r="AD119" s="96">
        <v>0</v>
      </c>
      <c r="AE119" s="97">
        <v>0</v>
      </c>
      <c r="AF119" s="96">
        <v>0</v>
      </c>
      <c r="AG119" s="97">
        <v>0</v>
      </c>
      <c r="AH119" s="96">
        <v>0</v>
      </c>
      <c r="AI119" s="97">
        <v>0</v>
      </c>
      <c r="AJ119" s="96">
        <v>0</v>
      </c>
      <c r="AK119" s="97">
        <v>0</v>
      </c>
      <c r="AL119" s="96">
        <v>0</v>
      </c>
      <c r="AM119" s="97">
        <v>0</v>
      </c>
      <c r="AN119" s="96">
        <v>0</v>
      </c>
      <c r="AO119" s="97">
        <v>0</v>
      </c>
      <c r="AP119" s="96">
        <v>0</v>
      </c>
      <c r="AQ119" s="97">
        <v>0</v>
      </c>
      <c r="AR119" s="96">
        <v>0</v>
      </c>
      <c r="AS119" s="97">
        <v>0</v>
      </c>
      <c r="AT119" s="96">
        <v>0</v>
      </c>
      <c r="AU119" s="97">
        <v>0</v>
      </c>
      <c r="AV119" s="96">
        <v>0</v>
      </c>
      <c r="AW119" s="97">
        <v>0</v>
      </c>
      <c r="AX119" s="96">
        <v>0</v>
      </c>
      <c r="AY119" s="97">
        <v>0</v>
      </c>
    </row>
    <row r="120" spans="2:51" x14ac:dyDescent="0.25">
      <c r="B120" s="94">
        <v>10391</v>
      </c>
      <c r="C120" s="95" t="s">
        <v>123</v>
      </c>
      <c r="D120" s="96">
        <v>2288.5023148148143</v>
      </c>
      <c r="E120" s="97">
        <v>0</v>
      </c>
      <c r="F120" s="96">
        <v>0</v>
      </c>
      <c r="G120" s="97">
        <v>0</v>
      </c>
      <c r="H120" s="96">
        <v>2273.0432692307704</v>
      </c>
      <c r="I120" s="97">
        <v>0</v>
      </c>
      <c r="J120" s="96">
        <v>3941.2500000000018</v>
      </c>
      <c r="K120" s="97">
        <v>0</v>
      </c>
      <c r="L120" s="96">
        <v>1011.0100000000007</v>
      </c>
      <c r="M120" s="97">
        <v>0</v>
      </c>
      <c r="N120" s="96">
        <v>1168.2824074074069</v>
      </c>
      <c r="O120" s="97">
        <v>0</v>
      </c>
      <c r="P120" s="96">
        <v>1180.6995192307727</v>
      </c>
      <c r="Q120" s="97">
        <v>0</v>
      </c>
      <c r="R120" s="96">
        <v>2233.8500000000049</v>
      </c>
      <c r="S120" s="97">
        <v>0</v>
      </c>
      <c r="T120" s="96">
        <v>9019.019230769225</v>
      </c>
      <c r="U120" s="97">
        <v>0</v>
      </c>
      <c r="V120" s="96">
        <v>9267.7725000000028</v>
      </c>
      <c r="W120" s="97">
        <v>0</v>
      </c>
      <c r="X120" s="96">
        <v>8867.2870370370401</v>
      </c>
      <c r="Y120" s="97">
        <v>0</v>
      </c>
      <c r="Z120" s="96">
        <v>0</v>
      </c>
      <c r="AA120" s="97">
        <v>0</v>
      </c>
      <c r="AB120" s="96">
        <v>1536.3173076923119</v>
      </c>
      <c r="AC120" s="97">
        <v>0</v>
      </c>
      <c r="AD120" s="96">
        <v>128.63499999999738</v>
      </c>
      <c r="AE120" s="97">
        <v>0</v>
      </c>
      <c r="AF120" s="96">
        <v>2624.057692307696</v>
      </c>
      <c r="AG120" s="97">
        <v>0</v>
      </c>
      <c r="AH120" s="96">
        <v>4277.1974999999984</v>
      </c>
      <c r="AI120" s="97">
        <v>0</v>
      </c>
      <c r="AJ120" s="96">
        <v>515.68489583334019</v>
      </c>
      <c r="AK120" s="97">
        <v>0</v>
      </c>
      <c r="AL120" s="96">
        <v>1519.7106481481483</v>
      </c>
      <c r="AM120" s="97">
        <v>0</v>
      </c>
      <c r="AN120" s="96">
        <v>303.72249999999747</v>
      </c>
      <c r="AO120" s="97">
        <v>0</v>
      </c>
      <c r="AP120" s="96">
        <v>3954.9350961538476</v>
      </c>
      <c r="AQ120" s="97">
        <v>0</v>
      </c>
      <c r="AR120" s="96">
        <v>9348.6322115384573</v>
      </c>
      <c r="AS120" s="97">
        <v>0</v>
      </c>
      <c r="AT120" s="96">
        <v>9598.5900000000056</v>
      </c>
      <c r="AU120" s="97">
        <v>0</v>
      </c>
      <c r="AV120" s="96">
        <v>9208.7499999999964</v>
      </c>
      <c r="AW120" s="97">
        <v>0</v>
      </c>
      <c r="AX120" s="96">
        <v>0</v>
      </c>
      <c r="AY120" s="97">
        <v>0</v>
      </c>
    </row>
    <row r="121" spans="2:51" x14ac:dyDescent="0.25">
      <c r="B121" s="94">
        <v>10406</v>
      </c>
      <c r="C121" s="95" t="s">
        <v>124</v>
      </c>
      <c r="D121" s="96">
        <v>142.21527777777774</v>
      </c>
      <c r="E121" s="97">
        <v>0</v>
      </c>
      <c r="F121" s="96">
        <v>172.65364583333337</v>
      </c>
      <c r="G121" s="97">
        <v>0</v>
      </c>
      <c r="H121" s="96">
        <v>62.858173076923038</v>
      </c>
      <c r="I121" s="97">
        <v>0</v>
      </c>
      <c r="J121" s="96">
        <v>181.38249999999996</v>
      </c>
      <c r="K121" s="97">
        <v>0</v>
      </c>
      <c r="L121" s="96">
        <v>104.95749999999992</v>
      </c>
      <c r="M121" s="97">
        <v>0</v>
      </c>
      <c r="N121" s="96">
        <v>262.08796296296305</v>
      </c>
      <c r="O121" s="97">
        <v>0</v>
      </c>
      <c r="P121" s="96">
        <v>39.449519230769283</v>
      </c>
      <c r="Q121" s="97">
        <v>0</v>
      </c>
      <c r="R121" s="96">
        <v>18.03749999999993</v>
      </c>
      <c r="S121" s="97">
        <v>0</v>
      </c>
      <c r="T121" s="96">
        <v>65.956730769230703</v>
      </c>
      <c r="U121" s="97">
        <v>0</v>
      </c>
      <c r="V121" s="96">
        <v>0</v>
      </c>
      <c r="W121" s="97">
        <v>0</v>
      </c>
      <c r="X121" s="96">
        <v>25.511574074074144</v>
      </c>
      <c r="Y121" s="97">
        <v>0</v>
      </c>
      <c r="Z121" s="96">
        <v>21.16250000000003</v>
      </c>
      <c r="AA121" s="97">
        <v>0</v>
      </c>
      <c r="AB121" s="96">
        <v>142.24999999999997</v>
      </c>
      <c r="AC121" s="97">
        <v>0</v>
      </c>
      <c r="AD121" s="96">
        <v>171.68999999999994</v>
      </c>
      <c r="AE121" s="97">
        <v>0</v>
      </c>
      <c r="AF121" s="96">
        <v>62.858173076923038</v>
      </c>
      <c r="AG121" s="97">
        <v>0</v>
      </c>
      <c r="AH121" s="96">
        <v>181.38249999999996</v>
      </c>
      <c r="AI121" s="97">
        <v>0</v>
      </c>
      <c r="AJ121" s="96">
        <v>103.50781249999986</v>
      </c>
      <c r="AK121" s="97">
        <v>0</v>
      </c>
      <c r="AL121" s="96">
        <v>262.08796296296305</v>
      </c>
      <c r="AM121" s="97">
        <v>0</v>
      </c>
      <c r="AN121" s="96">
        <v>40.310000000000123</v>
      </c>
      <c r="AO121" s="97">
        <v>0</v>
      </c>
      <c r="AP121" s="96">
        <v>17.670673076923048</v>
      </c>
      <c r="AQ121" s="97">
        <v>0</v>
      </c>
      <c r="AR121" s="96">
        <v>65.956730769230703</v>
      </c>
      <c r="AS121" s="97">
        <v>0</v>
      </c>
      <c r="AT121" s="96">
        <v>0</v>
      </c>
      <c r="AU121" s="97">
        <v>0</v>
      </c>
      <c r="AV121" s="96">
        <v>25.511574074074144</v>
      </c>
      <c r="AW121" s="97">
        <v>0</v>
      </c>
      <c r="AX121" s="96">
        <v>21.16250000000003</v>
      </c>
      <c r="AY121" s="97">
        <v>0</v>
      </c>
    </row>
    <row r="122" spans="2:51" x14ac:dyDescent="0.25">
      <c r="B122" s="94">
        <v>10408</v>
      </c>
      <c r="C122" s="95" t="s">
        <v>125</v>
      </c>
      <c r="D122" s="96">
        <v>135.52546296296282</v>
      </c>
      <c r="E122" s="97">
        <v>0</v>
      </c>
      <c r="F122" s="96">
        <v>55.940104166666501</v>
      </c>
      <c r="G122" s="97">
        <v>0</v>
      </c>
      <c r="H122" s="96">
        <v>160.31971153846155</v>
      </c>
      <c r="I122" s="97">
        <v>0</v>
      </c>
      <c r="J122" s="96">
        <v>106.74749999999999</v>
      </c>
      <c r="K122" s="97">
        <v>0</v>
      </c>
      <c r="L122" s="96">
        <v>180.26500000000007</v>
      </c>
      <c r="M122" s="97">
        <v>0</v>
      </c>
      <c r="N122" s="96">
        <v>255.3009259259259</v>
      </c>
      <c r="O122" s="97">
        <v>0</v>
      </c>
      <c r="P122" s="96">
        <v>191.21394230769207</v>
      </c>
      <c r="Q122" s="97">
        <v>0</v>
      </c>
      <c r="R122" s="96">
        <v>168.90250000000006</v>
      </c>
      <c r="S122" s="97">
        <v>0</v>
      </c>
      <c r="T122" s="96">
        <v>236.19471153846132</v>
      </c>
      <c r="U122" s="97">
        <v>0</v>
      </c>
      <c r="V122" s="96">
        <v>798.81000000000006</v>
      </c>
      <c r="W122" s="97">
        <v>0</v>
      </c>
      <c r="X122" s="96">
        <v>216.71296296296299</v>
      </c>
      <c r="Y122" s="97">
        <v>0</v>
      </c>
      <c r="Z122" s="96">
        <v>0</v>
      </c>
      <c r="AA122" s="97">
        <v>0</v>
      </c>
      <c r="AB122" s="96">
        <v>79.43028846153841</v>
      </c>
      <c r="AC122" s="97">
        <v>0</v>
      </c>
      <c r="AD122" s="96">
        <v>120.70249999999993</v>
      </c>
      <c r="AE122" s="97">
        <v>0</v>
      </c>
      <c r="AF122" s="96">
        <v>160.31971153846155</v>
      </c>
      <c r="AG122" s="97">
        <v>0</v>
      </c>
      <c r="AH122" s="96">
        <v>106.74749999999999</v>
      </c>
      <c r="AI122" s="97">
        <v>0</v>
      </c>
      <c r="AJ122" s="96">
        <v>171.04166666666671</v>
      </c>
      <c r="AK122" s="97">
        <v>0</v>
      </c>
      <c r="AL122" s="96">
        <v>255.3009259259259</v>
      </c>
      <c r="AM122" s="97">
        <v>0</v>
      </c>
      <c r="AN122" s="96">
        <v>131.06249999999974</v>
      </c>
      <c r="AO122" s="97">
        <v>0</v>
      </c>
      <c r="AP122" s="96">
        <v>223.13701923076923</v>
      </c>
      <c r="AQ122" s="97">
        <v>0</v>
      </c>
      <c r="AR122" s="96">
        <v>236.19471153846132</v>
      </c>
      <c r="AS122" s="97">
        <v>0</v>
      </c>
      <c r="AT122" s="96">
        <v>798.81000000000006</v>
      </c>
      <c r="AU122" s="97">
        <v>0</v>
      </c>
      <c r="AV122" s="96">
        <v>216.71296296296299</v>
      </c>
      <c r="AW122" s="97">
        <v>0</v>
      </c>
      <c r="AX122" s="96">
        <v>0</v>
      </c>
      <c r="AY122" s="97">
        <v>0</v>
      </c>
    </row>
    <row r="123" spans="2:51" x14ac:dyDescent="0.25">
      <c r="B123" s="94">
        <v>10409</v>
      </c>
      <c r="C123" s="95" t="s">
        <v>126</v>
      </c>
      <c r="D123" s="96">
        <v>2881.2569444444434</v>
      </c>
      <c r="E123" s="97">
        <v>0</v>
      </c>
      <c r="F123" s="96">
        <v>1173.9010416666665</v>
      </c>
      <c r="G123" s="97">
        <v>0</v>
      </c>
      <c r="H123" s="96">
        <v>3819.7115384615395</v>
      </c>
      <c r="I123" s="97">
        <v>0</v>
      </c>
      <c r="J123" s="96">
        <v>2181.0550000000007</v>
      </c>
      <c r="K123" s="97">
        <v>0</v>
      </c>
      <c r="L123" s="96">
        <v>3306.9449999999988</v>
      </c>
      <c r="M123" s="97">
        <v>0</v>
      </c>
      <c r="N123" s="96">
        <v>2400.2662037037035</v>
      </c>
      <c r="O123" s="97">
        <v>0</v>
      </c>
      <c r="P123" s="96">
        <v>2841.0985576923085</v>
      </c>
      <c r="Q123" s="97">
        <v>0</v>
      </c>
      <c r="R123" s="96">
        <v>1544.1624999999988</v>
      </c>
      <c r="S123" s="97">
        <v>0</v>
      </c>
      <c r="T123" s="96">
        <v>2251.4086538461538</v>
      </c>
      <c r="U123" s="97">
        <v>0</v>
      </c>
      <c r="V123" s="96">
        <v>2027.8099999999988</v>
      </c>
      <c r="W123" s="97">
        <v>0</v>
      </c>
      <c r="X123" s="96">
        <v>2486.4074074074078</v>
      </c>
      <c r="Y123" s="97">
        <v>0</v>
      </c>
      <c r="Z123" s="96">
        <v>1928.0074999999974</v>
      </c>
      <c r="AA123" s="97">
        <v>0</v>
      </c>
      <c r="AB123" s="96">
        <v>2136.3653846153834</v>
      </c>
      <c r="AC123" s="97">
        <v>0</v>
      </c>
      <c r="AD123" s="96">
        <v>2068.0274999999988</v>
      </c>
      <c r="AE123" s="97">
        <v>0</v>
      </c>
      <c r="AF123" s="96">
        <v>3805.1538461538457</v>
      </c>
      <c r="AG123" s="97">
        <v>0</v>
      </c>
      <c r="AH123" s="96">
        <v>2164.5925000000011</v>
      </c>
      <c r="AI123" s="97">
        <v>0</v>
      </c>
      <c r="AJ123" s="96">
        <v>3137.1067708333308</v>
      </c>
      <c r="AK123" s="97">
        <v>0</v>
      </c>
      <c r="AL123" s="96">
        <v>2384.6388888888855</v>
      </c>
      <c r="AM123" s="97">
        <v>0</v>
      </c>
      <c r="AN123" s="96">
        <v>2034.7400000000025</v>
      </c>
      <c r="AO123" s="97">
        <v>0</v>
      </c>
      <c r="AP123" s="96">
        <v>2253.1538461538466</v>
      </c>
      <c r="AQ123" s="97">
        <v>0</v>
      </c>
      <c r="AR123" s="96">
        <v>2235.4975961538466</v>
      </c>
      <c r="AS123" s="97">
        <v>0</v>
      </c>
      <c r="AT123" s="96">
        <v>2012.0374999999981</v>
      </c>
      <c r="AU123" s="97">
        <v>0</v>
      </c>
      <c r="AV123" s="96">
        <v>2471.4930555555547</v>
      </c>
      <c r="AW123" s="97">
        <v>0</v>
      </c>
      <c r="AX123" s="96">
        <v>1911.8624999999993</v>
      </c>
      <c r="AY123" s="97">
        <v>0</v>
      </c>
    </row>
    <row r="124" spans="2:51" x14ac:dyDescent="0.25">
      <c r="B124" s="94">
        <v>10426</v>
      </c>
      <c r="C124" s="95" t="s">
        <v>127</v>
      </c>
      <c r="D124" s="96">
        <v>1050.2638888888898</v>
      </c>
      <c r="E124" s="97">
        <v>0</v>
      </c>
      <c r="F124" s="96">
        <v>105.77604166666976</v>
      </c>
      <c r="G124" s="97">
        <v>0</v>
      </c>
      <c r="H124" s="96">
        <v>4457.4326923076942</v>
      </c>
      <c r="I124" s="97">
        <v>0</v>
      </c>
      <c r="J124" s="96">
        <v>3082.4650000000038</v>
      </c>
      <c r="K124" s="97">
        <v>0</v>
      </c>
      <c r="L124" s="96">
        <v>2610.9449999999993</v>
      </c>
      <c r="M124" s="97">
        <v>0</v>
      </c>
      <c r="N124" s="96">
        <v>6540.0416666666652</v>
      </c>
      <c r="O124" s="97">
        <v>0</v>
      </c>
      <c r="P124" s="96">
        <v>5241.6274038461524</v>
      </c>
      <c r="Q124" s="97">
        <v>0</v>
      </c>
      <c r="R124" s="96">
        <v>1342.9174999999991</v>
      </c>
      <c r="S124" s="97">
        <v>0</v>
      </c>
      <c r="T124" s="96">
        <v>1425.6995192307679</v>
      </c>
      <c r="U124" s="97">
        <v>0</v>
      </c>
      <c r="V124" s="96">
        <v>1375.1350000000011</v>
      </c>
      <c r="W124" s="97">
        <v>0</v>
      </c>
      <c r="X124" s="96">
        <v>2847.5740740740744</v>
      </c>
      <c r="Y124" s="97">
        <v>0</v>
      </c>
      <c r="Z124" s="96">
        <v>1446.5724999999998</v>
      </c>
      <c r="AA124" s="97">
        <v>0</v>
      </c>
      <c r="AB124" s="96">
        <v>414.23798076923379</v>
      </c>
      <c r="AC124" s="97">
        <v>0</v>
      </c>
      <c r="AD124" s="96">
        <v>1376.2200000000009</v>
      </c>
      <c r="AE124" s="97">
        <v>0</v>
      </c>
      <c r="AF124" s="96">
        <v>6369.7091346153838</v>
      </c>
      <c r="AG124" s="97">
        <v>0</v>
      </c>
      <c r="AH124" s="96">
        <v>3916.5250000000046</v>
      </c>
      <c r="AI124" s="97">
        <v>0</v>
      </c>
      <c r="AJ124" s="96">
        <v>2401.3723958333362</v>
      </c>
      <c r="AK124" s="97">
        <v>0</v>
      </c>
      <c r="AL124" s="96">
        <v>7758.9629629629599</v>
      </c>
      <c r="AM124" s="97">
        <v>0</v>
      </c>
      <c r="AN124" s="96">
        <v>5419.7850000000044</v>
      </c>
      <c r="AO124" s="97">
        <v>0</v>
      </c>
      <c r="AP124" s="96">
        <v>2687.3725961538466</v>
      </c>
      <c r="AQ124" s="97">
        <v>0</v>
      </c>
      <c r="AR124" s="96">
        <v>2033.5600961538485</v>
      </c>
      <c r="AS124" s="97">
        <v>0</v>
      </c>
      <c r="AT124" s="96">
        <v>1916.7774999999995</v>
      </c>
      <c r="AU124" s="97">
        <v>0</v>
      </c>
      <c r="AV124" s="96">
        <v>3559.1990740740757</v>
      </c>
      <c r="AW124" s="97">
        <v>0</v>
      </c>
      <c r="AX124" s="96">
        <v>1997.1774999999971</v>
      </c>
      <c r="AY124" s="97">
        <v>0</v>
      </c>
    </row>
    <row r="125" spans="2:51" x14ac:dyDescent="0.25">
      <c r="B125" s="94">
        <v>10434</v>
      </c>
      <c r="C125" s="95" t="s">
        <v>128</v>
      </c>
      <c r="D125" s="96">
        <v>5786.1828703703741</v>
      </c>
      <c r="E125" s="97">
        <v>0</v>
      </c>
      <c r="F125" s="96">
        <v>2429.7265624999991</v>
      </c>
      <c r="G125" s="97">
        <v>0</v>
      </c>
      <c r="H125" s="96">
        <v>6969.0649038461515</v>
      </c>
      <c r="I125" s="97">
        <v>0</v>
      </c>
      <c r="J125" s="96">
        <v>5317.7274999999963</v>
      </c>
      <c r="K125" s="97">
        <v>0</v>
      </c>
      <c r="L125" s="96">
        <v>3240.8300000000008</v>
      </c>
      <c r="M125" s="97">
        <v>0</v>
      </c>
      <c r="N125" s="96">
        <v>5355.9930555555557</v>
      </c>
      <c r="O125" s="97">
        <v>0</v>
      </c>
      <c r="P125" s="96">
        <v>5463.5793269230762</v>
      </c>
      <c r="Q125" s="97">
        <v>0</v>
      </c>
      <c r="R125" s="96">
        <v>2783.052500000003</v>
      </c>
      <c r="S125" s="97">
        <v>0</v>
      </c>
      <c r="T125" s="96">
        <v>3433.8317307692278</v>
      </c>
      <c r="U125" s="97">
        <v>0</v>
      </c>
      <c r="V125" s="96">
        <v>4851.2625000000035</v>
      </c>
      <c r="W125" s="97">
        <v>0</v>
      </c>
      <c r="X125" s="96">
        <v>4429.597222222219</v>
      </c>
      <c r="Y125" s="97">
        <v>0</v>
      </c>
      <c r="Z125" s="96">
        <v>7667.2775000000038</v>
      </c>
      <c r="AA125" s="97">
        <v>0</v>
      </c>
      <c r="AB125" s="96">
        <v>4816.4735576923076</v>
      </c>
      <c r="AC125" s="97">
        <v>0</v>
      </c>
      <c r="AD125" s="96">
        <v>3941.5874999999955</v>
      </c>
      <c r="AE125" s="97">
        <v>0</v>
      </c>
      <c r="AF125" s="96">
        <v>7081.2740384615417</v>
      </c>
      <c r="AG125" s="97">
        <v>0</v>
      </c>
      <c r="AH125" s="96">
        <v>5425.1174999999985</v>
      </c>
      <c r="AI125" s="97">
        <v>0</v>
      </c>
      <c r="AJ125" s="96">
        <v>3506.2838541666661</v>
      </c>
      <c r="AK125" s="97">
        <v>0</v>
      </c>
      <c r="AL125" s="96">
        <v>5464.2685185185201</v>
      </c>
      <c r="AM125" s="97">
        <v>0</v>
      </c>
      <c r="AN125" s="96">
        <v>4435.4825000000046</v>
      </c>
      <c r="AO125" s="97">
        <v>0</v>
      </c>
      <c r="AP125" s="96">
        <v>3919.0817307692278</v>
      </c>
      <c r="AQ125" s="97">
        <v>0</v>
      </c>
      <c r="AR125" s="96">
        <v>3553.1033653846152</v>
      </c>
      <c r="AS125" s="97">
        <v>0</v>
      </c>
      <c r="AT125" s="96">
        <v>4975.1174999999948</v>
      </c>
      <c r="AU125" s="97">
        <v>0</v>
      </c>
      <c r="AV125" s="96">
        <v>4563.4907407407381</v>
      </c>
      <c r="AW125" s="97">
        <v>0</v>
      </c>
      <c r="AX125" s="96">
        <v>7794.579999999999</v>
      </c>
      <c r="AY125" s="97">
        <v>0</v>
      </c>
    </row>
    <row r="126" spans="2:51" x14ac:dyDescent="0.25">
      <c r="B126" s="94">
        <v>10436</v>
      </c>
      <c r="C126" s="95" t="s">
        <v>129</v>
      </c>
      <c r="D126" s="96">
        <v>3366.3796296296296</v>
      </c>
      <c r="E126" s="97">
        <v>0</v>
      </c>
      <c r="F126" s="96">
        <v>1401.2031250000011</v>
      </c>
      <c r="G126" s="97">
        <v>0</v>
      </c>
      <c r="H126" s="96">
        <v>2434.879807692309</v>
      </c>
      <c r="I126" s="97">
        <v>0</v>
      </c>
      <c r="J126" s="96">
        <v>3488.0024999999987</v>
      </c>
      <c r="K126" s="97">
        <v>0</v>
      </c>
      <c r="L126" s="96">
        <v>1785.3175000000015</v>
      </c>
      <c r="M126" s="97">
        <v>0</v>
      </c>
      <c r="N126" s="96">
        <v>2219.4722222222217</v>
      </c>
      <c r="O126" s="97">
        <v>0</v>
      </c>
      <c r="P126" s="96">
        <v>3567.3918269230771</v>
      </c>
      <c r="Q126" s="97">
        <v>0</v>
      </c>
      <c r="R126" s="96">
        <v>3114.1474999999978</v>
      </c>
      <c r="S126" s="97">
        <v>0</v>
      </c>
      <c r="T126" s="96">
        <v>4168.932692307696</v>
      </c>
      <c r="U126" s="97">
        <v>0</v>
      </c>
      <c r="V126" s="96">
        <v>4116.6375000000053</v>
      </c>
      <c r="W126" s="97">
        <v>0</v>
      </c>
      <c r="X126" s="96">
        <v>5813.3888888888896</v>
      </c>
      <c r="Y126" s="97">
        <v>0</v>
      </c>
      <c r="Z126" s="96">
        <v>3582.8050000000021</v>
      </c>
      <c r="AA126" s="97">
        <v>0</v>
      </c>
      <c r="AB126" s="96">
        <v>2893.5865384615386</v>
      </c>
      <c r="AC126" s="97">
        <v>0</v>
      </c>
      <c r="AD126" s="96">
        <v>2181.0049999999983</v>
      </c>
      <c r="AE126" s="97">
        <v>0</v>
      </c>
      <c r="AF126" s="96">
        <v>2523.7379807692309</v>
      </c>
      <c r="AG126" s="97">
        <v>0</v>
      </c>
      <c r="AH126" s="96">
        <v>3574.4125000000031</v>
      </c>
      <c r="AI126" s="97">
        <v>0</v>
      </c>
      <c r="AJ126" s="96">
        <v>2036.1328125</v>
      </c>
      <c r="AK126" s="97">
        <v>0</v>
      </c>
      <c r="AL126" s="96">
        <v>2297.2175925925926</v>
      </c>
      <c r="AM126" s="97">
        <v>0</v>
      </c>
      <c r="AN126" s="96">
        <v>3052.3200000000006</v>
      </c>
      <c r="AO126" s="97">
        <v>0</v>
      </c>
      <c r="AP126" s="96">
        <v>4088.6874999999991</v>
      </c>
      <c r="AQ126" s="97">
        <v>0</v>
      </c>
      <c r="AR126" s="96">
        <v>4266.0192307692287</v>
      </c>
      <c r="AS126" s="97">
        <v>0</v>
      </c>
      <c r="AT126" s="96">
        <v>4195.3925000000063</v>
      </c>
      <c r="AU126" s="97">
        <v>0</v>
      </c>
      <c r="AV126" s="96">
        <v>5922.0694444444407</v>
      </c>
      <c r="AW126" s="97">
        <v>0</v>
      </c>
      <c r="AX126" s="96">
        <v>3673.1500000000015</v>
      </c>
      <c r="AY126" s="97">
        <v>0</v>
      </c>
    </row>
    <row r="127" spans="2:51" x14ac:dyDescent="0.25">
      <c r="B127" s="94">
        <v>10440</v>
      </c>
      <c r="C127" s="95" t="s">
        <v>130</v>
      </c>
      <c r="D127" s="96">
        <v>328.69675925925935</v>
      </c>
      <c r="E127" s="97">
        <v>0</v>
      </c>
      <c r="F127" s="96">
        <v>574.32552083333337</v>
      </c>
      <c r="G127" s="97">
        <v>0</v>
      </c>
      <c r="H127" s="96">
        <v>1370.6802884615392</v>
      </c>
      <c r="I127" s="97">
        <v>0</v>
      </c>
      <c r="J127" s="96">
        <v>932.62999999999965</v>
      </c>
      <c r="K127" s="97">
        <v>0</v>
      </c>
      <c r="L127" s="96">
        <v>729.74</v>
      </c>
      <c r="M127" s="97">
        <v>0</v>
      </c>
      <c r="N127" s="96">
        <v>1218.2222222222233</v>
      </c>
      <c r="O127" s="97">
        <v>0</v>
      </c>
      <c r="P127" s="96">
        <v>836.55769230769204</v>
      </c>
      <c r="Q127" s="97">
        <v>0</v>
      </c>
      <c r="R127" s="96">
        <v>0</v>
      </c>
      <c r="S127" s="97">
        <v>0</v>
      </c>
      <c r="T127" s="96">
        <v>0</v>
      </c>
      <c r="U127" s="97">
        <v>0</v>
      </c>
      <c r="V127" s="96">
        <v>241.95</v>
      </c>
      <c r="W127" s="97">
        <v>0</v>
      </c>
      <c r="X127" s="96">
        <v>318.20138888888908</v>
      </c>
      <c r="Y127" s="97">
        <v>0</v>
      </c>
      <c r="Z127" s="96">
        <v>0</v>
      </c>
      <c r="AA127" s="97">
        <v>0</v>
      </c>
      <c r="AB127" s="96">
        <v>316.91586538461581</v>
      </c>
      <c r="AC127" s="97">
        <v>0</v>
      </c>
      <c r="AD127" s="96">
        <v>587.72250000000042</v>
      </c>
      <c r="AE127" s="97">
        <v>0</v>
      </c>
      <c r="AF127" s="96">
        <v>1370.6802884615392</v>
      </c>
      <c r="AG127" s="97">
        <v>0</v>
      </c>
      <c r="AH127" s="96">
        <v>932.62999999999965</v>
      </c>
      <c r="AI127" s="97">
        <v>0</v>
      </c>
      <c r="AJ127" s="96">
        <v>722.99218749999966</v>
      </c>
      <c r="AK127" s="97">
        <v>0</v>
      </c>
      <c r="AL127" s="96">
        <v>1218.2222222222233</v>
      </c>
      <c r="AM127" s="97">
        <v>0</v>
      </c>
      <c r="AN127" s="96">
        <v>826.36999999999978</v>
      </c>
      <c r="AO127" s="97">
        <v>0</v>
      </c>
      <c r="AP127" s="96">
        <v>0</v>
      </c>
      <c r="AQ127" s="97">
        <v>0</v>
      </c>
      <c r="AR127" s="96">
        <v>0</v>
      </c>
      <c r="AS127" s="97">
        <v>0</v>
      </c>
      <c r="AT127" s="96">
        <v>241.95</v>
      </c>
      <c r="AU127" s="97">
        <v>0</v>
      </c>
      <c r="AV127" s="96">
        <v>318.20138888888908</v>
      </c>
      <c r="AW127" s="97">
        <v>0</v>
      </c>
      <c r="AX127" s="96">
        <v>0</v>
      </c>
      <c r="AY127" s="97">
        <v>0</v>
      </c>
    </row>
    <row r="128" spans="2:51" x14ac:dyDescent="0.25">
      <c r="B128" s="94">
        <v>10442</v>
      </c>
      <c r="C128" s="95" t="s">
        <v>131</v>
      </c>
      <c r="D128" s="96">
        <v>3264.6018518518522</v>
      </c>
      <c r="E128" s="97">
        <v>0</v>
      </c>
      <c r="F128" s="96">
        <v>5088.1406250000009</v>
      </c>
      <c r="G128" s="97">
        <v>0</v>
      </c>
      <c r="H128" s="96">
        <v>6243.225961538461</v>
      </c>
      <c r="I128" s="97">
        <v>0</v>
      </c>
      <c r="J128" s="96">
        <v>4167.0375000000004</v>
      </c>
      <c r="K128" s="97">
        <v>0</v>
      </c>
      <c r="L128" s="96">
        <v>3288.2075000000004</v>
      </c>
      <c r="M128" s="97">
        <v>0</v>
      </c>
      <c r="N128" s="96">
        <v>4700.532407407406</v>
      </c>
      <c r="O128" s="97">
        <v>0</v>
      </c>
      <c r="P128" s="96">
        <v>4001.8653846153852</v>
      </c>
      <c r="Q128" s="97">
        <v>0</v>
      </c>
      <c r="R128" s="96">
        <v>4796.2425000000003</v>
      </c>
      <c r="S128" s="97">
        <v>0</v>
      </c>
      <c r="T128" s="96">
        <v>5287.5769230769247</v>
      </c>
      <c r="U128" s="97">
        <v>0</v>
      </c>
      <c r="V128" s="96">
        <v>5240.1649999999991</v>
      </c>
      <c r="W128" s="97">
        <v>0</v>
      </c>
      <c r="X128" s="96">
        <v>4829.6990740740748</v>
      </c>
      <c r="Y128" s="97">
        <v>0</v>
      </c>
      <c r="Z128" s="96">
        <v>3362.3749999999995</v>
      </c>
      <c r="AA128" s="97">
        <v>0</v>
      </c>
      <c r="AB128" s="96">
        <v>2883.4783653846171</v>
      </c>
      <c r="AC128" s="97">
        <v>0</v>
      </c>
      <c r="AD128" s="96">
        <v>5695.1849999999986</v>
      </c>
      <c r="AE128" s="97">
        <v>0</v>
      </c>
      <c r="AF128" s="96">
        <v>6301.930288461539</v>
      </c>
      <c r="AG128" s="97">
        <v>0</v>
      </c>
      <c r="AH128" s="96">
        <v>4223.3400000000011</v>
      </c>
      <c r="AI128" s="97">
        <v>0</v>
      </c>
      <c r="AJ128" s="96">
        <v>2786.4062499999991</v>
      </c>
      <c r="AK128" s="97">
        <v>0</v>
      </c>
      <c r="AL128" s="96">
        <v>4757.1620370370356</v>
      </c>
      <c r="AM128" s="97">
        <v>0</v>
      </c>
      <c r="AN128" s="96">
        <v>3605.4849999999997</v>
      </c>
      <c r="AO128" s="97">
        <v>0</v>
      </c>
      <c r="AP128" s="96">
        <v>5337.96875</v>
      </c>
      <c r="AQ128" s="97">
        <v>0</v>
      </c>
      <c r="AR128" s="96">
        <v>5344.1370192307695</v>
      </c>
      <c r="AS128" s="97">
        <v>0</v>
      </c>
      <c r="AT128" s="96">
        <v>5299.2524999999996</v>
      </c>
      <c r="AU128" s="97">
        <v>0</v>
      </c>
      <c r="AV128" s="96">
        <v>4886.3449074074088</v>
      </c>
      <c r="AW128" s="97">
        <v>0</v>
      </c>
      <c r="AX128" s="96">
        <v>3404.994999999999</v>
      </c>
      <c r="AY128" s="97">
        <v>0</v>
      </c>
    </row>
    <row r="129" spans="2:51" x14ac:dyDescent="0.25">
      <c r="B129" s="94">
        <v>10446</v>
      </c>
      <c r="C129" s="95" t="s">
        <v>132</v>
      </c>
      <c r="D129" s="96">
        <v>7136.8981481481651</v>
      </c>
      <c r="E129" s="97">
        <v>0</v>
      </c>
      <c r="F129" s="96">
        <v>13933.955729166677</v>
      </c>
      <c r="G129" s="97">
        <v>0</v>
      </c>
      <c r="H129" s="96">
        <v>11094.754807692289</v>
      </c>
      <c r="I129" s="97">
        <v>0</v>
      </c>
      <c r="J129" s="96">
        <v>10723.597499999996</v>
      </c>
      <c r="K129" s="97">
        <v>0</v>
      </c>
      <c r="L129" s="96">
        <v>9490.9375000000055</v>
      </c>
      <c r="M129" s="97">
        <v>0</v>
      </c>
      <c r="N129" s="96">
        <v>9932.8703703703832</v>
      </c>
      <c r="O129" s="97">
        <v>0</v>
      </c>
      <c r="P129" s="96">
        <v>8397.6730769230744</v>
      </c>
      <c r="Q129" s="97">
        <v>0</v>
      </c>
      <c r="R129" s="96">
        <v>3228.9399999999978</v>
      </c>
      <c r="S129" s="97">
        <v>0</v>
      </c>
      <c r="T129" s="96">
        <v>9640.7187499999891</v>
      </c>
      <c r="U129" s="97">
        <v>0</v>
      </c>
      <c r="V129" s="96">
        <v>9266.1049999999814</v>
      </c>
      <c r="W129" s="97">
        <v>0</v>
      </c>
      <c r="X129" s="96">
        <v>10484.657407407398</v>
      </c>
      <c r="Y129" s="97">
        <v>0</v>
      </c>
      <c r="Z129" s="96">
        <v>9941.3425000000025</v>
      </c>
      <c r="AA129" s="97">
        <v>0</v>
      </c>
      <c r="AB129" s="96">
        <v>9149.103365384608</v>
      </c>
      <c r="AC129" s="97">
        <v>0</v>
      </c>
      <c r="AD129" s="96">
        <v>9341.3449999999975</v>
      </c>
      <c r="AE129" s="97">
        <v>0</v>
      </c>
      <c r="AF129" s="96">
        <v>12065.072115384601</v>
      </c>
      <c r="AG129" s="97">
        <v>0</v>
      </c>
      <c r="AH129" s="96">
        <v>11561.769999999995</v>
      </c>
      <c r="AI129" s="97">
        <v>0</v>
      </c>
      <c r="AJ129" s="96">
        <v>7508.0390624999936</v>
      </c>
      <c r="AK129" s="97">
        <v>0</v>
      </c>
      <c r="AL129" s="96">
        <v>10766.914351851869</v>
      </c>
      <c r="AM129" s="97">
        <v>0</v>
      </c>
      <c r="AN129" s="96">
        <v>8965.6150000000052</v>
      </c>
      <c r="AO129" s="97">
        <v>0</v>
      </c>
      <c r="AP129" s="96">
        <v>9895.7043269230853</v>
      </c>
      <c r="AQ129" s="97">
        <v>0</v>
      </c>
      <c r="AR129" s="96">
        <v>9890.5144230769347</v>
      </c>
      <c r="AS129" s="97">
        <v>0</v>
      </c>
      <c r="AT129" s="96">
        <v>9509.2349999999897</v>
      </c>
      <c r="AU129" s="97">
        <v>0</v>
      </c>
      <c r="AV129" s="96">
        <v>10682.127314814821</v>
      </c>
      <c r="AW129" s="97">
        <v>0</v>
      </c>
      <c r="AX129" s="96">
        <v>8679.4625000000124</v>
      </c>
      <c r="AY129" s="97">
        <v>0</v>
      </c>
    </row>
    <row r="130" spans="2:51" x14ac:dyDescent="0.25">
      <c r="B130" s="94">
        <v>10448</v>
      </c>
      <c r="C130" s="95" t="s">
        <v>133</v>
      </c>
      <c r="D130" s="96">
        <v>0</v>
      </c>
      <c r="E130" s="97">
        <v>0</v>
      </c>
      <c r="F130" s="96">
        <v>0</v>
      </c>
      <c r="G130" s="97">
        <v>0</v>
      </c>
      <c r="H130" s="96">
        <v>0</v>
      </c>
      <c r="I130" s="97">
        <v>0</v>
      </c>
      <c r="J130" s="96">
        <v>0</v>
      </c>
      <c r="K130" s="97">
        <v>0</v>
      </c>
      <c r="L130" s="96">
        <v>0</v>
      </c>
      <c r="M130" s="97">
        <v>0</v>
      </c>
      <c r="N130" s="96">
        <v>0</v>
      </c>
      <c r="O130" s="97">
        <v>0</v>
      </c>
      <c r="P130" s="96">
        <v>0</v>
      </c>
      <c r="Q130" s="97">
        <v>0</v>
      </c>
      <c r="R130" s="96">
        <v>0</v>
      </c>
      <c r="S130" s="97">
        <v>0</v>
      </c>
      <c r="T130" s="96">
        <v>0</v>
      </c>
      <c r="U130" s="97">
        <v>0</v>
      </c>
      <c r="V130" s="96">
        <v>0</v>
      </c>
      <c r="W130" s="97">
        <v>0</v>
      </c>
      <c r="X130" s="96">
        <v>0</v>
      </c>
      <c r="Y130" s="97">
        <v>0</v>
      </c>
      <c r="Z130" s="96">
        <v>0</v>
      </c>
      <c r="AA130" s="97">
        <v>0</v>
      </c>
      <c r="AB130" s="96">
        <v>0</v>
      </c>
      <c r="AC130" s="97">
        <v>0</v>
      </c>
      <c r="AD130" s="96">
        <v>0</v>
      </c>
      <c r="AE130" s="97">
        <v>0</v>
      </c>
      <c r="AF130" s="96">
        <v>0</v>
      </c>
      <c r="AG130" s="97">
        <v>0</v>
      </c>
      <c r="AH130" s="96">
        <v>0</v>
      </c>
      <c r="AI130" s="97">
        <v>0</v>
      </c>
      <c r="AJ130" s="96">
        <v>0</v>
      </c>
      <c r="AK130" s="97">
        <v>0</v>
      </c>
      <c r="AL130" s="96">
        <v>0</v>
      </c>
      <c r="AM130" s="97">
        <v>0</v>
      </c>
      <c r="AN130" s="96">
        <v>0</v>
      </c>
      <c r="AO130" s="97">
        <v>0</v>
      </c>
      <c r="AP130" s="96">
        <v>0</v>
      </c>
      <c r="AQ130" s="97">
        <v>0</v>
      </c>
      <c r="AR130" s="96">
        <v>0</v>
      </c>
      <c r="AS130" s="97">
        <v>0</v>
      </c>
      <c r="AT130" s="96">
        <v>0</v>
      </c>
      <c r="AU130" s="97">
        <v>0</v>
      </c>
      <c r="AV130" s="96">
        <v>0</v>
      </c>
      <c r="AW130" s="97">
        <v>0</v>
      </c>
      <c r="AX130" s="96">
        <v>0</v>
      </c>
      <c r="AY130" s="97">
        <v>0</v>
      </c>
    </row>
    <row r="131" spans="2:51" x14ac:dyDescent="0.25">
      <c r="B131" s="94">
        <v>10451</v>
      </c>
      <c r="C131" s="95" t="s">
        <v>134</v>
      </c>
      <c r="D131" s="96">
        <v>1908.2754629629655</v>
      </c>
      <c r="E131" s="97">
        <v>0</v>
      </c>
      <c r="F131" s="96">
        <v>2131.0468749999991</v>
      </c>
      <c r="G131" s="97">
        <v>0</v>
      </c>
      <c r="H131" s="96">
        <v>2000.8653846153841</v>
      </c>
      <c r="I131" s="97">
        <v>0</v>
      </c>
      <c r="J131" s="96">
        <v>2386.6899999999978</v>
      </c>
      <c r="K131" s="97">
        <v>0</v>
      </c>
      <c r="L131" s="96">
        <v>0</v>
      </c>
      <c r="M131" s="97">
        <v>0</v>
      </c>
      <c r="N131" s="96">
        <v>0</v>
      </c>
      <c r="O131" s="97">
        <v>0</v>
      </c>
      <c r="P131" s="96">
        <v>1599.4687499999998</v>
      </c>
      <c r="Q131" s="97">
        <v>0</v>
      </c>
      <c r="R131" s="96">
        <v>2054.62</v>
      </c>
      <c r="S131" s="97">
        <v>0</v>
      </c>
      <c r="T131" s="96">
        <v>1991.9086538461563</v>
      </c>
      <c r="U131" s="97">
        <v>0</v>
      </c>
      <c r="V131" s="96">
        <v>1708.5025000000016</v>
      </c>
      <c r="W131" s="97">
        <v>0</v>
      </c>
      <c r="X131" s="96">
        <v>1433.5925925925962</v>
      </c>
      <c r="Y131" s="97">
        <v>0</v>
      </c>
      <c r="Z131" s="96">
        <v>1439.5699999999997</v>
      </c>
      <c r="AA131" s="97">
        <v>0</v>
      </c>
      <c r="AB131" s="96">
        <v>1897.8413461538466</v>
      </c>
      <c r="AC131" s="97">
        <v>0</v>
      </c>
      <c r="AD131" s="96">
        <v>2141.6575000000007</v>
      </c>
      <c r="AE131" s="97">
        <v>0</v>
      </c>
      <c r="AF131" s="96">
        <v>2001.1778846153838</v>
      </c>
      <c r="AG131" s="97">
        <v>0</v>
      </c>
      <c r="AH131" s="96">
        <v>2387.2424999999994</v>
      </c>
      <c r="AI131" s="97">
        <v>0</v>
      </c>
      <c r="AJ131" s="96">
        <v>0</v>
      </c>
      <c r="AK131" s="97">
        <v>0</v>
      </c>
      <c r="AL131" s="96">
        <v>0</v>
      </c>
      <c r="AM131" s="97">
        <v>0</v>
      </c>
      <c r="AN131" s="96">
        <v>7887.0574999999972</v>
      </c>
      <c r="AO131" s="97">
        <v>0</v>
      </c>
      <c r="AP131" s="96">
        <v>2063.8774038461561</v>
      </c>
      <c r="AQ131" s="97">
        <v>0</v>
      </c>
      <c r="AR131" s="96">
        <v>1989.3341346153832</v>
      </c>
      <c r="AS131" s="97">
        <v>0</v>
      </c>
      <c r="AT131" s="96">
        <v>1708.9474999999973</v>
      </c>
      <c r="AU131" s="97">
        <v>0</v>
      </c>
      <c r="AV131" s="96">
        <v>1433.3032407407416</v>
      </c>
      <c r="AW131" s="97">
        <v>0</v>
      </c>
      <c r="AX131" s="96">
        <v>1437.5474999999974</v>
      </c>
      <c r="AY131" s="97">
        <v>0</v>
      </c>
    </row>
    <row r="132" spans="2:51" x14ac:dyDescent="0.25">
      <c r="B132" s="94">
        <v>10482</v>
      </c>
      <c r="C132" s="95" t="s">
        <v>135</v>
      </c>
      <c r="D132" s="96">
        <v>173.62731481481441</v>
      </c>
      <c r="E132" s="97">
        <v>0</v>
      </c>
      <c r="F132" s="96">
        <v>293.01562499999989</v>
      </c>
      <c r="G132" s="97">
        <v>0</v>
      </c>
      <c r="H132" s="96">
        <v>379.85817307692315</v>
      </c>
      <c r="I132" s="97">
        <v>0</v>
      </c>
      <c r="J132" s="96">
        <v>414.03749999999997</v>
      </c>
      <c r="K132" s="97">
        <v>0</v>
      </c>
      <c r="L132" s="96">
        <v>163.81</v>
      </c>
      <c r="M132" s="97">
        <v>0</v>
      </c>
      <c r="N132" s="96">
        <v>260.27314814814815</v>
      </c>
      <c r="O132" s="97">
        <v>0</v>
      </c>
      <c r="P132" s="96">
        <v>218.28605769230791</v>
      </c>
      <c r="Q132" s="97">
        <v>0</v>
      </c>
      <c r="R132" s="96">
        <v>329.63750000000016</v>
      </c>
      <c r="S132" s="97">
        <v>0</v>
      </c>
      <c r="T132" s="96">
        <v>237.4807692307696</v>
      </c>
      <c r="U132" s="97">
        <v>0</v>
      </c>
      <c r="V132" s="96">
        <v>315.1100000000003</v>
      </c>
      <c r="W132" s="97">
        <v>0</v>
      </c>
      <c r="X132" s="96">
        <v>533.47916666666663</v>
      </c>
      <c r="Y132" s="97">
        <v>0</v>
      </c>
      <c r="Z132" s="96">
        <v>376.35750000000013</v>
      </c>
      <c r="AA132" s="97">
        <v>0</v>
      </c>
      <c r="AB132" s="96">
        <v>179.92788461538467</v>
      </c>
      <c r="AC132" s="97">
        <v>0</v>
      </c>
      <c r="AD132" s="96">
        <v>287.38249999999977</v>
      </c>
      <c r="AE132" s="97">
        <v>0</v>
      </c>
      <c r="AF132" s="96">
        <v>379.85817307692315</v>
      </c>
      <c r="AG132" s="97">
        <v>0</v>
      </c>
      <c r="AH132" s="96">
        <v>414.03749999999997</v>
      </c>
      <c r="AI132" s="97">
        <v>0</v>
      </c>
      <c r="AJ132" s="96">
        <v>164.63541666666725</v>
      </c>
      <c r="AK132" s="97">
        <v>0</v>
      </c>
      <c r="AL132" s="96">
        <v>260.27314814814815</v>
      </c>
      <c r="AM132" s="97">
        <v>0</v>
      </c>
      <c r="AN132" s="96">
        <v>224.11250000000004</v>
      </c>
      <c r="AO132" s="97">
        <v>0</v>
      </c>
      <c r="AP132" s="96">
        <v>323.74278846153817</v>
      </c>
      <c r="AQ132" s="97">
        <v>0</v>
      </c>
      <c r="AR132" s="96">
        <v>237.4807692307696</v>
      </c>
      <c r="AS132" s="97">
        <v>0</v>
      </c>
      <c r="AT132" s="96">
        <v>315.1100000000003</v>
      </c>
      <c r="AU132" s="97">
        <v>0</v>
      </c>
      <c r="AV132" s="96">
        <v>533.47916666666663</v>
      </c>
      <c r="AW132" s="97">
        <v>0</v>
      </c>
      <c r="AX132" s="96">
        <v>376.35750000000013</v>
      </c>
      <c r="AY132" s="97">
        <v>0</v>
      </c>
    </row>
    <row r="133" spans="2:51" x14ac:dyDescent="0.25">
      <c r="B133" s="94">
        <v>10502</v>
      </c>
      <c r="C133" s="95" t="s">
        <v>136</v>
      </c>
      <c r="D133" s="96">
        <v>2181.8657407407381</v>
      </c>
      <c r="E133" s="97">
        <v>0</v>
      </c>
      <c r="F133" s="96">
        <v>1628.4036458333344</v>
      </c>
      <c r="G133" s="97">
        <v>0</v>
      </c>
      <c r="H133" s="96">
        <v>1576.7572115384608</v>
      </c>
      <c r="I133" s="97">
        <v>0</v>
      </c>
      <c r="J133" s="96">
        <v>1400.7199999999998</v>
      </c>
      <c r="K133" s="97">
        <v>0</v>
      </c>
      <c r="L133" s="96">
        <v>2118.355</v>
      </c>
      <c r="M133" s="97">
        <v>0</v>
      </c>
      <c r="N133" s="96">
        <v>1948.2245370370367</v>
      </c>
      <c r="O133" s="97">
        <v>0</v>
      </c>
      <c r="P133" s="96">
        <v>3145.6610576923067</v>
      </c>
      <c r="Q133" s="97">
        <v>0</v>
      </c>
      <c r="R133" s="96">
        <v>2205.2274999999991</v>
      </c>
      <c r="S133" s="97">
        <v>0</v>
      </c>
      <c r="T133" s="96">
        <v>2698.295673076921</v>
      </c>
      <c r="U133" s="97">
        <v>0</v>
      </c>
      <c r="V133" s="96">
        <v>1664.0574999999983</v>
      </c>
      <c r="W133" s="97">
        <v>0</v>
      </c>
      <c r="X133" s="96">
        <v>2435.8472222222226</v>
      </c>
      <c r="Y133" s="97">
        <v>0</v>
      </c>
      <c r="Z133" s="96">
        <v>2355.855</v>
      </c>
      <c r="AA133" s="97">
        <v>0</v>
      </c>
      <c r="AB133" s="96">
        <v>1993.6730769230771</v>
      </c>
      <c r="AC133" s="97">
        <v>0</v>
      </c>
      <c r="AD133" s="96">
        <v>2210.3825000000002</v>
      </c>
      <c r="AE133" s="97">
        <v>0</v>
      </c>
      <c r="AF133" s="96">
        <v>1727.9927884615388</v>
      </c>
      <c r="AG133" s="97">
        <v>0</v>
      </c>
      <c r="AH133" s="96">
        <v>1524.9849999999992</v>
      </c>
      <c r="AI133" s="97">
        <v>0</v>
      </c>
      <c r="AJ133" s="96">
        <v>2219.6510416666665</v>
      </c>
      <c r="AK133" s="97">
        <v>0</v>
      </c>
      <c r="AL133" s="96">
        <v>2093.2499999999995</v>
      </c>
      <c r="AM133" s="97">
        <v>0</v>
      </c>
      <c r="AN133" s="96">
        <v>2961.4974999999999</v>
      </c>
      <c r="AO133" s="97">
        <v>0</v>
      </c>
      <c r="AP133" s="96">
        <v>2930.6538461538466</v>
      </c>
      <c r="AQ133" s="97">
        <v>0</v>
      </c>
      <c r="AR133" s="96">
        <v>2902.8124999999986</v>
      </c>
      <c r="AS133" s="97">
        <v>0</v>
      </c>
      <c r="AT133" s="96">
        <v>1807.5624999999993</v>
      </c>
      <c r="AU133" s="97">
        <v>0</v>
      </c>
      <c r="AV133" s="96">
        <v>2596.2337962962952</v>
      </c>
      <c r="AW133" s="97">
        <v>0</v>
      </c>
      <c r="AX133" s="96">
        <v>2582.7525000000014</v>
      </c>
      <c r="AY133" s="97">
        <v>0</v>
      </c>
    </row>
    <row r="134" spans="2:51" x14ac:dyDescent="0.25">
      <c r="B134" s="94">
        <v>10597</v>
      </c>
      <c r="C134" s="95" t="s">
        <v>137</v>
      </c>
      <c r="D134" s="96">
        <v>1787.7222222222224</v>
      </c>
      <c r="E134" s="97">
        <v>0</v>
      </c>
      <c r="F134" s="96">
        <v>685.71093749999829</v>
      </c>
      <c r="G134" s="97">
        <v>0</v>
      </c>
      <c r="H134" s="96">
        <v>2920.7091346153852</v>
      </c>
      <c r="I134" s="97">
        <v>0</v>
      </c>
      <c r="J134" s="96">
        <v>1633.0449999999987</v>
      </c>
      <c r="K134" s="97">
        <v>0</v>
      </c>
      <c r="L134" s="96">
        <v>908.60250000000246</v>
      </c>
      <c r="M134" s="97">
        <v>0</v>
      </c>
      <c r="N134" s="96">
        <v>1727.5763888888898</v>
      </c>
      <c r="O134" s="97">
        <v>0</v>
      </c>
      <c r="P134" s="96">
        <v>1646.4278846153861</v>
      </c>
      <c r="Q134" s="97">
        <v>0</v>
      </c>
      <c r="R134" s="96">
        <v>0</v>
      </c>
      <c r="S134" s="97">
        <v>0</v>
      </c>
      <c r="T134" s="96">
        <v>1217.6442307692303</v>
      </c>
      <c r="U134" s="97">
        <v>0</v>
      </c>
      <c r="V134" s="96">
        <v>1724.6175000000007</v>
      </c>
      <c r="W134" s="97">
        <v>0</v>
      </c>
      <c r="X134" s="96">
        <v>1417.0324074074053</v>
      </c>
      <c r="Y134" s="97">
        <v>0</v>
      </c>
      <c r="Z134" s="96">
        <v>1088.0199999999993</v>
      </c>
      <c r="AA134" s="97">
        <v>0</v>
      </c>
      <c r="AB134" s="96">
        <v>1337.3605769230776</v>
      </c>
      <c r="AC134" s="97">
        <v>0</v>
      </c>
      <c r="AD134" s="96">
        <v>1251.869999999999</v>
      </c>
      <c r="AE134" s="97">
        <v>0</v>
      </c>
      <c r="AF134" s="96">
        <v>2923.7403846153825</v>
      </c>
      <c r="AG134" s="97">
        <v>0</v>
      </c>
      <c r="AH134" s="96">
        <v>1636.3850000000002</v>
      </c>
      <c r="AI134" s="97">
        <v>0</v>
      </c>
      <c r="AJ134" s="96">
        <v>1493.3124999999982</v>
      </c>
      <c r="AK134" s="97">
        <v>0</v>
      </c>
      <c r="AL134" s="96">
        <v>1730.5231481481476</v>
      </c>
      <c r="AM134" s="97">
        <v>0</v>
      </c>
      <c r="AN134" s="96">
        <v>1200.7299999999998</v>
      </c>
      <c r="AO134" s="97">
        <v>0</v>
      </c>
      <c r="AP134" s="96">
        <v>36.014423076923485</v>
      </c>
      <c r="AQ134" s="97">
        <v>0</v>
      </c>
      <c r="AR134" s="96">
        <v>1224.9062499999991</v>
      </c>
      <c r="AS134" s="97">
        <v>0</v>
      </c>
      <c r="AT134" s="96">
        <v>1730.3899999999999</v>
      </c>
      <c r="AU134" s="97">
        <v>0</v>
      </c>
      <c r="AV134" s="96">
        <v>1423.354166666667</v>
      </c>
      <c r="AW134" s="97">
        <v>0</v>
      </c>
      <c r="AX134" s="96">
        <v>1094.2575000000004</v>
      </c>
      <c r="AY134" s="97">
        <v>0</v>
      </c>
    </row>
    <row r="135" spans="2:51" x14ac:dyDescent="0.25">
      <c r="B135" s="94">
        <v>10706</v>
      </c>
      <c r="C135" s="95" t="s">
        <v>138</v>
      </c>
      <c r="D135" s="96">
        <v>2067.2523148148139</v>
      </c>
      <c r="E135" s="97">
        <v>0</v>
      </c>
      <c r="F135" s="96">
        <v>1509.1093749999977</v>
      </c>
      <c r="G135" s="97">
        <v>0</v>
      </c>
      <c r="H135" s="96">
        <v>2374.1754807692319</v>
      </c>
      <c r="I135" s="97">
        <v>0</v>
      </c>
      <c r="J135" s="96">
        <v>1771.2574999999972</v>
      </c>
      <c r="K135" s="97">
        <v>0</v>
      </c>
      <c r="L135" s="96">
        <v>2123.9124999999995</v>
      </c>
      <c r="M135" s="97">
        <v>0</v>
      </c>
      <c r="N135" s="96">
        <v>2585.6597222222194</v>
      </c>
      <c r="O135" s="97">
        <v>0</v>
      </c>
      <c r="P135" s="96">
        <v>2033.2043269230758</v>
      </c>
      <c r="Q135" s="97">
        <v>0</v>
      </c>
      <c r="R135" s="96">
        <v>1010.0425000000026</v>
      </c>
      <c r="S135" s="97">
        <v>0</v>
      </c>
      <c r="T135" s="96">
        <v>2169.0000000000014</v>
      </c>
      <c r="U135" s="97">
        <v>0</v>
      </c>
      <c r="V135" s="96">
        <v>1510.79</v>
      </c>
      <c r="W135" s="97">
        <v>0</v>
      </c>
      <c r="X135" s="96">
        <v>3366.1481481481474</v>
      </c>
      <c r="Y135" s="97">
        <v>0</v>
      </c>
      <c r="Z135" s="96">
        <v>2613.9899999999993</v>
      </c>
      <c r="AA135" s="97">
        <v>0</v>
      </c>
      <c r="AB135" s="96">
        <v>1437.0528846153868</v>
      </c>
      <c r="AC135" s="97">
        <v>0</v>
      </c>
      <c r="AD135" s="96">
        <v>2139.9524999999999</v>
      </c>
      <c r="AE135" s="97">
        <v>0</v>
      </c>
      <c r="AF135" s="96">
        <v>2359.7163461538476</v>
      </c>
      <c r="AG135" s="97">
        <v>0</v>
      </c>
      <c r="AH135" s="96">
        <v>1749.4225000000015</v>
      </c>
      <c r="AI135" s="97">
        <v>0</v>
      </c>
      <c r="AJ135" s="96">
        <v>1993.5208333333348</v>
      </c>
      <c r="AK135" s="97">
        <v>0</v>
      </c>
      <c r="AL135" s="96">
        <v>2530.2222222222213</v>
      </c>
      <c r="AM135" s="97">
        <v>0</v>
      </c>
      <c r="AN135" s="96">
        <v>1352.9799999999996</v>
      </c>
      <c r="AO135" s="97">
        <v>0</v>
      </c>
      <c r="AP135" s="96">
        <v>1582.9519230769229</v>
      </c>
      <c r="AQ135" s="97">
        <v>0</v>
      </c>
      <c r="AR135" s="96">
        <v>2103.0024038461556</v>
      </c>
      <c r="AS135" s="97">
        <v>0</v>
      </c>
      <c r="AT135" s="96">
        <v>1459.8550000000009</v>
      </c>
      <c r="AU135" s="97">
        <v>0</v>
      </c>
      <c r="AV135" s="96">
        <v>3274.0555555555547</v>
      </c>
      <c r="AW135" s="97">
        <v>0</v>
      </c>
      <c r="AX135" s="96">
        <v>2552.6574999999971</v>
      </c>
      <c r="AY135" s="97">
        <v>0</v>
      </c>
    </row>
    <row r="136" spans="2:51" x14ac:dyDescent="0.25">
      <c r="B136" s="94">
        <v>11680</v>
      </c>
      <c r="C136" s="95" t="s">
        <v>139</v>
      </c>
      <c r="D136" s="96">
        <v>540.50694444444434</v>
      </c>
      <c r="E136" s="97">
        <v>0</v>
      </c>
      <c r="F136" s="96">
        <v>286.41927083333309</v>
      </c>
      <c r="G136" s="97">
        <v>0</v>
      </c>
      <c r="H136" s="96">
        <v>376.10817307692292</v>
      </c>
      <c r="I136" s="97">
        <v>0</v>
      </c>
      <c r="J136" s="96">
        <v>727.21000000000129</v>
      </c>
      <c r="K136" s="97">
        <v>0</v>
      </c>
      <c r="L136" s="96">
        <v>751.62750000000051</v>
      </c>
      <c r="M136" s="97">
        <v>0</v>
      </c>
      <c r="N136" s="96">
        <v>645.44212962962933</v>
      </c>
      <c r="O136" s="97">
        <v>0</v>
      </c>
      <c r="P136" s="96">
        <v>585.70673076922947</v>
      </c>
      <c r="Q136" s="97">
        <v>0</v>
      </c>
      <c r="R136" s="96">
        <v>645.9149999999994</v>
      </c>
      <c r="S136" s="97">
        <v>0</v>
      </c>
      <c r="T136" s="96">
        <v>269.86057692307821</v>
      </c>
      <c r="U136" s="97">
        <v>0</v>
      </c>
      <c r="V136" s="96">
        <v>980.30749999999989</v>
      </c>
      <c r="W136" s="97">
        <v>0</v>
      </c>
      <c r="X136" s="96">
        <v>110.09490740740713</v>
      </c>
      <c r="Y136" s="97">
        <v>0</v>
      </c>
      <c r="Z136" s="96">
        <v>292.25750000000073</v>
      </c>
      <c r="AA136" s="97">
        <v>0</v>
      </c>
      <c r="AB136" s="96">
        <v>512.00721153846223</v>
      </c>
      <c r="AC136" s="97">
        <v>0</v>
      </c>
      <c r="AD136" s="96">
        <v>277.81750000000028</v>
      </c>
      <c r="AE136" s="97">
        <v>0</v>
      </c>
      <c r="AF136" s="96">
        <v>359.94711538461655</v>
      </c>
      <c r="AG136" s="97">
        <v>0</v>
      </c>
      <c r="AH136" s="96">
        <v>711.03249999999991</v>
      </c>
      <c r="AI136" s="97">
        <v>0</v>
      </c>
      <c r="AJ136" s="96">
        <v>661.0234375000008</v>
      </c>
      <c r="AK136" s="97">
        <v>0</v>
      </c>
      <c r="AL136" s="96">
        <v>628.84259259259295</v>
      </c>
      <c r="AM136" s="97">
        <v>0</v>
      </c>
      <c r="AN136" s="96">
        <v>555.91249999999911</v>
      </c>
      <c r="AO136" s="97">
        <v>0</v>
      </c>
      <c r="AP136" s="96">
        <v>643.93028846153902</v>
      </c>
      <c r="AQ136" s="97">
        <v>0</v>
      </c>
      <c r="AR136" s="96">
        <v>249.25721153846104</v>
      </c>
      <c r="AS136" s="97">
        <v>0</v>
      </c>
      <c r="AT136" s="96">
        <v>960.78499999999906</v>
      </c>
      <c r="AU136" s="97">
        <v>0</v>
      </c>
      <c r="AV136" s="96">
        <v>90.979166666666174</v>
      </c>
      <c r="AW136" s="97">
        <v>0</v>
      </c>
      <c r="AX136" s="96">
        <v>271.18000000000018</v>
      </c>
      <c r="AY136" s="97">
        <v>0</v>
      </c>
    </row>
    <row r="137" spans="2:51" x14ac:dyDescent="0.25">
      <c r="B137" s="94">
        <v>12026</v>
      </c>
      <c r="C137" s="95" t="s">
        <v>140</v>
      </c>
      <c r="D137" s="96">
        <v>10599.1574074074</v>
      </c>
      <c r="E137" s="97">
        <v>0</v>
      </c>
      <c r="F137" s="96">
        <v>10142.427083333338</v>
      </c>
      <c r="G137" s="97">
        <v>0</v>
      </c>
      <c r="H137" s="96">
        <v>12556.490384615376</v>
      </c>
      <c r="I137" s="97">
        <v>0</v>
      </c>
      <c r="J137" s="96">
        <v>20384.937500000007</v>
      </c>
      <c r="K137" s="97">
        <v>0</v>
      </c>
      <c r="L137" s="96">
        <v>12133.984999999999</v>
      </c>
      <c r="M137" s="97">
        <v>0</v>
      </c>
      <c r="N137" s="96">
        <v>8688.7453703703704</v>
      </c>
      <c r="O137" s="97">
        <v>0</v>
      </c>
      <c r="P137" s="96">
        <v>4526.0937500000009</v>
      </c>
      <c r="Q137" s="97">
        <v>0</v>
      </c>
      <c r="R137" s="96">
        <v>0</v>
      </c>
      <c r="S137" s="97">
        <v>0</v>
      </c>
      <c r="T137" s="96">
        <v>1914.4735576923049</v>
      </c>
      <c r="U137" s="97">
        <v>0</v>
      </c>
      <c r="V137" s="96">
        <v>2077.6649999999963</v>
      </c>
      <c r="W137" s="97">
        <v>0</v>
      </c>
      <c r="X137" s="96">
        <v>3848.2199074074038</v>
      </c>
      <c r="Y137" s="97">
        <v>0</v>
      </c>
      <c r="Z137" s="96">
        <v>1278.4724999999976</v>
      </c>
      <c r="AA137" s="97">
        <v>0</v>
      </c>
      <c r="AB137" s="96">
        <v>11064.641826923083</v>
      </c>
      <c r="AC137" s="97">
        <v>0</v>
      </c>
      <c r="AD137" s="96">
        <v>12848.097500000002</v>
      </c>
      <c r="AE137" s="97">
        <v>0</v>
      </c>
      <c r="AF137" s="96">
        <v>14972.48798076922</v>
      </c>
      <c r="AG137" s="97">
        <v>0</v>
      </c>
      <c r="AH137" s="96">
        <v>22750.487500000007</v>
      </c>
      <c r="AI137" s="97">
        <v>0</v>
      </c>
      <c r="AJ137" s="96">
        <v>13386.223958333328</v>
      </c>
      <c r="AK137" s="97">
        <v>0</v>
      </c>
      <c r="AL137" s="96">
        <v>11032.583333333336</v>
      </c>
      <c r="AM137" s="97">
        <v>0</v>
      </c>
      <c r="AN137" s="96">
        <v>6538.4024999999965</v>
      </c>
      <c r="AO137" s="97">
        <v>0</v>
      </c>
      <c r="AP137" s="96">
        <v>1066.9759615384605</v>
      </c>
      <c r="AQ137" s="97">
        <v>0</v>
      </c>
      <c r="AR137" s="96">
        <v>4269.4519230769229</v>
      </c>
      <c r="AS137" s="97">
        <v>0</v>
      </c>
      <c r="AT137" s="96">
        <v>4358.2749999999987</v>
      </c>
      <c r="AU137" s="97">
        <v>0</v>
      </c>
      <c r="AV137" s="96">
        <v>6619.8333333333385</v>
      </c>
      <c r="AW137" s="97">
        <v>0</v>
      </c>
      <c r="AX137" s="96">
        <v>3570.2550000000015</v>
      </c>
      <c r="AY137" s="97">
        <v>0</v>
      </c>
    </row>
    <row r="138" spans="2:51" x14ac:dyDescent="0.25">
      <c r="B138" s="94">
        <v>10298</v>
      </c>
      <c r="C138" s="95" t="s">
        <v>141</v>
      </c>
      <c r="D138" s="271">
        <v>3998.6157407407745</v>
      </c>
      <c r="E138" s="272">
        <v>0</v>
      </c>
      <c r="F138" s="271">
        <v>0</v>
      </c>
      <c r="G138" s="272">
        <v>0</v>
      </c>
      <c r="H138" s="271">
        <v>7881.3365384614544</v>
      </c>
      <c r="I138" s="272">
        <v>0</v>
      </c>
      <c r="J138" s="271">
        <v>0</v>
      </c>
      <c r="K138" s="272">
        <v>0</v>
      </c>
      <c r="L138" s="271">
        <v>0</v>
      </c>
      <c r="M138" s="272">
        <v>0</v>
      </c>
      <c r="N138" s="271">
        <v>70622.324074074044</v>
      </c>
      <c r="O138" s="272">
        <v>0</v>
      </c>
      <c r="P138" s="271">
        <v>35233.233173076856</v>
      </c>
      <c r="Q138" s="272">
        <v>0</v>
      </c>
      <c r="R138" s="271">
        <v>46526.647499999941</v>
      </c>
      <c r="S138" s="272">
        <v>0</v>
      </c>
      <c r="T138" s="271">
        <v>46680.978365384726</v>
      </c>
      <c r="U138" s="272">
        <v>0</v>
      </c>
      <c r="V138" s="271">
        <v>37726.769999999946</v>
      </c>
      <c r="W138" s="272">
        <v>0</v>
      </c>
      <c r="X138" s="271">
        <v>87189.300925925927</v>
      </c>
      <c r="Y138" s="272">
        <v>0</v>
      </c>
      <c r="Z138" s="271">
        <v>73936.412499999962</v>
      </c>
      <c r="AA138" s="272">
        <v>0</v>
      </c>
      <c r="AB138" s="271">
        <v>0</v>
      </c>
      <c r="AC138" s="272">
        <v>0</v>
      </c>
      <c r="AD138" s="271">
        <v>0</v>
      </c>
      <c r="AE138" s="272">
        <v>0</v>
      </c>
      <c r="AF138" s="271">
        <v>6241.2956730769056</v>
      </c>
      <c r="AG138" s="272">
        <v>0</v>
      </c>
      <c r="AH138" s="271">
        <v>0</v>
      </c>
      <c r="AI138" s="272">
        <v>0</v>
      </c>
      <c r="AJ138" s="271">
        <v>0</v>
      </c>
      <c r="AK138" s="272">
        <v>0</v>
      </c>
      <c r="AL138" s="271">
        <v>69959.974537037022</v>
      </c>
      <c r="AM138" s="272">
        <v>0</v>
      </c>
      <c r="AN138" s="271">
        <v>20367.802500000009</v>
      </c>
      <c r="AO138" s="272">
        <v>0</v>
      </c>
      <c r="AP138" s="271">
        <v>60790.939903846236</v>
      </c>
      <c r="AQ138" s="272">
        <v>0</v>
      </c>
      <c r="AR138" s="271">
        <v>44760.61538461547</v>
      </c>
      <c r="AS138" s="272">
        <v>0</v>
      </c>
      <c r="AT138" s="271">
        <v>35829.879999999845</v>
      </c>
      <c r="AU138" s="272">
        <v>0</v>
      </c>
      <c r="AV138" s="271">
        <v>85464.143518518482</v>
      </c>
      <c r="AW138" s="272">
        <v>0</v>
      </c>
      <c r="AX138" s="271">
        <v>71999.239999999991</v>
      </c>
      <c r="AY138" s="272">
        <v>0</v>
      </c>
    </row>
    <row r="139" spans="2:51" x14ac:dyDescent="0.25">
      <c r="B139" s="94" t="s">
        <v>142</v>
      </c>
      <c r="C139" s="95" t="s">
        <v>142</v>
      </c>
      <c r="D139" s="96" t="s">
        <v>142</v>
      </c>
      <c r="E139" s="97" t="s">
        <v>142</v>
      </c>
      <c r="F139" s="96" t="s">
        <v>142</v>
      </c>
      <c r="G139" s="97" t="s">
        <v>142</v>
      </c>
      <c r="H139" s="96" t="s">
        <v>142</v>
      </c>
      <c r="I139" s="97" t="s">
        <v>142</v>
      </c>
      <c r="J139" s="96" t="s">
        <v>142</v>
      </c>
      <c r="K139" s="97" t="s">
        <v>142</v>
      </c>
      <c r="L139" s="96" t="s">
        <v>142</v>
      </c>
      <c r="M139" s="97" t="s">
        <v>142</v>
      </c>
      <c r="N139" s="96" t="s">
        <v>142</v>
      </c>
      <c r="O139" s="97" t="s">
        <v>142</v>
      </c>
      <c r="P139" s="96" t="s">
        <v>142</v>
      </c>
      <c r="Q139" s="97" t="s">
        <v>142</v>
      </c>
      <c r="R139" s="96" t="s">
        <v>142</v>
      </c>
      <c r="S139" s="97" t="s">
        <v>142</v>
      </c>
      <c r="T139" s="96" t="s">
        <v>142</v>
      </c>
      <c r="U139" s="97" t="s">
        <v>142</v>
      </c>
      <c r="V139" s="96" t="s">
        <v>142</v>
      </c>
      <c r="W139" s="97" t="s">
        <v>142</v>
      </c>
      <c r="X139" s="96" t="s">
        <v>142</v>
      </c>
      <c r="Y139" s="97" t="s">
        <v>142</v>
      </c>
      <c r="Z139" s="96" t="s">
        <v>142</v>
      </c>
      <c r="AA139" s="97" t="s">
        <v>142</v>
      </c>
      <c r="AB139" s="96" t="s">
        <v>142</v>
      </c>
      <c r="AC139" s="97" t="s">
        <v>142</v>
      </c>
      <c r="AD139" s="96" t="s">
        <v>142</v>
      </c>
      <c r="AE139" s="97" t="s">
        <v>142</v>
      </c>
      <c r="AF139" s="96" t="s">
        <v>142</v>
      </c>
      <c r="AG139" s="97" t="s">
        <v>142</v>
      </c>
      <c r="AH139" s="96" t="s">
        <v>142</v>
      </c>
      <c r="AI139" s="97" t="s">
        <v>142</v>
      </c>
      <c r="AJ139" s="96" t="s">
        <v>142</v>
      </c>
      <c r="AK139" s="97" t="s">
        <v>142</v>
      </c>
      <c r="AL139" s="96" t="s">
        <v>142</v>
      </c>
      <c r="AM139" s="97" t="s">
        <v>142</v>
      </c>
      <c r="AN139" s="96" t="s">
        <v>142</v>
      </c>
      <c r="AO139" s="97" t="s">
        <v>142</v>
      </c>
      <c r="AP139" s="96" t="s">
        <v>142</v>
      </c>
      <c r="AQ139" s="97" t="s">
        <v>142</v>
      </c>
      <c r="AR139" s="96" t="s">
        <v>142</v>
      </c>
      <c r="AS139" s="97" t="s">
        <v>142</v>
      </c>
      <c r="AT139" s="96" t="s">
        <v>142</v>
      </c>
      <c r="AU139" s="97" t="s">
        <v>142</v>
      </c>
      <c r="AV139" s="96" t="s">
        <v>142</v>
      </c>
      <c r="AW139" s="97" t="s">
        <v>142</v>
      </c>
      <c r="AX139" s="96" t="s">
        <v>142</v>
      </c>
      <c r="AY139" s="97" t="s">
        <v>142</v>
      </c>
    </row>
    <row r="140" spans="2:51" x14ac:dyDescent="0.25">
      <c r="B140" s="94"/>
      <c r="C140" s="95"/>
      <c r="D140" s="96"/>
      <c r="E140" s="97"/>
      <c r="F140" s="96"/>
      <c r="G140" s="97"/>
      <c r="H140" s="96"/>
      <c r="I140" s="97"/>
      <c r="J140" s="96"/>
      <c r="K140" s="97"/>
      <c r="L140" s="96"/>
      <c r="M140" s="97"/>
      <c r="N140" s="96"/>
      <c r="O140" s="97"/>
      <c r="P140" s="96"/>
      <c r="Q140" s="97"/>
      <c r="R140" s="96"/>
      <c r="S140" s="97"/>
      <c r="T140" s="96"/>
      <c r="U140" s="97"/>
      <c r="V140" s="96"/>
      <c r="W140" s="97"/>
      <c r="X140" s="96"/>
      <c r="Y140" s="97"/>
      <c r="Z140" s="96"/>
      <c r="AA140" s="97"/>
      <c r="AB140" s="96"/>
      <c r="AC140" s="97"/>
      <c r="AD140" s="96"/>
      <c r="AE140" s="97"/>
      <c r="AF140" s="96"/>
      <c r="AG140" s="97"/>
      <c r="AH140" s="96"/>
      <c r="AI140" s="97"/>
      <c r="AJ140" s="96"/>
      <c r="AK140" s="97"/>
      <c r="AL140" s="96"/>
      <c r="AM140" s="97"/>
      <c r="AN140" s="96"/>
      <c r="AO140" s="97"/>
      <c r="AP140" s="96"/>
      <c r="AQ140" s="97"/>
      <c r="AR140" s="96"/>
      <c r="AS140" s="97"/>
      <c r="AT140" s="96"/>
      <c r="AU140" s="97"/>
      <c r="AV140" s="96"/>
      <c r="AW140" s="97"/>
      <c r="AX140" s="96"/>
      <c r="AY140" s="97"/>
    </row>
    <row r="141" spans="2:51" x14ac:dyDescent="0.25">
      <c r="B141" s="94"/>
      <c r="C141" s="95"/>
      <c r="D141" s="96"/>
      <c r="E141" s="97"/>
      <c r="F141" s="96"/>
      <c r="G141" s="97"/>
      <c r="H141" s="96"/>
      <c r="I141" s="97"/>
      <c r="J141" s="96"/>
      <c r="K141" s="97"/>
      <c r="L141" s="96"/>
      <c r="M141" s="97"/>
      <c r="N141" s="96"/>
      <c r="O141" s="97"/>
      <c r="P141" s="96"/>
      <c r="Q141" s="97"/>
      <c r="R141" s="96"/>
      <c r="S141" s="97"/>
      <c r="T141" s="96"/>
      <c r="U141" s="97"/>
      <c r="V141" s="96"/>
      <c r="W141" s="97"/>
      <c r="X141" s="96"/>
      <c r="Y141" s="97"/>
      <c r="Z141" s="96"/>
      <c r="AA141" s="97"/>
      <c r="AB141" s="96"/>
      <c r="AC141" s="97"/>
      <c r="AD141" s="96"/>
      <c r="AE141" s="97"/>
      <c r="AF141" s="96"/>
      <c r="AG141" s="97"/>
      <c r="AH141" s="96"/>
      <c r="AI141" s="97"/>
      <c r="AJ141" s="96"/>
      <c r="AK141" s="97"/>
      <c r="AL141" s="96"/>
      <c r="AM141" s="97"/>
      <c r="AN141" s="96"/>
      <c r="AO141" s="97"/>
      <c r="AP141" s="96"/>
      <c r="AQ141" s="97"/>
      <c r="AR141" s="96"/>
      <c r="AS141" s="97"/>
      <c r="AT141" s="96"/>
      <c r="AU141" s="97"/>
      <c r="AV141" s="96"/>
      <c r="AW141" s="97"/>
      <c r="AX141" s="96"/>
      <c r="AY141" s="97"/>
    </row>
    <row r="142" spans="2:51" x14ac:dyDescent="0.25">
      <c r="B142" s="94"/>
      <c r="C142" s="95"/>
      <c r="D142" s="96"/>
      <c r="E142" s="97"/>
      <c r="F142" s="96"/>
      <c r="G142" s="97"/>
      <c r="H142" s="96"/>
      <c r="I142" s="97"/>
      <c r="J142" s="96"/>
      <c r="K142" s="97"/>
      <c r="L142" s="96"/>
      <c r="M142" s="97"/>
      <c r="N142" s="96"/>
      <c r="O142" s="97"/>
      <c r="P142" s="96"/>
      <c r="Q142" s="97"/>
      <c r="R142" s="96"/>
      <c r="S142" s="97"/>
      <c r="T142" s="96"/>
      <c r="U142" s="97"/>
      <c r="V142" s="96"/>
      <c r="W142" s="97"/>
      <c r="X142" s="96"/>
      <c r="Y142" s="97"/>
      <c r="Z142" s="96"/>
      <c r="AA142" s="97"/>
      <c r="AB142" s="96"/>
      <c r="AC142" s="97"/>
      <c r="AD142" s="96"/>
      <c r="AE142" s="97"/>
      <c r="AF142" s="96"/>
      <c r="AG142" s="97"/>
      <c r="AH142" s="96"/>
      <c r="AI142" s="97"/>
      <c r="AJ142" s="96"/>
      <c r="AK142" s="97"/>
      <c r="AL142" s="96"/>
      <c r="AM142" s="97"/>
      <c r="AN142" s="96"/>
      <c r="AO142" s="97"/>
      <c r="AP142" s="96"/>
      <c r="AQ142" s="97"/>
      <c r="AR142" s="96"/>
      <c r="AS142" s="97"/>
      <c r="AT142" s="96"/>
      <c r="AU142" s="97"/>
      <c r="AV142" s="96"/>
      <c r="AW142" s="97"/>
      <c r="AX142" s="96"/>
      <c r="AY142" s="97"/>
    </row>
    <row r="143" spans="2:51" x14ac:dyDescent="0.25">
      <c r="B143" s="94"/>
      <c r="C143" s="95"/>
      <c r="D143" s="96"/>
      <c r="E143" s="97"/>
      <c r="F143" s="96"/>
      <c r="G143" s="97"/>
      <c r="H143" s="96"/>
      <c r="I143" s="97"/>
      <c r="J143" s="96"/>
      <c r="K143" s="97"/>
      <c r="L143" s="96"/>
      <c r="M143" s="97"/>
      <c r="N143" s="96"/>
      <c r="O143" s="97"/>
      <c r="P143" s="96"/>
      <c r="Q143" s="97"/>
      <c r="R143" s="96"/>
      <c r="S143" s="97"/>
      <c r="T143" s="96"/>
      <c r="U143" s="97"/>
      <c r="V143" s="96"/>
      <c r="W143" s="97"/>
      <c r="X143" s="96"/>
      <c r="Y143" s="97"/>
      <c r="Z143" s="96"/>
      <c r="AA143" s="97"/>
      <c r="AB143" s="96"/>
      <c r="AC143" s="97"/>
      <c r="AD143" s="96"/>
      <c r="AE143" s="97"/>
      <c r="AF143" s="96"/>
      <c r="AG143" s="97"/>
      <c r="AH143" s="96"/>
      <c r="AI143" s="97"/>
      <c r="AJ143" s="96"/>
      <c r="AK143" s="97"/>
      <c r="AL143" s="96"/>
      <c r="AM143" s="97"/>
      <c r="AN143" s="96"/>
      <c r="AO143" s="97"/>
      <c r="AP143" s="96"/>
      <c r="AQ143" s="97"/>
      <c r="AR143" s="96"/>
      <c r="AS143" s="97"/>
      <c r="AT143" s="96"/>
      <c r="AU143" s="97"/>
      <c r="AV143" s="96"/>
      <c r="AW143" s="97"/>
      <c r="AX143" s="96"/>
      <c r="AY143" s="97"/>
    </row>
    <row r="144" spans="2:51" x14ac:dyDescent="0.25">
      <c r="B144" s="94"/>
      <c r="C144" s="95"/>
      <c r="D144" s="96"/>
      <c r="E144" s="97"/>
      <c r="F144" s="96"/>
      <c r="G144" s="97"/>
      <c r="H144" s="96"/>
      <c r="I144" s="97"/>
      <c r="J144" s="96"/>
      <c r="K144" s="97"/>
      <c r="L144" s="96"/>
      <c r="M144" s="97"/>
      <c r="N144" s="96"/>
      <c r="O144" s="97"/>
      <c r="P144" s="96"/>
      <c r="Q144" s="97"/>
      <c r="R144" s="96"/>
      <c r="S144" s="97"/>
      <c r="T144" s="96"/>
      <c r="U144" s="97"/>
      <c r="V144" s="96"/>
      <c r="W144" s="97"/>
      <c r="X144" s="96"/>
      <c r="Y144" s="97"/>
      <c r="Z144" s="96"/>
      <c r="AA144" s="97"/>
      <c r="AB144" s="96"/>
      <c r="AC144" s="97"/>
      <c r="AD144" s="96"/>
      <c r="AE144" s="97"/>
      <c r="AF144" s="96"/>
      <c r="AG144" s="97"/>
      <c r="AH144" s="96"/>
      <c r="AI144" s="97"/>
      <c r="AJ144" s="96"/>
      <c r="AK144" s="97"/>
      <c r="AL144" s="96"/>
      <c r="AM144" s="97"/>
      <c r="AN144" s="96"/>
      <c r="AO144" s="97"/>
      <c r="AP144" s="96"/>
      <c r="AQ144" s="97"/>
      <c r="AR144" s="96"/>
      <c r="AS144" s="97"/>
      <c r="AT144" s="96"/>
      <c r="AU144" s="97"/>
      <c r="AV144" s="96"/>
      <c r="AW144" s="97"/>
      <c r="AX144" s="96"/>
      <c r="AY144" s="97"/>
    </row>
    <row r="145" spans="2:51" x14ac:dyDescent="0.25">
      <c r="B145" s="94"/>
      <c r="C145" s="95"/>
      <c r="D145" s="96"/>
      <c r="E145" s="97"/>
      <c r="F145" s="96"/>
      <c r="G145" s="97"/>
      <c r="H145" s="96"/>
      <c r="I145" s="97"/>
      <c r="J145" s="96"/>
      <c r="K145" s="97"/>
      <c r="L145" s="96"/>
      <c r="M145" s="97"/>
      <c r="N145" s="96"/>
      <c r="O145" s="97"/>
      <c r="P145" s="96"/>
      <c r="Q145" s="97"/>
      <c r="R145" s="96"/>
      <c r="S145" s="97"/>
      <c r="T145" s="96"/>
      <c r="U145" s="97"/>
      <c r="V145" s="96"/>
      <c r="W145" s="97"/>
      <c r="X145" s="96"/>
      <c r="Y145" s="97"/>
      <c r="Z145" s="96"/>
      <c r="AA145" s="97"/>
      <c r="AB145" s="96"/>
      <c r="AC145" s="97"/>
      <c r="AD145" s="96"/>
      <c r="AE145" s="97"/>
      <c r="AF145" s="96"/>
      <c r="AG145" s="97"/>
      <c r="AH145" s="96"/>
      <c r="AI145" s="97"/>
      <c r="AJ145" s="96"/>
      <c r="AK145" s="97"/>
      <c r="AL145" s="96"/>
      <c r="AM145" s="97"/>
      <c r="AN145" s="96"/>
      <c r="AO145" s="97"/>
      <c r="AP145" s="96"/>
      <c r="AQ145" s="97"/>
      <c r="AR145" s="96"/>
      <c r="AS145" s="97"/>
      <c r="AT145" s="96"/>
      <c r="AU145" s="97"/>
      <c r="AV145" s="96"/>
      <c r="AW145" s="97"/>
      <c r="AX145" s="96"/>
      <c r="AY145" s="97"/>
    </row>
    <row r="146" spans="2:51" x14ac:dyDescent="0.25">
      <c r="B146" s="94"/>
      <c r="C146" s="95"/>
      <c r="D146" s="96"/>
      <c r="E146" s="97"/>
      <c r="F146" s="96"/>
      <c r="G146" s="97"/>
      <c r="H146" s="96"/>
      <c r="I146" s="97"/>
      <c r="J146" s="96"/>
      <c r="K146" s="97"/>
      <c r="L146" s="96"/>
      <c r="M146" s="97"/>
      <c r="N146" s="96"/>
      <c r="O146" s="97"/>
      <c r="P146" s="96"/>
      <c r="Q146" s="97"/>
      <c r="R146" s="96"/>
      <c r="S146" s="97"/>
      <c r="T146" s="96"/>
      <c r="U146" s="97"/>
      <c r="V146" s="96"/>
      <c r="W146" s="97"/>
      <c r="X146" s="96"/>
      <c r="Y146" s="97"/>
      <c r="Z146" s="96"/>
      <c r="AA146" s="97"/>
      <c r="AB146" s="96"/>
      <c r="AC146" s="97"/>
      <c r="AD146" s="96"/>
      <c r="AE146" s="97"/>
      <c r="AF146" s="96"/>
      <c r="AG146" s="97"/>
      <c r="AH146" s="96"/>
      <c r="AI146" s="97"/>
      <c r="AJ146" s="96"/>
      <c r="AK146" s="97"/>
      <c r="AL146" s="96"/>
      <c r="AM146" s="97"/>
      <c r="AN146" s="96"/>
      <c r="AO146" s="97"/>
      <c r="AP146" s="96"/>
      <c r="AQ146" s="97"/>
      <c r="AR146" s="96"/>
      <c r="AS146" s="97"/>
      <c r="AT146" s="96"/>
      <c r="AU146" s="97"/>
      <c r="AV146" s="96"/>
      <c r="AW146" s="97"/>
      <c r="AX146" s="96"/>
      <c r="AY146" s="97"/>
    </row>
    <row r="147" spans="2:51" x14ac:dyDescent="0.25">
      <c r="B147" s="94"/>
      <c r="C147" s="95"/>
      <c r="D147" s="96"/>
      <c r="E147" s="97"/>
      <c r="F147" s="96"/>
      <c r="G147" s="97"/>
      <c r="H147" s="96"/>
      <c r="I147" s="97"/>
      <c r="J147" s="96"/>
      <c r="K147" s="97"/>
      <c r="L147" s="96"/>
      <c r="M147" s="97"/>
      <c r="N147" s="96"/>
      <c r="O147" s="97"/>
      <c r="P147" s="96"/>
      <c r="Q147" s="97"/>
      <c r="R147" s="96"/>
      <c r="S147" s="97"/>
      <c r="T147" s="96"/>
      <c r="U147" s="97"/>
      <c r="V147" s="96"/>
      <c r="W147" s="97"/>
      <c r="X147" s="96"/>
      <c r="Y147" s="97"/>
      <c r="Z147" s="96"/>
      <c r="AA147" s="97"/>
      <c r="AB147" s="96"/>
      <c r="AC147" s="97"/>
      <c r="AD147" s="96"/>
      <c r="AE147" s="97"/>
      <c r="AF147" s="96"/>
      <c r="AG147" s="97"/>
      <c r="AH147" s="96"/>
      <c r="AI147" s="97"/>
      <c r="AJ147" s="96"/>
      <c r="AK147" s="97"/>
      <c r="AL147" s="96"/>
      <c r="AM147" s="97"/>
      <c r="AN147" s="96"/>
      <c r="AO147" s="97"/>
      <c r="AP147" s="96"/>
      <c r="AQ147" s="97"/>
      <c r="AR147" s="96"/>
      <c r="AS147" s="97"/>
      <c r="AT147" s="96"/>
      <c r="AU147" s="97"/>
      <c r="AV147" s="96"/>
      <c r="AW147" s="97"/>
      <c r="AX147" s="96"/>
      <c r="AY147" s="97"/>
    </row>
    <row r="148" spans="2:51" x14ac:dyDescent="0.25">
      <c r="B148" s="94"/>
      <c r="C148" s="95"/>
      <c r="D148" s="96"/>
      <c r="E148" s="97"/>
      <c r="F148" s="96"/>
      <c r="G148" s="97"/>
      <c r="H148" s="96"/>
      <c r="I148" s="97"/>
      <c r="J148" s="96"/>
      <c r="K148" s="97"/>
      <c r="L148" s="96"/>
      <c r="M148" s="97"/>
      <c r="N148" s="96"/>
      <c r="O148" s="97"/>
      <c r="P148" s="96"/>
      <c r="Q148" s="97"/>
      <c r="R148" s="96"/>
      <c r="S148" s="97"/>
      <c r="T148" s="96"/>
      <c r="U148" s="97"/>
      <c r="V148" s="96"/>
      <c r="W148" s="97"/>
      <c r="X148" s="96"/>
      <c r="Y148" s="97"/>
      <c r="Z148" s="96"/>
      <c r="AA148" s="97"/>
      <c r="AB148" s="96"/>
      <c r="AC148" s="97"/>
      <c r="AD148" s="96"/>
      <c r="AE148" s="97"/>
      <c r="AF148" s="96"/>
      <c r="AG148" s="97"/>
      <c r="AH148" s="96"/>
      <c r="AI148" s="97"/>
      <c r="AJ148" s="96"/>
      <c r="AK148" s="97"/>
      <c r="AL148" s="96"/>
      <c r="AM148" s="97"/>
      <c r="AN148" s="96"/>
      <c r="AO148" s="97"/>
      <c r="AP148" s="96"/>
      <c r="AQ148" s="97"/>
      <c r="AR148" s="96"/>
      <c r="AS148" s="97"/>
      <c r="AT148" s="96"/>
      <c r="AU148" s="97"/>
      <c r="AV148" s="96"/>
      <c r="AW148" s="97"/>
      <c r="AX148" s="96"/>
      <c r="AY148" s="97"/>
    </row>
    <row r="149" spans="2:51" x14ac:dyDescent="0.25">
      <c r="B149" s="94"/>
      <c r="C149" s="95"/>
      <c r="D149" s="96"/>
      <c r="E149" s="97"/>
      <c r="F149" s="96"/>
      <c r="G149" s="97"/>
      <c r="H149" s="96"/>
      <c r="I149" s="97"/>
      <c r="J149" s="96"/>
      <c r="K149" s="97"/>
      <c r="L149" s="96"/>
      <c r="M149" s="97"/>
      <c r="N149" s="96"/>
      <c r="O149" s="97"/>
      <c r="P149" s="96"/>
      <c r="Q149" s="97"/>
      <c r="R149" s="96"/>
      <c r="S149" s="97"/>
      <c r="T149" s="96"/>
      <c r="U149" s="97"/>
      <c r="V149" s="96"/>
      <c r="W149" s="97"/>
      <c r="X149" s="96"/>
      <c r="Y149" s="97"/>
      <c r="Z149" s="96"/>
      <c r="AA149" s="97"/>
      <c r="AB149" s="96"/>
      <c r="AC149" s="97"/>
      <c r="AD149" s="96"/>
      <c r="AE149" s="97"/>
      <c r="AF149" s="96"/>
      <c r="AG149" s="97"/>
      <c r="AH149" s="96"/>
      <c r="AI149" s="97"/>
      <c r="AJ149" s="96"/>
      <c r="AK149" s="97"/>
      <c r="AL149" s="96"/>
      <c r="AM149" s="97"/>
      <c r="AN149" s="96"/>
      <c r="AO149" s="97"/>
      <c r="AP149" s="96"/>
      <c r="AQ149" s="97"/>
      <c r="AR149" s="96"/>
      <c r="AS149" s="97"/>
      <c r="AT149" s="96"/>
      <c r="AU149" s="97"/>
      <c r="AV149" s="96"/>
      <c r="AW149" s="97"/>
      <c r="AX149" s="96"/>
      <c r="AY149" s="97"/>
    </row>
    <row r="150" spans="2:51" x14ac:dyDescent="0.25">
      <c r="B150" s="94"/>
      <c r="C150" s="95"/>
      <c r="D150" s="96"/>
      <c r="E150" s="97"/>
      <c r="F150" s="96"/>
      <c r="G150" s="97"/>
      <c r="H150" s="96"/>
      <c r="I150" s="97"/>
      <c r="J150" s="96"/>
      <c r="K150" s="97"/>
      <c r="L150" s="96"/>
      <c r="M150" s="97"/>
      <c r="N150" s="96"/>
      <c r="O150" s="97"/>
      <c r="P150" s="96"/>
      <c r="Q150" s="97"/>
      <c r="R150" s="96"/>
      <c r="S150" s="97"/>
      <c r="T150" s="96"/>
      <c r="U150" s="97"/>
      <c r="V150" s="96"/>
      <c r="W150" s="97"/>
      <c r="X150" s="96"/>
      <c r="Y150" s="97"/>
      <c r="Z150" s="96"/>
      <c r="AA150" s="97"/>
      <c r="AB150" s="96"/>
      <c r="AC150" s="97"/>
      <c r="AD150" s="96"/>
      <c r="AE150" s="97"/>
      <c r="AF150" s="96"/>
      <c r="AG150" s="97"/>
      <c r="AH150" s="96"/>
      <c r="AI150" s="97"/>
      <c r="AJ150" s="96"/>
      <c r="AK150" s="97"/>
      <c r="AL150" s="96"/>
      <c r="AM150" s="97"/>
      <c r="AN150" s="96"/>
      <c r="AO150" s="97"/>
      <c r="AP150" s="96"/>
      <c r="AQ150" s="97"/>
      <c r="AR150" s="96"/>
      <c r="AS150" s="97"/>
      <c r="AT150" s="96"/>
      <c r="AU150" s="97"/>
      <c r="AV150" s="96"/>
      <c r="AW150" s="97"/>
      <c r="AX150" s="96"/>
      <c r="AY150" s="97"/>
    </row>
    <row r="151" spans="2:51" x14ac:dyDescent="0.25">
      <c r="B151" s="94"/>
      <c r="C151" s="95"/>
      <c r="D151" s="96"/>
      <c r="E151" s="97"/>
      <c r="F151" s="96"/>
      <c r="G151" s="97"/>
      <c r="H151" s="96"/>
      <c r="I151" s="97"/>
      <c r="J151" s="96"/>
      <c r="K151" s="97"/>
      <c r="L151" s="96"/>
      <c r="M151" s="97"/>
      <c r="N151" s="96"/>
      <c r="O151" s="97"/>
      <c r="P151" s="96"/>
      <c r="Q151" s="97"/>
      <c r="R151" s="96"/>
      <c r="S151" s="97"/>
      <c r="T151" s="96"/>
      <c r="U151" s="97"/>
      <c r="V151" s="96"/>
      <c r="W151" s="97"/>
      <c r="X151" s="96"/>
      <c r="Y151" s="97"/>
      <c r="Z151" s="96"/>
      <c r="AA151" s="97"/>
      <c r="AB151" s="96"/>
      <c r="AC151" s="97"/>
      <c r="AD151" s="96"/>
      <c r="AE151" s="97"/>
      <c r="AF151" s="96"/>
      <c r="AG151" s="97"/>
      <c r="AH151" s="96"/>
      <c r="AI151" s="97"/>
      <c r="AJ151" s="96"/>
      <c r="AK151" s="97"/>
      <c r="AL151" s="96"/>
      <c r="AM151" s="97"/>
      <c r="AN151" s="96"/>
      <c r="AO151" s="97"/>
      <c r="AP151" s="96"/>
      <c r="AQ151" s="97"/>
      <c r="AR151" s="96"/>
      <c r="AS151" s="97"/>
      <c r="AT151" s="96"/>
      <c r="AU151" s="97"/>
      <c r="AV151" s="96"/>
      <c r="AW151" s="97"/>
      <c r="AX151" s="96"/>
      <c r="AY151" s="97"/>
    </row>
    <row r="152" spans="2:51" x14ac:dyDescent="0.25">
      <c r="B152" s="94"/>
      <c r="C152" s="95"/>
      <c r="D152" s="96"/>
      <c r="E152" s="97"/>
      <c r="F152" s="96"/>
      <c r="G152" s="97"/>
      <c r="H152" s="96"/>
      <c r="I152" s="97"/>
      <c r="J152" s="96"/>
      <c r="K152" s="97"/>
      <c r="L152" s="96"/>
      <c r="M152" s="97"/>
      <c r="N152" s="96"/>
      <c r="O152" s="97"/>
      <c r="P152" s="96"/>
      <c r="Q152" s="97"/>
      <c r="R152" s="96"/>
      <c r="S152" s="97"/>
      <c r="T152" s="96"/>
      <c r="U152" s="97"/>
      <c r="V152" s="96"/>
      <c r="W152" s="97"/>
      <c r="X152" s="96"/>
      <c r="Y152" s="97"/>
      <c r="Z152" s="96"/>
      <c r="AA152" s="97"/>
      <c r="AB152" s="96"/>
      <c r="AC152" s="97"/>
      <c r="AD152" s="96"/>
      <c r="AE152" s="97"/>
      <c r="AF152" s="96"/>
      <c r="AG152" s="97"/>
      <c r="AH152" s="96"/>
      <c r="AI152" s="97"/>
      <c r="AJ152" s="96"/>
      <c r="AK152" s="97"/>
      <c r="AL152" s="96"/>
      <c r="AM152" s="97"/>
      <c r="AN152" s="96"/>
      <c r="AO152" s="97"/>
      <c r="AP152" s="96"/>
      <c r="AQ152" s="97"/>
      <c r="AR152" s="96"/>
      <c r="AS152" s="97"/>
      <c r="AT152" s="96"/>
      <c r="AU152" s="97"/>
      <c r="AV152" s="96"/>
      <c r="AW152" s="97"/>
      <c r="AX152" s="96"/>
      <c r="AY152" s="97"/>
    </row>
    <row r="153" spans="2:51" x14ac:dyDescent="0.25">
      <c r="B153" s="94"/>
      <c r="C153" s="95"/>
      <c r="D153" s="96"/>
      <c r="E153" s="97"/>
      <c r="F153" s="96"/>
      <c r="G153" s="97"/>
      <c r="H153" s="96"/>
      <c r="I153" s="97"/>
      <c r="J153" s="96"/>
      <c r="K153" s="97"/>
      <c r="L153" s="96"/>
      <c r="M153" s="97"/>
      <c r="N153" s="96"/>
      <c r="O153" s="97"/>
      <c r="P153" s="96"/>
      <c r="Q153" s="97"/>
      <c r="R153" s="96"/>
      <c r="S153" s="97"/>
      <c r="T153" s="96"/>
      <c r="U153" s="97"/>
      <c r="V153" s="96"/>
      <c r="W153" s="97"/>
      <c r="X153" s="96"/>
      <c r="Y153" s="97"/>
      <c r="Z153" s="96"/>
      <c r="AA153" s="97"/>
      <c r="AB153" s="96"/>
      <c r="AC153" s="97"/>
      <c r="AD153" s="96"/>
      <c r="AE153" s="97"/>
      <c r="AF153" s="96"/>
      <c r="AG153" s="97"/>
      <c r="AH153" s="96"/>
      <c r="AI153" s="97"/>
      <c r="AJ153" s="96"/>
      <c r="AK153" s="97"/>
      <c r="AL153" s="96"/>
      <c r="AM153" s="97"/>
      <c r="AN153" s="96"/>
      <c r="AO153" s="97"/>
      <c r="AP153" s="96"/>
      <c r="AQ153" s="97"/>
      <c r="AR153" s="96"/>
      <c r="AS153" s="97"/>
      <c r="AT153" s="96"/>
      <c r="AU153" s="97"/>
      <c r="AV153" s="96"/>
      <c r="AW153" s="97"/>
      <c r="AX153" s="96"/>
      <c r="AY153" s="97"/>
    </row>
    <row r="154" spans="2:51" x14ac:dyDescent="0.25">
      <c r="B154" s="94"/>
      <c r="C154" s="95"/>
      <c r="D154" s="96"/>
      <c r="E154" s="97"/>
      <c r="F154" s="96"/>
      <c r="G154" s="97"/>
      <c r="H154" s="96"/>
      <c r="I154" s="97"/>
      <c r="J154" s="96"/>
      <c r="K154" s="97"/>
      <c r="L154" s="96"/>
      <c r="M154" s="97"/>
      <c r="N154" s="96"/>
      <c r="O154" s="97"/>
      <c r="P154" s="96"/>
      <c r="Q154" s="97"/>
      <c r="R154" s="96"/>
      <c r="S154" s="97"/>
      <c r="T154" s="96"/>
      <c r="U154" s="97"/>
      <c r="V154" s="96"/>
      <c r="W154" s="97"/>
      <c r="X154" s="96"/>
      <c r="Y154" s="97"/>
      <c r="Z154" s="96"/>
      <c r="AA154" s="97"/>
      <c r="AB154" s="96"/>
      <c r="AC154" s="97"/>
      <c r="AD154" s="96"/>
      <c r="AE154" s="97"/>
      <c r="AF154" s="96"/>
      <c r="AG154" s="97"/>
      <c r="AH154" s="96"/>
      <c r="AI154" s="97"/>
      <c r="AJ154" s="96"/>
      <c r="AK154" s="97"/>
      <c r="AL154" s="96"/>
      <c r="AM154" s="97"/>
      <c r="AN154" s="96"/>
      <c r="AO154" s="97"/>
      <c r="AP154" s="96"/>
      <c r="AQ154" s="97"/>
      <c r="AR154" s="96"/>
      <c r="AS154" s="97"/>
      <c r="AT154" s="96"/>
      <c r="AU154" s="97"/>
      <c r="AV154" s="96"/>
      <c r="AW154" s="97"/>
      <c r="AX154" s="96"/>
      <c r="AY154" s="97"/>
    </row>
    <row r="155" spans="2:51" x14ac:dyDescent="0.25">
      <c r="B155" s="94"/>
      <c r="C155" s="95"/>
      <c r="D155" s="96"/>
      <c r="E155" s="97"/>
      <c r="F155" s="96"/>
      <c r="G155" s="97"/>
      <c r="H155" s="96"/>
      <c r="I155" s="97"/>
      <c r="J155" s="96"/>
      <c r="K155" s="97"/>
      <c r="L155" s="96"/>
      <c r="M155" s="97"/>
      <c r="N155" s="96"/>
      <c r="O155" s="97"/>
      <c r="P155" s="96"/>
      <c r="Q155" s="97"/>
      <c r="R155" s="96"/>
      <c r="S155" s="97"/>
      <c r="T155" s="96"/>
      <c r="U155" s="97"/>
      <c r="V155" s="96"/>
      <c r="W155" s="97"/>
      <c r="X155" s="96"/>
      <c r="Y155" s="97"/>
      <c r="Z155" s="96"/>
      <c r="AA155" s="97"/>
      <c r="AB155" s="96"/>
      <c r="AC155" s="97"/>
      <c r="AD155" s="96"/>
      <c r="AE155" s="97"/>
      <c r="AF155" s="96"/>
      <c r="AG155" s="97"/>
      <c r="AH155" s="96"/>
      <c r="AI155" s="97"/>
      <c r="AJ155" s="96"/>
      <c r="AK155" s="97"/>
      <c r="AL155" s="96"/>
      <c r="AM155" s="97"/>
      <c r="AN155" s="96"/>
      <c r="AO155" s="97"/>
      <c r="AP155" s="96"/>
      <c r="AQ155" s="97"/>
      <c r="AR155" s="96"/>
      <c r="AS155" s="97"/>
      <c r="AT155" s="96"/>
      <c r="AU155" s="97"/>
      <c r="AV155" s="96"/>
      <c r="AW155" s="97"/>
      <c r="AX155" s="96"/>
      <c r="AY155" s="97"/>
    </row>
    <row r="156" spans="2:51" x14ac:dyDescent="0.25">
      <c r="B156" s="94"/>
      <c r="C156" s="95"/>
      <c r="D156" s="96"/>
      <c r="E156" s="97"/>
      <c r="F156" s="96"/>
      <c r="G156" s="97"/>
      <c r="H156" s="96"/>
      <c r="I156" s="97"/>
      <c r="J156" s="96"/>
      <c r="K156" s="97"/>
      <c r="L156" s="96"/>
      <c r="M156" s="97"/>
      <c r="N156" s="96"/>
      <c r="O156" s="97"/>
      <c r="P156" s="96"/>
      <c r="Q156" s="97"/>
      <c r="R156" s="96"/>
      <c r="S156" s="97"/>
      <c r="T156" s="96"/>
      <c r="U156" s="97"/>
      <c r="V156" s="96"/>
      <c r="W156" s="97"/>
      <c r="X156" s="96"/>
      <c r="Y156" s="97"/>
      <c r="Z156" s="96"/>
      <c r="AA156" s="97"/>
      <c r="AB156" s="96"/>
      <c r="AC156" s="97"/>
      <c r="AD156" s="96"/>
      <c r="AE156" s="97"/>
      <c r="AF156" s="96"/>
      <c r="AG156" s="97"/>
      <c r="AH156" s="96"/>
      <c r="AI156" s="97"/>
      <c r="AJ156" s="96"/>
      <c r="AK156" s="97"/>
      <c r="AL156" s="96"/>
      <c r="AM156" s="97"/>
      <c r="AN156" s="96"/>
      <c r="AO156" s="97"/>
      <c r="AP156" s="96"/>
      <c r="AQ156" s="97"/>
      <c r="AR156" s="96"/>
      <c r="AS156" s="97"/>
      <c r="AT156" s="96"/>
      <c r="AU156" s="97"/>
      <c r="AV156" s="96"/>
      <c r="AW156" s="97"/>
      <c r="AX156" s="96"/>
      <c r="AY156" s="97"/>
    </row>
    <row r="157" spans="2:51" x14ac:dyDescent="0.25">
      <c r="B157" s="94"/>
      <c r="C157" s="95"/>
      <c r="D157" s="96"/>
      <c r="E157" s="97"/>
      <c r="F157" s="96"/>
      <c r="G157" s="97"/>
      <c r="H157" s="96"/>
      <c r="I157" s="97"/>
      <c r="J157" s="96"/>
      <c r="K157" s="97"/>
      <c r="L157" s="96"/>
      <c r="M157" s="97"/>
      <c r="N157" s="96"/>
      <c r="O157" s="97"/>
      <c r="P157" s="96"/>
      <c r="Q157" s="97"/>
      <c r="R157" s="96"/>
      <c r="S157" s="97"/>
      <c r="T157" s="96"/>
      <c r="U157" s="97"/>
      <c r="V157" s="96"/>
      <c r="W157" s="97"/>
      <c r="X157" s="96"/>
      <c r="Y157" s="97"/>
      <c r="Z157" s="96"/>
      <c r="AA157" s="97"/>
      <c r="AB157" s="96"/>
      <c r="AC157" s="97"/>
      <c r="AD157" s="96"/>
      <c r="AE157" s="97"/>
      <c r="AF157" s="96"/>
      <c r="AG157" s="97"/>
      <c r="AH157" s="96"/>
      <c r="AI157" s="97"/>
      <c r="AJ157" s="96"/>
      <c r="AK157" s="97"/>
      <c r="AL157" s="96"/>
      <c r="AM157" s="97"/>
      <c r="AN157" s="96"/>
      <c r="AO157" s="97"/>
      <c r="AP157" s="96"/>
      <c r="AQ157" s="97"/>
      <c r="AR157" s="96"/>
      <c r="AS157" s="97"/>
      <c r="AT157" s="96"/>
      <c r="AU157" s="97"/>
      <c r="AV157" s="96"/>
      <c r="AW157" s="97"/>
      <c r="AX157" s="96"/>
      <c r="AY157" s="97"/>
    </row>
    <row r="158" spans="2:51" x14ac:dyDescent="0.25">
      <c r="B158" s="94"/>
      <c r="C158" s="95"/>
      <c r="D158" s="96"/>
      <c r="E158" s="97"/>
      <c r="F158" s="96"/>
      <c r="G158" s="97"/>
      <c r="H158" s="96"/>
      <c r="I158" s="97"/>
      <c r="J158" s="96"/>
      <c r="K158" s="97"/>
      <c r="L158" s="96"/>
      <c r="M158" s="97"/>
      <c r="N158" s="96"/>
      <c r="O158" s="97"/>
      <c r="P158" s="96"/>
      <c r="Q158" s="97"/>
      <c r="R158" s="96"/>
      <c r="S158" s="97"/>
      <c r="T158" s="96"/>
      <c r="U158" s="97"/>
      <c r="V158" s="96"/>
      <c r="W158" s="97"/>
      <c r="X158" s="96"/>
      <c r="Y158" s="97"/>
      <c r="Z158" s="96"/>
      <c r="AA158" s="97"/>
      <c r="AB158" s="96"/>
      <c r="AC158" s="97"/>
      <c r="AD158" s="96"/>
      <c r="AE158" s="97"/>
      <c r="AF158" s="96"/>
      <c r="AG158" s="97"/>
      <c r="AH158" s="96"/>
      <c r="AI158" s="97"/>
      <c r="AJ158" s="96"/>
      <c r="AK158" s="97"/>
      <c r="AL158" s="96"/>
      <c r="AM158" s="97"/>
      <c r="AN158" s="96"/>
      <c r="AO158" s="97"/>
      <c r="AP158" s="96"/>
      <c r="AQ158" s="97"/>
      <c r="AR158" s="96"/>
      <c r="AS158" s="97"/>
      <c r="AT158" s="96"/>
      <c r="AU158" s="97"/>
      <c r="AV158" s="96"/>
      <c r="AW158" s="97"/>
      <c r="AX158" s="96"/>
      <c r="AY158" s="97"/>
    </row>
    <row r="159" spans="2:51" x14ac:dyDescent="0.25">
      <c r="B159" s="94"/>
      <c r="C159" s="95"/>
      <c r="D159" s="96"/>
      <c r="E159" s="97"/>
      <c r="F159" s="96"/>
      <c r="G159" s="97"/>
      <c r="H159" s="96"/>
      <c r="I159" s="97"/>
      <c r="J159" s="96"/>
      <c r="K159" s="97"/>
      <c r="L159" s="96"/>
      <c r="M159" s="97"/>
      <c r="N159" s="96"/>
      <c r="O159" s="97"/>
      <c r="P159" s="96"/>
      <c r="Q159" s="97"/>
      <c r="R159" s="96"/>
      <c r="S159" s="97"/>
      <c r="T159" s="96"/>
      <c r="U159" s="97"/>
      <c r="V159" s="96"/>
      <c r="W159" s="97"/>
      <c r="X159" s="96"/>
      <c r="Y159" s="97"/>
      <c r="Z159" s="96"/>
      <c r="AA159" s="97"/>
      <c r="AB159" s="96"/>
      <c r="AC159" s="97"/>
      <c r="AD159" s="96"/>
      <c r="AE159" s="97"/>
      <c r="AF159" s="96"/>
      <c r="AG159" s="97"/>
      <c r="AH159" s="96"/>
      <c r="AI159" s="97"/>
      <c r="AJ159" s="96"/>
      <c r="AK159" s="97"/>
      <c r="AL159" s="96"/>
      <c r="AM159" s="97"/>
      <c r="AN159" s="96"/>
      <c r="AO159" s="97"/>
      <c r="AP159" s="96"/>
      <c r="AQ159" s="97"/>
      <c r="AR159" s="96"/>
      <c r="AS159" s="97"/>
      <c r="AT159" s="96"/>
      <c r="AU159" s="97"/>
      <c r="AV159" s="96"/>
      <c r="AW159" s="97"/>
      <c r="AX159" s="96"/>
      <c r="AY159" s="97"/>
    </row>
    <row r="160" spans="2:51" x14ac:dyDescent="0.25">
      <c r="B160" s="94"/>
      <c r="C160" s="95"/>
      <c r="D160" s="96"/>
      <c r="E160" s="97"/>
      <c r="F160" s="96"/>
      <c r="G160" s="97"/>
      <c r="H160" s="96"/>
      <c r="I160" s="97"/>
      <c r="J160" s="96"/>
      <c r="K160" s="97"/>
      <c r="L160" s="96"/>
      <c r="M160" s="97"/>
      <c r="N160" s="96"/>
      <c r="O160" s="97"/>
      <c r="P160" s="96"/>
      <c r="Q160" s="97"/>
      <c r="R160" s="96"/>
      <c r="S160" s="97"/>
      <c r="T160" s="96"/>
      <c r="U160" s="97"/>
      <c r="V160" s="96"/>
      <c r="W160" s="97"/>
      <c r="X160" s="96"/>
      <c r="Y160" s="97"/>
      <c r="Z160" s="96"/>
      <c r="AA160" s="97"/>
      <c r="AB160" s="96"/>
      <c r="AC160" s="97"/>
      <c r="AD160" s="96"/>
      <c r="AE160" s="97"/>
      <c r="AF160" s="96"/>
      <c r="AG160" s="97"/>
      <c r="AH160" s="96"/>
      <c r="AI160" s="97"/>
      <c r="AJ160" s="96"/>
      <c r="AK160" s="97"/>
      <c r="AL160" s="96"/>
      <c r="AM160" s="97"/>
      <c r="AN160" s="96"/>
      <c r="AO160" s="97"/>
      <c r="AP160" s="96"/>
      <c r="AQ160" s="97"/>
      <c r="AR160" s="96"/>
      <c r="AS160" s="97"/>
      <c r="AT160" s="96"/>
      <c r="AU160" s="97"/>
      <c r="AV160" s="96"/>
      <c r="AW160" s="97"/>
      <c r="AX160" s="96"/>
      <c r="AY160" s="97"/>
    </row>
    <row r="161" spans="2:51" x14ac:dyDescent="0.25">
      <c r="B161" s="94"/>
      <c r="C161" s="95"/>
      <c r="D161" s="96"/>
      <c r="E161" s="97"/>
      <c r="F161" s="96"/>
      <c r="G161" s="97"/>
      <c r="H161" s="96"/>
      <c r="I161" s="97"/>
      <c r="J161" s="96"/>
      <c r="K161" s="97"/>
      <c r="L161" s="96"/>
      <c r="M161" s="97"/>
      <c r="N161" s="96"/>
      <c r="O161" s="97"/>
      <c r="P161" s="96"/>
      <c r="Q161" s="97"/>
      <c r="R161" s="96"/>
      <c r="S161" s="97"/>
      <c r="T161" s="96"/>
      <c r="U161" s="97"/>
      <c r="V161" s="96"/>
      <c r="W161" s="97"/>
      <c r="X161" s="96"/>
      <c r="Y161" s="97"/>
      <c r="Z161" s="96"/>
      <c r="AA161" s="97"/>
      <c r="AB161" s="96"/>
      <c r="AC161" s="97"/>
      <c r="AD161" s="96"/>
      <c r="AE161" s="97"/>
      <c r="AF161" s="96"/>
      <c r="AG161" s="97"/>
      <c r="AH161" s="96"/>
      <c r="AI161" s="97"/>
      <c r="AJ161" s="96"/>
      <c r="AK161" s="97"/>
      <c r="AL161" s="96"/>
      <c r="AM161" s="97"/>
      <c r="AN161" s="96"/>
      <c r="AO161" s="97"/>
      <c r="AP161" s="96"/>
      <c r="AQ161" s="97"/>
      <c r="AR161" s="96"/>
      <c r="AS161" s="97"/>
      <c r="AT161" s="96"/>
      <c r="AU161" s="97"/>
      <c r="AV161" s="96"/>
      <c r="AW161" s="97"/>
      <c r="AX161" s="96"/>
      <c r="AY161" s="97"/>
    </row>
    <row r="162" spans="2:51" x14ac:dyDescent="0.25">
      <c r="B162" s="94"/>
      <c r="C162" s="95"/>
      <c r="D162" s="96"/>
      <c r="E162" s="97"/>
      <c r="F162" s="96"/>
      <c r="G162" s="97"/>
      <c r="H162" s="96"/>
      <c r="I162" s="97"/>
      <c r="J162" s="96"/>
      <c r="K162" s="97"/>
      <c r="L162" s="96"/>
      <c r="M162" s="97"/>
      <c r="N162" s="96"/>
      <c r="O162" s="97"/>
      <c r="P162" s="96"/>
      <c r="Q162" s="97"/>
      <c r="R162" s="96"/>
      <c r="S162" s="97"/>
      <c r="T162" s="96"/>
      <c r="U162" s="97"/>
      <c r="V162" s="96"/>
      <c r="W162" s="97"/>
      <c r="X162" s="96"/>
      <c r="Y162" s="97"/>
      <c r="Z162" s="96"/>
      <c r="AA162" s="97"/>
      <c r="AB162" s="96"/>
      <c r="AC162" s="97"/>
      <c r="AD162" s="96"/>
      <c r="AE162" s="97"/>
      <c r="AF162" s="96"/>
      <c r="AG162" s="97"/>
      <c r="AH162" s="96"/>
      <c r="AI162" s="97"/>
      <c r="AJ162" s="96"/>
      <c r="AK162" s="97"/>
      <c r="AL162" s="96"/>
      <c r="AM162" s="97"/>
      <c r="AN162" s="96"/>
      <c r="AO162" s="97"/>
      <c r="AP162" s="96"/>
      <c r="AQ162" s="97"/>
      <c r="AR162" s="96"/>
      <c r="AS162" s="97"/>
      <c r="AT162" s="96"/>
      <c r="AU162" s="97"/>
      <c r="AV162" s="96"/>
      <c r="AW162" s="97"/>
      <c r="AX162" s="96"/>
      <c r="AY162" s="97"/>
    </row>
    <row r="163" spans="2:51" x14ac:dyDescent="0.25">
      <c r="B163" s="94"/>
      <c r="C163" s="95"/>
      <c r="D163" s="96"/>
      <c r="E163" s="97"/>
      <c r="F163" s="96"/>
      <c r="G163" s="97"/>
      <c r="H163" s="96"/>
      <c r="I163" s="97"/>
      <c r="J163" s="96"/>
      <c r="K163" s="97"/>
      <c r="L163" s="96"/>
      <c r="M163" s="97"/>
      <c r="N163" s="96"/>
      <c r="O163" s="97"/>
      <c r="P163" s="96"/>
      <c r="Q163" s="97"/>
      <c r="R163" s="96"/>
      <c r="S163" s="97"/>
      <c r="T163" s="96"/>
      <c r="U163" s="97"/>
      <c r="V163" s="96"/>
      <c r="W163" s="97"/>
      <c r="X163" s="96"/>
      <c r="Y163" s="97"/>
      <c r="Z163" s="96"/>
      <c r="AA163" s="97"/>
      <c r="AB163" s="96"/>
      <c r="AC163" s="97"/>
      <c r="AD163" s="96"/>
      <c r="AE163" s="97"/>
      <c r="AF163" s="96"/>
      <c r="AG163" s="97"/>
      <c r="AH163" s="96"/>
      <c r="AI163" s="97"/>
      <c r="AJ163" s="96"/>
      <c r="AK163" s="97"/>
      <c r="AL163" s="96"/>
      <c r="AM163" s="97"/>
      <c r="AN163" s="96"/>
      <c r="AO163" s="97"/>
      <c r="AP163" s="96"/>
      <c r="AQ163" s="97"/>
      <c r="AR163" s="96"/>
      <c r="AS163" s="97"/>
      <c r="AT163" s="96"/>
      <c r="AU163" s="97"/>
      <c r="AV163" s="96"/>
      <c r="AW163" s="97"/>
      <c r="AX163" s="96"/>
      <c r="AY163" s="97"/>
    </row>
    <row r="164" spans="2:51" x14ac:dyDescent="0.25">
      <c r="B164" s="94"/>
      <c r="C164" s="95"/>
      <c r="D164" s="96"/>
      <c r="E164" s="97"/>
      <c r="F164" s="96"/>
      <c r="G164" s="97"/>
      <c r="H164" s="96"/>
      <c r="I164" s="97"/>
      <c r="J164" s="96"/>
      <c r="K164" s="97"/>
      <c r="L164" s="96"/>
      <c r="M164" s="97"/>
      <c r="N164" s="96"/>
      <c r="O164" s="97"/>
      <c r="P164" s="96"/>
      <c r="Q164" s="97"/>
      <c r="R164" s="96"/>
      <c r="S164" s="97"/>
      <c r="T164" s="96"/>
      <c r="U164" s="97"/>
      <c r="V164" s="96"/>
      <c r="W164" s="97"/>
      <c r="X164" s="96"/>
      <c r="Y164" s="97"/>
      <c r="Z164" s="96"/>
      <c r="AA164" s="97"/>
      <c r="AB164" s="96"/>
      <c r="AC164" s="97"/>
      <c r="AD164" s="96"/>
      <c r="AE164" s="97"/>
      <c r="AF164" s="96"/>
      <c r="AG164" s="97"/>
      <c r="AH164" s="96"/>
      <c r="AI164" s="97"/>
      <c r="AJ164" s="96"/>
      <c r="AK164" s="97"/>
      <c r="AL164" s="96"/>
      <c r="AM164" s="97"/>
      <c r="AN164" s="96"/>
      <c r="AO164" s="97"/>
      <c r="AP164" s="96"/>
      <c r="AQ164" s="97"/>
      <c r="AR164" s="96"/>
      <c r="AS164" s="97"/>
      <c r="AT164" s="96"/>
      <c r="AU164" s="97"/>
      <c r="AV164" s="96"/>
      <c r="AW164" s="97"/>
      <c r="AX164" s="96"/>
      <c r="AY164" s="97"/>
    </row>
    <row r="165" spans="2:51" x14ac:dyDescent="0.25">
      <c r="B165" s="94"/>
      <c r="C165" s="95"/>
      <c r="D165" s="96"/>
      <c r="E165" s="97"/>
      <c r="F165" s="96"/>
      <c r="G165" s="97"/>
      <c r="H165" s="96"/>
      <c r="I165" s="97"/>
      <c r="J165" s="96"/>
      <c r="K165" s="97"/>
      <c r="L165" s="96"/>
      <c r="M165" s="97"/>
      <c r="N165" s="96"/>
      <c r="O165" s="97"/>
      <c r="P165" s="96"/>
      <c r="Q165" s="97"/>
      <c r="R165" s="96"/>
      <c r="S165" s="97"/>
      <c r="T165" s="96"/>
      <c r="U165" s="97"/>
      <c r="V165" s="96"/>
      <c r="W165" s="97"/>
      <c r="X165" s="96"/>
      <c r="Y165" s="97"/>
      <c r="Z165" s="96"/>
      <c r="AA165" s="97"/>
      <c r="AB165" s="96"/>
      <c r="AC165" s="97"/>
      <c r="AD165" s="96"/>
      <c r="AE165" s="97"/>
      <c r="AF165" s="96"/>
      <c r="AG165" s="97"/>
      <c r="AH165" s="96"/>
      <c r="AI165" s="97"/>
      <c r="AJ165" s="96"/>
      <c r="AK165" s="97"/>
      <c r="AL165" s="96"/>
      <c r="AM165" s="97"/>
      <c r="AN165" s="96"/>
      <c r="AO165" s="97"/>
      <c r="AP165" s="96"/>
      <c r="AQ165" s="97"/>
      <c r="AR165" s="96"/>
      <c r="AS165" s="97"/>
      <c r="AT165" s="96"/>
      <c r="AU165" s="97"/>
      <c r="AV165" s="96"/>
      <c r="AW165" s="97"/>
      <c r="AX165" s="96"/>
      <c r="AY165" s="97"/>
    </row>
    <row r="166" spans="2:51" x14ac:dyDescent="0.25">
      <c r="B166" s="94"/>
      <c r="C166" s="95"/>
      <c r="D166" s="96"/>
      <c r="E166" s="97"/>
      <c r="F166" s="96"/>
      <c r="G166" s="97"/>
      <c r="H166" s="96"/>
      <c r="I166" s="97"/>
      <c r="J166" s="96"/>
      <c r="K166" s="97"/>
      <c r="L166" s="96"/>
      <c r="M166" s="97"/>
      <c r="N166" s="96"/>
      <c r="O166" s="97"/>
      <c r="P166" s="96"/>
      <c r="Q166" s="97"/>
      <c r="R166" s="96"/>
      <c r="S166" s="97"/>
      <c r="T166" s="96"/>
      <c r="U166" s="97"/>
      <c r="V166" s="96"/>
      <c r="W166" s="97"/>
      <c r="X166" s="96"/>
      <c r="Y166" s="97"/>
      <c r="Z166" s="96"/>
      <c r="AA166" s="97"/>
      <c r="AB166" s="96"/>
      <c r="AC166" s="97"/>
      <c r="AD166" s="96"/>
      <c r="AE166" s="97"/>
      <c r="AF166" s="96"/>
      <c r="AG166" s="97"/>
      <c r="AH166" s="96"/>
      <c r="AI166" s="97"/>
      <c r="AJ166" s="96"/>
      <c r="AK166" s="97"/>
      <c r="AL166" s="96"/>
      <c r="AM166" s="97"/>
      <c r="AN166" s="96"/>
      <c r="AO166" s="97"/>
      <c r="AP166" s="96"/>
      <c r="AQ166" s="97"/>
      <c r="AR166" s="96"/>
      <c r="AS166" s="97"/>
      <c r="AT166" s="96"/>
      <c r="AU166" s="97"/>
      <c r="AV166" s="96"/>
      <c r="AW166" s="97"/>
      <c r="AX166" s="96"/>
      <c r="AY166" s="97"/>
    </row>
    <row r="167" spans="2:51" x14ac:dyDescent="0.25">
      <c r="B167" s="94"/>
      <c r="C167" s="95"/>
      <c r="D167" s="96"/>
      <c r="E167" s="97"/>
      <c r="F167" s="96"/>
      <c r="G167" s="97"/>
      <c r="H167" s="96"/>
      <c r="I167" s="97"/>
      <c r="J167" s="96"/>
      <c r="K167" s="97"/>
      <c r="L167" s="96"/>
      <c r="M167" s="97"/>
      <c r="N167" s="96"/>
      <c r="O167" s="97"/>
      <c r="P167" s="96"/>
      <c r="Q167" s="97"/>
      <c r="R167" s="96"/>
      <c r="S167" s="97"/>
      <c r="T167" s="96"/>
      <c r="U167" s="97"/>
      <c r="V167" s="96"/>
      <c r="W167" s="97"/>
      <c r="X167" s="96"/>
      <c r="Y167" s="97"/>
      <c r="Z167" s="96"/>
      <c r="AA167" s="97"/>
      <c r="AB167" s="96"/>
      <c r="AC167" s="97"/>
      <c r="AD167" s="96"/>
      <c r="AE167" s="97"/>
      <c r="AF167" s="96"/>
      <c r="AG167" s="97"/>
      <c r="AH167" s="96"/>
      <c r="AI167" s="97"/>
      <c r="AJ167" s="96"/>
      <c r="AK167" s="97"/>
      <c r="AL167" s="96"/>
      <c r="AM167" s="97"/>
      <c r="AN167" s="96"/>
      <c r="AO167" s="97"/>
      <c r="AP167" s="96"/>
      <c r="AQ167" s="97"/>
      <c r="AR167" s="96"/>
      <c r="AS167" s="97"/>
      <c r="AT167" s="96"/>
      <c r="AU167" s="97"/>
      <c r="AV167" s="96"/>
      <c r="AW167" s="97"/>
      <c r="AX167" s="96"/>
      <c r="AY167" s="97"/>
    </row>
  </sheetData>
  <conditionalFormatting sqref="C2:M2">
    <cfRule type="expression" dxfId="13" priority="1" stopIfTrue="1">
      <formula>#REF! &gt; 30</formula>
    </cfRule>
  </conditionalFormatting>
  <conditionalFormatting sqref="B2">
    <cfRule type="expression" dxfId="12" priority="2" stopIfTrue="1">
      <formula>A1 &gt; 30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A1:O83"/>
  <sheetViews>
    <sheetView workbookViewId="0">
      <selection activeCell="B5" sqref="B5"/>
    </sheetView>
  </sheetViews>
  <sheetFormatPr defaultRowHeight="15" x14ac:dyDescent="0.25"/>
  <cols>
    <col min="1" max="1" width="9.140625" style="1"/>
    <col min="2" max="2" width="54.28515625" customWidth="1"/>
    <col min="3" max="3" width="17.7109375" bestFit="1" customWidth="1"/>
    <col min="4" max="5" width="18.28515625" bestFit="1" customWidth="1"/>
    <col min="7" max="7" width="13.28515625" bestFit="1" customWidth="1"/>
    <col min="8" max="14" width="11.7109375" customWidth="1"/>
    <col min="15" max="15" width="14.28515625" customWidth="1"/>
  </cols>
  <sheetData>
    <row r="1" spans="1:15" ht="15.75" x14ac:dyDescent="0.25">
      <c r="A1" s="48"/>
      <c r="B1" s="43" t="s">
        <v>221</v>
      </c>
      <c r="C1" s="1"/>
      <c r="D1" s="1"/>
      <c r="E1" s="1"/>
    </row>
    <row r="2" spans="1:15" x14ac:dyDescent="0.25">
      <c r="A2" s="136" t="s">
        <v>1</v>
      </c>
      <c r="B2" s="14" t="s">
        <v>361</v>
      </c>
      <c r="C2" s="1"/>
      <c r="D2" s="1"/>
      <c r="E2" s="1"/>
    </row>
    <row r="3" spans="1:15" ht="20.25" x14ac:dyDescent="0.3">
      <c r="A3" s="138" t="s">
        <v>2</v>
      </c>
      <c r="B3" s="181"/>
      <c r="C3" s="1"/>
      <c r="D3" s="1"/>
      <c r="E3" s="1"/>
    </row>
    <row r="5" spans="1:15" ht="63.75" thickBot="1" x14ac:dyDescent="0.3">
      <c r="B5" s="139" t="s">
        <v>222</v>
      </c>
      <c r="C5" s="140">
        <v>2014</v>
      </c>
      <c r="D5" s="140">
        <v>2015</v>
      </c>
      <c r="E5" s="141" t="s">
        <v>223</v>
      </c>
      <c r="G5" s="169"/>
      <c r="H5" s="170" t="s">
        <v>271</v>
      </c>
      <c r="I5" s="170" t="s">
        <v>272</v>
      </c>
      <c r="J5" s="170" t="s">
        <v>273</v>
      </c>
      <c r="K5" s="170" t="s">
        <v>274</v>
      </c>
      <c r="L5" s="170" t="s">
        <v>275</v>
      </c>
      <c r="M5" s="170" t="s">
        <v>276</v>
      </c>
      <c r="N5" s="170" t="s">
        <v>277</v>
      </c>
      <c r="O5" s="170" t="s">
        <v>278</v>
      </c>
    </row>
    <row r="6" spans="1:15" ht="16.5" thickTop="1" x14ac:dyDescent="0.25">
      <c r="B6" s="142" t="s">
        <v>224</v>
      </c>
      <c r="C6" s="143">
        <v>2627742.2759120925</v>
      </c>
      <c r="D6" s="143">
        <v>2707907.644064079</v>
      </c>
      <c r="E6" s="143">
        <v>5335649.9199761711</v>
      </c>
      <c r="G6" s="171">
        <v>41548</v>
      </c>
      <c r="H6" s="172">
        <v>414280.71527777764</v>
      </c>
      <c r="I6" s="173">
        <v>9.33</v>
      </c>
      <c r="J6" s="174">
        <v>3865239.0735416654</v>
      </c>
      <c r="K6" s="172">
        <v>-134034.06274196896</v>
      </c>
      <c r="L6" s="172">
        <v>135567.96408946539</v>
      </c>
      <c r="M6" s="173">
        <v>31.59</v>
      </c>
      <c r="N6" s="173">
        <v>27.43</v>
      </c>
      <c r="O6" s="147">
        <v>-515506.78704476357</v>
      </c>
    </row>
    <row r="7" spans="1:15" ht="15.75" x14ac:dyDescent="0.25">
      <c r="B7" s="142" t="s">
        <v>225</v>
      </c>
      <c r="C7" s="143">
        <v>126621.10253437622</v>
      </c>
      <c r="D7" s="143">
        <v>90186.168510313059</v>
      </c>
      <c r="E7" s="143">
        <v>216807.27104468929</v>
      </c>
      <c r="G7" s="171">
        <v>41579</v>
      </c>
      <c r="H7" s="172">
        <v>231725.07749999996</v>
      </c>
      <c r="I7" s="173">
        <v>10.5</v>
      </c>
      <c r="J7" s="174">
        <v>2433113.3137499997</v>
      </c>
      <c r="K7" s="172">
        <v>-288696.44896444574</v>
      </c>
      <c r="L7" s="172">
        <v>117706.95896450733</v>
      </c>
      <c r="M7" s="173">
        <v>35.56</v>
      </c>
      <c r="N7" s="173">
        <v>31.27</v>
      </c>
      <c r="O7" s="147">
        <v>-6585349.118355548</v>
      </c>
    </row>
    <row r="8" spans="1:15" ht="15.75" x14ac:dyDescent="0.25">
      <c r="B8" s="142" t="s">
        <v>226</v>
      </c>
      <c r="C8" s="143">
        <v>0</v>
      </c>
      <c r="D8" s="143">
        <v>0</v>
      </c>
      <c r="E8" s="143">
        <v>0</v>
      </c>
      <c r="G8" s="171">
        <v>41609</v>
      </c>
      <c r="H8" s="172">
        <v>497878.22999999986</v>
      </c>
      <c r="I8" s="173">
        <v>11.47</v>
      </c>
      <c r="J8" s="174">
        <v>5710663.2980999984</v>
      </c>
      <c r="K8" s="172">
        <v>56603.877946222332</v>
      </c>
      <c r="L8" s="172">
        <v>370263.2195189714</v>
      </c>
      <c r="M8" s="173">
        <v>38.840000000000003</v>
      </c>
      <c r="N8" s="173">
        <v>33.270000000000003</v>
      </c>
      <c r="O8" s="147">
        <v>14517151.932827456</v>
      </c>
    </row>
    <row r="9" spans="1:15" ht="15.75" x14ac:dyDescent="0.25">
      <c r="B9" s="144" t="s">
        <v>227</v>
      </c>
      <c r="C9" s="145">
        <v>5501.7464461381314</v>
      </c>
      <c r="D9" s="145">
        <v>25769.344654672092</v>
      </c>
      <c r="E9" s="145">
        <v>31271.091100810223</v>
      </c>
      <c r="G9" s="171">
        <v>41640</v>
      </c>
      <c r="H9" s="172">
        <v>545873.30528846185</v>
      </c>
      <c r="I9" s="173">
        <v>11.17</v>
      </c>
      <c r="J9" s="174">
        <v>6097404.8200721191</v>
      </c>
      <c r="K9" s="172">
        <v>30768.716795681758</v>
      </c>
      <c r="L9" s="172">
        <v>452454.79118532466</v>
      </c>
      <c r="M9" s="173">
        <v>37.799999999999997</v>
      </c>
      <c r="N9" s="173">
        <v>30.67</v>
      </c>
      <c r="O9" s="147">
        <v>15039845.940530678</v>
      </c>
    </row>
    <row r="10" spans="1:15" ht="15.75" x14ac:dyDescent="0.25">
      <c r="B10" s="146" t="s">
        <v>228</v>
      </c>
      <c r="C10" s="143">
        <v>2759865.1248926069</v>
      </c>
      <c r="D10" s="143">
        <v>2823863.157229064</v>
      </c>
      <c r="E10" s="143">
        <v>5583728.2821216714</v>
      </c>
      <c r="G10" s="171">
        <v>41671</v>
      </c>
      <c r="H10" s="172">
        <v>277505.27343750012</v>
      </c>
      <c r="I10" s="173">
        <v>10.9</v>
      </c>
      <c r="J10" s="174">
        <v>3024807.4804687514</v>
      </c>
      <c r="K10" s="172">
        <v>217949.08406139433</v>
      </c>
      <c r="L10" s="172">
        <v>371148.91224938224</v>
      </c>
      <c r="M10" s="173">
        <v>36.89</v>
      </c>
      <c r="N10" s="173">
        <v>30.6</v>
      </c>
      <c r="O10" s="147">
        <v>19397298.425855935</v>
      </c>
    </row>
    <row r="11" spans="1:15" ht="15.75" x14ac:dyDescent="0.25">
      <c r="C11" s="147"/>
      <c r="D11" s="147"/>
      <c r="E11" s="147"/>
      <c r="G11" s="171">
        <v>41699</v>
      </c>
      <c r="H11" s="172">
        <v>428851.00961538445</v>
      </c>
      <c r="I11" s="173">
        <v>8.93</v>
      </c>
      <c r="J11" s="174">
        <v>3829639.5158653832</v>
      </c>
      <c r="K11" s="172">
        <v>157996.12580112985</v>
      </c>
      <c r="L11" s="172">
        <v>247115.89786139119</v>
      </c>
      <c r="M11" s="173">
        <v>30.23</v>
      </c>
      <c r="N11" s="173">
        <v>25.1</v>
      </c>
      <c r="O11" s="147">
        <v>10978831.919289075</v>
      </c>
    </row>
    <row r="12" spans="1:15" ht="16.5" thickBot="1" x14ac:dyDescent="0.3">
      <c r="B12" s="139" t="s">
        <v>229</v>
      </c>
      <c r="C12" s="148"/>
      <c r="D12" s="149"/>
      <c r="E12" s="148"/>
      <c r="G12" s="171">
        <v>41730</v>
      </c>
      <c r="H12" s="172">
        <v>436523.63942307699</v>
      </c>
      <c r="I12" s="173">
        <v>7.61</v>
      </c>
      <c r="J12" s="174">
        <v>3321944.8960096161</v>
      </c>
      <c r="K12" s="172">
        <v>493963.67169141606</v>
      </c>
      <c r="L12" s="172">
        <v>354153.59802694223</v>
      </c>
      <c r="M12" s="173">
        <v>25.76</v>
      </c>
      <c r="N12" s="173">
        <v>20.12</v>
      </c>
      <c r="O12" s="147">
        <v>19850074.575072955</v>
      </c>
    </row>
    <row r="13" spans="1:15" ht="16.5" thickTop="1" x14ac:dyDescent="0.25">
      <c r="G13" s="171">
        <v>41760</v>
      </c>
      <c r="H13" s="172">
        <v>393447.35096153856</v>
      </c>
      <c r="I13" s="173">
        <v>6.2</v>
      </c>
      <c r="J13" s="174">
        <v>2439373.5759615391</v>
      </c>
      <c r="K13" s="172">
        <v>-1090272.6369177955</v>
      </c>
      <c r="L13" s="172">
        <v>-489307.10514623532</v>
      </c>
      <c r="M13" s="173">
        <v>21</v>
      </c>
      <c r="N13" s="173">
        <v>13.08</v>
      </c>
      <c r="O13" s="147">
        <v>-29295862.310586464</v>
      </c>
    </row>
    <row r="14" spans="1:15" ht="16.5" thickBot="1" x14ac:dyDescent="0.3">
      <c r="B14" s="150" t="s">
        <v>230</v>
      </c>
      <c r="C14" s="140">
        <v>2014</v>
      </c>
      <c r="D14" s="140">
        <v>2015</v>
      </c>
      <c r="E14" s="141" t="s">
        <v>223</v>
      </c>
      <c r="G14" s="171">
        <v>41791</v>
      </c>
      <c r="H14" s="172">
        <v>246842.98000000004</v>
      </c>
      <c r="I14" s="173">
        <v>6.72</v>
      </c>
      <c r="J14" s="174">
        <v>1658784.8256000001</v>
      </c>
      <c r="K14" s="172">
        <v>-691177.3812931201</v>
      </c>
      <c r="L14" s="172">
        <v>-153659.88766018511</v>
      </c>
      <c r="M14" s="173">
        <v>22.73</v>
      </c>
      <c r="N14" s="173">
        <v>14.57</v>
      </c>
      <c r="O14" s="147">
        <v>-17949286.440001518</v>
      </c>
    </row>
    <row r="15" spans="1:15" ht="16.5" thickTop="1" x14ac:dyDescent="0.25">
      <c r="B15" s="151" t="s">
        <v>231</v>
      </c>
      <c r="C15" s="152">
        <v>-106509.82267809001</v>
      </c>
      <c r="D15" s="152">
        <v>-106509.82267809001</v>
      </c>
      <c r="E15" s="152">
        <v>-213019.64535618003</v>
      </c>
      <c r="G15" s="171">
        <v>41821</v>
      </c>
      <c r="H15" s="172">
        <v>397336.08653846162</v>
      </c>
      <c r="I15" s="173">
        <v>9.01</v>
      </c>
      <c r="J15" s="174">
        <v>3579998.1397115393</v>
      </c>
      <c r="K15" s="172">
        <v>-649792.7743518441</v>
      </c>
      <c r="L15" s="172">
        <v>101867.43622536951</v>
      </c>
      <c r="M15" s="173">
        <v>30.49</v>
      </c>
      <c r="N15" s="173">
        <v>24.5</v>
      </c>
      <c r="O15" s="147">
        <v>-17316429.502466172</v>
      </c>
    </row>
    <row r="16" spans="1:15" ht="15.75" x14ac:dyDescent="0.25">
      <c r="B16" s="151" t="s">
        <v>232</v>
      </c>
      <c r="C16" s="152">
        <v>0</v>
      </c>
      <c r="D16" s="152">
        <v>0</v>
      </c>
      <c r="E16" s="152">
        <v>0</v>
      </c>
      <c r="G16" s="171">
        <v>41852</v>
      </c>
      <c r="H16" s="172">
        <v>375054.67788461532</v>
      </c>
      <c r="I16" s="173">
        <v>10.029999999999999</v>
      </c>
      <c r="J16" s="174">
        <v>3761798.4191826913</v>
      </c>
      <c r="K16" s="172">
        <v>-247554.24140015931</v>
      </c>
      <c r="L16" s="172">
        <v>128285.8201675202</v>
      </c>
      <c r="M16" s="173">
        <v>33.96</v>
      </c>
      <c r="N16" s="173">
        <v>27.09</v>
      </c>
      <c r="O16" s="147">
        <v>-4931679.1696112892</v>
      </c>
    </row>
    <row r="17" spans="2:15" ht="15.75" x14ac:dyDescent="0.25">
      <c r="B17" s="151" t="s">
        <v>233</v>
      </c>
      <c r="C17" s="153">
        <v>-0.67782435270460129</v>
      </c>
      <c r="D17" s="153">
        <v>-0.68258084584074108</v>
      </c>
      <c r="E17" s="152">
        <v>-1.3604051985453425</v>
      </c>
      <c r="G17" s="175">
        <v>41883</v>
      </c>
      <c r="H17" s="176">
        <v>325095.47499999986</v>
      </c>
      <c r="I17" s="177">
        <v>9.94</v>
      </c>
      <c r="J17" s="178">
        <v>3231449.0214999984</v>
      </c>
      <c r="K17" s="176">
        <v>-126010.6242372382</v>
      </c>
      <c r="L17" s="176">
        <v>160335.83633327097</v>
      </c>
      <c r="M17" s="177">
        <v>33.65</v>
      </c>
      <c r="N17" s="177">
        <v>27.9</v>
      </c>
      <c r="O17" s="158">
        <v>233112.3281151941</v>
      </c>
    </row>
    <row r="18" spans="2:15" ht="15.75" x14ac:dyDescent="0.25">
      <c r="B18" s="151" t="s">
        <v>234</v>
      </c>
      <c r="C18" s="154">
        <v>-29163.406479999998</v>
      </c>
      <c r="D18" s="154">
        <v>-29163.406479999998</v>
      </c>
      <c r="E18" s="154">
        <v>-58326.812959999996</v>
      </c>
      <c r="G18" s="171">
        <v>41913</v>
      </c>
      <c r="H18" s="172">
        <v>396973.56250000006</v>
      </c>
      <c r="I18" s="173">
        <v>9.33</v>
      </c>
      <c r="J18" s="174">
        <v>3703763.3381250007</v>
      </c>
      <c r="K18" s="172">
        <v>-108122.93162754344</v>
      </c>
      <c r="L18" s="172">
        <v>154679.10899926076</v>
      </c>
      <c r="M18" s="179">
        <v>31.59</v>
      </c>
      <c r="N18" s="179">
        <v>27.43</v>
      </c>
      <c r="O18" s="147">
        <v>827244.54973562527</v>
      </c>
    </row>
    <row r="19" spans="2:15" ht="15.75" x14ac:dyDescent="0.25">
      <c r="B19" s="151" t="s">
        <v>235</v>
      </c>
      <c r="C19" s="155">
        <v>-687.43431740000017</v>
      </c>
      <c r="D19" s="155">
        <v>-957.52259099999981</v>
      </c>
      <c r="E19" s="155">
        <v>-1644.9569084</v>
      </c>
      <c r="G19" s="171">
        <v>41944</v>
      </c>
      <c r="H19" s="172">
        <v>148226.92447916669</v>
      </c>
      <c r="I19" s="173">
        <v>10.5</v>
      </c>
      <c r="J19" s="174">
        <v>1556382.7070312502</v>
      </c>
      <c r="K19" s="172">
        <v>-296262.59395427973</v>
      </c>
      <c r="L19" s="172">
        <v>182905.19611777304</v>
      </c>
      <c r="M19" s="179">
        <v>35.56</v>
      </c>
      <c r="N19" s="179">
        <v>31.27</v>
      </c>
      <c r="O19" s="147">
        <v>-4815652.3584114248</v>
      </c>
    </row>
    <row r="20" spans="2:15" ht="15.75" x14ac:dyDescent="0.25">
      <c r="B20" s="151" t="s">
        <v>236</v>
      </c>
      <c r="C20" s="154">
        <v>-253271.36870958135</v>
      </c>
      <c r="D20" s="154">
        <v>-244684.39977590079</v>
      </c>
      <c r="E20" s="154">
        <v>-497955.76848548214</v>
      </c>
      <c r="G20" s="171">
        <v>41974</v>
      </c>
      <c r="H20" s="172">
        <v>596969.73317307688</v>
      </c>
      <c r="I20" s="173">
        <v>11.47</v>
      </c>
      <c r="J20" s="174">
        <v>6847242.8394951923</v>
      </c>
      <c r="K20" s="172">
        <v>140171.86767236688</v>
      </c>
      <c r="L20" s="172">
        <v>361530.79504252109</v>
      </c>
      <c r="M20" s="179">
        <v>38.840000000000003</v>
      </c>
      <c r="N20" s="179">
        <v>33.270000000000003</v>
      </c>
      <c r="O20" s="147">
        <v>17472404.891459405</v>
      </c>
    </row>
    <row r="21" spans="2:15" ht="15.75" x14ac:dyDescent="0.25">
      <c r="B21" s="151" t="s">
        <v>237</v>
      </c>
      <c r="C21" s="154"/>
      <c r="D21" s="154"/>
      <c r="E21" s="154">
        <v>0</v>
      </c>
      <c r="G21" s="171">
        <v>42005</v>
      </c>
      <c r="H21" s="172">
        <v>546929.50721153838</v>
      </c>
      <c r="I21" s="173">
        <v>11.17</v>
      </c>
      <c r="J21" s="174">
        <v>6109202.595552884</v>
      </c>
      <c r="K21" s="172">
        <v>77499.52138442795</v>
      </c>
      <c r="L21" s="172">
        <v>490889.08399295853</v>
      </c>
      <c r="M21" s="179">
        <v>37.799999999999997</v>
      </c>
      <c r="N21" s="179">
        <v>30.67</v>
      </c>
      <c r="O21" s="147">
        <v>17985050.114395417</v>
      </c>
    </row>
    <row r="22" spans="2:15" ht="15.75" x14ac:dyDescent="0.25">
      <c r="B22" s="156" t="s">
        <v>238</v>
      </c>
      <c r="C22" s="155">
        <v>-3299.0528138330055</v>
      </c>
      <c r="D22" s="155">
        <v>-2383.4787234154155</v>
      </c>
      <c r="E22" s="155">
        <v>-5682.531537248421</v>
      </c>
      <c r="G22" s="171">
        <v>42036</v>
      </c>
      <c r="H22" s="172">
        <v>294698.83072916669</v>
      </c>
      <c r="I22" s="173">
        <v>10.9</v>
      </c>
      <c r="J22" s="174">
        <v>3212217.2549479171</v>
      </c>
      <c r="K22" s="172">
        <v>261026.75991577323</v>
      </c>
      <c r="L22" s="172">
        <v>403518.97945737746</v>
      </c>
      <c r="M22" s="179">
        <v>36.89</v>
      </c>
      <c r="N22" s="179">
        <v>30.6</v>
      </c>
      <c r="O22" s="147">
        <v>21976957.944688626</v>
      </c>
    </row>
    <row r="23" spans="2:15" ht="15.75" x14ac:dyDescent="0.25">
      <c r="B23" s="156" t="s">
        <v>239</v>
      </c>
      <c r="C23" s="154">
        <v>24713.763640533667</v>
      </c>
      <c r="D23" s="154">
        <v>-4994.8964438889689</v>
      </c>
      <c r="E23" s="154">
        <v>19718.8671966447</v>
      </c>
      <c r="G23" s="171">
        <v>42064</v>
      </c>
      <c r="H23" s="172">
        <v>427479.30528846144</v>
      </c>
      <c r="I23" s="173">
        <v>8.93</v>
      </c>
      <c r="J23" s="174">
        <v>3817390.1962259607</v>
      </c>
      <c r="K23" s="172">
        <v>192398.00998742101</v>
      </c>
      <c r="L23" s="172">
        <v>273035.63524819253</v>
      </c>
      <c r="M23" s="179">
        <v>30.23</v>
      </c>
      <c r="N23" s="179">
        <v>25.1</v>
      </c>
      <c r="O23" s="147">
        <v>12669386.286649369</v>
      </c>
    </row>
    <row r="24" spans="2:15" ht="15.75" x14ac:dyDescent="0.25">
      <c r="B24" s="156" t="s">
        <v>240</v>
      </c>
      <c r="C24" s="154">
        <v>-1971.86</v>
      </c>
      <c r="D24" s="154">
        <v>-1971.86</v>
      </c>
      <c r="E24" s="154">
        <v>-3943.72</v>
      </c>
      <c r="G24" s="171">
        <v>42095</v>
      </c>
      <c r="H24" s="172">
        <v>436950.62259615393</v>
      </c>
      <c r="I24" s="173">
        <v>7.61</v>
      </c>
      <c r="J24" s="174">
        <v>3325194.2379567316</v>
      </c>
      <c r="K24" s="172">
        <v>525248.72345164977</v>
      </c>
      <c r="L24" s="172">
        <v>376062.7331377893</v>
      </c>
      <c r="M24" s="179">
        <v>25.76</v>
      </c>
      <c r="N24" s="179">
        <v>20.12</v>
      </c>
      <c r="O24" s="147">
        <v>21096789.30684682</v>
      </c>
    </row>
    <row r="25" spans="2:15" ht="15.75" x14ac:dyDescent="0.25">
      <c r="B25" s="156" t="s">
        <v>241</v>
      </c>
      <c r="C25" s="154">
        <v>-23.197216353336</v>
      </c>
      <c r="D25" s="154">
        <v>-99.040900206776399</v>
      </c>
      <c r="E25" s="154">
        <v>-122.2381165601124</v>
      </c>
      <c r="G25" s="171">
        <v>42125</v>
      </c>
      <c r="H25" s="172">
        <v>288911.72999999986</v>
      </c>
      <c r="I25" s="173">
        <v>6.2</v>
      </c>
      <c r="J25" s="174">
        <v>1791252.7259999993</v>
      </c>
      <c r="K25" s="172">
        <v>-1100658.1952482234</v>
      </c>
      <c r="L25" s="172">
        <v>-446576.51748376247</v>
      </c>
      <c r="M25" s="179">
        <v>21</v>
      </c>
      <c r="N25" s="179">
        <v>13.08</v>
      </c>
      <c r="O25" s="147">
        <v>-28955042.948900305</v>
      </c>
    </row>
    <row r="26" spans="2:15" ht="15.75" x14ac:dyDescent="0.25">
      <c r="B26" s="156" t="s">
        <v>242</v>
      </c>
      <c r="C26" s="154">
        <v>-182.48326908880605</v>
      </c>
      <c r="D26" s="154">
        <v>-801.54553403959324</v>
      </c>
      <c r="E26" s="154">
        <v>-984.02880312839932</v>
      </c>
      <c r="G26" s="171">
        <v>42156</v>
      </c>
      <c r="H26" s="172">
        <v>351830.77644230763</v>
      </c>
      <c r="I26" s="173">
        <v>6.72</v>
      </c>
      <c r="J26" s="174">
        <v>2364302.8176923073</v>
      </c>
      <c r="K26" s="172">
        <v>-648109.73276276805</v>
      </c>
      <c r="L26" s="172">
        <v>-166622.91003091104</v>
      </c>
      <c r="M26" s="179">
        <v>22.73</v>
      </c>
      <c r="N26" s="179">
        <v>14.57</v>
      </c>
      <c r="O26" s="147">
        <v>-17159230.024848092</v>
      </c>
    </row>
    <row r="27" spans="2:15" ht="15.75" x14ac:dyDescent="0.25">
      <c r="B27" s="157" t="s">
        <v>243</v>
      </c>
      <c r="C27" s="158">
        <v>-27449.838215299707</v>
      </c>
      <c r="D27" s="158">
        <v>-28009.533562606026</v>
      </c>
      <c r="E27" s="158">
        <v>-55459.371777905733</v>
      </c>
      <c r="G27" s="171">
        <v>42186</v>
      </c>
      <c r="H27" s="172">
        <v>399421.91105769237</v>
      </c>
      <c r="I27" s="173">
        <v>9.01</v>
      </c>
      <c r="J27" s="174">
        <v>3598791.4186298084</v>
      </c>
      <c r="K27" s="172">
        <v>-626860.62982260995</v>
      </c>
      <c r="L27" s="172">
        <v>122275.48926463391</v>
      </c>
      <c r="M27" s="179">
        <v>30.49</v>
      </c>
      <c r="N27" s="179">
        <v>24.5</v>
      </c>
      <c r="O27" s="147">
        <v>-16117231.116307847</v>
      </c>
    </row>
    <row r="28" spans="2:15" ht="15.75" x14ac:dyDescent="0.25">
      <c r="B28" s="151" t="s">
        <v>244</v>
      </c>
      <c r="C28" s="147">
        <v>-397845.3778834652</v>
      </c>
      <c r="D28" s="147">
        <v>-419576.1892699934</v>
      </c>
      <c r="E28" s="147">
        <v>-817421.5671534586</v>
      </c>
      <c r="G28" s="171">
        <v>42217</v>
      </c>
      <c r="H28" s="172">
        <v>376078.63942307659</v>
      </c>
      <c r="I28" s="173">
        <v>10.029999999999999</v>
      </c>
      <c r="J28" s="174">
        <v>3772068.7534134579</v>
      </c>
      <c r="K28" s="172">
        <v>-225003.52808055992</v>
      </c>
      <c r="L28" s="172">
        <v>145803.35496450812</v>
      </c>
      <c r="M28" s="179">
        <v>33.96</v>
      </c>
      <c r="N28" s="179">
        <v>27.09</v>
      </c>
      <c r="O28" s="147">
        <v>-3691306.9276272897</v>
      </c>
    </row>
    <row r="29" spans="2:15" ht="15.75" x14ac:dyDescent="0.25">
      <c r="C29" s="147"/>
      <c r="G29" s="175">
        <v>42248</v>
      </c>
      <c r="H29" s="176">
        <v>331020.93750000023</v>
      </c>
      <c r="I29" s="177">
        <v>9.94</v>
      </c>
      <c r="J29" s="178">
        <v>3290348.1187500022</v>
      </c>
      <c r="K29" s="176">
        <v>-103439.52845222151</v>
      </c>
      <c r="L29" s="176">
        <v>178586.60582731816</v>
      </c>
      <c r="M29" s="180">
        <v>33.65</v>
      </c>
      <c r="N29" s="180">
        <v>27.9</v>
      </c>
      <c r="O29" s="158">
        <v>1501826.1701649227</v>
      </c>
    </row>
    <row r="30" spans="2:15" ht="16.5" thickBot="1" x14ac:dyDescent="0.3">
      <c r="B30" s="150" t="s">
        <v>245</v>
      </c>
      <c r="C30" s="140">
        <v>2014</v>
      </c>
      <c r="D30" s="140">
        <v>2015</v>
      </c>
      <c r="E30" s="141" t="s">
        <v>223</v>
      </c>
    </row>
    <row r="31" spans="2:15" ht="16.5" thickTop="1" x14ac:dyDescent="0.25">
      <c r="B31" s="159" t="s">
        <v>246</v>
      </c>
      <c r="C31" s="160">
        <v>18816.045440000002</v>
      </c>
      <c r="D31" s="160">
        <v>18816.045440000002</v>
      </c>
      <c r="E31" s="160">
        <v>37632.090880000003</v>
      </c>
    </row>
    <row r="32" spans="2:15" ht="15.75" x14ac:dyDescent="0.25">
      <c r="B32" s="161" t="s">
        <v>247</v>
      </c>
      <c r="C32" s="162">
        <v>35303.252539758563</v>
      </c>
      <c r="D32" s="162">
        <v>36361.293095942754</v>
      </c>
      <c r="E32" s="162">
        <v>71664.545635701317</v>
      </c>
      <c r="G32" t="s">
        <v>294</v>
      </c>
      <c r="H32">
        <v>10</v>
      </c>
    </row>
    <row r="33" spans="2:8" ht="15.75" x14ac:dyDescent="0.25">
      <c r="B33" s="151" t="s">
        <v>244</v>
      </c>
      <c r="C33" s="147">
        <v>54119.297979758565</v>
      </c>
      <c r="D33" s="147">
        <v>55177.338535942756</v>
      </c>
      <c r="E33" s="147">
        <v>109296.63651570132</v>
      </c>
      <c r="G33" t="s">
        <v>303</v>
      </c>
      <c r="H33">
        <v>-2.76</v>
      </c>
    </row>
    <row r="34" spans="2:8" x14ac:dyDescent="0.25">
      <c r="C34" s="147"/>
    </row>
    <row r="35" spans="2:8" ht="16.5" thickBot="1" x14ac:dyDescent="0.3">
      <c r="B35" s="139"/>
      <c r="C35" s="140">
        <v>2014</v>
      </c>
      <c r="D35" s="140">
        <v>2015</v>
      </c>
      <c r="E35" s="141" t="s">
        <v>223</v>
      </c>
    </row>
    <row r="36" spans="2:8" ht="16.5" thickTop="1" x14ac:dyDescent="0.25">
      <c r="B36" s="142" t="s">
        <v>224</v>
      </c>
      <c r="C36" s="143">
        <v>2284016.1960083861</v>
      </c>
      <c r="D36" s="143">
        <v>2343508.7933300282</v>
      </c>
      <c r="E36" s="143">
        <v>4627524.9893384138</v>
      </c>
    </row>
    <row r="37" spans="2:8" x14ac:dyDescent="0.25">
      <c r="C37" s="147"/>
    </row>
    <row r="38" spans="2:8" ht="16.5" thickBot="1" x14ac:dyDescent="0.3">
      <c r="B38" s="150" t="s">
        <v>248</v>
      </c>
      <c r="C38" s="140">
        <v>2014</v>
      </c>
      <c r="D38" s="140">
        <v>2015</v>
      </c>
      <c r="E38" s="141" t="s">
        <v>223</v>
      </c>
    </row>
    <row r="39" spans="2:8" ht="16.5" thickTop="1" x14ac:dyDescent="0.25">
      <c r="B39" s="151" t="s">
        <v>249</v>
      </c>
      <c r="C39" s="147">
        <v>-322151.91679406253</v>
      </c>
      <c r="D39" s="147">
        <v>-340317.34946312499</v>
      </c>
      <c r="E39" s="147">
        <v>-662469.26625718758</v>
      </c>
    </row>
    <row r="40" spans="2:8" ht="15.75" x14ac:dyDescent="0.25">
      <c r="B40" s="156" t="s">
        <v>238</v>
      </c>
      <c r="C40" s="160">
        <v>3299.0528138330055</v>
      </c>
      <c r="D40" s="160">
        <v>2383.4787234154155</v>
      </c>
      <c r="E40" s="160">
        <v>5682.531537248421</v>
      </c>
    </row>
    <row r="41" spans="2:8" ht="15.75" x14ac:dyDescent="0.25">
      <c r="B41" s="151" t="s">
        <v>250</v>
      </c>
      <c r="C41" s="160">
        <v>-701.24749999999995</v>
      </c>
      <c r="D41" s="160">
        <v>-701.24749999999995</v>
      </c>
      <c r="E41" s="160">
        <v>-1402.4949999999999</v>
      </c>
    </row>
    <row r="42" spans="2:8" ht="15.75" x14ac:dyDescent="0.25">
      <c r="B42" s="151" t="s">
        <v>251</v>
      </c>
      <c r="C42" s="160">
        <v>183.679</v>
      </c>
      <c r="D42" s="160">
        <v>200.393</v>
      </c>
      <c r="E42" s="160">
        <v>384.072</v>
      </c>
    </row>
    <row r="43" spans="2:8" ht="15.75" x14ac:dyDescent="0.25">
      <c r="B43" s="151" t="s">
        <v>252</v>
      </c>
      <c r="C43" s="160">
        <v>0</v>
      </c>
      <c r="D43" s="160">
        <v>0</v>
      </c>
      <c r="E43" s="160">
        <v>0</v>
      </c>
    </row>
    <row r="44" spans="2:8" ht="15.75" x14ac:dyDescent="0.25">
      <c r="B44" s="151" t="s">
        <v>253</v>
      </c>
      <c r="C44" s="147">
        <v>-3422.2017936255334</v>
      </c>
      <c r="D44" s="147">
        <v>-22791.195887845228</v>
      </c>
      <c r="E44" s="147">
        <v>-26213.39768147076</v>
      </c>
    </row>
    <row r="45" spans="2:8" ht="15.75" x14ac:dyDescent="0.25">
      <c r="B45" s="156" t="s">
        <v>239</v>
      </c>
      <c r="C45" s="160">
        <v>-24713.763640533667</v>
      </c>
      <c r="D45" s="160">
        <v>4994.8964438889689</v>
      </c>
      <c r="E45" s="160">
        <v>-19718.8671966447</v>
      </c>
    </row>
    <row r="46" spans="2:8" ht="15.75" x14ac:dyDescent="0.25">
      <c r="B46" s="163" t="s">
        <v>254</v>
      </c>
      <c r="C46" s="160">
        <v>-42954.216379763289</v>
      </c>
      <c r="D46" s="160">
        <v>-43388.15700382051</v>
      </c>
      <c r="E46" s="160">
        <v>-86342.373383583792</v>
      </c>
    </row>
    <row r="47" spans="2:8" ht="15.75" x14ac:dyDescent="0.25">
      <c r="B47" s="163" t="s">
        <v>255</v>
      </c>
      <c r="C47" s="143">
        <v>-540.96900000000005</v>
      </c>
      <c r="D47" s="143">
        <v>-540.96900000000005</v>
      </c>
      <c r="E47" s="154">
        <v>-1081.9380000000001</v>
      </c>
    </row>
    <row r="48" spans="2:8" ht="15.75" x14ac:dyDescent="0.25">
      <c r="B48" s="163" t="s">
        <v>256</v>
      </c>
      <c r="C48" s="143">
        <v>0</v>
      </c>
      <c r="D48" s="143">
        <v>0</v>
      </c>
      <c r="E48" s="154">
        <v>0</v>
      </c>
    </row>
    <row r="49" spans="2:5" ht="15.75" x14ac:dyDescent="0.25">
      <c r="B49" s="163" t="s">
        <v>257</v>
      </c>
      <c r="C49" s="143">
        <v>0</v>
      </c>
      <c r="D49" s="143">
        <v>0</v>
      </c>
      <c r="E49" s="154">
        <v>0</v>
      </c>
    </row>
    <row r="50" spans="2:5" ht="15.75" x14ac:dyDescent="0.25">
      <c r="B50" s="164" t="s">
        <v>243</v>
      </c>
      <c r="C50" s="158">
        <v>27449.838215299707</v>
      </c>
      <c r="D50" s="158">
        <v>28009.533562606026</v>
      </c>
      <c r="E50" s="158">
        <v>55459.371777905733</v>
      </c>
    </row>
    <row r="51" spans="2:5" ht="15.75" x14ac:dyDescent="0.25">
      <c r="B51" s="151" t="s">
        <v>244</v>
      </c>
      <c r="C51" s="147">
        <v>-363551.74507885228</v>
      </c>
      <c r="D51" s="147">
        <v>-372150.61712488037</v>
      </c>
      <c r="E51" s="147">
        <v>-735702.3622037326</v>
      </c>
    </row>
    <row r="53" spans="2:5" ht="16.5" thickBot="1" x14ac:dyDescent="0.3">
      <c r="B53" s="139"/>
      <c r="C53" s="140">
        <v>2014</v>
      </c>
      <c r="D53" s="140">
        <v>2015</v>
      </c>
      <c r="E53" s="141" t="s">
        <v>223</v>
      </c>
    </row>
    <row r="54" spans="2:5" ht="16.5" thickTop="1" x14ac:dyDescent="0.25">
      <c r="B54" s="142" t="s">
        <v>225</v>
      </c>
      <c r="C54" s="143">
        <v>-236930.64254447608</v>
      </c>
      <c r="D54" s="143">
        <v>-281964.44861456729</v>
      </c>
      <c r="E54" s="143">
        <v>-518895.09115904331</v>
      </c>
    </row>
    <row r="55" spans="2:5" x14ac:dyDescent="0.25">
      <c r="C55" s="147"/>
    </row>
    <row r="56" spans="2:5" ht="16.5" thickBot="1" x14ac:dyDescent="0.3">
      <c r="B56" s="139" t="s">
        <v>258</v>
      </c>
      <c r="C56" s="140">
        <v>2014</v>
      </c>
      <c r="D56" s="140">
        <v>2015</v>
      </c>
      <c r="E56" s="141" t="s">
        <v>223</v>
      </c>
    </row>
    <row r="57" spans="2:5" ht="16.5" thickTop="1" x14ac:dyDescent="0.25">
      <c r="B57" s="142" t="s">
        <v>224</v>
      </c>
      <c r="C57" s="143">
        <v>2284016.1960083861</v>
      </c>
      <c r="D57" s="143">
        <v>2343508.7933300282</v>
      </c>
      <c r="E57" s="143">
        <v>4627524.9893384138</v>
      </c>
    </row>
    <row r="58" spans="2:5" ht="15.75" x14ac:dyDescent="0.25">
      <c r="B58" s="142" t="s">
        <v>225</v>
      </c>
      <c r="C58" s="143">
        <v>-236930.64254447608</v>
      </c>
      <c r="D58" s="143">
        <v>-281964.44861456729</v>
      </c>
      <c r="E58" s="143">
        <v>-518895.09115904331</v>
      </c>
    </row>
    <row r="59" spans="2:5" ht="15.75" x14ac:dyDescent="0.25">
      <c r="B59" s="142" t="s">
        <v>226</v>
      </c>
      <c r="C59" s="143">
        <v>0</v>
      </c>
      <c r="D59" s="143">
        <v>0</v>
      </c>
      <c r="E59" s="143">
        <v>0</v>
      </c>
    </row>
    <row r="60" spans="2:5" ht="15.75" x14ac:dyDescent="0.25">
      <c r="B60" s="144" t="s">
        <v>227</v>
      </c>
      <c r="C60" s="145">
        <v>5501.7464461381314</v>
      </c>
      <c r="D60" s="145">
        <v>25769.344654672092</v>
      </c>
      <c r="E60" s="145">
        <v>31271.091100810223</v>
      </c>
    </row>
    <row r="61" spans="2:5" ht="15.75" x14ac:dyDescent="0.25">
      <c r="B61" s="146" t="s">
        <v>228</v>
      </c>
      <c r="C61" s="143">
        <v>2052587.299910048</v>
      </c>
      <c r="D61" s="143">
        <v>2087313.689370133</v>
      </c>
      <c r="E61" s="143">
        <v>4139900.9892801805</v>
      </c>
    </row>
    <row r="63" spans="2:5" ht="16.5" thickBot="1" x14ac:dyDescent="0.3">
      <c r="B63" s="139" t="s">
        <v>259</v>
      </c>
      <c r="C63" s="140">
        <v>2014</v>
      </c>
      <c r="D63" s="140">
        <v>2015</v>
      </c>
      <c r="E63" s="141" t="s">
        <v>223</v>
      </c>
    </row>
    <row r="64" spans="2:5" ht="16.5" thickTop="1" x14ac:dyDescent="0.25">
      <c r="B64" s="142" t="s">
        <v>260</v>
      </c>
      <c r="C64" s="182">
        <v>98.112390000000033</v>
      </c>
      <c r="D64" s="182">
        <v>98.530479999999955</v>
      </c>
      <c r="E64" s="183">
        <v>98.321434999999994</v>
      </c>
    </row>
    <row r="65" spans="2:7" ht="15.75" x14ac:dyDescent="0.25">
      <c r="B65" s="142" t="s">
        <v>261</v>
      </c>
      <c r="C65" s="183">
        <v>71.484980000000036</v>
      </c>
      <c r="D65" s="183">
        <v>71.90307</v>
      </c>
      <c r="E65" s="183">
        <v>71.694025000000011</v>
      </c>
    </row>
    <row r="66" spans="2:7" ht="15.75" x14ac:dyDescent="0.25">
      <c r="B66" s="142" t="s">
        <v>262</v>
      </c>
      <c r="C66" s="183">
        <v>26.627410000000001</v>
      </c>
      <c r="D66" s="183">
        <v>26.627410000000001</v>
      </c>
      <c r="E66" s="183">
        <v>26.627410000000001</v>
      </c>
    </row>
    <row r="67" spans="2:7" ht="15.75" x14ac:dyDescent="0.25">
      <c r="B67" s="142"/>
      <c r="C67" s="143"/>
      <c r="D67" s="143"/>
      <c r="E67" s="143"/>
    </row>
    <row r="68" spans="2:7" ht="16.5" thickBot="1" x14ac:dyDescent="0.3">
      <c r="B68" s="139" t="s">
        <v>263</v>
      </c>
      <c r="C68" s="140">
        <v>2014</v>
      </c>
      <c r="D68" s="140">
        <v>2015</v>
      </c>
      <c r="E68" s="141" t="s">
        <v>223</v>
      </c>
    </row>
    <row r="69" spans="2:7" ht="16.5" thickTop="1" x14ac:dyDescent="0.25">
      <c r="B69" s="142" t="s">
        <v>224</v>
      </c>
      <c r="C69" s="143">
        <v>23279.589825590687</v>
      </c>
      <c r="D69" s="143">
        <v>23784.607497396028</v>
      </c>
      <c r="E69" s="143">
        <v>23532.635530280932</v>
      </c>
    </row>
    <row r="70" spans="2:7" ht="15.75" x14ac:dyDescent="0.25">
      <c r="B70" s="142" t="s">
        <v>225</v>
      </c>
      <c r="C70" s="143">
        <v>-3314.4115385424457</v>
      </c>
      <c r="D70" s="143">
        <v>-3921.4521523846934</v>
      </c>
      <c r="E70" s="143">
        <v>-3618.8168481197927</v>
      </c>
    </row>
    <row r="71" spans="2:7" ht="15.75" x14ac:dyDescent="0.25">
      <c r="B71" s="142" t="s">
        <v>226</v>
      </c>
      <c r="C71" s="143">
        <v>0</v>
      </c>
      <c r="D71" s="143">
        <v>0</v>
      </c>
      <c r="E71" s="143">
        <v>0</v>
      </c>
    </row>
    <row r="73" spans="2:7" ht="16.5" thickBot="1" x14ac:dyDescent="0.3">
      <c r="B73" s="139" t="s">
        <v>264</v>
      </c>
      <c r="C73" s="140">
        <v>2014</v>
      </c>
      <c r="D73" s="140">
        <v>2015</v>
      </c>
      <c r="E73" s="141" t="s">
        <v>223</v>
      </c>
    </row>
    <row r="74" spans="2:7" ht="16.5" thickTop="1" x14ac:dyDescent="0.25">
      <c r="B74" s="142" t="s">
        <v>224</v>
      </c>
      <c r="C74" s="166">
        <v>1939965.8187992238</v>
      </c>
      <c r="D74" s="166">
        <v>1982050.6247830021</v>
      </c>
      <c r="E74" s="166">
        <v>1961053</v>
      </c>
      <c r="G74" s="256"/>
    </row>
    <row r="75" spans="2:7" ht="15.75" x14ac:dyDescent="0.25">
      <c r="B75" s="142" t="s">
        <v>225</v>
      </c>
      <c r="C75" s="166">
        <v>-276200.96154520381</v>
      </c>
      <c r="D75" s="166">
        <v>-326787.67936539109</v>
      </c>
      <c r="E75" s="166">
        <v>-301568</v>
      </c>
      <c r="G75" s="256"/>
    </row>
    <row r="76" spans="2:7" ht="15.75" x14ac:dyDescent="0.25">
      <c r="B76" s="142" t="s">
        <v>226</v>
      </c>
      <c r="C76" s="166">
        <v>0</v>
      </c>
      <c r="D76" s="166">
        <v>0</v>
      </c>
      <c r="E76" s="166">
        <v>0</v>
      </c>
    </row>
    <row r="78" spans="2:7" ht="16.5" thickBot="1" x14ac:dyDescent="0.3">
      <c r="B78" s="139" t="s">
        <v>265</v>
      </c>
      <c r="C78" s="140">
        <v>2014</v>
      </c>
      <c r="D78" s="140">
        <v>2015</v>
      </c>
      <c r="E78" s="141" t="s">
        <v>223</v>
      </c>
    </row>
    <row r="79" spans="2:7" ht="16.5" thickTop="1" x14ac:dyDescent="0.25">
      <c r="B79" s="142" t="s">
        <v>266</v>
      </c>
      <c r="C79" s="167">
        <v>35.58</v>
      </c>
      <c r="D79" s="167">
        <v>39.65</v>
      </c>
      <c r="E79" s="167">
        <v>37.614999999999995</v>
      </c>
    </row>
    <row r="80" spans="2:7" ht="15.75" x14ac:dyDescent="0.25">
      <c r="B80" s="142" t="s">
        <v>267</v>
      </c>
      <c r="C80" s="167">
        <v>35.58</v>
      </c>
      <c r="D80" s="167">
        <v>41.62</v>
      </c>
      <c r="E80" s="167">
        <v>41.62</v>
      </c>
    </row>
    <row r="81" spans="2:5" ht="15.75" x14ac:dyDescent="0.25">
      <c r="B81" s="168" t="s">
        <v>268</v>
      </c>
      <c r="C81" s="167">
        <v>0</v>
      </c>
      <c r="D81" s="167">
        <v>41.56</v>
      </c>
      <c r="E81" s="167">
        <v>41.56</v>
      </c>
    </row>
    <row r="82" spans="2:5" ht="15.75" x14ac:dyDescent="0.25">
      <c r="B82" s="168" t="s">
        <v>269</v>
      </c>
      <c r="C82" s="167">
        <v>0</v>
      </c>
      <c r="D82" s="167">
        <v>0</v>
      </c>
      <c r="E82" s="167">
        <v>0</v>
      </c>
    </row>
    <row r="83" spans="2:5" ht="15.75" x14ac:dyDescent="0.25">
      <c r="B83" s="168" t="s">
        <v>270</v>
      </c>
      <c r="C83" s="167">
        <v>0</v>
      </c>
      <c r="D83" s="167">
        <v>0</v>
      </c>
      <c r="E83" s="167">
        <v>0</v>
      </c>
    </row>
  </sheetData>
  <conditionalFormatting sqref="B2">
    <cfRule type="expression" dxfId="11" priority="1" stopIfTrue="1">
      <formula>#REF! &gt; 30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O83"/>
  <sheetViews>
    <sheetView topLeftCell="E10" workbookViewId="0">
      <selection activeCell="M31" sqref="M31"/>
    </sheetView>
  </sheetViews>
  <sheetFormatPr defaultRowHeight="15" x14ac:dyDescent="0.25"/>
  <cols>
    <col min="1" max="1" width="9.140625" style="1"/>
    <col min="2" max="2" width="54.28515625" customWidth="1"/>
    <col min="3" max="3" width="17.7109375" bestFit="1" customWidth="1"/>
    <col min="4" max="5" width="18.28515625" bestFit="1" customWidth="1"/>
    <col min="7" max="7" width="10.5703125" bestFit="1" customWidth="1"/>
    <col min="8" max="16" width="13.85546875" customWidth="1"/>
  </cols>
  <sheetData>
    <row r="1" spans="1:15" ht="15.75" x14ac:dyDescent="0.25">
      <c r="A1" s="48"/>
      <c r="B1" s="43" t="s">
        <v>221</v>
      </c>
      <c r="C1" s="1"/>
      <c r="D1" s="1"/>
      <c r="E1" s="1"/>
    </row>
    <row r="2" spans="1:15" x14ac:dyDescent="0.25">
      <c r="A2" s="136" t="s">
        <v>1</v>
      </c>
      <c r="B2" s="137" t="s">
        <v>360</v>
      </c>
      <c r="C2" s="1"/>
      <c r="D2" s="1"/>
      <c r="E2" s="1"/>
    </row>
    <row r="3" spans="1:15" x14ac:dyDescent="0.25">
      <c r="A3" s="138" t="s">
        <v>2</v>
      </c>
      <c r="B3" s="1"/>
      <c r="C3" s="1"/>
      <c r="D3" s="1"/>
      <c r="E3" s="1"/>
    </row>
    <row r="4" spans="1:15" ht="7.5" customHeight="1" x14ac:dyDescent="0.25"/>
    <row r="5" spans="1:15" ht="48" thickBot="1" x14ac:dyDescent="0.3">
      <c r="B5" s="139" t="s">
        <v>222</v>
      </c>
      <c r="C5" s="140">
        <v>2016</v>
      </c>
      <c r="D5" s="140">
        <v>2017</v>
      </c>
      <c r="E5" s="141" t="s">
        <v>223</v>
      </c>
      <c r="G5" s="169"/>
      <c r="H5" s="170" t="s">
        <v>271</v>
      </c>
      <c r="I5" s="170" t="s">
        <v>272</v>
      </c>
      <c r="J5" s="170" t="s">
        <v>273</v>
      </c>
      <c r="K5" s="170" t="s">
        <v>274</v>
      </c>
      <c r="L5" s="170" t="s">
        <v>275</v>
      </c>
      <c r="M5" s="170" t="s">
        <v>276</v>
      </c>
      <c r="N5" s="170" t="s">
        <v>277</v>
      </c>
      <c r="O5" s="170" t="s">
        <v>278</v>
      </c>
    </row>
    <row r="6" spans="1:15" ht="16.5" thickTop="1" x14ac:dyDescent="0.25">
      <c r="B6" s="142" t="s">
        <v>224</v>
      </c>
      <c r="C6" s="143">
        <v>2690167.9749658881</v>
      </c>
      <c r="D6" s="143">
        <v>2770946.8635494658</v>
      </c>
      <c r="E6" s="143">
        <v>5461114.8385153543</v>
      </c>
      <c r="G6" s="171">
        <v>42278</v>
      </c>
      <c r="H6" s="172">
        <v>335171.68518518523</v>
      </c>
      <c r="I6" s="173">
        <v>10.02</v>
      </c>
      <c r="J6" s="174">
        <v>3358420.285555556</v>
      </c>
      <c r="K6" s="172">
        <v>-178014.02075033725</v>
      </c>
      <c r="L6" s="172">
        <v>62593.143167077214</v>
      </c>
      <c r="M6" s="173">
        <v>27.86</v>
      </c>
      <c r="N6" s="173">
        <v>23.75</v>
      </c>
      <c r="O6" s="147">
        <v>-3472883.4678863119</v>
      </c>
    </row>
    <row r="7" spans="1:15" ht="15.75" x14ac:dyDescent="0.25">
      <c r="B7" s="142" t="s">
        <v>225</v>
      </c>
      <c r="C7" s="143">
        <v>96182.426052003706</v>
      </c>
      <c r="D7" s="143">
        <v>121330.46373622802</v>
      </c>
      <c r="E7" s="143">
        <v>217512.88978823173</v>
      </c>
      <c r="G7" s="171">
        <v>42309</v>
      </c>
      <c r="H7" s="172">
        <v>195455.08072916666</v>
      </c>
      <c r="I7" s="173">
        <v>10.27</v>
      </c>
      <c r="J7" s="174">
        <v>2007323.6790885415</v>
      </c>
      <c r="K7" s="172">
        <v>-371421.56417755032</v>
      </c>
      <c r="L7" s="172">
        <v>133683.18793776882</v>
      </c>
      <c r="M7" s="173">
        <v>28.56</v>
      </c>
      <c r="N7" s="173">
        <v>24.48</v>
      </c>
      <c r="O7" s="147">
        <v>-7335235.4321942562</v>
      </c>
    </row>
    <row r="8" spans="1:15" ht="15.75" x14ac:dyDescent="0.25">
      <c r="B8" s="142" t="s">
        <v>226</v>
      </c>
      <c r="C8" s="143">
        <v>0</v>
      </c>
      <c r="D8" s="143">
        <v>0</v>
      </c>
      <c r="E8" s="143">
        <v>0</v>
      </c>
      <c r="G8" s="171">
        <v>42339</v>
      </c>
      <c r="H8" s="172">
        <v>619669.22115384566</v>
      </c>
      <c r="I8" s="173">
        <v>10.51</v>
      </c>
      <c r="J8" s="174">
        <v>6512723.5143269179</v>
      </c>
      <c r="K8" s="172">
        <v>129525.2181359918</v>
      </c>
      <c r="L8" s="172">
        <v>356520.13682345045</v>
      </c>
      <c r="M8" s="173">
        <v>29.22</v>
      </c>
      <c r="N8" s="173">
        <v>24.82</v>
      </c>
      <c r="O8" s="147">
        <v>12633556.669891721</v>
      </c>
    </row>
    <row r="9" spans="1:15" ht="15.75" x14ac:dyDescent="0.25">
      <c r="B9" s="144" t="s">
        <v>227</v>
      </c>
      <c r="C9" s="145">
        <v>22865.57836769893</v>
      </c>
      <c r="D9" s="145">
        <v>27507.909649784622</v>
      </c>
      <c r="E9" s="145">
        <v>50373.488017483556</v>
      </c>
      <c r="G9" s="171">
        <v>42370</v>
      </c>
      <c r="H9" s="172">
        <v>504258.16749999963</v>
      </c>
      <c r="I9" s="173">
        <v>10.79</v>
      </c>
      <c r="J9" s="174">
        <v>5440945.6273249956</v>
      </c>
      <c r="K9" s="172">
        <v>395324.63132786658</v>
      </c>
      <c r="L9" s="172">
        <v>616487.07839113299</v>
      </c>
      <c r="M9" s="173">
        <v>30.02</v>
      </c>
      <c r="N9" s="173">
        <v>25.03</v>
      </c>
      <c r="O9" s="147">
        <v>27298317.004592612</v>
      </c>
    </row>
    <row r="10" spans="1:15" ht="15.75" x14ac:dyDescent="0.25">
      <c r="B10" s="146" t="s">
        <v>228</v>
      </c>
      <c r="C10" s="143">
        <v>2809215.9793855906</v>
      </c>
      <c r="D10" s="143">
        <v>2919785.2369354786</v>
      </c>
      <c r="E10" s="143">
        <v>5729001.2163210697</v>
      </c>
      <c r="G10" s="171">
        <v>42401</v>
      </c>
      <c r="H10" s="172">
        <v>350009.11249999999</v>
      </c>
      <c r="I10" s="173">
        <v>10.66</v>
      </c>
      <c r="J10" s="174">
        <v>3731097.13925</v>
      </c>
      <c r="K10" s="172">
        <v>325301.45905239508</v>
      </c>
      <c r="L10" s="172">
        <v>386614.39746772352</v>
      </c>
      <c r="M10" s="173">
        <v>29.65</v>
      </c>
      <c r="N10" s="173">
        <v>24.68</v>
      </c>
      <c r="O10" s="147">
        <v>19186831.590406932</v>
      </c>
    </row>
    <row r="11" spans="1:15" ht="15.75" x14ac:dyDescent="0.25">
      <c r="C11" s="147"/>
      <c r="D11" s="147"/>
      <c r="E11" s="147"/>
      <c r="G11" s="171">
        <v>42430</v>
      </c>
      <c r="H11" s="172">
        <v>530868.28703703708</v>
      </c>
      <c r="I11" s="173">
        <v>9.1300000000000008</v>
      </c>
      <c r="J11" s="174">
        <v>4846827.4606481493</v>
      </c>
      <c r="K11" s="172">
        <v>5984.1288077097706</v>
      </c>
      <c r="L11" s="172">
        <v>134601.16940697402</v>
      </c>
      <c r="M11" s="173">
        <v>25.38</v>
      </c>
      <c r="N11" s="173">
        <v>22.07</v>
      </c>
      <c r="O11" s="147">
        <v>3122524.9979515905</v>
      </c>
    </row>
    <row r="12" spans="1:15" ht="16.5" thickBot="1" x14ac:dyDescent="0.3">
      <c r="B12" s="139" t="s">
        <v>229</v>
      </c>
      <c r="C12" s="148"/>
      <c r="D12" s="149"/>
      <c r="E12" s="148"/>
      <c r="G12" s="171">
        <v>42461</v>
      </c>
      <c r="H12" s="172">
        <v>424960.51201923075</v>
      </c>
      <c r="I12" s="173">
        <v>8.76</v>
      </c>
      <c r="J12" s="174">
        <v>3722654.0852884613</v>
      </c>
      <c r="K12" s="172">
        <v>108190.62366938082</v>
      </c>
      <c r="L12" s="172">
        <v>180294.09109388338</v>
      </c>
      <c r="M12" s="173">
        <v>24.36</v>
      </c>
      <c r="N12" s="173">
        <v>21.04</v>
      </c>
      <c r="O12" s="147">
        <v>6428911.269201423</v>
      </c>
    </row>
    <row r="13" spans="1:15" ht="16.5" thickTop="1" x14ac:dyDescent="0.25">
      <c r="G13" s="171">
        <v>42491</v>
      </c>
      <c r="H13" s="172">
        <v>261665.15999999997</v>
      </c>
      <c r="I13" s="173">
        <v>7.95</v>
      </c>
      <c r="J13" s="174">
        <v>2080238.0219999999</v>
      </c>
      <c r="K13" s="172">
        <v>-1234545.5266177249</v>
      </c>
      <c r="L13" s="172">
        <v>-332608.45621190302</v>
      </c>
      <c r="M13" s="173">
        <v>22.1</v>
      </c>
      <c r="N13" s="173">
        <v>17.53</v>
      </c>
      <c r="O13" s="147">
        <v>-33114082.375646383</v>
      </c>
    </row>
    <row r="14" spans="1:15" ht="16.5" thickBot="1" x14ac:dyDescent="0.3">
      <c r="B14" s="150" t="s">
        <v>230</v>
      </c>
      <c r="C14" s="140">
        <v>2016</v>
      </c>
      <c r="D14" s="140">
        <v>2017</v>
      </c>
      <c r="E14" s="141" t="s">
        <v>223</v>
      </c>
      <c r="G14" s="171">
        <v>42522</v>
      </c>
      <c r="H14" s="172">
        <v>377878.08894230798</v>
      </c>
      <c r="I14" s="173">
        <v>8.33</v>
      </c>
      <c r="J14" s="174">
        <v>3147724.4808894256</v>
      </c>
      <c r="K14" s="172">
        <v>-596154.6300328644</v>
      </c>
      <c r="L14" s="172">
        <v>-178225.81147588324</v>
      </c>
      <c r="M14" s="173">
        <v>23.15</v>
      </c>
      <c r="N14" s="173">
        <v>17.11</v>
      </c>
      <c r="O14" s="147">
        <v>-16850423.319613174</v>
      </c>
    </row>
    <row r="15" spans="1:15" ht="16.5" thickTop="1" x14ac:dyDescent="0.25">
      <c r="B15" s="151" t="s">
        <v>231</v>
      </c>
      <c r="C15" s="152">
        <v>-33560.207328690012</v>
      </c>
      <c r="D15" s="152">
        <v>-33468.589482020005</v>
      </c>
      <c r="E15" s="152">
        <v>-67028.796810710017</v>
      </c>
      <c r="G15" s="171">
        <v>42552</v>
      </c>
      <c r="H15" s="172">
        <v>342157.40749999997</v>
      </c>
      <c r="I15" s="173">
        <v>9.8699999999999992</v>
      </c>
      <c r="J15" s="174">
        <v>3377093.6120249997</v>
      </c>
      <c r="K15" s="172">
        <v>-239573.18489614944</v>
      </c>
      <c r="L15" s="172">
        <v>280597.76583605999</v>
      </c>
      <c r="M15" s="173">
        <v>27.43</v>
      </c>
      <c r="N15" s="173">
        <v>21.58</v>
      </c>
      <c r="O15" s="147">
        <v>-516192.67495920509</v>
      </c>
    </row>
    <row r="16" spans="1:15" ht="15.75" x14ac:dyDescent="0.25">
      <c r="B16" s="151" t="s">
        <v>232</v>
      </c>
      <c r="C16" s="152">
        <v>0</v>
      </c>
      <c r="D16" s="152">
        <v>0</v>
      </c>
      <c r="E16" s="152">
        <v>0</v>
      </c>
      <c r="G16" s="171">
        <v>42583</v>
      </c>
      <c r="H16" s="172">
        <v>490168.51157407439</v>
      </c>
      <c r="I16" s="173">
        <v>10.9</v>
      </c>
      <c r="J16" s="174">
        <v>5342836.7761574108</v>
      </c>
      <c r="K16" s="172">
        <v>-316621.90617987304</v>
      </c>
      <c r="L16" s="172">
        <v>122097.06993502867</v>
      </c>
      <c r="M16" s="173">
        <v>30.3</v>
      </c>
      <c r="N16" s="173">
        <v>24.41</v>
      </c>
      <c r="O16" s="147">
        <v>-6613254.2801361028</v>
      </c>
    </row>
    <row r="17" spans="1:15" ht="15.75" x14ac:dyDescent="0.25">
      <c r="A17"/>
      <c r="B17" s="151" t="s">
        <v>233</v>
      </c>
      <c r="C17" s="153">
        <v>-0.6439570541943247</v>
      </c>
      <c r="D17" s="153">
        <v>-0.65134536692794387</v>
      </c>
      <c r="E17" s="152">
        <v>-1.2953024211222686</v>
      </c>
      <c r="G17" s="175">
        <v>42614</v>
      </c>
      <c r="H17" s="176">
        <v>383408.16000000003</v>
      </c>
      <c r="I17" s="177">
        <v>11.42</v>
      </c>
      <c r="J17" s="178">
        <v>4378521.1872000005</v>
      </c>
      <c r="K17" s="176">
        <v>-21761.492315167794</v>
      </c>
      <c r="L17" s="176">
        <v>154201.41860504958</v>
      </c>
      <c r="M17" s="177">
        <v>31.75</v>
      </c>
      <c r="N17" s="177">
        <v>25.7</v>
      </c>
      <c r="O17" s="158">
        <v>3272049.0771431965</v>
      </c>
    </row>
    <row r="18" spans="1:15" ht="15.75" x14ac:dyDescent="0.25">
      <c r="A18"/>
      <c r="B18" s="151" t="s">
        <v>234</v>
      </c>
      <c r="C18" s="154">
        <v>-34536.760999999999</v>
      </c>
      <c r="D18" s="154">
        <v>-34536.760999999999</v>
      </c>
      <c r="E18" s="154">
        <v>-69073.521999999997</v>
      </c>
      <c r="G18" s="171">
        <v>42644</v>
      </c>
      <c r="H18" s="172">
        <v>285873.72115384607</v>
      </c>
      <c r="I18" s="173">
        <v>10.02</v>
      </c>
      <c r="J18" s="174">
        <v>2864454.6859615375</v>
      </c>
      <c r="K18" s="172">
        <v>-215557.68794483627</v>
      </c>
      <c r="L18" s="172">
        <v>110923.52207634499</v>
      </c>
      <c r="M18" s="179">
        <v>27.86</v>
      </c>
      <c r="N18" s="179">
        <v>23.75</v>
      </c>
      <c r="O18" s="147">
        <v>-3371003.5368299447</v>
      </c>
    </row>
    <row r="19" spans="1:15" ht="15.75" x14ac:dyDescent="0.25">
      <c r="A19"/>
      <c r="B19" s="151" t="s">
        <v>235</v>
      </c>
      <c r="C19" s="155">
        <v>-1241.2963319999999</v>
      </c>
      <c r="D19" s="155">
        <v>-1652.430392</v>
      </c>
      <c r="E19" s="155">
        <v>-2893.7267240000001</v>
      </c>
      <c r="G19" s="171">
        <v>42675</v>
      </c>
      <c r="H19" s="172">
        <v>265043.80749999994</v>
      </c>
      <c r="I19" s="173">
        <v>10.27</v>
      </c>
      <c r="J19" s="174">
        <v>2721999.9030249994</v>
      </c>
      <c r="K19" s="172">
        <v>-300821.87437341141</v>
      </c>
      <c r="L19" s="172">
        <v>96628.493478999182</v>
      </c>
      <c r="M19" s="179">
        <v>28.56</v>
      </c>
      <c r="N19" s="179">
        <v>24.48</v>
      </c>
      <c r="O19" s="147">
        <v>-6226007.2117387298</v>
      </c>
    </row>
    <row r="20" spans="1:15" ht="15.75" x14ac:dyDescent="0.25">
      <c r="A20"/>
      <c r="B20" s="151" t="s">
        <v>236</v>
      </c>
      <c r="C20" s="154">
        <v>-253069.54409617622</v>
      </c>
      <c r="D20" s="154">
        <v>-240775.19682652332</v>
      </c>
      <c r="E20" s="154">
        <v>-493844.74092269957</v>
      </c>
      <c r="G20" s="171">
        <v>42705</v>
      </c>
      <c r="H20" s="172">
        <v>632611.94471153838</v>
      </c>
      <c r="I20" s="173">
        <v>10.51</v>
      </c>
      <c r="J20" s="174">
        <v>6648751.5389182679</v>
      </c>
      <c r="K20" s="172">
        <v>146349.00581654388</v>
      </c>
      <c r="L20" s="172">
        <v>371745.9683946158</v>
      </c>
      <c r="M20" s="179">
        <v>29.22</v>
      </c>
      <c r="N20" s="179">
        <v>24.82</v>
      </c>
      <c r="O20" s="147">
        <v>13503052.885513777</v>
      </c>
    </row>
    <row r="21" spans="1:15" ht="15.75" x14ac:dyDescent="0.25">
      <c r="A21"/>
      <c r="B21" s="151" t="s">
        <v>237</v>
      </c>
      <c r="C21" s="154"/>
      <c r="D21" s="154"/>
      <c r="E21" s="154">
        <v>0</v>
      </c>
      <c r="G21" s="171">
        <v>42736</v>
      </c>
      <c r="H21" s="172">
        <v>516842.6475000002</v>
      </c>
      <c r="I21" s="173">
        <v>10.79</v>
      </c>
      <c r="J21" s="174">
        <v>5576732.1665250016</v>
      </c>
      <c r="K21" s="172">
        <v>419079.39795773331</v>
      </c>
      <c r="L21" s="172">
        <v>638756.51430297922</v>
      </c>
      <c r="M21" s="179">
        <v>30.02</v>
      </c>
      <c r="N21" s="179">
        <v>25.03</v>
      </c>
      <c r="O21" s="147">
        <v>28568839.079694726</v>
      </c>
    </row>
    <row r="22" spans="1:15" ht="15.75" x14ac:dyDescent="0.25">
      <c r="A22"/>
      <c r="B22" s="156" t="s">
        <v>238</v>
      </c>
      <c r="C22" s="155">
        <v>-5990.8631914222724</v>
      </c>
      <c r="D22" s="155">
        <v>-2743.8134351873064</v>
      </c>
      <c r="E22" s="155">
        <v>-8734.6766266095783</v>
      </c>
      <c r="G22" s="171">
        <v>42767</v>
      </c>
      <c r="H22" s="172">
        <v>324874.33072916686</v>
      </c>
      <c r="I22" s="173">
        <v>10.66</v>
      </c>
      <c r="J22" s="174">
        <v>3463160.3655729187</v>
      </c>
      <c r="K22" s="172">
        <v>398075.06651667057</v>
      </c>
      <c r="L22" s="172">
        <v>438067.1962812558</v>
      </c>
      <c r="M22" s="179">
        <v>29.65</v>
      </c>
      <c r="N22" s="179">
        <v>24.68</v>
      </c>
      <c r="O22" s="147">
        <v>22614424.126440674</v>
      </c>
    </row>
    <row r="23" spans="1:15" ht="15.75" x14ac:dyDescent="0.25">
      <c r="A23"/>
      <c r="B23" s="156" t="s">
        <v>239</v>
      </c>
      <c r="C23" s="154">
        <v>-1444.9694549924518</v>
      </c>
      <c r="D23" s="154">
        <v>-10542.882388456095</v>
      </c>
      <c r="E23" s="154">
        <v>-11987.851843448547</v>
      </c>
      <c r="G23" s="171">
        <v>42795</v>
      </c>
      <c r="H23" s="172">
        <v>543771.57407407416</v>
      </c>
      <c r="I23" s="173">
        <v>9.1300000000000008</v>
      </c>
      <c r="J23" s="174">
        <v>4964634.4712962974</v>
      </c>
      <c r="K23" s="172">
        <v>17183.47115458193</v>
      </c>
      <c r="L23" s="172">
        <v>143607.15688341876</v>
      </c>
      <c r="M23" s="179">
        <v>25.38</v>
      </c>
      <c r="N23" s="179">
        <v>22.07</v>
      </c>
      <c r="O23" s="147">
        <v>3605526.4503203416</v>
      </c>
    </row>
    <row r="24" spans="1:15" ht="15.75" x14ac:dyDescent="0.25">
      <c r="A24"/>
      <c r="B24" s="156" t="s">
        <v>240</v>
      </c>
      <c r="C24" s="154">
        <v>-1724.82656</v>
      </c>
      <c r="D24" s="154">
        <v>-1724.82656</v>
      </c>
      <c r="E24" s="154">
        <v>-3449.6531199999999</v>
      </c>
      <c r="G24" s="171">
        <v>42826</v>
      </c>
      <c r="H24" s="172">
        <v>368142.72</v>
      </c>
      <c r="I24" s="173">
        <v>8.76</v>
      </c>
      <c r="J24" s="174">
        <v>3224930.2271999996</v>
      </c>
      <c r="K24" s="172">
        <v>66304.015087217573</v>
      </c>
      <c r="L24" s="172">
        <v>226716.67070822394</v>
      </c>
      <c r="M24" s="179">
        <v>24.36</v>
      </c>
      <c r="N24" s="179">
        <v>21.04</v>
      </c>
      <c r="O24" s="147">
        <v>6385284.5592256524</v>
      </c>
    </row>
    <row r="25" spans="1:15" ht="15.75" x14ac:dyDescent="0.25">
      <c r="A25"/>
      <c r="B25" s="156" t="s">
        <v>241</v>
      </c>
      <c r="C25" s="154">
        <v>-83.078306035199986</v>
      </c>
      <c r="D25" s="154">
        <v>-91.184428187999984</v>
      </c>
      <c r="E25" s="154">
        <v>-174.26273422319997</v>
      </c>
      <c r="G25" s="171">
        <v>42856</v>
      </c>
      <c r="H25" s="172">
        <v>345183.8076923078</v>
      </c>
      <c r="I25" s="173">
        <v>7.95</v>
      </c>
      <c r="J25" s="174">
        <v>2744211.2711538472</v>
      </c>
      <c r="K25" s="172">
        <v>-1207536.2571623609</v>
      </c>
      <c r="L25" s="172">
        <v>-376646.83947410103</v>
      </c>
      <c r="M25" s="179">
        <v>22.1</v>
      </c>
      <c r="N25" s="179">
        <v>17.53</v>
      </c>
      <c r="O25" s="147">
        <v>-33289170.379269168</v>
      </c>
    </row>
    <row r="26" spans="1:15" ht="15.75" x14ac:dyDescent="0.25">
      <c r="A26"/>
      <c r="B26" s="156" t="s">
        <v>242</v>
      </c>
      <c r="C26" s="154">
        <v>-724.82198166361934</v>
      </c>
      <c r="D26" s="154">
        <v>-834.50522159684181</v>
      </c>
      <c r="E26" s="154">
        <v>-1559.3272032604611</v>
      </c>
      <c r="G26" s="171">
        <v>42887</v>
      </c>
      <c r="H26" s="172">
        <v>384980.10336538486</v>
      </c>
      <c r="I26" s="173">
        <v>8.33</v>
      </c>
      <c r="J26" s="174">
        <v>3206884.2610336561</v>
      </c>
      <c r="K26" s="172">
        <v>-604203.69285676221</v>
      </c>
      <c r="L26" s="172">
        <v>-182118.82662270078</v>
      </c>
      <c r="M26" s="179">
        <v>23.15</v>
      </c>
      <c r="N26" s="179">
        <v>17.11</v>
      </c>
      <c r="O26" s="147">
        <v>-17103368.613148455</v>
      </c>
    </row>
    <row r="27" spans="1:15" ht="15.75" x14ac:dyDescent="0.25">
      <c r="A27"/>
      <c r="B27" s="157" t="s">
        <v>243</v>
      </c>
      <c r="C27" s="158">
        <v>-29120.030109086561</v>
      </c>
      <c r="D27" s="158">
        <v>-29437.390825978033</v>
      </c>
      <c r="E27" s="158">
        <v>-58557.420935064598</v>
      </c>
      <c r="G27" s="171">
        <v>42917</v>
      </c>
      <c r="H27" s="172">
        <v>348538.7674999999</v>
      </c>
      <c r="I27" s="173">
        <v>9.8699999999999992</v>
      </c>
      <c r="J27" s="174">
        <v>3440077.6352249989</v>
      </c>
      <c r="K27" s="172">
        <v>-239767.40033843715</v>
      </c>
      <c r="L27" s="172">
        <v>283752.48581867066</v>
      </c>
      <c r="M27" s="179">
        <v>27.43</v>
      </c>
      <c r="N27" s="179">
        <v>21.58</v>
      </c>
      <c r="O27" s="147">
        <v>-453441.14731641859</v>
      </c>
    </row>
    <row r="28" spans="1:15" ht="15.75" x14ac:dyDescent="0.25">
      <c r="A28"/>
      <c r="B28" s="151" t="s">
        <v>244</v>
      </c>
      <c r="C28" s="147">
        <v>-361497.04231712047</v>
      </c>
      <c r="D28" s="147">
        <v>-355808.23190531658</v>
      </c>
      <c r="E28" s="147">
        <v>-717305.27422243706</v>
      </c>
      <c r="G28" s="171">
        <v>42948</v>
      </c>
      <c r="H28" s="172">
        <v>499957.32870370382</v>
      </c>
      <c r="I28" s="173">
        <v>10.9</v>
      </c>
      <c r="J28" s="174">
        <v>5449534.8828703715</v>
      </c>
      <c r="K28" s="172">
        <v>-314151.17643192405</v>
      </c>
      <c r="L28" s="172">
        <v>126013.63817586639</v>
      </c>
      <c r="M28" s="179">
        <v>30.3</v>
      </c>
      <c r="N28" s="179">
        <v>24.41</v>
      </c>
      <c r="O28" s="147">
        <v>-6442787.7380144</v>
      </c>
    </row>
    <row r="29" spans="1:15" ht="15.75" x14ac:dyDescent="0.25">
      <c r="A29"/>
      <c r="C29" s="147"/>
      <c r="G29" s="175">
        <v>42979</v>
      </c>
      <c r="H29" s="176">
        <v>390295.12</v>
      </c>
      <c r="I29" s="177">
        <v>11.42</v>
      </c>
      <c r="J29" s="178">
        <v>4457170.2703999998</v>
      </c>
      <c r="K29" s="176">
        <v>-12719.188134238149</v>
      </c>
      <c r="L29" s="176">
        <v>162514.76354921423</v>
      </c>
      <c r="M29" s="180">
        <v>31.75</v>
      </c>
      <c r="N29" s="180">
        <v>25.7</v>
      </c>
      <c r="O29" s="158">
        <v>3772795.1999527444</v>
      </c>
    </row>
    <row r="30" spans="1:15" ht="16.5" thickBot="1" x14ac:dyDescent="0.3">
      <c r="A30"/>
      <c r="B30" s="150" t="s">
        <v>245</v>
      </c>
      <c r="C30" s="140">
        <v>2016</v>
      </c>
      <c r="D30" s="140">
        <v>2017</v>
      </c>
      <c r="E30" s="141" t="s">
        <v>223</v>
      </c>
    </row>
    <row r="31" spans="1:15" ht="16.5" thickTop="1" x14ac:dyDescent="0.25">
      <c r="A31"/>
      <c r="B31" s="159" t="s">
        <v>246</v>
      </c>
      <c r="C31" s="160">
        <v>22146.485482880002</v>
      </c>
      <c r="D31" s="160">
        <v>22146.485482880002</v>
      </c>
      <c r="E31" s="160">
        <v>44292.970965760003</v>
      </c>
    </row>
    <row r="32" spans="1:15" ht="15.75" x14ac:dyDescent="0.25">
      <c r="A32"/>
      <c r="B32" s="161" t="s">
        <v>247</v>
      </c>
      <c r="C32" s="162">
        <v>39865.342365610224</v>
      </c>
      <c r="D32" s="162">
        <v>40463.975667014245</v>
      </c>
      <c r="E32" s="162">
        <v>80329.318032624462</v>
      </c>
      <c r="G32" t="s">
        <v>294</v>
      </c>
      <c r="H32">
        <v>11.77</v>
      </c>
    </row>
    <row r="33" spans="1:8" ht="15.75" x14ac:dyDescent="0.25">
      <c r="A33"/>
      <c r="B33" s="151" t="s">
        <v>244</v>
      </c>
      <c r="C33" s="147">
        <v>62011.827848490226</v>
      </c>
      <c r="D33" s="147">
        <v>62610.461149894247</v>
      </c>
      <c r="E33" s="147">
        <v>124622.28899838447</v>
      </c>
      <c r="G33" t="s">
        <v>303</v>
      </c>
      <c r="H33" s="26">
        <v>-8.85</v>
      </c>
    </row>
    <row r="34" spans="1:8" x14ac:dyDescent="0.25">
      <c r="A34"/>
      <c r="C34" s="147"/>
    </row>
    <row r="35" spans="1:8" ht="16.5" thickBot="1" x14ac:dyDescent="0.3">
      <c r="A35"/>
      <c r="B35" s="139"/>
      <c r="C35" s="140">
        <v>2016</v>
      </c>
      <c r="D35" s="140">
        <v>2017</v>
      </c>
      <c r="E35" s="141" t="s">
        <v>223</v>
      </c>
    </row>
    <row r="36" spans="1:8" ht="16.5" thickTop="1" x14ac:dyDescent="0.25">
      <c r="A36"/>
      <c r="B36" s="142" t="s">
        <v>224</v>
      </c>
      <c r="C36" s="143">
        <v>2390682.760497258</v>
      </c>
      <c r="D36" s="143">
        <v>2477749.0927940435</v>
      </c>
      <c r="E36" s="143">
        <v>4868431.8532913011</v>
      </c>
    </row>
    <row r="37" spans="1:8" x14ac:dyDescent="0.25">
      <c r="A37"/>
      <c r="C37" s="147"/>
    </row>
    <row r="38" spans="1:8" ht="16.5" thickBot="1" x14ac:dyDescent="0.3">
      <c r="A38"/>
      <c r="B38" s="150" t="s">
        <v>248</v>
      </c>
      <c r="C38" s="140">
        <v>2016</v>
      </c>
      <c r="D38" s="140">
        <v>2017</v>
      </c>
      <c r="E38" s="141" t="s">
        <v>223</v>
      </c>
    </row>
    <row r="39" spans="1:8" ht="16.5" thickTop="1" x14ac:dyDescent="0.25">
      <c r="A39"/>
      <c r="B39" s="151" t="s">
        <v>249</v>
      </c>
      <c r="C39" s="147">
        <v>-339685.56260156259</v>
      </c>
      <c r="D39" s="147">
        <v>-358701.21091374994</v>
      </c>
      <c r="E39" s="147">
        <v>-698386.77351531247</v>
      </c>
    </row>
    <row r="40" spans="1:8" ht="15.75" x14ac:dyDescent="0.25">
      <c r="A40"/>
      <c r="B40" s="156" t="s">
        <v>238</v>
      </c>
      <c r="C40" s="160">
        <v>5990.8631914222724</v>
      </c>
      <c r="D40" s="160">
        <v>2743.8134351873064</v>
      </c>
      <c r="E40" s="160">
        <v>8734.6766266095783</v>
      </c>
    </row>
    <row r="41" spans="1:8" ht="15.75" x14ac:dyDescent="0.25">
      <c r="A41"/>
      <c r="B41" s="151" t="s">
        <v>250</v>
      </c>
      <c r="C41" s="160">
        <v>-7849.9529999999995</v>
      </c>
      <c r="D41" s="160">
        <v>-3973</v>
      </c>
      <c r="E41" s="160">
        <v>-11822.953</v>
      </c>
    </row>
    <row r="42" spans="1:8" ht="15.75" x14ac:dyDescent="0.25">
      <c r="A42"/>
      <c r="B42" s="151" t="s">
        <v>251</v>
      </c>
      <c r="C42" s="160">
        <v>68.891000000000005</v>
      </c>
      <c r="D42" s="160">
        <v>-26.352</v>
      </c>
      <c r="E42" s="160">
        <v>42.539000000000001</v>
      </c>
    </row>
    <row r="43" spans="1:8" ht="15.75" x14ac:dyDescent="0.25">
      <c r="A43"/>
      <c r="B43" s="151" t="s">
        <v>364</v>
      </c>
      <c r="C43" s="160">
        <v>-355.68</v>
      </c>
      <c r="D43" s="160">
        <v>-355.68</v>
      </c>
      <c r="E43" s="160">
        <v>-711.36</v>
      </c>
    </row>
    <row r="44" spans="1:8" ht="15.75" x14ac:dyDescent="0.25">
      <c r="A44"/>
      <c r="B44" s="151" t="s">
        <v>253</v>
      </c>
      <c r="C44" s="147">
        <v>-4040.11905875204</v>
      </c>
      <c r="D44" s="147">
        <v>-11564.143674830806</v>
      </c>
      <c r="E44" s="147">
        <v>-15604.262733582846</v>
      </c>
    </row>
    <row r="45" spans="1:8" ht="15.75" x14ac:dyDescent="0.25">
      <c r="A45"/>
      <c r="B45" s="156" t="s">
        <v>239</v>
      </c>
      <c r="C45" s="160">
        <v>1444.9694549924518</v>
      </c>
      <c r="D45" s="160">
        <v>10542.882388456095</v>
      </c>
      <c r="E45" s="160">
        <v>11987.851843448547</v>
      </c>
    </row>
    <row r="46" spans="1:8" ht="15.75" x14ac:dyDescent="0.25">
      <c r="A46"/>
      <c r="B46" s="163" t="s">
        <v>254</v>
      </c>
      <c r="C46" s="160">
        <v>-47946.405869754453</v>
      </c>
      <c r="D46" s="160">
        <v>-48762.541679181893</v>
      </c>
      <c r="E46" s="160">
        <v>-96708.947548936354</v>
      </c>
    </row>
    <row r="47" spans="1:8" ht="15.75" x14ac:dyDescent="0.25">
      <c r="A47"/>
      <c r="B47" s="163" t="s">
        <v>255</v>
      </c>
      <c r="C47" s="143">
        <v>-720.33150000000001</v>
      </c>
      <c r="D47" s="143">
        <v>-720.33150000000001</v>
      </c>
      <c r="E47" s="154">
        <v>-1440.663</v>
      </c>
    </row>
    <row r="48" spans="1:8" ht="15.75" x14ac:dyDescent="0.25">
      <c r="A48"/>
      <c r="B48" s="163" t="s">
        <v>256</v>
      </c>
      <c r="C48" s="143">
        <v>0</v>
      </c>
      <c r="D48" s="143">
        <v>0</v>
      </c>
      <c r="E48" s="154">
        <v>0</v>
      </c>
    </row>
    <row r="49" spans="1:5" ht="15.75" x14ac:dyDescent="0.25">
      <c r="A49"/>
      <c r="B49" s="163" t="s">
        <v>257</v>
      </c>
      <c r="C49" s="143">
        <v>0</v>
      </c>
      <c r="D49" s="143">
        <v>0</v>
      </c>
      <c r="E49" s="154">
        <v>0</v>
      </c>
    </row>
    <row r="50" spans="1:5" ht="15.75" x14ac:dyDescent="0.25">
      <c r="A50"/>
      <c r="B50" s="164" t="s">
        <v>243</v>
      </c>
      <c r="C50" s="158">
        <v>29120.030109086561</v>
      </c>
      <c r="D50" s="158">
        <v>29437.390825978033</v>
      </c>
      <c r="E50" s="158">
        <v>58557.420935064598</v>
      </c>
    </row>
    <row r="51" spans="1:5" ht="15.75" x14ac:dyDescent="0.25">
      <c r="A51"/>
      <c r="B51" s="151" t="s">
        <v>244</v>
      </c>
      <c r="C51" s="147">
        <v>-363973.29827456776</v>
      </c>
      <c r="D51" s="147">
        <v>-381379.17311814119</v>
      </c>
      <c r="E51" s="147">
        <v>-745352.47139270895</v>
      </c>
    </row>
    <row r="52" spans="1:5" x14ac:dyDescent="0.25">
      <c r="A52"/>
    </row>
    <row r="53" spans="1:5" ht="16.5" thickBot="1" x14ac:dyDescent="0.3">
      <c r="A53"/>
      <c r="B53" s="139"/>
      <c r="C53" s="140">
        <v>2016</v>
      </c>
      <c r="D53" s="140">
        <v>2017</v>
      </c>
      <c r="E53" s="141" t="s">
        <v>223</v>
      </c>
    </row>
    <row r="54" spans="1:5" ht="16.5" thickTop="1" x14ac:dyDescent="0.25">
      <c r="A54"/>
      <c r="B54" s="142" t="s">
        <v>225</v>
      </c>
      <c r="C54" s="143">
        <v>-267790.87222256407</v>
      </c>
      <c r="D54" s="143">
        <v>-260048.70938191318</v>
      </c>
      <c r="E54" s="143">
        <v>-527839.58160447725</v>
      </c>
    </row>
    <row r="55" spans="1:5" x14ac:dyDescent="0.25">
      <c r="A55"/>
      <c r="C55" s="147"/>
    </row>
    <row r="56" spans="1:5" ht="16.5" thickBot="1" x14ac:dyDescent="0.3">
      <c r="A56"/>
      <c r="B56" s="139" t="s">
        <v>258</v>
      </c>
      <c r="C56" s="140">
        <v>2016</v>
      </c>
      <c r="D56" s="140">
        <v>2017</v>
      </c>
      <c r="E56" s="141" t="s">
        <v>223</v>
      </c>
    </row>
    <row r="57" spans="1:5" ht="16.5" thickTop="1" x14ac:dyDescent="0.25">
      <c r="A57"/>
      <c r="B57" s="142" t="s">
        <v>224</v>
      </c>
      <c r="C57" s="143">
        <v>2390682.760497258</v>
      </c>
      <c r="D57" s="143">
        <v>2477749.0927940435</v>
      </c>
      <c r="E57" s="143">
        <v>4868431.8532913011</v>
      </c>
    </row>
    <row r="58" spans="1:5" ht="15.75" x14ac:dyDescent="0.25">
      <c r="A58"/>
      <c r="B58" s="142" t="s">
        <v>225</v>
      </c>
      <c r="C58" s="143">
        <v>-267790.87222256407</v>
      </c>
      <c r="D58" s="143">
        <v>-260048.70938191318</v>
      </c>
      <c r="E58" s="143">
        <v>-527839.58160447725</v>
      </c>
    </row>
    <row r="59" spans="1:5" ht="15.75" x14ac:dyDescent="0.25">
      <c r="A59"/>
      <c r="B59" s="142" t="s">
        <v>226</v>
      </c>
      <c r="C59" s="143">
        <v>0</v>
      </c>
      <c r="D59" s="143">
        <v>0</v>
      </c>
      <c r="E59" s="143">
        <v>0</v>
      </c>
    </row>
    <row r="60" spans="1:5" ht="15.75" x14ac:dyDescent="0.25">
      <c r="A60"/>
      <c r="B60" s="144" t="s">
        <v>227</v>
      </c>
      <c r="C60" s="145">
        <v>22865.57836769893</v>
      </c>
      <c r="D60" s="145">
        <v>27507.909649784622</v>
      </c>
      <c r="E60" s="145">
        <v>50373.488017483556</v>
      </c>
    </row>
    <row r="61" spans="1:5" ht="15.75" x14ac:dyDescent="0.25">
      <c r="A61"/>
      <c r="B61" s="146" t="s">
        <v>228</v>
      </c>
      <c r="C61" s="143">
        <v>2145757.4666423928</v>
      </c>
      <c r="D61" s="143">
        <v>2245208.2930619149</v>
      </c>
      <c r="E61" s="143">
        <v>4390965.7597043077</v>
      </c>
    </row>
    <row r="62" spans="1:5" x14ac:dyDescent="0.25">
      <c r="A62"/>
    </row>
    <row r="63" spans="1:5" ht="16.5" thickBot="1" x14ac:dyDescent="0.3">
      <c r="A63"/>
      <c r="B63" s="139" t="s">
        <v>259</v>
      </c>
      <c r="C63" s="140">
        <v>2016</v>
      </c>
      <c r="D63" s="140">
        <v>2017</v>
      </c>
      <c r="E63" s="141" t="s">
        <v>223</v>
      </c>
    </row>
    <row r="64" spans="1:5" ht="16.5" thickTop="1" x14ac:dyDescent="0.25">
      <c r="A64"/>
      <c r="B64" s="142" t="s">
        <v>260</v>
      </c>
      <c r="C64" s="165">
        <v>98.071770000000029</v>
      </c>
      <c r="D64" s="165">
        <v>98.607099999999988</v>
      </c>
      <c r="E64" s="165">
        <v>98.339435000000009</v>
      </c>
    </row>
    <row r="65" spans="1:7" ht="15.75" x14ac:dyDescent="0.25">
      <c r="A65"/>
      <c r="B65" s="142" t="s">
        <v>261</v>
      </c>
      <c r="C65" s="165">
        <v>71.453119999999998</v>
      </c>
      <c r="D65" s="165">
        <v>71.988449999999986</v>
      </c>
      <c r="E65" s="165">
        <v>71.720784999999992</v>
      </c>
    </row>
    <row r="66" spans="1:7" ht="15.75" x14ac:dyDescent="0.25">
      <c r="A66"/>
      <c r="B66" s="142" t="s">
        <v>262</v>
      </c>
      <c r="C66" s="165">
        <v>26.618649999999999</v>
      </c>
      <c r="D66" s="165">
        <v>26.618649999999999</v>
      </c>
      <c r="E66" s="165">
        <v>26.618649999999999</v>
      </c>
    </row>
    <row r="67" spans="1:7" ht="15.75" x14ac:dyDescent="0.25">
      <c r="A67"/>
      <c r="B67" s="142"/>
      <c r="C67" s="143"/>
      <c r="D67" s="143"/>
      <c r="E67" s="143"/>
    </row>
    <row r="68" spans="1:7" ht="16.5" thickBot="1" x14ac:dyDescent="0.3">
      <c r="A68"/>
      <c r="B68" s="139" t="s">
        <v>263</v>
      </c>
      <c r="C68" s="140">
        <v>2016</v>
      </c>
      <c r="D68" s="140">
        <v>2017</v>
      </c>
      <c r="E68" s="141" t="s">
        <v>223</v>
      </c>
    </row>
    <row r="69" spans="1:7" ht="16.5" thickTop="1" x14ac:dyDescent="0.25">
      <c r="A69"/>
      <c r="B69" s="142" t="s">
        <v>224</v>
      </c>
      <c r="C69" s="143">
        <v>24376.869719974027</v>
      </c>
      <c r="D69" s="143">
        <v>25127.491760674879</v>
      </c>
      <c r="E69" s="143">
        <v>24753.202279895653</v>
      </c>
    </row>
    <row r="70" spans="1:7" ht="15.75" x14ac:dyDescent="0.25">
      <c r="A70"/>
      <c r="B70" s="142" t="s">
        <v>225</v>
      </c>
      <c r="C70" s="143">
        <v>-3747.7841726514403</v>
      </c>
      <c r="D70" s="143">
        <v>-3612.3671141955861</v>
      </c>
      <c r="E70" s="143">
        <v>-3679.8229523315822</v>
      </c>
    </row>
    <row r="71" spans="1:7" ht="15.75" x14ac:dyDescent="0.25">
      <c r="A71"/>
      <c r="B71" s="142" t="s">
        <v>226</v>
      </c>
      <c r="C71" s="143">
        <v>0</v>
      </c>
      <c r="D71" s="143">
        <v>0</v>
      </c>
      <c r="E71" s="143">
        <v>0</v>
      </c>
    </row>
    <row r="73" spans="1:7" ht="16.5" thickBot="1" x14ac:dyDescent="0.3">
      <c r="A73"/>
      <c r="B73" s="139" t="s">
        <v>264</v>
      </c>
      <c r="C73" s="140">
        <v>2016</v>
      </c>
      <c r="D73" s="140">
        <v>2017</v>
      </c>
      <c r="E73" s="141" t="s">
        <v>223</v>
      </c>
    </row>
    <row r="74" spans="1:7" ht="16.5" thickTop="1" x14ac:dyDescent="0.25">
      <c r="A74"/>
      <c r="B74" s="142" t="s">
        <v>224</v>
      </c>
      <c r="C74" s="166">
        <v>2031405.8099978354</v>
      </c>
      <c r="D74" s="166">
        <v>2093957.6467229065</v>
      </c>
      <c r="E74" s="166">
        <v>2062766.8566579709</v>
      </c>
      <c r="G74" s="166"/>
    </row>
    <row r="75" spans="1:7" ht="15.75" x14ac:dyDescent="0.25">
      <c r="A75"/>
      <c r="B75" s="142" t="s">
        <v>225</v>
      </c>
      <c r="C75" s="166">
        <v>-312315.34772095334</v>
      </c>
      <c r="D75" s="166">
        <v>-301030.5928496322</v>
      </c>
      <c r="E75" s="166">
        <v>-306651.91269429849</v>
      </c>
      <c r="G75" s="166"/>
    </row>
    <row r="76" spans="1:7" ht="15.75" x14ac:dyDescent="0.25">
      <c r="A76"/>
      <c r="B76" s="142" t="s">
        <v>226</v>
      </c>
      <c r="C76" s="166">
        <v>0</v>
      </c>
      <c r="D76" s="166">
        <v>0</v>
      </c>
      <c r="E76" s="166">
        <v>0</v>
      </c>
    </row>
    <row r="78" spans="1:7" ht="16.5" thickBot="1" x14ac:dyDescent="0.3">
      <c r="A78"/>
      <c r="B78" s="139" t="s">
        <v>265</v>
      </c>
      <c r="C78" s="140">
        <v>2016</v>
      </c>
      <c r="D78" s="140">
        <v>2017</v>
      </c>
      <c r="E78" s="141" t="s">
        <v>223</v>
      </c>
    </row>
    <row r="79" spans="1:7" ht="16.5" thickTop="1" x14ac:dyDescent="0.25">
      <c r="A79"/>
      <c r="B79" s="142" t="s">
        <v>266</v>
      </c>
      <c r="C79" s="167">
        <v>29.72</v>
      </c>
      <c r="D79" s="167">
        <v>32.01</v>
      </c>
      <c r="E79" s="167">
        <v>30.864999999999998</v>
      </c>
    </row>
    <row r="80" spans="1:7" ht="15.75" x14ac:dyDescent="0.25">
      <c r="A80"/>
      <c r="B80" s="142" t="s">
        <v>267</v>
      </c>
      <c r="C80" s="167">
        <v>45.18</v>
      </c>
      <c r="D80" s="167">
        <v>49.6</v>
      </c>
      <c r="E80" s="167">
        <v>49.6</v>
      </c>
    </row>
    <row r="81" spans="1:5" ht="15.75" x14ac:dyDescent="0.25">
      <c r="A81"/>
      <c r="B81" s="168" t="s">
        <v>268</v>
      </c>
      <c r="C81" s="167">
        <v>44.72</v>
      </c>
      <c r="D81" s="167">
        <v>49.08</v>
      </c>
      <c r="E81" s="167">
        <v>49.08</v>
      </c>
    </row>
    <row r="82" spans="1:5" ht="15.75" x14ac:dyDescent="0.25">
      <c r="A82"/>
      <c r="B82" s="168" t="s">
        <v>365</v>
      </c>
      <c r="C82" s="167">
        <v>40.6</v>
      </c>
      <c r="D82" s="167">
        <v>43.18</v>
      </c>
      <c r="E82" s="167">
        <v>41.89</v>
      </c>
    </row>
    <row r="83" spans="1:5" ht="15.75" x14ac:dyDescent="0.25">
      <c r="A83"/>
      <c r="B83" s="168" t="s">
        <v>270</v>
      </c>
      <c r="C83" s="167">
        <v>0</v>
      </c>
      <c r="D83" s="167">
        <v>0</v>
      </c>
      <c r="E83" s="167">
        <v>0</v>
      </c>
    </row>
  </sheetData>
  <conditionalFormatting sqref="B2">
    <cfRule type="expression" dxfId="10" priority="1" stopIfTrue="1">
      <formula>A1 &gt; 30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G400"/>
  <sheetViews>
    <sheetView workbookViewId="0">
      <selection activeCell="G5" sqref="G5:G138"/>
    </sheetView>
  </sheetViews>
  <sheetFormatPr defaultRowHeight="15" x14ac:dyDescent="0.25"/>
  <cols>
    <col min="1" max="1" width="32.28515625" style="101" customWidth="1"/>
    <col min="2" max="2" width="30.5703125" style="101" bestFit="1" customWidth="1"/>
    <col min="3" max="3" width="8" style="104" customWidth="1"/>
    <col min="4" max="4" width="2.28515625" customWidth="1"/>
    <col min="5" max="5" width="32.28515625" style="101" customWidth="1"/>
    <col min="6" max="6" width="30.5703125" style="101" bestFit="1" customWidth="1"/>
    <col min="7" max="7" width="8" style="104" customWidth="1"/>
  </cols>
  <sheetData>
    <row r="1" spans="1:7" x14ac:dyDescent="0.25">
      <c r="A1" s="107"/>
      <c r="B1" s="107"/>
      <c r="C1" s="108"/>
      <c r="D1" s="26"/>
      <c r="E1" s="107"/>
      <c r="F1" s="107"/>
      <c r="G1" s="108"/>
    </row>
    <row r="2" spans="1:7" x14ac:dyDescent="0.25">
      <c r="A2" s="109" t="s">
        <v>210</v>
      </c>
      <c r="B2" s="107"/>
      <c r="C2" s="108"/>
      <c r="D2" s="26"/>
      <c r="E2" s="109" t="s">
        <v>211</v>
      </c>
      <c r="F2" s="107"/>
      <c r="G2" s="108"/>
    </row>
    <row r="3" spans="1:7" ht="15.75" x14ac:dyDescent="0.25">
      <c r="A3" s="110" t="s">
        <v>207</v>
      </c>
      <c r="B3" s="111"/>
      <c r="C3" s="112"/>
      <c r="D3" s="26"/>
      <c r="E3" s="110" t="s">
        <v>207</v>
      </c>
      <c r="F3" s="111"/>
      <c r="G3" s="112"/>
    </row>
    <row r="4" spans="1:7" ht="26.25" x14ac:dyDescent="0.25">
      <c r="A4" s="98" t="s">
        <v>3</v>
      </c>
      <c r="B4" s="99" t="s">
        <v>208</v>
      </c>
      <c r="C4" s="106" t="s">
        <v>209</v>
      </c>
      <c r="E4" s="98" t="s">
        <v>3</v>
      </c>
      <c r="F4" s="99" t="s">
        <v>208</v>
      </c>
      <c r="G4" s="106" t="s">
        <v>209</v>
      </c>
    </row>
    <row r="5" spans="1:7" x14ac:dyDescent="0.25">
      <c r="A5" s="100">
        <v>10005</v>
      </c>
      <c r="B5" s="101" t="s">
        <v>8</v>
      </c>
      <c r="C5" s="105">
        <v>0</v>
      </c>
      <c r="E5" s="100">
        <v>10005</v>
      </c>
      <c r="F5" s="101" t="s">
        <v>8</v>
      </c>
      <c r="G5" s="105">
        <v>0</v>
      </c>
    </row>
    <row r="6" spans="1:7" x14ac:dyDescent="0.25">
      <c r="A6" s="102">
        <v>10015</v>
      </c>
      <c r="B6" s="101" t="s">
        <v>9</v>
      </c>
      <c r="C6" s="105">
        <v>0</v>
      </c>
      <c r="E6" s="102">
        <v>10015</v>
      </c>
      <c r="F6" s="101" t="s">
        <v>9</v>
      </c>
      <c r="G6" s="105">
        <v>0</v>
      </c>
    </row>
    <row r="7" spans="1:7" x14ac:dyDescent="0.25">
      <c r="A7" s="102">
        <v>10024</v>
      </c>
      <c r="B7" s="101" t="s">
        <v>10</v>
      </c>
      <c r="C7" s="105">
        <v>312239.2</v>
      </c>
      <c r="E7" s="102">
        <v>10024</v>
      </c>
      <c r="F7" s="101" t="s">
        <v>10</v>
      </c>
      <c r="G7" s="105">
        <v>312239.2</v>
      </c>
    </row>
    <row r="8" spans="1:7" x14ac:dyDescent="0.25">
      <c r="A8" s="102">
        <v>10025</v>
      </c>
      <c r="B8" s="101" t="s">
        <v>11</v>
      </c>
      <c r="C8" s="105">
        <v>82900.857000000004</v>
      </c>
      <c r="E8" s="102">
        <v>10025</v>
      </c>
      <c r="F8" s="101" t="s">
        <v>11</v>
      </c>
      <c r="G8" s="105">
        <v>82900.857000000004</v>
      </c>
    </row>
    <row r="9" spans="1:7" x14ac:dyDescent="0.25">
      <c r="A9" s="102">
        <v>10027</v>
      </c>
      <c r="B9" s="101" t="s">
        <v>12</v>
      </c>
      <c r="C9" s="105">
        <v>209669.54</v>
      </c>
      <c r="E9" s="102">
        <v>10027</v>
      </c>
      <c r="F9" s="101" t="s">
        <v>12</v>
      </c>
      <c r="G9" s="105">
        <v>209669.54</v>
      </c>
    </row>
    <row r="10" spans="1:7" x14ac:dyDescent="0.25">
      <c r="A10" s="102">
        <v>10029</v>
      </c>
      <c r="B10" s="101" t="s">
        <v>13</v>
      </c>
      <c r="C10" s="105">
        <v>0</v>
      </c>
      <c r="E10" s="102">
        <v>10029</v>
      </c>
      <c r="F10" s="101" t="s">
        <v>13</v>
      </c>
      <c r="G10" s="105">
        <v>0</v>
      </c>
    </row>
    <row r="11" spans="1:7" x14ac:dyDescent="0.25">
      <c r="A11" s="102">
        <v>10044</v>
      </c>
      <c r="B11" s="101" t="s">
        <v>14</v>
      </c>
      <c r="C11" s="105">
        <v>0</v>
      </c>
      <c r="E11" s="102">
        <v>10044</v>
      </c>
      <c r="F11" s="101" t="s">
        <v>14</v>
      </c>
      <c r="G11" s="105">
        <v>0</v>
      </c>
    </row>
    <row r="12" spans="1:7" x14ac:dyDescent="0.25">
      <c r="A12" s="102">
        <v>10046</v>
      </c>
      <c r="B12" s="101" t="s">
        <v>15</v>
      </c>
      <c r="C12" s="105">
        <v>41085.457000000002</v>
      </c>
      <c r="E12" s="102">
        <v>10046</v>
      </c>
      <c r="F12" s="101" t="s">
        <v>15</v>
      </c>
      <c r="G12" s="105">
        <v>41085.457000000002</v>
      </c>
    </row>
    <row r="13" spans="1:7" x14ac:dyDescent="0.25">
      <c r="A13" s="102">
        <v>10047</v>
      </c>
      <c r="B13" s="101" t="s">
        <v>16</v>
      </c>
      <c r="C13" s="105">
        <v>0</v>
      </c>
      <c r="E13" s="102">
        <v>10047</v>
      </c>
      <c r="F13" s="101" t="s">
        <v>16</v>
      </c>
      <c r="G13" s="105">
        <v>0</v>
      </c>
    </row>
    <row r="14" spans="1:7" x14ac:dyDescent="0.25">
      <c r="A14" s="102">
        <v>10055</v>
      </c>
      <c r="B14" s="101" t="s">
        <v>17</v>
      </c>
      <c r="C14" s="105">
        <v>0</v>
      </c>
      <c r="E14" s="102">
        <v>10055</v>
      </c>
      <c r="F14" s="101" t="s">
        <v>17</v>
      </c>
      <c r="G14" s="105">
        <v>0</v>
      </c>
    </row>
    <row r="15" spans="1:7" x14ac:dyDescent="0.25">
      <c r="A15" s="102">
        <v>10057</v>
      </c>
      <c r="B15" s="101" t="s">
        <v>18</v>
      </c>
      <c r="C15" s="105">
        <v>0</v>
      </c>
      <c r="E15" s="102">
        <v>10057</v>
      </c>
      <c r="F15" s="101" t="s">
        <v>18</v>
      </c>
      <c r="G15" s="105">
        <v>0</v>
      </c>
    </row>
    <row r="16" spans="1:7" x14ac:dyDescent="0.25">
      <c r="A16" s="102">
        <v>10059</v>
      </c>
      <c r="B16" s="101" t="s">
        <v>19</v>
      </c>
      <c r="C16" s="105">
        <v>0</v>
      </c>
      <c r="E16" s="102">
        <v>10059</v>
      </c>
      <c r="F16" s="101" t="s">
        <v>19</v>
      </c>
      <c r="G16" s="105">
        <v>0</v>
      </c>
    </row>
    <row r="17" spans="1:7" x14ac:dyDescent="0.25">
      <c r="A17" s="102">
        <v>10061</v>
      </c>
      <c r="B17" s="101" t="s">
        <v>20</v>
      </c>
      <c r="C17" s="105">
        <v>0</v>
      </c>
      <c r="E17" s="102">
        <v>10061</v>
      </c>
      <c r="F17" s="101" t="s">
        <v>20</v>
      </c>
      <c r="G17" s="105">
        <v>0</v>
      </c>
    </row>
    <row r="18" spans="1:7" x14ac:dyDescent="0.25">
      <c r="A18" s="102">
        <v>10062</v>
      </c>
      <c r="B18" s="101" t="s">
        <v>21</v>
      </c>
      <c r="C18" s="105">
        <v>0</v>
      </c>
      <c r="E18" s="102">
        <v>10062</v>
      </c>
      <c r="F18" s="101" t="s">
        <v>21</v>
      </c>
      <c r="G18" s="105">
        <v>0</v>
      </c>
    </row>
    <row r="19" spans="1:7" x14ac:dyDescent="0.25">
      <c r="A19" s="102">
        <v>10064</v>
      </c>
      <c r="B19" s="101" t="s">
        <v>22</v>
      </c>
      <c r="C19" s="105">
        <v>0</v>
      </c>
      <c r="E19" s="102">
        <v>10064</v>
      </c>
      <c r="F19" s="101" t="s">
        <v>22</v>
      </c>
      <c r="G19" s="105">
        <v>0</v>
      </c>
    </row>
    <row r="20" spans="1:7" x14ac:dyDescent="0.25">
      <c r="A20" s="102">
        <v>10065</v>
      </c>
      <c r="B20" s="101" t="s">
        <v>23</v>
      </c>
      <c r="C20" s="105">
        <v>0</v>
      </c>
      <c r="E20" s="102">
        <v>10065</v>
      </c>
      <c r="F20" s="101" t="s">
        <v>23</v>
      </c>
      <c r="G20" s="105">
        <v>0</v>
      </c>
    </row>
    <row r="21" spans="1:7" x14ac:dyDescent="0.25">
      <c r="A21" s="102">
        <v>10066</v>
      </c>
      <c r="B21" s="101" t="s">
        <v>24</v>
      </c>
      <c r="C21" s="105">
        <v>0</v>
      </c>
      <c r="E21" s="102">
        <v>10066</v>
      </c>
      <c r="F21" s="101" t="s">
        <v>24</v>
      </c>
      <c r="G21" s="105">
        <v>0</v>
      </c>
    </row>
    <row r="22" spans="1:7" x14ac:dyDescent="0.25">
      <c r="A22" s="102">
        <v>10067</v>
      </c>
      <c r="B22" s="101" t="s">
        <v>25</v>
      </c>
      <c r="C22" s="105">
        <v>0</v>
      </c>
      <c r="E22" s="102">
        <v>10067</v>
      </c>
      <c r="F22" s="101" t="s">
        <v>25</v>
      </c>
      <c r="G22" s="105">
        <v>0</v>
      </c>
    </row>
    <row r="23" spans="1:7" x14ac:dyDescent="0.25">
      <c r="A23" s="102">
        <v>10068</v>
      </c>
      <c r="B23" s="101" t="s">
        <v>26</v>
      </c>
      <c r="C23" s="105">
        <v>0</v>
      </c>
      <c r="E23" s="102">
        <v>10068</v>
      </c>
      <c r="F23" s="101" t="s">
        <v>26</v>
      </c>
      <c r="G23" s="105">
        <v>0</v>
      </c>
    </row>
    <row r="24" spans="1:7" x14ac:dyDescent="0.25">
      <c r="A24" s="102">
        <v>10070</v>
      </c>
      <c r="B24" s="101" t="s">
        <v>27</v>
      </c>
      <c r="C24" s="105">
        <v>0</v>
      </c>
      <c r="E24" s="102">
        <v>10070</v>
      </c>
      <c r="F24" s="101" t="s">
        <v>27</v>
      </c>
      <c r="G24" s="105">
        <v>0</v>
      </c>
    </row>
    <row r="25" spans="1:7" x14ac:dyDescent="0.25">
      <c r="A25" s="102">
        <v>10071</v>
      </c>
      <c r="B25" s="101" t="s">
        <v>28</v>
      </c>
      <c r="C25" s="105">
        <v>0</v>
      </c>
      <c r="E25" s="102">
        <v>10071</v>
      </c>
      <c r="F25" s="101" t="s">
        <v>28</v>
      </c>
      <c r="G25" s="105">
        <v>0</v>
      </c>
    </row>
    <row r="26" spans="1:7" x14ac:dyDescent="0.25">
      <c r="A26" s="102">
        <v>10072</v>
      </c>
      <c r="B26" s="101" t="s">
        <v>29</v>
      </c>
      <c r="C26" s="105">
        <v>0</v>
      </c>
      <c r="E26" s="102">
        <v>10072</v>
      </c>
      <c r="F26" s="101" t="s">
        <v>29</v>
      </c>
      <c r="G26" s="105">
        <v>0</v>
      </c>
    </row>
    <row r="27" spans="1:7" x14ac:dyDescent="0.25">
      <c r="A27" s="102">
        <v>10074</v>
      </c>
      <c r="B27" s="101" t="s">
        <v>30</v>
      </c>
      <c r="C27" s="105">
        <v>0</v>
      </c>
      <c r="E27" s="102">
        <v>10074</v>
      </c>
      <c r="F27" s="101" t="s">
        <v>30</v>
      </c>
      <c r="G27" s="105">
        <v>0</v>
      </c>
    </row>
    <row r="28" spans="1:7" x14ac:dyDescent="0.25">
      <c r="A28" s="102">
        <v>10076</v>
      </c>
      <c r="B28" s="101" t="s">
        <v>31</v>
      </c>
      <c r="C28" s="105">
        <v>0</v>
      </c>
      <c r="E28" s="102">
        <v>10076</v>
      </c>
      <c r="F28" s="101" t="s">
        <v>31</v>
      </c>
      <c r="G28" s="105">
        <v>0</v>
      </c>
    </row>
    <row r="29" spans="1:7" x14ac:dyDescent="0.25">
      <c r="A29" s="102">
        <v>10078</v>
      </c>
      <c r="B29" s="101" t="s">
        <v>32</v>
      </c>
      <c r="C29" s="105">
        <v>0</v>
      </c>
      <c r="E29" s="102">
        <v>10078</v>
      </c>
      <c r="F29" s="101" t="s">
        <v>32</v>
      </c>
      <c r="G29" s="105">
        <v>0</v>
      </c>
    </row>
    <row r="30" spans="1:7" x14ac:dyDescent="0.25">
      <c r="A30" s="102">
        <v>10079</v>
      </c>
      <c r="B30" s="101" t="s">
        <v>33</v>
      </c>
      <c r="C30" s="105">
        <v>0</v>
      </c>
      <c r="E30" s="102">
        <v>10079</v>
      </c>
      <c r="F30" s="101" t="s">
        <v>33</v>
      </c>
      <c r="G30" s="105">
        <v>0</v>
      </c>
    </row>
    <row r="31" spans="1:7" x14ac:dyDescent="0.25">
      <c r="A31" s="102">
        <v>10080</v>
      </c>
      <c r="B31" s="101" t="s">
        <v>34</v>
      </c>
      <c r="C31" s="105">
        <v>0</v>
      </c>
      <c r="E31" s="102">
        <v>10080</v>
      </c>
      <c r="F31" s="101" t="s">
        <v>34</v>
      </c>
      <c r="G31" s="105">
        <v>0</v>
      </c>
    </row>
    <row r="32" spans="1:7" x14ac:dyDescent="0.25">
      <c r="A32" s="102">
        <v>10081</v>
      </c>
      <c r="B32" s="101" t="s">
        <v>35</v>
      </c>
      <c r="C32" s="105">
        <v>0</v>
      </c>
      <c r="E32" s="102">
        <v>10081</v>
      </c>
      <c r="F32" s="101" t="s">
        <v>35</v>
      </c>
      <c r="G32" s="105">
        <v>0</v>
      </c>
    </row>
    <row r="33" spans="1:7" x14ac:dyDescent="0.25">
      <c r="A33" s="102">
        <v>10082</v>
      </c>
      <c r="B33" s="101" t="s">
        <v>36</v>
      </c>
      <c r="C33" s="105">
        <v>0</v>
      </c>
      <c r="E33" s="102">
        <v>10082</v>
      </c>
      <c r="F33" s="101" t="s">
        <v>36</v>
      </c>
      <c r="G33" s="105">
        <v>0</v>
      </c>
    </row>
    <row r="34" spans="1:7" x14ac:dyDescent="0.25">
      <c r="A34" s="102">
        <v>10083</v>
      </c>
      <c r="B34" s="101" t="s">
        <v>37</v>
      </c>
      <c r="C34" s="105">
        <v>0</v>
      </c>
      <c r="E34" s="102">
        <v>10083</v>
      </c>
      <c r="F34" s="101" t="s">
        <v>37</v>
      </c>
      <c r="G34" s="105">
        <v>0</v>
      </c>
    </row>
    <row r="35" spans="1:7" x14ac:dyDescent="0.25">
      <c r="A35" s="102">
        <v>10086</v>
      </c>
      <c r="B35" s="101" t="s">
        <v>38</v>
      </c>
      <c r="C35" s="105">
        <v>0</v>
      </c>
      <c r="E35" s="102">
        <v>10086</v>
      </c>
      <c r="F35" s="101" t="s">
        <v>38</v>
      </c>
      <c r="G35" s="105">
        <v>0</v>
      </c>
    </row>
    <row r="36" spans="1:7" x14ac:dyDescent="0.25">
      <c r="A36" s="102">
        <v>10087</v>
      </c>
      <c r="B36" s="101" t="s">
        <v>39</v>
      </c>
      <c r="C36" s="105">
        <v>0</v>
      </c>
      <c r="E36" s="102">
        <v>10087</v>
      </c>
      <c r="F36" s="101" t="s">
        <v>39</v>
      </c>
      <c r="G36" s="105">
        <v>0</v>
      </c>
    </row>
    <row r="37" spans="1:7" x14ac:dyDescent="0.25">
      <c r="A37" s="102">
        <v>10089</v>
      </c>
      <c r="B37" s="101" t="s">
        <v>40</v>
      </c>
      <c r="C37" s="105">
        <v>0</v>
      </c>
      <c r="E37" s="102">
        <v>10089</v>
      </c>
      <c r="F37" s="101" t="s">
        <v>40</v>
      </c>
      <c r="G37" s="105">
        <v>0</v>
      </c>
    </row>
    <row r="38" spans="1:7" x14ac:dyDescent="0.25">
      <c r="A38" s="102">
        <v>10091</v>
      </c>
      <c r="B38" s="101" t="s">
        <v>41</v>
      </c>
      <c r="C38" s="105">
        <v>0</v>
      </c>
      <c r="E38" s="102">
        <v>10091</v>
      </c>
      <c r="F38" s="101" t="s">
        <v>41</v>
      </c>
      <c r="G38" s="105">
        <v>0</v>
      </c>
    </row>
    <row r="39" spans="1:7" x14ac:dyDescent="0.25">
      <c r="A39" s="102">
        <v>10094</v>
      </c>
      <c r="B39" s="101" t="s">
        <v>42</v>
      </c>
      <c r="C39" s="105">
        <v>0</v>
      </c>
      <c r="E39" s="102">
        <v>10094</v>
      </c>
      <c r="F39" s="101" t="s">
        <v>42</v>
      </c>
      <c r="G39" s="105">
        <v>0</v>
      </c>
    </row>
    <row r="40" spans="1:7" x14ac:dyDescent="0.25">
      <c r="A40" s="102">
        <v>10095</v>
      </c>
      <c r="B40" s="101" t="s">
        <v>43</v>
      </c>
      <c r="C40" s="105">
        <v>0</v>
      </c>
      <c r="E40" s="102">
        <v>10095</v>
      </c>
      <c r="F40" s="101" t="s">
        <v>43</v>
      </c>
      <c r="G40" s="105">
        <v>0</v>
      </c>
    </row>
    <row r="41" spans="1:7" x14ac:dyDescent="0.25">
      <c r="A41" s="102">
        <v>10097</v>
      </c>
      <c r="B41" s="101" t="s">
        <v>44</v>
      </c>
      <c r="C41" s="105">
        <v>0</v>
      </c>
      <c r="E41" s="102">
        <v>10097</v>
      </c>
      <c r="F41" s="101" t="s">
        <v>44</v>
      </c>
      <c r="G41" s="105">
        <v>0</v>
      </c>
    </row>
    <row r="42" spans="1:7" x14ac:dyDescent="0.25">
      <c r="A42" s="102">
        <v>10101</v>
      </c>
      <c r="B42" s="101" t="s">
        <v>45</v>
      </c>
      <c r="C42" s="105">
        <v>0</v>
      </c>
      <c r="E42" s="102">
        <v>10101</v>
      </c>
      <c r="F42" s="101" t="s">
        <v>45</v>
      </c>
      <c r="G42" s="105">
        <v>0</v>
      </c>
    </row>
    <row r="43" spans="1:7" x14ac:dyDescent="0.25">
      <c r="A43" s="102">
        <v>10103</v>
      </c>
      <c r="B43" s="101" t="s">
        <v>46</v>
      </c>
      <c r="C43" s="105">
        <v>0</v>
      </c>
      <c r="E43" s="102">
        <v>10103</v>
      </c>
      <c r="F43" s="101" t="s">
        <v>46</v>
      </c>
      <c r="G43" s="105">
        <v>0</v>
      </c>
    </row>
    <row r="44" spans="1:7" x14ac:dyDescent="0.25">
      <c r="A44" s="102">
        <v>10105</v>
      </c>
      <c r="B44" s="101" t="s">
        <v>47</v>
      </c>
      <c r="C44" s="105">
        <v>0</v>
      </c>
      <c r="E44" s="102">
        <v>10105</v>
      </c>
      <c r="F44" s="101" t="s">
        <v>47</v>
      </c>
      <c r="G44" s="105">
        <v>0</v>
      </c>
    </row>
    <row r="45" spans="1:7" x14ac:dyDescent="0.25">
      <c r="A45" s="102">
        <v>10106</v>
      </c>
      <c r="B45" s="101" t="s">
        <v>48</v>
      </c>
      <c r="C45" s="105">
        <v>0</v>
      </c>
      <c r="E45" s="102">
        <v>10106</v>
      </c>
      <c r="F45" s="101" t="s">
        <v>48</v>
      </c>
      <c r="G45" s="105">
        <v>0</v>
      </c>
    </row>
    <row r="46" spans="1:7" x14ac:dyDescent="0.25">
      <c r="A46" s="102">
        <v>10109</v>
      </c>
      <c r="B46" s="101" t="s">
        <v>49</v>
      </c>
      <c r="C46" s="105">
        <v>21100.335000000003</v>
      </c>
      <c r="E46" s="102">
        <v>10109</v>
      </c>
      <c r="F46" s="101" t="s">
        <v>49</v>
      </c>
      <c r="G46" s="105">
        <v>21100.335000000003</v>
      </c>
    </row>
    <row r="47" spans="1:7" x14ac:dyDescent="0.25">
      <c r="A47" s="102">
        <v>10111</v>
      </c>
      <c r="B47" s="101" t="s">
        <v>50</v>
      </c>
      <c r="C47" s="105">
        <v>5227.6489999999994</v>
      </c>
      <c r="E47" s="102">
        <v>10111</v>
      </c>
      <c r="F47" s="101" t="s">
        <v>50</v>
      </c>
      <c r="G47" s="105">
        <v>5227.6489999999994</v>
      </c>
    </row>
    <row r="48" spans="1:7" x14ac:dyDescent="0.25">
      <c r="A48" s="102">
        <v>10112</v>
      </c>
      <c r="B48" s="101" t="s">
        <v>51</v>
      </c>
      <c r="C48" s="105">
        <v>0</v>
      </c>
      <c r="E48" s="102">
        <v>10112</v>
      </c>
      <c r="F48" s="101" t="s">
        <v>51</v>
      </c>
      <c r="G48" s="105">
        <v>0</v>
      </c>
    </row>
    <row r="49" spans="1:7" x14ac:dyDescent="0.25">
      <c r="A49" s="102">
        <v>10113</v>
      </c>
      <c r="B49" s="101" t="s">
        <v>52</v>
      </c>
      <c r="C49" s="105">
        <v>134655.962</v>
      </c>
      <c r="E49" s="102">
        <v>10113</v>
      </c>
      <c r="F49" s="101" t="s">
        <v>52</v>
      </c>
      <c r="G49" s="105">
        <v>134655.962</v>
      </c>
    </row>
    <row r="50" spans="1:7" x14ac:dyDescent="0.25">
      <c r="A50" s="102">
        <v>10116</v>
      </c>
      <c r="B50" s="101" t="s">
        <v>53</v>
      </c>
      <c r="C50" s="105">
        <v>0</v>
      </c>
      <c r="E50" s="102">
        <v>10116</v>
      </c>
      <c r="F50" s="101" t="s">
        <v>53</v>
      </c>
      <c r="G50" s="105">
        <v>0</v>
      </c>
    </row>
    <row r="51" spans="1:7" x14ac:dyDescent="0.25">
      <c r="A51" s="102">
        <v>10118</v>
      </c>
      <c r="B51" s="101" t="s">
        <v>54</v>
      </c>
      <c r="C51" s="105">
        <v>0</v>
      </c>
      <c r="E51" s="102">
        <v>10118</v>
      </c>
      <c r="F51" s="101" t="s">
        <v>54</v>
      </c>
      <c r="G51" s="105">
        <v>0</v>
      </c>
    </row>
    <row r="52" spans="1:7" x14ac:dyDescent="0.25">
      <c r="A52" s="102">
        <v>10121</v>
      </c>
      <c r="B52" s="101" t="s">
        <v>55</v>
      </c>
      <c r="C52" s="105">
        <v>0</v>
      </c>
      <c r="E52" s="102">
        <v>10121</v>
      </c>
      <c r="F52" s="101" t="s">
        <v>55</v>
      </c>
      <c r="G52" s="105">
        <v>0</v>
      </c>
    </row>
    <row r="53" spans="1:7" x14ac:dyDescent="0.25">
      <c r="A53" s="102">
        <v>10123</v>
      </c>
      <c r="B53" s="101" t="s">
        <v>56</v>
      </c>
      <c r="C53" s="105">
        <v>0</v>
      </c>
      <c r="E53" s="102">
        <v>10123</v>
      </c>
      <c r="F53" s="101" t="s">
        <v>56</v>
      </c>
      <c r="G53" s="105">
        <v>0</v>
      </c>
    </row>
    <row r="54" spans="1:7" x14ac:dyDescent="0.25">
      <c r="A54" s="102">
        <v>10136</v>
      </c>
      <c r="B54" s="101" t="s">
        <v>57</v>
      </c>
      <c r="C54" s="105">
        <v>0</v>
      </c>
      <c r="E54" s="102">
        <v>10136</v>
      </c>
      <c r="F54" s="101" t="s">
        <v>57</v>
      </c>
      <c r="G54" s="105">
        <v>0</v>
      </c>
    </row>
    <row r="55" spans="1:7" x14ac:dyDescent="0.25">
      <c r="A55" s="102">
        <v>10142</v>
      </c>
      <c r="B55" s="101" t="s">
        <v>58</v>
      </c>
      <c r="C55" s="105">
        <v>5769.4840000000004</v>
      </c>
      <c r="E55" s="102">
        <v>10142</v>
      </c>
      <c r="F55" s="101" t="s">
        <v>58</v>
      </c>
      <c r="G55" s="105">
        <v>5769.4840000000004</v>
      </c>
    </row>
    <row r="56" spans="1:7" x14ac:dyDescent="0.25">
      <c r="A56" s="102">
        <v>10144</v>
      </c>
      <c r="B56" s="101" t="s">
        <v>59</v>
      </c>
      <c r="C56" s="105">
        <v>0</v>
      </c>
      <c r="E56" s="102">
        <v>10144</v>
      </c>
      <c r="F56" s="101" t="s">
        <v>59</v>
      </c>
      <c r="G56" s="105">
        <v>0</v>
      </c>
    </row>
    <row r="57" spans="1:7" x14ac:dyDescent="0.25">
      <c r="A57" s="102">
        <v>10156</v>
      </c>
      <c r="B57" s="101" t="s">
        <v>60</v>
      </c>
      <c r="C57" s="105">
        <v>0</v>
      </c>
      <c r="E57" s="102">
        <v>10156</v>
      </c>
      <c r="F57" s="101" t="s">
        <v>60</v>
      </c>
      <c r="G57" s="105">
        <v>0</v>
      </c>
    </row>
    <row r="58" spans="1:7" x14ac:dyDescent="0.25">
      <c r="A58" s="102">
        <v>10157</v>
      </c>
      <c r="B58" s="101" t="s">
        <v>61</v>
      </c>
      <c r="C58" s="105">
        <v>0</v>
      </c>
      <c r="E58" s="102">
        <v>10157</v>
      </c>
      <c r="F58" s="101" t="s">
        <v>61</v>
      </c>
      <c r="G58" s="105">
        <v>0</v>
      </c>
    </row>
    <row r="59" spans="1:7" x14ac:dyDescent="0.25">
      <c r="A59" s="102">
        <v>10158</v>
      </c>
      <c r="B59" s="101" t="s">
        <v>62</v>
      </c>
      <c r="C59" s="105">
        <v>0</v>
      </c>
      <c r="E59" s="102">
        <v>10158</v>
      </c>
      <c r="F59" s="101" t="s">
        <v>62</v>
      </c>
      <c r="G59" s="105">
        <v>0</v>
      </c>
    </row>
    <row r="60" spans="1:7" x14ac:dyDescent="0.25">
      <c r="A60" s="102">
        <v>10170</v>
      </c>
      <c r="B60" s="101" t="s">
        <v>63</v>
      </c>
      <c r="C60" s="105">
        <v>0</v>
      </c>
      <c r="E60" s="102">
        <v>10170</v>
      </c>
      <c r="F60" s="101" t="s">
        <v>63</v>
      </c>
      <c r="G60" s="105">
        <v>0</v>
      </c>
    </row>
    <row r="61" spans="1:7" x14ac:dyDescent="0.25">
      <c r="A61" s="102">
        <v>10172</v>
      </c>
      <c r="B61" s="101" t="s">
        <v>64</v>
      </c>
      <c r="C61" s="105">
        <v>0</v>
      </c>
      <c r="E61" s="102">
        <v>10172</v>
      </c>
      <c r="F61" s="101" t="s">
        <v>64</v>
      </c>
      <c r="G61" s="105">
        <v>0</v>
      </c>
    </row>
    <row r="62" spans="1:7" x14ac:dyDescent="0.25">
      <c r="A62" s="102">
        <v>10173</v>
      </c>
      <c r="B62" s="101" t="s">
        <v>65</v>
      </c>
      <c r="C62" s="105">
        <v>44309.995999999999</v>
      </c>
      <c r="E62" s="102">
        <v>10173</v>
      </c>
      <c r="F62" s="101" t="s">
        <v>65</v>
      </c>
      <c r="G62" s="105">
        <v>44309.995999999999</v>
      </c>
    </row>
    <row r="63" spans="1:7" x14ac:dyDescent="0.25">
      <c r="A63" s="102">
        <v>10174</v>
      </c>
      <c r="B63" s="101" t="s">
        <v>66</v>
      </c>
      <c r="C63" s="105">
        <v>0</v>
      </c>
      <c r="E63" s="102">
        <v>10174</v>
      </c>
      <c r="F63" s="101" t="s">
        <v>66</v>
      </c>
      <c r="G63" s="105">
        <v>0</v>
      </c>
    </row>
    <row r="64" spans="1:7" x14ac:dyDescent="0.25">
      <c r="A64" s="102">
        <v>10177</v>
      </c>
      <c r="B64" s="101" t="s">
        <v>67</v>
      </c>
      <c r="C64" s="105">
        <v>0</v>
      </c>
      <c r="E64" s="102">
        <v>10177</v>
      </c>
      <c r="F64" s="101" t="s">
        <v>67</v>
      </c>
      <c r="G64" s="105">
        <v>0</v>
      </c>
    </row>
    <row r="65" spans="1:7" x14ac:dyDescent="0.25">
      <c r="A65" s="102">
        <v>10179</v>
      </c>
      <c r="B65" s="101" t="s">
        <v>68</v>
      </c>
      <c r="C65" s="105">
        <v>0</v>
      </c>
      <c r="E65" s="102">
        <v>10179</v>
      </c>
      <c r="F65" s="101" t="s">
        <v>68</v>
      </c>
      <c r="G65" s="105">
        <v>0</v>
      </c>
    </row>
    <row r="66" spans="1:7" x14ac:dyDescent="0.25">
      <c r="A66" s="102">
        <v>10183</v>
      </c>
      <c r="B66" s="101" t="s">
        <v>69</v>
      </c>
      <c r="C66" s="105">
        <v>94407.247000000003</v>
      </c>
      <c r="E66" s="102">
        <v>10183</v>
      </c>
      <c r="F66" s="101" t="s">
        <v>69</v>
      </c>
      <c r="G66" s="105">
        <v>94407.247000000003</v>
      </c>
    </row>
    <row r="67" spans="1:7" x14ac:dyDescent="0.25">
      <c r="A67" s="102">
        <v>10186</v>
      </c>
      <c r="B67" s="101" t="s">
        <v>70</v>
      </c>
      <c r="C67" s="105">
        <v>0</v>
      </c>
      <c r="E67" s="102">
        <v>10186</v>
      </c>
      <c r="F67" s="101" t="s">
        <v>70</v>
      </c>
      <c r="G67" s="105">
        <v>0</v>
      </c>
    </row>
    <row r="68" spans="1:7" x14ac:dyDescent="0.25">
      <c r="A68" s="102">
        <v>10190</v>
      </c>
      <c r="B68" s="101" t="s">
        <v>71</v>
      </c>
      <c r="C68" s="105">
        <v>0</v>
      </c>
      <c r="E68" s="102">
        <v>10190</v>
      </c>
      <c r="F68" s="101" t="s">
        <v>71</v>
      </c>
      <c r="G68" s="105">
        <v>0</v>
      </c>
    </row>
    <row r="69" spans="1:7" x14ac:dyDescent="0.25">
      <c r="A69" s="102">
        <v>10191</v>
      </c>
      <c r="B69" s="101" t="s">
        <v>72</v>
      </c>
      <c r="C69" s="105">
        <v>0</v>
      </c>
      <c r="E69" s="102">
        <v>10191</v>
      </c>
      <c r="F69" s="101" t="s">
        <v>72</v>
      </c>
      <c r="G69" s="105">
        <v>0</v>
      </c>
    </row>
    <row r="70" spans="1:7" x14ac:dyDescent="0.25">
      <c r="A70" s="102">
        <v>10197</v>
      </c>
      <c r="B70" s="101" t="s">
        <v>73</v>
      </c>
      <c r="C70" s="105">
        <v>99899.204999999987</v>
      </c>
      <c r="E70" s="102">
        <v>10197</v>
      </c>
      <c r="F70" s="101" t="s">
        <v>73</v>
      </c>
      <c r="G70" s="105">
        <v>99899.204999999987</v>
      </c>
    </row>
    <row r="71" spans="1:7" x14ac:dyDescent="0.25">
      <c r="A71" s="102">
        <v>10202</v>
      </c>
      <c r="B71" s="101" t="s">
        <v>74</v>
      </c>
      <c r="C71" s="105">
        <v>0</v>
      </c>
      <c r="E71" s="102">
        <v>10202</v>
      </c>
      <c r="F71" s="101" t="s">
        <v>74</v>
      </c>
      <c r="G71" s="105">
        <v>0</v>
      </c>
    </row>
    <row r="72" spans="1:7" x14ac:dyDescent="0.25">
      <c r="A72" s="102">
        <v>10203</v>
      </c>
      <c r="B72" s="101" t="s">
        <v>75</v>
      </c>
      <c r="C72" s="105">
        <v>0</v>
      </c>
      <c r="E72" s="102">
        <v>10203</v>
      </c>
      <c r="F72" s="101" t="s">
        <v>75</v>
      </c>
      <c r="G72" s="105">
        <v>0</v>
      </c>
    </row>
    <row r="73" spans="1:7" x14ac:dyDescent="0.25">
      <c r="A73" s="102">
        <v>10204</v>
      </c>
      <c r="B73" s="101" t="s">
        <v>76</v>
      </c>
      <c r="C73" s="105">
        <v>0</v>
      </c>
      <c r="E73" s="102">
        <v>10204</v>
      </c>
      <c r="F73" s="101" t="s">
        <v>76</v>
      </c>
      <c r="G73" s="105">
        <v>0</v>
      </c>
    </row>
    <row r="74" spans="1:7" x14ac:dyDescent="0.25">
      <c r="A74" s="102">
        <v>10209</v>
      </c>
      <c r="B74" s="101" t="s">
        <v>77</v>
      </c>
      <c r="C74" s="105">
        <v>60112.701000000001</v>
      </c>
      <c r="E74" s="102">
        <v>10209</v>
      </c>
      <c r="F74" s="101" t="s">
        <v>77</v>
      </c>
      <c r="G74" s="105">
        <v>60112.701000000001</v>
      </c>
    </row>
    <row r="75" spans="1:7" x14ac:dyDescent="0.25">
      <c r="A75" s="102">
        <v>10230</v>
      </c>
      <c r="B75" s="101" t="s">
        <v>78</v>
      </c>
      <c r="C75" s="105">
        <v>0</v>
      </c>
      <c r="E75" s="102">
        <v>10230</v>
      </c>
      <c r="F75" s="101" t="s">
        <v>78</v>
      </c>
      <c r="G75" s="105">
        <v>0</v>
      </c>
    </row>
    <row r="76" spans="1:7" x14ac:dyDescent="0.25">
      <c r="A76" s="102">
        <v>10231</v>
      </c>
      <c r="B76" s="101" t="s">
        <v>79</v>
      </c>
      <c r="C76" s="105">
        <v>21632.728999999999</v>
      </c>
      <c r="E76" s="102">
        <v>10231</v>
      </c>
      <c r="F76" s="101" t="s">
        <v>79</v>
      </c>
      <c r="G76" s="105">
        <v>21632.728999999999</v>
      </c>
    </row>
    <row r="77" spans="1:7" x14ac:dyDescent="0.25">
      <c r="A77" s="102">
        <v>10234</v>
      </c>
      <c r="B77" s="101" t="s">
        <v>80</v>
      </c>
      <c r="C77" s="105">
        <v>0</v>
      </c>
      <c r="E77" s="102">
        <v>10234</v>
      </c>
      <c r="F77" s="101" t="s">
        <v>80</v>
      </c>
      <c r="G77" s="105">
        <v>0</v>
      </c>
    </row>
    <row r="78" spans="1:7" x14ac:dyDescent="0.25">
      <c r="A78" s="102">
        <v>10235</v>
      </c>
      <c r="B78" s="101" t="s">
        <v>81</v>
      </c>
      <c r="C78" s="105">
        <v>0</v>
      </c>
      <c r="E78" s="102">
        <v>10235</v>
      </c>
      <c r="F78" s="101" t="s">
        <v>81</v>
      </c>
      <c r="G78" s="105">
        <v>0</v>
      </c>
    </row>
    <row r="79" spans="1:7" x14ac:dyDescent="0.25">
      <c r="A79" s="102">
        <v>10236</v>
      </c>
      <c r="B79" s="101" t="s">
        <v>82</v>
      </c>
      <c r="C79" s="105">
        <v>0</v>
      </c>
      <c r="E79" s="102">
        <v>10236</v>
      </c>
      <c r="F79" s="101" t="s">
        <v>82</v>
      </c>
      <c r="G79" s="105">
        <v>0</v>
      </c>
    </row>
    <row r="80" spans="1:7" x14ac:dyDescent="0.25">
      <c r="A80" s="102">
        <v>10237</v>
      </c>
      <c r="B80" s="101" t="s">
        <v>83</v>
      </c>
      <c r="C80" s="105">
        <v>0</v>
      </c>
      <c r="E80" s="102">
        <v>10237</v>
      </c>
      <c r="F80" s="101" t="s">
        <v>83</v>
      </c>
      <c r="G80" s="105">
        <v>0</v>
      </c>
    </row>
    <row r="81" spans="1:7" x14ac:dyDescent="0.25">
      <c r="A81" s="102">
        <v>10239</v>
      </c>
      <c r="B81" s="101" t="s">
        <v>84</v>
      </c>
      <c r="C81" s="105">
        <v>0</v>
      </c>
      <c r="E81" s="102">
        <v>10239</v>
      </c>
      <c r="F81" s="101" t="s">
        <v>84</v>
      </c>
      <c r="G81" s="105">
        <v>0</v>
      </c>
    </row>
    <row r="82" spans="1:7" x14ac:dyDescent="0.25">
      <c r="A82" s="102">
        <v>10242</v>
      </c>
      <c r="B82" s="101" t="s">
        <v>85</v>
      </c>
      <c r="C82" s="105">
        <v>37558.894</v>
      </c>
      <c r="E82" s="102">
        <v>10242</v>
      </c>
      <c r="F82" s="101" t="s">
        <v>85</v>
      </c>
      <c r="G82" s="105">
        <v>37558.894</v>
      </c>
    </row>
    <row r="83" spans="1:7" x14ac:dyDescent="0.25">
      <c r="A83" s="102">
        <v>10244</v>
      </c>
      <c r="B83" s="101" t="s">
        <v>86</v>
      </c>
      <c r="C83" s="105">
        <v>0</v>
      </c>
      <c r="E83" s="102">
        <v>10244</v>
      </c>
      <c r="F83" s="101" t="s">
        <v>86</v>
      </c>
      <c r="G83" s="105">
        <v>0</v>
      </c>
    </row>
    <row r="84" spans="1:7" x14ac:dyDescent="0.25">
      <c r="A84" s="102">
        <v>10246</v>
      </c>
      <c r="B84" s="101" t="s">
        <v>87</v>
      </c>
      <c r="C84" s="105">
        <v>0</v>
      </c>
      <c r="E84" s="102">
        <v>10246</v>
      </c>
      <c r="F84" s="101" t="s">
        <v>87</v>
      </c>
      <c r="G84" s="105">
        <v>0</v>
      </c>
    </row>
    <row r="85" spans="1:7" x14ac:dyDescent="0.25">
      <c r="A85" s="102">
        <v>10247</v>
      </c>
      <c r="B85" s="101" t="s">
        <v>88</v>
      </c>
      <c r="C85" s="105">
        <v>0</v>
      </c>
      <c r="E85" s="102">
        <v>10247</v>
      </c>
      <c r="F85" s="101" t="s">
        <v>88</v>
      </c>
      <c r="G85" s="105">
        <v>0</v>
      </c>
    </row>
    <row r="86" spans="1:7" x14ac:dyDescent="0.25">
      <c r="A86" s="102">
        <v>10256</v>
      </c>
      <c r="B86" s="101" t="s">
        <v>89</v>
      </c>
      <c r="C86" s="105">
        <v>41489.314000000006</v>
      </c>
      <c r="E86" s="102">
        <v>10256</v>
      </c>
      <c r="F86" s="101" t="s">
        <v>89</v>
      </c>
      <c r="G86" s="105">
        <v>41489.314000000006</v>
      </c>
    </row>
    <row r="87" spans="1:7" x14ac:dyDescent="0.25">
      <c r="A87" s="102">
        <v>10258</v>
      </c>
      <c r="B87" s="101" t="s">
        <v>90</v>
      </c>
      <c r="C87" s="105">
        <v>18387.022000000001</v>
      </c>
      <c r="E87" s="102">
        <v>10258</v>
      </c>
      <c r="F87" s="101" t="s">
        <v>90</v>
      </c>
      <c r="G87" s="105">
        <v>18387.022000000001</v>
      </c>
    </row>
    <row r="88" spans="1:7" x14ac:dyDescent="0.25">
      <c r="A88" s="102">
        <v>10259</v>
      </c>
      <c r="B88" s="101" t="s">
        <v>91</v>
      </c>
      <c r="C88" s="105">
        <v>0</v>
      </c>
      <c r="E88" s="102">
        <v>10259</v>
      </c>
      <c r="F88" s="101" t="s">
        <v>91</v>
      </c>
      <c r="G88" s="105">
        <v>0</v>
      </c>
    </row>
    <row r="89" spans="1:7" x14ac:dyDescent="0.25">
      <c r="A89" s="102">
        <v>10260</v>
      </c>
      <c r="B89" s="101" t="s">
        <v>92</v>
      </c>
      <c r="C89" s="105">
        <v>0</v>
      </c>
      <c r="E89" s="102">
        <v>10260</v>
      </c>
      <c r="F89" s="101" t="s">
        <v>92</v>
      </c>
      <c r="G89" s="105">
        <v>0</v>
      </c>
    </row>
    <row r="90" spans="1:7" x14ac:dyDescent="0.25">
      <c r="A90" s="102">
        <v>10273</v>
      </c>
      <c r="B90" s="101" t="s">
        <v>93</v>
      </c>
      <c r="C90" s="105">
        <v>9522.0249999999996</v>
      </c>
      <c r="E90" s="102">
        <v>10273</v>
      </c>
      <c r="F90" s="101" t="s">
        <v>93</v>
      </c>
      <c r="G90" s="105">
        <v>9522.0249999999996</v>
      </c>
    </row>
    <row r="91" spans="1:7" x14ac:dyDescent="0.25">
      <c r="A91" s="102">
        <v>10278</v>
      </c>
      <c r="B91" s="101" t="s">
        <v>94</v>
      </c>
      <c r="C91" s="105">
        <v>0</v>
      </c>
      <c r="E91" s="102">
        <v>10278</v>
      </c>
      <c r="F91" s="101" t="s">
        <v>94</v>
      </c>
      <c r="G91" s="105">
        <v>0</v>
      </c>
    </row>
    <row r="92" spans="1:7" x14ac:dyDescent="0.25">
      <c r="A92" s="102">
        <v>10279</v>
      </c>
      <c r="B92" s="101" t="s">
        <v>95</v>
      </c>
      <c r="C92" s="105">
        <v>0</v>
      </c>
      <c r="E92" s="102">
        <v>10279</v>
      </c>
      <c r="F92" s="101" t="s">
        <v>95</v>
      </c>
      <c r="G92" s="105">
        <v>0</v>
      </c>
    </row>
    <row r="93" spans="1:7" x14ac:dyDescent="0.25">
      <c r="A93" s="102">
        <v>10284</v>
      </c>
      <c r="B93" s="101" t="s">
        <v>96</v>
      </c>
      <c r="C93" s="105">
        <v>0</v>
      </c>
      <c r="E93" s="102">
        <v>10284</v>
      </c>
      <c r="F93" s="101" t="s">
        <v>96</v>
      </c>
      <c r="G93" s="105">
        <v>0</v>
      </c>
    </row>
    <row r="94" spans="1:7" x14ac:dyDescent="0.25">
      <c r="A94" s="102">
        <v>10285</v>
      </c>
      <c r="B94" s="101" t="s">
        <v>97</v>
      </c>
      <c r="C94" s="105">
        <v>0</v>
      </c>
      <c r="E94" s="102">
        <v>10285</v>
      </c>
      <c r="F94" s="101" t="s">
        <v>97</v>
      </c>
      <c r="G94" s="105">
        <v>0</v>
      </c>
    </row>
    <row r="95" spans="1:7" x14ac:dyDescent="0.25">
      <c r="A95" s="102">
        <v>10286</v>
      </c>
      <c r="B95" s="101" t="s">
        <v>98</v>
      </c>
      <c r="C95" s="105">
        <v>55408.151000000005</v>
      </c>
      <c r="E95" s="102">
        <v>10286</v>
      </c>
      <c r="F95" s="101" t="s">
        <v>98</v>
      </c>
      <c r="G95" s="105">
        <v>55408.151000000005</v>
      </c>
    </row>
    <row r="96" spans="1:7" x14ac:dyDescent="0.25">
      <c r="A96" s="102">
        <v>10288</v>
      </c>
      <c r="B96" s="101" t="s">
        <v>99</v>
      </c>
      <c r="C96" s="105">
        <v>0</v>
      </c>
      <c r="E96" s="102">
        <v>10288</v>
      </c>
      <c r="F96" s="101" t="s">
        <v>99</v>
      </c>
      <c r="G96" s="105">
        <v>0</v>
      </c>
    </row>
    <row r="97" spans="1:7" x14ac:dyDescent="0.25">
      <c r="A97" s="102">
        <v>10291</v>
      </c>
      <c r="B97" s="101" t="s">
        <v>100</v>
      </c>
      <c r="C97" s="105">
        <v>36260.600999999995</v>
      </c>
      <c r="E97" s="102">
        <v>10291</v>
      </c>
      <c r="F97" s="101" t="s">
        <v>100</v>
      </c>
      <c r="G97" s="105">
        <v>36260.600999999995</v>
      </c>
    </row>
    <row r="98" spans="1:7" x14ac:dyDescent="0.25">
      <c r="A98" s="102">
        <v>10294</v>
      </c>
      <c r="B98" s="101" t="s">
        <v>101</v>
      </c>
      <c r="C98" s="105">
        <v>0</v>
      </c>
      <c r="E98" s="102">
        <v>10294</v>
      </c>
      <c r="F98" s="101" t="s">
        <v>101</v>
      </c>
      <c r="G98" s="105">
        <v>0</v>
      </c>
    </row>
    <row r="99" spans="1:7" x14ac:dyDescent="0.25">
      <c r="A99" s="102">
        <v>10304</v>
      </c>
      <c r="B99" s="101" t="s">
        <v>102</v>
      </c>
      <c r="C99" s="105">
        <v>0</v>
      </c>
      <c r="E99" s="102">
        <v>10304</v>
      </c>
      <c r="F99" s="101" t="s">
        <v>102</v>
      </c>
      <c r="G99" s="105">
        <v>0</v>
      </c>
    </row>
    <row r="100" spans="1:7" x14ac:dyDescent="0.25">
      <c r="A100" s="102">
        <v>10306</v>
      </c>
      <c r="B100" s="101" t="s">
        <v>103</v>
      </c>
      <c r="C100" s="105">
        <v>0</v>
      </c>
      <c r="E100" s="102">
        <v>10306</v>
      </c>
      <c r="F100" s="101" t="s">
        <v>103</v>
      </c>
      <c r="G100" s="105">
        <v>0</v>
      </c>
    </row>
    <row r="101" spans="1:7" x14ac:dyDescent="0.25">
      <c r="A101" s="102">
        <v>10307</v>
      </c>
      <c r="B101" s="101" t="s">
        <v>104</v>
      </c>
      <c r="C101" s="105">
        <v>0</v>
      </c>
      <c r="E101" s="102">
        <v>10307</v>
      </c>
      <c r="F101" s="101" t="s">
        <v>104</v>
      </c>
      <c r="G101" s="105">
        <v>0</v>
      </c>
    </row>
    <row r="102" spans="1:7" x14ac:dyDescent="0.25">
      <c r="A102" s="102">
        <v>10326</v>
      </c>
      <c r="B102" s="101" t="s">
        <v>105</v>
      </c>
      <c r="C102" s="105">
        <v>0</v>
      </c>
      <c r="E102" s="102">
        <v>10326</v>
      </c>
      <c r="F102" s="101" t="s">
        <v>105</v>
      </c>
      <c r="G102" s="105">
        <v>0</v>
      </c>
    </row>
    <row r="103" spans="1:7" x14ac:dyDescent="0.25">
      <c r="A103" s="102">
        <v>10331</v>
      </c>
      <c r="B103" s="101" t="s">
        <v>106</v>
      </c>
      <c r="C103" s="105">
        <v>133086.85800000001</v>
      </c>
      <c r="E103" s="102">
        <v>10331</v>
      </c>
      <c r="F103" s="101" t="s">
        <v>106</v>
      </c>
      <c r="G103" s="105">
        <v>133086.85800000001</v>
      </c>
    </row>
    <row r="104" spans="1:7" x14ac:dyDescent="0.25">
      <c r="A104" s="102">
        <v>10333</v>
      </c>
      <c r="B104" s="101" t="s">
        <v>107</v>
      </c>
      <c r="C104" s="105">
        <v>0</v>
      </c>
      <c r="E104" s="102">
        <v>10333</v>
      </c>
      <c r="F104" s="101" t="s">
        <v>107</v>
      </c>
      <c r="G104" s="105">
        <v>0</v>
      </c>
    </row>
    <row r="105" spans="1:7" x14ac:dyDescent="0.25">
      <c r="A105" s="102">
        <v>10338</v>
      </c>
      <c r="B105" s="101" t="s">
        <v>108</v>
      </c>
      <c r="C105" s="105">
        <v>4155.21</v>
      </c>
      <c r="E105" s="102">
        <v>10338</v>
      </c>
      <c r="F105" s="101" t="s">
        <v>108</v>
      </c>
      <c r="G105" s="105">
        <v>4155.21</v>
      </c>
    </row>
    <row r="106" spans="1:7" x14ac:dyDescent="0.25">
      <c r="A106" s="102">
        <v>10342</v>
      </c>
      <c r="B106" s="101" t="s">
        <v>109</v>
      </c>
      <c r="C106" s="105">
        <v>0</v>
      </c>
      <c r="E106" s="102">
        <v>10342</v>
      </c>
      <c r="F106" s="101" t="s">
        <v>109</v>
      </c>
      <c r="G106" s="105">
        <v>0</v>
      </c>
    </row>
    <row r="107" spans="1:7" x14ac:dyDescent="0.25">
      <c r="A107" s="102">
        <v>10343</v>
      </c>
      <c r="B107" s="101" t="s">
        <v>110</v>
      </c>
      <c r="C107" s="105">
        <v>10505.661</v>
      </c>
      <c r="E107" s="102">
        <v>10343</v>
      </c>
      <c r="F107" s="101" t="s">
        <v>110</v>
      </c>
      <c r="G107" s="105">
        <v>10505.661</v>
      </c>
    </row>
    <row r="108" spans="1:7" x14ac:dyDescent="0.25">
      <c r="A108" s="102">
        <v>10349</v>
      </c>
      <c r="B108" s="101" t="s">
        <v>111</v>
      </c>
      <c r="C108" s="105">
        <v>0</v>
      </c>
      <c r="E108" s="102">
        <v>10349</v>
      </c>
      <c r="F108" s="101" t="s">
        <v>111</v>
      </c>
      <c r="G108" s="105">
        <v>0</v>
      </c>
    </row>
    <row r="109" spans="1:7" x14ac:dyDescent="0.25">
      <c r="A109" s="102">
        <v>10352</v>
      </c>
      <c r="B109" s="101" t="s">
        <v>112</v>
      </c>
      <c r="C109" s="105">
        <v>0</v>
      </c>
      <c r="E109" s="102">
        <v>10352</v>
      </c>
      <c r="F109" s="101" t="s">
        <v>112</v>
      </c>
      <c r="G109" s="105">
        <v>0</v>
      </c>
    </row>
    <row r="110" spans="1:7" x14ac:dyDescent="0.25">
      <c r="A110" s="102">
        <v>10354</v>
      </c>
      <c r="B110" s="101" t="s">
        <v>113</v>
      </c>
      <c r="C110" s="105">
        <v>0</v>
      </c>
      <c r="E110" s="102">
        <v>10354</v>
      </c>
      <c r="F110" s="101" t="s">
        <v>113</v>
      </c>
      <c r="G110" s="105">
        <v>0</v>
      </c>
    </row>
    <row r="111" spans="1:7" x14ac:dyDescent="0.25">
      <c r="A111" s="102">
        <v>10360</v>
      </c>
      <c r="B111" s="101" t="s">
        <v>114</v>
      </c>
      <c r="C111" s="105">
        <v>20009.34</v>
      </c>
      <c r="E111" s="102">
        <v>10360</v>
      </c>
      <c r="F111" s="101" t="s">
        <v>114</v>
      </c>
      <c r="G111" s="105">
        <v>20009.34</v>
      </c>
    </row>
    <row r="112" spans="1:7" x14ac:dyDescent="0.25">
      <c r="A112" s="102">
        <v>10363</v>
      </c>
      <c r="B112" s="101" t="s">
        <v>115</v>
      </c>
      <c r="C112" s="105">
        <v>0</v>
      </c>
      <c r="E112" s="102">
        <v>10363</v>
      </c>
      <c r="F112" s="101" t="s">
        <v>115</v>
      </c>
      <c r="G112" s="105">
        <v>0</v>
      </c>
    </row>
    <row r="113" spans="1:7" x14ac:dyDescent="0.25">
      <c r="A113" s="102">
        <v>10369</v>
      </c>
      <c r="B113" s="101" t="s">
        <v>116</v>
      </c>
      <c r="C113" s="105">
        <v>46210.901000000005</v>
      </c>
      <c r="E113" s="102">
        <v>10369</v>
      </c>
      <c r="F113" s="101" t="s">
        <v>116</v>
      </c>
      <c r="G113" s="105">
        <v>46210.901000000005</v>
      </c>
    </row>
    <row r="114" spans="1:7" x14ac:dyDescent="0.25">
      <c r="A114" s="102">
        <v>10370</v>
      </c>
      <c r="B114" s="101" t="s">
        <v>117</v>
      </c>
      <c r="C114" s="105">
        <v>0</v>
      </c>
      <c r="E114" s="102">
        <v>10370</v>
      </c>
      <c r="F114" s="101" t="s">
        <v>117</v>
      </c>
      <c r="G114" s="105">
        <v>0</v>
      </c>
    </row>
    <row r="115" spans="1:7" x14ac:dyDescent="0.25">
      <c r="A115" s="102">
        <v>10371</v>
      </c>
      <c r="B115" s="101" t="s">
        <v>118</v>
      </c>
      <c r="C115" s="105">
        <v>0</v>
      </c>
      <c r="E115" s="102">
        <v>10371</v>
      </c>
      <c r="F115" s="101" t="s">
        <v>118</v>
      </c>
      <c r="G115" s="105">
        <v>0</v>
      </c>
    </row>
    <row r="116" spans="1:7" x14ac:dyDescent="0.25">
      <c r="A116" s="102">
        <v>10376</v>
      </c>
      <c r="B116" s="101" t="s">
        <v>119</v>
      </c>
      <c r="C116" s="105">
        <v>0</v>
      </c>
      <c r="E116" s="102">
        <v>10376</v>
      </c>
      <c r="F116" s="101" t="s">
        <v>119</v>
      </c>
      <c r="G116" s="105">
        <v>0</v>
      </c>
    </row>
    <row r="117" spans="1:7" x14ac:dyDescent="0.25">
      <c r="A117" s="102">
        <v>10378</v>
      </c>
      <c r="B117" s="101" t="s">
        <v>120</v>
      </c>
      <c r="C117" s="105">
        <v>0</v>
      </c>
      <c r="E117" s="102">
        <v>10378</v>
      </c>
      <c r="F117" s="101" t="s">
        <v>120</v>
      </c>
      <c r="G117" s="105">
        <v>0</v>
      </c>
    </row>
    <row r="118" spans="1:7" x14ac:dyDescent="0.25">
      <c r="A118" s="102">
        <v>10379</v>
      </c>
      <c r="B118" s="101" t="s">
        <v>121</v>
      </c>
      <c r="C118" s="105">
        <v>0</v>
      </c>
      <c r="E118" s="102">
        <v>10379</v>
      </c>
      <c r="F118" s="101" t="s">
        <v>121</v>
      </c>
      <c r="G118" s="105">
        <v>0</v>
      </c>
    </row>
    <row r="119" spans="1:7" x14ac:dyDescent="0.25">
      <c r="A119" s="102">
        <v>10388</v>
      </c>
      <c r="B119" s="101" t="s">
        <v>122</v>
      </c>
      <c r="C119" s="105">
        <v>228772.42700000003</v>
      </c>
      <c r="E119" s="102">
        <v>10388</v>
      </c>
      <c r="F119" s="101" t="s">
        <v>122</v>
      </c>
      <c r="G119" s="105">
        <v>228772.42700000003</v>
      </c>
    </row>
    <row r="120" spans="1:7" x14ac:dyDescent="0.25">
      <c r="A120" s="102">
        <v>10391</v>
      </c>
      <c r="B120" s="101" t="s">
        <v>123</v>
      </c>
      <c r="C120" s="105">
        <v>44270.152999999998</v>
      </c>
      <c r="E120" s="102">
        <v>10391</v>
      </c>
      <c r="F120" s="101" t="s">
        <v>123</v>
      </c>
      <c r="G120" s="105">
        <v>44270.152999999998</v>
      </c>
    </row>
    <row r="121" spans="1:7" x14ac:dyDescent="0.25">
      <c r="A121" s="102">
        <v>10406</v>
      </c>
      <c r="B121" s="101" t="s">
        <v>124</v>
      </c>
      <c r="C121" s="105">
        <v>0</v>
      </c>
      <c r="E121" s="102">
        <v>10406</v>
      </c>
      <c r="F121" s="101" t="s">
        <v>124</v>
      </c>
      <c r="G121" s="105">
        <v>0</v>
      </c>
    </row>
    <row r="122" spans="1:7" x14ac:dyDescent="0.25">
      <c r="A122" s="102">
        <v>10408</v>
      </c>
      <c r="B122" s="101" t="s">
        <v>125</v>
      </c>
      <c r="C122" s="105">
        <v>0</v>
      </c>
      <c r="E122" s="102">
        <v>10408</v>
      </c>
      <c r="F122" s="101" t="s">
        <v>125</v>
      </c>
      <c r="G122" s="105">
        <v>0</v>
      </c>
    </row>
    <row r="123" spans="1:7" x14ac:dyDescent="0.25">
      <c r="A123" s="102">
        <v>10409</v>
      </c>
      <c r="B123" s="101" t="s">
        <v>126</v>
      </c>
      <c r="C123" s="105">
        <v>0</v>
      </c>
      <c r="E123" s="102">
        <v>10409</v>
      </c>
      <c r="F123" s="101" t="s">
        <v>126</v>
      </c>
      <c r="G123" s="105">
        <v>0</v>
      </c>
    </row>
    <row r="124" spans="1:7" x14ac:dyDescent="0.25">
      <c r="A124" s="102">
        <v>10426</v>
      </c>
      <c r="B124" s="101" t="s">
        <v>127</v>
      </c>
      <c r="C124" s="105">
        <v>0</v>
      </c>
      <c r="E124" s="102">
        <v>10426</v>
      </c>
      <c r="F124" s="101" t="s">
        <v>127</v>
      </c>
      <c r="G124" s="105">
        <v>0</v>
      </c>
    </row>
    <row r="125" spans="1:7" x14ac:dyDescent="0.25">
      <c r="A125" s="102">
        <v>10434</v>
      </c>
      <c r="B125" s="101" t="s">
        <v>128</v>
      </c>
      <c r="C125" s="105">
        <v>0</v>
      </c>
      <c r="E125" s="102">
        <v>10434</v>
      </c>
      <c r="F125" s="101" t="s">
        <v>128</v>
      </c>
      <c r="G125" s="105">
        <v>0</v>
      </c>
    </row>
    <row r="126" spans="1:7" x14ac:dyDescent="0.25">
      <c r="A126" s="102">
        <v>10436</v>
      </c>
      <c r="B126" s="101" t="s">
        <v>129</v>
      </c>
      <c r="C126" s="105">
        <v>38863.257999999994</v>
      </c>
      <c r="E126" s="102">
        <v>10436</v>
      </c>
      <c r="F126" s="101" t="s">
        <v>129</v>
      </c>
      <c r="G126" s="105">
        <v>38863.257999999994</v>
      </c>
    </row>
    <row r="127" spans="1:7" x14ac:dyDescent="0.25">
      <c r="A127" s="102">
        <v>10440</v>
      </c>
      <c r="B127" s="101" t="s">
        <v>130</v>
      </c>
      <c r="C127" s="105">
        <v>0</v>
      </c>
      <c r="E127" s="102">
        <v>10440</v>
      </c>
      <c r="F127" s="101" t="s">
        <v>130</v>
      </c>
      <c r="G127" s="105">
        <v>0</v>
      </c>
    </row>
    <row r="128" spans="1:7" x14ac:dyDescent="0.25">
      <c r="A128" s="102">
        <v>10442</v>
      </c>
      <c r="B128" s="101" t="s">
        <v>131</v>
      </c>
      <c r="C128" s="105">
        <v>9733.33</v>
      </c>
      <c r="E128" s="102">
        <v>10442</v>
      </c>
      <c r="F128" s="101" t="s">
        <v>131</v>
      </c>
      <c r="G128" s="105">
        <v>9733.33</v>
      </c>
    </row>
    <row r="129" spans="1:7" x14ac:dyDescent="0.25">
      <c r="A129" s="102">
        <v>10446</v>
      </c>
      <c r="B129" s="101" t="s">
        <v>132</v>
      </c>
      <c r="C129" s="105">
        <v>7171.34</v>
      </c>
      <c r="E129" s="102">
        <v>10446</v>
      </c>
      <c r="F129" s="101" t="s">
        <v>132</v>
      </c>
      <c r="G129" s="105">
        <v>7171.34</v>
      </c>
    </row>
    <row r="130" spans="1:7" x14ac:dyDescent="0.25">
      <c r="A130" s="102">
        <v>10448</v>
      </c>
      <c r="B130" s="101" t="s">
        <v>133</v>
      </c>
      <c r="C130" s="105">
        <v>0</v>
      </c>
      <c r="E130" s="102">
        <v>10448</v>
      </c>
      <c r="F130" s="101" t="s">
        <v>133</v>
      </c>
      <c r="G130" s="105">
        <v>0</v>
      </c>
    </row>
    <row r="131" spans="1:7" x14ac:dyDescent="0.25">
      <c r="A131" s="102">
        <v>10451</v>
      </c>
      <c r="B131" s="101" t="s">
        <v>134</v>
      </c>
      <c r="C131" s="105">
        <v>0</v>
      </c>
      <c r="E131" s="102">
        <v>10451</v>
      </c>
      <c r="F131" s="101" t="s">
        <v>134</v>
      </c>
      <c r="G131" s="105">
        <v>0</v>
      </c>
    </row>
    <row r="132" spans="1:7" x14ac:dyDescent="0.25">
      <c r="A132" s="102">
        <v>10482</v>
      </c>
      <c r="B132" s="101" t="s">
        <v>135</v>
      </c>
      <c r="C132" s="105">
        <v>0</v>
      </c>
      <c r="E132" s="102">
        <v>10482</v>
      </c>
      <c r="F132" s="101" t="s">
        <v>135</v>
      </c>
      <c r="G132" s="105">
        <v>0</v>
      </c>
    </row>
    <row r="133" spans="1:7" x14ac:dyDescent="0.25">
      <c r="A133" s="102">
        <v>10502</v>
      </c>
      <c r="B133" s="101" t="s">
        <v>136</v>
      </c>
      <c r="C133" s="282">
        <v>0</v>
      </c>
      <c r="E133" s="102">
        <v>10502</v>
      </c>
      <c r="F133" s="101" t="s">
        <v>136</v>
      </c>
      <c r="G133" s="282">
        <v>0</v>
      </c>
    </row>
    <row r="134" spans="1:7" x14ac:dyDescent="0.25">
      <c r="A134" s="102">
        <v>10597</v>
      </c>
      <c r="B134" s="101" t="s">
        <v>137</v>
      </c>
      <c r="C134" s="105">
        <v>0</v>
      </c>
      <c r="E134" s="102">
        <v>10597</v>
      </c>
      <c r="F134" s="101" t="s">
        <v>137</v>
      </c>
      <c r="G134" s="105">
        <v>0</v>
      </c>
    </row>
    <row r="135" spans="1:7" x14ac:dyDescent="0.25">
      <c r="A135" s="102">
        <v>10706</v>
      </c>
      <c r="B135" s="101" t="s">
        <v>138</v>
      </c>
      <c r="C135" s="105">
        <v>0</v>
      </c>
      <c r="E135" s="102">
        <v>10706</v>
      </c>
      <c r="F135" s="101" t="s">
        <v>138</v>
      </c>
      <c r="G135" s="105">
        <v>0</v>
      </c>
    </row>
    <row r="136" spans="1:7" x14ac:dyDescent="0.25">
      <c r="A136" s="102">
        <v>11680</v>
      </c>
      <c r="B136" s="101" t="s">
        <v>139</v>
      </c>
      <c r="C136" s="105">
        <v>0</v>
      </c>
      <c r="E136" s="102">
        <v>11680</v>
      </c>
      <c r="F136" s="101" t="s">
        <v>139</v>
      </c>
      <c r="G136" s="105">
        <v>0</v>
      </c>
    </row>
    <row r="137" spans="1:7" x14ac:dyDescent="0.25">
      <c r="A137" s="102">
        <v>12026</v>
      </c>
      <c r="B137" s="101" t="s">
        <v>140</v>
      </c>
      <c r="C137" s="105">
        <v>0</v>
      </c>
      <c r="E137" s="102">
        <v>12026</v>
      </c>
      <c r="F137" s="101" t="s">
        <v>140</v>
      </c>
      <c r="G137" s="105">
        <v>0</v>
      </c>
    </row>
    <row r="138" spans="1:7" x14ac:dyDescent="0.25">
      <c r="A138" s="113">
        <f>+E138</f>
        <v>10298</v>
      </c>
      <c r="B138" s="101" t="s">
        <v>141</v>
      </c>
      <c r="C138" s="105">
        <v>0</v>
      </c>
      <c r="E138" s="102">
        <v>10298</v>
      </c>
      <c r="F138" s="101" t="s">
        <v>141</v>
      </c>
      <c r="G138" s="105">
        <v>0</v>
      </c>
    </row>
    <row r="139" spans="1:7" x14ac:dyDescent="0.25">
      <c r="A139" s="113" t="s">
        <v>142</v>
      </c>
      <c r="B139" s="101" t="s">
        <v>142</v>
      </c>
      <c r="C139" s="104" t="s">
        <v>142</v>
      </c>
      <c r="E139" s="102" t="s">
        <v>142</v>
      </c>
      <c r="F139" s="101" t="s">
        <v>142</v>
      </c>
      <c r="G139" s="104" t="s">
        <v>142</v>
      </c>
    </row>
    <row r="140" spans="1:7" x14ac:dyDescent="0.25">
      <c r="A140" s="102" t="s">
        <v>142</v>
      </c>
      <c r="B140" s="101" t="s">
        <v>142</v>
      </c>
      <c r="E140" s="102" t="s">
        <v>142</v>
      </c>
      <c r="F140" s="101" t="s">
        <v>142</v>
      </c>
    </row>
    <row r="141" spans="1:7" x14ac:dyDescent="0.25">
      <c r="A141" s="102" t="s">
        <v>142</v>
      </c>
      <c r="B141" s="101" t="s">
        <v>142</v>
      </c>
      <c r="C141" s="104" t="s">
        <v>142</v>
      </c>
      <c r="E141" s="102" t="s">
        <v>142</v>
      </c>
      <c r="F141" s="101" t="s">
        <v>142</v>
      </c>
      <c r="G141" s="104" t="s">
        <v>142</v>
      </c>
    </row>
    <row r="142" spans="1:7" x14ac:dyDescent="0.25">
      <c r="A142" s="102" t="s">
        <v>142</v>
      </c>
      <c r="B142" s="101" t="s">
        <v>142</v>
      </c>
      <c r="C142" s="104" t="s">
        <v>142</v>
      </c>
      <c r="E142" s="102" t="s">
        <v>142</v>
      </c>
      <c r="F142" s="101" t="s">
        <v>142</v>
      </c>
      <c r="G142" s="104" t="s">
        <v>142</v>
      </c>
    </row>
    <row r="143" spans="1:7" x14ac:dyDescent="0.25">
      <c r="A143" s="102" t="s">
        <v>142</v>
      </c>
      <c r="B143" s="101" t="s">
        <v>142</v>
      </c>
      <c r="C143" s="104" t="s">
        <v>142</v>
      </c>
      <c r="E143" s="102" t="s">
        <v>142</v>
      </c>
      <c r="F143" s="101" t="s">
        <v>142</v>
      </c>
      <c r="G143" s="104" t="s">
        <v>142</v>
      </c>
    </row>
    <row r="144" spans="1:7" x14ac:dyDescent="0.25">
      <c r="A144" s="102" t="s">
        <v>142</v>
      </c>
      <c r="B144" s="101" t="s">
        <v>142</v>
      </c>
      <c r="C144" s="104" t="s">
        <v>142</v>
      </c>
      <c r="E144" s="102" t="s">
        <v>142</v>
      </c>
      <c r="F144" s="101" t="s">
        <v>142</v>
      </c>
      <c r="G144" s="104" t="s">
        <v>142</v>
      </c>
    </row>
    <row r="145" spans="1:7" x14ac:dyDescent="0.25">
      <c r="A145" s="102" t="s">
        <v>142</v>
      </c>
      <c r="B145" s="101" t="s">
        <v>142</v>
      </c>
      <c r="C145" s="104" t="s">
        <v>142</v>
      </c>
      <c r="E145" s="102" t="s">
        <v>142</v>
      </c>
      <c r="F145" s="101" t="s">
        <v>142</v>
      </c>
      <c r="G145" s="104" t="s">
        <v>142</v>
      </c>
    </row>
    <row r="146" spans="1:7" x14ac:dyDescent="0.25">
      <c r="A146" s="102" t="s">
        <v>142</v>
      </c>
      <c r="B146" s="101" t="s">
        <v>142</v>
      </c>
      <c r="C146" s="104" t="s">
        <v>142</v>
      </c>
      <c r="E146" s="102" t="s">
        <v>142</v>
      </c>
      <c r="F146" s="101" t="s">
        <v>142</v>
      </c>
      <c r="G146" s="104" t="s">
        <v>142</v>
      </c>
    </row>
    <row r="147" spans="1:7" x14ac:dyDescent="0.25">
      <c r="A147" s="102" t="s">
        <v>142</v>
      </c>
      <c r="B147" s="101" t="s">
        <v>142</v>
      </c>
      <c r="C147" s="104" t="s">
        <v>142</v>
      </c>
      <c r="E147" s="102" t="s">
        <v>142</v>
      </c>
      <c r="F147" s="101" t="s">
        <v>142</v>
      </c>
      <c r="G147" s="104" t="s">
        <v>142</v>
      </c>
    </row>
    <row r="148" spans="1:7" x14ac:dyDescent="0.25">
      <c r="A148" s="102" t="s">
        <v>142</v>
      </c>
      <c r="B148" s="101" t="s">
        <v>142</v>
      </c>
      <c r="C148" s="104" t="s">
        <v>142</v>
      </c>
      <c r="E148" s="102" t="s">
        <v>142</v>
      </c>
      <c r="F148" s="101" t="s">
        <v>142</v>
      </c>
      <c r="G148" s="104" t="s">
        <v>142</v>
      </c>
    </row>
    <row r="149" spans="1:7" x14ac:dyDescent="0.25">
      <c r="A149" s="102" t="s">
        <v>142</v>
      </c>
      <c r="B149" s="101" t="s">
        <v>142</v>
      </c>
      <c r="C149" s="104" t="s">
        <v>142</v>
      </c>
      <c r="E149" s="102" t="s">
        <v>142</v>
      </c>
      <c r="F149" s="101" t="s">
        <v>142</v>
      </c>
      <c r="G149" s="104" t="s">
        <v>142</v>
      </c>
    </row>
    <row r="150" spans="1:7" x14ac:dyDescent="0.25">
      <c r="A150" s="102" t="s">
        <v>142</v>
      </c>
      <c r="B150" s="101" t="s">
        <v>142</v>
      </c>
      <c r="C150" s="104" t="s">
        <v>142</v>
      </c>
      <c r="E150" s="102" t="s">
        <v>142</v>
      </c>
      <c r="F150" s="101" t="s">
        <v>142</v>
      </c>
      <c r="G150" s="104" t="s">
        <v>142</v>
      </c>
    </row>
    <row r="151" spans="1:7" x14ac:dyDescent="0.25">
      <c r="A151" s="102" t="s">
        <v>142</v>
      </c>
      <c r="B151" s="101" t="s">
        <v>142</v>
      </c>
      <c r="C151" s="104" t="s">
        <v>142</v>
      </c>
      <c r="E151" s="102" t="s">
        <v>142</v>
      </c>
      <c r="F151" s="101" t="s">
        <v>142</v>
      </c>
      <c r="G151" s="104" t="s">
        <v>142</v>
      </c>
    </row>
    <row r="152" spans="1:7" x14ac:dyDescent="0.25">
      <c r="A152" s="102" t="s">
        <v>142</v>
      </c>
      <c r="B152" s="101" t="s">
        <v>142</v>
      </c>
      <c r="C152" s="104" t="s">
        <v>142</v>
      </c>
      <c r="E152" s="102" t="s">
        <v>142</v>
      </c>
      <c r="F152" s="101" t="s">
        <v>142</v>
      </c>
      <c r="G152" s="104" t="s">
        <v>142</v>
      </c>
    </row>
    <row r="153" spans="1:7" x14ac:dyDescent="0.25">
      <c r="A153" s="102" t="s">
        <v>142</v>
      </c>
      <c r="B153" s="101" t="s">
        <v>142</v>
      </c>
      <c r="C153" s="104" t="s">
        <v>142</v>
      </c>
      <c r="E153" s="102" t="s">
        <v>142</v>
      </c>
      <c r="F153" s="101" t="s">
        <v>142</v>
      </c>
      <c r="G153" s="104" t="s">
        <v>142</v>
      </c>
    </row>
    <row r="154" spans="1:7" x14ac:dyDescent="0.25">
      <c r="A154" s="102" t="s">
        <v>142</v>
      </c>
      <c r="B154" s="101" t="s">
        <v>142</v>
      </c>
      <c r="C154" s="104" t="s">
        <v>142</v>
      </c>
      <c r="E154" s="102" t="s">
        <v>142</v>
      </c>
      <c r="F154" s="101" t="s">
        <v>142</v>
      </c>
      <c r="G154" s="104" t="s">
        <v>142</v>
      </c>
    </row>
    <row r="155" spans="1:7" x14ac:dyDescent="0.25">
      <c r="A155" s="102" t="s">
        <v>142</v>
      </c>
      <c r="B155" s="101" t="s">
        <v>142</v>
      </c>
      <c r="C155" s="104" t="s">
        <v>142</v>
      </c>
      <c r="E155" s="102" t="s">
        <v>142</v>
      </c>
      <c r="F155" s="101" t="s">
        <v>142</v>
      </c>
      <c r="G155" s="104" t="s">
        <v>142</v>
      </c>
    </row>
    <row r="156" spans="1:7" x14ac:dyDescent="0.25">
      <c r="A156" s="102" t="s">
        <v>142</v>
      </c>
      <c r="B156" s="101" t="s">
        <v>142</v>
      </c>
      <c r="C156" s="104" t="s">
        <v>142</v>
      </c>
      <c r="E156" s="102" t="s">
        <v>142</v>
      </c>
      <c r="F156" s="101" t="s">
        <v>142</v>
      </c>
      <c r="G156" s="104" t="s">
        <v>142</v>
      </c>
    </row>
    <row r="157" spans="1:7" x14ac:dyDescent="0.25">
      <c r="A157" s="102" t="s">
        <v>142</v>
      </c>
      <c r="B157" s="101" t="s">
        <v>142</v>
      </c>
      <c r="C157" s="104" t="s">
        <v>142</v>
      </c>
      <c r="E157" s="102" t="s">
        <v>142</v>
      </c>
      <c r="F157" s="101" t="s">
        <v>142</v>
      </c>
      <c r="G157" s="104" t="s">
        <v>142</v>
      </c>
    </row>
    <row r="158" spans="1:7" x14ac:dyDescent="0.25">
      <c r="A158" s="102" t="s">
        <v>142</v>
      </c>
      <c r="B158" s="101" t="s">
        <v>142</v>
      </c>
      <c r="C158" s="104" t="s">
        <v>142</v>
      </c>
      <c r="E158" s="102" t="s">
        <v>142</v>
      </c>
      <c r="F158" s="101" t="s">
        <v>142</v>
      </c>
      <c r="G158" s="104" t="s">
        <v>142</v>
      </c>
    </row>
    <row r="159" spans="1:7" x14ac:dyDescent="0.25">
      <c r="A159" s="102" t="s">
        <v>142</v>
      </c>
      <c r="B159" s="101" t="s">
        <v>142</v>
      </c>
      <c r="C159" s="104" t="s">
        <v>142</v>
      </c>
      <c r="E159" s="102" t="s">
        <v>142</v>
      </c>
      <c r="F159" s="101" t="s">
        <v>142</v>
      </c>
      <c r="G159" s="104" t="s">
        <v>142</v>
      </c>
    </row>
    <row r="160" spans="1:7" x14ac:dyDescent="0.25">
      <c r="A160" s="102" t="s">
        <v>142</v>
      </c>
      <c r="B160" s="101" t="s">
        <v>142</v>
      </c>
      <c r="C160" s="104" t="s">
        <v>142</v>
      </c>
      <c r="E160" s="102" t="s">
        <v>142</v>
      </c>
      <c r="F160" s="101" t="s">
        <v>142</v>
      </c>
      <c r="G160" s="104" t="s">
        <v>142</v>
      </c>
    </row>
    <row r="161" spans="1:7" x14ac:dyDescent="0.25">
      <c r="A161" s="102" t="s">
        <v>142</v>
      </c>
      <c r="B161" s="101" t="s">
        <v>142</v>
      </c>
      <c r="C161" s="104" t="s">
        <v>142</v>
      </c>
      <c r="E161" s="102" t="s">
        <v>142</v>
      </c>
      <c r="F161" s="101" t="s">
        <v>142</v>
      </c>
      <c r="G161" s="104" t="s">
        <v>142</v>
      </c>
    </row>
    <row r="162" spans="1:7" x14ac:dyDescent="0.25">
      <c r="A162" s="102" t="s">
        <v>142</v>
      </c>
      <c r="B162" s="101" t="s">
        <v>142</v>
      </c>
      <c r="C162" s="104" t="s">
        <v>142</v>
      </c>
      <c r="E162" s="102" t="s">
        <v>142</v>
      </c>
      <c r="F162" s="101" t="s">
        <v>142</v>
      </c>
      <c r="G162" s="104" t="s">
        <v>142</v>
      </c>
    </row>
    <row r="163" spans="1:7" x14ac:dyDescent="0.25">
      <c r="A163" s="102" t="s">
        <v>142</v>
      </c>
      <c r="B163" s="101" t="s">
        <v>142</v>
      </c>
      <c r="C163" s="104" t="s">
        <v>142</v>
      </c>
      <c r="E163" s="102" t="s">
        <v>142</v>
      </c>
      <c r="F163" s="101" t="s">
        <v>142</v>
      </c>
      <c r="G163" s="104" t="s">
        <v>142</v>
      </c>
    </row>
    <row r="164" spans="1:7" x14ac:dyDescent="0.25">
      <c r="A164" s="102" t="s">
        <v>142</v>
      </c>
      <c r="B164" s="101" t="s">
        <v>142</v>
      </c>
      <c r="C164" s="104" t="s">
        <v>142</v>
      </c>
      <c r="E164" s="102" t="s">
        <v>142</v>
      </c>
      <c r="F164" s="101" t="s">
        <v>142</v>
      </c>
      <c r="G164" s="104" t="s">
        <v>142</v>
      </c>
    </row>
    <row r="165" spans="1:7" x14ac:dyDescent="0.25">
      <c r="A165" s="102" t="s">
        <v>142</v>
      </c>
      <c r="B165" s="101" t="s">
        <v>142</v>
      </c>
      <c r="C165" s="104" t="s">
        <v>142</v>
      </c>
      <c r="E165" s="102" t="s">
        <v>142</v>
      </c>
      <c r="F165" s="101" t="s">
        <v>142</v>
      </c>
      <c r="G165" s="104" t="s">
        <v>142</v>
      </c>
    </row>
    <row r="166" spans="1:7" x14ac:dyDescent="0.25">
      <c r="A166" s="102" t="s">
        <v>142</v>
      </c>
      <c r="B166" s="101" t="s">
        <v>142</v>
      </c>
      <c r="C166" s="104" t="s">
        <v>142</v>
      </c>
      <c r="E166" s="102" t="s">
        <v>142</v>
      </c>
      <c r="F166" s="101" t="s">
        <v>142</v>
      </c>
      <c r="G166" s="104" t="s">
        <v>142</v>
      </c>
    </row>
    <row r="167" spans="1:7" x14ac:dyDescent="0.25">
      <c r="A167" s="102" t="s">
        <v>142</v>
      </c>
      <c r="B167" s="101" t="s">
        <v>142</v>
      </c>
      <c r="C167" s="104" t="s">
        <v>142</v>
      </c>
      <c r="E167" s="102" t="s">
        <v>142</v>
      </c>
      <c r="F167" s="101" t="s">
        <v>142</v>
      </c>
      <c r="G167" s="104" t="s">
        <v>142</v>
      </c>
    </row>
    <row r="168" spans="1:7" x14ac:dyDescent="0.25">
      <c r="A168" s="102" t="s">
        <v>142</v>
      </c>
      <c r="B168" s="101" t="s">
        <v>142</v>
      </c>
      <c r="C168" s="104" t="s">
        <v>142</v>
      </c>
      <c r="E168" s="102" t="s">
        <v>142</v>
      </c>
      <c r="F168" s="101" t="s">
        <v>142</v>
      </c>
      <c r="G168" s="104" t="s">
        <v>142</v>
      </c>
    </row>
    <row r="169" spans="1:7" x14ac:dyDescent="0.25">
      <c r="A169" s="102" t="s">
        <v>142</v>
      </c>
      <c r="B169" s="101" t="s">
        <v>142</v>
      </c>
      <c r="C169" s="104" t="s">
        <v>142</v>
      </c>
      <c r="E169" s="102" t="s">
        <v>142</v>
      </c>
      <c r="F169" s="101" t="s">
        <v>142</v>
      </c>
      <c r="G169" s="104" t="s">
        <v>142</v>
      </c>
    </row>
    <row r="170" spans="1:7" x14ac:dyDescent="0.25">
      <c r="A170" s="102" t="s">
        <v>142</v>
      </c>
      <c r="B170" s="101" t="s">
        <v>142</v>
      </c>
      <c r="C170" s="104" t="s">
        <v>142</v>
      </c>
      <c r="E170" s="102" t="s">
        <v>142</v>
      </c>
      <c r="F170" s="101" t="s">
        <v>142</v>
      </c>
      <c r="G170" s="104" t="s">
        <v>142</v>
      </c>
    </row>
    <row r="171" spans="1:7" x14ac:dyDescent="0.25">
      <c r="A171" s="102" t="s">
        <v>142</v>
      </c>
      <c r="B171" s="101" t="s">
        <v>142</v>
      </c>
      <c r="C171" s="104" t="s">
        <v>142</v>
      </c>
      <c r="E171" s="102" t="s">
        <v>142</v>
      </c>
      <c r="F171" s="101" t="s">
        <v>142</v>
      </c>
      <c r="G171" s="104" t="s">
        <v>142</v>
      </c>
    </row>
    <row r="172" spans="1:7" x14ac:dyDescent="0.25">
      <c r="A172" s="102" t="s">
        <v>142</v>
      </c>
      <c r="B172" s="101" t="s">
        <v>142</v>
      </c>
      <c r="C172" s="104" t="s">
        <v>142</v>
      </c>
      <c r="E172" s="102" t="s">
        <v>142</v>
      </c>
      <c r="F172" s="101" t="s">
        <v>142</v>
      </c>
      <c r="G172" s="104" t="s">
        <v>142</v>
      </c>
    </row>
    <row r="173" spans="1:7" x14ac:dyDescent="0.25">
      <c r="A173" s="102" t="s">
        <v>142</v>
      </c>
      <c r="B173" s="101" t="s">
        <v>142</v>
      </c>
      <c r="C173" s="104" t="s">
        <v>142</v>
      </c>
      <c r="E173" s="102" t="s">
        <v>142</v>
      </c>
      <c r="F173" s="101" t="s">
        <v>142</v>
      </c>
      <c r="G173" s="104" t="s">
        <v>142</v>
      </c>
    </row>
    <row r="174" spans="1:7" x14ac:dyDescent="0.25">
      <c r="A174" s="102" t="s">
        <v>142</v>
      </c>
      <c r="B174" s="101" t="s">
        <v>142</v>
      </c>
      <c r="C174" s="104" t="s">
        <v>142</v>
      </c>
      <c r="E174" s="102" t="s">
        <v>142</v>
      </c>
      <c r="F174" s="101" t="s">
        <v>142</v>
      </c>
      <c r="G174" s="104" t="s">
        <v>142</v>
      </c>
    </row>
    <row r="175" spans="1:7" x14ac:dyDescent="0.25">
      <c r="A175" s="102" t="s">
        <v>142</v>
      </c>
      <c r="B175" s="101" t="s">
        <v>142</v>
      </c>
      <c r="C175" s="104" t="s">
        <v>142</v>
      </c>
      <c r="E175" s="102" t="s">
        <v>142</v>
      </c>
      <c r="F175" s="101" t="s">
        <v>142</v>
      </c>
      <c r="G175" s="104" t="s">
        <v>142</v>
      </c>
    </row>
    <row r="176" spans="1:7" x14ac:dyDescent="0.25">
      <c r="A176" s="102" t="s">
        <v>142</v>
      </c>
      <c r="B176" s="101" t="s">
        <v>142</v>
      </c>
      <c r="C176" s="104" t="s">
        <v>142</v>
      </c>
      <c r="E176" s="102" t="s">
        <v>142</v>
      </c>
      <c r="F176" s="101" t="s">
        <v>142</v>
      </c>
      <c r="G176" s="104" t="s">
        <v>142</v>
      </c>
    </row>
    <row r="177" spans="1:7" x14ac:dyDescent="0.25">
      <c r="A177" s="102" t="s">
        <v>142</v>
      </c>
      <c r="B177" s="101" t="s">
        <v>142</v>
      </c>
      <c r="C177" s="104" t="s">
        <v>142</v>
      </c>
      <c r="E177" s="102" t="s">
        <v>142</v>
      </c>
      <c r="F177" s="101" t="s">
        <v>142</v>
      </c>
      <c r="G177" s="104" t="s">
        <v>142</v>
      </c>
    </row>
    <row r="178" spans="1:7" x14ac:dyDescent="0.25">
      <c r="A178" s="102" t="s">
        <v>142</v>
      </c>
      <c r="B178" s="101" t="s">
        <v>142</v>
      </c>
      <c r="C178" s="104" t="s">
        <v>142</v>
      </c>
      <c r="E178" s="102" t="s">
        <v>142</v>
      </c>
      <c r="F178" s="101" t="s">
        <v>142</v>
      </c>
      <c r="G178" s="104" t="s">
        <v>142</v>
      </c>
    </row>
    <row r="179" spans="1:7" x14ac:dyDescent="0.25">
      <c r="A179" s="102" t="s">
        <v>142</v>
      </c>
      <c r="B179" s="101" t="s">
        <v>142</v>
      </c>
      <c r="C179" s="104" t="s">
        <v>142</v>
      </c>
      <c r="E179" s="102" t="s">
        <v>142</v>
      </c>
      <c r="F179" s="101" t="s">
        <v>142</v>
      </c>
      <c r="G179" s="104" t="s">
        <v>142</v>
      </c>
    </row>
    <row r="180" spans="1:7" x14ac:dyDescent="0.25">
      <c r="A180" s="102" t="s">
        <v>142</v>
      </c>
      <c r="B180" s="101" t="s">
        <v>142</v>
      </c>
      <c r="C180" s="104" t="s">
        <v>142</v>
      </c>
      <c r="E180" s="102" t="s">
        <v>142</v>
      </c>
      <c r="F180" s="101" t="s">
        <v>142</v>
      </c>
      <c r="G180" s="104" t="s">
        <v>142</v>
      </c>
    </row>
    <row r="181" spans="1:7" x14ac:dyDescent="0.25">
      <c r="A181" s="102" t="s">
        <v>142</v>
      </c>
      <c r="B181" s="101" t="s">
        <v>142</v>
      </c>
      <c r="C181" s="104" t="s">
        <v>142</v>
      </c>
      <c r="E181" s="102" t="s">
        <v>142</v>
      </c>
      <c r="F181" s="101" t="s">
        <v>142</v>
      </c>
      <c r="G181" s="104" t="s">
        <v>142</v>
      </c>
    </row>
    <row r="182" spans="1:7" x14ac:dyDescent="0.25">
      <c r="A182" s="102" t="s">
        <v>142</v>
      </c>
      <c r="B182" s="101" t="s">
        <v>142</v>
      </c>
      <c r="C182" s="104" t="s">
        <v>142</v>
      </c>
      <c r="E182" s="102" t="s">
        <v>142</v>
      </c>
      <c r="F182" s="101" t="s">
        <v>142</v>
      </c>
      <c r="G182" s="104" t="s">
        <v>142</v>
      </c>
    </row>
    <row r="183" spans="1:7" x14ac:dyDescent="0.25">
      <c r="A183" s="102" t="s">
        <v>142</v>
      </c>
      <c r="B183" s="101" t="s">
        <v>142</v>
      </c>
      <c r="C183" s="104" t="s">
        <v>142</v>
      </c>
      <c r="E183" s="102" t="s">
        <v>142</v>
      </c>
      <c r="F183" s="101" t="s">
        <v>142</v>
      </c>
      <c r="G183" s="104" t="s">
        <v>142</v>
      </c>
    </row>
    <row r="184" spans="1:7" x14ac:dyDescent="0.25">
      <c r="A184" s="102" t="s">
        <v>142</v>
      </c>
      <c r="B184" s="101" t="s">
        <v>142</v>
      </c>
      <c r="C184" s="104" t="s">
        <v>142</v>
      </c>
      <c r="E184" s="102" t="s">
        <v>142</v>
      </c>
      <c r="F184" s="101" t="s">
        <v>142</v>
      </c>
      <c r="G184" s="104" t="s">
        <v>142</v>
      </c>
    </row>
    <row r="185" spans="1:7" x14ac:dyDescent="0.25">
      <c r="A185" s="102" t="s">
        <v>142</v>
      </c>
      <c r="B185" s="101" t="s">
        <v>142</v>
      </c>
      <c r="C185" s="104" t="s">
        <v>142</v>
      </c>
      <c r="E185" s="102" t="s">
        <v>142</v>
      </c>
      <c r="F185" s="101" t="s">
        <v>142</v>
      </c>
      <c r="G185" s="104" t="s">
        <v>142</v>
      </c>
    </row>
    <row r="186" spans="1:7" x14ac:dyDescent="0.25">
      <c r="A186" s="102" t="s">
        <v>142</v>
      </c>
      <c r="B186" s="101" t="s">
        <v>142</v>
      </c>
      <c r="C186" s="104" t="s">
        <v>142</v>
      </c>
      <c r="E186" s="102" t="s">
        <v>142</v>
      </c>
      <c r="F186" s="101" t="s">
        <v>142</v>
      </c>
      <c r="G186" s="104" t="s">
        <v>142</v>
      </c>
    </row>
    <row r="187" spans="1:7" x14ac:dyDescent="0.25">
      <c r="A187" s="102" t="s">
        <v>142</v>
      </c>
      <c r="B187" s="101" t="s">
        <v>142</v>
      </c>
      <c r="C187" s="104" t="s">
        <v>142</v>
      </c>
      <c r="E187" s="102" t="s">
        <v>142</v>
      </c>
      <c r="F187" s="101" t="s">
        <v>142</v>
      </c>
      <c r="G187" s="104" t="s">
        <v>142</v>
      </c>
    </row>
    <row r="188" spans="1:7" x14ac:dyDescent="0.25">
      <c r="A188" s="102" t="s">
        <v>142</v>
      </c>
      <c r="B188" s="101" t="s">
        <v>142</v>
      </c>
      <c r="C188" s="104" t="s">
        <v>142</v>
      </c>
      <c r="E188" s="102" t="s">
        <v>142</v>
      </c>
      <c r="F188" s="101" t="s">
        <v>142</v>
      </c>
      <c r="G188" s="104" t="s">
        <v>142</v>
      </c>
    </row>
    <row r="189" spans="1:7" x14ac:dyDescent="0.25">
      <c r="A189" s="102" t="s">
        <v>142</v>
      </c>
      <c r="B189" s="101" t="s">
        <v>142</v>
      </c>
      <c r="C189" s="104" t="s">
        <v>142</v>
      </c>
      <c r="E189" s="102" t="s">
        <v>142</v>
      </c>
      <c r="F189" s="101" t="s">
        <v>142</v>
      </c>
      <c r="G189" s="104" t="s">
        <v>142</v>
      </c>
    </row>
    <row r="190" spans="1:7" x14ac:dyDescent="0.25">
      <c r="A190" s="102" t="s">
        <v>142</v>
      </c>
      <c r="B190" s="101" t="s">
        <v>142</v>
      </c>
      <c r="C190" s="104" t="s">
        <v>142</v>
      </c>
      <c r="E190" s="102" t="s">
        <v>142</v>
      </c>
      <c r="F190" s="101" t="s">
        <v>142</v>
      </c>
      <c r="G190" s="104" t="s">
        <v>142</v>
      </c>
    </row>
    <row r="191" spans="1:7" x14ac:dyDescent="0.25">
      <c r="A191" s="102" t="s">
        <v>142</v>
      </c>
      <c r="B191" s="101" t="s">
        <v>142</v>
      </c>
      <c r="C191" s="104" t="s">
        <v>142</v>
      </c>
      <c r="E191" s="102" t="s">
        <v>142</v>
      </c>
      <c r="F191" s="101" t="s">
        <v>142</v>
      </c>
      <c r="G191" s="104" t="s">
        <v>142</v>
      </c>
    </row>
    <row r="192" spans="1:7" x14ac:dyDescent="0.25">
      <c r="A192" s="102" t="s">
        <v>142</v>
      </c>
      <c r="B192" s="101" t="s">
        <v>142</v>
      </c>
      <c r="C192" s="104" t="s">
        <v>142</v>
      </c>
      <c r="E192" s="102" t="s">
        <v>142</v>
      </c>
      <c r="F192" s="101" t="s">
        <v>142</v>
      </c>
      <c r="G192" s="104" t="s">
        <v>142</v>
      </c>
    </row>
    <row r="193" spans="1:7" x14ac:dyDescent="0.25">
      <c r="A193" s="102" t="s">
        <v>142</v>
      </c>
      <c r="B193" s="101" t="s">
        <v>142</v>
      </c>
      <c r="C193" s="104" t="s">
        <v>142</v>
      </c>
      <c r="E193" s="102" t="s">
        <v>142</v>
      </c>
      <c r="F193" s="101" t="s">
        <v>142</v>
      </c>
      <c r="G193" s="104" t="s">
        <v>142</v>
      </c>
    </row>
    <row r="194" spans="1:7" x14ac:dyDescent="0.25">
      <c r="A194" s="102" t="s">
        <v>142</v>
      </c>
      <c r="B194" s="101" t="s">
        <v>142</v>
      </c>
      <c r="C194" s="104" t="s">
        <v>142</v>
      </c>
      <c r="E194" s="102" t="s">
        <v>142</v>
      </c>
      <c r="F194" s="101" t="s">
        <v>142</v>
      </c>
      <c r="G194" s="104" t="s">
        <v>142</v>
      </c>
    </row>
    <row r="195" spans="1:7" x14ac:dyDescent="0.25">
      <c r="A195" s="102" t="s">
        <v>142</v>
      </c>
      <c r="B195" s="101" t="s">
        <v>142</v>
      </c>
      <c r="C195" s="104" t="s">
        <v>142</v>
      </c>
      <c r="E195" s="102" t="s">
        <v>142</v>
      </c>
      <c r="F195" s="101" t="s">
        <v>142</v>
      </c>
      <c r="G195" s="104" t="s">
        <v>142</v>
      </c>
    </row>
    <row r="196" spans="1:7" x14ac:dyDescent="0.25">
      <c r="A196" s="102" t="s">
        <v>142</v>
      </c>
      <c r="B196" s="101" t="s">
        <v>142</v>
      </c>
      <c r="C196" s="104" t="s">
        <v>142</v>
      </c>
      <c r="E196" s="102" t="s">
        <v>142</v>
      </c>
      <c r="F196" s="101" t="s">
        <v>142</v>
      </c>
      <c r="G196" s="104" t="s">
        <v>142</v>
      </c>
    </row>
    <row r="197" spans="1:7" x14ac:dyDescent="0.25">
      <c r="A197" s="102" t="s">
        <v>142</v>
      </c>
      <c r="B197" s="101" t="s">
        <v>142</v>
      </c>
      <c r="C197" s="104" t="s">
        <v>142</v>
      </c>
      <c r="E197" s="102" t="s">
        <v>142</v>
      </c>
      <c r="F197" s="101" t="s">
        <v>142</v>
      </c>
      <c r="G197" s="104" t="s">
        <v>142</v>
      </c>
    </row>
    <row r="198" spans="1:7" x14ac:dyDescent="0.25">
      <c r="A198" s="102" t="s">
        <v>142</v>
      </c>
      <c r="B198" s="101" t="s">
        <v>142</v>
      </c>
      <c r="C198" s="104" t="s">
        <v>142</v>
      </c>
      <c r="E198" s="102" t="s">
        <v>142</v>
      </c>
      <c r="F198" s="101" t="s">
        <v>142</v>
      </c>
      <c r="G198" s="104" t="s">
        <v>142</v>
      </c>
    </row>
    <row r="199" spans="1:7" x14ac:dyDescent="0.25">
      <c r="A199" s="102" t="s">
        <v>142</v>
      </c>
      <c r="B199" s="101" t="s">
        <v>142</v>
      </c>
      <c r="C199" s="104" t="s">
        <v>142</v>
      </c>
      <c r="E199" s="102" t="s">
        <v>142</v>
      </c>
      <c r="F199" s="101" t="s">
        <v>142</v>
      </c>
      <c r="G199" s="104" t="s">
        <v>142</v>
      </c>
    </row>
    <row r="200" spans="1:7" x14ac:dyDescent="0.25">
      <c r="A200" s="102" t="s">
        <v>142</v>
      </c>
      <c r="B200" s="101" t="s">
        <v>142</v>
      </c>
      <c r="C200" s="104" t="s">
        <v>142</v>
      </c>
      <c r="E200" s="102" t="s">
        <v>142</v>
      </c>
      <c r="F200" s="101" t="s">
        <v>142</v>
      </c>
      <c r="G200" s="104" t="s">
        <v>142</v>
      </c>
    </row>
    <row r="201" spans="1:7" x14ac:dyDescent="0.25">
      <c r="A201" s="102" t="s">
        <v>142</v>
      </c>
      <c r="B201" s="101" t="s">
        <v>142</v>
      </c>
      <c r="C201" s="104" t="s">
        <v>142</v>
      </c>
      <c r="E201" s="102" t="s">
        <v>142</v>
      </c>
      <c r="F201" s="101" t="s">
        <v>142</v>
      </c>
      <c r="G201" s="104" t="s">
        <v>142</v>
      </c>
    </row>
    <row r="202" spans="1:7" x14ac:dyDescent="0.25">
      <c r="A202" s="102" t="s">
        <v>142</v>
      </c>
      <c r="B202" s="101" t="s">
        <v>142</v>
      </c>
      <c r="C202" s="104" t="s">
        <v>142</v>
      </c>
      <c r="E202" s="102" t="s">
        <v>142</v>
      </c>
      <c r="F202" s="101" t="s">
        <v>142</v>
      </c>
      <c r="G202" s="104" t="s">
        <v>142</v>
      </c>
    </row>
    <row r="203" spans="1:7" x14ac:dyDescent="0.25">
      <c r="A203" s="102" t="s">
        <v>142</v>
      </c>
      <c r="B203" s="101" t="s">
        <v>142</v>
      </c>
      <c r="C203" s="104" t="s">
        <v>142</v>
      </c>
      <c r="E203" s="102" t="s">
        <v>142</v>
      </c>
      <c r="F203" s="101" t="s">
        <v>142</v>
      </c>
      <c r="G203" s="104" t="s">
        <v>142</v>
      </c>
    </row>
    <row r="204" spans="1:7" x14ac:dyDescent="0.25">
      <c r="A204" s="102" t="s">
        <v>142</v>
      </c>
      <c r="B204" s="101" t="s">
        <v>142</v>
      </c>
      <c r="C204" s="104" t="s">
        <v>142</v>
      </c>
      <c r="E204" s="102" t="s">
        <v>142</v>
      </c>
      <c r="F204" s="101" t="s">
        <v>142</v>
      </c>
      <c r="G204" s="104" t="s">
        <v>142</v>
      </c>
    </row>
    <row r="205" spans="1:7" x14ac:dyDescent="0.25">
      <c r="A205" s="102" t="s">
        <v>142</v>
      </c>
      <c r="B205" s="101" t="s">
        <v>142</v>
      </c>
      <c r="C205" s="104" t="s">
        <v>142</v>
      </c>
      <c r="E205" s="102" t="s">
        <v>142</v>
      </c>
      <c r="F205" s="101" t="s">
        <v>142</v>
      </c>
      <c r="G205" s="104" t="s">
        <v>142</v>
      </c>
    </row>
    <row r="206" spans="1:7" x14ac:dyDescent="0.25">
      <c r="A206" s="102" t="s">
        <v>142</v>
      </c>
      <c r="B206" s="101" t="s">
        <v>142</v>
      </c>
      <c r="C206" s="104" t="s">
        <v>142</v>
      </c>
      <c r="E206" s="102" t="s">
        <v>142</v>
      </c>
      <c r="F206" s="101" t="s">
        <v>142</v>
      </c>
      <c r="G206" s="104" t="s">
        <v>142</v>
      </c>
    </row>
    <row r="207" spans="1:7" x14ac:dyDescent="0.25">
      <c r="A207" s="102" t="s">
        <v>142</v>
      </c>
      <c r="B207" s="101" t="s">
        <v>142</v>
      </c>
      <c r="C207" s="104" t="s">
        <v>142</v>
      </c>
      <c r="E207" s="102" t="s">
        <v>142</v>
      </c>
      <c r="F207" s="101" t="s">
        <v>142</v>
      </c>
      <c r="G207" s="104" t="s">
        <v>142</v>
      </c>
    </row>
    <row r="208" spans="1:7" x14ac:dyDescent="0.25">
      <c r="A208" s="102" t="s">
        <v>142</v>
      </c>
      <c r="B208" s="101" t="s">
        <v>142</v>
      </c>
      <c r="C208" s="104" t="s">
        <v>142</v>
      </c>
      <c r="E208" s="102" t="s">
        <v>142</v>
      </c>
      <c r="F208" s="101" t="s">
        <v>142</v>
      </c>
      <c r="G208" s="104" t="s">
        <v>142</v>
      </c>
    </row>
    <row r="209" spans="1:7" x14ac:dyDescent="0.25">
      <c r="A209" s="102" t="s">
        <v>142</v>
      </c>
      <c r="B209" s="101" t="s">
        <v>142</v>
      </c>
      <c r="C209" s="104" t="s">
        <v>142</v>
      </c>
      <c r="E209" s="102" t="s">
        <v>142</v>
      </c>
      <c r="F209" s="101" t="s">
        <v>142</v>
      </c>
      <c r="G209" s="104" t="s">
        <v>142</v>
      </c>
    </row>
    <row r="210" spans="1:7" x14ac:dyDescent="0.25">
      <c r="A210" s="102" t="s">
        <v>142</v>
      </c>
      <c r="B210" s="101" t="s">
        <v>142</v>
      </c>
      <c r="C210" s="104" t="s">
        <v>142</v>
      </c>
      <c r="E210" s="102" t="s">
        <v>142</v>
      </c>
      <c r="F210" s="101" t="s">
        <v>142</v>
      </c>
      <c r="G210" s="104" t="s">
        <v>142</v>
      </c>
    </row>
    <row r="211" spans="1:7" x14ac:dyDescent="0.25">
      <c r="A211" s="102" t="s">
        <v>142</v>
      </c>
      <c r="B211" s="101" t="s">
        <v>142</v>
      </c>
      <c r="C211" s="104" t="s">
        <v>142</v>
      </c>
      <c r="E211" s="102" t="s">
        <v>142</v>
      </c>
      <c r="F211" s="101" t="s">
        <v>142</v>
      </c>
      <c r="G211" s="104" t="s">
        <v>142</v>
      </c>
    </row>
    <row r="212" spans="1:7" x14ac:dyDescent="0.25">
      <c r="A212" s="102" t="s">
        <v>142</v>
      </c>
      <c r="B212" s="101" t="s">
        <v>142</v>
      </c>
      <c r="C212" s="104" t="s">
        <v>142</v>
      </c>
      <c r="E212" s="102" t="s">
        <v>142</v>
      </c>
      <c r="F212" s="101" t="s">
        <v>142</v>
      </c>
      <c r="G212" s="104" t="s">
        <v>142</v>
      </c>
    </row>
    <row r="213" spans="1:7" x14ac:dyDescent="0.25">
      <c r="A213" s="102" t="s">
        <v>142</v>
      </c>
      <c r="B213" s="101" t="s">
        <v>142</v>
      </c>
      <c r="C213" s="104" t="s">
        <v>142</v>
      </c>
      <c r="E213" s="102" t="s">
        <v>142</v>
      </c>
      <c r="F213" s="101" t="s">
        <v>142</v>
      </c>
      <c r="G213" s="104" t="s">
        <v>142</v>
      </c>
    </row>
    <row r="214" spans="1:7" x14ac:dyDescent="0.25">
      <c r="A214" s="102" t="s">
        <v>142</v>
      </c>
      <c r="B214" s="101" t="s">
        <v>142</v>
      </c>
      <c r="C214" s="104" t="s">
        <v>142</v>
      </c>
      <c r="E214" s="102" t="s">
        <v>142</v>
      </c>
      <c r="F214" s="101" t="s">
        <v>142</v>
      </c>
      <c r="G214" s="104" t="s">
        <v>142</v>
      </c>
    </row>
    <row r="215" spans="1:7" x14ac:dyDescent="0.25">
      <c r="A215" s="102" t="s">
        <v>142</v>
      </c>
      <c r="B215" s="101" t="s">
        <v>142</v>
      </c>
      <c r="C215" s="104" t="s">
        <v>142</v>
      </c>
      <c r="E215" s="102" t="s">
        <v>142</v>
      </c>
      <c r="F215" s="101" t="s">
        <v>142</v>
      </c>
      <c r="G215" s="104" t="s">
        <v>142</v>
      </c>
    </row>
    <row r="216" spans="1:7" x14ac:dyDescent="0.25">
      <c r="A216" s="102" t="s">
        <v>142</v>
      </c>
      <c r="B216" s="101" t="s">
        <v>142</v>
      </c>
      <c r="C216" s="104" t="s">
        <v>142</v>
      </c>
      <c r="E216" s="102" t="s">
        <v>142</v>
      </c>
      <c r="F216" s="101" t="s">
        <v>142</v>
      </c>
      <c r="G216" s="104" t="s">
        <v>142</v>
      </c>
    </row>
    <row r="217" spans="1:7" x14ac:dyDescent="0.25">
      <c r="A217" s="102" t="s">
        <v>142</v>
      </c>
      <c r="B217" s="101" t="s">
        <v>142</v>
      </c>
      <c r="C217" s="104" t="s">
        <v>142</v>
      </c>
      <c r="E217" s="102" t="s">
        <v>142</v>
      </c>
      <c r="F217" s="101" t="s">
        <v>142</v>
      </c>
      <c r="G217" s="104" t="s">
        <v>142</v>
      </c>
    </row>
    <row r="218" spans="1:7" x14ac:dyDescent="0.25">
      <c r="A218" s="102" t="s">
        <v>142</v>
      </c>
      <c r="B218" s="101" t="s">
        <v>142</v>
      </c>
      <c r="C218" s="104" t="s">
        <v>142</v>
      </c>
      <c r="E218" s="102" t="s">
        <v>142</v>
      </c>
      <c r="F218" s="101" t="s">
        <v>142</v>
      </c>
      <c r="G218" s="104" t="s">
        <v>142</v>
      </c>
    </row>
    <row r="219" spans="1:7" x14ac:dyDescent="0.25">
      <c r="A219" s="102" t="s">
        <v>142</v>
      </c>
      <c r="B219" s="101" t="s">
        <v>142</v>
      </c>
      <c r="C219" s="104" t="s">
        <v>142</v>
      </c>
      <c r="E219" s="102" t="s">
        <v>142</v>
      </c>
      <c r="F219" s="101" t="s">
        <v>142</v>
      </c>
      <c r="G219" s="104" t="s">
        <v>142</v>
      </c>
    </row>
    <row r="220" spans="1:7" x14ac:dyDescent="0.25">
      <c r="A220" s="102" t="s">
        <v>142</v>
      </c>
      <c r="B220" s="101" t="s">
        <v>142</v>
      </c>
      <c r="C220" s="104" t="s">
        <v>142</v>
      </c>
      <c r="E220" s="102" t="s">
        <v>142</v>
      </c>
      <c r="F220" s="101" t="s">
        <v>142</v>
      </c>
      <c r="G220" s="104" t="s">
        <v>142</v>
      </c>
    </row>
    <row r="221" spans="1:7" x14ac:dyDescent="0.25">
      <c r="A221" s="102" t="s">
        <v>142</v>
      </c>
      <c r="B221" s="101" t="s">
        <v>142</v>
      </c>
      <c r="C221" s="104" t="s">
        <v>142</v>
      </c>
      <c r="E221" s="102" t="s">
        <v>142</v>
      </c>
      <c r="F221" s="101" t="s">
        <v>142</v>
      </c>
      <c r="G221" s="104" t="s">
        <v>142</v>
      </c>
    </row>
    <row r="222" spans="1:7" x14ac:dyDescent="0.25">
      <c r="A222" s="102" t="s">
        <v>142</v>
      </c>
      <c r="B222" s="101" t="s">
        <v>142</v>
      </c>
      <c r="C222" s="104" t="s">
        <v>142</v>
      </c>
      <c r="E222" s="102" t="s">
        <v>142</v>
      </c>
      <c r="F222" s="101" t="s">
        <v>142</v>
      </c>
      <c r="G222" s="104" t="s">
        <v>142</v>
      </c>
    </row>
    <row r="223" spans="1:7" x14ac:dyDescent="0.25">
      <c r="A223" s="102" t="s">
        <v>142</v>
      </c>
      <c r="B223" s="101" t="s">
        <v>142</v>
      </c>
      <c r="C223" s="104" t="s">
        <v>142</v>
      </c>
      <c r="E223" s="102" t="s">
        <v>142</v>
      </c>
      <c r="F223" s="101" t="s">
        <v>142</v>
      </c>
      <c r="G223" s="104" t="s">
        <v>142</v>
      </c>
    </row>
    <row r="224" spans="1:7" x14ac:dyDescent="0.25">
      <c r="A224" s="102" t="s">
        <v>142</v>
      </c>
      <c r="B224" s="101" t="s">
        <v>142</v>
      </c>
      <c r="C224" s="104" t="s">
        <v>142</v>
      </c>
      <c r="E224" s="102" t="s">
        <v>142</v>
      </c>
      <c r="F224" s="101" t="s">
        <v>142</v>
      </c>
      <c r="G224" s="104" t="s">
        <v>142</v>
      </c>
    </row>
    <row r="225" spans="1:7" x14ac:dyDescent="0.25">
      <c r="A225" s="102" t="s">
        <v>142</v>
      </c>
      <c r="B225" s="101" t="s">
        <v>142</v>
      </c>
      <c r="C225" s="104" t="s">
        <v>142</v>
      </c>
      <c r="E225" s="102" t="s">
        <v>142</v>
      </c>
      <c r="F225" s="101" t="s">
        <v>142</v>
      </c>
      <c r="G225" s="104" t="s">
        <v>142</v>
      </c>
    </row>
    <row r="226" spans="1:7" x14ac:dyDescent="0.25">
      <c r="A226" s="102" t="s">
        <v>142</v>
      </c>
      <c r="B226" s="101" t="s">
        <v>142</v>
      </c>
      <c r="C226" s="104" t="s">
        <v>142</v>
      </c>
      <c r="E226" s="102" t="s">
        <v>142</v>
      </c>
      <c r="F226" s="101" t="s">
        <v>142</v>
      </c>
      <c r="G226" s="104" t="s">
        <v>142</v>
      </c>
    </row>
    <row r="227" spans="1:7" x14ac:dyDescent="0.25">
      <c r="A227" s="102" t="s">
        <v>142</v>
      </c>
      <c r="B227" s="101" t="s">
        <v>142</v>
      </c>
      <c r="C227" s="104" t="s">
        <v>142</v>
      </c>
      <c r="E227" s="102" t="s">
        <v>142</v>
      </c>
      <c r="F227" s="101" t="s">
        <v>142</v>
      </c>
      <c r="G227" s="104" t="s">
        <v>142</v>
      </c>
    </row>
    <row r="228" spans="1:7" x14ac:dyDescent="0.25">
      <c r="A228" s="102" t="s">
        <v>142</v>
      </c>
      <c r="B228" s="101" t="s">
        <v>142</v>
      </c>
      <c r="C228" s="104" t="s">
        <v>142</v>
      </c>
      <c r="E228" s="102" t="s">
        <v>142</v>
      </c>
      <c r="F228" s="101" t="s">
        <v>142</v>
      </c>
      <c r="G228" s="104" t="s">
        <v>142</v>
      </c>
    </row>
    <row r="229" spans="1:7" x14ac:dyDescent="0.25">
      <c r="A229" s="102" t="s">
        <v>142</v>
      </c>
      <c r="B229" s="101" t="s">
        <v>142</v>
      </c>
      <c r="C229" s="104" t="s">
        <v>142</v>
      </c>
      <c r="E229" s="102" t="s">
        <v>142</v>
      </c>
      <c r="F229" s="101" t="s">
        <v>142</v>
      </c>
      <c r="G229" s="104" t="s">
        <v>142</v>
      </c>
    </row>
    <row r="230" spans="1:7" x14ac:dyDescent="0.25">
      <c r="A230" s="102" t="s">
        <v>142</v>
      </c>
      <c r="B230" s="101" t="s">
        <v>142</v>
      </c>
      <c r="C230" s="104" t="s">
        <v>142</v>
      </c>
      <c r="E230" s="102" t="s">
        <v>142</v>
      </c>
      <c r="F230" s="101" t="s">
        <v>142</v>
      </c>
      <c r="G230" s="104" t="s">
        <v>142</v>
      </c>
    </row>
    <row r="231" spans="1:7" x14ac:dyDescent="0.25">
      <c r="A231" s="102" t="s">
        <v>142</v>
      </c>
      <c r="B231" s="101" t="s">
        <v>142</v>
      </c>
      <c r="C231" s="104" t="s">
        <v>142</v>
      </c>
      <c r="E231" s="102" t="s">
        <v>142</v>
      </c>
      <c r="F231" s="101" t="s">
        <v>142</v>
      </c>
      <c r="G231" s="104" t="s">
        <v>142</v>
      </c>
    </row>
    <row r="232" spans="1:7" x14ac:dyDescent="0.25">
      <c r="A232" s="102" t="s">
        <v>142</v>
      </c>
      <c r="B232" s="101" t="s">
        <v>142</v>
      </c>
      <c r="C232" s="104" t="s">
        <v>142</v>
      </c>
      <c r="E232" s="102" t="s">
        <v>142</v>
      </c>
      <c r="F232" s="101" t="s">
        <v>142</v>
      </c>
      <c r="G232" s="104" t="s">
        <v>142</v>
      </c>
    </row>
    <row r="233" spans="1:7" x14ac:dyDescent="0.25">
      <c r="A233" s="102" t="s">
        <v>142</v>
      </c>
      <c r="B233" s="101" t="s">
        <v>142</v>
      </c>
      <c r="C233" s="104" t="s">
        <v>142</v>
      </c>
      <c r="E233" s="102" t="s">
        <v>142</v>
      </c>
      <c r="F233" s="101" t="s">
        <v>142</v>
      </c>
      <c r="G233" s="104" t="s">
        <v>142</v>
      </c>
    </row>
    <row r="234" spans="1:7" x14ac:dyDescent="0.25">
      <c r="A234" s="102" t="s">
        <v>142</v>
      </c>
      <c r="B234" s="101" t="s">
        <v>142</v>
      </c>
      <c r="C234" s="104" t="s">
        <v>142</v>
      </c>
      <c r="E234" s="102" t="s">
        <v>142</v>
      </c>
      <c r="F234" s="101" t="s">
        <v>142</v>
      </c>
      <c r="G234" s="104" t="s">
        <v>142</v>
      </c>
    </row>
    <row r="235" spans="1:7" x14ac:dyDescent="0.25">
      <c r="A235" s="102" t="s">
        <v>142</v>
      </c>
      <c r="B235" s="101" t="s">
        <v>142</v>
      </c>
      <c r="C235" s="104" t="s">
        <v>142</v>
      </c>
      <c r="E235" s="102" t="s">
        <v>142</v>
      </c>
      <c r="F235" s="101" t="s">
        <v>142</v>
      </c>
      <c r="G235" s="104" t="s">
        <v>142</v>
      </c>
    </row>
    <row r="236" spans="1:7" x14ac:dyDescent="0.25">
      <c r="A236" s="102" t="s">
        <v>142</v>
      </c>
      <c r="B236" s="101" t="s">
        <v>142</v>
      </c>
      <c r="C236" s="104" t="s">
        <v>142</v>
      </c>
      <c r="E236" s="102" t="s">
        <v>142</v>
      </c>
      <c r="F236" s="101" t="s">
        <v>142</v>
      </c>
      <c r="G236" s="104" t="s">
        <v>142</v>
      </c>
    </row>
    <row r="237" spans="1:7" x14ac:dyDescent="0.25">
      <c r="A237" s="102" t="s">
        <v>142</v>
      </c>
      <c r="B237" s="101" t="s">
        <v>142</v>
      </c>
      <c r="C237" s="104" t="s">
        <v>142</v>
      </c>
      <c r="E237" s="102" t="s">
        <v>142</v>
      </c>
      <c r="F237" s="101" t="s">
        <v>142</v>
      </c>
      <c r="G237" s="104" t="s">
        <v>142</v>
      </c>
    </row>
    <row r="238" spans="1:7" x14ac:dyDescent="0.25">
      <c r="A238" s="102" t="s">
        <v>142</v>
      </c>
      <c r="B238" s="101" t="s">
        <v>142</v>
      </c>
      <c r="C238" s="104" t="s">
        <v>142</v>
      </c>
      <c r="E238" s="102" t="s">
        <v>142</v>
      </c>
      <c r="F238" s="101" t="s">
        <v>142</v>
      </c>
      <c r="G238" s="104" t="s">
        <v>142</v>
      </c>
    </row>
    <row r="239" spans="1:7" x14ac:dyDescent="0.25">
      <c r="A239" s="102" t="s">
        <v>142</v>
      </c>
      <c r="B239" s="101" t="s">
        <v>142</v>
      </c>
      <c r="C239" s="104" t="s">
        <v>142</v>
      </c>
      <c r="E239" s="102" t="s">
        <v>142</v>
      </c>
      <c r="F239" s="101" t="s">
        <v>142</v>
      </c>
      <c r="G239" s="104" t="s">
        <v>142</v>
      </c>
    </row>
    <row r="240" spans="1:7" x14ac:dyDescent="0.25">
      <c r="A240" s="102" t="s">
        <v>142</v>
      </c>
      <c r="B240" s="101" t="s">
        <v>142</v>
      </c>
      <c r="C240" s="104" t="s">
        <v>142</v>
      </c>
      <c r="E240" s="102" t="s">
        <v>142</v>
      </c>
      <c r="F240" s="101" t="s">
        <v>142</v>
      </c>
      <c r="G240" s="104" t="s">
        <v>142</v>
      </c>
    </row>
    <row r="241" spans="1:7" x14ac:dyDescent="0.25">
      <c r="A241" s="102" t="s">
        <v>142</v>
      </c>
      <c r="B241" s="101" t="s">
        <v>142</v>
      </c>
      <c r="C241" s="104" t="s">
        <v>142</v>
      </c>
      <c r="E241" s="102" t="s">
        <v>142</v>
      </c>
      <c r="F241" s="101" t="s">
        <v>142</v>
      </c>
      <c r="G241" s="104" t="s">
        <v>142</v>
      </c>
    </row>
    <row r="242" spans="1:7" x14ac:dyDescent="0.25">
      <c r="A242" s="102" t="s">
        <v>142</v>
      </c>
      <c r="B242" s="101" t="s">
        <v>142</v>
      </c>
      <c r="C242" s="104" t="s">
        <v>142</v>
      </c>
      <c r="E242" s="102" t="s">
        <v>142</v>
      </c>
      <c r="F242" s="101" t="s">
        <v>142</v>
      </c>
      <c r="G242" s="104" t="s">
        <v>142</v>
      </c>
    </row>
    <row r="243" spans="1:7" x14ac:dyDescent="0.25">
      <c r="A243" s="102" t="s">
        <v>142</v>
      </c>
      <c r="B243" s="101" t="s">
        <v>142</v>
      </c>
      <c r="C243" s="104" t="s">
        <v>142</v>
      </c>
      <c r="E243" s="102" t="s">
        <v>142</v>
      </c>
      <c r="F243" s="101" t="s">
        <v>142</v>
      </c>
      <c r="G243" s="104" t="s">
        <v>142</v>
      </c>
    </row>
    <row r="244" spans="1:7" x14ac:dyDescent="0.25">
      <c r="A244" s="102" t="s">
        <v>142</v>
      </c>
      <c r="B244" s="101" t="s">
        <v>142</v>
      </c>
      <c r="C244" s="104" t="s">
        <v>142</v>
      </c>
      <c r="E244" s="102" t="s">
        <v>142</v>
      </c>
      <c r="F244" s="101" t="s">
        <v>142</v>
      </c>
      <c r="G244" s="104" t="s">
        <v>142</v>
      </c>
    </row>
    <row r="245" spans="1:7" x14ac:dyDescent="0.25">
      <c r="A245" s="102" t="s">
        <v>142</v>
      </c>
      <c r="B245" s="101" t="s">
        <v>142</v>
      </c>
      <c r="C245" s="104" t="s">
        <v>142</v>
      </c>
      <c r="E245" s="102" t="s">
        <v>142</v>
      </c>
      <c r="F245" s="101" t="s">
        <v>142</v>
      </c>
      <c r="G245" s="104" t="s">
        <v>142</v>
      </c>
    </row>
    <row r="246" spans="1:7" x14ac:dyDescent="0.25">
      <c r="A246" s="102" t="s">
        <v>142</v>
      </c>
      <c r="B246" s="101" t="s">
        <v>142</v>
      </c>
      <c r="C246" s="104" t="s">
        <v>142</v>
      </c>
      <c r="E246" s="102" t="s">
        <v>142</v>
      </c>
      <c r="F246" s="101" t="s">
        <v>142</v>
      </c>
      <c r="G246" s="104" t="s">
        <v>142</v>
      </c>
    </row>
    <row r="247" spans="1:7" x14ac:dyDescent="0.25">
      <c r="A247" s="102" t="s">
        <v>142</v>
      </c>
      <c r="B247" s="101" t="s">
        <v>142</v>
      </c>
      <c r="C247" s="104" t="s">
        <v>142</v>
      </c>
      <c r="E247" s="102" t="s">
        <v>142</v>
      </c>
      <c r="F247" s="101" t="s">
        <v>142</v>
      </c>
      <c r="G247" s="104" t="s">
        <v>142</v>
      </c>
    </row>
    <row r="248" spans="1:7" x14ac:dyDescent="0.25">
      <c r="A248" s="102" t="s">
        <v>142</v>
      </c>
      <c r="B248" s="101" t="s">
        <v>142</v>
      </c>
      <c r="C248" s="104" t="s">
        <v>142</v>
      </c>
      <c r="E248" s="102" t="s">
        <v>142</v>
      </c>
      <c r="F248" s="101" t="s">
        <v>142</v>
      </c>
      <c r="G248" s="104" t="s">
        <v>142</v>
      </c>
    </row>
    <row r="249" spans="1:7" x14ac:dyDescent="0.25">
      <c r="A249" s="102" t="s">
        <v>142</v>
      </c>
      <c r="B249" s="101" t="s">
        <v>142</v>
      </c>
      <c r="C249" s="104" t="s">
        <v>142</v>
      </c>
      <c r="E249" s="102" t="s">
        <v>142</v>
      </c>
      <c r="F249" s="101" t="s">
        <v>142</v>
      </c>
      <c r="G249" s="104" t="s">
        <v>142</v>
      </c>
    </row>
    <row r="250" spans="1:7" x14ac:dyDescent="0.25">
      <c r="A250" s="102" t="s">
        <v>142</v>
      </c>
      <c r="B250" s="101" t="s">
        <v>142</v>
      </c>
      <c r="C250" s="104" t="s">
        <v>142</v>
      </c>
      <c r="E250" s="102" t="s">
        <v>142</v>
      </c>
      <c r="F250" s="101" t="s">
        <v>142</v>
      </c>
      <c r="G250" s="104" t="s">
        <v>142</v>
      </c>
    </row>
    <row r="251" spans="1:7" x14ac:dyDescent="0.25">
      <c r="A251" s="102" t="s">
        <v>142</v>
      </c>
      <c r="B251" s="101" t="s">
        <v>142</v>
      </c>
      <c r="C251" s="104" t="s">
        <v>142</v>
      </c>
      <c r="E251" s="102" t="s">
        <v>142</v>
      </c>
      <c r="F251" s="101" t="s">
        <v>142</v>
      </c>
      <c r="G251" s="104" t="s">
        <v>142</v>
      </c>
    </row>
    <row r="252" spans="1:7" x14ac:dyDescent="0.25">
      <c r="A252" s="102" t="s">
        <v>142</v>
      </c>
      <c r="B252" s="101" t="s">
        <v>142</v>
      </c>
      <c r="C252" s="104" t="s">
        <v>142</v>
      </c>
      <c r="E252" s="102" t="s">
        <v>142</v>
      </c>
      <c r="F252" s="101" t="s">
        <v>142</v>
      </c>
      <c r="G252" s="104" t="s">
        <v>142</v>
      </c>
    </row>
    <row r="253" spans="1:7" x14ac:dyDescent="0.25">
      <c r="A253" s="102" t="s">
        <v>142</v>
      </c>
      <c r="B253" s="101" t="s">
        <v>142</v>
      </c>
      <c r="C253" s="104" t="s">
        <v>142</v>
      </c>
      <c r="E253" s="102" t="s">
        <v>142</v>
      </c>
      <c r="F253" s="101" t="s">
        <v>142</v>
      </c>
      <c r="G253" s="104" t="s">
        <v>142</v>
      </c>
    </row>
    <row r="254" spans="1:7" x14ac:dyDescent="0.25">
      <c r="A254" s="102" t="s">
        <v>142</v>
      </c>
      <c r="B254" s="101" t="s">
        <v>142</v>
      </c>
      <c r="C254" s="104" t="s">
        <v>142</v>
      </c>
      <c r="E254" s="102" t="s">
        <v>142</v>
      </c>
      <c r="F254" s="101" t="s">
        <v>142</v>
      </c>
      <c r="G254" s="104" t="s">
        <v>142</v>
      </c>
    </row>
    <row r="255" spans="1:7" x14ac:dyDescent="0.25">
      <c r="A255" s="102" t="s">
        <v>142</v>
      </c>
      <c r="B255" s="101" t="s">
        <v>142</v>
      </c>
      <c r="C255" s="104" t="s">
        <v>142</v>
      </c>
      <c r="E255" s="102" t="s">
        <v>142</v>
      </c>
      <c r="F255" s="101" t="s">
        <v>142</v>
      </c>
      <c r="G255" s="104" t="s">
        <v>142</v>
      </c>
    </row>
    <row r="256" spans="1:7" x14ac:dyDescent="0.25">
      <c r="A256" s="102" t="s">
        <v>142</v>
      </c>
      <c r="B256" s="101" t="s">
        <v>142</v>
      </c>
      <c r="C256" s="104" t="s">
        <v>142</v>
      </c>
      <c r="E256" s="102" t="s">
        <v>142</v>
      </c>
      <c r="F256" s="101" t="s">
        <v>142</v>
      </c>
      <c r="G256" s="104" t="s">
        <v>142</v>
      </c>
    </row>
    <row r="257" spans="1:7" x14ac:dyDescent="0.25">
      <c r="A257" s="102" t="s">
        <v>142</v>
      </c>
      <c r="B257" s="101" t="s">
        <v>142</v>
      </c>
      <c r="C257" s="104" t="s">
        <v>142</v>
      </c>
      <c r="E257" s="102" t="s">
        <v>142</v>
      </c>
      <c r="F257" s="101" t="s">
        <v>142</v>
      </c>
      <c r="G257" s="104" t="s">
        <v>142</v>
      </c>
    </row>
    <row r="258" spans="1:7" x14ac:dyDescent="0.25">
      <c r="A258" s="102" t="s">
        <v>142</v>
      </c>
      <c r="B258" s="101" t="s">
        <v>142</v>
      </c>
      <c r="C258" s="104" t="s">
        <v>142</v>
      </c>
      <c r="E258" s="102" t="s">
        <v>142</v>
      </c>
      <c r="F258" s="101" t="s">
        <v>142</v>
      </c>
      <c r="G258" s="104" t="s">
        <v>142</v>
      </c>
    </row>
    <row r="259" spans="1:7" x14ac:dyDescent="0.25">
      <c r="A259" s="102" t="s">
        <v>142</v>
      </c>
      <c r="B259" s="101" t="s">
        <v>142</v>
      </c>
      <c r="C259" s="104" t="s">
        <v>142</v>
      </c>
      <c r="E259" s="102" t="s">
        <v>142</v>
      </c>
      <c r="F259" s="101" t="s">
        <v>142</v>
      </c>
      <c r="G259" s="104" t="s">
        <v>142</v>
      </c>
    </row>
    <row r="260" spans="1:7" x14ac:dyDescent="0.25">
      <c r="A260" s="102" t="s">
        <v>142</v>
      </c>
      <c r="B260" s="101" t="s">
        <v>142</v>
      </c>
      <c r="C260" s="104" t="s">
        <v>142</v>
      </c>
      <c r="E260" s="102" t="s">
        <v>142</v>
      </c>
      <c r="F260" s="101" t="s">
        <v>142</v>
      </c>
      <c r="G260" s="104" t="s">
        <v>142</v>
      </c>
    </row>
    <row r="261" spans="1:7" x14ac:dyDescent="0.25">
      <c r="A261" s="102" t="s">
        <v>142</v>
      </c>
      <c r="B261" s="101" t="s">
        <v>142</v>
      </c>
      <c r="C261" s="104" t="s">
        <v>142</v>
      </c>
      <c r="E261" s="102" t="s">
        <v>142</v>
      </c>
      <c r="F261" s="101" t="s">
        <v>142</v>
      </c>
      <c r="G261" s="104" t="s">
        <v>142</v>
      </c>
    </row>
    <row r="262" spans="1:7" x14ac:dyDescent="0.25">
      <c r="A262" s="102" t="s">
        <v>142</v>
      </c>
      <c r="B262" s="101" t="s">
        <v>142</v>
      </c>
      <c r="C262" s="104" t="s">
        <v>142</v>
      </c>
      <c r="E262" s="102" t="s">
        <v>142</v>
      </c>
      <c r="F262" s="101" t="s">
        <v>142</v>
      </c>
      <c r="G262" s="104" t="s">
        <v>142</v>
      </c>
    </row>
    <row r="263" spans="1:7" x14ac:dyDescent="0.25">
      <c r="A263" s="102" t="s">
        <v>142</v>
      </c>
      <c r="B263" s="101" t="s">
        <v>142</v>
      </c>
      <c r="C263" s="104" t="s">
        <v>142</v>
      </c>
      <c r="E263" s="102" t="s">
        <v>142</v>
      </c>
      <c r="F263" s="101" t="s">
        <v>142</v>
      </c>
      <c r="G263" s="104" t="s">
        <v>142</v>
      </c>
    </row>
    <row r="264" spans="1:7" x14ac:dyDescent="0.25">
      <c r="A264" s="102" t="s">
        <v>142</v>
      </c>
      <c r="B264" s="101" t="s">
        <v>142</v>
      </c>
      <c r="C264" s="104" t="s">
        <v>142</v>
      </c>
      <c r="E264" s="102" t="s">
        <v>142</v>
      </c>
      <c r="F264" s="101" t="s">
        <v>142</v>
      </c>
      <c r="G264" s="104" t="s">
        <v>142</v>
      </c>
    </row>
    <row r="265" spans="1:7" x14ac:dyDescent="0.25">
      <c r="A265" s="102" t="s">
        <v>142</v>
      </c>
      <c r="B265" s="101" t="s">
        <v>142</v>
      </c>
      <c r="C265" s="104" t="s">
        <v>142</v>
      </c>
      <c r="E265" s="102" t="s">
        <v>142</v>
      </c>
      <c r="F265" s="101" t="s">
        <v>142</v>
      </c>
      <c r="G265" s="104" t="s">
        <v>142</v>
      </c>
    </row>
    <row r="266" spans="1:7" x14ac:dyDescent="0.25">
      <c r="A266" s="102" t="s">
        <v>142</v>
      </c>
      <c r="B266" s="101" t="s">
        <v>142</v>
      </c>
      <c r="C266" s="104" t="s">
        <v>142</v>
      </c>
      <c r="E266" s="102" t="s">
        <v>142</v>
      </c>
      <c r="F266" s="101" t="s">
        <v>142</v>
      </c>
      <c r="G266" s="104" t="s">
        <v>142</v>
      </c>
    </row>
    <row r="267" spans="1:7" x14ac:dyDescent="0.25">
      <c r="A267" s="102" t="s">
        <v>142</v>
      </c>
      <c r="B267" s="101" t="s">
        <v>142</v>
      </c>
      <c r="C267" s="104" t="s">
        <v>142</v>
      </c>
      <c r="E267" s="102" t="s">
        <v>142</v>
      </c>
      <c r="F267" s="101" t="s">
        <v>142</v>
      </c>
      <c r="G267" s="104" t="s">
        <v>142</v>
      </c>
    </row>
    <row r="268" spans="1:7" x14ac:dyDescent="0.25">
      <c r="A268" s="102" t="s">
        <v>142</v>
      </c>
      <c r="B268" s="101" t="s">
        <v>142</v>
      </c>
      <c r="C268" s="104" t="s">
        <v>142</v>
      </c>
      <c r="E268" s="102" t="s">
        <v>142</v>
      </c>
      <c r="F268" s="101" t="s">
        <v>142</v>
      </c>
      <c r="G268" s="104" t="s">
        <v>142</v>
      </c>
    </row>
    <row r="269" spans="1:7" x14ac:dyDescent="0.25">
      <c r="A269" s="102" t="s">
        <v>142</v>
      </c>
      <c r="B269" s="101" t="s">
        <v>142</v>
      </c>
      <c r="C269" s="104" t="s">
        <v>142</v>
      </c>
      <c r="E269" s="102" t="s">
        <v>142</v>
      </c>
      <c r="F269" s="101" t="s">
        <v>142</v>
      </c>
      <c r="G269" s="104" t="s">
        <v>142</v>
      </c>
    </row>
    <row r="270" spans="1:7" x14ac:dyDescent="0.25">
      <c r="A270" s="102" t="s">
        <v>142</v>
      </c>
      <c r="B270" s="101" t="s">
        <v>142</v>
      </c>
      <c r="C270" s="104" t="s">
        <v>142</v>
      </c>
      <c r="E270" s="102" t="s">
        <v>142</v>
      </c>
      <c r="F270" s="101" t="s">
        <v>142</v>
      </c>
      <c r="G270" s="104" t="s">
        <v>142</v>
      </c>
    </row>
    <row r="271" spans="1:7" x14ac:dyDescent="0.25">
      <c r="A271" s="102" t="s">
        <v>142</v>
      </c>
      <c r="B271" s="101" t="s">
        <v>142</v>
      </c>
      <c r="C271" s="104" t="s">
        <v>142</v>
      </c>
      <c r="E271" s="102" t="s">
        <v>142</v>
      </c>
      <c r="F271" s="101" t="s">
        <v>142</v>
      </c>
      <c r="G271" s="104" t="s">
        <v>142</v>
      </c>
    </row>
    <row r="272" spans="1:7" x14ac:dyDescent="0.25">
      <c r="A272" s="102" t="s">
        <v>142</v>
      </c>
      <c r="B272" s="101" t="s">
        <v>142</v>
      </c>
      <c r="C272" s="104" t="s">
        <v>142</v>
      </c>
      <c r="E272" s="102" t="s">
        <v>142</v>
      </c>
      <c r="F272" s="101" t="s">
        <v>142</v>
      </c>
      <c r="G272" s="104" t="s">
        <v>142</v>
      </c>
    </row>
    <row r="273" spans="1:7" x14ac:dyDescent="0.25">
      <c r="A273" s="102" t="s">
        <v>142</v>
      </c>
      <c r="B273" s="101" t="s">
        <v>142</v>
      </c>
      <c r="C273" s="104" t="s">
        <v>142</v>
      </c>
      <c r="E273" s="102" t="s">
        <v>142</v>
      </c>
      <c r="F273" s="101" t="s">
        <v>142</v>
      </c>
      <c r="G273" s="104" t="s">
        <v>142</v>
      </c>
    </row>
    <row r="274" spans="1:7" x14ac:dyDescent="0.25">
      <c r="A274" s="102" t="s">
        <v>142</v>
      </c>
      <c r="B274" s="101" t="s">
        <v>142</v>
      </c>
      <c r="C274" s="104" t="s">
        <v>142</v>
      </c>
      <c r="E274" s="102" t="s">
        <v>142</v>
      </c>
      <c r="F274" s="101" t="s">
        <v>142</v>
      </c>
      <c r="G274" s="104" t="s">
        <v>142</v>
      </c>
    </row>
    <row r="275" spans="1:7" x14ac:dyDescent="0.25">
      <c r="A275" s="102" t="s">
        <v>142</v>
      </c>
      <c r="B275" s="101" t="s">
        <v>142</v>
      </c>
      <c r="C275" s="104" t="s">
        <v>142</v>
      </c>
      <c r="E275" s="102" t="s">
        <v>142</v>
      </c>
      <c r="F275" s="101" t="s">
        <v>142</v>
      </c>
      <c r="G275" s="104" t="s">
        <v>142</v>
      </c>
    </row>
    <row r="276" spans="1:7" x14ac:dyDescent="0.25">
      <c r="A276" s="102" t="s">
        <v>142</v>
      </c>
      <c r="B276" s="101" t="s">
        <v>142</v>
      </c>
      <c r="C276" s="104" t="s">
        <v>142</v>
      </c>
      <c r="E276" s="102" t="s">
        <v>142</v>
      </c>
      <c r="F276" s="101" t="s">
        <v>142</v>
      </c>
      <c r="G276" s="104" t="s">
        <v>142</v>
      </c>
    </row>
    <row r="277" spans="1:7" x14ac:dyDescent="0.25">
      <c r="A277" s="102" t="s">
        <v>142</v>
      </c>
      <c r="B277" s="101" t="s">
        <v>142</v>
      </c>
      <c r="C277" s="104" t="s">
        <v>142</v>
      </c>
      <c r="E277" s="102" t="s">
        <v>142</v>
      </c>
      <c r="F277" s="101" t="s">
        <v>142</v>
      </c>
      <c r="G277" s="104" t="s">
        <v>142</v>
      </c>
    </row>
    <row r="278" spans="1:7" x14ac:dyDescent="0.25">
      <c r="A278" s="102" t="s">
        <v>142</v>
      </c>
      <c r="B278" s="101" t="s">
        <v>142</v>
      </c>
      <c r="C278" s="104" t="s">
        <v>142</v>
      </c>
      <c r="E278" s="102" t="s">
        <v>142</v>
      </c>
      <c r="F278" s="101" t="s">
        <v>142</v>
      </c>
      <c r="G278" s="104" t="s">
        <v>142</v>
      </c>
    </row>
    <row r="279" spans="1:7" x14ac:dyDescent="0.25">
      <c r="A279" s="102" t="s">
        <v>142</v>
      </c>
      <c r="B279" s="101" t="s">
        <v>142</v>
      </c>
      <c r="C279" s="104" t="s">
        <v>142</v>
      </c>
      <c r="E279" s="102" t="s">
        <v>142</v>
      </c>
      <c r="F279" s="101" t="s">
        <v>142</v>
      </c>
      <c r="G279" s="104" t="s">
        <v>142</v>
      </c>
    </row>
    <row r="280" spans="1:7" x14ac:dyDescent="0.25">
      <c r="A280" s="102" t="s">
        <v>142</v>
      </c>
      <c r="B280" s="101" t="s">
        <v>142</v>
      </c>
      <c r="C280" s="104" t="s">
        <v>142</v>
      </c>
      <c r="E280" s="102" t="s">
        <v>142</v>
      </c>
      <c r="F280" s="101" t="s">
        <v>142</v>
      </c>
      <c r="G280" s="104" t="s">
        <v>142</v>
      </c>
    </row>
    <row r="281" spans="1:7" x14ac:dyDescent="0.25">
      <c r="A281" s="102" t="s">
        <v>142</v>
      </c>
      <c r="B281" s="101" t="s">
        <v>142</v>
      </c>
      <c r="C281" s="104" t="s">
        <v>142</v>
      </c>
      <c r="E281" s="102" t="s">
        <v>142</v>
      </c>
      <c r="F281" s="101" t="s">
        <v>142</v>
      </c>
      <c r="G281" s="104" t="s">
        <v>142</v>
      </c>
    </row>
    <row r="282" spans="1:7" x14ac:dyDescent="0.25">
      <c r="A282" s="102" t="s">
        <v>142</v>
      </c>
      <c r="B282" s="101" t="s">
        <v>142</v>
      </c>
      <c r="C282" s="104" t="s">
        <v>142</v>
      </c>
      <c r="E282" s="102" t="s">
        <v>142</v>
      </c>
      <c r="F282" s="101" t="s">
        <v>142</v>
      </c>
      <c r="G282" s="104" t="s">
        <v>142</v>
      </c>
    </row>
    <row r="283" spans="1:7" x14ac:dyDescent="0.25">
      <c r="A283" s="102" t="s">
        <v>142</v>
      </c>
      <c r="B283" s="101" t="s">
        <v>142</v>
      </c>
      <c r="C283" s="104" t="s">
        <v>142</v>
      </c>
      <c r="E283" s="102" t="s">
        <v>142</v>
      </c>
      <c r="F283" s="101" t="s">
        <v>142</v>
      </c>
      <c r="G283" s="104" t="s">
        <v>142</v>
      </c>
    </row>
    <row r="284" spans="1:7" x14ac:dyDescent="0.25">
      <c r="A284" s="102" t="s">
        <v>142</v>
      </c>
      <c r="B284" s="101" t="s">
        <v>142</v>
      </c>
      <c r="C284" s="104" t="s">
        <v>142</v>
      </c>
      <c r="E284" s="102" t="s">
        <v>142</v>
      </c>
      <c r="F284" s="101" t="s">
        <v>142</v>
      </c>
      <c r="G284" s="104" t="s">
        <v>142</v>
      </c>
    </row>
    <row r="285" spans="1:7" x14ac:dyDescent="0.25">
      <c r="A285" s="102" t="s">
        <v>142</v>
      </c>
      <c r="B285" s="101" t="s">
        <v>142</v>
      </c>
      <c r="C285" s="104" t="s">
        <v>142</v>
      </c>
      <c r="E285" s="102" t="s">
        <v>142</v>
      </c>
      <c r="F285" s="101" t="s">
        <v>142</v>
      </c>
      <c r="G285" s="104" t="s">
        <v>142</v>
      </c>
    </row>
    <row r="286" spans="1:7" x14ac:dyDescent="0.25">
      <c r="A286" s="102" t="s">
        <v>142</v>
      </c>
      <c r="B286" s="101" t="s">
        <v>142</v>
      </c>
      <c r="C286" s="104" t="s">
        <v>142</v>
      </c>
      <c r="E286" s="102" t="s">
        <v>142</v>
      </c>
      <c r="F286" s="101" t="s">
        <v>142</v>
      </c>
      <c r="G286" s="104" t="s">
        <v>142</v>
      </c>
    </row>
    <row r="287" spans="1:7" x14ac:dyDescent="0.25">
      <c r="A287" s="102" t="s">
        <v>142</v>
      </c>
      <c r="B287" s="101" t="s">
        <v>142</v>
      </c>
      <c r="C287" s="104" t="s">
        <v>142</v>
      </c>
      <c r="E287" s="102" t="s">
        <v>142</v>
      </c>
      <c r="F287" s="101" t="s">
        <v>142</v>
      </c>
      <c r="G287" s="104" t="s">
        <v>142</v>
      </c>
    </row>
    <row r="288" spans="1:7" x14ac:dyDescent="0.25">
      <c r="A288" s="102" t="s">
        <v>142</v>
      </c>
      <c r="B288" s="101" t="s">
        <v>142</v>
      </c>
      <c r="C288" s="104" t="s">
        <v>142</v>
      </c>
      <c r="E288" s="102" t="s">
        <v>142</v>
      </c>
      <c r="F288" s="101" t="s">
        <v>142</v>
      </c>
      <c r="G288" s="104" t="s">
        <v>142</v>
      </c>
    </row>
    <row r="289" spans="1:7" x14ac:dyDescent="0.25">
      <c r="A289" s="102" t="s">
        <v>142</v>
      </c>
      <c r="B289" s="101" t="s">
        <v>142</v>
      </c>
      <c r="C289" s="104" t="s">
        <v>142</v>
      </c>
      <c r="E289" s="102" t="s">
        <v>142</v>
      </c>
      <c r="F289" s="101" t="s">
        <v>142</v>
      </c>
      <c r="G289" s="104" t="s">
        <v>142</v>
      </c>
    </row>
    <row r="290" spans="1:7" x14ac:dyDescent="0.25">
      <c r="A290" s="102" t="s">
        <v>142</v>
      </c>
      <c r="B290" s="101" t="s">
        <v>142</v>
      </c>
      <c r="C290" s="104" t="s">
        <v>142</v>
      </c>
      <c r="E290" s="102" t="s">
        <v>142</v>
      </c>
      <c r="F290" s="101" t="s">
        <v>142</v>
      </c>
      <c r="G290" s="104" t="s">
        <v>142</v>
      </c>
    </row>
    <row r="291" spans="1:7" x14ac:dyDescent="0.25">
      <c r="A291" s="102" t="s">
        <v>142</v>
      </c>
      <c r="B291" s="101" t="s">
        <v>142</v>
      </c>
      <c r="C291" s="104" t="s">
        <v>142</v>
      </c>
      <c r="E291" s="102" t="s">
        <v>142</v>
      </c>
      <c r="F291" s="101" t="s">
        <v>142</v>
      </c>
      <c r="G291" s="104" t="s">
        <v>142</v>
      </c>
    </row>
    <row r="292" spans="1:7" x14ac:dyDescent="0.25">
      <c r="A292" s="102" t="s">
        <v>142</v>
      </c>
      <c r="B292" s="101" t="s">
        <v>142</v>
      </c>
      <c r="C292" s="104" t="s">
        <v>142</v>
      </c>
      <c r="E292" s="102" t="s">
        <v>142</v>
      </c>
      <c r="F292" s="101" t="s">
        <v>142</v>
      </c>
      <c r="G292" s="104" t="s">
        <v>142</v>
      </c>
    </row>
    <row r="293" spans="1:7" x14ac:dyDescent="0.25">
      <c r="A293" s="102" t="s">
        <v>142</v>
      </c>
      <c r="B293" s="101" t="s">
        <v>142</v>
      </c>
      <c r="C293" s="104" t="s">
        <v>142</v>
      </c>
      <c r="E293" s="102" t="s">
        <v>142</v>
      </c>
      <c r="F293" s="101" t="s">
        <v>142</v>
      </c>
      <c r="G293" s="104" t="s">
        <v>142</v>
      </c>
    </row>
    <row r="294" spans="1:7" x14ac:dyDescent="0.25">
      <c r="A294" s="102" t="s">
        <v>142</v>
      </c>
      <c r="B294" s="101" t="s">
        <v>142</v>
      </c>
      <c r="C294" s="104" t="s">
        <v>142</v>
      </c>
      <c r="E294" s="102" t="s">
        <v>142</v>
      </c>
      <c r="F294" s="101" t="s">
        <v>142</v>
      </c>
      <c r="G294" s="104" t="s">
        <v>142</v>
      </c>
    </row>
    <row r="295" spans="1:7" x14ac:dyDescent="0.25">
      <c r="A295" s="102" t="s">
        <v>142</v>
      </c>
      <c r="B295" s="101" t="s">
        <v>142</v>
      </c>
      <c r="C295" s="104" t="s">
        <v>142</v>
      </c>
      <c r="E295" s="102" t="s">
        <v>142</v>
      </c>
      <c r="F295" s="101" t="s">
        <v>142</v>
      </c>
      <c r="G295" s="104" t="s">
        <v>142</v>
      </c>
    </row>
    <row r="296" spans="1:7" x14ac:dyDescent="0.25">
      <c r="A296" s="102" t="s">
        <v>142</v>
      </c>
      <c r="B296" s="101" t="s">
        <v>142</v>
      </c>
      <c r="C296" s="104" t="s">
        <v>142</v>
      </c>
      <c r="E296" s="102" t="s">
        <v>142</v>
      </c>
      <c r="F296" s="101" t="s">
        <v>142</v>
      </c>
      <c r="G296" s="104" t="s">
        <v>142</v>
      </c>
    </row>
    <row r="297" spans="1:7" x14ac:dyDescent="0.25">
      <c r="A297" s="102" t="s">
        <v>142</v>
      </c>
      <c r="B297" s="101" t="s">
        <v>142</v>
      </c>
      <c r="C297" s="104" t="s">
        <v>142</v>
      </c>
      <c r="E297" s="102" t="s">
        <v>142</v>
      </c>
      <c r="F297" s="101" t="s">
        <v>142</v>
      </c>
      <c r="G297" s="104" t="s">
        <v>142</v>
      </c>
    </row>
    <row r="298" spans="1:7" x14ac:dyDescent="0.25">
      <c r="A298" s="102" t="s">
        <v>142</v>
      </c>
      <c r="B298" s="101" t="s">
        <v>142</v>
      </c>
      <c r="C298" s="104" t="s">
        <v>142</v>
      </c>
      <c r="E298" s="102" t="s">
        <v>142</v>
      </c>
      <c r="F298" s="101" t="s">
        <v>142</v>
      </c>
      <c r="G298" s="104" t="s">
        <v>142</v>
      </c>
    </row>
    <row r="299" spans="1:7" x14ac:dyDescent="0.25">
      <c r="A299" s="102" t="s">
        <v>142</v>
      </c>
      <c r="B299" s="101" t="s">
        <v>142</v>
      </c>
      <c r="C299" s="104" t="s">
        <v>142</v>
      </c>
      <c r="E299" s="102" t="s">
        <v>142</v>
      </c>
      <c r="F299" s="101" t="s">
        <v>142</v>
      </c>
      <c r="G299" s="104" t="s">
        <v>142</v>
      </c>
    </row>
    <row r="300" spans="1:7" x14ac:dyDescent="0.25">
      <c r="A300" s="102" t="s">
        <v>142</v>
      </c>
      <c r="B300" s="101" t="s">
        <v>142</v>
      </c>
      <c r="C300" s="104" t="s">
        <v>142</v>
      </c>
      <c r="E300" s="102" t="s">
        <v>142</v>
      </c>
      <c r="F300" s="101" t="s">
        <v>142</v>
      </c>
      <c r="G300" s="104" t="s">
        <v>142</v>
      </c>
    </row>
    <row r="301" spans="1:7" x14ac:dyDescent="0.25">
      <c r="A301" s="102" t="s">
        <v>142</v>
      </c>
      <c r="B301" s="101" t="s">
        <v>142</v>
      </c>
      <c r="C301" s="104" t="s">
        <v>142</v>
      </c>
      <c r="E301" s="102" t="s">
        <v>142</v>
      </c>
      <c r="F301" s="101" t="s">
        <v>142</v>
      </c>
      <c r="G301" s="104" t="s">
        <v>142</v>
      </c>
    </row>
    <row r="302" spans="1:7" x14ac:dyDescent="0.25">
      <c r="A302" s="102" t="s">
        <v>142</v>
      </c>
      <c r="B302" s="101" t="s">
        <v>142</v>
      </c>
      <c r="C302" s="104" t="s">
        <v>142</v>
      </c>
      <c r="E302" s="102" t="s">
        <v>142</v>
      </c>
      <c r="F302" s="101" t="s">
        <v>142</v>
      </c>
      <c r="G302" s="104" t="s">
        <v>142</v>
      </c>
    </row>
    <row r="303" spans="1:7" x14ac:dyDescent="0.25">
      <c r="A303" s="102" t="s">
        <v>142</v>
      </c>
      <c r="B303" s="101" t="s">
        <v>142</v>
      </c>
      <c r="C303" s="104" t="s">
        <v>142</v>
      </c>
      <c r="E303" s="102" t="s">
        <v>142</v>
      </c>
      <c r="F303" s="101" t="s">
        <v>142</v>
      </c>
      <c r="G303" s="104" t="s">
        <v>142</v>
      </c>
    </row>
    <row r="304" spans="1:7" x14ac:dyDescent="0.25">
      <c r="A304" s="103"/>
      <c r="E304" s="103"/>
    </row>
    <row r="305" spans="1:5" x14ac:dyDescent="0.25">
      <c r="A305" s="103"/>
      <c r="E305" s="103"/>
    </row>
    <row r="306" spans="1:5" x14ac:dyDescent="0.25">
      <c r="A306" s="103"/>
      <c r="E306" s="103"/>
    </row>
    <row r="307" spans="1:5" x14ac:dyDescent="0.25">
      <c r="A307" s="103"/>
      <c r="E307" s="103"/>
    </row>
    <row r="308" spans="1:5" x14ac:dyDescent="0.25">
      <c r="A308" s="103"/>
      <c r="E308" s="103"/>
    </row>
    <row r="309" spans="1:5" x14ac:dyDescent="0.25">
      <c r="A309" s="103"/>
      <c r="E309" s="103"/>
    </row>
    <row r="310" spans="1:5" x14ac:dyDescent="0.25">
      <c r="A310" s="103"/>
      <c r="E310" s="103"/>
    </row>
    <row r="311" spans="1:5" x14ac:dyDescent="0.25">
      <c r="A311" s="103"/>
      <c r="E311" s="103"/>
    </row>
    <row r="312" spans="1:5" x14ac:dyDescent="0.25">
      <c r="A312" s="103"/>
      <c r="E312" s="103"/>
    </row>
    <row r="313" spans="1:5" x14ac:dyDescent="0.25">
      <c r="A313" s="103"/>
      <c r="E313" s="103"/>
    </row>
    <row r="314" spans="1:5" x14ac:dyDescent="0.25">
      <c r="A314" s="103"/>
      <c r="E314" s="103"/>
    </row>
    <row r="315" spans="1:5" x14ac:dyDescent="0.25">
      <c r="A315" s="103"/>
      <c r="E315" s="103"/>
    </row>
    <row r="316" spans="1:5" x14ac:dyDescent="0.25">
      <c r="A316" s="103"/>
      <c r="E316" s="103"/>
    </row>
    <row r="317" spans="1:5" x14ac:dyDescent="0.25">
      <c r="A317" s="103"/>
      <c r="E317" s="103"/>
    </row>
    <row r="318" spans="1:5" x14ac:dyDescent="0.25">
      <c r="A318" s="103"/>
      <c r="E318" s="103"/>
    </row>
    <row r="319" spans="1:5" x14ac:dyDescent="0.25">
      <c r="A319" s="103"/>
      <c r="E319" s="103"/>
    </row>
    <row r="320" spans="1:5" x14ac:dyDescent="0.25">
      <c r="A320" s="103"/>
      <c r="E320" s="103"/>
    </row>
    <row r="321" spans="1:5" x14ac:dyDescent="0.25">
      <c r="A321" s="103"/>
      <c r="E321" s="103"/>
    </row>
    <row r="322" spans="1:5" x14ac:dyDescent="0.25">
      <c r="A322" s="103"/>
      <c r="E322" s="103"/>
    </row>
    <row r="323" spans="1:5" x14ac:dyDescent="0.25">
      <c r="A323" s="103"/>
      <c r="E323" s="103"/>
    </row>
    <row r="324" spans="1:5" x14ac:dyDescent="0.25">
      <c r="A324" s="103"/>
      <c r="E324" s="103"/>
    </row>
    <row r="325" spans="1:5" x14ac:dyDescent="0.25">
      <c r="A325" s="103"/>
      <c r="E325" s="103"/>
    </row>
    <row r="326" spans="1:5" x14ac:dyDescent="0.25">
      <c r="A326" s="103"/>
      <c r="E326" s="103"/>
    </row>
    <row r="327" spans="1:5" x14ac:dyDescent="0.25">
      <c r="A327" s="103"/>
      <c r="E327" s="103"/>
    </row>
    <row r="328" spans="1:5" x14ac:dyDescent="0.25">
      <c r="A328" s="103"/>
      <c r="E328" s="103"/>
    </row>
    <row r="329" spans="1:5" x14ac:dyDescent="0.25">
      <c r="A329" s="103"/>
      <c r="E329" s="103"/>
    </row>
    <row r="330" spans="1:5" x14ac:dyDescent="0.25">
      <c r="A330" s="103"/>
      <c r="E330" s="103"/>
    </row>
    <row r="331" spans="1:5" x14ac:dyDescent="0.25">
      <c r="A331" s="103"/>
      <c r="E331" s="103"/>
    </row>
    <row r="332" spans="1:5" x14ac:dyDescent="0.25">
      <c r="A332" s="103"/>
      <c r="E332" s="103"/>
    </row>
    <row r="333" spans="1:5" x14ac:dyDescent="0.25">
      <c r="A333" s="103"/>
      <c r="E333" s="103"/>
    </row>
    <row r="334" spans="1:5" x14ac:dyDescent="0.25">
      <c r="A334" s="103"/>
      <c r="E334" s="103"/>
    </row>
    <row r="335" spans="1:5" x14ac:dyDescent="0.25">
      <c r="A335" s="103"/>
      <c r="E335" s="103"/>
    </row>
    <row r="336" spans="1:5" x14ac:dyDescent="0.25">
      <c r="A336" s="103"/>
      <c r="E336" s="103"/>
    </row>
    <row r="337" spans="1:5" x14ac:dyDescent="0.25">
      <c r="A337" s="103"/>
      <c r="E337" s="103"/>
    </row>
    <row r="338" spans="1:5" x14ac:dyDescent="0.25">
      <c r="A338" s="103"/>
      <c r="E338" s="103"/>
    </row>
    <row r="339" spans="1:5" x14ac:dyDescent="0.25">
      <c r="A339" s="103"/>
      <c r="E339" s="103"/>
    </row>
    <row r="340" spans="1:5" x14ac:dyDescent="0.25">
      <c r="A340" s="103"/>
      <c r="E340" s="103"/>
    </row>
    <row r="341" spans="1:5" x14ac:dyDescent="0.25">
      <c r="A341" s="103"/>
      <c r="E341" s="103"/>
    </row>
    <row r="342" spans="1:5" x14ac:dyDescent="0.25">
      <c r="A342" s="103"/>
      <c r="E342" s="103"/>
    </row>
    <row r="343" spans="1:5" x14ac:dyDescent="0.25">
      <c r="A343" s="103"/>
      <c r="E343" s="103"/>
    </row>
    <row r="344" spans="1:5" x14ac:dyDescent="0.25">
      <c r="A344" s="103"/>
      <c r="E344" s="103"/>
    </row>
    <row r="345" spans="1:5" x14ac:dyDescent="0.25">
      <c r="A345" s="103"/>
      <c r="E345" s="103"/>
    </row>
    <row r="346" spans="1:5" x14ac:dyDescent="0.25">
      <c r="A346" s="103"/>
      <c r="E346" s="103"/>
    </row>
    <row r="347" spans="1:5" x14ac:dyDescent="0.25">
      <c r="A347" s="103"/>
      <c r="E347" s="103"/>
    </row>
    <row r="348" spans="1:5" x14ac:dyDescent="0.25">
      <c r="A348" s="103"/>
      <c r="E348" s="103"/>
    </row>
    <row r="349" spans="1:5" x14ac:dyDescent="0.25">
      <c r="A349" s="103"/>
      <c r="E349" s="103"/>
    </row>
    <row r="350" spans="1:5" x14ac:dyDescent="0.25">
      <c r="A350" s="103"/>
      <c r="E350" s="103"/>
    </row>
    <row r="351" spans="1:5" x14ac:dyDescent="0.25">
      <c r="A351" s="103"/>
      <c r="E351" s="103"/>
    </row>
    <row r="352" spans="1:5" x14ac:dyDescent="0.25">
      <c r="A352" s="103"/>
      <c r="E352" s="103"/>
    </row>
    <row r="353" spans="1:5" x14ac:dyDescent="0.25">
      <c r="A353" s="103"/>
      <c r="E353" s="103"/>
    </row>
    <row r="354" spans="1:5" x14ac:dyDescent="0.25">
      <c r="A354" s="103"/>
      <c r="E354" s="103"/>
    </row>
    <row r="355" spans="1:5" x14ac:dyDescent="0.25">
      <c r="A355" s="103"/>
      <c r="E355" s="103"/>
    </row>
    <row r="356" spans="1:5" x14ac:dyDescent="0.25">
      <c r="A356" s="103"/>
      <c r="E356" s="103"/>
    </row>
    <row r="357" spans="1:5" x14ac:dyDescent="0.25">
      <c r="A357" s="103"/>
      <c r="E357" s="103"/>
    </row>
    <row r="358" spans="1:5" x14ac:dyDescent="0.25">
      <c r="A358" s="103"/>
      <c r="E358" s="103"/>
    </row>
    <row r="359" spans="1:5" x14ac:dyDescent="0.25">
      <c r="A359" s="103"/>
      <c r="E359" s="103"/>
    </row>
    <row r="360" spans="1:5" x14ac:dyDescent="0.25">
      <c r="A360" s="103"/>
      <c r="E360" s="103"/>
    </row>
    <row r="361" spans="1:5" x14ac:dyDescent="0.25">
      <c r="A361" s="103"/>
      <c r="E361" s="103"/>
    </row>
    <row r="362" spans="1:5" x14ac:dyDescent="0.25">
      <c r="A362" s="103"/>
      <c r="E362" s="103"/>
    </row>
    <row r="363" spans="1:5" x14ac:dyDescent="0.25">
      <c r="A363" s="103"/>
      <c r="E363" s="103"/>
    </row>
    <row r="364" spans="1:5" x14ac:dyDescent="0.25">
      <c r="A364" s="103"/>
      <c r="E364" s="103"/>
    </row>
    <row r="365" spans="1:5" x14ac:dyDescent="0.25">
      <c r="A365" s="103"/>
      <c r="E365" s="103"/>
    </row>
    <row r="366" spans="1:5" x14ac:dyDescent="0.25">
      <c r="A366" s="103"/>
      <c r="E366" s="103"/>
    </row>
    <row r="367" spans="1:5" x14ac:dyDescent="0.25">
      <c r="A367" s="103"/>
      <c r="E367" s="103"/>
    </row>
    <row r="368" spans="1:5" x14ac:dyDescent="0.25">
      <c r="A368" s="103"/>
      <c r="E368" s="103"/>
    </row>
    <row r="369" spans="1:5" x14ac:dyDescent="0.25">
      <c r="A369" s="103"/>
      <c r="E369" s="103"/>
    </row>
    <row r="370" spans="1:5" x14ac:dyDescent="0.25">
      <c r="A370" s="103"/>
      <c r="E370" s="103"/>
    </row>
    <row r="371" spans="1:5" x14ac:dyDescent="0.25">
      <c r="A371" s="103"/>
      <c r="E371" s="103"/>
    </row>
    <row r="372" spans="1:5" x14ac:dyDescent="0.25">
      <c r="A372" s="103"/>
      <c r="E372" s="103"/>
    </row>
    <row r="373" spans="1:5" x14ac:dyDescent="0.25">
      <c r="A373" s="103"/>
      <c r="E373" s="103"/>
    </row>
    <row r="374" spans="1:5" x14ac:dyDescent="0.25">
      <c r="A374" s="103"/>
      <c r="E374" s="103"/>
    </row>
    <row r="375" spans="1:5" x14ac:dyDescent="0.25">
      <c r="A375" s="103"/>
      <c r="E375" s="103"/>
    </row>
    <row r="376" spans="1:5" x14ac:dyDescent="0.25">
      <c r="A376" s="103"/>
      <c r="E376" s="103"/>
    </row>
    <row r="377" spans="1:5" x14ac:dyDescent="0.25">
      <c r="A377" s="103"/>
      <c r="E377" s="103"/>
    </row>
    <row r="378" spans="1:5" x14ac:dyDescent="0.25">
      <c r="A378" s="103"/>
      <c r="E378" s="103"/>
    </row>
    <row r="379" spans="1:5" x14ac:dyDescent="0.25">
      <c r="A379" s="103"/>
      <c r="E379" s="103"/>
    </row>
    <row r="380" spans="1:5" x14ac:dyDescent="0.25">
      <c r="A380" s="103"/>
      <c r="E380" s="103"/>
    </row>
    <row r="381" spans="1:5" x14ac:dyDescent="0.25">
      <c r="A381" s="103"/>
      <c r="E381" s="103"/>
    </row>
    <row r="382" spans="1:5" x14ac:dyDescent="0.25">
      <c r="A382" s="103"/>
      <c r="E382" s="103"/>
    </row>
    <row r="383" spans="1:5" x14ac:dyDescent="0.25">
      <c r="A383" s="103"/>
      <c r="E383" s="103"/>
    </row>
    <row r="384" spans="1:5" x14ac:dyDescent="0.25">
      <c r="A384" s="103"/>
      <c r="E384" s="103"/>
    </row>
    <row r="385" spans="1:5" x14ac:dyDescent="0.25">
      <c r="A385" s="103"/>
      <c r="E385" s="103"/>
    </row>
    <row r="386" spans="1:5" x14ac:dyDescent="0.25">
      <c r="A386" s="103"/>
      <c r="E386" s="103"/>
    </row>
    <row r="387" spans="1:5" x14ac:dyDescent="0.25">
      <c r="A387" s="103"/>
      <c r="E387" s="103"/>
    </row>
    <row r="388" spans="1:5" x14ac:dyDescent="0.25">
      <c r="A388" s="103"/>
      <c r="E388" s="103"/>
    </row>
    <row r="389" spans="1:5" x14ac:dyDescent="0.25">
      <c r="A389" s="103"/>
      <c r="E389" s="103"/>
    </row>
    <row r="390" spans="1:5" x14ac:dyDescent="0.25">
      <c r="A390" s="103"/>
      <c r="E390" s="103"/>
    </row>
    <row r="391" spans="1:5" x14ac:dyDescent="0.25">
      <c r="A391" s="103"/>
      <c r="E391" s="103"/>
    </row>
    <row r="392" spans="1:5" x14ac:dyDescent="0.25">
      <c r="A392" s="103"/>
      <c r="E392" s="103"/>
    </row>
    <row r="393" spans="1:5" x14ac:dyDescent="0.25">
      <c r="A393" s="103"/>
      <c r="E393" s="103"/>
    </row>
    <row r="394" spans="1:5" x14ac:dyDescent="0.25">
      <c r="A394" s="103"/>
      <c r="E394" s="103"/>
    </row>
    <row r="395" spans="1:5" x14ac:dyDescent="0.25">
      <c r="A395" s="103"/>
      <c r="E395" s="103"/>
    </row>
    <row r="396" spans="1:5" x14ac:dyDescent="0.25">
      <c r="A396" s="103"/>
      <c r="E396" s="103"/>
    </row>
    <row r="397" spans="1:5" x14ac:dyDescent="0.25">
      <c r="A397" s="103"/>
      <c r="E397" s="103"/>
    </row>
    <row r="398" spans="1:5" x14ac:dyDescent="0.25">
      <c r="A398" s="103"/>
      <c r="E398" s="103"/>
    </row>
    <row r="399" spans="1:5" x14ac:dyDescent="0.25">
      <c r="A399" s="103"/>
      <c r="E399" s="103"/>
    </row>
    <row r="400" spans="1:5" x14ac:dyDescent="0.25">
      <c r="A400" s="103"/>
      <c r="E400" s="10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DG167"/>
  <sheetViews>
    <sheetView workbookViewId="0">
      <pane xSplit="3" ySplit="4" topLeftCell="D110" activePane="bottomRight" state="frozen"/>
      <selection pane="topRight" activeCell="D1" sqref="D1"/>
      <selection pane="bottomLeft" activeCell="A5" sqref="A5"/>
      <selection pane="bottomRight" activeCell="D119" sqref="D119"/>
    </sheetView>
  </sheetViews>
  <sheetFormatPr defaultRowHeight="15" x14ac:dyDescent="0.25"/>
  <cols>
    <col min="3" max="3" width="29.42578125" bestFit="1" customWidth="1"/>
    <col min="6" max="6" width="10.42578125" customWidth="1"/>
    <col min="259" max="259" width="29.42578125" bestFit="1" customWidth="1"/>
    <col min="262" max="262" width="10.42578125" customWidth="1"/>
    <col min="515" max="515" width="29.42578125" bestFit="1" customWidth="1"/>
    <col min="518" max="518" width="10.42578125" customWidth="1"/>
    <col min="771" max="771" width="29.42578125" bestFit="1" customWidth="1"/>
    <col min="774" max="774" width="10.42578125" customWidth="1"/>
    <col min="1027" max="1027" width="29.42578125" bestFit="1" customWidth="1"/>
    <col min="1030" max="1030" width="10.42578125" customWidth="1"/>
    <col min="1283" max="1283" width="29.42578125" bestFit="1" customWidth="1"/>
    <col min="1286" max="1286" width="10.42578125" customWidth="1"/>
    <col min="1539" max="1539" width="29.42578125" bestFit="1" customWidth="1"/>
    <col min="1542" max="1542" width="10.42578125" customWidth="1"/>
    <col min="1795" max="1795" width="29.42578125" bestFit="1" customWidth="1"/>
    <col min="1798" max="1798" width="10.42578125" customWidth="1"/>
    <col min="2051" max="2051" width="29.42578125" bestFit="1" customWidth="1"/>
    <col min="2054" max="2054" width="10.42578125" customWidth="1"/>
    <col min="2307" max="2307" width="29.42578125" bestFit="1" customWidth="1"/>
    <col min="2310" max="2310" width="10.42578125" customWidth="1"/>
    <col min="2563" max="2563" width="29.42578125" bestFit="1" customWidth="1"/>
    <col min="2566" max="2566" width="10.42578125" customWidth="1"/>
    <col min="2819" max="2819" width="29.42578125" bestFit="1" customWidth="1"/>
    <col min="2822" max="2822" width="10.42578125" customWidth="1"/>
    <col min="3075" max="3075" width="29.42578125" bestFit="1" customWidth="1"/>
    <col min="3078" max="3078" width="10.42578125" customWidth="1"/>
    <col min="3331" max="3331" width="29.42578125" bestFit="1" customWidth="1"/>
    <col min="3334" max="3334" width="10.42578125" customWidth="1"/>
    <col min="3587" max="3587" width="29.42578125" bestFit="1" customWidth="1"/>
    <col min="3590" max="3590" width="10.42578125" customWidth="1"/>
    <col min="3843" max="3843" width="29.42578125" bestFit="1" customWidth="1"/>
    <col min="3846" max="3846" width="10.42578125" customWidth="1"/>
    <col min="4099" max="4099" width="29.42578125" bestFit="1" customWidth="1"/>
    <col min="4102" max="4102" width="10.42578125" customWidth="1"/>
    <col min="4355" max="4355" width="29.42578125" bestFit="1" customWidth="1"/>
    <col min="4358" max="4358" width="10.42578125" customWidth="1"/>
    <col min="4611" max="4611" width="29.42578125" bestFit="1" customWidth="1"/>
    <col min="4614" max="4614" width="10.42578125" customWidth="1"/>
    <col min="4867" max="4867" width="29.42578125" bestFit="1" customWidth="1"/>
    <col min="4870" max="4870" width="10.42578125" customWidth="1"/>
    <col min="5123" max="5123" width="29.42578125" bestFit="1" customWidth="1"/>
    <col min="5126" max="5126" width="10.42578125" customWidth="1"/>
    <col min="5379" max="5379" width="29.42578125" bestFit="1" customWidth="1"/>
    <col min="5382" max="5382" width="10.42578125" customWidth="1"/>
    <col min="5635" max="5635" width="29.42578125" bestFit="1" customWidth="1"/>
    <col min="5638" max="5638" width="10.42578125" customWidth="1"/>
    <col min="5891" max="5891" width="29.42578125" bestFit="1" customWidth="1"/>
    <col min="5894" max="5894" width="10.42578125" customWidth="1"/>
    <col min="6147" max="6147" width="29.42578125" bestFit="1" customWidth="1"/>
    <col min="6150" max="6150" width="10.42578125" customWidth="1"/>
    <col min="6403" max="6403" width="29.42578125" bestFit="1" customWidth="1"/>
    <col min="6406" max="6406" width="10.42578125" customWidth="1"/>
    <col min="6659" max="6659" width="29.42578125" bestFit="1" customWidth="1"/>
    <col min="6662" max="6662" width="10.42578125" customWidth="1"/>
    <col min="6915" max="6915" width="29.42578125" bestFit="1" customWidth="1"/>
    <col min="6918" max="6918" width="10.42578125" customWidth="1"/>
    <col min="7171" max="7171" width="29.42578125" bestFit="1" customWidth="1"/>
    <col min="7174" max="7174" width="10.42578125" customWidth="1"/>
    <col min="7427" max="7427" width="29.42578125" bestFit="1" customWidth="1"/>
    <col min="7430" max="7430" width="10.42578125" customWidth="1"/>
    <col min="7683" max="7683" width="29.42578125" bestFit="1" customWidth="1"/>
    <col min="7686" max="7686" width="10.42578125" customWidth="1"/>
    <col min="7939" max="7939" width="29.42578125" bestFit="1" customWidth="1"/>
    <col min="7942" max="7942" width="10.42578125" customWidth="1"/>
    <col min="8195" max="8195" width="29.42578125" bestFit="1" customWidth="1"/>
    <col min="8198" max="8198" width="10.42578125" customWidth="1"/>
    <col min="8451" max="8451" width="29.42578125" bestFit="1" customWidth="1"/>
    <col min="8454" max="8454" width="10.42578125" customWidth="1"/>
    <col min="8707" max="8707" width="29.42578125" bestFit="1" customWidth="1"/>
    <col min="8710" max="8710" width="10.42578125" customWidth="1"/>
    <col min="8963" max="8963" width="29.42578125" bestFit="1" customWidth="1"/>
    <col min="8966" max="8966" width="10.42578125" customWidth="1"/>
    <col min="9219" max="9219" width="29.42578125" bestFit="1" customWidth="1"/>
    <col min="9222" max="9222" width="10.42578125" customWidth="1"/>
    <col min="9475" max="9475" width="29.42578125" bestFit="1" customWidth="1"/>
    <col min="9478" max="9478" width="10.42578125" customWidth="1"/>
    <col min="9731" max="9731" width="29.42578125" bestFit="1" customWidth="1"/>
    <col min="9734" max="9734" width="10.42578125" customWidth="1"/>
    <col min="9987" max="9987" width="29.42578125" bestFit="1" customWidth="1"/>
    <col min="9990" max="9990" width="10.42578125" customWidth="1"/>
    <col min="10243" max="10243" width="29.42578125" bestFit="1" customWidth="1"/>
    <col min="10246" max="10246" width="10.42578125" customWidth="1"/>
    <col min="10499" max="10499" width="29.42578125" bestFit="1" customWidth="1"/>
    <col min="10502" max="10502" width="10.42578125" customWidth="1"/>
    <col min="10755" max="10755" width="29.42578125" bestFit="1" customWidth="1"/>
    <col min="10758" max="10758" width="10.42578125" customWidth="1"/>
    <col min="11011" max="11011" width="29.42578125" bestFit="1" customWidth="1"/>
    <col min="11014" max="11014" width="10.42578125" customWidth="1"/>
    <col min="11267" max="11267" width="29.42578125" bestFit="1" customWidth="1"/>
    <col min="11270" max="11270" width="10.42578125" customWidth="1"/>
    <col min="11523" max="11523" width="29.42578125" bestFit="1" customWidth="1"/>
    <col min="11526" max="11526" width="10.42578125" customWidth="1"/>
    <col min="11779" max="11779" width="29.42578125" bestFit="1" customWidth="1"/>
    <col min="11782" max="11782" width="10.42578125" customWidth="1"/>
    <col min="12035" max="12035" width="29.42578125" bestFit="1" customWidth="1"/>
    <col min="12038" max="12038" width="10.42578125" customWidth="1"/>
    <col min="12291" max="12291" width="29.42578125" bestFit="1" customWidth="1"/>
    <col min="12294" max="12294" width="10.42578125" customWidth="1"/>
    <col min="12547" max="12547" width="29.42578125" bestFit="1" customWidth="1"/>
    <col min="12550" max="12550" width="10.42578125" customWidth="1"/>
    <col min="12803" max="12803" width="29.42578125" bestFit="1" customWidth="1"/>
    <col min="12806" max="12806" width="10.42578125" customWidth="1"/>
    <col min="13059" max="13059" width="29.42578125" bestFit="1" customWidth="1"/>
    <col min="13062" max="13062" width="10.42578125" customWidth="1"/>
    <col min="13315" max="13315" width="29.42578125" bestFit="1" customWidth="1"/>
    <col min="13318" max="13318" width="10.42578125" customWidth="1"/>
    <col min="13571" max="13571" width="29.42578125" bestFit="1" customWidth="1"/>
    <col min="13574" max="13574" width="10.42578125" customWidth="1"/>
    <col min="13827" max="13827" width="29.42578125" bestFit="1" customWidth="1"/>
    <col min="13830" max="13830" width="10.42578125" customWidth="1"/>
    <col min="14083" max="14083" width="29.42578125" bestFit="1" customWidth="1"/>
    <col min="14086" max="14086" width="10.42578125" customWidth="1"/>
    <col min="14339" max="14339" width="29.42578125" bestFit="1" customWidth="1"/>
    <col min="14342" max="14342" width="10.42578125" customWidth="1"/>
    <col min="14595" max="14595" width="29.42578125" bestFit="1" customWidth="1"/>
    <col min="14598" max="14598" width="10.42578125" customWidth="1"/>
    <col min="14851" max="14851" width="29.42578125" bestFit="1" customWidth="1"/>
    <col min="14854" max="14854" width="10.42578125" customWidth="1"/>
    <col min="15107" max="15107" width="29.42578125" bestFit="1" customWidth="1"/>
    <col min="15110" max="15110" width="10.42578125" customWidth="1"/>
    <col min="15363" max="15363" width="29.42578125" bestFit="1" customWidth="1"/>
    <col min="15366" max="15366" width="10.42578125" customWidth="1"/>
    <col min="15619" max="15619" width="29.42578125" bestFit="1" customWidth="1"/>
    <col min="15622" max="15622" width="10.42578125" customWidth="1"/>
    <col min="15875" max="15875" width="29.42578125" bestFit="1" customWidth="1"/>
    <col min="15878" max="15878" width="10.42578125" customWidth="1"/>
    <col min="16131" max="16131" width="29.42578125" bestFit="1" customWidth="1"/>
    <col min="16134" max="16134" width="10.42578125" customWidth="1"/>
  </cols>
  <sheetData>
    <row r="1" spans="1:111" ht="15.75" x14ac:dyDescent="0.25">
      <c r="A1" s="83"/>
      <c r="B1" s="43" t="s">
        <v>285</v>
      </c>
      <c r="C1" s="4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x14ac:dyDescent="0.25">
      <c r="A2" s="13" t="s">
        <v>1</v>
      </c>
      <c r="B2" s="14" t="s">
        <v>286</v>
      </c>
      <c r="C2" s="84"/>
      <c r="D2" s="185" t="s">
        <v>260</v>
      </c>
      <c r="E2" s="186"/>
      <c r="F2" s="187" t="s">
        <v>278</v>
      </c>
      <c r="G2" s="187" t="s">
        <v>287</v>
      </c>
      <c r="H2" s="85"/>
      <c r="I2" s="85"/>
      <c r="J2" s="85"/>
      <c r="K2" s="85"/>
      <c r="L2" s="85"/>
      <c r="M2" s="85"/>
      <c r="N2" s="85"/>
      <c r="O2" s="85"/>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188" t="s">
        <v>273</v>
      </c>
      <c r="BC2" s="187" t="s">
        <v>288</v>
      </c>
      <c r="BD2" s="85"/>
      <c r="BE2" s="85"/>
      <c r="BF2" s="85"/>
      <c r="BG2" s="85"/>
      <c r="BH2" s="85"/>
      <c r="BI2" s="85"/>
      <c r="BJ2" s="85"/>
      <c r="BK2" s="85"/>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1"/>
      <c r="CY2" s="1"/>
      <c r="CZ2" s="1"/>
      <c r="DA2" s="1"/>
      <c r="DB2" s="1"/>
      <c r="DC2" s="1"/>
      <c r="DD2" s="1"/>
      <c r="DE2" s="1"/>
      <c r="DF2" s="1"/>
      <c r="DG2" s="1"/>
    </row>
    <row r="3" spans="1:111" ht="15.75" x14ac:dyDescent="0.25">
      <c r="A3" s="16" t="s">
        <v>2</v>
      </c>
      <c r="B3" s="86"/>
      <c r="C3" s="86"/>
      <c r="D3" s="189">
        <v>2014</v>
      </c>
      <c r="E3" s="190">
        <v>2015</v>
      </c>
      <c r="F3" s="89">
        <v>41548</v>
      </c>
      <c r="G3" s="88">
        <v>41548</v>
      </c>
      <c r="H3" s="89">
        <v>41579</v>
      </c>
      <c r="I3" s="88">
        <v>41579</v>
      </c>
      <c r="J3" s="89">
        <v>41609</v>
      </c>
      <c r="K3" s="88">
        <v>41609</v>
      </c>
      <c r="L3" s="89">
        <v>41640</v>
      </c>
      <c r="M3" s="88">
        <v>41640</v>
      </c>
      <c r="N3" s="89">
        <v>41671</v>
      </c>
      <c r="O3" s="88">
        <v>41671</v>
      </c>
      <c r="P3" s="89">
        <v>41699</v>
      </c>
      <c r="Q3" s="88">
        <v>41699</v>
      </c>
      <c r="R3" s="89">
        <v>41730</v>
      </c>
      <c r="S3" s="88">
        <v>41730</v>
      </c>
      <c r="T3" s="89">
        <v>41760</v>
      </c>
      <c r="U3" s="88">
        <v>41760</v>
      </c>
      <c r="V3" s="89">
        <v>41791</v>
      </c>
      <c r="W3" s="88">
        <v>41791</v>
      </c>
      <c r="X3" s="89">
        <v>41821</v>
      </c>
      <c r="Y3" s="88">
        <v>41821</v>
      </c>
      <c r="Z3" s="89">
        <v>41852</v>
      </c>
      <c r="AA3" s="88">
        <v>41852</v>
      </c>
      <c r="AB3" s="89">
        <v>41883</v>
      </c>
      <c r="AC3" s="88">
        <v>41883</v>
      </c>
      <c r="AD3" s="89">
        <v>41913</v>
      </c>
      <c r="AE3" s="88">
        <v>41913</v>
      </c>
      <c r="AF3" s="89">
        <v>41944</v>
      </c>
      <c r="AG3" s="88">
        <v>41944</v>
      </c>
      <c r="AH3" s="89">
        <v>41974</v>
      </c>
      <c r="AI3" s="88">
        <v>41974</v>
      </c>
      <c r="AJ3" s="89">
        <v>42005</v>
      </c>
      <c r="AK3" s="88">
        <v>42005</v>
      </c>
      <c r="AL3" s="89">
        <v>42036</v>
      </c>
      <c r="AM3" s="88">
        <v>42036</v>
      </c>
      <c r="AN3" s="89">
        <v>42064</v>
      </c>
      <c r="AO3" s="88">
        <v>42064</v>
      </c>
      <c r="AP3" s="89">
        <v>42095</v>
      </c>
      <c r="AQ3" s="88">
        <v>42095</v>
      </c>
      <c r="AR3" s="89">
        <v>42125</v>
      </c>
      <c r="AS3" s="88">
        <v>42125</v>
      </c>
      <c r="AT3" s="89">
        <v>42156</v>
      </c>
      <c r="AU3" s="88">
        <v>42156</v>
      </c>
      <c r="AV3" s="89">
        <v>42186</v>
      </c>
      <c r="AW3" s="88">
        <v>42186</v>
      </c>
      <c r="AX3" s="89">
        <v>42217</v>
      </c>
      <c r="AY3" s="88">
        <v>42217</v>
      </c>
      <c r="AZ3" s="89">
        <v>42248</v>
      </c>
      <c r="BA3" s="89">
        <v>42248</v>
      </c>
      <c r="BB3" s="191">
        <v>41548</v>
      </c>
      <c r="BC3" s="88">
        <v>41548</v>
      </c>
      <c r="BD3" s="89">
        <v>41579</v>
      </c>
      <c r="BE3" s="88">
        <v>41579</v>
      </c>
      <c r="BF3" s="89">
        <v>41609</v>
      </c>
      <c r="BG3" s="88">
        <v>41609</v>
      </c>
      <c r="BH3" s="89">
        <v>41640</v>
      </c>
      <c r="BI3" s="88">
        <v>41640</v>
      </c>
      <c r="BJ3" s="89">
        <v>41671</v>
      </c>
      <c r="BK3" s="88">
        <v>41671</v>
      </c>
      <c r="BL3" s="89">
        <v>41699</v>
      </c>
      <c r="BM3" s="88">
        <v>41699</v>
      </c>
      <c r="BN3" s="89">
        <v>41730</v>
      </c>
      <c r="BO3" s="88">
        <v>41730</v>
      </c>
      <c r="BP3" s="89">
        <v>41760</v>
      </c>
      <c r="BQ3" s="88">
        <v>41760</v>
      </c>
      <c r="BR3" s="89">
        <v>41791</v>
      </c>
      <c r="BS3" s="88">
        <v>41791</v>
      </c>
      <c r="BT3" s="89">
        <v>41821</v>
      </c>
      <c r="BU3" s="88">
        <v>41821</v>
      </c>
      <c r="BV3" s="89">
        <v>41852</v>
      </c>
      <c r="BW3" s="88">
        <v>41852</v>
      </c>
      <c r="BX3" s="89">
        <v>41883</v>
      </c>
      <c r="BY3" s="88">
        <v>41883</v>
      </c>
      <c r="BZ3" s="89">
        <v>41913</v>
      </c>
      <c r="CA3" s="88">
        <v>41913</v>
      </c>
      <c r="CB3" s="89">
        <v>41944</v>
      </c>
      <c r="CC3" s="88">
        <v>41944</v>
      </c>
      <c r="CD3" s="89">
        <v>41974</v>
      </c>
      <c r="CE3" s="88">
        <v>41974</v>
      </c>
      <c r="CF3" s="89">
        <v>42005</v>
      </c>
      <c r="CG3" s="88">
        <v>42005</v>
      </c>
      <c r="CH3" s="89">
        <v>42036</v>
      </c>
      <c r="CI3" s="88">
        <v>42036</v>
      </c>
      <c r="CJ3" s="89">
        <v>42064</v>
      </c>
      <c r="CK3" s="88">
        <v>42064</v>
      </c>
      <c r="CL3" s="89">
        <v>42095</v>
      </c>
      <c r="CM3" s="88">
        <v>42095</v>
      </c>
      <c r="CN3" s="89">
        <v>42125</v>
      </c>
      <c r="CO3" s="88">
        <v>42125</v>
      </c>
      <c r="CP3" s="89">
        <v>42156</v>
      </c>
      <c r="CQ3" s="88">
        <v>42156</v>
      </c>
      <c r="CR3" s="89">
        <v>42186</v>
      </c>
      <c r="CS3" s="88">
        <v>42186</v>
      </c>
      <c r="CT3" s="89">
        <v>42217</v>
      </c>
      <c r="CU3" s="88">
        <v>42217</v>
      </c>
      <c r="CV3" s="89">
        <v>42248</v>
      </c>
      <c r="CW3" s="88">
        <v>42248</v>
      </c>
      <c r="CX3" s="1"/>
      <c r="CY3" s="1"/>
      <c r="CZ3" s="1"/>
      <c r="DA3" s="1"/>
      <c r="DB3" s="1"/>
      <c r="DC3" s="1"/>
      <c r="DD3" s="1"/>
      <c r="DE3" s="1"/>
      <c r="DF3" s="1"/>
      <c r="DG3" s="1"/>
    </row>
    <row r="4" spans="1:111" ht="15" customHeight="1" x14ac:dyDescent="0.25">
      <c r="A4" s="16"/>
      <c r="B4" s="17" t="s">
        <v>3</v>
      </c>
      <c r="C4" s="90" t="s">
        <v>4</v>
      </c>
      <c r="D4" s="192"/>
      <c r="E4" s="193"/>
      <c r="F4" s="93" t="s">
        <v>204</v>
      </c>
      <c r="G4" s="92" t="s">
        <v>205</v>
      </c>
      <c r="H4" s="93" t="s">
        <v>204</v>
      </c>
      <c r="I4" s="92" t="s">
        <v>205</v>
      </c>
      <c r="J4" s="93" t="s">
        <v>204</v>
      </c>
      <c r="K4" s="92" t="s">
        <v>205</v>
      </c>
      <c r="L4" s="93" t="s">
        <v>204</v>
      </c>
      <c r="M4" s="92" t="s">
        <v>205</v>
      </c>
      <c r="N4" s="93" t="s">
        <v>204</v>
      </c>
      <c r="O4" s="92" t="s">
        <v>205</v>
      </c>
      <c r="P4" s="93" t="s">
        <v>204</v>
      </c>
      <c r="Q4" s="92" t="s">
        <v>205</v>
      </c>
      <c r="R4" s="93" t="s">
        <v>204</v>
      </c>
      <c r="S4" s="92" t="s">
        <v>205</v>
      </c>
      <c r="T4" s="93" t="s">
        <v>204</v>
      </c>
      <c r="U4" s="92" t="s">
        <v>205</v>
      </c>
      <c r="V4" s="93" t="s">
        <v>204</v>
      </c>
      <c r="W4" s="92" t="s">
        <v>205</v>
      </c>
      <c r="X4" s="93" t="s">
        <v>204</v>
      </c>
      <c r="Y4" s="92" t="s">
        <v>205</v>
      </c>
      <c r="Z4" s="93" t="s">
        <v>204</v>
      </c>
      <c r="AA4" s="92" t="s">
        <v>205</v>
      </c>
      <c r="AB4" s="93" t="s">
        <v>204</v>
      </c>
      <c r="AC4" s="92" t="s">
        <v>205</v>
      </c>
      <c r="AD4" s="93" t="s">
        <v>204</v>
      </c>
      <c r="AE4" s="92" t="s">
        <v>205</v>
      </c>
      <c r="AF4" s="93" t="s">
        <v>204</v>
      </c>
      <c r="AG4" s="92" t="s">
        <v>205</v>
      </c>
      <c r="AH4" s="93" t="s">
        <v>204</v>
      </c>
      <c r="AI4" s="92" t="s">
        <v>205</v>
      </c>
      <c r="AJ4" s="93" t="s">
        <v>204</v>
      </c>
      <c r="AK4" s="92" t="s">
        <v>205</v>
      </c>
      <c r="AL4" s="93" t="s">
        <v>204</v>
      </c>
      <c r="AM4" s="92" t="s">
        <v>205</v>
      </c>
      <c r="AN4" s="93" t="s">
        <v>204</v>
      </c>
      <c r="AO4" s="92" t="s">
        <v>205</v>
      </c>
      <c r="AP4" s="93" t="s">
        <v>204</v>
      </c>
      <c r="AQ4" s="92" t="s">
        <v>205</v>
      </c>
      <c r="AR4" s="93" t="s">
        <v>204</v>
      </c>
      <c r="AS4" s="92" t="s">
        <v>205</v>
      </c>
      <c r="AT4" s="93" t="s">
        <v>204</v>
      </c>
      <c r="AU4" s="92" t="s">
        <v>205</v>
      </c>
      <c r="AV4" s="93" t="s">
        <v>204</v>
      </c>
      <c r="AW4" s="92" t="s">
        <v>205</v>
      </c>
      <c r="AX4" s="93" t="s">
        <v>204</v>
      </c>
      <c r="AY4" s="92" t="s">
        <v>205</v>
      </c>
      <c r="AZ4" s="93" t="s">
        <v>204</v>
      </c>
      <c r="BA4" s="93" t="s">
        <v>205</v>
      </c>
      <c r="BB4" s="194" t="s">
        <v>204</v>
      </c>
      <c r="BC4" s="92" t="s">
        <v>205</v>
      </c>
      <c r="BD4" s="93" t="s">
        <v>204</v>
      </c>
      <c r="BE4" s="92" t="s">
        <v>205</v>
      </c>
      <c r="BF4" s="93" t="s">
        <v>204</v>
      </c>
      <c r="BG4" s="92" t="s">
        <v>205</v>
      </c>
      <c r="BH4" s="93" t="s">
        <v>204</v>
      </c>
      <c r="BI4" s="92" t="s">
        <v>205</v>
      </c>
      <c r="BJ4" s="93" t="s">
        <v>204</v>
      </c>
      <c r="BK4" s="92" t="s">
        <v>205</v>
      </c>
      <c r="BL4" s="93" t="s">
        <v>204</v>
      </c>
      <c r="BM4" s="92" t="s">
        <v>205</v>
      </c>
      <c r="BN4" s="93" t="s">
        <v>204</v>
      </c>
      <c r="BO4" s="92" t="s">
        <v>205</v>
      </c>
      <c r="BP4" s="93" t="s">
        <v>204</v>
      </c>
      <c r="BQ4" s="92" t="s">
        <v>205</v>
      </c>
      <c r="BR4" s="93" t="s">
        <v>204</v>
      </c>
      <c r="BS4" s="92" t="s">
        <v>205</v>
      </c>
      <c r="BT4" s="93" t="s">
        <v>204</v>
      </c>
      <c r="BU4" s="92" t="s">
        <v>205</v>
      </c>
      <c r="BV4" s="93" t="s">
        <v>204</v>
      </c>
      <c r="BW4" s="92" t="s">
        <v>205</v>
      </c>
      <c r="BX4" s="93" t="s">
        <v>204</v>
      </c>
      <c r="BY4" s="92" t="s">
        <v>205</v>
      </c>
      <c r="BZ4" s="93" t="s">
        <v>204</v>
      </c>
      <c r="CA4" s="92" t="s">
        <v>205</v>
      </c>
      <c r="CB4" s="93" t="s">
        <v>204</v>
      </c>
      <c r="CC4" s="92" t="s">
        <v>205</v>
      </c>
      <c r="CD4" s="93" t="s">
        <v>204</v>
      </c>
      <c r="CE4" s="92" t="s">
        <v>205</v>
      </c>
      <c r="CF4" s="93" t="s">
        <v>204</v>
      </c>
      <c r="CG4" s="92" t="s">
        <v>205</v>
      </c>
      <c r="CH4" s="93" t="s">
        <v>204</v>
      </c>
      <c r="CI4" s="92" t="s">
        <v>205</v>
      </c>
      <c r="CJ4" s="93" t="s">
        <v>204</v>
      </c>
      <c r="CK4" s="92" t="s">
        <v>205</v>
      </c>
      <c r="CL4" s="93" t="s">
        <v>204</v>
      </c>
      <c r="CM4" s="92" t="s">
        <v>205</v>
      </c>
      <c r="CN4" s="93" t="s">
        <v>204</v>
      </c>
      <c r="CO4" s="92" t="s">
        <v>205</v>
      </c>
      <c r="CP4" s="93" t="s">
        <v>204</v>
      </c>
      <c r="CQ4" s="92" t="s">
        <v>205</v>
      </c>
      <c r="CR4" s="93" t="s">
        <v>204</v>
      </c>
      <c r="CS4" s="92" t="s">
        <v>205</v>
      </c>
      <c r="CT4" s="93" t="s">
        <v>204</v>
      </c>
      <c r="CU4" s="92" t="s">
        <v>205</v>
      </c>
      <c r="CV4" s="93" t="s">
        <v>204</v>
      </c>
      <c r="CW4" s="92" t="s">
        <v>205</v>
      </c>
      <c r="CX4" s="1"/>
      <c r="CY4" s="1"/>
      <c r="CZ4" s="1"/>
      <c r="DA4" s="1"/>
      <c r="DB4" s="1"/>
      <c r="DC4" s="1"/>
      <c r="DD4" s="1"/>
      <c r="DE4" s="1"/>
      <c r="DF4" s="1"/>
      <c r="DG4" s="1"/>
    </row>
    <row r="5" spans="1:111" x14ac:dyDescent="0.25">
      <c r="B5" s="94">
        <v>10005</v>
      </c>
      <c r="C5" s="95" t="s">
        <v>8</v>
      </c>
      <c r="D5" s="195">
        <v>5.3074179999999994E-6</v>
      </c>
      <c r="E5" s="196">
        <v>5.417184E-6</v>
      </c>
      <c r="F5" s="197">
        <v>-0.85172985257411948</v>
      </c>
      <c r="G5" s="198">
        <v>1.0482646543819281</v>
      </c>
      <c r="H5" s="197">
        <v>0.71275514471921231</v>
      </c>
      <c r="I5" s="198">
        <v>2.5903016667262304</v>
      </c>
      <c r="J5" s="197">
        <v>2.9358841267163474</v>
      </c>
      <c r="K5" s="198">
        <v>4.0766160801412745</v>
      </c>
      <c r="L5" s="197">
        <v>2.1643436093709614</v>
      </c>
      <c r="M5" s="198">
        <v>4.6383044449457556</v>
      </c>
      <c r="N5" s="197">
        <v>3.9752242449825901</v>
      </c>
      <c r="O5" s="198">
        <v>3.780408969170058</v>
      </c>
      <c r="P5" s="197">
        <v>3.1151971448245255</v>
      </c>
      <c r="Q5" s="198">
        <v>2.5612928088036586</v>
      </c>
      <c r="R5" s="197">
        <v>5.062387507943602</v>
      </c>
      <c r="S5" s="198">
        <v>3.7285506539456517</v>
      </c>
      <c r="T5" s="197">
        <v>-8.9170671887762651</v>
      </c>
      <c r="U5" s="198">
        <v>-4.0650144511472943</v>
      </c>
      <c r="V5" s="197">
        <v>-6.6386713151778212</v>
      </c>
      <c r="W5" s="198">
        <v>-2.6135815458884966</v>
      </c>
      <c r="X5" s="197">
        <v>-8.9896342510920295</v>
      </c>
      <c r="Y5" s="198">
        <v>-2.4297992420905459</v>
      </c>
      <c r="Z5" s="197">
        <v>-5.6287401220172342</v>
      </c>
      <c r="AA5" s="198">
        <v>-2.1156519063763879</v>
      </c>
      <c r="AB5" s="197">
        <v>-3.2785276703510737</v>
      </c>
      <c r="AC5" s="198">
        <v>-0.76211464532768647</v>
      </c>
      <c r="AD5" s="197">
        <v>-0.77102276536548497</v>
      </c>
      <c r="AE5" s="198">
        <v>1.1344881451774778</v>
      </c>
      <c r="AF5" s="197">
        <v>0.82231431547221734</v>
      </c>
      <c r="AG5" s="198">
        <v>2.711850900381215</v>
      </c>
      <c r="AH5" s="197">
        <v>3.0909306453405425</v>
      </c>
      <c r="AI5" s="198">
        <v>4.2293952630629272</v>
      </c>
      <c r="AJ5" s="197">
        <v>2.3033633405289415</v>
      </c>
      <c r="AK5" s="198">
        <v>4.8028404129478384</v>
      </c>
      <c r="AL5" s="197">
        <v>3.5633042405415085</v>
      </c>
      <c r="AM5" s="198">
        <v>3.5313203493072782</v>
      </c>
      <c r="AN5" s="197">
        <v>3.2776663870740279</v>
      </c>
      <c r="AO5" s="198">
        <v>2.6790884922947926</v>
      </c>
      <c r="AP5" s="197">
        <v>5.2640065205226856</v>
      </c>
      <c r="AQ5" s="198">
        <v>3.8716084001356146</v>
      </c>
      <c r="AR5" s="197">
        <v>-9.0076494600967205</v>
      </c>
      <c r="AS5" s="198">
        <v>-4.0801268135916473</v>
      </c>
      <c r="AT5" s="197">
        <v>-6.6763160297999091</v>
      </c>
      <c r="AU5" s="198">
        <v>-2.6044224851480609</v>
      </c>
      <c r="AV5" s="197">
        <v>-9.0794046867889513</v>
      </c>
      <c r="AW5" s="198">
        <v>-2.4134053456583962</v>
      </c>
      <c r="AX5" s="197">
        <v>-5.6449371839057356</v>
      </c>
      <c r="AY5" s="198">
        <v>-2.0968255742565871</v>
      </c>
      <c r="AZ5" s="197">
        <v>-3.2499729323944551</v>
      </c>
      <c r="BA5" s="197">
        <v>-0.7114405704946728</v>
      </c>
      <c r="BB5" s="199">
        <v>14.486147453703703</v>
      </c>
      <c r="BC5" s="200">
        <v>0</v>
      </c>
      <c r="BD5" s="201">
        <v>11.56766515</v>
      </c>
      <c r="BE5" s="200">
        <v>0</v>
      </c>
      <c r="BF5" s="201">
        <v>14.167647700000003</v>
      </c>
      <c r="BG5" s="200">
        <v>0</v>
      </c>
      <c r="BH5" s="201">
        <v>15.407072932692307</v>
      </c>
      <c r="BI5" s="200">
        <v>0</v>
      </c>
      <c r="BJ5" s="201">
        <v>16.294770260416676</v>
      </c>
      <c r="BK5" s="200">
        <v>0</v>
      </c>
      <c r="BL5" s="201">
        <v>14.80926879807693</v>
      </c>
      <c r="BM5" s="200">
        <v>0</v>
      </c>
      <c r="BN5" s="201">
        <v>1.6465196153846167</v>
      </c>
      <c r="BO5" s="200">
        <v>0</v>
      </c>
      <c r="BP5" s="201">
        <v>3.0160885576923069</v>
      </c>
      <c r="BQ5" s="200">
        <v>0</v>
      </c>
      <c r="BR5" s="201">
        <v>2.7632216999999972</v>
      </c>
      <c r="BS5" s="200">
        <v>0</v>
      </c>
      <c r="BT5" s="201">
        <v>5.78097394230769</v>
      </c>
      <c r="BU5" s="200">
        <v>0</v>
      </c>
      <c r="BV5" s="201">
        <v>4.874034759615391</v>
      </c>
      <c r="BW5" s="200">
        <v>0</v>
      </c>
      <c r="BX5" s="201">
        <v>0</v>
      </c>
      <c r="BY5" s="200">
        <v>0</v>
      </c>
      <c r="BZ5" s="201">
        <v>15.188866666666662</v>
      </c>
      <c r="CA5" s="200">
        <v>0</v>
      </c>
      <c r="CB5" s="201">
        <v>10.186055000000001</v>
      </c>
      <c r="CC5" s="200">
        <v>0</v>
      </c>
      <c r="CD5" s="201">
        <v>17.065827692307696</v>
      </c>
      <c r="CE5" s="200">
        <v>0</v>
      </c>
      <c r="CF5" s="201">
        <v>16.199935384615387</v>
      </c>
      <c r="CG5" s="200">
        <v>0</v>
      </c>
      <c r="CH5" s="201">
        <v>18.549299999999995</v>
      </c>
      <c r="CI5" s="200">
        <v>0</v>
      </c>
      <c r="CJ5" s="201">
        <v>15.580670769230775</v>
      </c>
      <c r="CK5" s="200">
        <v>0</v>
      </c>
      <c r="CL5" s="201">
        <v>2.0082300000000077</v>
      </c>
      <c r="CM5" s="200">
        <v>0</v>
      </c>
      <c r="CN5" s="201">
        <v>2.1933288000000024</v>
      </c>
      <c r="CO5" s="200">
        <v>0</v>
      </c>
      <c r="CP5" s="201">
        <v>4.4184092307692282</v>
      </c>
      <c r="CQ5" s="200">
        <v>0</v>
      </c>
      <c r="CR5" s="201">
        <v>6.2300446153846138</v>
      </c>
      <c r="CS5" s="200">
        <v>0</v>
      </c>
      <c r="CT5" s="201">
        <v>5.3646576923076958</v>
      </c>
      <c r="CU5" s="200">
        <v>0</v>
      </c>
      <c r="CV5" s="201">
        <v>0.24843360000000145</v>
      </c>
      <c r="CW5" s="200">
        <v>0</v>
      </c>
    </row>
    <row r="6" spans="1:111" x14ac:dyDescent="0.25">
      <c r="B6" s="94">
        <v>10015</v>
      </c>
      <c r="C6" s="95" t="s">
        <v>9</v>
      </c>
      <c r="D6" s="195">
        <v>0</v>
      </c>
      <c r="E6" s="196">
        <v>0</v>
      </c>
      <c r="F6" s="197">
        <v>0</v>
      </c>
      <c r="G6" s="198">
        <v>0</v>
      </c>
      <c r="H6" s="197">
        <v>0</v>
      </c>
      <c r="I6" s="198">
        <v>0</v>
      </c>
      <c r="J6" s="197">
        <v>0</v>
      </c>
      <c r="K6" s="198">
        <v>0</v>
      </c>
      <c r="L6" s="197">
        <v>0</v>
      </c>
      <c r="M6" s="198">
        <v>0</v>
      </c>
      <c r="N6" s="197">
        <v>0</v>
      </c>
      <c r="O6" s="198">
        <v>0</v>
      </c>
      <c r="P6" s="197">
        <v>0</v>
      </c>
      <c r="Q6" s="198">
        <v>0</v>
      </c>
      <c r="R6" s="197">
        <v>0</v>
      </c>
      <c r="S6" s="198">
        <v>0</v>
      </c>
      <c r="T6" s="197">
        <v>0</v>
      </c>
      <c r="U6" s="198">
        <v>0</v>
      </c>
      <c r="V6" s="197">
        <v>0</v>
      </c>
      <c r="W6" s="198">
        <v>0</v>
      </c>
      <c r="X6" s="197">
        <v>0</v>
      </c>
      <c r="Y6" s="198">
        <v>0</v>
      </c>
      <c r="Z6" s="197">
        <v>0</v>
      </c>
      <c r="AA6" s="198">
        <v>0</v>
      </c>
      <c r="AB6" s="197">
        <v>0</v>
      </c>
      <c r="AC6" s="198">
        <v>0</v>
      </c>
      <c r="AD6" s="197">
        <v>0</v>
      </c>
      <c r="AE6" s="198">
        <v>0</v>
      </c>
      <c r="AF6" s="197">
        <v>0</v>
      </c>
      <c r="AG6" s="198">
        <v>0</v>
      </c>
      <c r="AH6" s="197">
        <v>0</v>
      </c>
      <c r="AI6" s="198">
        <v>0</v>
      </c>
      <c r="AJ6" s="197">
        <v>0</v>
      </c>
      <c r="AK6" s="198">
        <v>0</v>
      </c>
      <c r="AL6" s="197">
        <v>0</v>
      </c>
      <c r="AM6" s="198">
        <v>0</v>
      </c>
      <c r="AN6" s="197">
        <v>0</v>
      </c>
      <c r="AO6" s="198">
        <v>0</v>
      </c>
      <c r="AP6" s="197">
        <v>0</v>
      </c>
      <c r="AQ6" s="198">
        <v>0</v>
      </c>
      <c r="AR6" s="197">
        <v>0</v>
      </c>
      <c r="AS6" s="198">
        <v>0</v>
      </c>
      <c r="AT6" s="197">
        <v>0</v>
      </c>
      <c r="AU6" s="198">
        <v>0</v>
      </c>
      <c r="AV6" s="197">
        <v>0</v>
      </c>
      <c r="AW6" s="198">
        <v>0</v>
      </c>
      <c r="AX6" s="197">
        <v>0</v>
      </c>
      <c r="AY6" s="198">
        <v>0</v>
      </c>
      <c r="AZ6" s="197">
        <v>0</v>
      </c>
      <c r="BA6" s="197">
        <v>0</v>
      </c>
      <c r="BB6" s="199">
        <v>0</v>
      </c>
      <c r="BC6" s="200">
        <v>0</v>
      </c>
      <c r="BD6" s="201">
        <v>0</v>
      </c>
      <c r="BE6" s="200">
        <v>0</v>
      </c>
      <c r="BF6" s="201">
        <v>0</v>
      </c>
      <c r="BG6" s="200">
        <v>0</v>
      </c>
      <c r="BH6" s="201">
        <v>0</v>
      </c>
      <c r="BI6" s="200">
        <v>0</v>
      </c>
      <c r="BJ6" s="201">
        <v>0</v>
      </c>
      <c r="BK6" s="200">
        <v>0</v>
      </c>
      <c r="BL6" s="201">
        <v>0</v>
      </c>
      <c r="BM6" s="200">
        <v>0</v>
      </c>
      <c r="BN6" s="201">
        <v>0</v>
      </c>
      <c r="BO6" s="200">
        <v>0</v>
      </c>
      <c r="BP6" s="201">
        <v>0</v>
      </c>
      <c r="BQ6" s="200">
        <v>0</v>
      </c>
      <c r="BR6" s="201">
        <v>0</v>
      </c>
      <c r="BS6" s="200">
        <v>0</v>
      </c>
      <c r="BT6" s="201">
        <v>0</v>
      </c>
      <c r="BU6" s="200">
        <v>0</v>
      </c>
      <c r="BV6" s="201">
        <v>0</v>
      </c>
      <c r="BW6" s="200">
        <v>0</v>
      </c>
      <c r="BX6" s="201">
        <v>0</v>
      </c>
      <c r="BY6" s="200">
        <v>0</v>
      </c>
      <c r="BZ6" s="201">
        <v>0</v>
      </c>
      <c r="CA6" s="200">
        <v>0</v>
      </c>
      <c r="CB6" s="201">
        <v>0</v>
      </c>
      <c r="CC6" s="200">
        <v>0</v>
      </c>
      <c r="CD6" s="201">
        <v>0</v>
      </c>
      <c r="CE6" s="200">
        <v>0</v>
      </c>
      <c r="CF6" s="201">
        <v>0</v>
      </c>
      <c r="CG6" s="200">
        <v>0</v>
      </c>
      <c r="CH6" s="201">
        <v>0</v>
      </c>
      <c r="CI6" s="200">
        <v>0</v>
      </c>
      <c r="CJ6" s="201">
        <v>0</v>
      </c>
      <c r="CK6" s="200">
        <v>0</v>
      </c>
      <c r="CL6" s="201">
        <v>0</v>
      </c>
      <c r="CM6" s="200">
        <v>0</v>
      </c>
      <c r="CN6" s="201">
        <v>0</v>
      </c>
      <c r="CO6" s="200">
        <v>0</v>
      </c>
      <c r="CP6" s="201">
        <v>0</v>
      </c>
      <c r="CQ6" s="200">
        <v>0</v>
      </c>
      <c r="CR6" s="201">
        <v>0</v>
      </c>
      <c r="CS6" s="200">
        <v>0</v>
      </c>
      <c r="CT6" s="201">
        <v>0</v>
      </c>
      <c r="CU6" s="200">
        <v>0</v>
      </c>
      <c r="CV6" s="201">
        <v>0</v>
      </c>
      <c r="CW6" s="200">
        <v>0</v>
      </c>
    </row>
    <row r="7" spans="1:111" x14ac:dyDescent="0.25">
      <c r="B7" s="94">
        <v>10024</v>
      </c>
      <c r="C7" s="95" t="s">
        <v>10</v>
      </c>
      <c r="D7" s="195">
        <v>0</v>
      </c>
      <c r="E7" s="196">
        <v>0</v>
      </c>
      <c r="F7" s="197">
        <v>0</v>
      </c>
      <c r="G7" s="198">
        <v>0</v>
      </c>
      <c r="H7" s="197">
        <v>0</v>
      </c>
      <c r="I7" s="198">
        <v>0</v>
      </c>
      <c r="J7" s="197">
        <v>0</v>
      </c>
      <c r="K7" s="198">
        <v>0</v>
      </c>
      <c r="L7" s="197">
        <v>0</v>
      </c>
      <c r="M7" s="198">
        <v>0</v>
      </c>
      <c r="N7" s="197">
        <v>0</v>
      </c>
      <c r="O7" s="198">
        <v>0</v>
      </c>
      <c r="P7" s="197">
        <v>0</v>
      </c>
      <c r="Q7" s="198">
        <v>0</v>
      </c>
      <c r="R7" s="197">
        <v>0</v>
      </c>
      <c r="S7" s="198">
        <v>0</v>
      </c>
      <c r="T7" s="197">
        <v>0</v>
      </c>
      <c r="U7" s="198">
        <v>0</v>
      </c>
      <c r="V7" s="197">
        <v>0</v>
      </c>
      <c r="W7" s="198">
        <v>0</v>
      </c>
      <c r="X7" s="197">
        <v>0</v>
      </c>
      <c r="Y7" s="198">
        <v>0</v>
      </c>
      <c r="Z7" s="197">
        <v>0</v>
      </c>
      <c r="AA7" s="198">
        <v>0</v>
      </c>
      <c r="AB7" s="197">
        <v>0</v>
      </c>
      <c r="AC7" s="198">
        <v>0</v>
      </c>
      <c r="AD7" s="197">
        <v>0</v>
      </c>
      <c r="AE7" s="198">
        <v>0</v>
      </c>
      <c r="AF7" s="197">
        <v>0</v>
      </c>
      <c r="AG7" s="198">
        <v>0</v>
      </c>
      <c r="AH7" s="197">
        <v>0</v>
      </c>
      <c r="AI7" s="198">
        <v>0</v>
      </c>
      <c r="AJ7" s="197">
        <v>0</v>
      </c>
      <c r="AK7" s="198">
        <v>0</v>
      </c>
      <c r="AL7" s="197">
        <v>0</v>
      </c>
      <c r="AM7" s="198">
        <v>0</v>
      </c>
      <c r="AN7" s="197">
        <v>0</v>
      </c>
      <c r="AO7" s="198">
        <v>0</v>
      </c>
      <c r="AP7" s="197">
        <v>0</v>
      </c>
      <c r="AQ7" s="198">
        <v>0</v>
      </c>
      <c r="AR7" s="197">
        <v>0</v>
      </c>
      <c r="AS7" s="198">
        <v>0</v>
      </c>
      <c r="AT7" s="197">
        <v>0</v>
      </c>
      <c r="AU7" s="198">
        <v>0</v>
      </c>
      <c r="AV7" s="197">
        <v>0</v>
      </c>
      <c r="AW7" s="198">
        <v>0</v>
      </c>
      <c r="AX7" s="197">
        <v>0</v>
      </c>
      <c r="AY7" s="198">
        <v>0</v>
      </c>
      <c r="AZ7" s="197">
        <v>0</v>
      </c>
      <c r="BA7" s="197">
        <v>0</v>
      </c>
      <c r="BB7" s="199">
        <v>0</v>
      </c>
      <c r="BC7" s="200">
        <v>0</v>
      </c>
      <c r="BD7" s="201">
        <v>0</v>
      </c>
      <c r="BE7" s="200">
        <v>0</v>
      </c>
      <c r="BF7" s="201">
        <v>0</v>
      </c>
      <c r="BG7" s="200">
        <v>0</v>
      </c>
      <c r="BH7" s="201">
        <v>0</v>
      </c>
      <c r="BI7" s="200">
        <v>0</v>
      </c>
      <c r="BJ7" s="201">
        <v>0</v>
      </c>
      <c r="BK7" s="200">
        <v>0</v>
      </c>
      <c r="BL7" s="201">
        <v>0</v>
      </c>
      <c r="BM7" s="200">
        <v>0</v>
      </c>
      <c r="BN7" s="201">
        <v>0</v>
      </c>
      <c r="BO7" s="200">
        <v>0</v>
      </c>
      <c r="BP7" s="201">
        <v>0</v>
      </c>
      <c r="BQ7" s="200">
        <v>0</v>
      </c>
      <c r="BR7" s="201">
        <v>0</v>
      </c>
      <c r="BS7" s="200">
        <v>0</v>
      </c>
      <c r="BT7" s="201">
        <v>0</v>
      </c>
      <c r="BU7" s="200">
        <v>0</v>
      </c>
      <c r="BV7" s="201">
        <v>0</v>
      </c>
      <c r="BW7" s="200">
        <v>0</v>
      </c>
      <c r="BX7" s="201">
        <v>0</v>
      </c>
      <c r="BY7" s="200">
        <v>0</v>
      </c>
      <c r="BZ7" s="201">
        <v>0</v>
      </c>
      <c r="CA7" s="200">
        <v>0</v>
      </c>
      <c r="CB7" s="201">
        <v>0</v>
      </c>
      <c r="CC7" s="200">
        <v>0</v>
      </c>
      <c r="CD7" s="201">
        <v>0</v>
      </c>
      <c r="CE7" s="200">
        <v>0</v>
      </c>
      <c r="CF7" s="201">
        <v>0</v>
      </c>
      <c r="CG7" s="200">
        <v>0</v>
      </c>
      <c r="CH7" s="201">
        <v>0</v>
      </c>
      <c r="CI7" s="200">
        <v>0</v>
      </c>
      <c r="CJ7" s="201">
        <v>0</v>
      </c>
      <c r="CK7" s="200">
        <v>0</v>
      </c>
      <c r="CL7" s="201">
        <v>0</v>
      </c>
      <c r="CM7" s="200">
        <v>0</v>
      </c>
      <c r="CN7" s="201">
        <v>0</v>
      </c>
      <c r="CO7" s="200">
        <v>0</v>
      </c>
      <c r="CP7" s="201">
        <v>0</v>
      </c>
      <c r="CQ7" s="200">
        <v>0</v>
      </c>
      <c r="CR7" s="201">
        <v>0</v>
      </c>
      <c r="CS7" s="200">
        <v>0</v>
      </c>
      <c r="CT7" s="201">
        <v>0</v>
      </c>
      <c r="CU7" s="200">
        <v>0</v>
      </c>
      <c r="CV7" s="201">
        <v>0</v>
      </c>
      <c r="CW7" s="200">
        <v>0</v>
      </c>
    </row>
    <row r="8" spans="1:111" x14ac:dyDescent="0.25">
      <c r="B8" s="94">
        <v>10025</v>
      </c>
      <c r="C8" s="95" t="s">
        <v>11</v>
      </c>
      <c r="D8" s="195">
        <v>6.2491875600000004E-4</v>
      </c>
      <c r="E8" s="196">
        <v>6.3537173700000001E-4</v>
      </c>
      <c r="F8" s="197">
        <v>63.997185153474419</v>
      </c>
      <c r="G8" s="198">
        <v>242.90064473801428</v>
      </c>
      <c r="H8" s="197">
        <v>-570.26732587324568</v>
      </c>
      <c r="I8" s="198">
        <v>-107.34377942389506</v>
      </c>
      <c r="J8" s="197">
        <v>-417.17946969620351</v>
      </c>
      <c r="K8" s="198">
        <v>82.163303204466516</v>
      </c>
      <c r="L8" s="197">
        <v>-423.69686685978343</v>
      </c>
      <c r="M8" s="198">
        <v>50.339909344724617</v>
      </c>
      <c r="N8" s="197">
        <v>-256.07120905527995</v>
      </c>
      <c r="O8" s="198">
        <v>3.1001295802482414</v>
      </c>
      <c r="P8" s="197">
        <v>-379.78277908915084</v>
      </c>
      <c r="Q8" s="198">
        <v>-96.433864170420421</v>
      </c>
      <c r="R8" s="197">
        <v>340.63383643528516</v>
      </c>
      <c r="S8" s="198">
        <v>240.37634679577425</v>
      </c>
      <c r="T8" s="197">
        <v>-589.45604976188042</v>
      </c>
      <c r="U8" s="198">
        <v>-245.61907005043159</v>
      </c>
      <c r="V8" s="197">
        <v>49.369729261788521</v>
      </c>
      <c r="W8" s="198">
        <v>370.37967345434629</v>
      </c>
      <c r="X8" s="197">
        <v>508.4289110803428</v>
      </c>
      <c r="Y8" s="198">
        <v>720.97123400680289</v>
      </c>
      <c r="Z8" s="197">
        <v>871.039149106624</v>
      </c>
      <c r="AA8" s="198">
        <v>740.26870760390091</v>
      </c>
      <c r="AB8" s="197">
        <v>458.69535246387437</v>
      </c>
      <c r="AC8" s="198">
        <v>677.91239144156691</v>
      </c>
      <c r="AD8" s="197">
        <v>64.512924141991078</v>
      </c>
      <c r="AE8" s="198">
        <v>244.6179007160552</v>
      </c>
      <c r="AF8" s="197">
        <v>-578.71955111515808</v>
      </c>
      <c r="AG8" s="198">
        <v>-114.69391549485516</v>
      </c>
      <c r="AH8" s="197">
        <v>-426.62370326962099</v>
      </c>
      <c r="AI8" s="198">
        <v>85.094649361268253</v>
      </c>
      <c r="AJ8" s="197">
        <v>-439.71637390020476</v>
      </c>
      <c r="AK8" s="198">
        <v>42.744346396385872</v>
      </c>
      <c r="AL8" s="197">
        <v>-270.26159020434199</v>
      </c>
      <c r="AM8" s="198">
        <v>-5.5062374160495491</v>
      </c>
      <c r="AN8" s="197">
        <v>-399.53776008516286</v>
      </c>
      <c r="AO8" s="198">
        <v>-109.66881792052243</v>
      </c>
      <c r="AP8" s="197">
        <v>334.77540539213203</v>
      </c>
      <c r="AQ8" s="198">
        <v>234.63291754364204</v>
      </c>
      <c r="AR8" s="197">
        <v>-604.49099947259913</v>
      </c>
      <c r="AS8" s="198">
        <v>-261.25261692628436</v>
      </c>
      <c r="AT8" s="197">
        <v>43.962115595588848</v>
      </c>
      <c r="AU8" s="198">
        <v>373.84670909952285</v>
      </c>
      <c r="AV8" s="197">
        <v>519.65902603454344</v>
      </c>
      <c r="AW8" s="198">
        <v>730.96791670192567</v>
      </c>
      <c r="AX8" s="197">
        <v>888.27167567513368</v>
      </c>
      <c r="AY8" s="198">
        <v>749.48315439810733</v>
      </c>
      <c r="AZ8" s="197">
        <v>461.86646045105533</v>
      </c>
      <c r="BA8" s="197">
        <v>684.93202726088782</v>
      </c>
      <c r="BB8" s="199">
        <v>543.86950916666763</v>
      </c>
      <c r="BC8" s="200">
        <v>0</v>
      </c>
      <c r="BD8" s="201">
        <v>891.00560010000015</v>
      </c>
      <c r="BE8" s="200">
        <v>0</v>
      </c>
      <c r="BF8" s="201">
        <v>678.58093590000033</v>
      </c>
      <c r="BG8" s="200">
        <v>0</v>
      </c>
      <c r="BH8" s="201">
        <v>572.43252634615419</v>
      </c>
      <c r="BI8" s="200">
        <v>0</v>
      </c>
      <c r="BJ8" s="201">
        <v>265.47179750000009</v>
      </c>
      <c r="BK8" s="200">
        <v>0</v>
      </c>
      <c r="BL8" s="201">
        <v>367.85421749999972</v>
      </c>
      <c r="BM8" s="200">
        <v>0</v>
      </c>
      <c r="BN8" s="201">
        <v>476.16458480769177</v>
      </c>
      <c r="BO8" s="200">
        <v>0</v>
      </c>
      <c r="BP8" s="201">
        <v>156.31082048076925</v>
      </c>
      <c r="BQ8" s="200">
        <v>0</v>
      </c>
      <c r="BR8" s="201">
        <v>1063.765233300001</v>
      </c>
      <c r="BS8" s="200">
        <v>0</v>
      </c>
      <c r="BT8" s="201">
        <v>963.62440730769151</v>
      </c>
      <c r="BU8" s="200">
        <v>0</v>
      </c>
      <c r="BV8" s="201">
        <v>616.67805634615229</v>
      </c>
      <c r="BW8" s="200">
        <v>0</v>
      </c>
      <c r="BX8" s="201">
        <v>1176.283424400001</v>
      </c>
      <c r="BY8" s="200">
        <v>0</v>
      </c>
      <c r="BZ8" s="201">
        <v>574.49190048611092</v>
      </c>
      <c r="CA8" s="200">
        <v>0</v>
      </c>
      <c r="CB8" s="201">
        <v>763.36577078125026</v>
      </c>
      <c r="CC8" s="200">
        <v>0</v>
      </c>
      <c r="CD8" s="201">
        <v>901.46212874999981</v>
      </c>
      <c r="CE8" s="200">
        <v>0</v>
      </c>
      <c r="CF8" s="201">
        <v>606.58319625000036</v>
      </c>
      <c r="CG8" s="200">
        <v>0</v>
      </c>
      <c r="CH8" s="201">
        <v>295.50963914062498</v>
      </c>
      <c r="CI8" s="200">
        <v>0</v>
      </c>
      <c r="CJ8" s="201">
        <v>396.84621374999983</v>
      </c>
      <c r="CK8" s="200">
        <v>0</v>
      </c>
      <c r="CL8" s="201">
        <v>507.86047593750044</v>
      </c>
      <c r="CM8" s="200">
        <v>0</v>
      </c>
      <c r="CN8" s="201">
        <v>0</v>
      </c>
      <c r="CO8" s="200">
        <v>0</v>
      </c>
      <c r="CP8" s="201">
        <v>1336.6784990625001</v>
      </c>
      <c r="CQ8" s="200">
        <v>0</v>
      </c>
      <c r="CR8" s="201">
        <v>998.6945081249994</v>
      </c>
      <c r="CS8" s="200">
        <v>0</v>
      </c>
      <c r="CT8" s="201">
        <v>643.66720593750199</v>
      </c>
      <c r="CU8" s="200">
        <v>0</v>
      </c>
      <c r="CV8" s="201">
        <v>1220.5717699499992</v>
      </c>
      <c r="CW8" s="200">
        <v>0</v>
      </c>
    </row>
    <row r="9" spans="1:111" x14ac:dyDescent="0.25">
      <c r="B9" s="94">
        <v>10027</v>
      </c>
      <c r="C9" s="95" t="s">
        <v>12</v>
      </c>
      <c r="D9" s="195">
        <v>5.764196250000001E-4</v>
      </c>
      <c r="E9" s="196">
        <v>5.8410522000000012E-4</v>
      </c>
      <c r="F9" s="197">
        <v>-334.21633677895647</v>
      </c>
      <c r="G9" s="198">
        <v>-7.0010063657661181</v>
      </c>
      <c r="H9" s="197">
        <v>-1201.4945160869559</v>
      </c>
      <c r="I9" s="198">
        <v>-613.3829551991862</v>
      </c>
      <c r="J9" s="197">
        <v>-1027.8025796876782</v>
      </c>
      <c r="K9" s="198">
        <v>-520.91252016202748</v>
      </c>
      <c r="L9" s="197">
        <v>-1104.6704334825858</v>
      </c>
      <c r="M9" s="198">
        <v>-466.45550165044466</v>
      </c>
      <c r="N9" s="197">
        <v>-854.99776676098338</v>
      </c>
      <c r="O9" s="198">
        <v>-417.10854343690278</v>
      </c>
      <c r="P9" s="197">
        <v>-891.86827558058758</v>
      </c>
      <c r="Q9" s="198">
        <v>-532.65749012350284</v>
      </c>
      <c r="R9" s="197">
        <v>260.32217383487068</v>
      </c>
      <c r="S9" s="198">
        <v>214.00857742951689</v>
      </c>
      <c r="T9" s="197">
        <v>-144.00897740615693</v>
      </c>
      <c r="U9" s="198">
        <v>180.33198121963039</v>
      </c>
      <c r="V9" s="197">
        <v>661.62366061637886</v>
      </c>
      <c r="W9" s="198">
        <v>715.49732125988294</v>
      </c>
      <c r="X9" s="197">
        <v>791.66100344464076</v>
      </c>
      <c r="Y9" s="198">
        <v>1137.1728917334128</v>
      </c>
      <c r="Z9" s="197">
        <v>958.9526022830662</v>
      </c>
      <c r="AA9" s="198">
        <v>916.87386574981394</v>
      </c>
      <c r="AB9" s="197">
        <v>416.29975377730108</v>
      </c>
      <c r="AC9" s="198">
        <v>558.82020454662086</v>
      </c>
      <c r="AD9" s="197">
        <v>-351.87365048267577</v>
      </c>
      <c r="AE9" s="198">
        <v>-17.068276957309678</v>
      </c>
      <c r="AF9" s="197">
        <v>-1226.5915956881154</v>
      </c>
      <c r="AG9" s="198">
        <v>-634.35002176184207</v>
      </c>
      <c r="AH9" s="197">
        <v>-1055.9856324835139</v>
      </c>
      <c r="AI9" s="198">
        <v>-536.56085339085462</v>
      </c>
      <c r="AJ9" s="197">
        <v>-1132.0318189956872</v>
      </c>
      <c r="AK9" s="198">
        <v>-483.22424565911734</v>
      </c>
      <c r="AL9" s="197">
        <v>-888.59502050446315</v>
      </c>
      <c r="AM9" s="198">
        <v>-439.30564284272828</v>
      </c>
      <c r="AN9" s="197">
        <v>-915.95879422832866</v>
      </c>
      <c r="AO9" s="198">
        <v>-550.6853439118164</v>
      </c>
      <c r="AP9" s="197">
        <v>251.49773987266883</v>
      </c>
      <c r="AQ9" s="198">
        <v>207.35583188857717</v>
      </c>
      <c r="AR9" s="197">
        <v>-155.90383262490573</v>
      </c>
      <c r="AS9" s="198">
        <v>169.52929179589179</v>
      </c>
      <c r="AT9" s="197">
        <v>656.38849990459732</v>
      </c>
      <c r="AU9" s="198">
        <v>717.28580918334819</v>
      </c>
      <c r="AV9" s="197">
        <v>789.48176541056955</v>
      </c>
      <c r="AW9" s="198">
        <v>1141.894557116525</v>
      </c>
      <c r="AX9" s="197">
        <v>959.4472991001735</v>
      </c>
      <c r="AY9" s="198">
        <v>918.20806658647825</v>
      </c>
      <c r="AZ9" s="197">
        <v>410.08186884099808</v>
      </c>
      <c r="BA9" s="197">
        <v>556.23113248724246</v>
      </c>
      <c r="BB9" s="199">
        <v>676.99117013888917</v>
      </c>
      <c r="BC9" s="200">
        <v>0</v>
      </c>
      <c r="BD9" s="201">
        <v>294.34447125000031</v>
      </c>
      <c r="BE9" s="200">
        <v>0</v>
      </c>
      <c r="BF9" s="201">
        <v>355.59944437499996</v>
      </c>
      <c r="BG9" s="200">
        <v>0</v>
      </c>
      <c r="BH9" s="201">
        <v>407.81859194711541</v>
      </c>
      <c r="BI9" s="200">
        <v>0</v>
      </c>
      <c r="BJ9" s="201">
        <v>35.799033203125113</v>
      </c>
      <c r="BK9" s="200">
        <v>0</v>
      </c>
      <c r="BL9" s="201">
        <v>105.32748858173079</v>
      </c>
      <c r="BM9" s="200">
        <v>0</v>
      </c>
      <c r="BN9" s="201">
        <v>569.0795318509613</v>
      </c>
      <c r="BO9" s="200">
        <v>0</v>
      </c>
      <c r="BP9" s="201">
        <v>272.35652704326736</v>
      </c>
      <c r="BQ9" s="200">
        <v>0</v>
      </c>
      <c r="BR9" s="201">
        <v>671.08514249999905</v>
      </c>
      <c r="BS9" s="200">
        <v>0</v>
      </c>
      <c r="BT9" s="201">
        <v>1002.9431394230755</v>
      </c>
      <c r="BU9" s="200">
        <v>0</v>
      </c>
      <c r="BV9" s="201">
        <v>848.78144711538312</v>
      </c>
      <c r="BW9" s="200">
        <v>0</v>
      </c>
      <c r="BX9" s="201">
        <v>816.61148999999989</v>
      </c>
      <c r="BY9" s="200">
        <v>0</v>
      </c>
      <c r="BZ9" s="201">
        <v>693.17237138888913</v>
      </c>
      <c r="CA9" s="200">
        <v>0</v>
      </c>
      <c r="CB9" s="201">
        <v>203.02921041666656</v>
      </c>
      <c r="CC9" s="200">
        <v>0</v>
      </c>
      <c r="CD9" s="201">
        <v>463.5526918269228</v>
      </c>
      <c r="CE9" s="200">
        <v>0</v>
      </c>
      <c r="CF9" s="201">
        <v>413.45519086538474</v>
      </c>
      <c r="CG9" s="200">
        <v>0</v>
      </c>
      <c r="CH9" s="201">
        <v>63.914339479166543</v>
      </c>
      <c r="CI9" s="200">
        <v>0</v>
      </c>
      <c r="CJ9" s="201">
        <v>105.88879403846173</v>
      </c>
      <c r="CK9" s="200">
        <v>0</v>
      </c>
      <c r="CL9" s="201">
        <v>582.8200599999999</v>
      </c>
      <c r="CM9" s="200">
        <v>0</v>
      </c>
      <c r="CN9" s="201">
        <v>59.039404899999937</v>
      </c>
      <c r="CO9" s="200">
        <v>0</v>
      </c>
      <c r="CP9" s="201">
        <v>955.26768788461516</v>
      </c>
      <c r="CQ9" s="200">
        <v>0</v>
      </c>
      <c r="CR9" s="201">
        <v>1016.7605776923081</v>
      </c>
      <c r="CS9" s="200">
        <v>0</v>
      </c>
      <c r="CT9" s="201">
        <v>859.47757836538426</v>
      </c>
      <c r="CU9" s="200">
        <v>0</v>
      </c>
      <c r="CV9" s="201">
        <v>826.75357400000041</v>
      </c>
      <c r="CW9" s="200">
        <v>0</v>
      </c>
    </row>
    <row r="10" spans="1:111" x14ac:dyDescent="0.25">
      <c r="B10" s="94">
        <v>10029</v>
      </c>
      <c r="C10" s="95" t="s">
        <v>13</v>
      </c>
      <c r="D10" s="195">
        <v>1.4873738E-4</v>
      </c>
      <c r="E10" s="196">
        <v>1.4918485999999999E-4</v>
      </c>
      <c r="F10" s="197">
        <v>53.085515786411513</v>
      </c>
      <c r="G10" s="198">
        <v>5.1264558906604512</v>
      </c>
      <c r="H10" s="197">
        <v>-14.682931650929945</v>
      </c>
      <c r="I10" s="198">
        <v>1.3940808723290001</v>
      </c>
      <c r="J10" s="197">
        <v>57.002031750641791</v>
      </c>
      <c r="K10" s="198">
        <v>12.516753937002798</v>
      </c>
      <c r="L10" s="197">
        <v>45.859132423105677</v>
      </c>
      <c r="M10" s="198">
        <v>56.195680044471295</v>
      </c>
      <c r="N10" s="197">
        <v>124.24379779051665</v>
      </c>
      <c r="O10" s="198">
        <v>51.171771353189641</v>
      </c>
      <c r="P10" s="197">
        <v>108.41356108356014</v>
      </c>
      <c r="Q10" s="198">
        <v>14.219255085051131</v>
      </c>
      <c r="R10" s="197">
        <v>208.44277559747803</v>
      </c>
      <c r="S10" s="198">
        <v>73.232978353295223</v>
      </c>
      <c r="T10" s="197">
        <v>-161.21317898534582</v>
      </c>
      <c r="U10" s="198">
        <v>-113.26820015904275</v>
      </c>
      <c r="V10" s="197">
        <v>-47.298120240218381</v>
      </c>
      <c r="W10" s="198">
        <v>-48.759232394545279</v>
      </c>
      <c r="X10" s="197">
        <v>-115.99986258643185</v>
      </c>
      <c r="Y10" s="198">
        <v>-27.97972582102685</v>
      </c>
      <c r="Z10" s="197">
        <v>4.4780910505225888</v>
      </c>
      <c r="AA10" s="198">
        <v>-24.495590741296301</v>
      </c>
      <c r="AB10" s="197">
        <v>27.682541723480469</v>
      </c>
      <c r="AC10" s="198">
        <v>-9.1130222216303931</v>
      </c>
      <c r="AD10" s="197">
        <v>38.046552152763731</v>
      </c>
      <c r="AE10" s="198">
        <v>17.840355017020492</v>
      </c>
      <c r="AF10" s="197">
        <v>1.0763478645796376</v>
      </c>
      <c r="AG10" s="198">
        <v>-16.828082221697127</v>
      </c>
      <c r="AH10" s="197">
        <v>54.283442139863183</v>
      </c>
      <c r="AI10" s="198">
        <v>12.944235853523956</v>
      </c>
      <c r="AJ10" s="197">
        <v>44.599107770579486</v>
      </c>
      <c r="AK10" s="198">
        <v>55.262482425109887</v>
      </c>
      <c r="AL10" s="197">
        <v>104.13563516687626</v>
      </c>
      <c r="AM10" s="198">
        <v>43.193647743194184</v>
      </c>
      <c r="AN10" s="197">
        <v>107.34173294045868</v>
      </c>
      <c r="AO10" s="198">
        <v>13.163130937394598</v>
      </c>
      <c r="AP10" s="197">
        <v>192.54204654212364</v>
      </c>
      <c r="AQ10" s="198">
        <v>87.561532517376733</v>
      </c>
      <c r="AR10" s="197">
        <v>-148.22444747790578</v>
      </c>
      <c r="AS10" s="198">
        <v>-129.582972164848</v>
      </c>
      <c r="AT10" s="197">
        <v>-50.330499377294075</v>
      </c>
      <c r="AU10" s="198">
        <v>-48.435447322825702</v>
      </c>
      <c r="AV10" s="197">
        <v>-117.74684393462437</v>
      </c>
      <c r="AW10" s="198">
        <v>-29.166167181919096</v>
      </c>
      <c r="AX10" s="197">
        <v>3.0935705356018648</v>
      </c>
      <c r="AY10" s="198">
        <v>-25.671549997653198</v>
      </c>
      <c r="AZ10" s="197">
        <v>26.421601318837777</v>
      </c>
      <c r="BA10" s="197">
        <v>-10.215818169079702</v>
      </c>
      <c r="BB10" s="199">
        <v>185.7087191203704</v>
      </c>
      <c r="BC10" s="200">
        <v>0</v>
      </c>
      <c r="BD10" s="201">
        <v>211.94583052500022</v>
      </c>
      <c r="BE10" s="200">
        <v>0</v>
      </c>
      <c r="BF10" s="201">
        <v>119.37894857500007</v>
      </c>
      <c r="BG10" s="200">
        <v>0</v>
      </c>
      <c r="BH10" s="201">
        <v>260.59387966346134</v>
      </c>
      <c r="BI10" s="200">
        <v>0</v>
      </c>
      <c r="BJ10" s="201">
        <v>82.825753984374941</v>
      </c>
      <c r="BK10" s="200">
        <v>0</v>
      </c>
      <c r="BL10" s="201">
        <v>234.67727829326924</v>
      </c>
      <c r="BM10" s="200">
        <v>0</v>
      </c>
      <c r="BN10" s="201">
        <v>121.38845418269227</v>
      </c>
      <c r="BO10" s="200">
        <v>0</v>
      </c>
      <c r="BP10" s="201">
        <v>123.14739865384595</v>
      </c>
      <c r="BQ10" s="200">
        <v>0</v>
      </c>
      <c r="BR10" s="201">
        <v>57.644260525000114</v>
      </c>
      <c r="BS10" s="200">
        <v>0</v>
      </c>
      <c r="BT10" s="201">
        <v>156.41273483173077</v>
      </c>
      <c r="BU10" s="200">
        <v>0</v>
      </c>
      <c r="BV10" s="201">
        <v>102.89825156250016</v>
      </c>
      <c r="BW10" s="200">
        <v>0</v>
      </c>
      <c r="BX10" s="201">
        <v>47.580256224999943</v>
      </c>
      <c r="BY10" s="200">
        <v>0</v>
      </c>
      <c r="BZ10" s="201">
        <v>218.08898099537015</v>
      </c>
      <c r="CA10" s="200">
        <v>0</v>
      </c>
      <c r="CB10" s="201">
        <v>114.55283895833344</v>
      </c>
      <c r="CC10" s="200">
        <v>0</v>
      </c>
      <c r="CD10" s="201">
        <v>179.57660713942326</v>
      </c>
      <c r="CE10" s="200">
        <v>0</v>
      </c>
      <c r="CF10" s="201">
        <v>261.37788264423057</v>
      </c>
      <c r="CG10" s="200">
        <v>0</v>
      </c>
      <c r="CH10" s="201">
        <v>133.0527967708334</v>
      </c>
      <c r="CI10" s="200">
        <v>0</v>
      </c>
      <c r="CJ10" s="201">
        <v>235.38331055288461</v>
      </c>
      <c r="CK10" s="200">
        <v>0</v>
      </c>
      <c r="CL10" s="201">
        <v>158.12346490384613</v>
      </c>
      <c r="CM10" s="200">
        <v>0</v>
      </c>
      <c r="CN10" s="201">
        <v>42.635154674999896</v>
      </c>
      <c r="CO10" s="200">
        <v>0</v>
      </c>
      <c r="CP10" s="201">
        <v>108.02189487980793</v>
      </c>
      <c r="CQ10" s="200">
        <v>0</v>
      </c>
      <c r="CR10" s="201">
        <v>156.88330632211537</v>
      </c>
      <c r="CS10" s="200">
        <v>0</v>
      </c>
      <c r="CT10" s="201">
        <v>103.20782343750017</v>
      </c>
      <c r="CU10" s="200">
        <v>0</v>
      </c>
      <c r="CV10" s="201">
        <v>47.723402574999945</v>
      </c>
      <c r="CW10" s="200">
        <v>0</v>
      </c>
    </row>
    <row r="11" spans="1:111" x14ac:dyDescent="0.25">
      <c r="B11" s="94">
        <v>10044</v>
      </c>
      <c r="C11" s="95" t="s">
        <v>14</v>
      </c>
      <c r="D11" s="195">
        <v>0</v>
      </c>
      <c r="E11" s="196">
        <v>0</v>
      </c>
      <c r="F11" s="197">
        <v>0</v>
      </c>
      <c r="G11" s="198">
        <v>0</v>
      </c>
      <c r="H11" s="197">
        <v>0</v>
      </c>
      <c r="I11" s="198">
        <v>0</v>
      </c>
      <c r="J11" s="197">
        <v>0</v>
      </c>
      <c r="K11" s="198">
        <v>0</v>
      </c>
      <c r="L11" s="197">
        <v>0</v>
      </c>
      <c r="M11" s="198">
        <v>0</v>
      </c>
      <c r="N11" s="197">
        <v>0</v>
      </c>
      <c r="O11" s="198">
        <v>0</v>
      </c>
      <c r="P11" s="197">
        <v>0</v>
      </c>
      <c r="Q11" s="198">
        <v>0</v>
      </c>
      <c r="R11" s="197">
        <v>0</v>
      </c>
      <c r="S11" s="198">
        <v>0</v>
      </c>
      <c r="T11" s="197">
        <v>0</v>
      </c>
      <c r="U11" s="198">
        <v>0</v>
      </c>
      <c r="V11" s="197">
        <v>0</v>
      </c>
      <c r="W11" s="198">
        <v>0</v>
      </c>
      <c r="X11" s="197">
        <v>0</v>
      </c>
      <c r="Y11" s="198">
        <v>0</v>
      </c>
      <c r="Z11" s="197">
        <v>0</v>
      </c>
      <c r="AA11" s="198">
        <v>0</v>
      </c>
      <c r="AB11" s="197">
        <v>0</v>
      </c>
      <c r="AC11" s="198">
        <v>0</v>
      </c>
      <c r="AD11" s="197">
        <v>0</v>
      </c>
      <c r="AE11" s="198">
        <v>0</v>
      </c>
      <c r="AF11" s="197">
        <v>0</v>
      </c>
      <c r="AG11" s="198">
        <v>0</v>
      </c>
      <c r="AH11" s="197">
        <v>0</v>
      </c>
      <c r="AI11" s="198">
        <v>0</v>
      </c>
      <c r="AJ11" s="197">
        <v>0</v>
      </c>
      <c r="AK11" s="198">
        <v>0</v>
      </c>
      <c r="AL11" s="197">
        <v>0</v>
      </c>
      <c r="AM11" s="198">
        <v>0</v>
      </c>
      <c r="AN11" s="197">
        <v>0</v>
      </c>
      <c r="AO11" s="198">
        <v>0</v>
      </c>
      <c r="AP11" s="197">
        <v>0</v>
      </c>
      <c r="AQ11" s="198">
        <v>0</v>
      </c>
      <c r="AR11" s="197">
        <v>0</v>
      </c>
      <c r="AS11" s="198">
        <v>0</v>
      </c>
      <c r="AT11" s="197">
        <v>0</v>
      </c>
      <c r="AU11" s="198">
        <v>0</v>
      </c>
      <c r="AV11" s="197">
        <v>0</v>
      </c>
      <c r="AW11" s="198">
        <v>0</v>
      </c>
      <c r="AX11" s="197">
        <v>0</v>
      </c>
      <c r="AY11" s="198">
        <v>0</v>
      </c>
      <c r="AZ11" s="197">
        <v>0</v>
      </c>
      <c r="BA11" s="197">
        <v>0</v>
      </c>
      <c r="BB11" s="199">
        <v>0</v>
      </c>
      <c r="BC11" s="200">
        <v>0</v>
      </c>
      <c r="BD11" s="201">
        <v>0</v>
      </c>
      <c r="BE11" s="200">
        <v>0</v>
      </c>
      <c r="BF11" s="201">
        <v>0</v>
      </c>
      <c r="BG11" s="200">
        <v>0</v>
      </c>
      <c r="BH11" s="201">
        <v>0</v>
      </c>
      <c r="BI11" s="200">
        <v>0</v>
      </c>
      <c r="BJ11" s="201">
        <v>0</v>
      </c>
      <c r="BK11" s="200">
        <v>0</v>
      </c>
      <c r="BL11" s="201">
        <v>0</v>
      </c>
      <c r="BM11" s="200">
        <v>0</v>
      </c>
      <c r="BN11" s="201">
        <v>0</v>
      </c>
      <c r="BO11" s="200">
        <v>0</v>
      </c>
      <c r="BP11" s="201">
        <v>0</v>
      </c>
      <c r="BQ11" s="200">
        <v>0</v>
      </c>
      <c r="BR11" s="201">
        <v>0</v>
      </c>
      <c r="BS11" s="200">
        <v>0</v>
      </c>
      <c r="BT11" s="201">
        <v>0</v>
      </c>
      <c r="BU11" s="200">
        <v>0</v>
      </c>
      <c r="BV11" s="201">
        <v>0</v>
      </c>
      <c r="BW11" s="200">
        <v>0</v>
      </c>
      <c r="BX11" s="201">
        <v>0</v>
      </c>
      <c r="BY11" s="200">
        <v>0</v>
      </c>
      <c r="BZ11" s="201">
        <v>0</v>
      </c>
      <c r="CA11" s="200">
        <v>0</v>
      </c>
      <c r="CB11" s="201">
        <v>0</v>
      </c>
      <c r="CC11" s="200">
        <v>0</v>
      </c>
      <c r="CD11" s="201">
        <v>0</v>
      </c>
      <c r="CE11" s="200">
        <v>0</v>
      </c>
      <c r="CF11" s="201">
        <v>0</v>
      </c>
      <c r="CG11" s="200">
        <v>0</v>
      </c>
      <c r="CH11" s="201">
        <v>0</v>
      </c>
      <c r="CI11" s="200">
        <v>0</v>
      </c>
      <c r="CJ11" s="201">
        <v>0</v>
      </c>
      <c r="CK11" s="200">
        <v>0</v>
      </c>
      <c r="CL11" s="201">
        <v>0</v>
      </c>
      <c r="CM11" s="200">
        <v>0</v>
      </c>
      <c r="CN11" s="201">
        <v>0</v>
      </c>
      <c r="CO11" s="200">
        <v>0</v>
      </c>
      <c r="CP11" s="201">
        <v>0</v>
      </c>
      <c r="CQ11" s="200">
        <v>0</v>
      </c>
      <c r="CR11" s="201">
        <v>0</v>
      </c>
      <c r="CS11" s="200">
        <v>0</v>
      </c>
      <c r="CT11" s="201">
        <v>0</v>
      </c>
      <c r="CU11" s="200">
        <v>0</v>
      </c>
      <c r="CV11" s="201">
        <v>0</v>
      </c>
      <c r="CW11" s="200">
        <v>0</v>
      </c>
    </row>
    <row r="12" spans="1:111" x14ac:dyDescent="0.25">
      <c r="B12" s="94">
        <v>10046</v>
      </c>
      <c r="C12" s="95" t="s">
        <v>15</v>
      </c>
      <c r="D12" s="195">
        <v>8.03551E-4</v>
      </c>
      <c r="E12" s="196">
        <v>8.1142262500000012E-4</v>
      </c>
      <c r="F12" s="197">
        <v>-308.40051361747408</v>
      </c>
      <c r="G12" s="198">
        <v>-48.559314392675844</v>
      </c>
      <c r="H12" s="197">
        <v>-235.05355544861436</v>
      </c>
      <c r="I12" s="198">
        <v>146.39690734523063</v>
      </c>
      <c r="J12" s="197">
        <v>509.90482621349372</v>
      </c>
      <c r="K12" s="198">
        <v>566.2564570821221</v>
      </c>
      <c r="L12" s="197">
        <v>68.012030185707772</v>
      </c>
      <c r="M12" s="198">
        <v>526.130254359285</v>
      </c>
      <c r="N12" s="197">
        <v>295.47542175176085</v>
      </c>
      <c r="O12" s="198">
        <v>383.12180104570422</v>
      </c>
      <c r="P12" s="197">
        <v>40.298503834974476</v>
      </c>
      <c r="Q12" s="198">
        <v>107.10352030486165</v>
      </c>
      <c r="R12" s="197">
        <v>509.45805616817262</v>
      </c>
      <c r="S12" s="198">
        <v>305.37226544568045</v>
      </c>
      <c r="T12" s="197">
        <v>-1042.5124765246187</v>
      </c>
      <c r="U12" s="198">
        <v>-464.75856034401284</v>
      </c>
      <c r="V12" s="197">
        <v>-513.33228420232876</v>
      </c>
      <c r="W12" s="198">
        <v>-112.41676915640492</v>
      </c>
      <c r="X12" s="197">
        <v>-489.36321190913003</v>
      </c>
      <c r="Y12" s="198">
        <v>160.23688948536525</v>
      </c>
      <c r="Z12" s="197">
        <v>-66.981846136205576</v>
      </c>
      <c r="AA12" s="198">
        <v>124.02142593679402</v>
      </c>
      <c r="AB12" s="197">
        <v>-72.987055360500207</v>
      </c>
      <c r="AC12" s="198">
        <v>125.17904950241937</v>
      </c>
      <c r="AD12" s="197">
        <v>-316.09811979914986</v>
      </c>
      <c r="AE12" s="198">
        <v>-52.870428768980673</v>
      </c>
      <c r="AF12" s="197">
        <v>-245.31555112819527</v>
      </c>
      <c r="AG12" s="198">
        <v>140.85928574592305</v>
      </c>
      <c r="AH12" s="197">
        <v>501.8590717988767</v>
      </c>
      <c r="AI12" s="198">
        <v>561.93451919877168</v>
      </c>
      <c r="AJ12" s="197">
        <v>57.555480490600559</v>
      </c>
      <c r="AK12" s="198">
        <v>522.65986211634436</v>
      </c>
      <c r="AL12" s="197">
        <v>247.29180653328262</v>
      </c>
      <c r="AM12" s="198">
        <v>352.12726109956077</v>
      </c>
      <c r="AN12" s="197">
        <v>33.84413172752074</v>
      </c>
      <c r="AO12" s="198">
        <v>102.56167879939909</v>
      </c>
      <c r="AP12" s="197">
        <v>509.02344345453895</v>
      </c>
      <c r="AQ12" s="198">
        <v>304.12344709657009</v>
      </c>
      <c r="AR12" s="197">
        <v>-1058.8356614318295</v>
      </c>
      <c r="AS12" s="198">
        <v>-474.89762044339255</v>
      </c>
      <c r="AT12" s="197">
        <v>-524.42572127287031</v>
      </c>
      <c r="AU12" s="198">
        <v>-118.21930279532837</v>
      </c>
      <c r="AV12" s="197">
        <v>-502.11246656873197</v>
      </c>
      <c r="AW12" s="198">
        <v>155.46228868331571</v>
      </c>
      <c r="AX12" s="197">
        <v>-74.865608013218164</v>
      </c>
      <c r="AY12" s="198">
        <v>119.29964577466278</v>
      </c>
      <c r="AZ12" s="197">
        <v>-79.066761603523759</v>
      </c>
      <c r="BA12" s="197">
        <v>121.73460994805774</v>
      </c>
      <c r="BB12" s="199">
        <v>0</v>
      </c>
      <c r="BC12" s="200">
        <v>0</v>
      </c>
      <c r="BD12" s="201">
        <v>968.93212499999902</v>
      </c>
      <c r="BE12" s="200">
        <v>0</v>
      </c>
      <c r="BF12" s="201">
        <v>1879.0233000000005</v>
      </c>
      <c r="BG12" s="200">
        <v>0</v>
      </c>
      <c r="BH12" s="201">
        <v>1198.1063701923074</v>
      </c>
      <c r="BI12" s="200">
        <v>0</v>
      </c>
      <c r="BJ12" s="201">
        <v>98.595182291665964</v>
      </c>
      <c r="BK12" s="200">
        <v>0</v>
      </c>
      <c r="BL12" s="201">
        <v>254.244543269231</v>
      </c>
      <c r="BM12" s="200">
        <v>0</v>
      </c>
      <c r="BN12" s="201">
        <v>608.34694711538509</v>
      </c>
      <c r="BO12" s="200">
        <v>0</v>
      </c>
      <c r="BP12" s="201">
        <v>679.63151442307606</v>
      </c>
      <c r="BQ12" s="200">
        <v>0</v>
      </c>
      <c r="BR12" s="201">
        <v>541.56427500000063</v>
      </c>
      <c r="BS12" s="200">
        <v>0</v>
      </c>
      <c r="BT12" s="201">
        <v>474.55759615384613</v>
      </c>
      <c r="BU12" s="200">
        <v>0</v>
      </c>
      <c r="BV12" s="201">
        <v>495.73899038461536</v>
      </c>
      <c r="BW12" s="200">
        <v>0</v>
      </c>
      <c r="BX12" s="201">
        <v>577.64297500000089</v>
      </c>
      <c r="BY12" s="200">
        <v>0</v>
      </c>
      <c r="BZ12" s="201">
        <v>0</v>
      </c>
      <c r="CA12" s="200">
        <v>0</v>
      </c>
      <c r="CB12" s="201">
        <v>687.27477604166768</v>
      </c>
      <c r="CC12" s="200">
        <v>0</v>
      </c>
      <c r="CD12" s="201">
        <v>2199.9520396634612</v>
      </c>
      <c r="CE12" s="200">
        <v>0</v>
      </c>
      <c r="CF12" s="201">
        <v>1193.8585588942312</v>
      </c>
      <c r="CG12" s="200">
        <v>0</v>
      </c>
      <c r="CH12" s="201">
        <v>198.74584830729199</v>
      </c>
      <c r="CI12" s="200">
        <v>0</v>
      </c>
      <c r="CJ12" s="201">
        <v>245.0227121394224</v>
      </c>
      <c r="CK12" s="200">
        <v>0</v>
      </c>
      <c r="CL12" s="201">
        <v>599.87707752403799</v>
      </c>
      <c r="CM12" s="200">
        <v>0</v>
      </c>
      <c r="CN12" s="201">
        <v>450.93439874999893</v>
      </c>
      <c r="CO12" s="200">
        <v>0</v>
      </c>
      <c r="CP12" s="201">
        <v>759.45822716346038</v>
      </c>
      <c r="CQ12" s="200">
        <v>0</v>
      </c>
      <c r="CR12" s="201">
        <v>466.14117307692351</v>
      </c>
      <c r="CS12" s="200">
        <v>0</v>
      </c>
      <c r="CT12" s="201">
        <v>486.02850901442292</v>
      </c>
      <c r="CU12" s="200">
        <v>0</v>
      </c>
      <c r="CV12" s="201">
        <v>568.12896125000054</v>
      </c>
      <c r="CW12" s="200">
        <v>0</v>
      </c>
    </row>
    <row r="13" spans="1:111" x14ac:dyDescent="0.25">
      <c r="B13" s="94">
        <v>10047</v>
      </c>
      <c r="C13" s="95" t="s">
        <v>16</v>
      </c>
      <c r="D13" s="195">
        <v>0</v>
      </c>
      <c r="E13" s="196">
        <v>0</v>
      </c>
      <c r="F13" s="197">
        <v>0</v>
      </c>
      <c r="G13" s="198">
        <v>0</v>
      </c>
      <c r="H13" s="197">
        <v>0</v>
      </c>
      <c r="I13" s="198">
        <v>0</v>
      </c>
      <c r="J13" s="197">
        <v>0</v>
      </c>
      <c r="K13" s="198">
        <v>0</v>
      </c>
      <c r="L13" s="197">
        <v>0</v>
      </c>
      <c r="M13" s="198">
        <v>0</v>
      </c>
      <c r="N13" s="197">
        <v>0</v>
      </c>
      <c r="O13" s="198">
        <v>0</v>
      </c>
      <c r="P13" s="197">
        <v>0</v>
      </c>
      <c r="Q13" s="198">
        <v>0</v>
      </c>
      <c r="R13" s="197">
        <v>0</v>
      </c>
      <c r="S13" s="198">
        <v>0</v>
      </c>
      <c r="T13" s="197">
        <v>0</v>
      </c>
      <c r="U13" s="198">
        <v>0</v>
      </c>
      <c r="V13" s="197">
        <v>0</v>
      </c>
      <c r="W13" s="198">
        <v>0</v>
      </c>
      <c r="X13" s="197">
        <v>0</v>
      </c>
      <c r="Y13" s="198">
        <v>0</v>
      </c>
      <c r="Z13" s="197">
        <v>0</v>
      </c>
      <c r="AA13" s="198">
        <v>0</v>
      </c>
      <c r="AB13" s="197">
        <v>0</v>
      </c>
      <c r="AC13" s="198">
        <v>0</v>
      </c>
      <c r="AD13" s="197">
        <v>0</v>
      </c>
      <c r="AE13" s="198">
        <v>0</v>
      </c>
      <c r="AF13" s="197">
        <v>0</v>
      </c>
      <c r="AG13" s="198">
        <v>0</v>
      </c>
      <c r="AH13" s="197">
        <v>0</v>
      </c>
      <c r="AI13" s="198">
        <v>0</v>
      </c>
      <c r="AJ13" s="197">
        <v>0</v>
      </c>
      <c r="AK13" s="198">
        <v>0</v>
      </c>
      <c r="AL13" s="197">
        <v>0</v>
      </c>
      <c r="AM13" s="198">
        <v>0</v>
      </c>
      <c r="AN13" s="197">
        <v>0</v>
      </c>
      <c r="AO13" s="198">
        <v>0</v>
      </c>
      <c r="AP13" s="197">
        <v>0</v>
      </c>
      <c r="AQ13" s="198">
        <v>0</v>
      </c>
      <c r="AR13" s="197">
        <v>0</v>
      </c>
      <c r="AS13" s="198">
        <v>0</v>
      </c>
      <c r="AT13" s="197">
        <v>0</v>
      </c>
      <c r="AU13" s="198">
        <v>0</v>
      </c>
      <c r="AV13" s="197">
        <v>0</v>
      </c>
      <c r="AW13" s="198">
        <v>0</v>
      </c>
      <c r="AX13" s="197">
        <v>0</v>
      </c>
      <c r="AY13" s="198">
        <v>0</v>
      </c>
      <c r="AZ13" s="197">
        <v>0</v>
      </c>
      <c r="BA13" s="197">
        <v>0</v>
      </c>
      <c r="BB13" s="199">
        <v>0</v>
      </c>
      <c r="BC13" s="200">
        <v>0</v>
      </c>
      <c r="BD13" s="201">
        <v>0</v>
      </c>
      <c r="BE13" s="200">
        <v>0</v>
      </c>
      <c r="BF13" s="201">
        <v>0</v>
      </c>
      <c r="BG13" s="200">
        <v>0</v>
      </c>
      <c r="BH13" s="201">
        <v>0</v>
      </c>
      <c r="BI13" s="200">
        <v>0</v>
      </c>
      <c r="BJ13" s="201">
        <v>0</v>
      </c>
      <c r="BK13" s="200">
        <v>0</v>
      </c>
      <c r="BL13" s="201">
        <v>0</v>
      </c>
      <c r="BM13" s="200">
        <v>0</v>
      </c>
      <c r="BN13" s="201">
        <v>0</v>
      </c>
      <c r="BO13" s="200">
        <v>0</v>
      </c>
      <c r="BP13" s="201">
        <v>0</v>
      </c>
      <c r="BQ13" s="200">
        <v>0</v>
      </c>
      <c r="BR13" s="201">
        <v>0</v>
      </c>
      <c r="BS13" s="200">
        <v>0</v>
      </c>
      <c r="BT13" s="201">
        <v>0</v>
      </c>
      <c r="BU13" s="200">
        <v>0</v>
      </c>
      <c r="BV13" s="201">
        <v>0</v>
      </c>
      <c r="BW13" s="200">
        <v>0</v>
      </c>
      <c r="BX13" s="201">
        <v>0</v>
      </c>
      <c r="BY13" s="200">
        <v>0</v>
      </c>
      <c r="BZ13" s="201">
        <v>0</v>
      </c>
      <c r="CA13" s="200">
        <v>0</v>
      </c>
      <c r="CB13" s="201">
        <v>0</v>
      </c>
      <c r="CC13" s="200">
        <v>0</v>
      </c>
      <c r="CD13" s="201">
        <v>0</v>
      </c>
      <c r="CE13" s="200">
        <v>0</v>
      </c>
      <c r="CF13" s="201">
        <v>0</v>
      </c>
      <c r="CG13" s="200">
        <v>0</v>
      </c>
      <c r="CH13" s="201">
        <v>0</v>
      </c>
      <c r="CI13" s="200">
        <v>0</v>
      </c>
      <c r="CJ13" s="201">
        <v>0</v>
      </c>
      <c r="CK13" s="200">
        <v>0</v>
      </c>
      <c r="CL13" s="201">
        <v>0</v>
      </c>
      <c r="CM13" s="200">
        <v>0</v>
      </c>
      <c r="CN13" s="201">
        <v>0</v>
      </c>
      <c r="CO13" s="200">
        <v>0</v>
      </c>
      <c r="CP13" s="201">
        <v>0</v>
      </c>
      <c r="CQ13" s="200">
        <v>0</v>
      </c>
      <c r="CR13" s="201">
        <v>0</v>
      </c>
      <c r="CS13" s="200">
        <v>0</v>
      </c>
      <c r="CT13" s="201">
        <v>0</v>
      </c>
      <c r="CU13" s="200">
        <v>0</v>
      </c>
      <c r="CV13" s="201">
        <v>0</v>
      </c>
      <c r="CW13" s="200">
        <v>0</v>
      </c>
    </row>
    <row r="14" spans="1:111" x14ac:dyDescent="0.25">
      <c r="B14" s="94">
        <v>10055</v>
      </c>
      <c r="C14" s="95" t="s">
        <v>17</v>
      </c>
      <c r="D14" s="195">
        <v>0</v>
      </c>
      <c r="E14" s="196">
        <v>0</v>
      </c>
      <c r="F14" s="197">
        <v>0</v>
      </c>
      <c r="G14" s="198">
        <v>0</v>
      </c>
      <c r="H14" s="197">
        <v>0</v>
      </c>
      <c r="I14" s="198">
        <v>0</v>
      </c>
      <c r="J14" s="197">
        <v>0</v>
      </c>
      <c r="K14" s="198">
        <v>0</v>
      </c>
      <c r="L14" s="197">
        <v>0</v>
      </c>
      <c r="M14" s="198">
        <v>0</v>
      </c>
      <c r="N14" s="197">
        <v>0</v>
      </c>
      <c r="O14" s="198">
        <v>0</v>
      </c>
      <c r="P14" s="197">
        <v>0</v>
      </c>
      <c r="Q14" s="198">
        <v>0</v>
      </c>
      <c r="R14" s="197">
        <v>0</v>
      </c>
      <c r="S14" s="198">
        <v>0</v>
      </c>
      <c r="T14" s="197">
        <v>0</v>
      </c>
      <c r="U14" s="198">
        <v>0</v>
      </c>
      <c r="V14" s="197">
        <v>0</v>
      </c>
      <c r="W14" s="198">
        <v>0</v>
      </c>
      <c r="X14" s="197">
        <v>0</v>
      </c>
      <c r="Y14" s="198">
        <v>0</v>
      </c>
      <c r="Z14" s="197">
        <v>0</v>
      </c>
      <c r="AA14" s="198">
        <v>0</v>
      </c>
      <c r="AB14" s="197">
        <v>0</v>
      </c>
      <c r="AC14" s="198">
        <v>0</v>
      </c>
      <c r="AD14" s="197">
        <v>0</v>
      </c>
      <c r="AE14" s="198">
        <v>0</v>
      </c>
      <c r="AF14" s="197">
        <v>0</v>
      </c>
      <c r="AG14" s="198">
        <v>0</v>
      </c>
      <c r="AH14" s="197">
        <v>0</v>
      </c>
      <c r="AI14" s="198">
        <v>0</v>
      </c>
      <c r="AJ14" s="197">
        <v>0</v>
      </c>
      <c r="AK14" s="198">
        <v>0</v>
      </c>
      <c r="AL14" s="197">
        <v>0</v>
      </c>
      <c r="AM14" s="198">
        <v>0</v>
      </c>
      <c r="AN14" s="197">
        <v>0</v>
      </c>
      <c r="AO14" s="198">
        <v>0</v>
      </c>
      <c r="AP14" s="197">
        <v>0</v>
      </c>
      <c r="AQ14" s="198">
        <v>0</v>
      </c>
      <c r="AR14" s="197">
        <v>0</v>
      </c>
      <c r="AS14" s="198">
        <v>0</v>
      </c>
      <c r="AT14" s="197">
        <v>0</v>
      </c>
      <c r="AU14" s="198">
        <v>0</v>
      </c>
      <c r="AV14" s="197">
        <v>0</v>
      </c>
      <c r="AW14" s="198">
        <v>0</v>
      </c>
      <c r="AX14" s="197">
        <v>0</v>
      </c>
      <c r="AY14" s="198">
        <v>0</v>
      </c>
      <c r="AZ14" s="197">
        <v>0</v>
      </c>
      <c r="BA14" s="197">
        <v>0</v>
      </c>
      <c r="BB14" s="199">
        <v>0</v>
      </c>
      <c r="BC14" s="200">
        <v>0</v>
      </c>
      <c r="BD14" s="201">
        <v>0</v>
      </c>
      <c r="BE14" s="200">
        <v>0</v>
      </c>
      <c r="BF14" s="201">
        <v>0</v>
      </c>
      <c r="BG14" s="200">
        <v>0</v>
      </c>
      <c r="BH14" s="201">
        <v>0</v>
      </c>
      <c r="BI14" s="200">
        <v>0</v>
      </c>
      <c r="BJ14" s="201">
        <v>0</v>
      </c>
      <c r="BK14" s="200">
        <v>0</v>
      </c>
      <c r="BL14" s="201">
        <v>0</v>
      </c>
      <c r="BM14" s="200">
        <v>0</v>
      </c>
      <c r="BN14" s="201">
        <v>0</v>
      </c>
      <c r="BO14" s="200">
        <v>0</v>
      </c>
      <c r="BP14" s="201">
        <v>0</v>
      </c>
      <c r="BQ14" s="200">
        <v>0</v>
      </c>
      <c r="BR14" s="201">
        <v>0</v>
      </c>
      <c r="BS14" s="200">
        <v>0</v>
      </c>
      <c r="BT14" s="201">
        <v>0</v>
      </c>
      <c r="BU14" s="200">
        <v>0</v>
      </c>
      <c r="BV14" s="201">
        <v>0</v>
      </c>
      <c r="BW14" s="200">
        <v>0</v>
      </c>
      <c r="BX14" s="201">
        <v>0</v>
      </c>
      <c r="BY14" s="200">
        <v>0</v>
      </c>
      <c r="BZ14" s="201">
        <v>0</v>
      </c>
      <c r="CA14" s="200">
        <v>0</v>
      </c>
      <c r="CB14" s="201">
        <v>0</v>
      </c>
      <c r="CC14" s="200">
        <v>0</v>
      </c>
      <c r="CD14" s="201">
        <v>0</v>
      </c>
      <c r="CE14" s="200">
        <v>0</v>
      </c>
      <c r="CF14" s="201">
        <v>0</v>
      </c>
      <c r="CG14" s="200">
        <v>0</v>
      </c>
      <c r="CH14" s="201">
        <v>0</v>
      </c>
      <c r="CI14" s="200">
        <v>0</v>
      </c>
      <c r="CJ14" s="201">
        <v>0</v>
      </c>
      <c r="CK14" s="200">
        <v>0</v>
      </c>
      <c r="CL14" s="201">
        <v>0</v>
      </c>
      <c r="CM14" s="200">
        <v>0</v>
      </c>
      <c r="CN14" s="201">
        <v>0</v>
      </c>
      <c r="CO14" s="200">
        <v>0</v>
      </c>
      <c r="CP14" s="201">
        <v>0</v>
      </c>
      <c r="CQ14" s="200">
        <v>0</v>
      </c>
      <c r="CR14" s="201">
        <v>0</v>
      </c>
      <c r="CS14" s="200">
        <v>0</v>
      </c>
      <c r="CT14" s="201">
        <v>0</v>
      </c>
      <c r="CU14" s="200">
        <v>0</v>
      </c>
      <c r="CV14" s="201">
        <v>0</v>
      </c>
      <c r="CW14" s="200">
        <v>0</v>
      </c>
    </row>
    <row r="15" spans="1:111" x14ac:dyDescent="0.25">
      <c r="B15" s="94">
        <v>10057</v>
      </c>
      <c r="C15" s="95" t="s">
        <v>18</v>
      </c>
      <c r="D15" s="195">
        <v>0</v>
      </c>
      <c r="E15" s="196">
        <v>0</v>
      </c>
      <c r="F15" s="197">
        <v>0</v>
      </c>
      <c r="G15" s="198">
        <v>0</v>
      </c>
      <c r="H15" s="197">
        <v>0</v>
      </c>
      <c r="I15" s="198">
        <v>0</v>
      </c>
      <c r="J15" s="197">
        <v>0</v>
      </c>
      <c r="K15" s="198">
        <v>0</v>
      </c>
      <c r="L15" s="197">
        <v>0</v>
      </c>
      <c r="M15" s="198">
        <v>0</v>
      </c>
      <c r="N15" s="197">
        <v>0</v>
      </c>
      <c r="O15" s="198">
        <v>0</v>
      </c>
      <c r="P15" s="197">
        <v>0</v>
      </c>
      <c r="Q15" s="198">
        <v>0</v>
      </c>
      <c r="R15" s="197">
        <v>0</v>
      </c>
      <c r="S15" s="198">
        <v>0</v>
      </c>
      <c r="T15" s="197">
        <v>0</v>
      </c>
      <c r="U15" s="198">
        <v>0</v>
      </c>
      <c r="V15" s="197">
        <v>0</v>
      </c>
      <c r="W15" s="198">
        <v>0</v>
      </c>
      <c r="X15" s="197">
        <v>0</v>
      </c>
      <c r="Y15" s="198">
        <v>0</v>
      </c>
      <c r="Z15" s="197">
        <v>0</v>
      </c>
      <c r="AA15" s="198">
        <v>0</v>
      </c>
      <c r="AB15" s="197">
        <v>0</v>
      </c>
      <c r="AC15" s="198">
        <v>0</v>
      </c>
      <c r="AD15" s="197">
        <v>0</v>
      </c>
      <c r="AE15" s="198">
        <v>0</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v>0</v>
      </c>
      <c r="AU15" s="198">
        <v>0</v>
      </c>
      <c r="AV15" s="197">
        <v>0</v>
      </c>
      <c r="AW15" s="198">
        <v>0</v>
      </c>
      <c r="AX15" s="197">
        <v>0</v>
      </c>
      <c r="AY15" s="198">
        <v>0</v>
      </c>
      <c r="AZ15" s="197">
        <v>0</v>
      </c>
      <c r="BA15" s="197">
        <v>0</v>
      </c>
      <c r="BB15" s="199">
        <v>0</v>
      </c>
      <c r="BC15" s="200">
        <v>0</v>
      </c>
      <c r="BD15" s="201">
        <v>0</v>
      </c>
      <c r="BE15" s="200">
        <v>0</v>
      </c>
      <c r="BF15" s="201">
        <v>0</v>
      </c>
      <c r="BG15" s="200">
        <v>0</v>
      </c>
      <c r="BH15" s="201">
        <v>0</v>
      </c>
      <c r="BI15" s="200">
        <v>0</v>
      </c>
      <c r="BJ15" s="201">
        <v>0</v>
      </c>
      <c r="BK15" s="200">
        <v>0</v>
      </c>
      <c r="BL15" s="201">
        <v>0</v>
      </c>
      <c r="BM15" s="200">
        <v>0</v>
      </c>
      <c r="BN15" s="201">
        <v>0</v>
      </c>
      <c r="BO15" s="200">
        <v>0</v>
      </c>
      <c r="BP15" s="201">
        <v>0</v>
      </c>
      <c r="BQ15" s="200">
        <v>0</v>
      </c>
      <c r="BR15" s="201">
        <v>0</v>
      </c>
      <c r="BS15" s="200">
        <v>0</v>
      </c>
      <c r="BT15" s="201">
        <v>0</v>
      </c>
      <c r="BU15" s="200">
        <v>0</v>
      </c>
      <c r="BV15" s="201">
        <v>0</v>
      </c>
      <c r="BW15" s="200">
        <v>0</v>
      </c>
      <c r="BX15" s="201">
        <v>0</v>
      </c>
      <c r="BY15" s="200">
        <v>0</v>
      </c>
      <c r="BZ15" s="201">
        <v>0</v>
      </c>
      <c r="CA15" s="200">
        <v>0</v>
      </c>
      <c r="CB15" s="201">
        <v>0</v>
      </c>
      <c r="CC15" s="200">
        <v>0</v>
      </c>
      <c r="CD15" s="201">
        <v>0</v>
      </c>
      <c r="CE15" s="200">
        <v>0</v>
      </c>
      <c r="CF15" s="201">
        <v>0</v>
      </c>
      <c r="CG15" s="200">
        <v>0</v>
      </c>
      <c r="CH15" s="201">
        <v>0</v>
      </c>
      <c r="CI15" s="200">
        <v>0</v>
      </c>
      <c r="CJ15" s="201">
        <v>0</v>
      </c>
      <c r="CK15" s="200">
        <v>0</v>
      </c>
      <c r="CL15" s="201">
        <v>0</v>
      </c>
      <c r="CM15" s="200">
        <v>0</v>
      </c>
      <c r="CN15" s="201">
        <v>0</v>
      </c>
      <c r="CO15" s="200">
        <v>0</v>
      </c>
      <c r="CP15" s="201">
        <v>0</v>
      </c>
      <c r="CQ15" s="200">
        <v>0</v>
      </c>
      <c r="CR15" s="201">
        <v>0</v>
      </c>
      <c r="CS15" s="200">
        <v>0</v>
      </c>
      <c r="CT15" s="201">
        <v>0</v>
      </c>
      <c r="CU15" s="200">
        <v>0</v>
      </c>
      <c r="CV15" s="201">
        <v>0</v>
      </c>
      <c r="CW15" s="200">
        <v>0</v>
      </c>
    </row>
    <row r="16" spans="1:111" x14ac:dyDescent="0.25">
      <c r="B16" s="94">
        <v>10059</v>
      </c>
      <c r="C16" s="95" t="s">
        <v>19</v>
      </c>
      <c r="D16" s="195">
        <v>0</v>
      </c>
      <c r="E16" s="196">
        <v>0</v>
      </c>
      <c r="F16" s="197">
        <v>0</v>
      </c>
      <c r="G16" s="198">
        <v>0</v>
      </c>
      <c r="H16" s="197">
        <v>0</v>
      </c>
      <c r="I16" s="198">
        <v>0</v>
      </c>
      <c r="J16" s="197">
        <v>0</v>
      </c>
      <c r="K16" s="198">
        <v>0</v>
      </c>
      <c r="L16" s="197">
        <v>0</v>
      </c>
      <c r="M16" s="198">
        <v>0</v>
      </c>
      <c r="N16" s="197">
        <v>0</v>
      </c>
      <c r="O16" s="198">
        <v>0</v>
      </c>
      <c r="P16" s="197">
        <v>0</v>
      </c>
      <c r="Q16" s="198">
        <v>0</v>
      </c>
      <c r="R16" s="197">
        <v>0</v>
      </c>
      <c r="S16" s="198">
        <v>0</v>
      </c>
      <c r="T16" s="197">
        <v>0</v>
      </c>
      <c r="U16" s="198">
        <v>0</v>
      </c>
      <c r="V16" s="197">
        <v>0</v>
      </c>
      <c r="W16" s="198">
        <v>0</v>
      </c>
      <c r="X16" s="197">
        <v>0</v>
      </c>
      <c r="Y16" s="198">
        <v>0</v>
      </c>
      <c r="Z16" s="197">
        <v>0</v>
      </c>
      <c r="AA16" s="198">
        <v>0</v>
      </c>
      <c r="AB16" s="197">
        <v>0</v>
      </c>
      <c r="AC16" s="198">
        <v>0</v>
      </c>
      <c r="AD16" s="197">
        <v>0</v>
      </c>
      <c r="AE16" s="198">
        <v>0</v>
      </c>
      <c r="AF16" s="197">
        <v>0</v>
      </c>
      <c r="AG16" s="198">
        <v>0</v>
      </c>
      <c r="AH16" s="197">
        <v>0</v>
      </c>
      <c r="AI16" s="198">
        <v>0</v>
      </c>
      <c r="AJ16" s="197">
        <v>0</v>
      </c>
      <c r="AK16" s="198">
        <v>0</v>
      </c>
      <c r="AL16" s="197">
        <v>0</v>
      </c>
      <c r="AM16" s="198">
        <v>0</v>
      </c>
      <c r="AN16" s="197">
        <v>0</v>
      </c>
      <c r="AO16" s="198">
        <v>0</v>
      </c>
      <c r="AP16" s="197">
        <v>0</v>
      </c>
      <c r="AQ16" s="198">
        <v>0</v>
      </c>
      <c r="AR16" s="197">
        <v>0</v>
      </c>
      <c r="AS16" s="198">
        <v>0</v>
      </c>
      <c r="AT16" s="197">
        <v>0</v>
      </c>
      <c r="AU16" s="198">
        <v>0</v>
      </c>
      <c r="AV16" s="197">
        <v>0</v>
      </c>
      <c r="AW16" s="198">
        <v>0</v>
      </c>
      <c r="AX16" s="197">
        <v>0</v>
      </c>
      <c r="AY16" s="198">
        <v>0</v>
      </c>
      <c r="AZ16" s="197">
        <v>0</v>
      </c>
      <c r="BA16" s="197">
        <v>0</v>
      </c>
      <c r="BB16" s="199">
        <v>0</v>
      </c>
      <c r="BC16" s="200">
        <v>0</v>
      </c>
      <c r="BD16" s="201">
        <v>0</v>
      </c>
      <c r="BE16" s="200">
        <v>0</v>
      </c>
      <c r="BF16" s="201">
        <v>0</v>
      </c>
      <c r="BG16" s="200">
        <v>0</v>
      </c>
      <c r="BH16" s="201">
        <v>0</v>
      </c>
      <c r="BI16" s="200">
        <v>0</v>
      </c>
      <c r="BJ16" s="201">
        <v>0</v>
      </c>
      <c r="BK16" s="200">
        <v>0</v>
      </c>
      <c r="BL16" s="201">
        <v>0</v>
      </c>
      <c r="BM16" s="200">
        <v>0</v>
      </c>
      <c r="BN16" s="201">
        <v>0</v>
      </c>
      <c r="BO16" s="200">
        <v>0</v>
      </c>
      <c r="BP16" s="201">
        <v>0</v>
      </c>
      <c r="BQ16" s="200">
        <v>0</v>
      </c>
      <c r="BR16" s="201">
        <v>0</v>
      </c>
      <c r="BS16" s="200">
        <v>0</v>
      </c>
      <c r="BT16" s="201">
        <v>0</v>
      </c>
      <c r="BU16" s="200">
        <v>0</v>
      </c>
      <c r="BV16" s="201">
        <v>0</v>
      </c>
      <c r="BW16" s="200">
        <v>0</v>
      </c>
      <c r="BX16" s="201">
        <v>0</v>
      </c>
      <c r="BY16" s="200">
        <v>0</v>
      </c>
      <c r="BZ16" s="201">
        <v>0</v>
      </c>
      <c r="CA16" s="200">
        <v>0</v>
      </c>
      <c r="CB16" s="201">
        <v>0</v>
      </c>
      <c r="CC16" s="200">
        <v>0</v>
      </c>
      <c r="CD16" s="201">
        <v>0</v>
      </c>
      <c r="CE16" s="200">
        <v>0</v>
      </c>
      <c r="CF16" s="201">
        <v>0</v>
      </c>
      <c r="CG16" s="200">
        <v>0</v>
      </c>
      <c r="CH16" s="201">
        <v>0</v>
      </c>
      <c r="CI16" s="200">
        <v>0</v>
      </c>
      <c r="CJ16" s="201">
        <v>0</v>
      </c>
      <c r="CK16" s="200">
        <v>0</v>
      </c>
      <c r="CL16" s="201">
        <v>0</v>
      </c>
      <c r="CM16" s="200">
        <v>0</v>
      </c>
      <c r="CN16" s="201">
        <v>0</v>
      </c>
      <c r="CO16" s="200">
        <v>0</v>
      </c>
      <c r="CP16" s="201">
        <v>0</v>
      </c>
      <c r="CQ16" s="200">
        <v>0</v>
      </c>
      <c r="CR16" s="201">
        <v>0</v>
      </c>
      <c r="CS16" s="200">
        <v>0</v>
      </c>
      <c r="CT16" s="201">
        <v>0</v>
      </c>
      <c r="CU16" s="200">
        <v>0</v>
      </c>
      <c r="CV16" s="201">
        <v>0</v>
      </c>
      <c r="CW16" s="200">
        <v>0</v>
      </c>
    </row>
    <row r="17" spans="2:101" x14ac:dyDescent="0.25">
      <c r="B17" s="94">
        <v>10061</v>
      </c>
      <c r="C17" s="95" t="s">
        <v>20</v>
      </c>
      <c r="D17" s="195">
        <v>0</v>
      </c>
      <c r="E17" s="196">
        <v>0</v>
      </c>
      <c r="F17" s="197">
        <v>0</v>
      </c>
      <c r="G17" s="198">
        <v>0</v>
      </c>
      <c r="H17" s="197">
        <v>0</v>
      </c>
      <c r="I17" s="198">
        <v>0</v>
      </c>
      <c r="J17" s="197">
        <v>0</v>
      </c>
      <c r="K17" s="198">
        <v>0</v>
      </c>
      <c r="L17" s="197">
        <v>0</v>
      </c>
      <c r="M17" s="198">
        <v>0</v>
      </c>
      <c r="N17" s="197">
        <v>0</v>
      </c>
      <c r="O17" s="198">
        <v>0</v>
      </c>
      <c r="P17" s="197">
        <v>0</v>
      </c>
      <c r="Q17" s="198">
        <v>0</v>
      </c>
      <c r="R17" s="197">
        <v>0</v>
      </c>
      <c r="S17" s="198">
        <v>0</v>
      </c>
      <c r="T17" s="197">
        <v>0</v>
      </c>
      <c r="U17" s="198">
        <v>0</v>
      </c>
      <c r="V17" s="197">
        <v>0</v>
      </c>
      <c r="W17" s="198">
        <v>0</v>
      </c>
      <c r="X17" s="197">
        <v>0</v>
      </c>
      <c r="Y17" s="198">
        <v>0</v>
      </c>
      <c r="Z17" s="197">
        <v>0</v>
      </c>
      <c r="AA17" s="198">
        <v>0</v>
      </c>
      <c r="AB17" s="197">
        <v>0</v>
      </c>
      <c r="AC17" s="198">
        <v>0</v>
      </c>
      <c r="AD17" s="197">
        <v>0</v>
      </c>
      <c r="AE17" s="198">
        <v>0</v>
      </c>
      <c r="AF17" s="197">
        <v>0</v>
      </c>
      <c r="AG17" s="198">
        <v>0</v>
      </c>
      <c r="AH17" s="197">
        <v>0</v>
      </c>
      <c r="AI17" s="198">
        <v>0</v>
      </c>
      <c r="AJ17" s="197">
        <v>0</v>
      </c>
      <c r="AK17" s="198">
        <v>0</v>
      </c>
      <c r="AL17" s="197">
        <v>0</v>
      </c>
      <c r="AM17" s="198">
        <v>0</v>
      </c>
      <c r="AN17" s="197">
        <v>0</v>
      </c>
      <c r="AO17" s="198">
        <v>0</v>
      </c>
      <c r="AP17" s="197">
        <v>0</v>
      </c>
      <c r="AQ17" s="198">
        <v>0</v>
      </c>
      <c r="AR17" s="197">
        <v>0</v>
      </c>
      <c r="AS17" s="198">
        <v>0</v>
      </c>
      <c r="AT17" s="197">
        <v>0</v>
      </c>
      <c r="AU17" s="198">
        <v>0</v>
      </c>
      <c r="AV17" s="197">
        <v>0</v>
      </c>
      <c r="AW17" s="198">
        <v>0</v>
      </c>
      <c r="AX17" s="197">
        <v>0</v>
      </c>
      <c r="AY17" s="198">
        <v>0</v>
      </c>
      <c r="AZ17" s="197">
        <v>0</v>
      </c>
      <c r="BA17" s="197">
        <v>0</v>
      </c>
      <c r="BB17" s="199">
        <v>0</v>
      </c>
      <c r="BC17" s="200">
        <v>0</v>
      </c>
      <c r="BD17" s="201">
        <v>0</v>
      </c>
      <c r="BE17" s="200">
        <v>0</v>
      </c>
      <c r="BF17" s="201">
        <v>0</v>
      </c>
      <c r="BG17" s="200">
        <v>0</v>
      </c>
      <c r="BH17" s="201">
        <v>0</v>
      </c>
      <c r="BI17" s="200">
        <v>0</v>
      </c>
      <c r="BJ17" s="201">
        <v>0</v>
      </c>
      <c r="BK17" s="200">
        <v>0</v>
      </c>
      <c r="BL17" s="201">
        <v>0</v>
      </c>
      <c r="BM17" s="200">
        <v>0</v>
      </c>
      <c r="BN17" s="201">
        <v>0</v>
      </c>
      <c r="BO17" s="200">
        <v>0</v>
      </c>
      <c r="BP17" s="201">
        <v>0</v>
      </c>
      <c r="BQ17" s="200">
        <v>0</v>
      </c>
      <c r="BR17" s="201">
        <v>0</v>
      </c>
      <c r="BS17" s="200">
        <v>0</v>
      </c>
      <c r="BT17" s="201">
        <v>0</v>
      </c>
      <c r="BU17" s="200">
        <v>0</v>
      </c>
      <c r="BV17" s="201">
        <v>0</v>
      </c>
      <c r="BW17" s="200">
        <v>0</v>
      </c>
      <c r="BX17" s="201">
        <v>0</v>
      </c>
      <c r="BY17" s="200">
        <v>0</v>
      </c>
      <c r="BZ17" s="201">
        <v>0</v>
      </c>
      <c r="CA17" s="200">
        <v>0</v>
      </c>
      <c r="CB17" s="201">
        <v>0</v>
      </c>
      <c r="CC17" s="200">
        <v>0</v>
      </c>
      <c r="CD17" s="201">
        <v>0</v>
      </c>
      <c r="CE17" s="200">
        <v>0</v>
      </c>
      <c r="CF17" s="201">
        <v>0</v>
      </c>
      <c r="CG17" s="200">
        <v>0</v>
      </c>
      <c r="CH17" s="201">
        <v>0</v>
      </c>
      <c r="CI17" s="200">
        <v>0</v>
      </c>
      <c r="CJ17" s="201">
        <v>0</v>
      </c>
      <c r="CK17" s="200">
        <v>0</v>
      </c>
      <c r="CL17" s="201">
        <v>0</v>
      </c>
      <c r="CM17" s="200">
        <v>0</v>
      </c>
      <c r="CN17" s="201">
        <v>0</v>
      </c>
      <c r="CO17" s="200">
        <v>0</v>
      </c>
      <c r="CP17" s="201">
        <v>0</v>
      </c>
      <c r="CQ17" s="200">
        <v>0</v>
      </c>
      <c r="CR17" s="201">
        <v>0</v>
      </c>
      <c r="CS17" s="200">
        <v>0</v>
      </c>
      <c r="CT17" s="201">
        <v>0</v>
      </c>
      <c r="CU17" s="200">
        <v>0</v>
      </c>
      <c r="CV17" s="201">
        <v>0</v>
      </c>
      <c r="CW17" s="200">
        <v>0</v>
      </c>
    </row>
    <row r="18" spans="2:101" x14ac:dyDescent="0.25">
      <c r="B18" s="94">
        <v>10062</v>
      </c>
      <c r="C18" s="95" t="s">
        <v>21</v>
      </c>
      <c r="D18" s="195">
        <v>0</v>
      </c>
      <c r="E18" s="196">
        <v>0</v>
      </c>
      <c r="F18" s="197">
        <v>0</v>
      </c>
      <c r="G18" s="198">
        <v>0</v>
      </c>
      <c r="H18" s="197">
        <v>0</v>
      </c>
      <c r="I18" s="198">
        <v>0</v>
      </c>
      <c r="J18" s="197">
        <v>0</v>
      </c>
      <c r="K18" s="198">
        <v>0</v>
      </c>
      <c r="L18" s="197">
        <v>0</v>
      </c>
      <c r="M18" s="198">
        <v>0</v>
      </c>
      <c r="N18" s="197">
        <v>0</v>
      </c>
      <c r="O18" s="198">
        <v>0</v>
      </c>
      <c r="P18" s="197">
        <v>0</v>
      </c>
      <c r="Q18" s="198">
        <v>0</v>
      </c>
      <c r="R18" s="197">
        <v>0</v>
      </c>
      <c r="S18" s="198">
        <v>0</v>
      </c>
      <c r="T18" s="197">
        <v>0</v>
      </c>
      <c r="U18" s="198">
        <v>0</v>
      </c>
      <c r="V18" s="197">
        <v>0</v>
      </c>
      <c r="W18" s="198">
        <v>0</v>
      </c>
      <c r="X18" s="197">
        <v>0</v>
      </c>
      <c r="Y18" s="198">
        <v>0</v>
      </c>
      <c r="Z18" s="197">
        <v>0</v>
      </c>
      <c r="AA18" s="198">
        <v>0</v>
      </c>
      <c r="AB18" s="197">
        <v>0</v>
      </c>
      <c r="AC18" s="198">
        <v>0</v>
      </c>
      <c r="AD18" s="197">
        <v>0</v>
      </c>
      <c r="AE18" s="198">
        <v>0</v>
      </c>
      <c r="AF18" s="197">
        <v>0</v>
      </c>
      <c r="AG18" s="198">
        <v>0</v>
      </c>
      <c r="AH18" s="197">
        <v>0</v>
      </c>
      <c r="AI18" s="198">
        <v>0</v>
      </c>
      <c r="AJ18" s="197">
        <v>0</v>
      </c>
      <c r="AK18" s="198">
        <v>0</v>
      </c>
      <c r="AL18" s="197">
        <v>0</v>
      </c>
      <c r="AM18" s="198">
        <v>0</v>
      </c>
      <c r="AN18" s="197">
        <v>0</v>
      </c>
      <c r="AO18" s="198">
        <v>0</v>
      </c>
      <c r="AP18" s="197">
        <v>0</v>
      </c>
      <c r="AQ18" s="198">
        <v>0</v>
      </c>
      <c r="AR18" s="197">
        <v>0</v>
      </c>
      <c r="AS18" s="198">
        <v>0</v>
      </c>
      <c r="AT18" s="197">
        <v>0</v>
      </c>
      <c r="AU18" s="198">
        <v>0</v>
      </c>
      <c r="AV18" s="197">
        <v>0</v>
      </c>
      <c r="AW18" s="198">
        <v>0</v>
      </c>
      <c r="AX18" s="197">
        <v>0</v>
      </c>
      <c r="AY18" s="198">
        <v>0</v>
      </c>
      <c r="AZ18" s="197">
        <v>0</v>
      </c>
      <c r="BA18" s="197">
        <v>0</v>
      </c>
      <c r="BB18" s="199">
        <v>0</v>
      </c>
      <c r="BC18" s="200">
        <v>0</v>
      </c>
      <c r="BD18" s="201">
        <v>0</v>
      </c>
      <c r="BE18" s="200">
        <v>0</v>
      </c>
      <c r="BF18" s="201">
        <v>0</v>
      </c>
      <c r="BG18" s="200">
        <v>0</v>
      </c>
      <c r="BH18" s="201">
        <v>0</v>
      </c>
      <c r="BI18" s="200">
        <v>0</v>
      </c>
      <c r="BJ18" s="201">
        <v>0</v>
      </c>
      <c r="BK18" s="200">
        <v>0</v>
      </c>
      <c r="BL18" s="201">
        <v>0</v>
      </c>
      <c r="BM18" s="200">
        <v>0</v>
      </c>
      <c r="BN18" s="201">
        <v>0</v>
      </c>
      <c r="BO18" s="200">
        <v>0</v>
      </c>
      <c r="BP18" s="201">
        <v>0</v>
      </c>
      <c r="BQ18" s="200">
        <v>0</v>
      </c>
      <c r="BR18" s="201">
        <v>0</v>
      </c>
      <c r="BS18" s="200">
        <v>0</v>
      </c>
      <c r="BT18" s="201">
        <v>0</v>
      </c>
      <c r="BU18" s="200">
        <v>0</v>
      </c>
      <c r="BV18" s="201">
        <v>0</v>
      </c>
      <c r="BW18" s="200">
        <v>0</v>
      </c>
      <c r="BX18" s="201">
        <v>0</v>
      </c>
      <c r="BY18" s="200">
        <v>0</v>
      </c>
      <c r="BZ18" s="201">
        <v>0</v>
      </c>
      <c r="CA18" s="200">
        <v>0</v>
      </c>
      <c r="CB18" s="201">
        <v>0</v>
      </c>
      <c r="CC18" s="200">
        <v>0</v>
      </c>
      <c r="CD18" s="201">
        <v>0</v>
      </c>
      <c r="CE18" s="200">
        <v>0</v>
      </c>
      <c r="CF18" s="201">
        <v>0</v>
      </c>
      <c r="CG18" s="200">
        <v>0</v>
      </c>
      <c r="CH18" s="201">
        <v>0</v>
      </c>
      <c r="CI18" s="200">
        <v>0</v>
      </c>
      <c r="CJ18" s="201">
        <v>0</v>
      </c>
      <c r="CK18" s="200">
        <v>0</v>
      </c>
      <c r="CL18" s="201">
        <v>0</v>
      </c>
      <c r="CM18" s="200">
        <v>0</v>
      </c>
      <c r="CN18" s="201">
        <v>0</v>
      </c>
      <c r="CO18" s="200">
        <v>0</v>
      </c>
      <c r="CP18" s="201">
        <v>0</v>
      </c>
      <c r="CQ18" s="200">
        <v>0</v>
      </c>
      <c r="CR18" s="201">
        <v>0</v>
      </c>
      <c r="CS18" s="200">
        <v>0</v>
      </c>
      <c r="CT18" s="201">
        <v>0</v>
      </c>
      <c r="CU18" s="200">
        <v>0</v>
      </c>
      <c r="CV18" s="201">
        <v>0</v>
      </c>
      <c r="CW18" s="200">
        <v>0</v>
      </c>
    </row>
    <row r="19" spans="2:101" x14ac:dyDescent="0.25">
      <c r="B19" s="94">
        <v>10064</v>
      </c>
      <c r="C19" s="95" t="s">
        <v>22</v>
      </c>
      <c r="D19" s="195">
        <v>0</v>
      </c>
      <c r="E19" s="196">
        <v>0</v>
      </c>
      <c r="F19" s="197">
        <v>0</v>
      </c>
      <c r="G19" s="198">
        <v>0</v>
      </c>
      <c r="H19" s="197">
        <v>0</v>
      </c>
      <c r="I19" s="198">
        <v>0</v>
      </c>
      <c r="J19" s="197">
        <v>0</v>
      </c>
      <c r="K19" s="198">
        <v>0</v>
      </c>
      <c r="L19" s="197">
        <v>0</v>
      </c>
      <c r="M19" s="198">
        <v>0</v>
      </c>
      <c r="N19" s="197">
        <v>0</v>
      </c>
      <c r="O19" s="198">
        <v>0</v>
      </c>
      <c r="P19" s="197">
        <v>0</v>
      </c>
      <c r="Q19" s="198">
        <v>0</v>
      </c>
      <c r="R19" s="197">
        <v>0</v>
      </c>
      <c r="S19" s="198">
        <v>0</v>
      </c>
      <c r="T19" s="197">
        <v>0</v>
      </c>
      <c r="U19" s="198">
        <v>0</v>
      </c>
      <c r="V19" s="197">
        <v>0</v>
      </c>
      <c r="W19" s="198">
        <v>0</v>
      </c>
      <c r="X19" s="197">
        <v>0</v>
      </c>
      <c r="Y19" s="198">
        <v>0</v>
      </c>
      <c r="Z19" s="197">
        <v>0</v>
      </c>
      <c r="AA19" s="198">
        <v>0</v>
      </c>
      <c r="AB19" s="197">
        <v>0</v>
      </c>
      <c r="AC19" s="198">
        <v>0</v>
      </c>
      <c r="AD19" s="197">
        <v>0</v>
      </c>
      <c r="AE19" s="198">
        <v>0</v>
      </c>
      <c r="AF19" s="197">
        <v>0</v>
      </c>
      <c r="AG19" s="198">
        <v>0</v>
      </c>
      <c r="AH19" s="197">
        <v>0</v>
      </c>
      <c r="AI19" s="198">
        <v>0</v>
      </c>
      <c r="AJ19" s="197">
        <v>0</v>
      </c>
      <c r="AK19" s="198">
        <v>0</v>
      </c>
      <c r="AL19" s="197">
        <v>0</v>
      </c>
      <c r="AM19" s="198">
        <v>0</v>
      </c>
      <c r="AN19" s="197">
        <v>0</v>
      </c>
      <c r="AO19" s="198">
        <v>0</v>
      </c>
      <c r="AP19" s="197">
        <v>0</v>
      </c>
      <c r="AQ19" s="198">
        <v>0</v>
      </c>
      <c r="AR19" s="197">
        <v>0</v>
      </c>
      <c r="AS19" s="198">
        <v>0</v>
      </c>
      <c r="AT19" s="197">
        <v>0</v>
      </c>
      <c r="AU19" s="198">
        <v>0</v>
      </c>
      <c r="AV19" s="197">
        <v>0</v>
      </c>
      <c r="AW19" s="198">
        <v>0</v>
      </c>
      <c r="AX19" s="197">
        <v>0</v>
      </c>
      <c r="AY19" s="198">
        <v>0</v>
      </c>
      <c r="AZ19" s="197">
        <v>0</v>
      </c>
      <c r="BA19" s="197">
        <v>0</v>
      </c>
      <c r="BB19" s="199">
        <v>0</v>
      </c>
      <c r="BC19" s="200">
        <v>0</v>
      </c>
      <c r="BD19" s="201">
        <v>0</v>
      </c>
      <c r="BE19" s="200">
        <v>0</v>
      </c>
      <c r="BF19" s="201">
        <v>0</v>
      </c>
      <c r="BG19" s="200">
        <v>0</v>
      </c>
      <c r="BH19" s="201">
        <v>0</v>
      </c>
      <c r="BI19" s="200">
        <v>0</v>
      </c>
      <c r="BJ19" s="201">
        <v>0</v>
      </c>
      <c r="BK19" s="200">
        <v>0</v>
      </c>
      <c r="BL19" s="201">
        <v>0</v>
      </c>
      <c r="BM19" s="200">
        <v>0</v>
      </c>
      <c r="BN19" s="201">
        <v>0</v>
      </c>
      <c r="BO19" s="200">
        <v>0</v>
      </c>
      <c r="BP19" s="201">
        <v>0</v>
      </c>
      <c r="BQ19" s="200">
        <v>0</v>
      </c>
      <c r="BR19" s="201">
        <v>0</v>
      </c>
      <c r="BS19" s="200">
        <v>0</v>
      </c>
      <c r="BT19" s="201">
        <v>0</v>
      </c>
      <c r="BU19" s="200">
        <v>0</v>
      </c>
      <c r="BV19" s="201">
        <v>0</v>
      </c>
      <c r="BW19" s="200">
        <v>0</v>
      </c>
      <c r="BX19" s="201">
        <v>0</v>
      </c>
      <c r="BY19" s="200">
        <v>0</v>
      </c>
      <c r="BZ19" s="201">
        <v>0</v>
      </c>
      <c r="CA19" s="200">
        <v>0</v>
      </c>
      <c r="CB19" s="201">
        <v>0</v>
      </c>
      <c r="CC19" s="200">
        <v>0</v>
      </c>
      <c r="CD19" s="201">
        <v>0</v>
      </c>
      <c r="CE19" s="200">
        <v>0</v>
      </c>
      <c r="CF19" s="201">
        <v>0</v>
      </c>
      <c r="CG19" s="200">
        <v>0</v>
      </c>
      <c r="CH19" s="201">
        <v>0</v>
      </c>
      <c r="CI19" s="200">
        <v>0</v>
      </c>
      <c r="CJ19" s="201">
        <v>0</v>
      </c>
      <c r="CK19" s="200">
        <v>0</v>
      </c>
      <c r="CL19" s="201">
        <v>0</v>
      </c>
      <c r="CM19" s="200">
        <v>0</v>
      </c>
      <c r="CN19" s="201">
        <v>0</v>
      </c>
      <c r="CO19" s="200">
        <v>0</v>
      </c>
      <c r="CP19" s="201">
        <v>0</v>
      </c>
      <c r="CQ19" s="200">
        <v>0</v>
      </c>
      <c r="CR19" s="201">
        <v>0</v>
      </c>
      <c r="CS19" s="200">
        <v>0</v>
      </c>
      <c r="CT19" s="201">
        <v>0</v>
      </c>
      <c r="CU19" s="200">
        <v>0</v>
      </c>
      <c r="CV19" s="201">
        <v>0</v>
      </c>
      <c r="CW19" s="200">
        <v>0</v>
      </c>
    </row>
    <row r="20" spans="2:101" x14ac:dyDescent="0.25">
      <c r="B20" s="94">
        <v>10065</v>
      </c>
      <c r="C20" s="95" t="s">
        <v>23</v>
      </c>
      <c r="D20" s="195">
        <v>1.72535E-5</v>
      </c>
      <c r="E20" s="196">
        <v>1.72535E-5</v>
      </c>
      <c r="F20" s="197">
        <v>5.9936805247904816</v>
      </c>
      <c r="G20" s="198">
        <v>4.1278789185265996</v>
      </c>
      <c r="H20" s="197">
        <v>3.1869154348975077</v>
      </c>
      <c r="I20" s="198">
        <v>10.394926399215398</v>
      </c>
      <c r="J20" s="197">
        <v>25.993501450927834</v>
      </c>
      <c r="K20" s="198">
        <v>19.238754307606353</v>
      </c>
      <c r="L20" s="197">
        <v>13.886991887234425</v>
      </c>
      <c r="M20" s="198">
        <v>20.807622018966963</v>
      </c>
      <c r="N20" s="197">
        <v>23.49052506674002</v>
      </c>
      <c r="O20" s="198">
        <v>16.702554205560148</v>
      </c>
      <c r="P20" s="197">
        <v>13.969416882384241</v>
      </c>
      <c r="Q20" s="198">
        <v>8.914491266733453</v>
      </c>
      <c r="R20" s="197">
        <v>23.511315180595332</v>
      </c>
      <c r="S20" s="198">
        <v>13.332171817398088</v>
      </c>
      <c r="T20" s="197">
        <v>-19.114745355095696</v>
      </c>
      <c r="U20" s="198">
        <v>-7.8952547114189677</v>
      </c>
      <c r="V20" s="197">
        <v>-7.9867355652222187</v>
      </c>
      <c r="W20" s="198">
        <v>-1.994021776004302</v>
      </c>
      <c r="X20" s="197">
        <v>-12.281962543017405</v>
      </c>
      <c r="Y20" s="198">
        <v>2.2524904879662309</v>
      </c>
      <c r="Z20" s="197">
        <v>2.609866411427487</v>
      </c>
      <c r="AA20" s="198">
        <v>2.2056404337316193</v>
      </c>
      <c r="AB20" s="197">
        <v>2.922236954471602</v>
      </c>
      <c r="AC20" s="198">
        <v>3.0851731151849662</v>
      </c>
      <c r="AD20" s="197">
        <v>4.2897805247904799</v>
      </c>
      <c r="AE20" s="198">
        <v>5.8318339185265993</v>
      </c>
      <c r="AF20" s="197">
        <v>5.4380654348975108</v>
      </c>
      <c r="AG20" s="198">
        <v>8.1437763992154011</v>
      </c>
      <c r="AH20" s="197">
        <v>25.993501450927834</v>
      </c>
      <c r="AI20" s="198">
        <v>19.238754307606353</v>
      </c>
      <c r="AJ20" s="197">
        <v>13.886991887234425</v>
      </c>
      <c r="AK20" s="198">
        <v>20.807622018966963</v>
      </c>
      <c r="AL20" s="197">
        <v>21.390790066740013</v>
      </c>
      <c r="AM20" s="198">
        <v>15.951474205560144</v>
      </c>
      <c r="AN20" s="197">
        <v>13.969416882384241</v>
      </c>
      <c r="AO20" s="198">
        <v>8.914491266733453</v>
      </c>
      <c r="AP20" s="197">
        <v>21.578230180595337</v>
      </c>
      <c r="AQ20" s="198">
        <v>15.265256817398084</v>
      </c>
      <c r="AR20" s="197">
        <v>-17.442415355095701</v>
      </c>
      <c r="AS20" s="198">
        <v>-9.56758471141897</v>
      </c>
      <c r="AT20" s="197">
        <v>-7.9867355652222187</v>
      </c>
      <c r="AU20" s="198">
        <v>-1.994021776004302</v>
      </c>
      <c r="AV20" s="197">
        <v>-12.281962543017405</v>
      </c>
      <c r="AW20" s="198">
        <v>2.2524904879662309</v>
      </c>
      <c r="AX20" s="197">
        <v>2.609866411427487</v>
      </c>
      <c r="AY20" s="198">
        <v>2.2056404337316193</v>
      </c>
      <c r="AZ20" s="197">
        <v>2.922236954471602</v>
      </c>
      <c r="BA20" s="197">
        <v>3.0851731151849662</v>
      </c>
      <c r="BB20" s="199">
        <v>72.362685185185185</v>
      </c>
      <c r="BC20" s="200">
        <v>0</v>
      </c>
      <c r="BD20" s="201">
        <v>78.48541250000001</v>
      </c>
      <c r="BE20" s="200">
        <v>0</v>
      </c>
      <c r="BF20" s="201">
        <v>52.230750000000015</v>
      </c>
      <c r="BG20" s="200">
        <v>0</v>
      </c>
      <c r="BH20" s="201">
        <v>77.131814903846177</v>
      </c>
      <c r="BI20" s="200">
        <v>0</v>
      </c>
      <c r="BJ20" s="201">
        <v>48.56772135416665</v>
      </c>
      <c r="BK20" s="200">
        <v>0</v>
      </c>
      <c r="BL20" s="201">
        <v>87.095540865384578</v>
      </c>
      <c r="BM20" s="200">
        <v>0</v>
      </c>
      <c r="BN20" s="201">
        <v>67.116658653846159</v>
      </c>
      <c r="BO20" s="200">
        <v>0</v>
      </c>
      <c r="BP20" s="201">
        <v>65.372259615384607</v>
      </c>
      <c r="BQ20" s="200">
        <v>0</v>
      </c>
      <c r="BR20" s="201">
        <v>50.654174999999988</v>
      </c>
      <c r="BS20" s="200">
        <v>0</v>
      </c>
      <c r="BT20" s="201">
        <v>56.442427884615405</v>
      </c>
      <c r="BU20" s="200">
        <v>0</v>
      </c>
      <c r="BV20" s="201">
        <v>53.083725961538462</v>
      </c>
      <c r="BW20" s="200">
        <v>0</v>
      </c>
      <c r="BX20" s="201">
        <v>53.267499999999984</v>
      </c>
      <c r="BY20" s="200">
        <v>0</v>
      </c>
      <c r="BZ20" s="201">
        <v>76.306898148148136</v>
      </c>
      <c r="CA20" s="200">
        <v>0</v>
      </c>
      <c r="CB20" s="201">
        <v>65.924518229166679</v>
      </c>
      <c r="CC20" s="200">
        <v>0</v>
      </c>
      <c r="CD20" s="201">
        <v>60.599951923076958</v>
      </c>
      <c r="CE20" s="200">
        <v>0</v>
      </c>
      <c r="CF20" s="201">
        <v>77.131814903846177</v>
      </c>
      <c r="CG20" s="200">
        <v>0</v>
      </c>
      <c r="CH20" s="201">
        <v>54.035781250000007</v>
      </c>
      <c r="CI20" s="200">
        <v>0</v>
      </c>
      <c r="CJ20" s="201">
        <v>87.095540865384578</v>
      </c>
      <c r="CK20" s="200">
        <v>0</v>
      </c>
      <c r="CL20" s="201">
        <v>71.763497596153869</v>
      </c>
      <c r="CM20" s="200">
        <v>0</v>
      </c>
      <c r="CN20" s="201">
        <v>56.161324999999998</v>
      </c>
      <c r="CO20" s="200">
        <v>0</v>
      </c>
      <c r="CP20" s="201">
        <v>55.805168269230769</v>
      </c>
      <c r="CQ20" s="200">
        <v>0</v>
      </c>
      <c r="CR20" s="201">
        <v>56.442427884615405</v>
      </c>
      <c r="CS20" s="200">
        <v>0</v>
      </c>
      <c r="CT20" s="201">
        <v>53.083725961538462</v>
      </c>
      <c r="CU20" s="200">
        <v>0</v>
      </c>
      <c r="CV20" s="201">
        <v>53.267499999999984</v>
      </c>
      <c r="CW20" s="200">
        <v>0</v>
      </c>
    </row>
    <row r="21" spans="2:101" x14ac:dyDescent="0.25">
      <c r="B21" s="94">
        <v>10066</v>
      </c>
      <c r="C21" s="95" t="s">
        <v>24</v>
      </c>
      <c r="D21" s="195">
        <v>0</v>
      </c>
      <c r="E21" s="196">
        <v>0</v>
      </c>
      <c r="F21" s="197">
        <v>0</v>
      </c>
      <c r="G21" s="198">
        <v>0</v>
      </c>
      <c r="H21" s="197">
        <v>0</v>
      </c>
      <c r="I21" s="198">
        <v>0</v>
      </c>
      <c r="J21" s="197">
        <v>0</v>
      </c>
      <c r="K21" s="198">
        <v>0</v>
      </c>
      <c r="L21" s="197">
        <v>0</v>
      </c>
      <c r="M21" s="198">
        <v>0</v>
      </c>
      <c r="N21" s="197">
        <v>0</v>
      </c>
      <c r="O21" s="198">
        <v>0</v>
      </c>
      <c r="P21" s="197">
        <v>0</v>
      </c>
      <c r="Q21" s="198">
        <v>0</v>
      </c>
      <c r="R21" s="197">
        <v>0</v>
      </c>
      <c r="S21" s="198">
        <v>0</v>
      </c>
      <c r="T21" s="197">
        <v>0</v>
      </c>
      <c r="U21" s="198">
        <v>0</v>
      </c>
      <c r="V21" s="197">
        <v>0</v>
      </c>
      <c r="W21" s="198">
        <v>0</v>
      </c>
      <c r="X21" s="197">
        <v>0</v>
      </c>
      <c r="Y21" s="198">
        <v>0</v>
      </c>
      <c r="Z21" s="197">
        <v>0</v>
      </c>
      <c r="AA21" s="198">
        <v>0</v>
      </c>
      <c r="AB21" s="197">
        <v>0</v>
      </c>
      <c r="AC21" s="198">
        <v>0</v>
      </c>
      <c r="AD21" s="197">
        <v>0</v>
      </c>
      <c r="AE21" s="198">
        <v>0</v>
      </c>
      <c r="AF21" s="197">
        <v>0</v>
      </c>
      <c r="AG21" s="198">
        <v>0</v>
      </c>
      <c r="AH21" s="197">
        <v>0</v>
      </c>
      <c r="AI21" s="198">
        <v>0</v>
      </c>
      <c r="AJ21" s="197">
        <v>0</v>
      </c>
      <c r="AK21" s="198">
        <v>0</v>
      </c>
      <c r="AL21" s="197">
        <v>0</v>
      </c>
      <c r="AM21" s="198">
        <v>0</v>
      </c>
      <c r="AN21" s="197">
        <v>0</v>
      </c>
      <c r="AO21" s="198">
        <v>0</v>
      </c>
      <c r="AP21" s="197">
        <v>0</v>
      </c>
      <c r="AQ21" s="198">
        <v>0</v>
      </c>
      <c r="AR21" s="197">
        <v>0</v>
      </c>
      <c r="AS21" s="198">
        <v>0</v>
      </c>
      <c r="AT21" s="197">
        <v>0</v>
      </c>
      <c r="AU21" s="198">
        <v>0</v>
      </c>
      <c r="AV21" s="197">
        <v>0</v>
      </c>
      <c r="AW21" s="198">
        <v>0</v>
      </c>
      <c r="AX21" s="197">
        <v>0</v>
      </c>
      <c r="AY21" s="198">
        <v>0</v>
      </c>
      <c r="AZ21" s="197">
        <v>0</v>
      </c>
      <c r="BA21" s="197">
        <v>0</v>
      </c>
      <c r="BB21" s="199">
        <v>0</v>
      </c>
      <c r="BC21" s="200">
        <v>0</v>
      </c>
      <c r="BD21" s="201">
        <v>0</v>
      </c>
      <c r="BE21" s="200">
        <v>0</v>
      </c>
      <c r="BF21" s="201">
        <v>0</v>
      </c>
      <c r="BG21" s="200">
        <v>0</v>
      </c>
      <c r="BH21" s="201">
        <v>0</v>
      </c>
      <c r="BI21" s="200">
        <v>0</v>
      </c>
      <c r="BJ21" s="201">
        <v>0</v>
      </c>
      <c r="BK21" s="200">
        <v>0</v>
      </c>
      <c r="BL21" s="201">
        <v>0</v>
      </c>
      <c r="BM21" s="200">
        <v>0</v>
      </c>
      <c r="BN21" s="201">
        <v>0</v>
      </c>
      <c r="BO21" s="200">
        <v>0</v>
      </c>
      <c r="BP21" s="201">
        <v>0</v>
      </c>
      <c r="BQ21" s="200">
        <v>0</v>
      </c>
      <c r="BR21" s="201">
        <v>0</v>
      </c>
      <c r="BS21" s="200">
        <v>0</v>
      </c>
      <c r="BT21" s="201">
        <v>0</v>
      </c>
      <c r="BU21" s="200">
        <v>0</v>
      </c>
      <c r="BV21" s="201">
        <v>0</v>
      </c>
      <c r="BW21" s="200">
        <v>0</v>
      </c>
      <c r="BX21" s="201">
        <v>0</v>
      </c>
      <c r="BY21" s="200">
        <v>0</v>
      </c>
      <c r="BZ21" s="201">
        <v>0</v>
      </c>
      <c r="CA21" s="200">
        <v>0</v>
      </c>
      <c r="CB21" s="201">
        <v>0</v>
      </c>
      <c r="CC21" s="200">
        <v>0</v>
      </c>
      <c r="CD21" s="201">
        <v>0</v>
      </c>
      <c r="CE21" s="200">
        <v>0</v>
      </c>
      <c r="CF21" s="201">
        <v>0</v>
      </c>
      <c r="CG21" s="200">
        <v>0</v>
      </c>
      <c r="CH21" s="201">
        <v>0</v>
      </c>
      <c r="CI21" s="200">
        <v>0</v>
      </c>
      <c r="CJ21" s="201">
        <v>0</v>
      </c>
      <c r="CK21" s="200">
        <v>0</v>
      </c>
      <c r="CL21" s="201">
        <v>0</v>
      </c>
      <c r="CM21" s="200">
        <v>0</v>
      </c>
      <c r="CN21" s="201">
        <v>0</v>
      </c>
      <c r="CO21" s="200">
        <v>0</v>
      </c>
      <c r="CP21" s="201">
        <v>0</v>
      </c>
      <c r="CQ21" s="200">
        <v>0</v>
      </c>
      <c r="CR21" s="201">
        <v>0</v>
      </c>
      <c r="CS21" s="200">
        <v>0</v>
      </c>
      <c r="CT21" s="201">
        <v>0</v>
      </c>
      <c r="CU21" s="200">
        <v>0</v>
      </c>
      <c r="CV21" s="201">
        <v>0</v>
      </c>
      <c r="CW21" s="200">
        <v>0</v>
      </c>
    </row>
    <row r="22" spans="2:101" x14ac:dyDescent="0.25">
      <c r="B22" s="94">
        <v>10067</v>
      </c>
      <c r="C22" s="95" t="s">
        <v>25</v>
      </c>
      <c r="D22" s="195">
        <v>0</v>
      </c>
      <c r="E22" s="196">
        <v>0</v>
      </c>
      <c r="F22" s="197">
        <v>0</v>
      </c>
      <c r="G22" s="198">
        <v>0</v>
      </c>
      <c r="H22" s="197">
        <v>0</v>
      </c>
      <c r="I22" s="198">
        <v>0</v>
      </c>
      <c r="J22" s="197">
        <v>0</v>
      </c>
      <c r="K22" s="198">
        <v>0</v>
      </c>
      <c r="L22" s="197">
        <v>0</v>
      </c>
      <c r="M22" s="198">
        <v>0</v>
      </c>
      <c r="N22" s="197">
        <v>0</v>
      </c>
      <c r="O22" s="198">
        <v>0</v>
      </c>
      <c r="P22" s="197">
        <v>0</v>
      </c>
      <c r="Q22" s="198">
        <v>0</v>
      </c>
      <c r="R22" s="197">
        <v>0</v>
      </c>
      <c r="S22" s="198">
        <v>0</v>
      </c>
      <c r="T22" s="197">
        <v>0</v>
      </c>
      <c r="U22" s="198">
        <v>0</v>
      </c>
      <c r="V22" s="197">
        <v>0</v>
      </c>
      <c r="W22" s="198">
        <v>0</v>
      </c>
      <c r="X22" s="197">
        <v>0</v>
      </c>
      <c r="Y22" s="198">
        <v>0</v>
      </c>
      <c r="Z22" s="197">
        <v>0</v>
      </c>
      <c r="AA22" s="198">
        <v>0</v>
      </c>
      <c r="AB22" s="197">
        <v>0</v>
      </c>
      <c r="AC22" s="198">
        <v>0</v>
      </c>
      <c r="AD22" s="197">
        <v>0</v>
      </c>
      <c r="AE22" s="198">
        <v>0</v>
      </c>
      <c r="AF22" s="197">
        <v>0</v>
      </c>
      <c r="AG22" s="198">
        <v>0</v>
      </c>
      <c r="AH22" s="197">
        <v>0</v>
      </c>
      <c r="AI22" s="198">
        <v>0</v>
      </c>
      <c r="AJ22" s="197">
        <v>0</v>
      </c>
      <c r="AK22" s="198">
        <v>0</v>
      </c>
      <c r="AL22" s="197">
        <v>0</v>
      </c>
      <c r="AM22" s="198">
        <v>0</v>
      </c>
      <c r="AN22" s="197">
        <v>0</v>
      </c>
      <c r="AO22" s="198">
        <v>0</v>
      </c>
      <c r="AP22" s="197">
        <v>0</v>
      </c>
      <c r="AQ22" s="198">
        <v>0</v>
      </c>
      <c r="AR22" s="197">
        <v>0</v>
      </c>
      <c r="AS22" s="198">
        <v>0</v>
      </c>
      <c r="AT22" s="197">
        <v>0</v>
      </c>
      <c r="AU22" s="198">
        <v>0</v>
      </c>
      <c r="AV22" s="197">
        <v>0</v>
      </c>
      <c r="AW22" s="198">
        <v>0</v>
      </c>
      <c r="AX22" s="197">
        <v>0</v>
      </c>
      <c r="AY22" s="198">
        <v>0</v>
      </c>
      <c r="AZ22" s="197">
        <v>0</v>
      </c>
      <c r="BA22" s="197">
        <v>0</v>
      </c>
      <c r="BB22" s="199">
        <v>0</v>
      </c>
      <c r="BC22" s="200">
        <v>0</v>
      </c>
      <c r="BD22" s="201">
        <v>0</v>
      </c>
      <c r="BE22" s="200">
        <v>0</v>
      </c>
      <c r="BF22" s="201">
        <v>0</v>
      </c>
      <c r="BG22" s="200">
        <v>0</v>
      </c>
      <c r="BH22" s="201">
        <v>0</v>
      </c>
      <c r="BI22" s="200">
        <v>0</v>
      </c>
      <c r="BJ22" s="201">
        <v>0</v>
      </c>
      <c r="BK22" s="200">
        <v>0</v>
      </c>
      <c r="BL22" s="201">
        <v>0</v>
      </c>
      <c r="BM22" s="200">
        <v>0</v>
      </c>
      <c r="BN22" s="201">
        <v>0</v>
      </c>
      <c r="BO22" s="200">
        <v>0</v>
      </c>
      <c r="BP22" s="201">
        <v>0</v>
      </c>
      <c r="BQ22" s="200">
        <v>0</v>
      </c>
      <c r="BR22" s="201">
        <v>0</v>
      </c>
      <c r="BS22" s="200">
        <v>0</v>
      </c>
      <c r="BT22" s="201">
        <v>0</v>
      </c>
      <c r="BU22" s="200">
        <v>0</v>
      </c>
      <c r="BV22" s="201">
        <v>0</v>
      </c>
      <c r="BW22" s="200">
        <v>0</v>
      </c>
      <c r="BX22" s="201">
        <v>0</v>
      </c>
      <c r="BY22" s="200">
        <v>0</v>
      </c>
      <c r="BZ22" s="201">
        <v>0</v>
      </c>
      <c r="CA22" s="200">
        <v>0</v>
      </c>
      <c r="CB22" s="201">
        <v>0</v>
      </c>
      <c r="CC22" s="200">
        <v>0</v>
      </c>
      <c r="CD22" s="201">
        <v>0</v>
      </c>
      <c r="CE22" s="200">
        <v>0</v>
      </c>
      <c r="CF22" s="201">
        <v>0</v>
      </c>
      <c r="CG22" s="200">
        <v>0</v>
      </c>
      <c r="CH22" s="201">
        <v>0</v>
      </c>
      <c r="CI22" s="200">
        <v>0</v>
      </c>
      <c r="CJ22" s="201">
        <v>0</v>
      </c>
      <c r="CK22" s="200">
        <v>0</v>
      </c>
      <c r="CL22" s="201">
        <v>0</v>
      </c>
      <c r="CM22" s="200">
        <v>0</v>
      </c>
      <c r="CN22" s="201">
        <v>0</v>
      </c>
      <c r="CO22" s="200">
        <v>0</v>
      </c>
      <c r="CP22" s="201">
        <v>0</v>
      </c>
      <c r="CQ22" s="200">
        <v>0</v>
      </c>
      <c r="CR22" s="201">
        <v>0</v>
      </c>
      <c r="CS22" s="200">
        <v>0</v>
      </c>
      <c r="CT22" s="201">
        <v>0</v>
      </c>
      <c r="CU22" s="200">
        <v>0</v>
      </c>
      <c r="CV22" s="201">
        <v>0</v>
      </c>
      <c r="CW22" s="200">
        <v>0</v>
      </c>
    </row>
    <row r="23" spans="2:101" x14ac:dyDescent="0.25">
      <c r="B23" s="94">
        <v>10068</v>
      </c>
      <c r="C23" s="95" t="s">
        <v>26</v>
      </c>
      <c r="D23" s="195">
        <v>0</v>
      </c>
      <c r="E23" s="196">
        <v>0</v>
      </c>
      <c r="F23" s="197">
        <v>0</v>
      </c>
      <c r="G23" s="198">
        <v>0</v>
      </c>
      <c r="H23" s="197">
        <v>0</v>
      </c>
      <c r="I23" s="198">
        <v>0</v>
      </c>
      <c r="J23" s="197">
        <v>0</v>
      </c>
      <c r="K23" s="198">
        <v>0</v>
      </c>
      <c r="L23" s="197">
        <v>0</v>
      </c>
      <c r="M23" s="198">
        <v>0</v>
      </c>
      <c r="N23" s="197">
        <v>0</v>
      </c>
      <c r="O23" s="198">
        <v>0</v>
      </c>
      <c r="P23" s="197">
        <v>0</v>
      </c>
      <c r="Q23" s="198">
        <v>0</v>
      </c>
      <c r="R23" s="197">
        <v>0</v>
      </c>
      <c r="S23" s="198">
        <v>0</v>
      </c>
      <c r="T23" s="197">
        <v>0</v>
      </c>
      <c r="U23" s="198">
        <v>0</v>
      </c>
      <c r="V23" s="197">
        <v>0</v>
      </c>
      <c r="W23" s="198">
        <v>0</v>
      </c>
      <c r="X23" s="197">
        <v>0</v>
      </c>
      <c r="Y23" s="198">
        <v>0</v>
      </c>
      <c r="Z23" s="197">
        <v>0</v>
      </c>
      <c r="AA23" s="198">
        <v>0</v>
      </c>
      <c r="AB23" s="197">
        <v>0</v>
      </c>
      <c r="AC23" s="198">
        <v>0</v>
      </c>
      <c r="AD23" s="197">
        <v>0</v>
      </c>
      <c r="AE23" s="198">
        <v>0</v>
      </c>
      <c r="AF23" s="197">
        <v>0</v>
      </c>
      <c r="AG23" s="198">
        <v>0</v>
      </c>
      <c r="AH23" s="197">
        <v>0</v>
      </c>
      <c r="AI23" s="198">
        <v>0</v>
      </c>
      <c r="AJ23" s="197">
        <v>0</v>
      </c>
      <c r="AK23" s="198">
        <v>0</v>
      </c>
      <c r="AL23" s="197">
        <v>0</v>
      </c>
      <c r="AM23" s="198">
        <v>0</v>
      </c>
      <c r="AN23" s="197">
        <v>0</v>
      </c>
      <c r="AO23" s="198">
        <v>0</v>
      </c>
      <c r="AP23" s="197">
        <v>0</v>
      </c>
      <c r="AQ23" s="198">
        <v>0</v>
      </c>
      <c r="AR23" s="197">
        <v>0</v>
      </c>
      <c r="AS23" s="198">
        <v>0</v>
      </c>
      <c r="AT23" s="197">
        <v>0</v>
      </c>
      <c r="AU23" s="198">
        <v>0</v>
      </c>
      <c r="AV23" s="197">
        <v>0</v>
      </c>
      <c r="AW23" s="198">
        <v>0</v>
      </c>
      <c r="AX23" s="197">
        <v>0</v>
      </c>
      <c r="AY23" s="198">
        <v>0</v>
      </c>
      <c r="AZ23" s="197">
        <v>0</v>
      </c>
      <c r="BA23" s="197">
        <v>0</v>
      </c>
      <c r="BB23" s="199">
        <v>0</v>
      </c>
      <c r="BC23" s="200">
        <v>0</v>
      </c>
      <c r="BD23" s="201">
        <v>0</v>
      </c>
      <c r="BE23" s="200">
        <v>0</v>
      </c>
      <c r="BF23" s="201">
        <v>0</v>
      </c>
      <c r="BG23" s="200">
        <v>0</v>
      </c>
      <c r="BH23" s="201">
        <v>0</v>
      </c>
      <c r="BI23" s="200">
        <v>0</v>
      </c>
      <c r="BJ23" s="201">
        <v>0</v>
      </c>
      <c r="BK23" s="200">
        <v>0</v>
      </c>
      <c r="BL23" s="201">
        <v>0</v>
      </c>
      <c r="BM23" s="200">
        <v>0</v>
      </c>
      <c r="BN23" s="201">
        <v>0</v>
      </c>
      <c r="BO23" s="200">
        <v>0</v>
      </c>
      <c r="BP23" s="201">
        <v>0</v>
      </c>
      <c r="BQ23" s="200">
        <v>0</v>
      </c>
      <c r="BR23" s="201">
        <v>0</v>
      </c>
      <c r="BS23" s="200">
        <v>0</v>
      </c>
      <c r="BT23" s="201">
        <v>0</v>
      </c>
      <c r="BU23" s="200">
        <v>0</v>
      </c>
      <c r="BV23" s="201">
        <v>0</v>
      </c>
      <c r="BW23" s="200">
        <v>0</v>
      </c>
      <c r="BX23" s="201">
        <v>0</v>
      </c>
      <c r="BY23" s="200">
        <v>0</v>
      </c>
      <c r="BZ23" s="201">
        <v>0</v>
      </c>
      <c r="CA23" s="200">
        <v>0</v>
      </c>
      <c r="CB23" s="201">
        <v>0</v>
      </c>
      <c r="CC23" s="200">
        <v>0</v>
      </c>
      <c r="CD23" s="201">
        <v>0</v>
      </c>
      <c r="CE23" s="200">
        <v>0</v>
      </c>
      <c r="CF23" s="201">
        <v>0</v>
      </c>
      <c r="CG23" s="200">
        <v>0</v>
      </c>
      <c r="CH23" s="201">
        <v>0</v>
      </c>
      <c r="CI23" s="200">
        <v>0</v>
      </c>
      <c r="CJ23" s="201">
        <v>0</v>
      </c>
      <c r="CK23" s="200">
        <v>0</v>
      </c>
      <c r="CL23" s="201">
        <v>0</v>
      </c>
      <c r="CM23" s="200">
        <v>0</v>
      </c>
      <c r="CN23" s="201">
        <v>0</v>
      </c>
      <c r="CO23" s="200">
        <v>0</v>
      </c>
      <c r="CP23" s="201">
        <v>0</v>
      </c>
      <c r="CQ23" s="200">
        <v>0</v>
      </c>
      <c r="CR23" s="201">
        <v>0</v>
      </c>
      <c r="CS23" s="200">
        <v>0</v>
      </c>
      <c r="CT23" s="201">
        <v>0</v>
      </c>
      <c r="CU23" s="200">
        <v>0</v>
      </c>
      <c r="CV23" s="201">
        <v>0</v>
      </c>
      <c r="CW23" s="200">
        <v>0</v>
      </c>
    </row>
    <row r="24" spans="2:101" x14ac:dyDescent="0.25">
      <c r="B24" s="94">
        <v>10070</v>
      </c>
      <c r="C24" s="95" t="s">
        <v>27</v>
      </c>
      <c r="D24" s="195">
        <v>0</v>
      </c>
      <c r="E24" s="196">
        <v>0</v>
      </c>
      <c r="F24" s="197">
        <v>0</v>
      </c>
      <c r="G24" s="198">
        <v>0</v>
      </c>
      <c r="H24" s="197">
        <v>0</v>
      </c>
      <c r="I24" s="198">
        <v>0</v>
      </c>
      <c r="J24" s="197">
        <v>0</v>
      </c>
      <c r="K24" s="198">
        <v>0</v>
      </c>
      <c r="L24" s="197">
        <v>0</v>
      </c>
      <c r="M24" s="198">
        <v>0</v>
      </c>
      <c r="N24" s="197">
        <v>0</v>
      </c>
      <c r="O24" s="198">
        <v>0</v>
      </c>
      <c r="P24" s="197">
        <v>0</v>
      </c>
      <c r="Q24" s="198">
        <v>0</v>
      </c>
      <c r="R24" s="197">
        <v>0</v>
      </c>
      <c r="S24" s="198">
        <v>0</v>
      </c>
      <c r="T24" s="197">
        <v>0</v>
      </c>
      <c r="U24" s="198">
        <v>0</v>
      </c>
      <c r="V24" s="197">
        <v>0</v>
      </c>
      <c r="W24" s="198">
        <v>0</v>
      </c>
      <c r="X24" s="197">
        <v>0</v>
      </c>
      <c r="Y24" s="198">
        <v>0</v>
      </c>
      <c r="Z24" s="197">
        <v>0</v>
      </c>
      <c r="AA24" s="198">
        <v>0</v>
      </c>
      <c r="AB24" s="197">
        <v>0</v>
      </c>
      <c r="AC24" s="198">
        <v>0</v>
      </c>
      <c r="AD24" s="197">
        <v>0</v>
      </c>
      <c r="AE24" s="198">
        <v>0</v>
      </c>
      <c r="AF24" s="197">
        <v>0</v>
      </c>
      <c r="AG24" s="198">
        <v>0</v>
      </c>
      <c r="AH24" s="197">
        <v>0</v>
      </c>
      <c r="AI24" s="198">
        <v>0</v>
      </c>
      <c r="AJ24" s="197">
        <v>0</v>
      </c>
      <c r="AK24" s="198">
        <v>0</v>
      </c>
      <c r="AL24" s="197">
        <v>0</v>
      </c>
      <c r="AM24" s="198">
        <v>0</v>
      </c>
      <c r="AN24" s="197">
        <v>0</v>
      </c>
      <c r="AO24" s="198">
        <v>0</v>
      </c>
      <c r="AP24" s="197">
        <v>0</v>
      </c>
      <c r="AQ24" s="198">
        <v>0</v>
      </c>
      <c r="AR24" s="197">
        <v>0</v>
      </c>
      <c r="AS24" s="198">
        <v>0</v>
      </c>
      <c r="AT24" s="197">
        <v>0</v>
      </c>
      <c r="AU24" s="198">
        <v>0</v>
      </c>
      <c r="AV24" s="197">
        <v>0</v>
      </c>
      <c r="AW24" s="198">
        <v>0</v>
      </c>
      <c r="AX24" s="197">
        <v>0</v>
      </c>
      <c r="AY24" s="198">
        <v>0</v>
      </c>
      <c r="AZ24" s="197">
        <v>0</v>
      </c>
      <c r="BA24" s="197">
        <v>0</v>
      </c>
      <c r="BB24" s="199">
        <v>0</v>
      </c>
      <c r="BC24" s="200">
        <v>0</v>
      </c>
      <c r="BD24" s="201">
        <v>0</v>
      </c>
      <c r="BE24" s="200">
        <v>0</v>
      </c>
      <c r="BF24" s="201">
        <v>0</v>
      </c>
      <c r="BG24" s="200">
        <v>0</v>
      </c>
      <c r="BH24" s="201">
        <v>0</v>
      </c>
      <c r="BI24" s="200">
        <v>0</v>
      </c>
      <c r="BJ24" s="201">
        <v>0</v>
      </c>
      <c r="BK24" s="200">
        <v>0</v>
      </c>
      <c r="BL24" s="201">
        <v>0</v>
      </c>
      <c r="BM24" s="200">
        <v>0</v>
      </c>
      <c r="BN24" s="201">
        <v>0</v>
      </c>
      <c r="BO24" s="200">
        <v>0</v>
      </c>
      <c r="BP24" s="201">
        <v>0</v>
      </c>
      <c r="BQ24" s="200">
        <v>0</v>
      </c>
      <c r="BR24" s="201">
        <v>0</v>
      </c>
      <c r="BS24" s="200">
        <v>0</v>
      </c>
      <c r="BT24" s="201">
        <v>0</v>
      </c>
      <c r="BU24" s="200">
        <v>0</v>
      </c>
      <c r="BV24" s="201">
        <v>0</v>
      </c>
      <c r="BW24" s="200">
        <v>0</v>
      </c>
      <c r="BX24" s="201">
        <v>0</v>
      </c>
      <c r="BY24" s="200">
        <v>0</v>
      </c>
      <c r="BZ24" s="201">
        <v>0</v>
      </c>
      <c r="CA24" s="200">
        <v>0</v>
      </c>
      <c r="CB24" s="201">
        <v>0</v>
      </c>
      <c r="CC24" s="200">
        <v>0</v>
      </c>
      <c r="CD24" s="201">
        <v>0</v>
      </c>
      <c r="CE24" s="200">
        <v>0</v>
      </c>
      <c r="CF24" s="201">
        <v>0</v>
      </c>
      <c r="CG24" s="200">
        <v>0</v>
      </c>
      <c r="CH24" s="201">
        <v>0</v>
      </c>
      <c r="CI24" s="200">
        <v>0</v>
      </c>
      <c r="CJ24" s="201">
        <v>0</v>
      </c>
      <c r="CK24" s="200">
        <v>0</v>
      </c>
      <c r="CL24" s="201">
        <v>0</v>
      </c>
      <c r="CM24" s="200">
        <v>0</v>
      </c>
      <c r="CN24" s="201">
        <v>0</v>
      </c>
      <c r="CO24" s="200">
        <v>0</v>
      </c>
      <c r="CP24" s="201">
        <v>0</v>
      </c>
      <c r="CQ24" s="200">
        <v>0</v>
      </c>
      <c r="CR24" s="201">
        <v>0</v>
      </c>
      <c r="CS24" s="200">
        <v>0</v>
      </c>
      <c r="CT24" s="201">
        <v>0</v>
      </c>
      <c r="CU24" s="200">
        <v>0</v>
      </c>
      <c r="CV24" s="201">
        <v>0</v>
      </c>
      <c r="CW24" s="200">
        <v>0</v>
      </c>
    </row>
    <row r="25" spans="2:101" x14ac:dyDescent="0.25">
      <c r="B25" s="94">
        <v>10071</v>
      </c>
      <c r="C25" s="95" t="s">
        <v>28</v>
      </c>
      <c r="D25" s="195">
        <v>0</v>
      </c>
      <c r="E25" s="196">
        <v>0</v>
      </c>
      <c r="F25" s="197">
        <v>0</v>
      </c>
      <c r="G25" s="198">
        <v>0</v>
      </c>
      <c r="H25" s="197">
        <v>0</v>
      </c>
      <c r="I25" s="198">
        <v>0</v>
      </c>
      <c r="J25" s="197">
        <v>0</v>
      </c>
      <c r="K25" s="198">
        <v>0</v>
      </c>
      <c r="L25" s="197">
        <v>0</v>
      </c>
      <c r="M25" s="198">
        <v>0</v>
      </c>
      <c r="N25" s="197">
        <v>0</v>
      </c>
      <c r="O25" s="198">
        <v>0</v>
      </c>
      <c r="P25" s="197">
        <v>0</v>
      </c>
      <c r="Q25" s="198">
        <v>0</v>
      </c>
      <c r="R25" s="197">
        <v>0</v>
      </c>
      <c r="S25" s="198">
        <v>0</v>
      </c>
      <c r="T25" s="197">
        <v>0</v>
      </c>
      <c r="U25" s="198">
        <v>0</v>
      </c>
      <c r="V25" s="197">
        <v>0</v>
      </c>
      <c r="W25" s="198">
        <v>0</v>
      </c>
      <c r="X25" s="197">
        <v>0</v>
      </c>
      <c r="Y25" s="198">
        <v>0</v>
      </c>
      <c r="Z25" s="197">
        <v>0</v>
      </c>
      <c r="AA25" s="198">
        <v>0</v>
      </c>
      <c r="AB25" s="197">
        <v>0</v>
      </c>
      <c r="AC25" s="198">
        <v>0</v>
      </c>
      <c r="AD25" s="197">
        <v>0</v>
      </c>
      <c r="AE25" s="198">
        <v>0</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v>0</v>
      </c>
      <c r="AU25" s="198">
        <v>0</v>
      </c>
      <c r="AV25" s="197">
        <v>0</v>
      </c>
      <c r="AW25" s="198">
        <v>0</v>
      </c>
      <c r="AX25" s="197">
        <v>0</v>
      </c>
      <c r="AY25" s="198">
        <v>0</v>
      </c>
      <c r="AZ25" s="197">
        <v>0</v>
      </c>
      <c r="BA25" s="197">
        <v>0</v>
      </c>
      <c r="BB25" s="199">
        <v>0</v>
      </c>
      <c r="BC25" s="200">
        <v>0</v>
      </c>
      <c r="BD25" s="201">
        <v>0</v>
      </c>
      <c r="BE25" s="200">
        <v>0</v>
      </c>
      <c r="BF25" s="201">
        <v>0</v>
      </c>
      <c r="BG25" s="200">
        <v>0</v>
      </c>
      <c r="BH25" s="201">
        <v>0</v>
      </c>
      <c r="BI25" s="200">
        <v>0</v>
      </c>
      <c r="BJ25" s="201">
        <v>0</v>
      </c>
      <c r="BK25" s="200">
        <v>0</v>
      </c>
      <c r="BL25" s="201">
        <v>0</v>
      </c>
      <c r="BM25" s="200">
        <v>0</v>
      </c>
      <c r="BN25" s="201">
        <v>0</v>
      </c>
      <c r="BO25" s="200">
        <v>0</v>
      </c>
      <c r="BP25" s="201">
        <v>0</v>
      </c>
      <c r="BQ25" s="200">
        <v>0</v>
      </c>
      <c r="BR25" s="201">
        <v>0</v>
      </c>
      <c r="BS25" s="200">
        <v>0</v>
      </c>
      <c r="BT25" s="201">
        <v>0</v>
      </c>
      <c r="BU25" s="200">
        <v>0</v>
      </c>
      <c r="BV25" s="201">
        <v>0</v>
      </c>
      <c r="BW25" s="200">
        <v>0</v>
      </c>
      <c r="BX25" s="201">
        <v>0</v>
      </c>
      <c r="BY25" s="200">
        <v>0</v>
      </c>
      <c r="BZ25" s="201">
        <v>0</v>
      </c>
      <c r="CA25" s="200">
        <v>0</v>
      </c>
      <c r="CB25" s="201">
        <v>0</v>
      </c>
      <c r="CC25" s="200">
        <v>0</v>
      </c>
      <c r="CD25" s="201">
        <v>0</v>
      </c>
      <c r="CE25" s="200">
        <v>0</v>
      </c>
      <c r="CF25" s="201">
        <v>0</v>
      </c>
      <c r="CG25" s="200">
        <v>0</v>
      </c>
      <c r="CH25" s="201">
        <v>0</v>
      </c>
      <c r="CI25" s="200">
        <v>0</v>
      </c>
      <c r="CJ25" s="201">
        <v>0</v>
      </c>
      <c r="CK25" s="200">
        <v>0</v>
      </c>
      <c r="CL25" s="201">
        <v>0</v>
      </c>
      <c r="CM25" s="200">
        <v>0</v>
      </c>
      <c r="CN25" s="201">
        <v>0</v>
      </c>
      <c r="CO25" s="200">
        <v>0</v>
      </c>
      <c r="CP25" s="201">
        <v>0</v>
      </c>
      <c r="CQ25" s="200">
        <v>0</v>
      </c>
      <c r="CR25" s="201">
        <v>0</v>
      </c>
      <c r="CS25" s="200">
        <v>0</v>
      </c>
      <c r="CT25" s="201">
        <v>0</v>
      </c>
      <c r="CU25" s="200">
        <v>0</v>
      </c>
      <c r="CV25" s="201">
        <v>0</v>
      </c>
      <c r="CW25" s="200">
        <v>0</v>
      </c>
    </row>
    <row r="26" spans="2:101" x14ac:dyDescent="0.25">
      <c r="B26" s="94">
        <v>10072</v>
      </c>
      <c r="C26" s="95" t="s">
        <v>29</v>
      </c>
      <c r="D26" s="195">
        <v>0</v>
      </c>
      <c r="E26" s="196">
        <v>0</v>
      </c>
      <c r="F26" s="197">
        <v>0</v>
      </c>
      <c r="G26" s="198">
        <v>0</v>
      </c>
      <c r="H26" s="197">
        <v>0</v>
      </c>
      <c r="I26" s="198">
        <v>0</v>
      </c>
      <c r="J26" s="197">
        <v>0</v>
      </c>
      <c r="K26" s="198">
        <v>0</v>
      </c>
      <c r="L26" s="197">
        <v>0</v>
      </c>
      <c r="M26" s="198">
        <v>0</v>
      </c>
      <c r="N26" s="197">
        <v>0</v>
      </c>
      <c r="O26" s="198">
        <v>0</v>
      </c>
      <c r="P26" s="197">
        <v>0</v>
      </c>
      <c r="Q26" s="198">
        <v>0</v>
      </c>
      <c r="R26" s="197">
        <v>0</v>
      </c>
      <c r="S26" s="198">
        <v>0</v>
      </c>
      <c r="T26" s="197">
        <v>0</v>
      </c>
      <c r="U26" s="198">
        <v>0</v>
      </c>
      <c r="V26" s="197">
        <v>0</v>
      </c>
      <c r="W26" s="198">
        <v>0</v>
      </c>
      <c r="X26" s="197">
        <v>0</v>
      </c>
      <c r="Y26" s="198">
        <v>0</v>
      </c>
      <c r="Z26" s="197">
        <v>0</v>
      </c>
      <c r="AA26" s="198">
        <v>0</v>
      </c>
      <c r="AB26" s="197">
        <v>0</v>
      </c>
      <c r="AC26" s="198">
        <v>0</v>
      </c>
      <c r="AD26" s="197">
        <v>0</v>
      </c>
      <c r="AE26" s="198">
        <v>0</v>
      </c>
      <c r="AF26" s="197">
        <v>0</v>
      </c>
      <c r="AG26" s="198">
        <v>0</v>
      </c>
      <c r="AH26" s="197">
        <v>0</v>
      </c>
      <c r="AI26" s="198">
        <v>0</v>
      </c>
      <c r="AJ26" s="197">
        <v>0</v>
      </c>
      <c r="AK26" s="198">
        <v>0</v>
      </c>
      <c r="AL26" s="197">
        <v>0</v>
      </c>
      <c r="AM26" s="198">
        <v>0</v>
      </c>
      <c r="AN26" s="197">
        <v>0</v>
      </c>
      <c r="AO26" s="198">
        <v>0</v>
      </c>
      <c r="AP26" s="197">
        <v>0</v>
      </c>
      <c r="AQ26" s="198">
        <v>0</v>
      </c>
      <c r="AR26" s="197">
        <v>0</v>
      </c>
      <c r="AS26" s="198">
        <v>0</v>
      </c>
      <c r="AT26" s="197">
        <v>0</v>
      </c>
      <c r="AU26" s="198">
        <v>0</v>
      </c>
      <c r="AV26" s="197">
        <v>0</v>
      </c>
      <c r="AW26" s="198">
        <v>0</v>
      </c>
      <c r="AX26" s="197">
        <v>0</v>
      </c>
      <c r="AY26" s="198">
        <v>0</v>
      </c>
      <c r="AZ26" s="197">
        <v>0</v>
      </c>
      <c r="BA26" s="197">
        <v>0</v>
      </c>
      <c r="BB26" s="199">
        <v>0</v>
      </c>
      <c r="BC26" s="200">
        <v>0</v>
      </c>
      <c r="BD26" s="201">
        <v>0</v>
      </c>
      <c r="BE26" s="200">
        <v>0</v>
      </c>
      <c r="BF26" s="201">
        <v>0</v>
      </c>
      <c r="BG26" s="200">
        <v>0</v>
      </c>
      <c r="BH26" s="201">
        <v>0</v>
      </c>
      <c r="BI26" s="200">
        <v>0</v>
      </c>
      <c r="BJ26" s="201">
        <v>0</v>
      </c>
      <c r="BK26" s="200">
        <v>0</v>
      </c>
      <c r="BL26" s="201">
        <v>0</v>
      </c>
      <c r="BM26" s="200">
        <v>0</v>
      </c>
      <c r="BN26" s="201">
        <v>0</v>
      </c>
      <c r="BO26" s="200">
        <v>0</v>
      </c>
      <c r="BP26" s="201">
        <v>0</v>
      </c>
      <c r="BQ26" s="200">
        <v>0</v>
      </c>
      <c r="BR26" s="201">
        <v>0</v>
      </c>
      <c r="BS26" s="200">
        <v>0</v>
      </c>
      <c r="BT26" s="201">
        <v>0</v>
      </c>
      <c r="BU26" s="200">
        <v>0</v>
      </c>
      <c r="BV26" s="201">
        <v>0</v>
      </c>
      <c r="BW26" s="200">
        <v>0</v>
      </c>
      <c r="BX26" s="201">
        <v>0</v>
      </c>
      <c r="BY26" s="200">
        <v>0</v>
      </c>
      <c r="BZ26" s="201">
        <v>0</v>
      </c>
      <c r="CA26" s="200">
        <v>0</v>
      </c>
      <c r="CB26" s="201">
        <v>0</v>
      </c>
      <c r="CC26" s="200">
        <v>0</v>
      </c>
      <c r="CD26" s="201">
        <v>0</v>
      </c>
      <c r="CE26" s="200">
        <v>0</v>
      </c>
      <c r="CF26" s="201">
        <v>0</v>
      </c>
      <c r="CG26" s="200">
        <v>0</v>
      </c>
      <c r="CH26" s="201">
        <v>0</v>
      </c>
      <c r="CI26" s="200">
        <v>0</v>
      </c>
      <c r="CJ26" s="201">
        <v>0</v>
      </c>
      <c r="CK26" s="200">
        <v>0</v>
      </c>
      <c r="CL26" s="201">
        <v>0</v>
      </c>
      <c r="CM26" s="200">
        <v>0</v>
      </c>
      <c r="CN26" s="201">
        <v>0</v>
      </c>
      <c r="CO26" s="200">
        <v>0</v>
      </c>
      <c r="CP26" s="201">
        <v>0</v>
      </c>
      <c r="CQ26" s="200">
        <v>0</v>
      </c>
      <c r="CR26" s="201">
        <v>0</v>
      </c>
      <c r="CS26" s="200">
        <v>0</v>
      </c>
      <c r="CT26" s="201">
        <v>0</v>
      </c>
      <c r="CU26" s="200">
        <v>0</v>
      </c>
      <c r="CV26" s="201">
        <v>0</v>
      </c>
      <c r="CW26" s="200">
        <v>0</v>
      </c>
    </row>
    <row r="27" spans="2:101" x14ac:dyDescent="0.25">
      <c r="B27" s="94">
        <v>10074</v>
      </c>
      <c r="C27" s="95" t="s">
        <v>30</v>
      </c>
      <c r="D27" s="195">
        <v>0</v>
      </c>
      <c r="E27" s="196">
        <v>0</v>
      </c>
      <c r="F27" s="197">
        <v>0</v>
      </c>
      <c r="G27" s="198">
        <v>0</v>
      </c>
      <c r="H27" s="197">
        <v>0</v>
      </c>
      <c r="I27" s="198">
        <v>0</v>
      </c>
      <c r="J27" s="197">
        <v>0</v>
      </c>
      <c r="K27" s="198">
        <v>0</v>
      </c>
      <c r="L27" s="197">
        <v>0</v>
      </c>
      <c r="M27" s="198">
        <v>0</v>
      </c>
      <c r="N27" s="197">
        <v>0</v>
      </c>
      <c r="O27" s="198">
        <v>0</v>
      </c>
      <c r="P27" s="197">
        <v>0</v>
      </c>
      <c r="Q27" s="198">
        <v>0</v>
      </c>
      <c r="R27" s="197">
        <v>0</v>
      </c>
      <c r="S27" s="198">
        <v>0</v>
      </c>
      <c r="T27" s="197">
        <v>0</v>
      </c>
      <c r="U27" s="198">
        <v>0</v>
      </c>
      <c r="V27" s="197">
        <v>0</v>
      </c>
      <c r="W27" s="198">
        <v>0</v>
      </c>
      <c r="X27" s="197">
        <v>0</v>
      </c>
      <c r="Y27" s="198">
        <v>0</v>
      </c>
      <c r="Z27" s="197">
        <v>0</v>
      </c>
      <c r="AA27" s="198">
        <v>0</v>
      </c>
      <c r="AB27" s="197">
        <v>0</v>
      </c>
      <c r="AC27" s="198">
        <v>0</v>
      </c>
      <c r="AD27" s="197">
        <v>0</v>
      </c>
      <c r="AE27" s="198">
        <v>0</v>
      </c>
      <c r="AF27" s="197">
        <v>0</v>
      </c>
      <c r="AG27" s="198">
        <v>0</v>
      </c>
      <c r="AH27" s="197">
        <v>0</v>
      </c>
      <c r="AI27" s="198">
        <v>0</v>
      </c>
      <c r="AJ27" s="197">
        <v>0</v>
      </c>
      <c r="AK27" s="198">
        <v>0</v>
      </c>
      <c r="AL27" s="197">
        <v>0</v>
      </c>
      <c r="AM27" s="198">
        <v>0</v>
      </c>
      <c r="AN27" s="197">
        <v>0</v>
      </c>
      <c r="AO27" s="198">
        <v>0</v>
      </c>
      <c r="AP27" s="197">
        <v>0</v>
      </c>
      <c r="AQ27" s="198">
        <v>0</v>
      </c>
      <c r="AR27" s="197">
        <v>0</v>
      </c>
      <c r="AS27" s="198">
        <v>0</v>
      </c>
      <c r="AT27" s="197">
        <v>0</v>
      </c>
      <c r="AU27" s="198">
        <v>0</v>
      </c>
      <c r="AV27" s="197">
        <v>0</v>
      </c>
      <c r="AW27" s="198">
        <v>0</v>
      </c>
      <c r="AX27" s="197">
        <v>0</v>
      </c>
      <c r="AY27" s="198">
        <v>0</v>
      </c>
      <c r="AZ27" s="197">
        <v>0</v>
      </c>
      <c r="BA27" s="197">
        <v>0</v>
      </c>
      <c r="BB27" s="199">
        <v>0</v>
      </c>
      <c r="BC27" s="200">
        <v>0</v>
      </c>
      <c r="BD27" s="201">
        <v>0</v>
      </c>
      <c r="BE27" s="200">
        <v>0</v>
      </c>
      <c r="BF27" s="201">
        <v>0</v>
      </c>
      <c r="BG27" s="200">
        <v>0</v>
      </c>
      <c r="BH27" s="201">
        <v>0</v>
      </c>
      <c r="BI27" s="200">
        <v>0</v>
      </c>
      <c r="BJ27" s="201">
        <v>0</v>
      </c>
      <c r="BK27" s="200">
        <v>0</v>
      </c>
      <c r="BL27" s="201">
        <v>0</v>
      </c>
      <c r="BM27" s="200">
        <v>0</v>
      </c>
      <c r="BN27" s="201">
        <v>0</v>
      </c>
      <c r="BO27" s="200">
        <v>0</v>
      </c>
      <c r="BP27" s="201">
        <v>0</v>
      </c>
      <c r="BQ27" s="200">
        <v>0</v>
      </c>
      <c r="BR27" s="201">
        <v>0</v>
      </c>
      <c r="BS27" s="200">
        <v>0</v>
      </c>
      <c r="BT27" s="201">
        <v>0</v>
      </c>
      <c r="BU27" s="200">
        <v>0</v>
      </c>
      <c r="BV27" s="201">
        <v>0</v>
      </c>
      <c r="BW27" s="200">
        <v>0</v>
      </c>
      <c r="BX27" s="201">
        <v>0</v>
      </c>
      <c r="BY27" s="200">
        <v>0</v>
      </c>
      <c r="BZ27" s="201">
        <v>0</v>
      </c>
      <c r="CA27" s="200">
        <v>0</v>
      </c>
      <c r="CB27" s="201">
        <v>0</v>
      </c>
      <c r="CC27" s="200">
        <v>0</v>
      </c>
      <c r="CD27" s="201">
        <v>0</v>
      </c>
      <c r="CE27" s="200">
        <v>0</v>
      </c>
      <c r="CF27" s="201">
        <v>0</v>
      </c>
      <c r="CG27" s="200">
        <v>0</v>
      </c>
      <c r="CH27" s="201">
        <v>0</v>
      </c>
      <c r="CI27" s="200">
        <v>0</v>
      </c>
      <c r="CJ27" s="201">
        <v>0</v>
      </c>
      <c r="CK27" s="200">
        <v>0</v>
      </c>
      <c r="CL27" s="201">
        <v>0</v>
      </c>
      <c r="CM27" s="200">
        <v>0</v>
      </c>
      <c r="CN27" s="201">
        <v>0</v>
      </c>
      <c r="CO27" s="200">
        <v>0</v>
      </c>
      <c r="CP27" s="201">
        <v>0</v>
      </c>
      <c r="CQ27" s="200">
        <v>0</v>
      </c>
      <c r="CR27" s="201">
        <v>0</v>
      </c>
      <c r="CS27" s="200">
        <v>0</v>
      </c>
      <c r="CT27" s="201">
        <v>0</v>
      </c>
      <c r="CU27" s="200">
        <v>0</v>
      </c>
      <c r="CV27" s="201">
        <v>0</v>
      </c>
      <c r="CW27" s="200">
        <v>0</v>
      </c>
    </row>
    <row r="28" spans="2:101" x14ac:dyDescent="0.25">
      <c r="B28" s="94">
        <v>10076</v>
      </c>
      <c r="C28" s="95" t="s">
        <v>31</v>
      </c>
      <c r="D28" s="195">
        <v>0</v>
      </c>
      <c r="E28" s="196">
        <v>0</v>
      </c>
      <c r="F28" s="197">
        <v>0</v>
      </c>
      <c r="G28" s="198">
        <v>0</v>
      </c>
      <c r="H28" s="197">
        <v>0</v>
      </c>
      <c r="I28" s="198">
        <v>0</v>
      </c>
      <c r="J28" s="197">
        <v>0</v>
      </c>
      <c r="K28" s="198">
        <v>0</v>
      </c>
      <c r="L28" s="197">
        <v>0</v>
      </c>
      <c r="M28" s="198">
        <v>0</v>
      </c>
      <c r="N28" s="197">
        <v>0</v>
      </c>
      <c r="O28" s="198">
        <v>0</v>
      </c>
      <c r="P28" s="197">
        <v>0</v>
      </c>
      <c r="Q28" s="198">
        <v>0</v>
      </c>
      <c r="R28" s="197">
        <v>0</v>
      </c>
      <c r="S28" s="198">
        <v>0</v>
      </c>
      <c r="T28" s="197">
        <v>0</v>
      </c>
      <c r="U28" s="198">
        <v>0</v>
      </c>
      <c r="V28" s="197">
        <v>0</v>
      </c>
      <c r="W28" s="198">
        <v>0</v>
      </c>
      <c r="X28" s="197">
        <v>0</v>
      </c>
      <c r="Y28" s="198">
        <v>0</v>
      </c>
      <c r="Z28" s="197">
        <v>0</v>
      </c>
      <c r="AA28" s="198">
        <v>0</v>
      </c>
      <c r="AB28" s="197">
        <v>0</v>
      </c>
      <c r="AC28" s="198">
        <v>0</v>
      </c>
      <c r="AD28" s="197">
        <v>0</v>
      </c>
      <c r="AE28" s="198">
        <v>0</v>
      </c>
      <c r="AF28" s="197">
        <v>0</v>
      </c>
      <c r="AG28" s="198">
        <v>0</v>
      </c>
      <c r="AH28" s="197">
        <v>0</v>
      </c>
      <c r="AI28" s="198">
        <v>0</v>
      </c>
      <c r="AJ28" s="197">
        <v>0</v>
      </c>
      <c r="AK28" s="198">
        <v>0</v>
      </c>
      <c r="AL28" s="197">
        <v>0</v>
      </c>
      <c r="AM28" s="198">
        <v>0</v>
      </c>
      <c r="AN28" s="197">
        <v>0</v>
      </c>
      <c r="AO28" s="198">
        <v>0</v>
      </c>
      <c r="AP28" s="197">
        <v>0</v>
      </c>
      <c r="AQ28" s="198">
        <v>0</v>
      </c>
      <c r="AR28" s="197">
        <v>0</v>
      </c>
      <c r="AS28" s="198">
        <v>0</v>
      </c>
      <c r="AT28" s="197">
        <v>0</v>
      </c>
      <c r="AU28" s="198">
        <v>0</v>
      </c>
      <c r="AV28" s="197">
        <v>0</v>
      </c>
      <c r="AW28" s="198">
        <v>0</v>
      </c>
      <c r="AX28" s="197">
        <v>0</v>
      </c>
      <c r="AY28" s="198">
        <v>0</v>
      </c>
      <c r="AZ28" s="197">
        <v>0</v>
      </c>
      <c r="BA28" s="197">
        <v>0</v>
      </c>
      <c r="BB28" s="199">
        <v>0</v>
      </c>
      <c r="BC28" s="200">
        <v>0</v>
      </c>
      <c r="BD28" s="201">
        <v>0</v>
      </c>
      <c r="BE28" s="200">
        <v>0</v>
      </c>
      <c r="BF28" s="201">
        <v>0</v>
      </c>
      <c r="BG28" s="200">
        <v>0</v>
      </c>
      <c r="BH28" s="201">
        <v>0</v>
      </c>
      <c r="BI28" s="200">
        <v>0</v>
      </c>
      <c r="BJ28" s="201">
        <v>0</v>
      </c>
      <c r="BK28" s="200">
        <v>0</v>
      </c>
      <c r="BL28" s="201">
        <v>0</v>
      </c>
      <c r="BM28" s="200">
        <v>0</v>
      </c>
      <c r="BN28" s="201">
        <v>0</v>
      </c>
      <c r="BO28" s="200">
        <v>0</v>
      </c>
      <c r="BP28" s="201">
        <v>0</v>
      </c>
      <c r="BQ28" s="200">
        <v>0</v>
      </c>
      <c r="BR28" s="201">
        <v>0</v>
      </c>
      <c r="BS28" s="200">
        <v>0</v>
      </c>
      <c r="BT28" s="201">
        <v>0</v>
      </c>
      <c r="BU28" s="200">
        <v>0</v>
      </c>
      <c r="BV28" s="201">
        <v>0</v>
      </c>
      <c r="BW28" s="200">
        <v>0</v>
      </c>
      <c r="BX28" s="201">
        <v>0</v>
      </c>
      <c r="BY28" s="200">
        <v>0</v>
      </c>
      <c r="BZ28" s="201">
        <v>0</v>
      </c>
      <c r="CA28" s="200">
        <v>0</v>
      </c>
      <c r="CB28" s="201">
        <v>0</v>
      </c>
      <c r="CC28" s="200">
        <v>0</v>
      </c>
      <c r="CD28" s="201">
        <v>0</v>
      </c>
      <c r="CE28" s="200">
        <v>0</v>
      </c>
      <c r="CF28" s="201">
        <v>0</v>
      </c>
      <c r="CG28" s="200">
        <v>0</v>
      </c>
      <c r="CH28" s="201">
        <v>0</v>
      </c>
      <c r="CI28" s="200">
        <v>0</v>
      </c>
      <c r="CJ28" s="201">
        <v>0</v>
      </c>
      <c r="CK28" s="200">
        <v>0</v>
      </c>
      <c r="CL28" s="201">
        <v>0</v>
      </c>
      <c r="CM28" s="200">
        <v>0</v>
      </c>
      <c r="CN28" s="201">
        <v>0</v>
      </c>
      <c r="CO28" s="200">
        <v>0</v>
      </c>
      <c r="CP28" s="201">
        <v>0</v>
      </c>
      <c r="CQ28" s="200">
        <v>0</v>
      </c>
      <c r="CR28" s="201">
        <v>0</v>
      </c>
      <c r="CS28" s="200">
        <v>0</v>
      </c>
      <c r="CT28" s="201">
        <v>0</v>
      </c>
      <c r="CU28" s="200">
        <v>0</v>
      </c>
      <c r="CV28" s="201">
        <v>0</v>
      </c>
      <c r="CW28" s="200">
        <v>0</v>
      </c>
    </row>
    <row r="29" spans="2:101" x14ac:dyDescent="0.25">
      <c r="B29" s="94">
        <v>10078</v>
      </c>
      <c r="C29" s="95" t="s">
        <v>32</v>
      </c>
      <c r="D29" s="195">
        <v>0</v>
      </c>
      <c r="E29" s="196">
        <v>0</v>
      </c>
      <c r="F29" s="197">
        <v>0</v>
      </c>
      <c r="G29" s="198">
        <v>0</v>
      </c>
      <c r="H29" s="197">
        <v>0</v>
      </c>
      <c r="I29" s="198">
        <v>0</v>
      </c>
      <c r="J29" s="197">
        <v>0</v>
      </c>
      <c r="K29" s="198">
        <v>0</v>
      </c>
      <c r="L29" s="197">
        <v>0</v>
      </c>
      <c r="M29" s="198">
        <v>0</v>
      </c>
      <c r="N29" s="197">
        <v>0</v>
      </c>
      <c r="O29" s="198">
        <v>0</v>
      </c>
      <c r="P29" s="197">
        <v>0</v>
      </c>
      <c r="Q29" s="198">
        <v>0</v>
      </c>
      <c r="R29" s="197">
        <v>0</v>
      </c>
      <c r="S29" s="198">
        <v>0</v>
      </c>
      <c r="T29" s="197">
        <v>0</v>
      </c>
      <c r="U29" s="198">
        <v>0</v>
      </c>
      <c r="V29" s="197">
        <v>0</v>
      </c>
      <c r="W29" s="198">
        <v>0</v>
      </c>
      <c r="X29" s="197">
        <v>0</v>
      </c>
      <c r="Y29" s="198">
        <v>0</v>
      </c>
      <c r="Z29" s="197">
        <v>0</v>
      </c>
      <c r="AA29" s="198">
        <v>0</v>
      </c>
      <c r="AB29" s="197">
        <v>0</v>
      </c>
      <c r="AC29" s="198">
        <v>0</v>
      </c>
      <c r="AD29" s="197">
        <v>0</v>
      </c>
      <c r="AE29" s="198">
        <v>0</v>
      </c>
      <c r="AF29" s="197">
        <v>0</v>
      </c>
      <c r="AG29" s="198">
        <v>0</v>
      </c>
      <c r="AH29" s="197">
        <v>0</v>
      </c>
      <c r="AI29" s="198">
        <v>0</v>
      </c>
      <c r="AJ29" s="197">
        <v>0</v>
      </c>
      <c r="AK29" s="198">
        <v>0</v>
      </c>
      <c r="AL29" s="197">
        <v>0</v>
      </c>
      <c r="AM29" s="198">
        <v>0</v>
      </c>
      <c r="AN29" s="197">
        <v>0</v>
      </c>
      <c r="AO29" s="198">
        <v>0</v>
      </c>
      <c r="AP29" s="197">
        <v>0</v>
      </c>
      <c r="AQ29" s="198">
        <v>0</v>
      </c>
      <c r="AR29" s="197">
        <v>0</v>
      </c>
      <c r="AS29" s="198">
        <v>0</v>
      </c>
      <c r="AT29" s="197">
        <v>0</v>
      </c>
      <c r="AU29" s="198">
        <v>0</v>
      </c>
      <c r="AV29" s="197">
        <v>0</v>
      </c>
      <c r="AW29" s="198">
        <v>0</v>
      </c>
      <c r="AX29" s="197">
        <v>0</v>
      </c>
      <c r="AY29" s="198">
        <v>0</v>
      </c>
      <c r="AZ29" s="197">
        <v>0</v>
      </c>
      <c r="BA29" s="197">
        <v>0</v>
      </c>
      <c r="BB29" s="199">
        <v>0</v>
      </c>
      <c r="BC29" s="200">
        <v>0</v>
      </c>
      <c r="BD29" s="201">
        <v>0</v>
      </c>
      <c r="BE29" s="200">
        <v>0</v>
      </c>
      <c r="BF29" s="201">
        <v>0</v>
      </c>
      <c r="BG29" s="200">
        <v>0</v>
      </c>
      <c r="BH29" s="201">
        <v>0</v>
      </c>
      <c r="BI29" s="200">
        <v>0</v>
      </c>
      <c r="BJ29" s="201">
        <v>0</v>
      </c>
      <c r="BK29" s="200">
        <v>0</v>
      </c>
      <c r="BL29" s="201">
        <v>0</v>
      </c>
      <c r="BM29" s="200">
        <v>0</v>
      </c>
      <c r="BN29" s="201">
        <v>0</v>
      </c>
      <c r="BO29" s="200">
        <v>0</v>
      </c>
      <c r="BP29" s="201">
        <v>0</v>
      </c>
      <c r="BQ29" s="200">
        <v>0</v>
      </c>
      <c r="BR29" s="201">
        <v>0</v>
      </c>
      <c r="BS29" s="200">
        <v>0</v>
      </c>
      <c r="BT29" s="201">
        <v>0</v>
      </c>
      <c r="BU29" s="200">
        <v>0</v>
      </c>
      <c r="BV29" s="201">
        <v>0</v>
      </c>
      <c r="BW29" s="200">
        <v>0</v>
      </c>
      <c r="BX29" s="201">
        <v>0</v>
      </c>
      <c r="BY29" s="200">
        <v>0</v>
      </c>
      <c r="BZ29" s="201">
        <v>0</v>
      </c>
      <c r="CA29" s="200">
        <v>0</v>
      </c>
      <c r="CB29" s="201">
        <v>0</v>
      </c>
      <c r="CC29" s="200">
        <v>0</v>
      </c>
      <c r="CD29" s="201">
        <v>0</v>
      </c>
      <c r="CE29" s="200">
        <v>0</v>
      </c>
      <c r="CF29" s="201">
        <v>0</v>
      </c>
      <c r="CG29" s="200">
        <v>0</v>
      </c>
      <c r="CH29" s="201">
        <v>0</v>
      </c>
      <c r="CI29" s="200">
        <v>0</v>
      </c>
      <c r="CJ29" s="201">
        <v>0</v>
      </c>
      <c r="CK29" s="200">
        <v>0</v>
      </c>
      <c r="CL29" s="201">
        <v>0</v>
      </c>
      <c r="CM29" s="200">
        <v>0</v>
      </c>
      <c r="CN29" s="201">
        <v>0</v>
      </c>
      <c r="CO29" s="200">
        <v>0</v>
      </c>
      <c r="CP29" s="201">
        <v>0</v>
      </c>
      <c r="CQ29" s="200">
        <v>0</v>
      </c>
      <c r="CR29" s="201">
        <v>0</v>
      </c>
      <c r="CS29" s="200">
        <v>0</v>
      </c>
      <c r="CT29" s="201">
        <v>0</v>
      </c>
      <c r="CU29" s="200">
        <v>0</v>
      </c>
      <c r="CV29" s="201">
        <v>0</v>
      </c>
      <c r="CW29" s="200">
        <v>0</v>
      </c>
    </row>
    <row r="30" spans="2:101" x14ac:dyDescent="0.25">
      <c r="B30" s="94">
        <v>10079</v>
      </c>
      <c r="C30" s="95" t="s">
        <v>33</v>
      </c>
      <c r="D30" s="195">
        <v>0</v>
      </c>
      <c r="E30" s="196">
        <v>0</v>
      </c>
      <c r="F30" s="197">
        <v>0</v>
      </c>
      <c r="G30" s="198">
        <v>0</v>
      </c>
      <c r="H30" s="197">
        <v>0</v>
      </c>
      <c r="I30" s="198">
        <v>0</v>
      </c>
      <c r="J30" s="197">
        <v>0</v>
      </c>
      <c r="K30" s="198">
        <v>0</v>
      </c>
      <c r="L30" s="197">
        <v>0</v>
      </c>
      <c r="M30" s="198">
        <v>0</v>
      </c>
      <c r="N30" s="197">
        <v>0</v>
      </c>
      <c r="O30" s="198">
        <v>0</v>
      </c>
      <c r="P30" s="197">
        <v>0</v>
      </c>
      <c r="Q30" s="198">
        <v>0</v>
      </c>
      <c r="R30" s="197">
        <v>0</v>
      </c>
      <c r="S30" s="198">
        <v>0</v>
      </c>
      <c r="T30" s="197">
        <v>0</v>
      </c>
      <c r="U30" s="198">
        <v>0</v>
      </c>
      <c r="V30" s="197">
        <v>0</v>
      </c>
      <c r="W30" s="198">
        <v>0</v>
      </c>
      <c r="X30" s="197">
        <v>0</v>
      </c>
      <c r="Y30" s="198">
        <v>0</v>
      </c>
      <c r="Z30" s="197">
        <v>0</v>
      </c>
      <c r="AA30" s="198">
        <v>0</v>
      </c>
      <c r="AB30" s="197">
        <v>0</v>
      </c>
      <c r="AC30" s="198">
        <v>0</v>
      </c>
      <c r="AD30" s="197">
        <v>0</v>
      </c>
      <c r="AE30" s="198">
        <v>0</v>
      </c>
      <c r="AF30" s="197">
        <v>0</v>
      </c>
      <c r="AG30" s="198">
        <v>0</v>
      </c>
      <c r="AH30" s="197">
        <v>0</v>
      </c>
      <c r="AI30" s="198">
        <v>0</v>
      </c>
      <c r="AJ30" s="197">
        <v>0</v>
      </c>
      <c r="AK30" s="198">
        <v>0</v>
      </c>
      <c r="AL30" s="197">
        <v>0</v>
      </c>
      <c r="AM30" s="198">
        <v>0</v>
      </c>
      <c r="AN30" s="197">
        <v>0</v>
      </c>
      <c r="AO30" s="198">
        <v>0</v>
      </c>
      <c r="AP30" s="197">
        <v>0</v>
      </c>
      <c r="AQ30" s="198">
        <v>0</v>
      </c>
      <c r="AR30" s="197">
        <v>0</v>
      </c>
      <c r="AS30" s="198">
        <v>0</v>
      </c>
      <c r="AT30" s="197">
        <v>0</v>
      </c>
      <c r="AU30" s="198">
        <v>0</v>
      </c>
      <c r="AV30" s="197">
        <v>0</v>
      </c>
      <c r="AW30" s="198">
        <v>0</v>
      </c>
      <c r="AX30" s="197">
        <v>0</v>
      </c>
      <c r="AY30" s="198">
        <v>0</v>
      </c>
      <c r="AZ30" s="197">
        <v>0</v>
      </c>
      <c r="BA30" s="197">
        <v>0</v>
      </c>
      <c r="BB30" s="199">
        <v>0</v>
      </c>
      <c r="BC30" s="200">
        <v>0</v>
      </c>
      <c r="BD30" s="201">
        <v>0</v>
      </c>
      <c r="BE30" s="200">
        <v>0</v>
      </c>
      <c r="BF30" s="201">
        <v>0</v>
      </c>
      <c r="BG30" s="200">
        <v>0</v>
      </c>
      <c r="BH30" s="201">
        <v>0</v>
      </c>
      <c r="BI30" s="200">
        <v>0</v>
      </c>
      <c r="BJ30" s="201">
        <v>0</v>
      </c>
      <c r="BK30" s="200">
        <v>0</v>
      </c>
      <c r="BL30" s="201">
        <v>0</v>
      </c>
      <c r="BM30" s="200">
        <v>0</v>
      </c>
      <c r="BN30" s="201">
        <v>0</v>
      </c>
      <c r="BO30" s="200">
        <v>0</v>
      </c>
      <c r="BP30" s="201">
        <v>0</v>
      </c>
      <c r="BQ30" s="200">
        <v>0</v>
      </c>
      <c r="BR30" s="201">
        <v>0</v>
      </c>
      <c r="BS30" s="200">
        <v>0</v>
      </c>
      <c r="BT30" s="201">
        <v>0</v>
      </c>
      <c r="BU30" s="200">
        <v>0</v>
      </c>
      <c r="BV30" s="201">
        <v>0</v>
      </c>
      <c r="BW30" s="200">
        <v>0</v>
      </c>
      <c r="BX30" s="201">
        <v>0</v>
      </c>
      <c r="BY30" s="200">
        <v>0</v>
      </c>
      <c r="BZ30" s="201">
        <v>0</v>
      </c>
      <c r="CA30" s="200">
        <v>0</v>
      </c>
      <c r="CB30" s="201">
        <v>0</v>
      </c>
      <c r="CC30" s="200">
        <v>0</v>
      </c>
      <c r="CD30" s="201">
        <v>0</v>
      </c>
      <c r="CE30" s="200">
        <v>0</v>
      </c>
      <c r="CF30" s="201">
        <v>0</v>
      </c>
      <c r="CG30" s="200">
        <v>0</v>
      </c>
      <c r="CH30" s="201">
        <v>0</v>
      </c>
      <c r="CI30" s="200">
        <v>0</v>
      </c>
      <c r="CJ30" s="201">
        <v>0</v>
      </c>
      <c r="CK30" s="200">
        <v>0</v>
      </c>
      <c r="CL30" s="201">
        <v>0</v>
      </c>
      <c r="CM30" s="200">
        <v>0</v>
      </c>
      <c r="CN30" s="201">
        <v>0</v>
      </c>
      <c r="CO30" s="200">
        <v>0</v>
      </c>
      <c r="CP30" s="201">
        <v>0</v>
      </c>
      <c r="CQ30" s="200">
        <v>0</v>
      </c>
      <c r="CR30" s="201">
        <v>0</v>
      </c>
      <c r="CS30" s="200">
        <v>0</v>
      </c>
      <c r="CT30" s="201">
        <v>0</v>
      </c>
      <c r="CU30" s="200">
        <v>0</v>
      </c>
      <c r="CV30" s="201">
        <v>0</v>
      </c>
      <c r="CW30" s="200">
        <v>0</v>
      </c>
    </row>
    <row r="31" spans="2:101" x14ac:dyDescent="0.25">
      <c r="B31" s="94">
        <v>10080</v>
      </c>
      <c r="C31" s="95" t="s">
        <v>34</v>
      </c>
      <c r="D31" s="195">
        <v>0</v>
      </c>
      <c r="E31" s="196">
        <v>0</v>
      </c>
      <c r="F31" s="197">
        <v>0</v>
      </c>
      <c r="G31" s="198">
        <v>0</v>
      </c>
      <c r="H31" s="197">
        <v>0</v>
      </c>
      <c r="I31" s="198">
        <v>0</v>
      </c>
      <c r="J31" s="197">
        <v>0</v>
      </c>
      <c r="K31" s="198">
        <v>0</v>
      </c>
      <c r="L31" s="197">
        <v>0</v>
      </c>
      <c r="M31" s="198">
        <v>0</v>
      </c>
      <c r="N31" s="197">
        <v>0</v>
      </c>
      <c r="O31" s="198">
        <v>0</v>
      </c>
      <c r="P31" s="197">
        <v>0</v>
      </c>
      <c r="Q31" s="198">
        <v>0</v>
      </c>
      <c r="R31" s="197">
        <v>0</v>
      </c>
      <c r="S31" s="198">
        <v>0</v>
      </c>
      <c r="T31" s="197">
        <v>0</v>
      </c>
      <c r="U31" s="198">
        <v>0</v>
      </c>
      <c r="V31" s="197">
        <v>0</v>
      </c>
      <c r="W31" s="198">
        <v>0</v>
      </c>
      <c r="X31" s="197">
        <v>0</v>
      </c>
      <c r="Y31" s="198">
        <v>0</v>
      </c>
      <c r="Z31" s="197">
        <v>0</v>
      </c>
      <c r="AA31" s="198">
        <v>0</v>
      </c>
      <c r="AB31" s="197">
        <v>0</v>
      </c>
      <c r="AC31" s="198">
        <v>0</v>
      </c>
      <c r="AD31" s="197">
        <v>0</v>
      </c>
      <c r="AE31" s="198">
        <v>0</v>
      </c>
      <c r="AF31" s="197">
        <v>0</v>
      </c>
      <c r="AG31" s="198">
        <v>0</v>
      </c>
      <c r="AH31" s="197">
        <v>0</v>
      </c>
      <c r="AI31" s="198">
        <v>0</v>
      </c>
      <c r="AJ31" s="197">
        <v>0</v>
      </c>
      <c r="AK31" s="198">
        <v>0</v>
      </c>
      <c r="AL31" s="197">
        <v>0</v>
      </c>
      <c r="AM31" s="198">
        <v>0</v>
      </c>
      <c r="AN31" s="197">
        <v>0</v>
      </c>
      <c r="AO31" s="198">
        <v>0</v>
      </c>
      <c r="AP31" s="197">
        <v>0</v>
      </c>
      <c r="AQ31" s="198">
        <v>0</v>
      </c>
      <c r="AR31" s="197">
        <v>0</v>
      </c>
      <c r="AS31" s="198">
        <v>0</v>
      </c>
      <c r="AT31" s="197">
        <v>0</v>
      </c>
      <c r="AU31" s="198">
        <v>0</v>
      </c>
      <c r="AV31" s="197">
        <v>0</v>
      </c>
      <c r="AW31" s="198">
        <v>0</v>
      </c>
      <c r="AX31" s="197">
        <v>0</v>
      </c>
      <c r="AY31" s="198">
        <v>0</v>
      </c>
      <c r="AZ31" s="197">
        <v>0</v>
      </c>
      <c r="BA31" s="197">
        <v>0</v>
      </c>
      <c r="BB31" s="199">
        <v>0</v>
      </c>
      <c r="BC31" s="200">
        <v>0</v>
      </c>
      <c r="BD31" s="201">
        <v>0</v>
      </c>
      <c r="BE31" s="200">
        <v>0</v>
      </c>
      <c r="BF31" s="201">
        <v>0</v>
      </c>
      <c r="BG31" s="200">
        <v>0</v>
      </c>
      <c r="BH31" s="201">
        <v>0</v>
      </c>
      <c r="BI31" s="200">
        <v>0</v>
      </c>
      <c r="BJ31" s="201">
        <v>0</v>
      </c>
      <c r="BK31" s="200">
        <v>0</v>
      </c>
      <c r="BL31" s="201">
        <v>0</v>
      </c>
      <c r="BM31" s="200">
        <v>0</v>
      </c>
      <c r="BN31" s="201">
        <v>0</v>
      </c>
      <c r="BO31" s="200">
        <v>0</v>
      </c>
      <c r="BP31" s="201">
        <v>0</v>
      </c>
      <c r="BQ31" s="200">
        <v>0</v>
      </c>
      <c r="BR31" s="201">
        <v>0</v>
      </c>
      <c r="BS31" s="200">
        <v>0</v>
      </c>
      <c r="BT31" s="201">
        <v>0</v>
      </c>
      <c r="BU31" s="200">
        <v>0</v>
      </c>
      <c r="BV31" s="201">
        <v>0</v>
      </c>
      <c r="BW31" s="200">
        <v>0</v>
      </c>
      <c r="BX31" s="201">
        <v>0</v>
      </c>
      <c r="BY31" s="200">
        <v>0</v>
      </c>
      <c r="BZ31" s="201">
        <v>0</v>
      </c>
      <c r="CA31" s="200">
        <v>0</v>
      </c>
      <c r="CB31" s="201">
        <v>0</v>
      </c>
      <c r="CC31" s="200">
        <v>0</v>
      </c>
      <c r="CD31" s="201">
        <v>0</v>
      </c>
      <c r="CE31" s="200">
        <v>0</v>
      </c>
      <c r="CF31" s="201">
        <v>0</v>
      </c>
      <c r="CG31" s="200">
        <v>0</v>
      </c>
      <c r="CH31" s="201">
        <v>0</v>
      </c>
      <c r="CI31" s="200">
        <v>0</v>
      </c>
      <c r="CJ31" s="201">
        <v>0</v>
      </c>
      <c r="CK31" s="200">
        <v>0</v>
      </c>
      <c r="CL31" s="201">
        <v>0</v>
      </c>
      <c r="CM31" s="200">
        <v>0</v>
      </c>
      <c r="CN31" s="201">
        <v>0</v>
      </c>
      <c r="CO31" s="200">
        <v>0</v>
      </c>
      <c r="CP31" s="201">
        <v>0</v>
      </c>
      <c r="CQ31" s="200">
        <v>0</v>
      </c>
      <c r="CR31" s="201">
        <v>0</v>
      </c>
      <c r="CS31" s="200">
        <v>0</v>
      </c>
      <c r="CT31" s="201">
        <v>0</v>
      </c>
      <c r="CU31" s="200">
        <v>0</v>
      </c>
      <c r="CV31" s="201">
        <v>0</v>
      </c>
      <c r="CW31" s="200">
        <v>0</v>
      </c>
    </row>
    <row r="32" spans="2:101" x14ac:dyDescent="0.25">
      <c r="B32" s="94">
        <v>10081</v>
      </c>
      <c r="C32" s="95" t="s">
        <v>35</v>
      </c>
      <c r="D32" s="195">
        <v>0</v>
      </c>
      <c r="E32" s="196">
        <v>0</v>
      </c>
      <c r="F32" s="197">
        <v>0</v>
      </c>
      <c r="G32" s="198">
        <v>0</v>
      </c>
      <c r="H32" s="197">
        <v>0</v>
      </c>
      <c r="I32" s="198">
        <v>0</v>
      </c>
      <c r="J32" s="197">
        <v>0</v>
      </c>
      <c r="K32" s="198">
        <v>0</v>
      </c>
      <c r="L32" s="197">
        <v>0</v>
      </c>
      <c r="M32" s="198">
        <v>0</v>
      </c>
      <c r="N32" s="197">
        <v>0</v>
      </c>
      <c r="O32" s="198">
        <v>0</v>
      </c>
      <c r="P32" s="197">
        <v>0</v>
      </c>
      <c r="Q32" s="198">
        <v>0</v>
      </c>
      <c r="R32" s="197">
        <v>0</v>
      </c>
      <c r="S32" s="198">
        <v>0</v>
      </c>
      <c r="T32" s="197">
        <v>0</v>
      </c>
      <c r="U32" s="198">
        <v>0</v>
      </c>
      <c r="V32" s="197">
        <v>0</v>
      </c>
      <c r="W32" s="198">
        <v>0</v>
      </c>
      <c r="X32" s="197">
        <v>0</v>
      </c>
      <c r="Y32" s="198">
        <v>0</v>
      </c>
      <c r="Z32" s="197">
        <v>0</v>
      </c>
      <c r="AA32" s="198">
        <v>0</v>
      </c>
      <c r="AB32" s="197">
        <v>0</v>
      </c>
      <c r="AC32" s="198">
        <v>0</v>
      </c>
      <c r="AD32" s="197">
        <v>0</v>
      </c>
      <c r="AE32" s="198">
        <v>0</v>
      </c>
      <c r="AF32" s="197">
        <v>0</v>
      </c>
      <c r="AG32" s="198">
        <v>0</v>
      </c>
      <c r="AH32" s="197">
        <v>0</v>
      </c>
      <c r="AI32" s="198">
        <v>0</v>
      </c>
      <c r="AJ32" s="197">
        <v>0</v>
      </c>
      <c r="AK32" s="198">
        <v>0</v>
      </c>
      <c r="AL32" s="197">
        <v>0</v>
      </c>
      <c r="AM32" s="198">
        <v>0</v>
      </c>
      <c r="AN32" s="197">
        <v>0</v>
      </c>
      <c r="AO32" s="198">
        <v>0</v>
      </c>
      <c r="AP32" s="197">
        <v>0</v>
      </c>
      <c r="AQ32" s="198">
        <v>0</v>
      </c>
      <c r="AR32" s="197">
        <v>0</v>
      </c>
      <c r="AS32" s="198">
        <v>0</v>
      </c>
      <c r="AT32" s="197">
        <v>0</v>
      </c>
      <c r="AU32" s="198">
        <v>0</v>
      </c>
      <c r="AV32" s="197">
        <v>0</v>
      </c>
      <c r="AW32" s="198">
        <v>0</v>
      </c>
      <c r="AX32" s="197">
        <v>0</v>
      </c>
      <c r="AY32" s="198">
        <v>0</v>
      </c>
      <c r="AZ32" s="197">
        <v>0</v>
      </c>
      <c r="BA32" s="197">
        <v>0</v>
      </c>
      <c r="BB32" s="199">
        <v>0</v>
      </c>
      <c r="BC32" s="200">
        <v>0</v>
      </c>
      <c r="BD32" s="201">
        <v>0</v>
      </c>
      <c r="BE32" s="200">
        <v>0</v>
      </c>
      <c r="BF32" s="201">
        <v>0</v>
      </c>
      <c r="BG32" s="200">
        <v>0</v>
      </c>
      <c r="BH32" s="201">
        <v>0</v>
      </c>
      <c r="BI32" s="200">
        <v>0</v>
      </c>
      <c r="BJ32" s="201">
        <v>0</v>
      </c>
      <c r="BK32" s="200">
        <v>0</v>
      </c>
      <c r="BL32" s="201">
        <v>0</v>
      </c>
      <c r="BM32" s="200">
        <v>0</v>
      </c>
      <c r="BN32" s="201">
        <v>0</v>
      </c>
      <c r="BO32" s="200">
        <v>0</v>
      </c>
      <c r="BP32" s="201">
        <v>0</v>
      </c>
      <c r="BQ32" s="200">
        <v>0</v>
      </c>
      <c r="BR32" s="201">
        <v>0</v>
      </c>
      <c r="BS32" s="200">
        <v>0</v>
      </c>
      <c r="BT32" s="201">
        <v>0</v>
      </c>
      <c r="BU32" s="200">
        <v>0</v>
      </c>
      <c r="BV32" s="201">
        <v>0</v>
      </c>
      <c r="BW32" s="200">
        <v>0</v>
      </c>
      <c r="BX32" s="201">
        <v>0</v>
      </c>
      <c r="BY32" s="200">
        <v>0</v>
      </c>
      <c r="BZ32" s="201">
        <v>0</v>
      </c>
      <c r="CA32" s="200">
        <v>0</v>
      </c>
      <c r="CB32" s="201">
        <v>0</v>
      </c>
      <c r="CC32" s="200">
        <v>0</v>
      </c>
      <c r="CD32" s="201">
        <v>0</v>
      </c>
      <c r="CE32" s="200">
        <v>0</v>
      </c>
      <c r="CF32" s="201">
        <v>0</v>
      </c>
      <c r="CG32" s="200">
        <v>0</v>
      </c>
      <c r="CH32" s="201">
        <v>0</v>
      </c>
      <c r="CI32" s="200">
        <v>0</v>
      </c>
      <c r="CJ32" s="201">
        <v>0</v>
      </c>
      <c r="CK32" s="200">
        <v>0</v>
      </c>
      <c r="CL32" s="201">
        <v>0</v>
      </c>
      <c r="CM32" s="200">
        <v>0</v>
      </c>
      <c r="CN32" s="201">
        <v>0</v>
      </c>
      <c r="CO32" s="200">
        <v>0</v>
      </c>
      <c r="CP32" s="201">
        <v>0</v>
      </c>
      <c r="CQ32" s="200">
        <v>0</v>
      </c>
      <c r="CR32" s="201">
        <v>0</v>
      </c>
      <c r="CS32" s="200">
        <v>0</v>
      </c>
      <c r="CT32" s="201">
        <v>0</v>
      </c>
      <c r="CU32" s="200">
        <v>0</v>
      </c>
      <c r="CV32" s="201">
        <v>0</v>
      </c>
      <c r="CW32" s="200">
        <v>0</v>
      </c>
    </row>
    <row r="33" spans="2:101" x14ac:dyDescent="0.25">
      <c r="B33" s="94">
        <v>10082</v>
      </c>
      <c r="C33" s="95" t="s">
        <v>36</v>
      </c>
      <c r="D33" s="195">
        <v>0</v>
      </c>
      <c r="E33" s="196">
        <v>0</v>
      </c>
      <c r="F33" s="197">
        <v>0</v>
      </c>
      <c r="G33" s="198">
        <v>0</v>
      </c>
      <c r="H33" s="197">
        <v>0</v>
      </c>
      <c r="I33" s="198">
        <v>0</v>
      </c>
      <c r="J33" s="197">
        <v>0</v>
      </c>
      <c r="K33" s="198">
        <v>0</v>
      </c>
      <c r="L33" s="197">
        <v>0</v>
      </c>
      <c r="M33" s="198">
        <v>0</v>
      </c>
      <c r="N33" s="197">
        <v>0</v>
      </c>
      <c r="O33" s="198">
        <v>0</v>
      </c>
      <c r="P33" s="197">
        <v>0</v>
      </c>
      <c r="Q33" s="198">
        <v>0</v>
      </c>
      <c r="R33" s="197">
        <v>0</v>
      </c>
      <c r="S33" s="198">
        <v>0</v>
      </c>
      <c r="T33" s="197">
        <v>0</v>
      </c>
      <c r="U33" s="198">
        <v>0</v>
      </c>
      <c r="V33" s="197">
        <v>0</v>
      </c>
      <c r="W33" s="198">
        <v>0</v>
      </c>
      <c r="X33" s="197">
        <v>0</v>
      </c>
      <c r="Y33" s="198">
        <v>0</v>
      </c>
      <c r="Z33" s="197">
        <v>0</v>
      </c>
      <c r="AA33" s="198">
        <v>0</v>
      </c>
      <c r="AB33" s="197">
        <v>0</v>
      </c>
      <c r="AC33" s="198">
        <v>0</v>
      </c>
      <c r="AD33" s="197">
        <v>0</v>
      </c>
      <c r="AE33" s="198">
        <v>0</v>
      </c>
      <c r="AF33" s="197">
        <v>0</v>
      </c>
      <c r="AG33" s="198">
        <v>0</v>
      </c>
      <c r="AH33" s="197">
        <v>0</v>
      </c>
      <c r="AI33" s="198">
        <v>0</v>
      </c>
      <c r="AJ33" s="197">
        <v>0</v>
      </c>
      <c r="AK33" s="198">
        <v>0</v>
      </c>
      <c r="AL33" s="197">
        <v>0</v>
      </c>
      <c r="AM33" s="198">
        <v>0</v>
      </c>
      <c r="AN33" s="197">
        <v>0</v>
      </c>
      <c r="AO33" s="198">
        <v>0</v>
      </c>
      <c r="AP33" s="197">
        <v>0</v>
      </c>
      <c r="AQ33" s="198">
        <v>0</v>
      </c>
      <c r="AR33" s="197">
        <v>0</v>
      </c>
      <c r="AS33" s="198">
        <v>0</v>
      </c>
      <c r="AT33" s="197">
        <v>0</v>
      </c>
      <c r="AU33" s="198">
        <v>0</v>
      </c>
      <c r="AV33" s="197">
        <v>0</v>
      </c>
      <c r="AW33" s="198">
        <v>0</v>
      </c>
      <c r="AX33" s="197">
        <v>0</v>
      </c>
      <c r="AY33" s="198">
        <v>0</v>
      </c>
      <c r="AZ33" s="197">
        <v>0</v>
      </c>
      <c r="BA33" s="197">
        <v>0</v>
      </c>
      <c r="BB33" s="199">
        <v>0</v>
      </c>
      <c r="BC33" s="200">
        <v>0</v>
      </c>
      <c r="BD33" s="201">
        <v>0</v>
      </c>
      <c r="BE33" s="200">
        <v>0</v>
      </c>
      <c r="BF33" s="201">
        <v>0</v>
      </c>
      <c r="BG33" s="200">
        <v>0</v>
      </c>
      <c r="BH33" s="201">
        <v>0</v>
      </c>
      <c r="BI33" s="200">
        <v>0</v>
      </c>
      <c r="BJ33" s="201">
        <v>0</v>
      </c>
      <c r="BK33" s="200">
        <v>0</v>
      </c>
      <c r="BL33" s="201">
        <v>0</v>
      </c>
      <c r="BM33" s="200">
        <v>0</v>
      </c>
      <c r="BN33" s="201">
        <v>0</v>
      </c>
      <c r="BO33" s="200">
        <v>0</v>
      </c>
      <c r="BP33" s="201">
        <v>0</v>
      </c>
      <c r="BQ33" s="200">
        <v>0</v>
      </c>
      <c r="BR33" s="201">
        <v>0</v>
      </c>
      <c r="BS33" s="200">
        <v>0</v>
      </c>
      <c r="BT33" s="201">
        <v>0</v>
      </c>
      <c r="BU33" s="200">
        <v>0</v>
      </c>
      <c r="BV33" s="201">
        <v>0</v>
      </c>
      <c r="BW33" s="200">
        <v>0</v>
      </c>
      <c r="BX33" s="201">
        <v>0</v>
      </c>
      <c r="BY33" s="200">
        <v>0</v>
      </c>
      <c r="BZ33" s="201">
        <v>0</v>
      </c>
      <c r="CA33" s="200">
        <v>0</v>
      </c>
      <c r="CB33" s="201">
        <v>0</v>
      </c>
      <c r="CC33" s="200">
        <v>0</v>
      </c>
      <c r="CD33" s="201">
        <v>0</v>
      </c>
      <c r="CE33" s="200">
        <v>0</v>
      </c>
      <c r="CF33" s="201">
        <v>0</v>
      </c>
      <c r="CG33" s="200">
        <v>0</v>
      </c>
      <c r="CH33" s="201">
        <v>0</v>
      </c>
      <c r="CI33" s="200">
        <v>0</v>
      </c>
      <c r="CJ33" s="201">
        <v>0</v>
      </c>
      <c r="CK33" s="200">
        <v>0</v>
      </c>
      <c r="CL33" s="201">
        <v>0</v>
      </c>
      <c r="CM33" s="200">
        <v>0</v>
      </c>
      <c r="CN33" s="201">
        <v>0</v>
      </c>
      <c r="CO33" s="200">
        <v>0</v>
      </c>
      <c r="CP33" s="201">
        <v>0</v>
      </c>
      <c r="CQ33" s="200">
        <v>0</v>
      </c>
      <c r="CR33" s="201">
        <v>0</v>
      </c>
      <c r="CS33" s="200">
        <v>0</v>
      </c>
      <c r="CT33" s="201">
        <v>0</v>
      </c>
      <c r="CU33" s="200">
        <v>0</v>
      </c>
      <c r="CV33" s="201">
        <v>0</v>
      </c>
      <c r="CW33" s="200">
        <v>0</v>
      </c>
    </row>
    <row r="34" spans="2:101" x14ac:dyDescent="0.25">
      <c r="B34" s="94">
        <v>10083</v>
      </c>
      <c r="C34" s="95" t="s">
        <v>37</v>
      </c>
      <c r="D34" s="195">
        <v>0</v>
      </c>
      <c r="E34" s="196">
        <v>0</v>
      </c>
      <c r="F34" s="197">
        <v>0</v>
      </c>
      <c r="G34" s="198">
        <v>0</v>
      </c>
      <c r="H34" s="197">
        <v>0</v>
      </c>
      <c r="I34" s="198">
        <v>0</v>
      </c>
      <c r="J34" s="197">
        <v>0</v>
      </c>
      <c r="K34" s="198">
        <v>0</v>
      </c>
      <c r="L34" s="197">
        <v>0</v>
      </c>
      <c r="M34" s="198">
        <v>0</v>
      </c>
      <c r="N34" s="197">
        <v>0</v>
      </c>
      <c r="O34" s="198">
        <v>0</v>
      </c>
      <c r="P34" s="197">
        <v>0</v>
      </c>
      <c r="Q34" s="198">
        <v>0</v>
      </c>
      <c r="R34" s="197">
        <v>0</v>
      </c>
      <c r="S34" s="198">
        <v>0</v>
      </c>
      <c r="T34" s="197">
        <v>0</v>
      </c>
      <c r="U34" s="198">
        <v>0</v>
      </c>
      <c r="V34" s="197">
        <v>0</v>
      </c>
      <c r="W34" s="198">
        <v>0</v>
      </c>
      <c r="X34" s="197">
        <v>0</v>
      </c>
      <c r="Y34" s="198">
        <v>0</v>
      </c>
      <c r="Z34" s="197">
        <v>0</v>
      </c>
      <c r="AA34" s="198">
        <v>0</v>
      </c>
      <c r="AB34" s="197">
        <v>0</v>
      </c>
      <c r="AC34" s="198">
        <v>0</v>
      </c>
      <c r="AD34" s="197">
        <v>0</v>
      </c>
      <c r="AE34" s="198">
        <v>0</v>
      </c>
      <c r="AF34" s="197">
        <v>0</v>
      </c>
      <c r="AG34" s="198">
        <v>0</v>
      </c>
      <c r="AH34" s="197">
        <v>0</v>
      </c>
      <c r="AI34" s="198">
        <v>0</v>
      </c>
      <c r="AJ34" s="197">
        <v>0</v>
      </c>
      <c r="AK34" s="198">
        <v>0</v>
      </c>
      <c r="AL34" s="197">
        <v>0</v>
      </c>
      <c r="AM34" s="198">
        <v>0</v>
      </c>
      <c r="AN34" s="197">
        <v>0</v>
      </c>
      <c r="AO34" s="198">
        <v>0</v>
      </c>
      <c r="AP34" s="197">
        <v>0</v>
      </c>
      <c r="AQ34" s="198">
        <v>0</v>
      </c>
      <c r="AR34" s="197">
        <v>0</v>
      </c>
      <c r="AS34" s="198">
        <v>0</v>
      </c>
      <c r="AT34" s="197">
        <v>0</v>
      </c>
      <c r="AU34" s="198">
        <v>0</v>
      </c>
      <c r="AV34" s="197">
        <v>0</v>
      </c>
      <c r="AW34" s="198">
        <v>0</v>
      </c>
      <c r="AX34" s="197">
        <v>0</v>
      </c>
      <c r="AY34" s="198">
        <v>0</v>
      </c>
      <c r="AZ34" s="197">
        <v>0</v>
      </c>
      <c r="BA34" s="197">
        <v>0</v>
      </c>
      <c r="BB34" s="199">
        <v>0</v>
      </c>
      <c r="BC34" s="200">
        <v>0</v>
      </c>
      <c r="BD34" s="201">
        <v>0</v>
      </c>
      <c r="BE34" s="200">
        <v>0</v>
      </c>
      <c r="BF34" s="201">
        <v>0</v>
      </c>
      <c r="BG34" s="200">
        <v>0</v>
      </c>
      <c r="BH34" s="201">
        <v>0</v>
      </c>
      <c r="BI34" s="200">
        <v>0</v>
      </c>
      <c r="BJ34" s="201">
        <v>0</v>
      </c>
      <c r="BK34" s="200">
        <v>0</v>
      </c>
      <c r="BL34" s="201">
        <v>0</v>
      </c>
      <c r="BM34" s="200">
        <v>0</v>
      </c>
      <c r="BN34" s="201">
        <v>0</v>
      </c>
      <c r="BO34" s="200">
        <v>0</v>
      </c>
      <c r="BP34" s="201">
        <v>0</v>
      </c>
      <c r="BQ34" s="200">
        <v>0</v>
      </c>
      <c r="BR34" s="201">
        <v>0</v>
      </c>
      <c r="BS34" s="200">
        <v>0</v>
      </c>
      <c r="BT34" s="201">
        <v>0</v>
      </c>
      <c r="BU34" s="200">
        <v>0</v>
      </c>
      <c r="BV34" s="201">
        <v>0</v>
      </c>
      <c r="BW34" s="200">
        <v>0</v>
      </c>
      <c r="BX34" s="201">
        <v>0</v>
      </c>
      <c r="BY34" s="200">
        <v>0</v>
      </c>
      <c r="BZ34" s="201">
        <v>0</v>
      </c>
      <c r="CA34" s="200">
        <v>0</v>
      </c>
      <c r="CB34" s="201">
        <v>0</v>
      </c>
      <c r="CC34" s="200">
        <v>0</v>
      </c>
      <c r="CD34" s="201">
        <v>0</v>
      </c>
      <c r="CE34" s="200">
        <v>0</v>
      </c>
      <c r="CF34" s="201">
        <v>0</v>
      </c>
      <c r="CG34" s="200">
        <v>0</v>
      </c>
      <c r="CH34" s="201">
        <v>0</v>
      </c>
      <c r="CI34" s="200">
        <v>0</v>
      </c>
      <c r="CJ34" s="201">
        <v>0</v>
      </c>
      <c r="CK34" s="200">
        <v>0</v>
      </c>
      <c r="CL34" s="201">
        <v>0</v>
      </c>
      <c r="CM34" s="200">
        <v>0</v>
      </c>
      <c r="CN34" s="201">
        <v>0</v>
      </c>
      <c r="CO34" s="200">
        <v>0</v>
      </c>
      <c r="CP34" s="201">
        <v>0</v>
      </c>
      <c r="CQ34" s="200">
        <v>0</v>
      </c>
      <c r="CR34" s="201">
        <v>0</v>
      </c>
      <c r="CS34" s="200">
        <v>0</v>
      </c>
      <c r="CT34" s="201">
        <v>0</v>
      </c>
      <c r="CU34" s="200">
        <v>0</v>
      </c>
      <c r="CV34" s="201">
        <v>0</v>
      </c>
      <c r="CW34" s="200">
        <v>0</v>
      </c>
    </row>
    <row r="35" spans="2:101" x14ac:dyDescent="0.25">
      <c r="B35" s="94">
        <v>10086</v>
      </c>
      <c r="C35" s="95" t="s">
        <v>38</v>
      </c>
      <c r="D35" s="195">
        <v>0</v>
      </c>
      <c r="E35" s="196">
        <v>0</v>
      </c>
      <c r="F35" s="197">
        <v>0</v>
      </c>
      <c r="G35" s="198">
        <v>0</v>
      </c>
      <c r="H35" s="197">
        <v>0</v>
      </c>
      <c r="I35" s="198">
        <v>0</v>
      </c>
      <c r="J35" s="197">
        <v>0</v>
      </c>
      <c r="K35" s="198">
        <v>0</v>
      </c>
      <c r="L35" s="197">
        <v>0</v>
      </c>
      <c r="M35" s="198">
        <v>0</v>
      </c>
      <c r="N35" s="197">
        <v>0</v>
      </c>
      <c r="O35" s="198">
        <v>0</v>
      </c>
      <c r="P35" s="197">
        <v>0</v>
      </c>
      <c r="Q35" s="198">
        <v>0</v>
      </c>
      <c r="R35" s="197">
        <v>0</v>
      </c>
      <c r="S35" s="198">
        <v>0</v>
      </c>
      <c r="T35" s="197">
        <v>0</v>
      </c>
      <c r="U35" s="198">
        <v>0</v>
      </c>
      <c r="V35" s="197">
        <v>0</v>
      </c>
      <c r="W35" s="198">
        <v>0</v>
      </c>
      <c r="X35" s="197">
        <v>0</v>
      </c>
      <c r="Y35" s="198">
        <v>0</v>
      </c>
      <c r="Z35" s="197">
        <v>0</v>
      </c>
      <c r="AA35" s="198">
        <v>0</v>
      </c>
      <c r="AB35" s="197">
        <v>0</v>
      </c>
      <c r="AC35" s="198">
        <v>0</v>
      </c>
      <c r="AD35" s="197">
        <v>0</v>
      </c>
      <c r="AE35" s="198">
        <v>0</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v>0</v>
      </c>
      <c r="AU35" s="198">
        <v>0</v>
      </c>
      <c r="AV35" s="197">
        <v>0</v>
      </c>
      <c r="AW35" s="198">
        <v>0</v>
      </c>
      <c r="AX35" s="197">
        <v>0</v>
      </c>
      <c r="AY35" s="198">
        <v>0</v>
      </c>
      <c r="AZ35" s="197">
        <v>0</v>
      </c>
      <c r="BA35" s="197">
        <v>0</v>
      </c>
      <c r="BB35" s="199">
        <v>0</v>
      </c>
      <c r="BC35" s="200">
        <v>0</v>
      </c>
      <c r="BD35" s="201">
        <v>0</v>
      </c>
      <c r="BE35" s="200">
        <v>0</v>
      </c>
      <c r="BF35" s="201">
        <v>0</v>
      </c>
      <c r="BG35" s="200">
        <v>0</v>
      </c>
      <c r="BH35" s="201">
        <v>0</v>
      </c>
      <c r="BI35" s="200">
        <v>0</v>
      </c>
      <c r="BJ35" s="201">
        <v>0</v>
      </c>
      <c r="BK35" s="200">
        <v>0</v>
      </c>
      <c r="BL35" s="201">
        <v>0</v>
      </c>
      <c r="BM35" s="200">
        <v>0</v>
      </c>
      <c r="BN35" s="201">
        <v>0</v>
      </c>
      <c r="BO35" s="200">
        <v>0</v>
      </c>
      <c r="BP35" s="201">
        <v>0</v>
      </c>
      <c r="BQ35" s="200">
        <v>0</v>
      </c>
      <c r="BR35" s="201">
        <v>0</v>
      </c>
      <c r="BS35" s="200">
        <v>0</v>
      </c>
      <c r="BT35" s="201">
        <v>0</v>
      </c>
      <c r="BU35" s="200">
        <v>0</v>
      </c>
      <c r="BV35" s="201">
        <v>0</v>
      </c>
      <c r="BW35" s="200">
        <v>0</v>
      </c>
      <c r="BX35" s="201">
        <v>0</v>
      </c>
      <c r="BY35" s="200">
        <v>0</v>
      </c>
      <c r="BZ35" s="201">
        <v>0</v>
      </c>
      <c r="CA35" s="200">
        <v>0</v>
      </c>
      <c r="CB35" s="201">
        <v>0</v>
      </c>
      <c r="CC35" s="200">
        <v>0</v>
      </c>
      <c r="CD35" s="201">
        <v>0</v>
      </c>
      <c r="CE35" s="200">
        <v>0</v>
      </c>
      <c r="CF35" s="201">
        <v>0</v>
      </c>
      <c r="CG35" s="200">
        <v>0</v>
      </c>
      <c r="CH35" s="201">
        <v>0</v>
      </c>
      <c r="CI35" s="200">
        <v>0</v>
      </c>
      <c r="CJ35" s="201">
        <v>0</v>
      </c>
      <c r="CK35" s="200">
        <v>0</v>
      </c>
      <c r="CL35" s="201">
        <v>0</v>
      </c>
      <c r="CM35" s="200">
        <v>0</v>
      </c>
      <c r="CN35" s="201">
        <v>0</v>
      </c>
      <c r="CO35" s="200">
        <v>0</v>
      </c>
      <c r="CP35" s="201">
        <v>0</v>
      </c>
      <c r="CQ35" s="200">
        <v>0</v>
      </c>
      <c r="CR35" s="201">
        <v>0</v>
      </c>
      <c r="CS35" s="200">
        <v>0</v>
      </c>
      <c r="CT35" s="201">
        <v>0</v>
      </c>
      <c r="CU35" s="200">
        <v>0</v>
      </c>
      <c r="CV35" s="201">
        <v>0</v>
      </c>
      <c r="CW35" s="200">
        <v>0</v>
      </c>
    </row>
    <row r="36" spans="2:101" x14ac:dyDescent="0.25">
      <c r="B36" s="94">
        <v>10087</v>
      </c>
      <c r="C36" s="95" t="s">
        <v>39</v>
      </c>
      <c r="D36" s="195">
        <v>0</v>
      </c>
      <c r="E36" s="196">
        <v>0</v>
      </c>
      <c r="F36" s="197">
        <v>0</v>
      </c>
      <c r="G36" s="198">
        <v>0</v>
      </c>
      <c r="H36" s="197">
        <v>0</v>
      </c>
      <c r="I36" s="198">
        <v>0</v>
      </c>
      <c r="J36" s="197">
        <v>0</v>
      </c>
      <c r="K36" s="198">
        <v>0</v>
      </c>
      <c r="L36" s="197">
        <v>0</v>
      </c>
      <c r="M36" s="198">
        <v>0</v>
      </c>
      <c r="N36" s="197">
        <v>0</v>
      </c>
      <c r="O36" s="198">
        <v>0</v>
      </c>
      <c r="P36" s="197">
        <v>0</v>
      </c>
      <c r="Q36" s="198">
        <v>0</v>
      </c>
      <c r="R36" s="197">
        <v>0</v>
      </c>
      <c r="S36" s="198">
        <v>0</v>
      </c>
      <c r="T36" s="197">
        <v>0</v>
      </c>
      <c r="U36" s="198">
        <v>0</v>
      </c>
      <c r="V36" s="197">
        <v>0</v>
      </c>
      <c r="W36" s="198">
        <v>0</v>
      </c>
      <c r="X36" s="197">
        <v>0</v>
      </c>
      <c r="Y36" s="198">
        <v>0</v>
      </c>
      <c r="Z36" s="197">
        <v>0</v>
      </c>
      <c r="AA36" s="198">
        <v>0</v>
      </c>
      <c r="AB36" s="197">
        <v>0</v>
      </c>
      <c r="AC36" s="198">
        <v>0</v>
      </c>
      <c r="AD36" s="197">
        <v>0</v>
      </c>
      <c r="AE36" s="198">
        <v>0</v>
      </c>
      <c r="AF36" s="197">
        <v>0</v>
      </c>
      <c r="AG36" s="198">
        <v>0</v>
      </c>
      <c r="AH36" s="197">
        <v>0</v>
      </c>
      <c r="AI36" s="198">
        <v>0</v>
      </c>
      <c r="AJ36" s="197">
        <v>0</v>
      </c>
      <c r="AK36" s="198">
        <v>0</v>
      </c>
      <c r="AL36" s="197">
        <v>0</v>
      </c>
      <c r="AM36" s="198">
        <v>0</v>
      </c>
      <c r="AN36" s="197">
        <v>0</v>
      </c>
      <c r="AO36" s="198">
        <v>0</v>
      </c>
      <c r="AP36" s="197">
        <v>0</v>
      </c>
      <c r="AQ36" s="198">
        <v>0</v>
      </c>
      <c r="AR36" s="197">
        <v>0</v>
      </c>
      <c r="AS36" s="198">
        <v>0</v>
      </c>
      <c r="AT36" s="197">
        <v>0</v>
      </c>
      <c r="AU36" s="198">
        <v>0</v>
      </c>
      <c r="AV36" s="197">
        <v>0</v>
      </c>
      <c r="AW36" s="198">
        <v>0</v>
      </c>
      <c r="AX36" s="197">
        <v>0</v>
      </c>
      <c r="AY36" s="198">
        <v>0</v>
      </c>
      <c r="AZ36" s="197">
        <v>0</v>
      </c>
      <c r="BA36" s="197">
        <v>0</v>
      </c>
      <c r="BB36" s="199">
        <v>0</v>
      </c>
      <c r="BC36" s="200">
        <v>0</v>
      </c>
      <c r="BD36" s="201">
        <v>0</v>
      </c>
      <c r="BE36" s="200">
        <v>0</v>
      </c>
      <c r="BF36" s="201">
        <v>0</v>
      </c>
      <c r="BG36" s="200">
        <v>0</v>
      </c>
      <c r="BH36" s="201">
        <v>0</v>
      </c>
      <c r="BI36" s="200">
        <v>0</v>
      </c>
      <c r="BJ36" s="201">
        <v>0</v>
      </c>
      <c r="BK36" s="200">
        <v>0</v>
      </c>
      <c r="BL36" s="201">
        <v>0</v>
      </c>
      <c r="BM36" s="200">
        <v>0</v>
      </c>
      <c r="BN36" s="201">
        <v>0</v>
      </c>
      <c r="BO36" s="200">
        <v>0</v>
      </c>
      <c r="BP36" s="201">
        <v>0</v>
      </c>
      <c r="BQ36" s="200">
        <v>0</v>
      </c>
      <c r="BR36" s="201">
        <v>0</v>
      </c>
      <c r="BS36" s="200">
        <v>0</v>
      </c>
      <c r="BT36" s="201">
        <v>0</v>
      </c>
      <c r="BU36" s="200">
        <v>0</v>
      </c>
      <c r="BV36" s="201">
        <v>0</v>
      </c>
      <c r="BW36" s="200">
        <v>0</v>
      </c>
      <c r="BX36" s="201">
        <v>0</v>
      </c>
      <c r="BY36" s="200">
        <v>0</v>
      </c>
      <c r="BZ36" s="201">
        <v>0</v>
      </c>
      <c r="CA36" s="200">
        <v>0</v>
      </c>
      <c r="CB36" s="201">
        <v>0</v>
      </c>
      <c r="CC36" s="200">
        <v>0</v>
      </c>
      <c r="CD36" s="201">
        <v>0</v>
      </c>
      <c r="CE36" s="200">
        <v>0</v>
      </c>
      <c r="CF36" s="201">
        <v>0</v>
      </c>
      <c r="CG36" s="200">
        <v>0</v>
      </c>
      <c r="CH36" s="201">
        <v>0</v>
      </c>
      <c r="CI36" s="200">
        <v>0</v>
      </c>
      <c r="CJ36" s="201">
        <v>0</v>
      </c>
      <c r="CK36" s="200">
        <v>0</v>
      </c>
      <c r="CL36" s="201">
        <v>0</v>
      </c>
      <c r="CM36" s="200">
        <v>0</v>
      </c>
      <c r="CN36" s="201">
        <v>0</v>
      </c>
      <c r="CO36" s="200">
        <v>0</v>
      </c>
      <c r="CP36" s="201">
        <v>0</v>
      </c>
      <c r="CQ36" s="200">
        <v>0</v>
      </c>
      <c r="CR36" s="201">
        <v>0</v>
      </c>
      <c r="CS36" s="200">
        <v>0</v>
      </c>
      <c r="CT36" s="201">
        <v>0</v>
      </c>
      <c r="CU36" s="200">
        <v>0</v>
      </c>
      <c r="CV36" s="201">
        <v>0</v>
      </c>
      <c r="CW36" s="200">
        <v>0</v>
      </c>
    </row>
    <row r="37" spans="2:101" x14ac:dyDescent="0.25">
      <c r="B37" s="94">
        <v>10089</v>
      </c>
      <c r="C37" s="95" t="s">
        <v>40</v>
      </c>
      <c r="D37" s="195">
        <v>0</v>
      </c>
      <c r="E37" s="196">
        <v>0</v>
      </c>
      <c r="F37" s="197">
        <v>0</v>
      </c>
      <c r="G37" s="198">
        <v>0</v>
      </c>
      <c r="H37" s="197">
        <v>0</v>
      </c>
      <c r="I37" s="198">
        <v>0</v>
      </c>
      <c r="J37" s="197">
        <v>0</v>
      </c>
      <c r="K37" s="198">
        <v>0</v>
      </c>
      <c r="L37" s="197">
        <v>0</v>
      </c>
      <c r="M37" s="198">
        <v>0</v>
      </c>
      <c r="N37" s="197">
        <v>0</v>
      </c>
      <c r="O37" s="198">
        <v>0</v>
      </c>
      <c r="P37" s="197">
        <v>0</v>
      </c>
      <c r="Q37" s="198">
        <v>0</v>
      </c>
      <c r="R37" s="197">
        <v>0</v>
      </c>
      <c r="S37" s="198">
        <v>0</v>
      </c>
      <c r="T37" s="197">
        <v>0</v>
      </c>
      <c r="U37" s="198">
        <v>0</v>
      </c>
      <c r="V37" s="197">
        <v>0</v>
      </c>
      <c r="W37" s="198">
        <v>0</v>
      </c>
      <c r="X37" s="197">
        <v>0</v>
      </c>
      <c r="Y37" s="198">
        <v>0</v>
      </c>
      <c r="Z37" s="197">
        <v>0</v>
      </c>
      <c r="AA37" s="198">
        <v>0</v>
      </c>
      <c r="AB37" s="197">
        <v>0</v>
      </c>
      <c r="AC37" s="198">
        <v>0</v>
      </c>
      <c r="AD37" s="197">
        <v>0</v>
      </c>
      <c r="AE37" s="198">
        <v>0</v>
      </c>
      <c r="AF37" s="197">
        <v>0</v>
      </c>
      <c r="AG37" s="198">
        <v>0</v>
      </c>
      <c r="AH37" s="197">
        <v>0</v>
      </c>
      <c r="AI37" s="198">
        <v>0</v>
      </c>
      <c r="AJ37" s="197">
        <v>0</v>
      </c>
      <c r="AK37" s="198">
        <v>0</v>
      </c>
      <c r="AL37" s="197">
        <v>0</v>
      </c>
      <c r="AM37" s="198">
        <v>0</v>
      </c>
      <c r="AN37" s="197">
        <v>0</v>
      </c>
      <c r="AO37" s="198">
        <v>0</v>
      </c>
      <c r="AP37" s="197">
        <v>0</v>
      </c>
      <c r="AQ37" s="198">
        <v>0</v>
      </c>
      <c r="AR37" s="197">
        <v>0</v>
      </c>
      <c r="AS37" s="198">
        <v>0</v>
      </c>
      <c r="AT37" s="197">
        <v>0</v>
      </c>
      <c r="AU37" s="198">
        <v>0</v>
      </c>
      <c r="AV37" s="197">
        <v>0</v>
      </c>
      <c r="AW37" s="198">
        <v>0</v>
      </c>
      <c r="AX37" s="197">
        <v>0</v>
      </c>
      <c r="AY37" s="198">
        <v>0</v>
      </c>
      <c r="AZ37" s="197">
        <v>0</v>
      </c>
      <c r="BA37" s="197">
        <v>0</v>
      </c>
      <c r="BB37" s="199">
        <v>0</v>
      </c>
      <c r="BC37" s="200">
        <v>0</v>
      </c>
      <c r="BD37" s="201">
        <v>0</v>
      </c>
      <c r="BE37" s="200">
        <v>0</v>
      </c>
      <c r="BF37" s="201">
        <v>0</v>
      </c>
      <c r="BG37" s="200">
        <v>0</v>
      </c>
      <c r="BH37" s="201">
        <v>0</v>
      </c>
      <c r="BI37" s="200">
        <v>0</v>
      </c>
      <c r="BJ37" s="201">
        <v>0</v>
      </c>
      <c r="BK37" s="200">
        <v>0</v>
      </c>
      <c r="BL37" s="201">
        <v>0</v>
      </c>
      <c r="BM37" s="200">
        <v>0</v>
      </c>
      <c r="BN37" s="201">
        <v>0</v>
      </c>
      <c r="BO37" s="200">
        <v>0</v>
      </c>
      <c r="BP37" s="201">
        <v>0</v>
      </c>
      <c r="BQ37" s="200">
        <v>0</v>
      </c>
      <c r="BR37" s="201">
        <v>0</v>
      </c>
      <c r="BS37" s="200">
        <v>0</v>
      </c>
      <c r="BT37" s="201">
        <v>0</v>
      </c>
      <c r="BU37" s="200">
        <v>0</v>
      </c>
      <c r="BV37" s="201">
        <v>0</v>
      </c>
      <c r="BW37" s="200">
        <v>0</v>
      </c>
      <c r="BX37" s="201">
        <v>0</v>
      </c>
      <c r="BY37" s="200">
        <v>0</v>
      </c>
      <c r="BZ37" s="201">
        <v>0</v>
      </c>
      <c r="CA37" s="200">
        <v>0</v>
      </c>
      <c r="CB37" s="201">
        <v>0</v>
      </c>
      <c r="CC37" s="200">
        <v>0</v>
      </c>
      <c r="CD37" s="201">
        <v>0</v>
      </c>
      <c r="CE37" s="200">
        <v>0</v>
      </c>
      <c r="CF37" s="201">
        <v>0</v>
      </c>
      <c r="CG37" s="200">
        <v>0</v>
      </c>
      <c r="CH37" s="201">
        <v>0</v>
      </c>
      <c r="CI37" s="200">
        <v>0</v>
      </c>
      <c r="CJ37" s="201">
        <v>0</v>
      </c>
      <c r="CK37" s="200">
        <v>0</v>
      </c>
      <c r="CL37" s="201">
        <v>0</v>
      </c>
      <c r="CM37" s="200">
        <v>0</v>
      </c>
      <c r="CN37" s="201">
        <v>0</v>
      </c>
      <c r="CO37" s="200">
        <v>0</v>
      </c>
      <c r="CP37" s="201">
        <v>0</v>
      </c>
      <c r="CQ37" s="200">
        <v>0</v>
      </c>
      <c r="CR37" s="201">
        <v>0</v>
      </c>
      <c r="CS37" s="200">
        <v>0</v>
      </c>
      <c r="CT37" s="201">
        <v>0</v>
      </c>
      <c r="CU37" s="200">
        <v>0</v>
      </c>
      <c r="CV37" s="201">
        <v>0</v>
      </c>
      <c r="CW37" s="200">
        <v>0</v>
      </c>
    </row>
    <row r="38" spans="2:101" x14ac:dyDescent="0.25">
      <c r="B38" s="94">
        <v>10091</v>
      </c>
      <c r="C38" s="95" t="s">
        <v>41</v>
      </c>
      <c r="D38" s="195">
        <v>0</v>
      </c>
      <c r="E38" s="196">
        <v>0</v>
      </c>
      <c r="F38" s="197">
        <v>0</v>
      </c>
      <c r="G38" s="198">
        <v>0</v>
      </c>
      <c r="H38" s="197">
        <v>0</v>
      </c>
      <c r="I38" s="198">
        <v>0</v>
      </c>
      <c r="J38" s="197">
        <v>0</v>
      </c>
      <c r="K38" s="198">
        <v>0</v>
      </c>
      <c r="L38" s="197">
        <v>0</v>
      </c>
      <c r="M38" s="198">
        <v>0</v>
      </c>
      <c r="N38" s="197">
        <v>0</v>
      </c>
      <c r="O38" s="198">
        <v>0</v>
      </c>
      <c r="P38" s="197">
        <v>0</v>
      </c>
      <c r="Q38" s="198">
        <v>0</v>
      </c>
      <c r="R38" s="197">
        <v>0</v>
      </c>
      <c r="S38" s="198">
        <v>0</v>
      </c>
      <c r="T38" s="197">
        <v>0</v>
      </c>
      <c r="U38" s="198">
        <v>0</v>
      </c>
      <c r="V38" s="197">
        <v>0</v>
      </c>
      <c r="W38" s="198">
        <v>0</v>
      </c>
      <c r="X38" s="197">
        <v>0</v>
      </c>
      <c r="Y38" s="198">
        <v>0</v>
      </c>
      <c r="Z38" s="197">
        <v>0</v>
      </c>
      <c r="AA38" s="198">
        <v>0</v>
      </c>
      <c r="AB38" s="197">
        <v>0</v>
      </c>
      <c r="AC38" s="198">
        <v>0</v>
      </c>
      <c r="AD38" s="197">
        <v>0</v>
      </c>
      <c r="AE38" s="198">
        <v>0</v>
      </c>
      <c r="AF38" s="197">
        <v>0</v>
      </c>
      <c r="AG38" s="198">
        <v>0</v>
      </c>
      <c r="AH38" s="197">
        <v>0</v>
      </c>
      <c r="AI38" s="198">
        <v>0</v>
      </c>
      <c r="AJ38" s="197">
        <v>0</v>
      </c>
      <c r="AK38" s="198">
        <v>0</v>
      </c>
      <c r="AL38" s="197">
        <v>0</v>
      </c>
      <c r="AM38" s="198">
        <v>0</v>
      </c>
      <c r="AN38" s="197">
        <v>0</v>
      </c>
      <c r="AO38" s="198">
        <v>0</v>
      </c>
      <c r="AP38" s="197">
        <v>0</v>
      </c>
      <c r="AQ38" s="198">
        <v>0</v>
      </c>
      <c r="AR38" s="197">
        <v>0</v>
      </c>
      <c r="AS38" s="198">
        <v>0</v>
      </c>
      <c r="AT38" s="197">
        <v>0</v>
      </c>
      <c r="AU38" s="198">
        <v>0</v>
      </c>
      <c r="AV38" s="197">
        <v>0</v>
      </c>
      <c r="AW38" s="198">
        <v>0</v>
      </c>
      <c r="AX38" s="197">
        <v>0</v>
      </c>
      <c r="AY38" s="198">
        <v>0</v>
      </c>
      <c r="AZ38" s="197">
        <v>0</v>
      </c>
      <c r="BA38" s="197">
        <v>0</v>
      </c>
      <c r="BB38" s="199">
        <v>0</v>
      </c>
      <c r="BC38" s="200">
        <v>0</v>
      </c>
      <c r="BD38" s="201">
        <v>0</v>
      </c>
      <c r="BE38" s="200">
        <v>0</v>
      </c>
      <c r="BF38" s="201">
        <v>0</v>
      </c>
      <c r="BG38" s="200">
        <v>0</v>
      </c>
      <c r="BH38" s="201">
        <v>0</v>
      </c>
      <c r="BI38" s="200">
        <v>0</v>
      </c>
      <c r="BJ38" s="201">
        <v>0</v>
      </c>
      <c r="BK38" s="200">
        <v>0</v>
      </c>
      <c r="BL38" s="201">
        <v>0</v>
      </c>
      <c r="BM38" s="200">
        <v>0</v>
      </c>
      <c r="BN38" s="201">
        <v>0</v>
      </c>
      <c r="BO38" s="200">
        <v>0</v>
      </c>
      <c r="BP38" s="201">
        <v>0</v>
      </c>
      <c r="BQ38" s="200">
        <v>0</v>
      </c>
      <c r="BR38" s="201">
        <v>0</v>
      </c>
      <c r="BS38" s="200">
        <v>0</v>
      </c>
      <c r="BT38" s="201">
        <v>0</v>
      </c>
      <c r="BU38" s="200">
        <v>0</v>
      </c>
      <c r="BV38" s="201">
        <v>0</v>
      </c>
      <c r="BW38" s="200">
        <v>0</v>
      </c>
      <c r="BX38" s="201">
        <v>0</v>
      </c>
      <c r="BY38" s="200">
        <v>0</v>
      </c>
      <c r="BZ38" s="201">
        <v>0</v>
      </c>
      <c r="CA38" s="200">
        <v>0</v>
      </c>
      <c r="CB38" s="201">
        <v>0</v>
      </c>
      <c r="CC38" s="200">
        <v>0</v>
      </c>
      <c r="CD38" s="201">
        <v>0</v>
      </c>
      <c r="CE38" s="200">
        <v>0</v>
      </c>
      <c r="CF38" s="201">
        <v>0</v>
      </c>
      <c r="CG38" s="200">
        <v>0</v>
      </c>
      <c r="CH38" s="201">
        <v>0</v>
      </c>
      <c r="CI38" s="200">
        <v>0</v>
      </c>
      <c r="CJ38" s="201">
        <v>0</v>
      </c>
      <c r="CK38" s="200">
        <v>0</v>
      </c>
      <c r="CL38" s="201">
        <v>0</v>
      </c>
      <c r="CM38" s="200">
        <v>0</v>
      </c>
      <c r="CN38" s="201">
        <v>0</v>
      </c>
      <c r="CO38" s="200">
        <v>0</v>
      </c>
      <c r="CP38" s="201">
        <v>0</v>
      </c>
      <c r="CQ38" s="200">
        <v>0</v>
      </c>
      <c r="CR38" s="201">
        <v>0</v>
      </c>
      <c r="CS38" s="200">
        <v>0</v>
      </c>
      <c r="CT38" s="201">
        <v>0</v>
      </c>
      <c r="CU38" s="200">
        <v>0</v>
      </c>
      <c r="CV38" s="201">
        <v>0</v>
      </c>
      <c r="CW38" s="200">
        <v>0</v>
      </c>
    </row>
    <row r="39" spans="2:101" x14ac:dyDescent="0.25">
      <c r="B39" s="94">
        <v>10094</v>
      </c>
      <c r="C39" s="95" t="s">
        <v>42</v>
      </c>
      <c r="D39" s="195">
        <v>0</v>
      </c>
      <c r="E39" s="196">
        <v>0</v>
      </c>
      <c r="F39" s="197">
        <v>0</v>
      </c>
      <c r="G39" s="198">
        <v>0</v>
      </c>
      <c r="H39" s="197">
        <v>0</v>
      </c>
      <c r="I39" s="198">
        <v>0</v>
      </c>
      <c r="J39" s="197">
        <v>0</v>
      </c>
      <c r="K39" s="198">
        <v>0</v>
      </c>
      <c r="L39" s="197">
        <v>0</v>
      </c>
      <c r="M39" s="198">
        <v>0</v>
      </c>
      <c r="N39" s="197">
        <v>0</v>
      </c>
      <c r="O39" s="198">
        <v>0</v>
      </c>
      <c r="P39" s="197">
        <v>0</v>
      </c>
      <c r="Q39" s="198">
        <v>0</v>
      </c>
      <c r="R39" s="197">
        <v>0</v>
      </c>
      <c r="S39" s="198">
        <v>0</v>
      </c>
      <c r="T39" s="197">
        <v>0</v>
      </c>
      <c r="U39" s="198">
        <v>0</v>
      </c>
      <c r="V39" s="197">
        <v>0</v>
      </c>
      <c r="W39" s="198">
        <v>0</v>
      </c>
      <c r="X39" s="197">
        <v>0</v>
      </c>
      <c r="Y39" s="198">
        <v>0</v>
      </c>
      <c r="Z39" s="197">
        <v>0</v>
      </c>
      <c r="AA39" s="198">
        <v>0</v>
      </c>
      <c r="AB39" s="197">
        <v>0</v>
      </c>
      <c r="AC39" s="198">
        <v>0</v>
      </c>
      <c r="AD39" s="197">
        <v>0</v>
      </c>
      <c r="AE39" s="198">
        <v>0</v>
      </c>
      <c r="AF39" s="197">
        <v>0</v>
      </c>
      <c r="AG39" s="198">
        <v>0</v>
      </c>
      <c r="AH39" s="197">
        <v>0</v>
      </c>
      <c r="AI39" s="198">
        <v>0</v>
      </c>
      <c r="AJ39" s="197">
        <v>0</v>
      </c>
      <c r="AK39" s="198">
        <v>0</v>
      </c>
      <c r="AL39" s="197">
        <v>0</v>
      </c>
      <c r="AM39" s="198">
        <v>0</v>
      </c>
      <c r="AN39" s="197">
        <v>0</v>
      </c>
      <c r="AO39" s="198">
        <v>0</v>
      </c>
      <c r="AP39" s="197">
        <v>0</v>
      </c>
      <c r="AQ39" s="198">
        <v>0</v>
      </c>
      <c r="AR39" s="197">
        <v>0</v>
      </c>
      <c r="AS39" s="198">
        <v>0</v>
      </c>
      <c r="AT39" s="197">
        <v>0</v>
      </c>
      <c r="AU39" s="198">
        <v>0</v>
      </c>
      <c r="AV39" s="197">
        <v>0</v>
      </c>
      <c r="AW39" s="198">
        <v>0</v>
      </c>
      <c r="AX39" s="197">
        <v>0</v>
      </c>
      <c r="AY39" s="198">
        <v>0</v>
      </c>
      <c r="AZ39" s="197">
        <v>0</v>
      </c>
      <c r="BA39" s="197">
        <v>0</v>
      </c>
      <c r="BB39" s="199">
        <v>0</v>
      </c>
      <c r="BC39" s="200">
        <v>0</v>
      </c>
      <c r="BD39" s="201">
        <v>0</v>
      </c>
      <c r="BE39" s="200">
        <v>0</v>
      </c>
      <c r="BF39" s="201">
        <v>0</v>
      </c>
      <c r="BG39" s="200">
        <v>0</v>
      </c>
      <c r="BH39" s="201">
        <v>0</v>
      </c>
      <c r="BI39" s="200">
        <v>0</v>
      </c>
      <c r="BJ39" s="201">
        <v>0</v>
      </c>
      <c r="BK39" s="200">
        <v>0</v>
      </c>
      <c r="BL39" s="201">
        <v>0</v>
      </c>
      <c r="BM39" s="200">
        <v>0</v>
      </c>
      <c r="BN39" s="201">
        <v>0</v>
      </c>
      <c r="BO39" s="200">
        <v>0</v>
      </c>
      <c r="BP39" s="201">
        <v>0</v>
      </c>
      <c r="BQ39" s="200">
        <v>0</v>
      </c>
      <c r="BR39" s="201">
        <v>0</v>
      </c>
      <c r="BS39" s="200">
        <v>0</v>
      </c>
      <c r="BT39" s="201">
        <v>0</v>
      </c>
      <c r="BU39" s="200">
        <v>0</v>
      </c>
      <c r="BV39" s="201">
        <v>0</v>
      </c>
      <c r="BW39" s="200">
        <v>0</v>
      </c>
      <c r="BX39" s="201">
        <v>0</v>
      </c>
      <c r="BY39" s="200">
        <v>0</v>
      </c>
      <c r="BZ39" s="201">
        <v>0</v>
      </c>
      <c r="CA39" s="200">
        <v>0</v>
      </c>
      <c r="CB39" s="201">
        <v>0</v>
      </c>
      <c r="CC39" s="200">
        <v>0</v>
      </c>
      <c r="CD39" s="201">
        <v>0</v>
      </c>
      <c r="CE39" s="200">
        <v>0</v>
      </c>
      <c r="CF39" s="201">
        <v>0</v>
      </c>
      <c r="CG39" s="200">
        <v>0</v>
      </c>
      <c r="CH39" s="201">
        <v>0</v>
      </c>
      <c r="CI39" s="200">
        <v>0</v>
      </c>
      <c r="CJ39" s="201">
        <v>0</v>
      </c>
      <c r="CK39" s="200">
        <v>0</v>
      </c>
      <c r="CL39" s="201">
        <v>0</v>
      </c>
      <c r="CM39" s="200">
        <v>0</v>
      </c>
      <c r="CN39" s="201">
        <v>0</v>
      </c>
      <c r="CO39" s="200">
        <v>0</v>
      </c>
      <c r="CP39" s="201">
        <v>0</v>
      </c>
      <c r="CQ39" s="200">
        <v>0</v>
      </c>
      <c r="CR39" s="201">
        <v>0</v>
      </c>
      <c r="CS39" s="200">
        <v>0</v>
      </c>
      <c r="CT39" s="201">
        <v>0</v>
      </c>
      <c r="CU39" s="200">
        <v>0</v>
      </c>
      <c r="CV39" s="201">
        <v>0</v>
      </c>
      <c r="CW39" s="200">
        <v>0</v>
      </c>
    </row>
    <row r="40" spans="2:101" x14ac:dyDescent="0.25">
      <c r="B40" s="94">
        <v>10095</v>
      </c>
      <c r="C40" s="95" t="s">
        <v>43</v>
      </c>
      <c r="D40" s="195">
        <v>0</v>
      </c>
      <c r="E40" s="196">
        <v>0</v>
      </c>
      <c r="F40" s="197">
        <v>0</v>
      </c>
      <c r="G40" s="198">
        <v>0</v>
      </c>
      <c r="H40" s="197">
        <v>0</v>
      </c>
      <c r="I40" s="198">
        <v>0</v>
      </c>
      <c r="J40" s="197">
        <v>0</v>
      </c>
      <c r="K40" s="198">
        <v>0</v>
      </c>
      <c r="L40" s="197">
        <v>0</v>
      </c>
      <c r="M40" s="198">
        <v>0</v>
      </c>
      <c r="N40" s="197">
        <v>0</v>
      </c>
      <c r="O40" s="198">
        <v>0</v>
      </c>
      <c r="P40" s="197">
        <v>0</v>
      </c>
      <c r="Q40" s="198">
        <v>0</v>
      </c>
      <c r="R40" s="197">
        <v>0</v>
      </c>
      <c r="S40" s="198">
        <v>0</v>
      </c>
      <c r="T40" s="197">
        <v>0</v>
      </c>
      <c r="U40" s="198">
        <v>0</v>
      </c>
      <c r="V40" s="197">
        <v>0</v>
      </c>
      <c r="W40" s="198">
        <v>0</v>
      </c>
      <c r="X40" s="197">
        <v>0</v>
      </c>
      <c r="Y40" s="198">
        <v>0</v>
      </c>
      <c r="Z40" s="197">
        <v>0</v>
      </c>
      <c r="AA40" s="198">
        <v>0</v>
      </c>
      <c r="AB40" s="197">
        <v>0</v>
      </c>
      <c r="AC40" s="198">
        <v>0</v>
      </c>
      <c r="AD40" s="197">
        <v>0</v>
      </c>
      <c r="AE40" s="198">
        <v>0</v>
      </c>
      <c r="AF40" s="197">
        <v>0</v>
      </c>
      <c r="AG40" s="198">
        <v>0</v>
      </c>
      <c r="AH40" s="197">
        <v>0</v>
      </c>
      <c r="AI40" s="198">
        <v>0</v>
      </c>
      <c r="AJ40" s="197">
        <v>0</v>
      </c>
      <c r="AK40" s="198">
        <v>0</v>
      </c>
      <c r="AL40" s="197">
        <v>0</v>
      </c>
      <c r="AM40" s="198">
        <v>0</v>
      </c>
      <c r="AN40" s="197">
        <v>0</v>
      </c>
      <c r="AO40" s="198">
        <v>0</v>
      </c>
      <c r="AP40" s="197">
        <v>0</v>
      </c>
      <c r="AQ40" s="198">
        <v>0</v>
      </c>
      <c r="AR40" s="197">
        <v>0</v>
      </c>
      <c r="AS40" s="198">
        <v>0</v>
      </c>
      <c r="AT40" s="197">
        <v>0</v>
      </c>
      <c r="AU40" s="198">
        <v>0</v>
      </c>
      <c r="AV40" s="197">
        <v>0</v>
      </c>
      <c r="AW40" s="198">
        <v>0</v>
      </c>
      <c r="AX40" s="197">
        <v>0</v>
      </c>
      <c r="AY40" s="198">
        <v>0</v>
      </c>
      <c r="AZ40" s="197">
        <v>0</v>
      </c>
      <c r="BA40" s="197">
        <v>0</v>
      </c>
      <c r="BB40" s="199">
        <v>0</v>
      </c>
      <c r="BC40" s="200">
        <v>0</v>
      </c>
      <c r="BD40" s="201">
        <v>0</v>
      </c>
      <c r="BE40" s="200">
        <v>0</v>
      </c>
      <c r="BF40" s="201">
        <v>0</v>
      </c>
      <c r="BG40" s="200">
        <v>0</v>
      </c>
      <c r="BH40" s="201">
        <v>0</v>
      </c>
      <c r="BI40" s="200">
        <v>0</v>
      </c>
      <c r="BJ40" s="201">
        <v>0</v>
      </c>
      <c r="BK40" s="200">
        <v>0</v>
      </c>
      <c r="BL40" s="201">
        <v>0</v>
      </c>
      <c r="BM40" s="200">
        <v>0</v>
      </c>
      <c r="BN40" s="201">
        <v>0</v>
      </c>
      <c r="BO40" s="200">
        <v>0</v>
      </c>
      <c r="BP40" s="201">
        <v>0</v>
      </c>
      <c r="BQ40" s="200">
        <v>0</v>
      </c>
      <c r="BR40" s="201">
        <v>0</v>
      </c>
      <c r="BS40" s="200">
        <v>0</v>
      </c>
      <c r="BT40" s="201">
        <v>0</v>
      </c>
      <c r="BU40" s="200">
        <v>0</v>
      </c>
      <c r="BV40" s="201">
        <v>0</v>
      </c>
      <c r="BW40" s="200">
        <v>0</v>
      </c>
      <c r="BX40" s="201">
        <v>0</v>
      </c>
      <c r="BY40" s="200">
        <v>0</v>
      </c>
      <c r="BZ40" s="201">
        <v>0</v>
      </c>
      <c r="CA40" s="200">
        <v>0</v>
      </c>
      <c r="CB40" s="201">
        <v>0</v>
      </c>
      <c r="CC40" s="200">
        <v>0</v>
      </c>
      <c r="CD40" s="201">
        <v>0</v>
      </c>
      <c r="CE40" s="200">
        <v>0</v>
      </c>
      <c r="CF40" s="201">
        <v>0</v>
      </c>
      <c r="CG40" s="200">
        <v>0</v>
      </c>
      <c r="CH40" s="201">
        <v>0</v>
      </c>
      <c r="CI40" s="200">
        <v>0</v>
      </c>
      <c r="CJ40" s="201">
        <v>0</v>
      </c>
      <c r="CK40" s="200">
        <v>0</v>
      </c>
      <c r="CL40" s="201">
        <v>0</v>
      </c>
      <c r="CM40" s="200">
        <v>0</v>
      </c>
      <c r="CN40" s="201">
        <v>0</v>
      </c>
      <c r="CO40" s="200">
        <v>0</v>
      </c>
      <c r="CP40" s="201">
        <v>0</v>
      </c>
      <c r="CQ40" s="200">
        <v>0</v>
      </c>
      <c r="CR40" s="201">
        <v>0</v>
      </c>
      <c r="CS40" s="200">
        <v>0</v>
      </c>
      <c r="CT40" s="201">
        <v>0</v>
      </c>
      <c r="CU40" s="200">
        <v>0</v>
      </c>
      <c r="CV40" s="201">
        <v>0</v>
      </c>
      <c r="CW40" s="200">
        <v>0</v>
      </c>
    </row>
    <row r="41" spans="2:101" x14ac:dyDescent="0.25">
      <c r="B41" s="94">
        <v>10097</v>
      </c>
      <c r="C41" s="95" t="s">
        <v>44</v>
      </c>
      <c r="D41" s="195">
        <v>0</v>
      </c>
      <c r="E41" s="196">
        <v>0</v>
      </c>
      <c r="F41" s="197">
        <v>0</v>
      </c>
      <c r="G41" s="198">
        <v>0</v>
      </c>
      <c r="H41" s="197">
        <v>0</v>
      </c>
      <c r="I41" s="198">
        <v>0</v>
      </c>
      <c r="J41" s="197">
        <v>0</v>
      </c>
      <c r="K41" s="198">
        <v>0</v>
      </c>
      <c r="L41" s="197">
        <v>0</v>
      </c>
      <c r="M41" s="198">
        <v>0</v>
      </c>
      <c r="N41" s="197">
        <v>0</v>
      </c>
      <c r="O41" s="198">
        <v>0</v>
      </c>
      <c r="P41" s="197">
        <v>0</v>
      </c>
      <c r="Q41" s="198">
        <v>0</v>
      </c>
      <c r="R41" s="197">
        <v>0</v>
      </c>
      <c r="S41" s="198">
        <v>0</v>
      </c>
      <c r="T41" s="197">
        <v>0</v>
      </c>
      <c r="U41" s="198">
        <v>0</v>
      </c>
      <c r="V41" s="197">
        <v>0</v>
      </c>
      <c r="W41" s="198">
        <v>0</v>
      </c>
      <c r="X41" s="197">
        <v>0</v>
      </c>
      <c r="Y41" s="198">
        <v>0</v>
      </c>
      <c r="Z41" s="197">
        <v>0</v>
      </c>
      <c r="AA41" s="198">
        <v>0</v>
      </c>
      <c r="AB41" s="197">
        <v>0</v>
      </c>
      <c r="AC41" s="198">
        <v>0</v>
      </c>
      <c r="AD41" s="197">
        <v>0</v>
      </c>
      <c r="AE41" s="198">
        <v>0</v>
      </c>
      <c r="AF41" s="197">
        <v>0</v>
      </c>
      <c r="AG41" s="198">
        <v>0</v>
      </c>
      <c r="AH41" s="197">
        <v>0</v>
      </c>
      <c r="AI41" s="198">
        <v>0</v>
      </c>
      <c r="AJ41" s="197">
        <v>0</v>
      </c>
      <c r="AK41" s="198">
        <v>0</v>
      </c>
      <c r="AL41" s="197">
        <v>0</v>
      </c>
      <c r="AM41" s="198">
        <v>0</v>
      </c>
      <c r="AN41" s="197">
        <v>0</v>
      </c>
      <c r="AO41" s="198">
        <v>0</v>
      </c>
      <c r="AP41" s="197">
        <v>0</v>
      </c>
      <c r="AQ41" s="198">
        <v>0</v>
      </c>
      <c r="AR41" s="197">
        <v>0</v>
      </c>
      <c r="AS41" s="198">
        <v>0</v>
      </c>
      <c r="AT41" s="197">
        <v>0</v>
      </c>
      <c r="AU41" s="198">
        <v>0</v>
      </c>
      <c r="AV41" s="197">
        <v>0</v>
      </c>
      <c r="AW41" s="198">
        <v>0</v>
      </c>
      <c r="AX41" s="197">
        <v>0</v>
      </c>
      <c r="AY41" s="198">
        <v>0</v>
      </c>
      <c r="AZ41" s="197">
        <v>0</v>
      </c>
      <c r="BA41" s="197">
        <v>0</v>
      </c>
      <c r="BB41" s="199">
        <v>0</v>
      </c>
      <c r="BC41" s="200">
        <v>0</v>
      </c>
      <c r="BD41" s="201">
        <v>0</v>
      </c>
      <c r="BE41" s="200">
        <v>0</v>
      </c>
      <c r="BF41" s="201">
        <v>0</v>
      </c>
      <c r="BG41" s="200">
        <v>0</v>
      </c>
      <c r="BH41" s="201">
        <v>0</v>
      </c>
      <c r="BI41" s="200">
        <v>0</v>
      </c>
      <c r="BJ41" s="201">
        <v>0</v>
      </c>
      <c r="BK41" s="200">
        <v>0</v>
      </c>
      <c r="BL41" s="201">
        <v>0</v>
      </c>
      <c r="BM41" s="200">
        <v>0</v>
      </c>
      <c r="BN41" s="201">
        <v>0</v>
      </c>
      <c r="BO41" s="200">
        <v>0</v>
      </c>
      <c r="BP41" s="201">
        <v>0</v>
      </c>
      <c r="BQ41" s="200">
        <v>0</v>
      </c>
      <c r="BR41" s="201">
        <v>0</v>
      </c>
      <c r="BS41" s="200">
        <v>0</v>
      </c>
      <c r="BT41" s="201">
        <v>0</v>
      </c>
      <c r="BU41" s="200">
        <v>0</v>
      </c>
      <c r="BV41" s="201">
        <v>0</v>
      </c>
      <c r="BW41" s="200">
        <v>0</v>
      </c>
      <c r="BX41" s="201">
        <v>0</v>
      </c>
      <c r="BY41" s="200">
        <v>0</v>
      </c>
      <c r="BZ41" s="201">
        <v>0</v>
      </c>
      <c r="CA41" s="200">
        <v>0</v>
      </c>
      <c r="CB41" s="201">
        <v>0</v>
      </c>
      <c r="CC41" s="200">
        <v>0</v>
      </c>
      <c r="CD41" s="201">
        <v>0</v>
      </c>
      <c r="CE41" s="200">
        <v>0</v>
      </c>
      <c r="CF41" s="201">
        <v>0</v>
      </c>
      <c r="CG41" s="200">
        <v>0</v>
      </c>
      <c r="CH41" s="201">
        <v>0</v>
      </c>
      <c r="CI41" s="200">
        <v>0</v>
      </c>
      <c r="CJ41" s="201">
        <v>0</v>
      </c>
      <c r="CK41" s="200">
        <v>0</v>
      </c>
      <c r="CL41" s="201">
        <v>0</v>
      </c>
      <c r="CM41" s="200">
        <v>0</v>
      </c>
      <c r="CN41" s="201">
        <v>0</v>
      </c>
      <c r="CO41" s="200">
        <v>0</v>
      </c>
      <c r="CP41" s="201">
        <v>0</v>
      </c>
      <c r="CQ41" s="200">
        <v>0</v>
      </c>
      <c r="CR41" s="201">
        <v>0</v>
      </c>
      <c r="CS41" s="200">
        <v>0</v>
      </c>
      <c r="CT41" s="201">
        <v>0</v>
      </c>
      <c r="CU41" s="200">
        <v>0</v>
      </c>
      <c r="CV41" s="201">
        <v>0</v>
      </c>
      <c r="CW41" s="200">
        <v>0</v>
      </c>
    </row>
    <row r="42" spans="2:101" x14ac:dyDescent="0.25">
      <c r="B42" s="94">
        <v>10101</v>
      </c>
      <c r="C42" s="95" t="s">
        <v>45</v>
      </c>
      <c r="D42" s="195">
        <v>5.5006557600000006E-4</v>
      </c>
      <c r="E42" s="196">
        <v>5.5446438399999994E-4</v>
      </c>
      <c r="F42" s="197">
        <v>48.993793491289225</v>
      </c>
      <c r="G42" s="198">
        <v>73.049140022401659</v>
      </c>
      <c r="H42" s="197">
        <v>147.7674477956171</v>
      </c>
      <c r="I42" s="198">
        <v>171.62087102289584</v>
      </c>
      <c r="J42" s="197">
        <v>438.74399304634557</v>
      </c>
      <c r="K42" s="198">
        <v>336.25843907844967</v>
      </c>
      <c r="L42" s="197">
        <v>359.11043084675777</v>
      </c>
      <c r="M42" s="198">
        <v>423.34772281426422</v>
      </c>
      <c r="N42" s="197">
        <v>599.53623705267137</v>
      </c>
      <c r="O42" s="198">
        <v>416.43505065969481</v>
      </c>
      <c r="P42" s="197">
        <v>345.16365159526475</v>
      </c>
      <c r="Q42" s="198">
        <v>167.40785571632131</v>
      </c>
      <c r="R42" s="197">
        <v>510.70760018375802</v>
      </c>
      <c r="S42" s="198">
        <v>269.14391298295232</v>
      </c>
      <c r="T42" s="197">
        <v>-912.69537275872642</v>
      </c>
      <c r="U42" s="198">
        <v>-509.92700073719504</v>
      </c>
      <c r="V42" s="197">
        <v>-600.57284329739559</v>
      </c>
      <c r="W42" s="198">
        <v>-292.64473366789622</v>
      </c>
      <c r="X42" s="197">
        <v>-838.73636950782259</v>
      </c>
      <c r="Y42" s="198">
        <v>-258.96419917074627</v>
      </c>
      <c r="Z42" s="197">
        <v>-466.36119224220539</v>
      </c>
      <c r="AA42" s="198">
        <v>-232.75174635196672</v>
      </c>
      <c r="AB42" s="197">
        <v>-204.21044943631159</v>
      </c>
      <c r="AC42" s="198">
        <v>-88.821918984406068</v>
      </c>
      <c r="AD42" s="197">
        <v>48.713492542653285</v>
      </c>
      <c r="AE42" s="198">
        <v>71.281245015691837</v>
      </c>
      <c r="AF42" s="197">
        <v>150.90350879517649</v>
      </c>
      <c r="AG42" s="198">
        <v>168.71750592809934</v>
      </c>
      <c r="AH42" s="197">
        <v>439.88811242769526</v>
      </c>
      <c r="AI42" s="198">
        <v>338.17478953814458</v>
      </c>
      <c r="AJ42" s="197">
        <v>361.07738016562581</v>
      </c>
      <c r="AK42" s="198">
        <v>424.42675672141155</v>
      </c>
      <c r="AL42" s="197">
        <v>568.19134875634938</v>
      </c>
      <c r="AM42" s="198">
        <v>395.72550428221246</v>
      </c>
      <c r="AN42" s="197">
        <v>347.38729020430026</v>
      </c>
      <c r="AO42" s="198">
        <v>165.96920956676965</v>
      </c>
      <c r="AP42" s="197">
        <v>514.12628720297664</v>
      </c>
      <c r="AQ42" s="198">
        <v>269.34458084042473</v>
      </c>
      <c r="AR42" s="197">
        <v>-918.94777418188778</v>
      </c>
      <c r="AS42" s="198">
        <v>-518.51519739688399</v>
      </c>
      <c r="AT42" s="197">
        <v>-607.42321677606003</v>
      </c>
      <c r="AU42" s="198">
        <v>-295.6737176310528</v>
      </c>
      <c r="AV42" s="197">
        <v>-846.40473595130595</v>
      </c>
      <c r="AW42" s="198">
        <v>-263.66851068589375</v>
      </c>
      <c r="AX42" s="197">
        <v>-470.47538399120674</v>
      </c>
      <c r="AY42" s="198">
        <v>-237.8840678866402</v>
      </c>
      <c r="AZ42" s="197">
        <v>-206.20840822543758</v>
      </c>
      <c r="BA42" s="197">
        <v>-92.144537786754469</v>
      </c>
      <c r="BB42" s="199">
        <v>323.73195354166666</v>
      </c>
      <c r="BC42" s="200">
        <v>0</v>
      </c>
      <c r="BD42" s="201">
        <v>59.893742175000348</v>
      </c>
      <c r="BE42" s="200">
        <v>0</v>
      </c>
      <c r="BF42" s="201">
        <v>1324.0894068750003</v>
      </c>
      <c r="BG42" s="200">
        <v>0</v>
      </c>
      <c r="BH42" s="201">
        <v>1730.0901281249996</v>
      </c>
      <c r="BI42" s="200">
        <v>0</v>
      </c>
      <c r="BJ42" s="201">
        <v>1249.7575199999992</v>
      </c>
      <c r="BK42" s="200">
        <v>0</v>
      </c>
      <c r="BL42" s="201">
        <v>1273.211326586538</v>
      </c>
      <c r="BM42" s="200">
        <v>0</v>
      </c>
      <c r="BN42" s="201">
        <v>1067.0643929567304</v>
      </c>
      <c r="BO42" s="200">
        <v>0</v>
      </c>
      <c r="BP42" s="201">
        <v>430.30183853365389</v>
      </c>
      <c r="BQ42" s="200">
        <v>0</v>
      </c>
      <c r="BR42" s="201">
        <v>68.559910275000504</v>
      </c>
      <c r="BS42" s="200">
        <v>0</v>
      </c>
      <c r="BT42" s="201">
        <v>541.5965607692309</v>
      </c>
      <c r="BU42" s="200">
        <v>0</v>
      </c>
      <c r="BV42" s="201">
        <v>513.47459603365405</v>
      </c>
      <c r="BW42" s="200">
        <v>0</v>
      </c>
      <c r="BX42" s="201">
        <v>113.7371116499997</v>
      </c>
      <c r="BY42" s="200">
        <v>0</v>
      </c>
      <c r="BZ42" s="201">
        <v>353.35482222222311</v>
      </c>
      <c r="CA42" s="200">
        <v>0</v>
      </c>
      <c r="CB42" s="201">
        <v>0</v>
      </c>
      <c r="CC42" s="200">
        <v>0</v>
      </c>
      <c r="CD42" s="201">
        <v>1598.1877257692313</v>
      </c>
      <c r="CE42" s="200">
        <v>0</v>
      </c>
      <c r="CF42" s="201">
        <v>1773.3358423076929</v>
      </c>
      <c r="CG42" s="200">
        <v>0</v>
      </c>
      <c r="CH42" s="201">
        <v>1379.8594991666678</v>
      </c>
      <c r="CI42" s="200">
        <v>0</v>
      </c>
      <c r="CJ42" s="201">
        <v>1310.1611719230768</v>
      </c>
      <c r="CK42" s="200">
        <v>0</v>
      </c>
      <c r="CL42" s="201">
        <v>1102.6752892307686</v>
      </c>
      <c r="CM42" s="200">
        <v>0</v>
      </c>
      <c r="CN42" s="201">
        <v>330.19165960000015</v>
      </c>
      <c r="CO42" s="200">
        <v>0</v>
      </c>
      <c r="CP42" s="201">
        <v>231.46117884615404</v>
      </c>
      <c r="CQ42" s="200">
        <v>0</v>
      </c>
      <c r="CR42" s="201">
        <v>573.66452269230751</v>
      </c>
      <c r="CS42" s="200">
        <v>0</v>
      </c>
      <c r="CT42" s="201">
        <v>543.98392846153831</v>
      </c>
      <c r="CU42" s="200">
        <v>0</v>
      </c>
      <c r="CV42" s="201">
        <v>140.88213479999999</v>
      </c>
      <c r="CW42" s="200">
        <v>0</v>
      </c>
    </row>
    <row r="43" spans="2:101" x14ac:dyDescent="0.25">
      <c r="B43" s="94">
        <v>10103</v>
      </c>
      <c r="C43" s="95" t="s">
        <v>46</v>
      </c>
      <c r="D43" s="195">
        <v>0</v>
      </c>
      <c r="E43" s="196">
        <v>0</v>
      </c>
      <c r="F43" s="197">
        <v>0</v>
      </c>
      <c r="G43" s="198">
        <v>0</v>
      </c>
      <c r="H43" s="197">
        <v>0</v>
      </c>
      <c r="I43" s="198">
        <v>0</v>
      </c>
      <c r="J43" s="197">
        <v>0</v>
      </c>
      <c r="K43" s="198">
        <v>0</v>
      </c>
      <c r="L43" s="197">
        <v>0</v>
      </c>
      <c r="M43" s="198">
        <v>0</v>
      </c>
      <c r="N43" s="197">
        <v>0</v>
      </c>
      <c r="O43" s="198">
        <v>0</v>
      </c>
      <c r="P43" s="197">
        <v>0</v>
      </c>
      <c r="Q43" s="198">
        <v>0</v>
      </c>
      <c r="R43" s="197">
        <v>0</v>
      </c>
      <c r="S43" s="198">
        <v>0</v>
      </c>
      <c r="T43" s="197">
        <v>0</v>
      </c>
      <c r="U43" s="198">
        <v>0</v>
      </c>
      <c r="V43" s="197">
        <v>0</v>
      </c>
      <c r="W43" s="198">
        <v>0</v>
      </c>
      <c r="X43" s="197">
        <v>0</v>
      </c>
      <c r="Y43" s="198">
        <v>0</v>
      </c>
      <c r="Z43" s="197">
        <v>0</v>
      </c>
      <c r="AA43" s="198">
        <v>0</v>
      </c>
      <c r="AB43" s="197">
        <v>0</v>
      </c>
      <c r="AC43" s="198">
        <v>0</v>
      </c>
      <c r="AD43" s="197">
        <v>0</v>
      </c>
      <c r="AE43" s="198">
        <v>0</v>
      </c>
      <c r="AF43" s="197">
        <v>0</v>
      </c>
      <c r="AG43" s="198">
        <v>0</v>
      </c>
      <c r="AH43" s="197">
        <v>0</v>
      </c>
      <c r="AI43" s="198">
        <v>0</v>
      </c>
      <c r="AJ43" s="197">
        <v>0</v>
      </c>
      <c r="AK43" s="198">
        <v>0</v>
      </c>
      <c r="AL43" s="197">
        <v>0</v>
      </c>
      <c r="AM43" s="198">
        <v>0</v>
      </c>
      <c r="AN43" s="197">
        <v>0</v>
      </c>
      <c r="AO43" s="198">
        <v>0</v>
      </c>
      <c r="AP43" s="197">
        <v>0</v>
      </c>
      <c r="AQ43" s="198">
        <v>0</v>
      </c>
      <c r="AR43" s="197">
        <v>0</v>
      </c>
      <c r="AS43" s="198">
        <v>0</v>
      </c>
      <c r="AT43" s="197">
        <v>0</v>
      </c>
      <c r="AU43" s="198">
        <v>0</v>
      </c>
      <c r="AV43" s="197">
        <v>0</v>
      </c>
      <c r="AW43" s="198">
        <v>0</v>
      </c>
      <c r="AX43" s="197">
        <v>0</v>
      </c>
      <c r="AY43" s="198">
        <v>0</v>
      </c>
      <c r="AZ43" s="197">
        <v>0</v>
      </c>
      <c r="BA43" s="197">
        <v>0</v>
      </c>
      <c r="BB43" s="199">
        <v>0</v>
      </c>
      <c r="BC43" s="200">
        <v>0</v>
      </c>
      <c r="BD43" s="201">
        <v>0</v>
      </c>
      <c r="BE43" s="200">
        <v>0</v>
      </c>
      <c r="BF43" s="201">
        <v>0</v>
      </c>
      <c r="BG43" s="200">
        <v>0</v>
      </c>
      <c r="BH43" s="201">
        <v>0</v>
      </c>
      <c r="BI43" s="200">
        <v>0</v>
      </c>
      <c r="BJ43" s="201">
        <v>0</v>
      </c>
      <c r="BK43" s="200">
        <v>0</v>
      </c>
      <c r="BL43" s="201">
        <v>0</v>
      </c>
      <c r="BM43" s="200">
        <v>0</v>
      </c>
      <c r="BN43" s="201">
        <v>0</v>
      </c>
      <c r="BO43" s="200">
        <v>0</v>
      </c>
      <c r="BP43" s="201">
        <v>0</v>
      </c>
      <c r="BQ43" s="200">
        <v>0</v>
      </c>
      <c r="BR43" s="201">
        <v>0</v>
      </c>
      <c r="BS43" s="200">
        <v>0</v>
      </c>
      <c r="BT43" s="201">
        <v>0</v>
      </c>
      <c r="BU43" s="200">
        <v>0</v>
      </c>
      <c r="BV43" s="201">
        <v>0</v>
      </c>
      <c r="BW43" s="200">
        <v>0</v>
      </c>
      <c r="BX43" s="201">
        <v>0</v>
      </c>
      <c r="BY43" s="200">
        <v>0</v>
      </c>
      <c r="BZ43" s="201">
        <v>0</v>
      </c>
      <c r="CA43" s="200">
        <v>0</v>
      </c>
      <c r="CB43" s="201">
        <v>0</v>
      </c>
      <c r="CC43" s="200">
        <v>0</v>
      </c>
      <c r="CD43" s="201">
        <v>0</v>
      </c>
      <c r="CE43" s="200">
        <v>0</v>
      </c>
      <c r="CF43" s="201">
        <v>0</v>
      </c>
      <c r="CG43" s="200">
        <v>0</v>
      </c>
      <c r="CH43" s="201">
        <v>0</v>
      </c>
      <c r="CI43" s="200">
        <v>0</v>
      </c>
      <c r="CJ43" s="201">
        <v>0</v>
      </c>
      <c r="CK43" s="200">
        <v>0</v>
      </c>
      <c r="CL43" s="201">
        <v>0</v>
      </c>
      <c r="CM43" s="200">
        <v>0</v>
      </c>
      <c r="CN43" s="201">
        <v>0</v>
      </c>
      <c r="CO43" s="200">
        <v>0</v>
      </c>
      <c r="CP43" s="201">
        <v>0</v>
      </c>
      <c r="CQ43" s="200">
        <v>0</v>
      </c>
      <c r="CR43" s="201">
        <v>0</v>
      </c>
      <c r="CS43" s="200">
        <v>0</v>
      </c>
      <c r="CT43" s="201">
        <v>0</v>
      </c>
      <c r="CU43" s="200">
        <v>0</v>
      </c>
      <c r="CV43" s="201">
        <v>0</v>
      </c>
      <c r="CW43" s="200">
        <v>0</v>
      </c>
    </row>
    <row r="44" spans="2:101" x14ac:dyDescent="0.25">
      <c r="B44" s="94">
        <v>10105</v>
      </c>
      <c r="C44" s="95" t="s">
        <v>47</v>
      </c>
      <c r="D44" s="195">
        <v>0</v>
      </c>
      <c r="E44" s="196">
        <v>0</v>
      </c>
      <c r="F44" s="197">
        <v>0</v>
      </c>
      <c r="G44" s="198">
        <v>0</v>
      </c>
      <c r="H44" s="197">
        <v>0</v>
      </c>
      <c r="I44" s="198">
        <v>0</v>
      </c>
      <c r="J44" s="197">
        <v>0</v>
      </c>
      <c r="K44" s="198">
        <v>0</v>
      </c>
      <c r="L44" s="197">
        <v>0</v>
      </c>
      <c r="M44" s="198">
        <v>0</v>
      </c>
      <c r="N44" s="197">
        <v>0</v>
      </c>
      <c r="O44" s="198">
        <v>0</v>
      </c>
      <c r="P44" s="197">
        <v>0</v>
      </c>
      <c r="Q44" s="198">
        <v>0</v>
      </c>
      <c r="R44" s="197">
        <v>0</v>
      </c>
      <c r="S44" s="198">
        <v>0</v>
      </c>
      <c r="T44" s="197">
        <v>0</v>
      </c>
      <c r="U44" s="198">
        <v>0</v>
      </c>
      <c r="V44" s="197">
        <v>0</v>
      </c>
      <c r="W44" s="198">
        <v>0</v>
      </c>
      <c r="X44" s="197">
        <v>0</v>
      </c>
      <c r="Y44" s="198">
        <v>0</v>
      </c>
      <c r="Z44" s="197">
        <v>0</v>
      </c>
      <c r="AA44" s="198">
        <v>0</v>
      </c>
      <c r="AB44" s="197">
        <v>0</v>
      </c>
      <c r="AC44" s="198">
        <v>0</v>
      </c>
      <c r="AD44" s="197">
        <v>0</v>
      </c>
      <c r="AE44" s="198">
        <v>0</v>
      </c>
      <c r="AF44" s="197">
        <v>0</v>
      </c>
      <c r="AG44" s="198">
        <v>0</v>
      </c>
      <c r="AH44" s="197">
        <v>0</v>
      </c>
      <c r="AI44" s="198">
        <v>0</v>
      </c>
      <c r="AJ44" s="197">
        <v>0</v>
      </c>
      <c r="AK44" s="198">
        <v>0</v>
      </c>
      <c r="AL44" s="197">
        <v>0</v>
      </c>
      <c r="AM44" s="198">
        <v>0</v>
      </c>
      <c r="AN44" s="197">
        <v>0</v>
      </c>
      <c r="AO44" s="198">
        <v>0</v>
      </c>
      <c r="AP44" s="197">
        <v>0</v>
      </c>
      <c r="AQ44" s="198">
        <v>0</v>
      </c>
      <c r="AR44" s="197">
        <v>0</v>
      </c>
      <c r="AS44" s="198">
        <v>0</v>
      </c>
      <c r="AT44" s="197">
        <v>0</v>
      </c>
      <c r="AU44" s="198">
        <v>0</v>
      </c>
      <c r="AV44" s="197">
        <v>0</v>
      </c>
      <c r="AW44" s="198">
        <v>0</v>
      </c>
      <c r="AX44" s="197">
        <v>0</v>
      </c>
      <c r="AY44" s="198">
        <v>0</v>
      </c>
      <c r="AZ44" s="197">
        <v>0</v>
      </c>
      <c r="BA44" s="197">
        <v>0</v>
      </c>
      <c r="BB44" s="199">
        <v>0</v>
      </c>
      <c r="BC44" s="200">
        <v>0</v>
      </c>
      <c r="BD44" s="201">
        <v>0</v>
      </c>
      <c r="BE44" s="200">
        <v>0</v>
      </c>
      <c r="BF44" s="201">
        <v>0</v>
      </c>
      <c r="BG44" s="200">
        <v>0</v>
      </c>
      <c r="BH44" s="201">
        <v>0</v>
      </c>
      <c r="BI44" s="200">
        <v>0</v>
      </c>
      <c r="BJ44" s="201">
        <v>0</v>
      </c>
      <c r="BK44" s="200">
        <v>0</v>
      </c>
      <c r="BL44" s="201">
        <v>0</v>
      </c>
      <c r="BM44" s="200">
        <v>0</v>
      </c>
      <c r="BN44" s="201">
        <v>0</v>
      </c>
      <c r="BO44" s="200">
        <v>0</v>
      </c>
      <c r="BP44" s="201">
        <v>0</v>
      </c>
      <c r="BQ44" s="200">
        <v>0</v>
      </c>
      <c r="BR44" s="201">
        <v>0</v>
      </c>
      <c r="BS44" s="200">
        <v>0</v>
      </c>
      <c r="BT44" s="201">
        <v>0</v>
      </c>
      <c r="BU44" s="200">
        <v>0</v>
      </c>
      <c r="BV44" s="201">
        <v>0</v>
      </c>
      <c r="BW44" s="200">
        <v>0</v>
      </c>
      <c r="BX44" s="201">
        <v>0</v>
      </c>
      <c r="BY44" s="200">
        <v>0</v>
      </c>
      <c r="BZ44" s="201">
        <v>0</v>
      </c>
      <c r="CA44" s="200">
        <v>0</v>
      </c>
      <c r="CB44" s="201">
        <v>0</v>
      </c>
      <c r="CC44" s="200">
        <v>0</v>
      </c>
      <c r="CD44" s="201">
        <v>0</v>
      </c>
      <c r="CE44" s="200">
        <v>0</v>
      </c>
      <c r="CF44" s="201">
        <v>0</v>
      </c>
      <c r="CG44" s="200">
        <v>0</v>
      </c>
      <c r="CH44" s="201">
        <v>0</v>
      </c>
      <c r="CI44" s="200">
        <v>0</v>
      </c>
      <c r="CJ44" s="201">
        <v>0</v>
      </c>
      <c r="CK44" s="200">
        <v>0</v>
      </c>
      <c r="CL44" s="201">
        <v>0</v>
      </c>
      <c r="CM44" s="200">
        <v>0</v>
      </c>
      <c r="CN44" s="201">
        <v>0</v>
      </c>
      <c r="CO44" s="200">
        <v>0</v>
      </c>
      <c r="CP44" s="201">
        <v>0</v>
      </c>
      <c r="CQ44" s="200">
        <v>0</v>
      </c>
      <c r="CR44" s="201">
        <v>0</v>
      </c>
      <c r="CS44" s="200">
        <v>0</v>
      </c>
      <c r="CT44" s="201">
        <v>0</v>
      </c>
      <c r="CU44" s="200">
        <v>0</v>
      </c>
      <c r="CV44" s="201">
        <v>0</v>
      </c>
      <c r="CW44" s="200">
        <v>0</v>
      </c>
    </row>
    <row r="45" spans="2:101" x14ac:dyDescent="0.25">
      <c r="B45" s="94">
        <v>10106</v>
      </c>
      <c r="C45" s="95" t="s">
        <v>48</v>
      </c>
      <c r="D45" s="195">
        <v>2.2087100000000003E-4</v>
      </c>
      <c r="E45" s="196">
        <v>2.2176700000000002E-4</v>
      </c>
      <c r="F45" s="197">
        <v>21.819714394238602</v>
      </c>
      <c r="G45" s="198">
        <v>24.43492013613983</v>
      </c>
      <c r="H45" s="197">
        <v>29.419888502694889</v>
      </c>
      <c r="I45" s="198">
        <v>54.858169392071453</v>
      </c>
      <c r="J45" s="197">
        <v>211.59867793710728</v>
      </c>
      <c r="K45" s="198">
        <v>165.56815913149924</v>
      </c>
      <c r="L45" s="197">
        <v>115.04328530850864</v>
      </c>
      <c r="M45" s="198">
        <v>144.05204865338922</v>
      </c>
      <c r="N45" s="197">
        <v>197.98957035998106</v>
      </c>
      <c r="O45" s="198">
        <v>142.78986571659513</v>
      </c>
      <c r="P45" s="197">
        <v>136.74785435152799</v>
      </c>
      <c r="Q45" s="198">
        <v>65.112831151632065</v>
      </c>
      <c r="R45" s="197">
        <v>228.14659475024033</v>
      </c>
      <c r="S45" s="198">
        <v>100.94780762370138</v>
      </c>
      <c r="T45" s="197">
        <v>-295.02056810851974</v>
      </c>
      <c r="U45" s="198">
        <v>-184.395568426164</v>
      </c>
      <c r="V45" s="197">
        <v>-179.45819563776618</v>
      </c>
      <c r="W45" s="198">
        <v>-100.77441403876578</v>
      </c>
      <c r="X45" s="197">
        <v>-202.79798445670738</v>
      </c>
      <c r="Y45" s="198">
        <v>-57.002508051259845</v>
      </c>
      <c r="Z45" s="197">
        <v>-61.63942929791633</v>
      </c>
      <c r="AA45" s="198">
        <v>-44.34273628981159</v>
      </c>
      <c r="AB45" s="197">
        <v>-35.92518245798847</v>
      </c>
      <c r="AC45" s="198">
        <v>-16.376539202827363</v>
      </c>
      <c r="AD45" s="197">
        <v>21.735459681294145</v>
      </c>
      <c r="AE45" s="198">
        <v>24.435127280545249</v>
      </c>
      <c r="AF45" s="197">
        <v>28.714581810410383</v>
      </c>
      <c r="AG45" s="198">
        <v>54.543227559034548</v>
      </c>
      <c r="AH45" s="197">
        <v>210.89021775569665</v>
      </c>
      <c r="AI45" s="198">
        <v>165.21127702262936</v>
      </c>
      <c r="AJ45" s="197">
        <v>114.24869378597469</v>
      </c>
      <c r="AK45" s="198">
        <v>143.81038721478228</v>
      </c>
      <c r="AL45" s="197">
        <v>179.29900467735419</v>
      </c>
      <c r="AM45" s="198">
        <v>131.29407706549139</v>
      </c>
      <c r="AN45" s="197">
        <v>136.64896275919108</v>
      </c>
      <c r="AO45" s="198">
        <v>64.983146264217467</v>
      </c>
      <c r="AP45" s="197">
        <v>228.81555593358362</v>
      </c>
      <c r="AQ45" s="198">
        <v>101.20719401535466</v>
      </c>
      <c r="AR45" s="197">
        <v>-296.21209477691536</v>
      </c>
      <c r="AS45" s="198">
        <v>-185.14037199566764</v>
      </c>
      <c r="AT45" s="197">
        <v>-180.01685590562133</v>
      </c>
      <c r="AU45" s="198">
        <v>-101.09069785922541</v>
      </c>
      <c r="AV45" s="197">
        <v>-203.6427572754713</v>
      </c>
      <c r="AW45" s="198">
        <v>-57.246500277056441</v>
      </c>
      <c r="AX45" s="197">
        <v>-61.905872439618655</v>
      </c>
      <c r="AY45" s="198">
        <v>-44.531191177305523</v>
      </c>
      <c r="AZ45" s="197">
        <v>-35.930695580183567</v>
      </c>
      <c r="BA45" s="197">
        <v>-16.359027415294097</v>
      </c>
      <c r="BB45" s="199">
        <v>195.67106481481457</v>
      </c>
      <c r="BC45" s="200">
        <v>0</v>
      </c>
      <c r="BD45" s="201">
        <v>316.60282500000011</v>
      </c>
      <c r="BE45" s="200">
        <v>0</v>
      </c>
      <c r="BF45" s="201">
        <v>207.67319999999981</v>
      </c>
      <c r="BG45" s="200">
        <v>0</v>
      </c>
      <c r="BH45" s="201">
        <v>299.51586538461521</v>
      </c>
      <c r="BI45" s="200">
        <v>0</v>
      </c>
      <c r="BJ45" s="201">
        <v>94.605911458332997</v>
      </c>
      <c r="BK45" s="200">
        <v>0</v>
      </c>
      <c r="BL45" s="201">
        <v>128.39850961538443</v>
      </c>
      <c r="BM45" s="200">
        <v>0</v>
      </c>
      <c r="BN45" s="201">
        <v>206.62519230769226</v>
      </c>
      <c r="BO45" s="200">
        <v>0</v>
      </c>
      <c r="BP45" s="201">
        <v>235.80223557692315</v>
      </c>
      <c r="BQ45" s="200">
        <v>0</v>
      </c>
      <c r="BR45" s="201">
        <v>112.94569999999999</v>
      </c>
      <c r="BS45" s="200">
        <v>0</v>
      </c>
      <c r="BT45" s="201">
        <v>140.70252403846152</v>
      </c>
      <c r="BU45" s="200">
        <v>0</v>
      </c>
      <c r="BV45" s="201">
        <v>85.736538461538586</v>
      </c>
      <c r="BW45" s="200">
        <v>0</v>
      </c>
      <c r="BX45" s="201">
        <v>177.50564999999995</v>
      </c>
      <c r="BY45" s="200">
        <v>0</v>
      </c>
      <c r="BZ45" s="201">
        <v>194.7779166666667</v>
      </c>
      <c r="CA45" s="200">
        <v>0</v>
      </c>
      <c r="CB45" s="201">
        <v>230.71781250000015</v>
      </c>
      <c r="CC45" s="200">
        <v>0</v>
      </c>
      <c r="CD45" s="201">
        <v>309.14423076923021</v>
      </c>
      <c r="CE45" s="200">
        <v>0</v>
      </c>
      <c r="CF45" s="201">
        <v>298.70228365384605</v>
      </c>
      <c r="CG45" s="200">
        <v>0</v>
      </c>
      <c r="CH45" s="201">
        <v>141.52796875000007</v>
      </c>
      <c r="CI45" s="200">
        <v>0</v>
      </c>
      <c r="CJ45" s="201">
        <v>127.39141826923097</v>
      </c>
      <c r="CK45" s="200">
        <v>0</v>
      </c>
      <c r="CL45" s="201">
        <v>205.48112980769244</v>
      </c>
      <c r="CM45" s="200">
        <v>0</v>
      </c>
      <c r="CN45" s="201">
        <v>175.06334999999982</v>
      </c>
      <c r="CO45" s="200">
        <v>0</v>
      </c>
      <c r="CP45" s="201">
        <v>170.16007211538459</v>
      </c>
      <c r="CQ45" s="200">
        <v>0</v>
      </c>
      <c r="CR45" s="201">
        <v>139.59564903846157</v>
      </c>
      <c r="CS45" s="200">
        <v>0</v>
      </c>
      <c r="CT45" s="201">
        <v>84.427067307692369</v>
      </c>
      <c r="CU45" s="200">
        <v>0</v>
      </c>
      <c r="CV45" s="201">
        <v>176.23812500000003</v>
      </c>
      <c r="CW45" s="200">
        <v>0</v>
      </c>
    </row>
    <row r="46" spans="2:101" x14ac:dyDescent="0.25">
      <c r="B46" s="94">
        <v>10109</v>
      </c>
      <c r="C46" s="95" t="s">
        <v>49</v>
      </c>
      <c r="D46" s="195">
        <v>1.2482019900000001E-4</v>
      </c>
      <c r="E46" s="196">
        <v>1.26478996E-4</v>
      </c>
      <c r="F46" s="197">
        <v>-2.2998204534139717</v>
      </c>
      <c r="G46" s="198">
        <v>21.541613046163945</v>
      </c>
      <c r="H46" s="197">
        <v>-123.33910412480114</v>
      </c>
      <c r="I46" s="198">
        <v>-24.689533425933892</v>
      </c>
      <c r="J46" s="197">
        <v>-31.670318984345485</v>
      </c>
      <c r="K46" s="198">
        <v>4.3934401985096958</v>
      </c>
      <c r="L46" s="197">
        <v>-87.000446440914516</v>
      </c>
      <c r="M46" s="198">
        <v>20.123843978448583</v>
      </c>
      <c r="N46" s="197">
        <v>-13.265133753163036</v>
      </c>
      <c r="O46" s="198">
        <v>11.470276163093226</v>
      </c>
      <c r="P46" s="197">
        <v>-21.999877698796482</v>
      </c>
      <c r="Q46" s="198">
        <v>-12.468209961267803</v>
      </c>
      <c r="R46" s="197">
        <v>198.13961090503867</v>
      </c>
      <c r="S46" s="198">
        <v>123.83012128710466</v>
      </c>
      <c r="T46" s="197">
        <v>-8.7332501293886207</v>
      </c>
      <c r="U46" s="198">
        <v>68.356253212648198</v>
      </c>
      <c r="V46" s="197">
        <v>115.10985891345403</v>
      </c>
      <c r="W46" s="198">
        <v>115.44249606866225</v>
      </c>
      <c r="X46" s="197">
        <v>65.626370990797298</v>
      </c>
      <c r="Y46" s="198">
        <v>159.72784454877339</v>
      </c>
      <c r="Z46" s="197">
        <v>146.98563254507948</v>
      </c>
      <c r="AA46" s="198">
        <v>121.36138821775157</v>
      </c>
      <c r="AB46" s="197">
        <v>109.39638628962517</v>
      </c>
      <c r="AC46" s="198">
        <v>112.46880080330557</v>
      </c>
      <c r="AD46" s="197">
        <v>-13.058429818266893</v>
      </c>
      <c r="AE46" s="198">
        <v>37.411705894186682</v>
      </c>
      <c r="AF46" s="197">
        <v>-109.09575188673371</v>
      </c>
      <c r="AG46" s="198">
        <v>-36.343287495751078</v>
      </c>
      <c r="AH46" s="197">
        <v>-28.767956745978793</v>
      </c>
      <c r="AI46" s="198">
        <v>6.7157423856113896</v>
      </c>
      <c r="AJ46" s="197">
        <v>-85.181819032761183</v>
      </c>
      <c r="AK46" s="198">
        <v>22.649870116197523</v>
      </c>
      <c r="AL46" s="197">
        <v>-23.964819238223555</v>
      </c>
      <c r="AM46" s="198">
        <v>8.0576164230877545</v>
      </c>
      <c r="AN46" s="197">
        <v>-19.485167051121927</v>
      </c>
      <c r="AO46" s="198">
        <v>-10.856647334201474</v>
      </c>
      <c r="AP46" s="197">
        <v>187.61448806182025</v>
      </c>
      <c r="AQ46" s="198">
        <v>144.32520625754569</v>
      </c>
      <c r="AR46" s="197">
        <v>14.171922775405063</v>
      </c>
      <c r="AS46" s="198">
        <v>53.027494673125922</v>
      </c>
      <c r="AT46" s="197">
        <v>120.90880350936101</v>
      </c>
      <c r="AU46" s="198">
        <v>119.69455024328624</v>
      </c>
      <c r="AV46" s="197">
        <v>70.61889766411521</v>
      </c>
      <c r="AW46" s="198">
        <v>164.9008786949511</v>
      </c>
      <c r="AX46" s="197">
        <v>153.16174309045186</v>
      </c>
      <c r="AY46" s="198">
        <v>125.5549056605303</v>
      </c>
      <c r="AZ46" s="197">
        <v>114.33727473845566</v>
      </c>
      <c r="BA46" s="197">
        <v>116.39148683934893</v>
      </c>
      <c r="BB46" s="199">
        <v>198.03099374999994</v>
      </c>
      <c r="BC46" s="200">
        <v>0</v>
      </c>
      <c r="BD46" s="201">
        <v>43.271756550000099</v>
      </c>
      <c r="BE46" s="200">
        <v>0</v>
      </c>
      <c r="BF46" s="201">
        <v>97.302421575000011</v>
      </c>
      <c r="BG46" s="200">
        <v>0</v>
      </c>
      <c r="BH46" s="201">
        <v>194.44500908653851</v>
      </c>
      <c r="BI46" s="200">
        <v>0</v>
      </c>
      <c r="BJ46" s="201">
        <v>50.39693390624992</v>
      </c>
      <c r="BK46" s="200">
        <v>0</v>
      </c>
      <c r="BL46" s="201">
        <v>163.9200998076924</v>
      </c>
      <c r="BM46" s="200">
        <v>0</v>
      </c>
      <c r="BN46" s="201">
        <v>168.59198617788462</v>
      </c>
      <c r="BO46" s="200">
        <v>0</v>
      </c>
      <c r="BP46" s="201">
        <v>77.677326562499985</v>
      </c>
      <c r="BQ46" s="200">
        <v>0</v>
      </c>
      <c r="BR46" s="201">
        <v>0</v>
      </c>
      <c r="BS46" s="200">
        <v>0</v>
      </c>
      <c r="BT46" s="201">
        <v>180.53269399038459</v>
      </c>
      <c r="BU46" s="200">
        <v>0</v>
      </c>
      <c r="BV46" s="201">
        <v>49.530557812500142</v>
      </c>
      <c r="BW46" s="200">
        <v>0</v>
      </c>
      <c r="BX46" s="201">
        <v>130.04080874999997</v>
      </c>
      <c r="BY46" s="200">
        <v>0</v>
      </c>
      <c r="BZ46" s="201">
        <v>231.48692462962964</v>
      </c>
      <c r="CA46" s="200">
        <v>0</v>
      </c>
      <c r="CB46" s="201">
        <v>0</v>
      </c>
      <c r="CC46" s="200">
        <v>0</v>
      </c>
      <c r="CD46" s="201">
        <v>137.05925846153841</v>
      </c>
      <c r="CE46" s="200">
        <v>0</v>
      </c>
      <c r="CF46" s="201">
        <v>196.3865569230768</v>
      </c>
      <c r="CG46" s="200">
        <v>0</v>
      </c>
      <c r="CH46" s="201">
        <v>84.75796739583329</v>
      </c>
      <c r="CI46" s="200">
        <v>0</v>
      </c>
      <c r="CJ46" s="201">
        <v>165.56337134615399</v>
      </c>
      <c r="CK46" s="200">
        <v>0</v>
      </c>
      <c r="CL46" s="201">
        <v>209.19337096153856</v>
      </c>
      <c r="CM46" s="200">
        <v>0</v>
      </c>
      <c r="CN46" s="201">
        <v>0</v>
      </c>
      <c r="CO46" s="200">
        <v>0</v>
      </c>
      <c r="CP46" s="201">
        <v>46.64244730769223</v>
      </c>
      <c r="CQ46" s="200">
        <v>0</v>
      </c>
      <c r="CR46" s="201">
        <v>180.6449887499999</v>
      </c>
      <c r="CS46" s="200">
        <v>0</v>
      </c>
      <c r="CT46" s="201">
        <v>47.064161538461427</v>
      </c>
      <c r="CU46" s="200">
        <v>0</v>
      </c>
      <c r="CV46" s="201">
        <v>129.70771979999998</v>
      </c>
      <c r="CW46" s="200">
        <v>0</v>
      </c>
    </row>
    <row r="47" spans="2:101" x14ac:dyDescent="0.25">
      <c r="B47" s="94">
        <v>10111</v>
      </c>
      <c r="C47" s="95" t="s">
        <v>50</v>
      </c>
      <c r="D47" s="195">
        <v>3.222184E-5</v>
      </c>
      <c r="E47" s="196">
        <v>3.2399836E-5</v>
      </c>
      <c r="F47" s="197">
        <v>-31.253348805070576</v>
      </c>
      <c r="G47" s="198">
        <v>-10.464937717533417</v>
      </c>
      <c r="H47" s="197">
        <v>-36.33418869835117</v>
      </c>
      <c r="I47" s="198">
        <v>-12.129393019445626</v>
      </c>
      <c r="J47" s="197">
        <v>-14.624995086367147</v>
      </c>
      <c r="K47" s="198">
        <v>3.2374835173386587</v>
      </c>
      <c r="L47" s="197">
        <v>-25.937665203172358</v>
      </c>
      <c r="M47" s="198">
        <v>6.3184320524954618</v>
      </c>
      <c r="N47" s="197">
        <v>-16.997055076663518</v>
      </c>
      <c r="O47" s="198">
        <v>-0.17928652241075035</v>
      </c>
      <c r="P47" s="197">
        <v>-20.002502213418524</v>
      </c>
      <c r="Q47" s="198">
        <v>-8.0062069355908871</v>
      </c>
      <c r="R47" s="197">
        <v>2.7389452864934043</v>
      </c>
      <c r="S47" s="198">
        <v>3.6824743433338374</v>
      </c>
      <c r="T47" s="197">
        <v>-46.62117263926374</v>
      </c>
      <c r="U47" s="198">
        <v>-18.663748009794435</v>
      </c>
      <c r="V47" s="197">
        <v>-31.143330938823993</v>
      </c>
      <c r="W47" s="198">
        <v>-9.017149534640879</v>
      </c>
      <c r="X47" s="197">
        <v>1.2230061257136153</v>
      </c>
      <c r="Y47" s="198">
        <v>26.53215890617961</v>
      </c>
      <c r="Z47" s="197">
        <v>14.56044425599389</v>
      </c>
      <c r="AA47" s="198">
        <v>18.404553680304332</v>
      </c>
      <c r="AB47" s="197">
        <v>-8.8034645549905033</v>
      </c>
      <c r="AC47" s="198">
        <v>6.2136541205489548</v>
      </c>
      <c r="AD47" s="197">
        <v>-31.192650652888954</v>
      </c>
      <c r="AE47" s="198">
        <v>-10.368840543565117</v>
      </c>
      <c r="AF47" s="197">
        <v>-36.246114318752831</v>
      </c>
      <c r="AG47" s="198">
        <v>-11.984633578589877</v>
      </c>
      <c r="AH47" s="197">
        <v>-14.333371179280517</v>
      </c>
      <c r="AI47" s="198">
        <v>3.5334354630859912</v>
      </c>
      <c r="AJ47" s="197">
        <v>-25.742324623133229</v>
      </c>
      <c r="AK47" s="198">
        <v>6.6244463823321906</v>
      </c>
      <c r="AL47" s="197">
        <v>-16.80507142711534</v>
      </c>
      <c r="AM47" s="198">
        <v>2.4387254618428097E-2</v>
      </c>
      <c r="AN47" s="197">
        <v>-19.846643142246176</v>
      </c>
      <c r="AO47" s="198">
        <v>-7.8666407477563292</v>
      </c>
      <c r="AP47" s="197">
        <v>2.9976421275094394</v>
      </c>
      <c r="AQ47" s="198">
        <v>3.8687912437006933</v>
      </c>
      <c r="AR47" s="197">
        <v>-46.532280494919725</v>
      </c>
      <c r="AS47" s="198">
        <v>-18.510361164211151</v>
      </c>
      <c r="AT47" s="197">
        <v>-30.970641729222599</v>
      </c>
      <c r="AU47" s="198">
        <v>-8.8441943639115568</v>
      </c>
      <c r="AV47" s="197">
        <v>1.7484150485610446</v>
      </c>
      <c r="AW47" s="198">
        <v>27.049150476511187</v>
      </c>
      <c r="AX47" s="197">
        <v>15.136387505000091</v>
      </c>
      <c r="AY47" s="198">
        <v>18.818861854685615</v>
      </c>
      <c r="AZ47" s="197">
        <v>-8.5324986114840797</v>
      </c>
      <c r="BA47" s="197">
        <v>6.4806840587786176</v>
      </c>
      <c r="BB47" s="199">
        <v>10.133061111111099</v>
      </c>
      <c r="BC47" s="200">
        <v>0</v>
      </c>
      <c r="BD47" s="201">
        <v>0</v>
      </c>
      <c r="BE47" s="200">
        <v>0</v>
      </c>
      <c r="BF47" s="201">
        <v>46.935233000000004</v>
      </c>
      <c r="BG47" s="200">
        <v>0</v>
      </c>
      <c r="BH47" s="201">
        <v>42.280744711538432</v>
      </c>
      <c r="BI47" s="200">
        <v>0</v>
      </c>
      <c r="BJ47" s="201">
        <v>0</v>
      </c>
      <c r="BK47" s="200">
        <v>0</v>
      </c>
      <c r="BL47" s="201">
        <v>12.148800480769244</v>
      </c>
      <c r="BM47" s="200">
        <v>0</v>
      </c>
      <c r="BN47" s="201">
        <v>0</v>
      </c>
      <c r="BO47" s="200">
        <v>0</v>
      </c>
      <c r="BP47" s="201">
        <v>16.62205721153844</v>
      </c>
      <c r="BQ47" s="200">
        <v>0</v>
      </c>
      <c r="BR47" s="201">
        <v>0</v>
      </c>
      <c r="BS47" s="200">
        <v>0</v>
      </c>
      <c r="BT47" s="201">
        <v>43.930680288461573</v>
      </c>
      <c r="BU47" s="200">
        <v>0</v>
      </c>
      <c r="BV47" s="201">
        <v>24.149951923076959</v>
      </c>
      <c r="BW47" s="200">
        <v>0</v>
      </c>
      <c r="BX47" s="201">
        <v>36.441248999999949</v>
      </c>
      <c r="BY47" s="200">
        <v>0</v>
      </c>
      <c r="BZ47" s="201">
        <v>10.429778495370364</v>
      </c>
      <c r="CA47" s="200">
        <v>0</v>
      </c>
      <c r="CB47" s="201">
        <v>0</v>
      </c>
      <c r="CC47" s="200">
        <v>0</v>
      </c>
      <c r="CD47" s="201">
        <v>57.32783798076921</v>
      </c>
      <c r="CE47" s="200">
        <v>0</v>
      </c>
      <c r="CF47" s="201">
        <v>42.907140985576902</v>
      </c>
      <c r="CG47" s="200">
        <v>0</v>
      </c>
      <c r="CH47" s="201">
        <v>0</v>
      </c>
      <c r="CI47" s="200">
        <v>0</v>
      </c>
      <c r="CJ47" s="201">
        <v>12.56949622596151</v>
      </c>
      <c r="CK47" s="200">
        <v>0</v>
      </c>
      <c r="CL47" s="201">
        <v>0</v>
      </c>
      <c r="CM47" s="200">
        <v>0</v>
      </c>
      <c r="CN47" s="201">
        <v>8.5938719249999469</v>
      </c>
      <c r="CO47" s="200">
        <v>0</v>
      </c>
      <c r="CP47" s="201">
        <v>1.3793561778846175</v>
      </c>
      <c r="CQ47" s="200">
        <v>0</v>
      </c>
      <c r="CR47" s="201">
        <v>44.488374975961563</v>
      </c>
      <c r="CS47" s="200">
        <v>0</v>
      </c>
      <c r="CT47" s="201">
        <v>24.512027884615396</v>
      </c>
      <c r="CU47" s="200">
        <v>0</v>
      </c>
      <c r="CV47" s="201">
        <v>36.908410899999971</v>
      </c>
      <c r="CW47" s="200">
        <v>0</v>
      </c>
    </row>
    <row r="48" spans="2:101" x14ac:dyDescent="0.25">
      <c r="B48" s="94">
        <v>10112</v>
      </c>
      <c r="C48" s="95" t="s">
        <v>51</v>
      </c>
      <c r="D48" s="195">
        <v>0</v>
      </c>
      <c r="E48" s="196">
        <v>0</v>
      </c>
      <c r="F48" s="197">
        <v>0</v>
      </c>
      <c r="G48" s="198">
        <v>0</v>
      </c>
      <c r="H48" s="197">
        <v>0</v>
      </c>
      <c r="I48" s="198">
        <v>0</v>
      </c>
      <c r="J48" s="197">
        <v>0</v>
      </c>
      <c r="K48" s="198">
        <v>0</v>
      </c>
      <c r="L48" s="197">
        <v>0</v>
      </c>
      <c r="M48" s="198">
        <v>0</v>
      </c>
      <c r="N48" s="197">
        <v>0</v>
      </c>
      <c r="O48" s="198">
        <v>0</v>
      </c>
      <c r="P48" s="197">
        <v>0</v>
      </c>
      <c r="Q48" s="198">
        <v>0</v>
      </c>
      <c r="R48" s="197">
        <v>0</v>
      </c>
      <c r="S48" s="198">
        <v>0</v>
      </c>
      <c r="T48" s="197">
        <v>0</v>
      </c>
      <c r="U48" s="198">
        <v>0</v>
      </c>
      <c r="V48" s="197">
        <v>0</v>
      </c>
      <c r="W48" s="198">
        <v>0</v>
      </c>
      <c r="X48" s="197">
        <v>0</v>
      </c>
      <c r="Y48" s="198">
        <v>0</v>
      </c>
      <c r="Z48" s="197">
        <v>0</v>
      </c>
      <c r="AA48" s="198">
        <v>0</v>
      </c>
      <c r="AB48" s="197">
        <v>0</v>
      </c>
      <c r="AC48" s="198">
        <v>0</v>
      </c>
      <c r="AD48" s="197">
        <v>0</v>
      </c>
      <c r="AE48" s="198">
        <v>0</v>
      </c>
      <c r="AF48" s="197">
        <v>0</v>
      </c>
      <c r="AG48" s="198">
        <v>0</v>
      </c>
      <c r="AH48" s="197">
        <v>0</v>
      </c>
      <c r="AI48" s="198">
        <v>0</v>
      </c>
      <c r="AJ48" s="197">
        <v>0</v>
      </c>
      <c r="AK48" s="198">
        <v>0</v>
      </c>
      <c r="AL48" s="197">
        <v>0</v>
      </c>
      <c r="AM48" s="198">
        <v>0</v>
      </c>
      <c r="AN48" s="197">
        <v>0</v>
      </c>
      <c r="AO48" s="198">
        <v>0</v>
      </c>
      <c r="AP48" s="197">
        <v>0</v>
      </c>
      <c r="AQ48" s="198">
        <v>0</v>
      </c>
      <c r="AR48" s="197">
        <v>0</v>
      </c>
      <c r="AS48" s="198">
        <v>0</v>
      </c>
      <c r="AT48" s="197">
        <v>0</v>
      </c>
      <c r="AU48" s="198">
        <v>0</v>
      </c>
      <c r="AV48" s="197">
        <v>0</v>
      </c>
      <c r="AW48" s="198">
        <v>0</v>
      </c>
      <c r="AX48" s="197">
        <v>0</v>
      </c>
      <c r="AY48" s="198">
        <v>0</v>
      </c>
      <c r="AZ48" s="197">
        <v>0</v>
      </c>
      <c r="BA48" s="197">
        <v>0</v>
      </c>
      <c r="BB48" s="199">
        <v>0</v>
      </c>
      <c r="BC48" s="200">
        <v>0</v>
      </c>
      <c r="BD48" s="201">
        <v>0</v>
      </c>
      <c r="BE48" s="200">
        <v>0</v>
      </c>
      <c r="BF48" s="201">
        <v>0</v>
      </c>
      <c r="BG48" s="200">
        <v>0</v>
      </c>
      <c r="BH48" s="201">
        <v>0</v>
      </c>
      <c r="BI48" s="200">
        <v>0</v>
      </c>
      <c r="BJ48" s="201">
        <v>0</v>
      </c>
      <c r="BK48" s="200">
        <v>0</v>
      </c>
      <c r="BL48" s="201">
        <v>0</v>
      </c>
      <c r="BM48" s="200">
        <v>0</v>
      </c>
      <c r="BN48" s="201">
        <v>0</v>
      </c>
      <c r="BO48" s="200">
        <v>0</v>
      </c>
      <c r="BP48" s="201">
        <v>0</v>
      </c>
      <c r="BQ48" s="200">
        <v>0</v>
      </c>
      <c r="BR48" s="201">
        <v>0</v>
      </c>
      <c r="BS48" s="200">
        <v>0</v>
      </c>
      <c r="BT48" s="201">
        <v>0</v>
      </c>
      <c r="BU48" s="200">
        <v>0</v>
      </c>
      <c r="BV48" s="201">
        <v>0</v>
      </c>
      <c r="BW48" s="200">
        <v>0</v>
      </c>
      <c r="BX48" s="201">
        <v>0</v>
      </c>
      <c r="BY48" s="200">
        <v>0</v>
      </c>
      <c r="BZ48" s="201">
        <v>0</v>
      </c>
      <c r="CA48" s="200">
        <v>0</v>
      </c>
      <c r="CB48" s="201">
        <v>0</v>
      </c>
      <c r="CC48" s="200">
        <v>0</v>
      </c>
      <c r="CD48" s="201">
        <v>0</v>
      </c>
      <c r="CE48" s="200">
        <v>0</v>
      </c>
      <c r="CF48" s="201">
        <v>0</v>
      </c>
      <c r="CG48" s="200">
        <v>0</v>
      </c>
      <c r="CH48" s="201">
        <v>0</v>
      </c>
      <c r="CI48" s="200">
        <v>0</v>
      </c>
      <c r="CJ48" s="201">
        <v>0</v>
      </c>
      <c r="CK48" s="200">
        <v>0</v>
      </c>
      <c r="CL48" s="201">
        <v>0</v>
      </c>
      <c r="CM48" s="200">
        <v>0</v>
      </c>
      <c r="CN48" s="201">
        <v>0</v>
      </c>
      <c r="CO48" s="200">
        <v>0</v>
      </c>
      <c r="CP48" s="201">
        <v>0</v>
      </c>
      <c r="CQ48" s="200">
        <v>0</v>
      </c>
      <c r="CR48" s="201">
        <v>0</v>
      </c>
      <c r="CS48" s="200">
        <v>0</v>
      </c>
      <c r="CT48" s="201">
        <v>0</v>
      </c>
      <c r="CU48" s="200">
        <v>0</v>
      </c>
      <c r="CV48" s="201">
        <v>0</v>
      </c>
      <c r="CW48" s="200">
        <v>0</v>
      </c>
    </row>
    <row r="49" spans="2:101" x14ac:dyDescent="0.25">
      <c r="B49" s="94">
        <v>10113</v>
      </c>
      <c r="C49" s="95" t="s">
        <v>52</v>
      </c>
      <c r="D49" s="195">
        <v>3.9318787200000001E-4</v>
      </c>
      <c r="E49" s="196">
        <v>3.9919845500000005E-4</v>
      </c>
      <c r="F49" s="197">
        <v>-187.82479085890006</v>
      </c>
      <c r="G49" s="198">
        <v>-59.651706278409925</v>
      </c>
      <c r="H49" s="197">
        <v>-723.93028602929587</v>
      </c>
      <c r="I49" s="198">
        <v>-373.99318490381393</v>
      </c>
      <c r="J49" s="197">
        <v>-689.90725773266502</v>
      </c>
      <c r="K49" s="198">
        <v>-345.73133069386193</v>
      </c>
      <c r="L49" s="197">
        <v>-788.37673550706336</v>
      </c>
      <c r="M49" s="198">
        <v>-381.11118656278882</v>
      </c>
      <c r="N49" s="197">
        <v>-590.68412118045376</v>
      </c>
      <c r="O49" s="198">
        <v>-318.24859655208019</v>
      </c>
      <c r="P49" s="197">
        <v>-489.98522873840955</v>
      </c>
      <c r="Q49" s="198">
        <v>-272.32688675335277</v>
      </c>
      <c r="R49" s="197">
        <v>220.5450330040058</v>
      </c>
      <c r="S49" s="198">
        <v>82.120294397014206</v>
      </c>
      <c r="T49" s="197">
        <v>-250.26941402625823</v>
      </c>
      <c r="U49" s="198">
        <v>-97.83452757762079</v>
      </c>
      <c r="V49" s="197">
        <v>464.76906582575549</v>
      </c>
      <c r="W49" s="198">
        <v>543.46940369644699</v>
      </c>
      <c r="X49" s="197">
        <v>972.12786674130052</v>
      </c>
      <c r="Y49" s="198">
        <v>980.58542148312165</v>
      </c>
      <c r="Z49" s="197">
        <v>1045.6639781751232</v>
      </c>
      <c r="AA49" s="198">
        <v>789.5986545093117</v>
      </c>
      <c r="AB49" s="197">
        <v>344.50851375038599</v>
      </c>
      <c r="AC49" s="198">
        <v>353.72992925063937</v>
      </c>
      <c r="AD49" s="197">
        <v>-197.48160092132633</v>
      </c>
      <c r="AE49" s="198">
        <v>-66.973009875360802</v>
      </c>
      <c r="AF49" s="197">
        <v>-739.40342176865056</v>
      </c>
      <c r="AG49" s="198">
        <v>-390.13839002758709</v>
      </c>
      <c r="AH49" s="197">
        <v>-711.16291431088348</v>
      </c>
      <c r="AI49" s="198">
        <v>-355.31869645257501</v>
      </c>
      <c r="AJ49" s="197">
        <v>-809.85807245710373</v>
      </c>
      <c r="AK49" s="198">
        <v>-395.37472702967136</v>
      </c>
      <c r="AL49" s="197">
        <v>-608.91379340845583</v>
      </c>
      <c r="AM49" s="198">
        <v>-330.85117804569296</v>
      </c>
      <c r="AN49" s="197">
        <v>-506.59298248616943</v>
      </c>
      <c r="AO49" s="198">
        <v>-284.60257231265047</v>
      </c>
      <c r="AP49" s="197">
        <v>217.6609675007391</v>
      </c>
      <c r="AQ49" s="198">
        <v>77.162636379003203</v>
      </c>
      <c r="AR49" s="197">
        <v>-256.01110803786111</v>
      </c>
      <c r="AS49" s="198">
        <v>-108.37505504497365</v>
      </c>
      <c r="AT49" s="197">
        <v>466.19801457163106</v>
      </c>
      <c r="AU49" s="198">
        <v>551.65017519472872</v>
      </c>
      <c r="AV49" s="197">
        <v>988.16259479792518</v>
      </c>
      <c r="AW49" s="198">
        <v>994.81427420828311</v>
      </c>
      <c r="AX49" s="197">
        <v>1062.7122891553438</v>
      </c>
      <c r="AY49" s="198">
        <v>799.55447968652402</v>
      </c>
      <c r="AZ49" s="197">
        <v>346.08218510528252</v>
      </c>
      <c r="BA49" s="197">
        <v>354.6736529080693</v>
      </c>
      <c r="BB49" s="199">
        <v>525.2221333333332</v>
      </c>
      <c r="BC49" s="200">
        <v>0</v>
      </c>
      <c r="BD49" s="201">
        <v>271.62125759999975</v>
      </c>
      <c r="BE49" s="200">
        <v>0</v>
      </c>
      <c r="BF49" s="201">
        <v>337.88148239999975</v>
      </c>
      <c r="BG49" s="200">
        <v>0</v>
      </c>
      <c r="BH49" s="201">
        <v>287.7849530769231</v>
      </c>
      <c r="BI49" s="200">
        <v>0</v>
      </c>
      <c r="BJ49" s="201">
        <v>115.76276249999997</v>
      </c>
      <c r="BK49" s="200">
        <v>0</v>
      </c>
      <c r="BL49" s="201">
        <v>477.28633615384632</v>
      </c>
      <c r="BM49" s="200">
        <v>0</v>
      </c>
      <c r="BN49" s="201">
        <v>571.08157615384584</v>
      </c>
      <c r="BO49" s="200">
        <v>0</v>
      </c>
      <c r="BP49" s="201">
        <v>0</v>
      </c>
      <c r="BQ49" s="200">
        <v>0</v>
      </c>
      <c r="BR49" s="201">
        <v>1452.1299408000002</v>
      </c>
      <c r="BS49" s="200">
        <v>0</v>
      </c>
      <c r="BT49" s="201">
        <v>1127.7316938461536</v>
      </c>
      <c r="BU49" s="200">
        <v>0</v>
      </c>
      <c r="BV49" s="201">
        <v>460.82065615384596</v>
      </c>
      <c r="BW49" s="200">
        <v>0</v>
      </c>
      <c r="BX49" s="201">
        <v>1092.2147544000004</v>
      </c>
      <c r="BY49" s="200">
        <v>0</v>
      </c>
      <c r="BZ49" s="201">
        <v>544.83068680555584</v>
      </c>
      <c r="CA49" s="200">
        <v>0</v>
      </c>
      <c r="CB49" s="201">
        <v>205.92449622395813</v>
      </c>
      <c r="CC49" s="200">
        <v>0</v>
      </c>
      <c r="CD49" s="201">
        <v>426.14274002403846</v>
      </c>
      <c r="CE49" s="200">
        <v>0</v>
      </c>
      <c r="CF49" s="201">
        <v>299.91657800480755</v>
      </c>
      <c r="CG49" s="200">
        <v>0</v>
      </c>
      <c r="CH49" s="201">
        <v>124.52944869791671</v>
      </c>
      <c r="CI49" s="200">
        <v>0</v>
      </c>
      <c r="CJ49" s="201">
        <v>500.12021057692328</v>
      </c>
      <c r="CK49" s="200">
        <v>0</v>
      </c>
      <c r="CL49" s="201">
        <v>595.22407572115355</v>
      </c>
      <c r="CM49" s="200">
        <v>0</v>
      </c>
      <c r="CN49" s="201">
        <v>0</v>
      </c>
      <c r="CO49" s="200">
        <v>0</v>
      </c>
      <c r="CP49" s="201">
        <v>1683.9520550480775</v>
      </c>
      <c r="CQ49" s="200">
        <v>0</v>
      </c>
      <c r="CR49" s="201">
        <v>1157.9094662259611</v>
      </c>
      <c r="CS49" s="200">
        <v>0</v>
      </c>
      <c r="CT49" s="201">
        <v>478.89278713942343</v>
      </c>
      <c r="CU49" s="200">
        <v>0</v>
      </c>
      <c r="CV49" s="201">
        <v>1128.500019625</v>
      </c>
      <c r="CW49" s="200">
        <v>0</v>
      </c>
    </row>
    <row r="50" spans="2:101" x14ac:dyDescent="0.25">
      <c r="B50" s="94">
        <v>10116</v>
      </c>
      <c r="C50" s="95" t="s">
        <v>53</v>
      </c>
      <c r="D50" s="195">
        <v>0</v>
      </c>
      <c r="E50" s="196">
        <v>0</v>
      </c>
      <c r="F50" s="197">
        <v>0</v>
      </c>
      <c r="G50" s="198">
        <v>0</v>
      </c>
      <c r="H50" s="197">
        <v>0</v>
      </c>
      <c r="I50" s="198">
        <v>0</v>
      </c>
      <c r="J50" s="197">
        <v>0</v>
      </c>
      <c r="K50" s="198">
        <v>0</v>
      </c>
      <c r="L50" s="197">
        <v>0</v>
      </c>
      <c r="M50" s="198">
        <v>0</v>
      </c>
      <c r="N50" s="197">
        <v>0</v>
      </c>
      <c r="O50" s="198">
        <v>0</v>
      </c>
      <c r="P50" s="197">
        <v>0</v>
      </c>
      <c r="Q50" s="198">
        <v>0</v>
      </c>
      <c r="R50" s="197">
        <v>0</v>
      </c>
      <c r="S50" s="198">
        <v>0</v>
      </c>
      <c r="T50" s="197">
        <v>0</v>
      </c>
      <c r="U50" s="198">
        <v>0</v>
      </c>
      <c r="V50" s="197">
        <v>0</v>
      </c>
      <c r="W50" s="198">
        <v>0</v>
      </c>
      <c r="X50" s="197">
        <v>0</v>
      </c>
      <c r="Y50" s="198">
        <v>0</v>
      </c>
      <c r="Z50" s="197">
        <v>0</v>
      </c>
      <c r="AA50" s="198">
        <v>0</v>
      </c>
      <c r="AB50" s="197">
        <v>0</v>
      </c>
      <c r="AC50" s="198">
        <v>0</v>
      </c>
      <c r="AD50" s="197">
        <v>0</v>
      </c>
      <c r="AE50" s="198">
        <v>0</v>
      </c>
      <c r="AF50" s="197">
        <v>0</v>
      </c>
      <c r="AG50" s="198">
        <v>0</v>
      </c>
      <c r="AH50" s="197">
        <v>0</v>
      </c>
      <c r="AI50" s="198">
        <v>0</v>
      </c>
      <c r="AJ50" s="197">
        <v>0</v>
      </c>
      <c r="AK50" s="198">
        <v>0</v>
      </c>
      <c r="AL50" s="197">
        <v>0</v>
      </c>
      <c r="AM50" s="198">
        <v>0</v>
      </c>
      <c r="AN50" s="197">
        <v>0</v>
      </c>
      <c r="AO50" s="198">
        <v>0</v>
      </c>
      <c r="AP50" s="197">
        <v>0</v>
      </c>
      <c r="AQ50" s="198">
        <v>0</v>
      </c>
      <c r="AR50" s="197">
        <v>0</v>
      </c>
      <c r="AS50" s="198">
        <v>0</v>
      </c>
      <c r="AT50" s="197">
        <v>0</v>
      </c>
      <c r="AU50" s="198">
        <v>0</v>
      </c>
      <c r="AV50" s="197">
        <v>0</v>
      </c>
      <c r="AW50" s="198">
        <v>0</v>
      </c>
      <c r="AX50" s="197">
        <v>0</v>
      </c>
      <c r="AY50" s="198">
        <v>0</v>
      </c>
      <c r="AZ50" s="197">
        <v>0</v>
      </c>
      <c r="BA50" s="197">
        <v>0</v>
      </c>
      <c r="BB50" s="199">
        <v>0</v>
      </c>
      <c r="BC50" s="200">
        <v>0</v>
      </c>
      <c r="BD50" s="201">
        <v>0</v>
      </c>
      <c r="BE50" s="200">
        <v>0</v>
      </c>
      <c r="BF50" s="201">
        <v>0</v>
      </c>
      <c r="BG50" s="200">
        <v>0</v>
      </c>
      <c r="BH50" s="201">
        <v>0</v>
      </c>
      <c r="BI50" s="200">
        <v>0</v>
      </c>
      <c r="BJ50" s="201">
        <v>0</v>
      </c>
      <c r="BK50" s="200">
        <v>0</v>
      </c>
      <c r="BL50" s="201">
        <v>0</v>
      </c>
      <c r="BM50" s="200">
        <v>0</v>
      </c>
      <c r="BN50" s="201">
        <v>0</v>
      </c>
      <c r="BO50" s="200">
        <v>0</v>
      </c>
      <c r="BP50" s="201">
        <v>0</v>
      </c>
      <c r="BQ50" s="200">
        <v>0</v>
      </c>
      <c r="BR50" s="201">
        <v>0</v>
      </c>
      <c r="BS50" s="200">
        <v>0</v>
      </c>
      <c r="BT50" s="201">
        <v>0</v>
      </c>
      <c r="BU50" s="200">
        <v>0</v>
      </c>
      <c r="BV50" s="201">
        <v>0</v>
      </c>
      <c r="BW50" s="200">
        <v>0</v>
      </c>
      <c r="BX50" s="201">
        <v>0</v>
      </c>
      <c r="BY50" s="200">
        <v>0</v>
      </c>
      <c r="BZ50" s="201">
        <v>0</v>
      </c>
      <c r="CA50" s="200">
        <v>0</v>
      </c>
      <c r="CB50" s="201">
        <v>0</v>
      </c>
      <c r="CC50" s="200">
        <v>0</v>
      </c>
      <c r="CD50" s="201">
        <v>0</v>
      </c>
      <c r="CE50" s="200">
        <v>0</v>
      </c>
      <c r="CF50" s="201">
        <v>0</v>
      </c>
      <c r="CG50" s="200">
        <v>0</v>
      </c>
      <c r="CH50" s="201">
        <v>0</v>
      </c>
      <c r="CI50" s="200">
        <v>0</v>
      </c>
      <c r="CJ50" s="201">
        <v>0</v>
      </c>
      <c r="CK50" s="200">
        <v>0</v>
      </c>
      <c r="CL50" s="201">
        <v>0</v>
      </c>
      <c r="CM50" s="200">
        <v>0</v>
      </c>
      <c r="CN50" s="201">
        <v>0</v>
      </c>
      <c r="CO50" s="200">
        <v>0</v>
      </c>
      <c r="CP50" s="201">
        <v>0</v>
      </c>
      <c r="CQ50" s="200">
        <v>0</v>
      </c>
      <c r="CR50" s="201">
        <v>0</v>
      </c>
      <c r="CS50" s="200">
        <v>0</v>
      </c>
      <c r="CT50" s="201">
        <v>0</v>
      </c>
      <c r="CU50" s="200">
        <v>0</v>
      </c>
      <c r="CV50" s="201">
        <v>0</v>
      </c>
      <c r="CW50" s="200">
        <v>0</v>
      </c>
    </row>
    <row r="51" spans="2:101" x14ac:dyDescent="0.25">
      <c r="B51" s="94">
        <v>10118</v>
      </c>
      <c r="C51" s="95" t="s">
        <v>54</v>
      </c>
      <c r="D51" s="195">
        <v>4.2216715000000004E-4</v>
      </c>
      <c r="E51" s="196">
        <v>4.24551911E-4</v>
      </c>
      <c r="F51" s="197">
        <v>-0.78562785919991807</v>
      </c>
      <c r="G51" s="198">
        <v>-33.605025388619389</v>
      </c>
      <c r="H51" s="197">
        <v>-43.470449387504623</v>
      </c>
      <c r="I51" s="198">
        <v>109.2022486785887</v>
      </c>
      <c r="J51" s="197">
        <v>316.52488730957845</v>
      </c>
      <c r="K51" s="198">
        <v>175.50537204347788</v>
      </c>
      <c r="L51" s="197">
        <v>122.51667998238769</v>
      </c>
      <c r="M51" s="198">
        <v>246.78148859641684</v>
      </c>
      <c r="N51" s="197">
        <v>354.2210098640096</v>
      </c>
      <c r="O51" s="198">
        <v>200.36146382946009</v>
      </c>
      <c r="P51" s="197">
        <v>218.40943426305026</v>
      </c>
      <c r="Q51" s="198">
        <v>24.523591768003541</v>
      </c>
      <c r="R51" s="197">
        <v>421.61010159504826</v>
      </c>
      <c r="S51" s="198">
        <v>160.60296697881702</v>
      </c>
      <c r="T51" s="197">
        <v>-634.69077925683143</v>
      </c>
      <c r="U51" s="198">
        <v>-348.01249460790996</v>
      </c>
      <c r="V51" s="197">
        <v>-384.39971237740207</v>
      </c>
      <c r="W51" s="198">
        <v>-220.80183346656762</v>
      </c>
      <c r="X51" s="197">
        <v>-431.89775271432836</v>
      </c>
      <c r="Y51" s="198">
        <v>-65.655625801587462</v>
      </c>
      <c r="Z51" s="197">
        <v>-117.21961050503842</v>
      </c>
      <c r="AA51" s="198">
        <v>-103.56488377888599</v>
      </c>
      <c r="AB51" s="197">
        <v>-90.264844667649868</v>
      </c>
      <c r="AC51" s="198">
        <v>-59.23031111067278</v>
      </c>
      <c r="AD51" s="197">
        <v>-48.417764477030303</v>
      </c>
      <c r="AE51" s="198">
        <v>11.41804921697166</v>
      </c>
      <c r="AF51" s="197">
        <v>19.561546758779947</v>
      </c>
      <c r="AG51" s="198">
        <v>47.227795592879936</v>
      </c>
      <c r="AH51" s="197">
        <v>320.28470893980057</v>
      </c>
      <c r="AI51" s="198">
        <v>177.07959419517374</v>
      </c>
      <c r="AJ51" s="197">
        <v>124.7716564280133</v>
      </c>
      <c r="AK51" s="198">
        <v>248.48412238276285</v>
      </c>
      <c r="AL51" s="197">
        <v>296.30772076316487</v>
      </c>
      <c r="AM51" s="198">
        <v>177.18876168857298</v>
      </c>
      <c r="AN51" s="197">
        <v>220.21356580949799</v>
      </c>
      <c r="AO51" s="198">
        <v>23.344590241044262</v>
      </c>
      <c r="AP51" s="197">
        <v>371.897043139402</v>
      </c>
      <c r="AQ51" s="198">
        <v>212.28884588572035</v>
      </c>
      <c r="AR51" s="197">
        <v>-593.72007240446544</v>
      </c>
      <c r="AS51" s="198">
        <v>-397.32815990485523</v>
      </c>
      <c r="AT51" s="197">
        <v>-388.05439125999197</v>
      </c>
      <c r="AU51" s="198">
        <v>-223.57834891912688</v>
      </c>
      <c r="AV51" s="197">
        <v>-435.15314868775289</v>
      </c>
      <c r="AW51" s="198">
        <v>-67.572803159168842</v>
      </c>
      <c r="AX51" s="197">
        <v>-118.25241757346384</v>
      </c>
      <c r="AY51" s="198">
        <v>-106.25181848649189</v>
      </c>
      <c r="AZ51" s="197">
        <v>-91.665168343329483</v>
      </c>
      <c r="BA51" s="197">
        <v>-61.499232967481035</v>
      </c>
      <c r="BB51" s="199">
        <v>197.46430555555554</v>
      </c>
      <c r="BC51" s="200">
        <v>0</v>
      </c>
      <c r="BD51" s="201">
        <v>276.31093124999967</v>
      </c>
      <c r="BE51" s="200">
        <v>0</v>
      </c>
      <c r="BF51" s="201">
        <v>339.00327375000023</v>
      </c>
      <c r="BG51" s="200">
        <v>0</v>
      </c>
      <c r="BH51" s="201">
        <v>719.55843750000042</v>
      </c>
      <c r="BI51" s="200">
        <v>0</v>
      </c>
      <c r="BJ51" s="201">
        <v>0</v>
      </c>
      <c r="BK51" s="200">
        <v>0</v>
      </c>
      <c r="BL51" s="201">
        <v>563.60183533653867</v>
      </c>
      <c r="BM51" s="200">
        <v>0</v>
      </c>
      <c r="BN51" s="201">
        <v>360.02515865384629</v>
      </c>
      <c r="BO51" s="200">
        <v>0</v>
      </c>
      <c r="BP51" s="201">
        <v>558.92173437499935</v>
      </c>
      <c r="BQ51" s="200">
        <v>0</v>
      </c>
      <c r="BR51" s="201">
        <v>59.039407499999783</v>
      </c>
      <c r="BS51" s="200">
        <v>0</v>
      </c>
      <c r="BT51" s="201">
        <v>339.03414062500002</v>
      </c>
      <c r="BU51" s="200">
        <v>0</v>
      </c>
      <c r="BV51" s="201">
        <v>550.81359014423072</v>
      </c>
      <c r="BW51" s="200">
        <v>0</v>
      </c>
      <c r="BX51" s="201">
        <v>310.00445875000031</v>
      </c>
      <c r="BY51" s="200">
        <v>0</v>
      </c>
      <c r="BZ51" s="201">
        <v>320.0245157407407</v>
      </c>
      <c r="CA51" s="200">
        <v>0</v>
      </c>
      <c r="CB51" s="201">
        <v>0</v>
      </c>
      <c r="CC51" s="200">
        <v>0</v>
      </c>
      <c r="CD51" s="201">
        <v>531.67382187499993</v>
      </c>
      <c r="CE51" s="200">
        <v>0</v>
      </c>
      <c r="CF51" s="201">
        <v>733.96233362980752</v>
      </c>
      <c r="CG51" s="200">
        <v>0</v>
      </c>
      <c r="CH51" s="201">
        <v>167.71599833333366</v>
      </c>
      <c r="CI51" s="200">
        <v>0</v>
      </c>
      <c r="CJ51" s="201">
        <v>575.88779264423101</v>
      </c>
      <c r="CK51" s="200">
        <v>0</v>
      </c>
      <c r="CL51" s="201">
        <v>501.47131848557706</v>
      </c>
      <c r="CM51" s="200">
        <v>0</v>
      </c>
      <c r="CN51" s="201">
        <v>335.00987974999958</v>
      </c>
      <c r="CO51" s="200">
        <v>0</v>
      </c>
      <c r="CP51" s="201">
        <v>179.02072596153832</v>
      </c>
      <c r="CQ51" s="200">
        <v>0</v>
      </c>
      <c r="CR51" s="201">
        <v>346.86223620192339</v>
      </c>
      <c r="CS51" s="200">
        <v>0</v>
      </c>
      <c r="CT51" s="201">
        <v>559.22933298076919</v>
      </c>
      <c r="CU51" s="200">
        <v>0</v>
      </c>
      <c r="CV51" s="201">
        <v>315.43084562500007</v>
      </c>
      <c r="CW51" s="200">
        <v>0</v>
      </c>
    </row>
    <row r="52" spans="2:101" x14ac:dyDescent="0.25">
      <c r="B52" s="94">
        <v>10121</v>
      </c>
      <c r="C52" s="95" t="s">
        <v>55</v>
      </c>
      <c r="D52" s="195">
        <v>2.8864072800000002E-4</v>
      </c>
      <c r="E52" s="196">
        <v>2.8985205000000002E-4</v>
      </c>
      <c r="F52" s="197">
        <v>1.3744788823569642</v>
      </c>
      <c r="G52" s="198">
        <v>-0.88691876919992363</v>
      </c>
      <c r="H52" s="197">
        <v>-82.02212464684186</v>
      </c>
      <c r="I52" s="198">
        <v>33.081234160179243</v>
      </c>
      <c r="J52" s="197">
        <v>56.101192264528628</v>
      </c>
      <c r="K52" s="198">
        <v>38.242724278183026</v>
      </c>
      <c r="L52" s="197">
        <v>42.83873297321221</v>
      </c>
      <c r="M52" s="198">
        <v>149.57117612597395</v>
      </c>
      <c r="N52" s="197">
        <v>183.50888637963459</v>
      </c>
      <c r="O52" s="198">
        <v>105.59789687723539</v>
      </c>
      <c r="P52" s="197">
        <v>153.62683621090872</v>
      </c>
      <c r="Q52" s="198">
        <v>34.315519333558044</v>
      </c>
      <c r="R52" s="197">
        <v>303.12317119771001</v>
      </c>
      <c r="S52" s="198">
        <v>133.47377716758484</v>
      </c>
      <c r="T52" s="197">
        <v>-441.47872737120372</v>
      </c>
      <c r="U52" s="198">
        <v>-228.89429537863299</v>
      </c>
      <c r="V52" s="197">
        <v>-259.31300505864988</v>
      </c>
      <c r="W52" s="198">
        <v>-130.02987462964595</v>
      </c>
      <c r="X52" s="197">
        <v>-360.6127654749053</v>
      </c>
      <c r="Y52" s="198">
        <v>-62.336230395581936</v>
      </c>
      <c r="Z52" s="197">
        <v>-134.41860104040708</v>
      </c>
      <c r="AA52" s="198">
        <v>-68.505863898175491</v>
      </c>
      <c r="AB52" s="197">
        <v>-50.117624630749482</v>
      </c>
      <c r="AC52" s="198">
        <v>-16.526004272642936</v>
      </c>
      <c r="AD52" s="197">
        <v>-32.370416670894663</v>
      </c>
      <c r="AE52" s="198">
        <v>26.242751149634316</v>
      </c>
      <c r="AF52" s="197">
        <v>-49.101897446319043</v>
      </c>
      <c r="AG52" s="198">
        <v>-6.457034220443556</v>
      </c>
      <c r="AH52" s="197">
        <v>52.613304922713034</v>
      </c>
      <c r="AI52" s="198">
        <v>35.509217327312157</v>
      </c>
      <c r="AJ52" s="197">
        <v>39.318503828615306</v>
      </c>
      <c r="AK52" s="198">
        <v>147.28155890827728</v>
      </c>
      <c r="AL52" s="197">
        <v>140.25860060544846</v>
      </c>
      <c r="AM52" s="198">
        <v>88.152656518806552</v>
      </c>
      <c r="AN52" s="197">
        <v>150.57154514944366</v>
      </c>
      <c r="AO52" s="198">
        <v>31.55110955678046</v>
      </c>
      <c r="AP52" s="197">
        <v>267.25439033702901</v>
      </c>
      <c r="AQ52" s="198">
        <v>164.77093941828818</v>
      </c>
      <c r="AR52" s="197">
        <v>-418.60322984338501</v>
      </c>
      <c r="AS52" s="198">
        <v>-261.20038069916671</v>
      </c>
      <c r="AT52" s="197">
        <v>-264.12457308467538</v>
      </c>
      <c r="AU52" s="198">
        <v>-133.25609955195256</v>
      </c>
      <c r="AV52" s="197">
        <v>-365.8261363995602</v>
      </c>
      <c r="AW52" s="198">
        <v>-65.515147280935039</v>
      </c>
      <c r="AX52" s="197">
        <v>-138.68271587930565</v>
      </c>
      <c r="AY52" s="198">
        <v>-71.71067253084162</v>
      </c>
      <c r="AZ52" s="197">
        <v>-53.885650393588328</v>
      </c>
      <c r="BA52" s="197">
        <v>-19.441518007600042</v>
      </c>
      <c r="BB52" s="199">
        <v>0</v>
      </c>
      <c r="BC52" s="200">
        <v>0</v>
      </c>
      <c r="BD52" s="201">
        <v>65.429676900000274</v>
      </c>
      <c r="BE52" s="200">
        <v>0</v>
      </c>
      <c r="BF52" s="201">
        <v>360.77251229999985</v>
      </c>
      <c r="BG52" s="200">
        <v>0</v>
      </c>
      <c r="BH52" s="201">
        <v>490.10042076923077</v>
      </c>
      <c r="BI52" s="200">
        <v>0</v>
      </c>
      <c r="BJ52" s="201">
        <v>9.0289621874996193</v>
      </c>
      <c r="BK52" s="200">
        <v>0</v>
      </c>
      <c r="BL52" s="201">
        <v>391.98737769230814</v>
      </c>
      <c r="BM52" s="200">
        <v>0</v>
      </c>
      <c r="BN52" s="201">
        <v>167.45934115384634</v>
      </c>
      <c r="BO52" s="200">
        <v>0</v>
      </c>
      <c r="BP52" s="201">
        <v>0</v>
      </c>
      <c r="BQ52" s="200">
        <v>0</v>
      </c>
      <c r="BR52" s="201">
        <v>0</v>
      </c>
      <c r="BS52" s="200">
        <v>0</v>
      </c>
      <c r="BT52" s="201">
        <v>410.86159961538442</v>
      </c>
      <c r="BU52" s="200">
        <v>0</v>
      </c>
      <c r="BV52" s="201">
        <v>209.47754423076935</v>
      </c>
      <c r="BW52" s="200">
        <v>0</v>
      </c>
      <c r="BX52" s="201">
        <v>204.58391130000004</v>
      </c>
      <c r="BY52" s="200">
        <v>0</v>
      </c>
      <c r="BZ52" s="201">
        <v>37.536401041666707</v>
      </c>
      <c r="CA52" s="200">
        <v>0</v>
      </c>
      <c r="CB52" s="201">
        <v>0</v>
      </c>
      <c r="CC52" s="200">
        <v>0</v>
      </c>
      <c r="CD52" s="201">
        <v>466.37037079326939</v>
      </c>
      <c r="CE52" s="200">
        <v>0</v>
      </c>
      <c r="CF52" s="201">
        <v>492.15719711538463</v>
      </c>
      <c r="CG52" s="200">
        <v>0</v>
      </c>
      <c r="CH52" s="201">
        <v>114.80908007812432</v>
      </c>
      <c r="CI52" s="200">
        <v>0</v>
      </c>
      <c r="CJ52" s="201">
        <v>393.63240865384665</v>
      </c>
      <c r="CK52" s="200">
        <v>0</v>
      </c>
      <c r="CL52" s="201">
        <v>248.54882091346124</v>
      </c>
      <c r="CM52" s="200">
        <v>0</v>
      </c>
      <c r="CN52" s="201">
        <v>0</v>
      </c>
      <c r="CO52" s="200">
        <v>0</v>
      </c>
      <c r="CP52" s="201">
        <v>1.2795631009613724</v>
      </c>
      <c r="CQ52" s="200">
        <v>0</v>
      </c>
      <c r="CR52" s="201">
        <v>412.58583894230753</v>
      </c>
      <c r="CS52" s="200">
        <v>0</v>
      </c>
      <c r="CT52" s="201">
        <v>210.35664663461552</v>
      </c>
      <c r="CU52" s="200">
        <v>0</v>
      </c>
      <c r="CV52" s="201">
        <v>205.44247687500004</v>
      </c>
      <c r="CW52" s="200">
        <v>0</v>
      </c>
    </row>
    <row r="53" spans="2:101" x14ac:dyDescent="0.25">
      <c r="B53" s="94">
        <v>10123</v>
      </c>
      <c r="C53" s="95" t="s">
        <v>56</v>
      </c>
      <c r="D53" s="195">
        <v>0</v>
      </c>
      <c r="E53" s="196">
        <v>0</v>
      </c>
      <c r="F53" s="197">
        <v>0</v>
      </c>
      <c r="G53" s="198">
        <v>0</v>
      </c>
      <c r="H53" s="197">
        <v>0</v>
      </c>
      <c r="I53" s="198">
        <v>0</v>
      </c>
      <c r="J53" s="197">
        <v>0</v>
      </c>
      <c r="K53" s="198">
        <v>0</v>
      </c>
      <c r="L53" s="197">
        <v>0</v>
      </c>
      <c r="M53" s="198">
        <v>0</v>
      </c>
      <c r="N53" s="197">
        <v>0</v>
      </c>
      <c r="O53" s="198">
        <v>0</v>
      </c>
      <c r="P53" s="197">
        <v>0</v>
      </c>
      <c r="Q53" s="198">
        <v>0</v>
      </c>
      <c r="R53" s="197">
        <v>0</v>
      </c>
      <c r="S53" s="198">
        <v>0</v>
      </c>
      <c r="T53" s="197">
        <v>0</v>
      </c>
      <c r="U53" s="198">
        <v>0</v>
      </c>
      <c r="V53" s="197">
        <v>0</v>
      </c>
      <c r="W53" s="198">
        <v>0</v>
      </c>
      <c r="X53" s="197">
        <v>0</v>
      </c>
      <c r="Y53" s="198">
        <v>0</v>
      </c>
      <c r="Z53" s="197">
        <v>0</v>
      </c>
      <c r="AA53" s="198">
        <v>0</v>
      </c>
      <c r="AB53" s="197">
        <v>0</v>
      </c>
      <c r="AC53" s="198">
        <v>0</v>
      </c>
      <c r="AD53" s="197">
        <v>0</v>
      </c>
      <c r="AE53" s="198">
        <v>0</v>
      </c>
      <c r="AF53" s="197">
        <v>0</v>
      </c>
      <c r="AG53" s="198">
        <v>0</v>
      </c>
      <c r="AH53" s="197">
        <v>0</v>
      </c>
      <c r="AI53" s="198">
        <v>0</v>
      </c>
      <c r="AJ53" s="197">
        <v>0</v>
      </c>
      <c r="AK53" s="198">
        <v>0</v>
      </c>
      <c r="AL53" s="197">
        <v>0</v>
      </c>
      <c r="AM53" s="198">
        <v>0</v>
      </c>
      <c r="AN53" s="197">
        <v>0</v>
      </c>
      <c r="AO53" s="198">
        <v>0</v>
      </c>
      <c r="AP53" s="197">
        <v>0</v>
      </c>
      <c r="AQ53" s="198">
        <v>0</v>
      </c>
      <c r="AR53" s="197">
        <v>0</v>
      </c>
      <c r="AS53" s="198">
        <v>0</v>
      </c>
      <c r="AT53" s="197">
        <v>0</v>
      </c>
      <c r="AU53" s="198">
        <v>0</v>
      </c>
      <c r="AV53" s="197">
        <v>0</v>
      </c>
      <c r="AW53" s="198">
        <v>0</v>
      </c>
      <c r="AX53" s="197">
        <v>0</v>
      </c>
      <c r="AY53" s="198">
        <v>0</v>
      </c>
      <c r="AZ53" s="197">
        <v>0</v>
      </c>
      <c r="BA53" s="197">
        <v>0</v>
      </c>
      <c r="BB53" s="199">
        <v>0</v>
      </c>
      <c r="BC53" s="200">
        <v>0</v>
      </c>
      <c r="BD53" s="201">
        <v>0</v>
      </c>
      <c r="BE53" s="200">
        <v>0</v>
      </c>
      <c r="BF53" s="201">
        <v>0</v>
      </c>
      <c r="BG53" s="200">
        <v>0</v>
      </c>
      <c r="BH53" s="201">
        <v>0</v>
      </c>
      <c r="BI53" s="200">
        <v>0</v>
      </c>
      <c r="BJ53" s="201">
        <v>0</v>
      </c>
      <c r="BK53" s="200">
        <v>0</v>
      </c>
      <c r="BL53" s="201">
        <v>0</v>
      </c>
      <c r="BM53" s="200">
        <v>0</v>
      </c>
      <c r="BN53" s="201">
        <v>0</v>
      </c>
      <c r="BO53" s="200">
        <v>0</v>
      </c>
      <c r="BP53" s="201">
        <v>0</v>
      </c>
      <c r="BQ53" s="200">
        <v>0</v>
      </c>
      <c r="BR53" s="201">
        <v>0</v>
      </c>
      <c r="BS53" s="200">
        <v>0</v>
      </c>
      <c r="BT53" s="201">
        <v>0</v>
      </c>
      <c r="BU53" s="200">
        <v>0</v>
      </c>
      <c r="BV53" s="201">
        <v>0</v>
      </c>
      <c r="BW53" s="200">
        <v>0</v>
      </c>
      <c r="BX53" s="201">
        <v>0</v>
      </c>
      <c r="BY53" s="200">
        <v>0</v>
      </c>
      <c r="BZ53" s="201">
        <v>0</v>
      </c>
      <c r="CA53" s="200">
        <v>0</v>
      </c>
      <c r="CB53" s="201">
        <v>0</v>
      </c>
      <c r="CC53" s="200">
        <v>0</v>
      </c>
      <c r="CD53" s="201">
        <v>0</v>
      </c>
      <c r="CE53" s="200">
        <v>0</v>
      </c>
      <c r="CF53" s="201">
        <v>0</v>
      </c>
      <c r="CG53" s="200">
        <v>0</v>
      </c>
      <c r="CH53" s="201">
        <v>0</v>
      </c>
      <c r="CI53" s="200">
        <v>0</v>
      </c>
      <c r="CJ53" s="201">
        <v>0</v>
      </c>
      <c r="CK53" s="200">
        <v>0</v>
      </c>
      <c r="CL53" s="201">
        <v>0</v>
      </c>
      <c r="CM53" s="200">
        <v>0</v>
      </c>
      <c r="CN53" s="201">
        <v>0</v>
      </c>
      <c r="CO53" s="200">
        <v>0</v>
      </c>
      <c r="CP53" s="201">
        <v>0</v>
      </c>
      <c r="CQ53" s="200">
        <v>0</v>
      </c>
      <c r="CR53" s="201">
        <v>0</v>
      </c>
      <c r="CS53" s="200">
        <v>0</v>
      </c>
      <c r="CT53" s="201">
        <v>0</v>
      </c>
      <c r="CU53" s="200">
        <v>0</v>
      </c>
      <c r="CV53" s="201">
        <v>0</v>
      </c>
      <c r="CW53" s="200">
        <v>0</v>
      </c>
    </row>
    <row r="54" spans="2:101" x14ac:dyDescent="0.25">
      <c r="B54" s="94">
        <v>10136</v>
      </c>
      <c r="C54" s="95" t="s">
        <v>57</v>
      </c>
      <c r="D54" s="195">
        <v>1.79235E-4</v>
      </c>
      <c r="E54" s="196">
        <v>1.8179000000000001E-4</v>
      </c>
      <c r="F54" s="197">
        <v>-9.1944969136220802</v>
      </c>
      <c r="G54" s="198">
        <v>-3.3958709179519979</v>
      </c>
      <c r="H54" s="197">
        <v>-11.297732702706309</v>
      </c>
      <c r="I54" s="198">
        <v>59.392109571007182</v>
      </c>
      <c r="J54" s="197">
        <v>107.41093699203353</v>
      </c>
      <c r="K54" s="198">
        <v>80.411358065541776</v>
      </c>
      <c r="L54" s="197">
        <v>56.64854855875398</v>
      </c>
      <c r="M54" s="198">
        <v>130.73803862865762</v>
      </c>
      <c r="N54" s="197">
        <v>137.09244411204369</v>
      </c>
      <c r="O54" s="198">
        <v>91.125560847571364</v>
      </c>
      <c r="P54" s="197">
        <v>79.77580584543071</v>
      </c>
      <c r="Q54" s="198">
        <v>20.634572013676681</v>
      </c>
      <c r="R54" s="197">
        <v>186.62485694925698</v>
      </c>
      <c r="S54" s="198">
        <v>88.870068736566282</v>
      </c>
      <c r="T54" s="197">
        <v>-270.30520042400553</v>
      </c>
      <c r="U54" s="198">
        <v>-134.27399161829075</v>
      </c>
      <c r="V54" s="197">
        <v>-171.67626662837131</v>
      </c>
      <c r="W54" s="198">
        <v>-89.154980569283367</v>
      </c>
      <c r="X54" s="197">
        <v>-206.96705690977043</v>
      </c>
      <c r="Y54" s="198">
        <v>-33.393072121272375</v>
      </c>
      <c r="Z54" s="197">
        <v>-62.995102681936572</v>
      </c>
      <c r="AA54" s="198">
        <v>-43.167370111578123</v>
      </c>
      <c r="AB54" s="197">
        <v>-57.83801862348411</v>
      </c>
      <c r="AC54" s="198">
        <v>-29.69282164226523</v>
      </c>
      <c r="AD54" s="197">
        <v>-32.318082618502871</v>
      </c>
      <c r="AE54" s="198">
        <v>9.8916937516417516</v>
      </c>
      <c r="AF54" s="197">
        <v>3.7634073544509015</v>
      </c>
      <c r="AG54" s="198">
        <v>32.440200593987775</v>
      </c>
      <c r="AH54" s="197">
        <v>100.20793600597973</v>
      </c>
      <c r="AI54" s="198">
        <v>75.961486348842769</v>
      </c>
      <c r="AJ54" s="197">
        <v>49.110702342153402</v>
      </c>
      <c r="AK54" s="198">
        <v>126.68979218262987</v>
      </c>
      <c r="AL54" s="197">
        <v>105.32391064205341</v>
      </c>
      <c r="AM54" s="198">
        <v>77.172918834658375</v>
      </c>
      <c r="AN54" s="197">
        <v>73.744090679782659</v>
      </c>
      <c r="AO54" s="198">
        <v>16.766445264408624</v>
      </c>
      <c r="AP54" s="197">
        <v>163.43542743300932</v>
      </c>
      <c r="AQ54" s="198">
        <v>105.31836836901485</v>
      </c>
      <c r="AR54" s="197">
        <v>-263.3585827987277</v>
      </c>
      <c r="AS54" s="198">
        <v>-156.39677500007858</v>
      </c>
      <c r="AT54" s="197">
        <v>-179.63468981405205</v>
      </c>
      <c r="AU54" s="198">
        <v>-93.516403416687695</v>
      </c>
      <c r="AV54" s="197">
        <v>-215.56501736952708</v>
      </c>
      <c r="AW54" s="198">
        <v>-37.569180343270553</v>
      </c>
      <c r="AX54" s="197">
        <v>-70.072879609447213</v>
      </c>
      <c r="AY54" s="198">
        <v>-47.038030845447523</v>
      </c>
      <c r="AZ54" s="197">
        <v>-64.006704089118614</v>
      </c>
      <c r="BA54" s="197">
        <v>-33.326149513752348</v>
      </c>
      <c r="BB54" s="199">
        <v>177.20499999999998</v>
      </c>
      <c r="BC54" s="200">
        <v>0</v>
      </c>
      <c r="BD54" s="201">
        <v>330.02602500000017</v>
      </c>
      <c r="BE54" s="200">
        <v>0</v>
      </c>
      <c r="BF54" s="201">
        <v>314.302975</v>
      </c>
      <c r="BG54" s="200">
        <v>0</v>
      </c>
      <c r="BH54" s="201">
        <v>406.79810096153864</v>
      </c>
      <c r="BI54" s="200">
        <v>0</v>
      </c>
      <c r="BJ54" s="201">
        <v>107.68497395833349</v>
      </c>
      <c r="BK54" s="200">
        <v>0</v>
      </c>
      <c r="BL54" s="201">
        <v>209.25069711538458</v>
      </c>
      <c r="BM54" s="200">
        <v>0</v>
      </c>
      <c r="BN54" s="201">
        <v>292.41725961538486</v>
      </c>
      <c r="BO54" s="200">
        <v>0</v>
      </c>
      <c r="BP54" s="201">
        <v>212.73925480769242</v>
      </c>
      <c r="BQ54" s="200">
        <v>0</v>
      </c>
      <c r="BR54" s="201">
        <v>141.88335000000015</v>
      </c>
      <c r="BS54" s="200">
        <v>0</v>
      </c>
      <c r="BT54" s="201">
        <v>138.89901442307701</v>
      </c>
      <c r="BU54" s="200">
        <v>0</v>
      </c>
      <c r="BV54" s="201">
        <v>183.40286057692319</v>
      </c>
      <c r="BW54" s="200">
        <v>0</v>
      </c>
      <c r="BX54" s="201">
        <v>78.203825000000066</v>
      </c>
      <c r="BY54" s="200">
        <v>0</v>
      </c>
      <c r="BZ54" s="201">
        <v>217.95731481481465</v>
      </c>
      <c r="CA54" s="200">
        <v>0</v>
      </c>
      <c r="CB54" s="201">
        <v>208.15338541666654</v>
      </c>
      <c r="CC54" s="200">
        <v>0</v>
      </c>
      <c r="CD54" s="201">
        <v>387.77257211538466</v>
      </c>
      <c r="CE54" s="200">
        <v>0</v>
      </c>
      <c r="CF54" s="201">
        <v>408.8797596153845</v>
      </c>
      <c r="CG54" s="200">
        <v>0</v>
      </c>
      <c r="CH54" s="201">
        <v>177.41973958333318</v>
      </c>
      <c r="CI54" s="200">
        <v>0</v>
      </c>
      <c r="CJ54" s="201">
        <v>211.36887019230792</v>
      </c>
      <c r="CK54" s="200">
        <v>0</v>
      </c>
      <c r="CL54" s="201">
        <v>340.71237980769234</v>
      </c>
      <c r="CM54" s="200">
        <v>0</v>
      </c>
      <c r="CN54" s="201">
        <v>127.98222499999987</v>
      </c>
      <c r="CO54" s="200">
        <v>0</v>
      </c>
      <c r="CP54" s="201">
        <v>188.00199519230767</v>
      </c>
      <c r="CQ54" s="200">
        <v>0</v>
      </c>
      <c r="CR54" s="201">
        <v>139.96870192307682</v>
      </c>
      <c r="CS54" s="200">
        <v>0</v>
      </c>
      <c r="CT54" s="201">
        <v>184.41483173076921</v>
      </c>
      <c r="CU54" s="200">
        <v>0</v>
      </c>
      <c r="CV54" s="201">
        <v>79.040324999999996</v>
      </c>
      <c r="CW54" s="200">
        <v>0</v>
      </c>
    </row>
    <row r="55" spans="2:101" x14ac:dyDescent="0.25">
      <c r="B55" s="94">
        <v>10142</v>
      </c>
      <c r="C55" s="95" t="s">
        <v>58</v>
      </c>
      <c r="D55" s="195">
        <v>7.7698079999999999E-6</v>
      </c>
      <c r="E55" s="196">
        <v>7.8797759999999997E-6</v>
      </c>
      <c r="F55" s="197">
        <v>-3.8794290342341435</v>
      </c>
      <c r="G55" s="198">
        <v>-0.55894073774687392</v>
      </c>
      <c r="H55" s="197">
        <v>-8.896301953756911</v>
      </c>
      <c r="I55" s="198">
        <v>-1.5358818983316427</v>
      </c>
      <c r="J55" s="197">
        <v>-3.0238418627744723</v>
      </c>
      <c r="K55" s="198">
        <v>0.61075604813251161</v>
      </c>
      <c r="L55" s="197">
        <v>-6.0599658286113485</v>
      </c>
      <c r="M55" s="198">
        <v>1.5039542566740454</v>
      </c>
      <c r="N55" s="197">
        <v>-1.8441569615613023</v>
      </c>
      <c r="O55" s="198">
        <v>0.88456389949226777</v>
      </c>
      <c r="P55" s="197">
        <v>-4.5672201724905639</v>
      </c>
      <c r="Q55" s="198">
        <v>-2.3267009084292658</v>
      </c>
      <c r="R55" s="197">
        <v>3.1706954292300731</v>
      </c>
      <c r="S55" s="198">
        <v>1.6146740123194825</v>
      </c>
      <c r="T55" s="197">
        <v>-3.3477121966010044</v>
      </c>
      <c r="U55" s="198">
        <v>-4.5003942274659245E-2</v>
      </c>
      <c r="V55" s="197">
        <v>11.024042478858023</v>
      </c>
      <c r="W55" s="198">
        <v>7.2841293058062178</v>
      </c>
      <c r="X55" s="197">
        <v>9.4288797125283548</v>
      </c>
      <c r="Y55" s="198">
        <v>12.24116918721818</v>
      </c>
      <c r="Z55" s="197">
        <v>9.5509566980091325</v>
      </c>
      <c r="AA55" s="198">
        <v>5.4623256132037783</v>
      </c>
      <c r="AB55" s="197">
        <v>3.4968826760975484</v>
      </c>
      <c r="AC55" s="198">
        <v>3.1260643012394032</v>
      </c>
      <c r="AD55" s="197">
        <v>-4.4457105656996321</v>
      </c>
      <c r="AE55" s="198">
        <v>9.492909677989271E-2</v>
      </c>
      <c r="AF55" s="197">
        <v>-8.2648448392224783</v>
      </c>
      <c r="AG55" s="198">
        <v>-2.1535276718756244</v>
      </c>
      <c r="AH55" s="197">
        <v>-2.9476527589679589</v>
      </c>
      <c r="AI55" s="198">
        <v>0.70540864841354545</v>
      </c>
      <c r="AJ55" s="197">
        <v>-6.0390287126180482</v>
      </c>
      <c r="AK55" s="198">
        <v>1.6098562504678702</v>
      </c>
      <c r="AL55" s="197">
        <v>-2.5995942077522618</v>
      </c>
      <c r="AM55" s="198">
        <v>0.56535142950948503</v>
      </c>
      <c r="AN55" s="197">
        <v>-4.5444397007786188</v>
      </c>
      <c r="AO55" s="198">
        <v>-2.3019252175578391</v>
      </c>
      <c r="AP55" s="197">
        <v>2.6777638800000427</v>
      </c>
      <c r="AQ55" s="198">
        <v>2.3275891299950624</v>
      </c>
      <c r="AR55" s="197">
        <v>-2.3053899891346434</v>
      </c>
      <c r="AS55" s="198">
        <v>-0.89849365411749305</v>
      </c>
      <c r="AT55" s="197">
        <v>11.370205458305009</v>
      </c>
      <c r="AU55" s="198">
        <v>7.4976067360201641</v>
      </c>
      <c r="AV55" s="197">
        <v>9.7539413417539862</v>
      </c>
      <c r="AW55" s="198">
        <v>12.547912179755679</v>
      </c>
      <c r="AX55" s="197">
        <v>9.8567167527784143</v>
      </c>
      <c r="AY55" s="198">
        <v>5.633685528529746</v>
      </c>
      <c r="AZ55" s="197">
        <v>3.669621095046709</v>
      </c>
      <c r="BA55" s="197">
        <v>3.2482124766986238</v>
      </c>
      <c r="BB55" s="199">
        <v>7.1737766666666749</v>
      </c>
      <c r="BC55" s="200">
        <v>0</v>
      </c>
      <c r="BD55" s="201">
        <v>7.2789188250000008</v>
      </c>
      <c r="BE55" s="200">
        <v>0</v>
      </c>
      <c r="BF55" s="201">
        <v>7.1046001500000004</v>
      </c>
      <c r="BG55" s="200">
        <v>0</v>
      </c>
      <c r="BH55" s="201">
        <v>16.404855504807696</v>
      </c>
      <c r="BI55" s="200">
        <v>0</v>
      </c>
      <c r="BJ55" s="201">
        <v>3.1802721093750077</v>
      </c>
      <c r="BK55" s="200">
        <v>0</v>
      </c>
      <c r="BL55" s="201">
        <v>1.7902152403846125</v>
      </c>
      <c r="BM55" s="200">
        <v>0</v>
      </c>
      <c r="BN55" s="201">
        <v>4.085686298076924</v>
      </c>
      <c r="BO55" s="200">
        <v>0</v>
      </c>
      <c r="BP55" s="201">
        <v>5.7384806249999984</v>
      </c>
      <c r="BQ55" s="200">
        <v>0</v>
      </c>
      <c r="BR55" s="201">
        <v>9.8694695249999906</v>
      </c>
      <c r="BS55" s="200">
        <v>0</v>
      </c>
      <c r="BT55" s="201">
        <v>19.103427908653853</v>
      </c>
      <c r="BU55" s="200">
        <v>0</v>
      </c>
      <c r="BV55" s="201">
        <v>12.470726249999986</v>
      </c>
      <c r="BW55" s="200">
        <v>0</v>
      </c>
      <c r="BX55" s="201">
        <v>0</v>
      </c>
      <c r="BY55" s="200">
        <v>0</v>
      </c>
      <c r="BZ55" s="201">
        <v>8.7915273611111147</v>
      </c>
      <c r="CA55" s="200">
        <v>0</v>
      </c>
      <c r="CB55" s="201">
        <v>3.795055729166664</v>
      </c>
      <c r="CC55" s="200">
        <v>0</v>
      </c>
      <c r="CD55" s="201">
        <v>9.7206442307692207</v>
      </c>
      <c r="CE55" s="200">
        <v>0</v>
      </c>
      <c r="CF55" s="201">
        <v>16.816914326923079</v>
      </c>
      <c r="CG55" s="200">
        <v>0</v>
      </c>
      <c r="CH55" s="201">
        <v>5.4986369270833313</v>
      </c>
      <c r="CI55" s="200">
        <v>0</v>
      </c>
      <c r="CJ55" s="201">
        <v>1.9171048557692336</v>
      </c>
      <c r="CK55" s="200">
        <v>0</v>
      </c>
      <c r="CL55" s="201">
        <v>5.8103577403846094</v>
      </c>
      <c r="CM55" s="200">
        <v>0</v>
      </c>
      <c r="CN55" s="201">
        <v>0.78392549999999561</v>
      </c>
      <c r="CO55" s="200">
        <v>0</v>
      </c>
      <c r="CP55" s="201">
        <v>13.953720048076921</v>
      </c>
      <c r="CQ55" s="200">
        <v>0</v>
      </c>
      <c r="CR55" s="201">
        <v>19.515816730769227</v>
      </c>
      <c r="CS55" s="200">
        <v>0</v>
      </c>
      <c r="CT55" s="201">
        <v>12.735892163461545</v>
      </c>
      <c r="CU55" s="200">
        <v>0</v>
      </c>
      <c r="CV55" s="201">
        <v>0</v>
      </c>
      <c r="CW55" s="200">
        <v>0</v>
      </c>
    </row>
    <row r="56" spans="2:101" x14ac:dyDescent="0.25">
      <c r="B56" s="94">
        <v>10144</v>
      </c>
      <c r="C56" s="95" t="s">
        <v>59</v>
      </c>
      <c r="D56" s="195">
        <v>0</v>
      </c>
      <c r="E56" s="196">
        <v>0</v>
      </c>
      <c r="F56" s="197">
        <v>0</v>
      </c>
      <c r="G56" s="198">
        <v>0</v>
      </c>
      <c r="H56" s="197">
        <v>0</v>
      </c>
      <c r="I56" s="198">
        <v>0</v>
      </c>
      <c r="J56" s="197">
        <v>0</v>
      </c>
      <c r="K56" s="198">
        <v>0</v>
      </c>
      <c r="L56" s="197">
        <v>0</v>
      </c>
      <c r="M56" s="198">
        <v>0</v>
      </c>
      <c r="N56" s="197">
        <v>0</v>
      </c>
      <c r="O56" s="198">
        <v>0</v>
      </c>
      <c r="P56" s="197">
        <v>0</v>
      </c>
      <c r="Q56" s="198">
        <v>0</v>
      </c>
      <c r="R56" s="197">
        <v>0</v>
      </c>
      <c r="S56" s="198">
        <v>0</v>
      </c>
      <c r="T56" s="197">
        <v>0</v>
      </c>
      <c r="U56" s="198">
        <v>0</v>
      </c>
      <c r="V56" s="197">
        <v>0</v>
      </c>
      <c r="W56" s="198">
        <v>0</v>
      </c>
      <c r="X56" s="197">
        <v>0</v>
      </c>
      <c r="Y56" s="198">
        <v>0</v>
      </c>
      <c r="Z56" s="197">
        <v>0</v>
      </c>
      <c r="AA56" s="198">
        <v>0</v>
      </c>
      <c r="AB56" s="197">
        <v>0</v>
      </c>
      <c r="AC56" s="198">
        <v>0</v>
      </c>
      <c r="AD56" s="197">
        <v>0</v>
      </c>
      <c r="AE56" s="198">
        <v>0</v>
      </c>
      <c r="AF56" s="197">
        <v>0</v>
      </c>
      <c r="AG56" s="198">
        <v>0</v>
      </c>
      <c r="AH56" s="197">
        <v>0</v>
      </c>
      <c r="AI56" s="198">
        <v>0</v>
      </c>
      <c r="AJ56" s="197">
        <v>0</v>
      </c>
      <c r="AK56" s="198">
        <v>0</v>
      </c>
      <c r="AL56" s="197">
        <v>0</v>
      </c>
      <c r="AM56" s="198">
        <v>0</v>
      </c>
      <c r="AN56" s="197">
        <v>0</v>
      </c>
      <c r="AO56" s="198">
        <v>0</v>
      </c>
      <c r="AP56" s="197">
        <v>0</v>
      </c>
      <c r="AQ56" s="198">
        <v>0</v>
      </c>
      <c r="AR56" s="197">
        <v>0</v>
      </c>
      <c r="AS56" s="198">
        <v>0</v>
      </c>
      <c r="AT56" s="197">
        <v>0</v>
      </c>
      <c r="AU56" s="198">
        <v>0</v>
      </c>
      <c r="AV56" s="197">
        <v>0</v>
      </c>
      <c r="AW56" s="198">
        <v>0</v>
      </c>
      <c r="AX56" s="197">
        <v>0</v>
      </c>
      <c r="AY56" s="198">
        <v>0</v>
      </c>
      <c r="AZ56" s="197">
        <v>0</v>
      </c>
      <c r="BA56" s="197">
        <v>0</v>
      </c>
      <c r="BB56" s="199">
        <v>0</v>
      </c>
      <c r="BC56" s="200">
        <v>0</v>
      </c>
      <c r="BD56" s="201">
        <v>0</v>
      </c>
      <c r="BE56" s="200">
        <v>0</v>
      </c>
      <c r="BF56" s="201">
        <v>0</v>
      </c>
      <c r="BG56" s="200">
        <v>0</v>
      </c>
      <c r="BH56" s="201">
        <v>0</v>
      </c>
      <c r="BI56" s="200">
        <v>0</v>
      </c>
      <c r="BJ56" s="201">
        <v>0</v>
      </c>
      <c r="BK56" s="200">
        <v>0</v>
      </c>
      <c r="BL56" s="201">
        <v>0</v>
      </c>
      <c r="BM56" s="200">
        <v>0</v>
      </c>
      <c r="BN56" s="201">
        <v>0</v>
      </c>
      <c r="BO56" s="200">
        <v>0</v>
      </c>
      <c r="BP56" s="201">
        <v>0</v>
      </c>
      <c r="BQ56" s="200">
        <v>0</v>
      </c>
      <c r="BR56" s="201">
        <v>0</v>
      </c>
      <c r="BS56" s="200">
        <v>0</v>
      </c>
      <c r="BT56" s="201">
        <v>0</v>
      </c>
      <c r="BU56" s="200">
        <v>0</v>
      </c>
      <c r="BV56" s="201">
        <v>0</v>
      </c>
      <c r="BW56" s="200">
        <v>0</v>
      </c>
      <c r="BX56" s="201">
        <v>0</v>
      </c>
      <c r="BY56" s="200">
        <v>0</v>
      </c>
      <c r="BZ56" s="201">
        <v>0</v>
      </c>
      <c r="CA56" s="200">
        <v>0</v>
      </c>
      <c r="CB56" s="201">
        <v>0</v>
      </c>
      <c r="CC56" s="200">
        <v>0</v>
      </c>
      <c r="CD56" s="201">
        <v>0</v>
      </c>
      <c r="CE56" s="200">
        <v>0</v>
      </c>
      <c r="CF56" s="201">
        <v>0</v>
      </c>
      <c r="CG56" s="200">
        <v>0</v>
      </c>
      <c r="CH56" s="201">
        <v>0</v>
      </c>
      <c r="CI56" s="200">
        <v>0</v>
      </c>
      <c r="CJ56" s="201">
        <v>0</v>
      </c>
      <c r="CK56" s="200">
        <v>0</v>
      </c>
      <c r="CL56" s="201">
        <v>0</v>
      </c>
      <c r="CM56" s="200">
        <v>0</v>
      </c>
      <c r="CN56" s="201">
        <v>0</v>
      </c>
      <c r="CO56" s="200">
        <v>0</v>
      </c>
      <c r="CP56" s="201">
        <v>0</v>
      </c>
      <c r="CQ56" s="200">
        <v>0</v>
      </c>
      <c r="CR56" s="201">
        <v>0</v>
      </c>
      <c r="CS56" s="200">
        <v>0</v>
      </c>
      <c r="CT56" s="201">
        <v>0</v>
      </c>
      <c r="CU56" s="200">
        <v>0</v>
      </c>
      <c r="CV56" s="201">
        <v>0</v>
      </c>
      <c r="CW56" s="200">
        <v>0</v>
      </c>
    </row>
    <row r="57" spans="2:101" x14ac:dyDescent="0.25">
      <c r="B57" s="94">
        <v>10156</v>
      </c>
      <c r="C57" s="95" t="s">
        <v>60</v>
      </c>
      <c r="D57" s="195">
        <v>0</v>
      </c>
      <c r="E57" s="196">
        <v>0</v>
      </c>
      <c r="F57" s="197">
        <v>0</v>
      </c>
      <c r="G57" s="198">
        <v>0</v>
      </c>
      <c r="H57" s="197">
        <v>0</v>
      </c>
      <c r="I57" s="198">
        <v>0</v>
      </c>
      <c r="J57" s="197">
        <v>0</v>
      </c>
      <c r="K57" s="198">
        <v>0</v>
      </c>
      <c r="L57" s="197">
        <v>0</v>
      </c>
      <c r="M57" s="198">
        <v>0</v>
      </c>
      <c r="N57" s="197">
        <v>0</v>
      </c>
      <c r="O57" s="198">
        <v>0</v>
      </c>
      <c r="P57" s="197">
        <v>0</v>
      </c>
      <c r="Q57" s="198">
        <v>0</v>
      </c>
      <c r="R57" s="197">
        <v>0</v>
      </c>
      <c r="S57" s="198">
        <v>0</v>
      </c>
      <c r="T57" s="197">
        <v>0</v>
      </c>
      <c r="U57" s="198">
        <v>0</v>
      </c>
      <c r="V57" s="197">
        <v>0</v>
      </c>
      <c r="W57" s="198">
        <v>0</v>
      </c>
      <c r="X57" s="197">
        <v>0</v>
      </c>
      <c r="Y57" s="198">
        <v>0</v>
      </c>
      <c r="Z57" s="197">
        <v>0</v>
      </c>
      <c r="AA57" s="198">
        <v>0</v>
      </c>
      <c r="AB57" s="197">
        <v>0</v>
      </c>
      <c r="AC57" s="198">
        <v>0</v>
      </c>
      <c r="AD57" s="197">
        <v>0</v>
      </c>
      <c r="AE57" s="198">
        <v>0</v>
      </c>
      <c r="AF57" s="197">
        <v>0</v>
      </c>
      <c r="AG57" s="198">
        <v>0</v>
      </c>
      <c r="AH57" s="197">
        <v>0</v>
      </c>
      <c r="AI57" s="198">
        <v>0</v>
      </c>
      <c r="AJ57" s="197">
        <v>0</v>
      </c>
      <c r="AK57" s="198">
        <v>0</v>
      </c>
      <c r="AL57" s="197">
        <v>0</v>
      </c>
      <c r="AM57" s="198">
        <v>0</v>
      </c>
      <c r="AN57" s="197">
        <v>0</v>
      </c>
      <c r="AO57" s="198">
        <v>0</v>
      </c>
      <c r="AP57" s="197">
        <v>0</v>
      </c>
      <c r="AQ57" s="198">
        <v>0</v>
      </c>
      <c r="AR57" s="197">
        <v>0</v>
      </c>
      <c r="AS57" s="198">
        <v>0</v>
      </c>
      <c r="AT57" s="197">
        <v>0</v>
      </c>
      <c r="AU57" s="198">
        <v>0</v>
      </c>
      <c r="AV57" s="197">
        <v>0</v>
      </c>
      <c r="AW57" s="198">
        <v>0</v>
      </c>
      <c r="AX57" s="197">
        <v>0</v>
      </c>
      <c r="AY57" s="198">
        <v>0</v>
      </c>
      <c r="AZ57" s="197">
        <v>0</v>
      </c>
      <c r="BA57" s="197">
        <v>0</v>
      </c>
      <c r="BB57" s="199">
        <v>0</v>
      </c>
      <c r="BC57" s="200">
        <v>0</v>
      </c>
      <c r="BD57" s="201">
        <v>0</v>
      </c>
      <c r="BE57" s="200">
        <v>0</v>
      </c>
      <c r="BF57" s="201">
        <v>0</v>
      </c>
      <c r="BG57" s="200">
        <v>0</v>
      </c>
      <c r="BH57" s="201">
        <v>0</v>
      </c>
      <c r="BI57" s="200">
        <v>0</v>
      </c>
      <c r="BJ57" s="201">
        <v>0</v>
      </c>
      <c r="BK57" s="200">
        <v>0</v>
      </c>
      <c r="BL57" s="201">
        <v>0</v>
      </c>
      <c r="BM57" s="200">
        <v>0</v>
      </c>
      <c r="BN57" s="201">
        <v>0</v>
      </c>
      <c r="BO57" s="200">
        <v>0</v>
      </c>
      <c r="BP57" s="201">
        <v>0</v>
      </c>
      <c r="BQ57" s="200">
        <v>0</v>
      </c>
      <c r="BR57" s="201">
        <v>0</v>
      </c>
      <c r="BS57" s="200">
        <v>0</v>
      </c>
      <c r="BT57" s="201">
        <v>0</v>
      </c>
      <c r="BU57" s="200">
        <v>0</v>
      </c>
      <c r="BV57" s="201">
        <v>0</v>
      </c>
      <c r="BW57" s="200">
        <v>0</v>
      </c>
      <c r="BX57" s="201">
        <v>0</v>
      </c>
      <c r="BY57" s="200">
        <v>0</v>
      </c>
      <c r="BZ57" s="201">
        <v>0</v>
      </c>
      <c r="CA57" s="200">
        <v>0</v>
      </c>
      <c r="CB57" s="201">
        <v>0</v>
      </c>
      <c r="CC57" s="200">
        <v>0</v>
      </c>
      <c r="CD57" s="201">
        <v>0</v>
      </c>
      <c r="CE57" s="200">
        <v>0</v>
      </c>
      <c r="CF57" s="201">
        <v>0</v>
      </c>
      <c r="CG57" s="200">
        <v>0</v>
      </c>
      <c r="CH57" s="201">
        <v>0</v>
      </c>
      <c r="CI57" s="200">
        <v>0</v>
      </c>
      <c r="CJ57" s="201">
        <v>0</v>
      </c>
      <c r="CK57" s="200">
        <v>0</v>
      </c>
      <c r="CL57" s="201">
        <v>0</v>
      </c>
      <c r="CM57" s="200">
        <v>0</v>
      </c>
      <c r="CN57" s="201">
        <v>0</v>
      </c>
      <c r="CO57" s="200">
        <v>0</v>
      </c>
      <c r="CP57" s="201">
        <v>0</v>
      </c>
      <c r="CQ57" s="200">
        <v>0</v>
      </c>
      <c r="CR57" s="201">
        <v>0</v>
      </c>
      <c r="CS57" s="200">
        <v>0</v>
      </c>
      <c r="CT57" s="201">
        <v>0</v>
      </c>
      <c r="CU57" s="200">
        <v>0</v>
      </c>
      <c r="CV57" s="201">
        <v>0</v>
      </c>
      <c r="CW57" s="200">
        <v>0</v>
      </c>
    </row>
    <row r="58" spans="2:101" x14ac:dyDescent="0.25">
      <c r="B58" s="94">
        <v>10157</v>
      </c>
      <c r="C58" s="95" t="s">
        <v>61</v>
      </c>
      <c r="D58" s="195">
        <v>3.1444200000000001E-4</v>
      </c>
      <c r="E58" s="196">
        <v>3.0260699999999998E-4</v>
      </c>
      <c r="F58" s="197">
        <v>-9.8557360216380765</v>
      </c>
      <c r="G58" s="198">
        <v>13.244243195574072</v>
      </c>
      <c r="H58" s="197">
        <v>33.113493568142928</v>
      </c>
      <c r="I58" s="198">
        <v>65.634854733827908</v>
      </c>
      <c r="J58" s="197">
        <v>268.88941152386087</v>
      </c>
      <c r="K58" s="198">
        <v>162.3468680994329</v>
      </c>
      <c r="L58" s="197">
        <v>163.74710147970589</v>
      </c>
      <c r="M58" s="198">
        <v>118.30259318990404</v>
      </c>
      <c r="N58" s="197">
        <v>268.17592961607306</v>
      </c>
      <c r="O58" s="198">
        <v>130.77192186087294</v>
      </c>
      <c r="P58" s="197">
        <v>188.59089282048879</v>
      </c>
      <c r="Q58" s="198">
        <v>34.504318292589005</v>
      </c>
      <c r="R58" s="197">
        <v>298.25614531363493</v>
      </c>
      <c r="S58" s="198">
        <v>134.64752607753303</v>
      </c>
      <c r="T58" s="197">
        <v>-474.67174195170918</v>
      </c>
      <c r="U58" s="198">
        <v>-268.28645122676681</v>
      </c>
      <c r="V58" s="197">
        <v>-233.01890661145504</v>
      </c>
      <c r="W58" s="198">
        <v>-171.01479557666687</v>
      </c>
      <c r="X58" s="197">
        <v>-348.88966204615213</v>
      </c>
      <c r="Y58" s="198">
        <v>-52.499132174916056</v>
      </c>
      <c r="Z58" s="197">
        <v>-86.914179473354963</v>
      </c>
      <c r="AA58" s="198">
        <v>-27.655097709158998</v>
      </c>
      <c r="AB58" s="197">
        <v>-119.44840404001505</v>
      </c>
      <c r="AC58" s="198">
        <v>-87.443611003250979</v>
      </c>
      <c r="AD58" s="197">
        <v>-42.33712633927771</v>
      </c>
      <c r="AE58" s="198">
        <v>-4.3560728603716958</v>
      </c>
      <c r="AF58" s="197">
        <v>7.5646681002713008</v>
      </c>
      <c r="AG58" s="198">
        <v>54.997614319406182</v>
      </c>
      <c r="AH58" s="197">
        <v>258.34850799538737</v>
      </c>
      <c r="AI58" s="198">
        <v>149.47616916433387</v>
      </c>
      <c r="AJ58" s="197">
        <v>105.53319570379018</v>
      </c>
      <c r="AK58" s="198">
        <v>173.69036045475031</v>
      </c>
      <c r="AL58" s="197">
        <v>235.88108259750189</v>
      </c>
      <c r="AM58" s="198">
        <v>146.8008167136777</v>
      </c>
      <c r="AN58" s="197">
        <v>162.48320980772885</v>
      </c>
      <c r="AO58" s="198">
        <v>27.789001377396488</v>
      </c>
      <c r="AP58" s="197">
        <v>316.25846475219015</v>
      </c>
      <c r="AQ58" s="198">
        <v>153.75895801228057</v>
      </c>
      <c r="AR58" s="197">
        <v>-479.41526633172663</v>
      </c>
      <c r="AS58" s="198">
        <v>-303.79874592276116</v>
      </c>
      <c r="AT58" s="197">
        <v>-222.96262034023246</v>
      </c>
      <c r="AU58" s="198">
        <v>-171.36560014265709</v>
      </c>
      <c r="AV58" s="197">
        <v>-286.30946757555694</v>
      </c>
      <c r="AW58" s="198">
        <v>-56.595272524154666</v>
      </c>
      <c r="AX58" s="197">
        <v>-55.746792858385888</v>
      </c>
      <c r="AY58" s="198">
        <v>-63.304583124860244</v>
      </c>
      <c r="AZ58" s="197">
        <v>-59.438044060376811</v>
      </c>
      <c r="BA58" s="197">
        <v>-47.511394531151552</v>
      </c>
      <c r="BB58" s="199">
        <v>393.3034375000002</v>
      </c>
      <c r="BC58" s="200">
        <v>0</v>
      </c>
      <c r="BD58" s="201">
        <v>355.70700000000011</v>
      </c>
      <c r="BE58" s="200">
        <v>0</v>
      </c>
      <c r="BF58" s="201">
        <v>747.75824999999986</v>
      </c>
      <c r="BG58" s="200">
        <v>0</v>
      </c>
      <c r="BH58" s="201">
        <v>590.59243990384596</v>
      </c>
      <c r="BI58" s="200">
        <v>0</v>
      </c>
      <c r="BJ58" s="201">
        <v>409.52812500000033</v>
      </c>
      <c r="BK58" s="200">
        <v>0</v>
      </c>
      <c r="BL58" s="201">
        <v>206.3734615384619</v>
      </c>
      <c r="BM58" s="200">
        <v>0</v>
      </c>
      <c r="BN58" s="201">
        <v>758.62968749999902</v>
      </c>
      <c r="BO58" s="200">
        <v>0</v>
      </c>
      <c r="BP58" s="201">
        <v>514.48597355769243</v>
      </c>
      <c r="BQ58" s="200">
        <v>0</v>
      </c>
      <c r="BR58" s="201">
        <v>179.06636249999974</v>
      </c>
      <c r="BS58" s="200">
        <v>0</v>
      </c>
      <c r="BT58" s="201">
        <v>292.96979567307761</v>
      </c>
      <c r="BU58" s="200">
        <v>0</v>
      </c>
      <c r="BV58" s="201">
        <v>545.44072916666664</v>
      </c>
      <c r="BW58" s="200">
        <v>0</v>
      </c>
      <c r="BX58" s="201">
        <v>89.291015624999758</v>
      </c>
      <c r="BY58" s="200">
        <v>0</v>
      </c>
      <c r="BZ58" s="201">
        <v>540.32333333333372</v>
      </c>
      <c r="CA58" s="200">
        <v>0</v>
      </c>
      <c r="CB58" s="201">
        <v>506.63542499999983</v>
      </c>
      <c r="CC58" s="200">
        <v>0</v>
      </c>
      <c r="CD58" s="201">
        <v>852.70443750000015</v>
      </c>
      <c r="CE58" s="200">
        <v>0</v>
      </c>
      <c r="CF58" s="201">
        <v>689.93350961538465</v>
      </c>
      <c r="CG58" s="200">
        <v>0</v>
      </c>
      <c r="CH58" s="201">
        <v>498.95484374999933</v>
      </c>
      <c r="CI58" s="200">
        <v>0</v>
      </c>
      <c r="CJ58" s="201">
        <v>319.34661057692233</v>
      </c>
      <c r="CK58" s="200">
        <v>0</v>
      </c>
      <c r="CL58" s="201">
        <v>868.16022836538377</v>
      </c>
      <c r="CM58" s="200">
        <v>0</v>
      </c>
      <c r="CN58" s="201">
        <v>646.17987980769158</v>
      </c>
      <c r="CO58" s="200">
        <v>0</v>
      </c>
      <c r="CP58" s="201">
        <v>285.64717500000035</v>
      </c>
      <c r="CQ58" s="200">
        <v>0</v>
      </c>
      <c r="CR58" s="201">
        <v>393.66389423077004</v>
      </c>
      <c r="CS58" s="200">
        <v>0</v>
      </c>
      <c r="CT58" s="201">
        <v>518.84762019230698</v>
      </c>
      <c r="CU58" s="200">
        <v>0</v>
      </c>
      <c r="CV58" s="201">
        <v>328.74716249999994</v>
      </c>
      <c r="CW58" s="200">
        <v>0</v>
      </c>
    </row>
    <row r="59" spans="2:101" x14ac:dyDescent="0.25">
      <c r="B59" s="94">
        <v>10158</v>
      </c>
      <c r="C59" s="95" t="s">
        <v>62</v>
      </c>
      <c r="D59" s="195">
        <v>0</v>
      </c>
      <c r="E59" s="196">
        <v>0</v>
      </c>
      <c r="F59" s="197">
        <v>0</v>
      </c>
      <c r="G59" s="198">
        <v>0</v>
      </c>
      <c r="H59" s="197">
        <v>0</v>
      </c>
      <c r="I59" s="198">
        <v>0</v>
      </c>
      <c r="J59" s="197">
        <v>0</v>
      </c>
      <c r="K59" s="198">
        <v>0</v>
      </c>
      <c r="L59" s="197">
        <v>0</v>
      </c>
      <c r="M59" s="198">
        <v>0</v>
      </c>
      <c r="N59" s="197">
        <v>0</v>
      </c>
      <c r="O59" s="198">
        <v>0</v>
      </c>
      <c r="P59" s="197">
        <v>0</v>
      </c>
      <c r="Q59" s="198">
        <v>0</v>
      </c>
      <c r="R59" s="197">
        <v>0</v>
      </c>
      <c r="S59" s="198">
        <v>0</v>
      </c>
      <c r="T59" s="197">
        <v>0</v>
      </c>
      <c r="U59" s="198">
        <v>0</v>
      </c>
      <c r="V59" s="197">
        <v>0</v>
      </c>
      <c r="W59" s="198">
        <v>0</v>
      </c>
      <c r="X59" s="197">
        <v>0</v>
      </c>
      <c r="Y59" s="198">
        <v>0</v>
      </c>
      <c r="Z59" s="197">
        <v>0</v>
      </c>
      <c r="AA59" s="198">
        <v>0</v>
      </c>
      <c r="AB59" s="197">
        <v>0</v>
      </c>
      <c r="AC59" s="198">
        <v>0</v>
      </c>
      <c r="AD59" s="197">
        <v>0</v>
      </c>
      <c r="AE59" s="198">
        <v>0</v>
      </c>
      <c r="AF59" s="197">
        <v>0</v>
      </c>
      <c r="AG59" s="198">
        <v>0</v>
      </c>
      <c r="AH59" s="197">
        <v>0</v>
      </c>
      <c r="AI59" s="198">
        <v>0</v>
      </c>
      <c r="AJ59" s="197">
        <v>0</v>
      </c>
      <c r="AK59" s="198">
        <v>0</v>
      </c>
      <c r="AL59" s="197">
        <v>0</v>
      </c>
      <c r="AM59" s="198">
        <v>0</v>
      </c>
      <c r="AN59" s="197">
        <v>0</v>
      </c>
      <c r="AO59" s="198">
        <v>0</v>
      </c>
      <c r="AP59" s="197">
        <v>0</v>
      </c>
      <c r="AQ59" s="198">
        <v>0</v>
      </c>
      <c r="AR59" s="197">
        <v>0</v>
      </c>
      <c r="AS59" s="198">
        <v>0</v>
      </c>
      <c r="AT59" s="197">
        <v>0</v>
      </c>
      <c r="AU59" s="198">
        <v>0</v>
      </c>
      <c r="AV59" s="197">
        <v>0</v>
      </c>
      <c r="AW59" s="198">
        <v>0</v>
      </c>
      <c r="AX59" s="197">
        <v>0</v>
      </c>
      <c r="AY59" s="198">
        <v>0</v>
      </c>
      <c r="AZ59" s="197">
        <v>0</v>
      </c>
      <c r="BA59" s="197">
        <v>0</v>
      </c>
      <c r="BB59" s="199">
        <v>0</v>
      </c>
      <c r="BC59" s="200">
        <v>0</v>
      </c>
      <c r="BD59" s="201">
        <v>0</v>
      </c>
      <c r="BE59" s="200">
        <v>0</v>
      </c>
      <c r="BF59" s="201">
        <v>0</v>
      </c>
      <c r="BG59" s="200">
        <v>0</v>
      </c>
      <c r="BH59" s="201">
        <v>0</v>
      </c>
      <c r="BI59" s="200">
        <v>0</v>
      </c>
      <c r="BJ59" s="201">
        <v>0</v>
      </c>
      <c r="BK59" s="200">
        <v>0</v>
      </c>
      <c r="BL59" s="201">
        <v>0</v>
      </c>
      <c r="BM59" s="200">
        <v>0</v>
      </c>
      <c r="BN59" s="201">
        <v>0</v>
      </c>
      <c r="BO59" s="200">
        <v>0</v>
      </c>
      <c r="BP59" s="201">
        <v>0</v>
      </c>
      <c r="BQ59" s="200">
        <v>0</v>
      </c>
      <c r="BR59" s="201">
        <v>0</v>
      </c>
      <c r="BS59" s="200">
        <v>0</v>
      </c>
      <c r="BT59" s="201">
        <v>0</v>
      </c>
      <c r="BU59" s="200">
        <v>0</v>
      </c>
      <c r="BV59" s="201">
        <v>0</v>
      </c>
      <c r="BW59" s="200">
        <v>0</v>
      </c>
      <c r="BX59" s="201">
        <v>0</v>
      </c>
      <c r="BY59" s="200">
        <v>0</v>
      </c>
      <c r="BZ59" s="201">
        <v>0</v>
      </c>
      <c r="CA59" s="200">
        <v>0</v>
      </c>
      <c r="CB59" s="201">
        <v>0</v>
      </c>
      <c r="CC59" s="200">
        <v>0</v>
      </c>
      <c r="CD59" s="201">
        <v>0</v>
      </c>
      <c r="CE59" s="200">
        <v>0</v>
      </c>
      <c r="CF59" s="201">
        <v>0</v>
      </c>
      <c r="CG59" s="200">
        <v>0</v>
      </c>
      <c r="CH59" s="201">
        <v>0</v>
      </c>
      <c r="CI59" s="200">
        <v>0</v>
      </c>
      <c r="CJ59" s="201">
        <v>0</v>
      </c>
      <c r="CK59" s="200">
        <v>0</v>
      </c>
      <c r="CL59" s="201">
        <v>0</v>
      </c>
      <c r="CM59" s="200">
        <v>0</v>
      </c>
      <c r="CN59" s="201">
        <v>0</v>
      </c>
      <c r="CO59" s="200">
        <v>0</v>
      </c>
      <c r="CP59" s="201">
        <v>0</v>
      </c>
      <c r="CQ59" s="200">
        <v>0</v>
      </c>
      <c r="CR59" s="201">
        <v>0</v>
      </c>
      <c r="CS59" s="200">
        <v>0</v>
      </c>
      <c r="CT59" s="201">
        <v>0</v>
      </c>
      <c r="CU59" s="200">
        <v>0</v>
      </c>
      <c r="CV59" s="201">
        <v>0</v>
      </c>
      <c r="CW59" s="200">
        <v>0</v>
      </c>
    </row>
    <row r="60" spans="2:101" x14ac:dyDescent="0.25">
      <c r="B60" s="94">
        <v>10170</v>
      </c>
      <c r="C60" s="95" t="s">
        <v>63</v>
      </c>
      <c r="D60" s="195">
        <v>0</v>
      </c>
      <c r="E60" s="196">
        <v>0</v>
      </c>
      <c r="F60" s="197">
        <v>0</v>
      </c>
      <c r="G60" s="198">
        <v>0</v>
      </c>
      <c r="H60" s="197">
        <v>0</v>
      </c>
      <c r="I60" s="198">
        <v>0</v>
      </c>
      <c r="J60" s="197">
        <v>0</v>
      </c>
      <c r="K60" s="198">
        <v>0</v>
      </c>
      <c r="L60" s="197">
        <v>0</v>
      </c>
      <c r="M60" s="198">
        <v>0</v>
      </c>
      <c r="N60" s="197">
        <v>0</v>
      </c>
      <c r="O60" s="198">
        <v>0</v>
      </c>
      <c r="P60" s="197">
        <v>0</v>
      </c>
      <c r="Q60" s="198">
        <v>0</v>
      </c>
      <c r="R60" s="197">
        <v>0</v>
      </c>
      <c r="S60" s="198">
        <v>0</v>
      </c>
      <c r="T60" s="197">
        <v>0</v>
      </c>
      <c r="U60" s="198">
        <v>0</v>
      </c>
      <c r="V60" s="197">
        <v>0</v>
      </c>
      <c r="W60" s="198">
        <v>0</v>
      </c>
      <c r="X60" s="197">
        <v>0</v>
      </c>
      <c r="Y60" s="198">
        <v>0</v>
      </c>
      <c r="Z60" s="197">
        <v>0</v>
      </c>
      <c r="AA60" s="198">
        <v>0</v>
      </c>
      <c r="AB60" s="197">
        <v>0</v>
      </c>
      <c r="AC60" s="198">
        <v>0</v>
      </c>
      <c r="AD60" s="197">
        <v>0</v>
      </c>
      <c r="AE60" s="198">
        <v>0</v>
      </c>
      <c r="AF60" s="197">
        <v>0</v>
      </c>
      <c r="AG60" s="198">
        <v>0</v>
      </c>
      <c r="AH60" s="197">
        <v>0</v>
      </c>
      <c r="AI60" s="198">
        <v>0</v>
      </c>
      <c r="AJ60" s="197">
        <v>0</v>
      </c>
      <c r="AK60" s="198">
        <v>0</v>
      </c>
      <c r="AL60" s="197">
        <v>0</v>
      </c>
      <c r="AM60" s="198">
        <v>0</v>
      </c>
      <c r="AN60" s="197">
        <v>0</v>
      </c>
      <c r="AO60" s="198">
        <v>0</v>
      </c>
      <c r="AP60" s="197">
        <v>0</v>
      </c>
      <c r="AQ60" s="198">
        <v>0</v>
      </c>
      <c r="AR60" s="197">
        <v>0</v>
      </c>
      <c r="AS60" s="198">
        <v>0</v>
      </c>
      <c r="AT60" s="197">
        <v>0</v>
      </c>
      <c r="AU60" s="198">
        <v>0</v>
      </c>
      <c r="AV60" s="197">
        <v>0</v>
      </c>
      <c r="AW60" s="198">
        <v>0</v>
      </c>
      <c r="AX60" s="197">
        <v>0</v>
      </c>
      <c r="AY60" s="198">
        <v>0</v>
      </c>
      <c r="AZ60" s="197">
        <v>0</v>
      </c>
      <c r="BA60" s="197">
        <v>0</v>
      </c>
      <c r="BB60" s="199">
        <v>0</v>
      </c>
      <c r="BC60" s="200">
        <v>0</v>
      </c>
      <c r="BD60" s="201">
        <v>0</v>
      </c>
      <c r="BE60" s="200">
        <v>0</v>
      </c>
      <c r="BF60" s="201">
        <v>0</v>
      </c>
      <c r="BG60" s="200">
        <v>0</v>
      </c>
      <c r="BH60" s="201">
        <v>0</v>
      </c>
      <c r="BI60" s="200">
        <v>0</v>
      </c>
      <c r="BJ60" s="201">
        <v>0</v>
      </c>
      <c r="BK60" s="200">
        <v>0</v>
      </c>
      <c r="BL60" s="201">
        <v>0</v>
      </c>
      <c r="BM60" s="200">
        <v>0</v>
      </c>
      <c r="BN60" s="201">
        <v>0</v>
      </c>
      <c r="BO60" s="200">
        <v>0</v>
      </c>
      <c r="BP60" s="201">
        <v>0</v>
      </c>
      <c r="BQ60" s="200">
        <v>0</v>
      </c>
      <c r="BR60" s="201">
        <v>0</v>
      </c>
      <c r="BS60" s="200">
        <v>0</v>
      </c>
      <c r="BT60" s="201">
        <v>0</v>
      </c>
      <c r="BU60" s="200">
        <v>0</v>
      </c>
      <c r="BV60" s="201">
        <v>0</v>
      </c>
      <c r="BW60" s="200">
        <v>0</v>
      </c>
      <c r="BX60" s="201">
        <v>0</v>
      </c>
      <c r="BY60" s="200">
        <v>0</v>
      </c>
      <c r="BZ60" s="201">
        <v>0</v>
      </c>
      <c r="CA60" s="200">
        <v>0</v>
      </c>
      <c r="CB60" s="201">
        <v>0</v>
      </c>
      <c r="CC60" s="200">
        <v>0</v>
      </c>
      <c r="CD60" s="201">
        <v>0</v>
      </c>
      <c r="CE60" s="200">
        <v>0</v>
      </c>
      <c r="CF60" s="201">
        <v>0</v>
      </c>
      <c r="CG60" s="200">
        <v>0</v>
      </c>
      <c r="CH60" s="201">
        <v>0</v>
      </c>
      <c r="CI60" s="200">
        <v>0</v>
      </c>
      <c r="CJ60" s="201">
        <v>0</v>
      </c>
      <c r="CK60" s="200">
        <v>0</v>
      </c>
      <c r="CL60" s="201">
        <v>0</v>
      </c>
      <c r="CM60" s="200">
        <v>0</v>
      </c>
      <c r="CN60" s="201">
        <v>0</v>
      </c>
      <c r="CO60" s="200">
        <v>0</v>
      </c>
      <c r="CP60" s="201">
        <v>0</v>
      </c>
      <c r="CQ60" s="200">
        <v>0</v>
      </c>
      <c r="CR60" s="201">
        <v>0</v>
      </c>
      <c r="CS60" s="200">
        <v>0</v>
      </c>
      <c r="CT60" s="201">
        <v>0</v>
      </c>
      <c r="CU60" s="200">
        <v>0</v>
      </c>
      <c r="CV60" s="201">
        <v>0</v>
      </c>
      <c r="CW60" s="200">
        <v>0</v>
      </c>
    </row>
    <row r="61" spans="2:101" x14ac:dyDescent="0.25">
      <c r="B61" s="94">
        <v>10172</v>
      </c>
      <c r="C61" s="95" t="s">
        <v>64</v>
      </c>
      <c r="D61" s="195">
        <v>0</v>
      </c>
      <c r="E61" s="196">
        <v>0</v>
      </c>
      <c r="F61" s="197">
        <v>0</v>
      </c>
      <c r="G61" s="198">
        <v>0</v>
      </c>
      <c r="H61" s="197">
        <v>0</v>
      </c>
      <c r="I61" s="198">
        <v>0</v>
      </c>
      <c r="J61" s="197">
        <v>0</v>
      </c>
      <c r="K61" s="198">
        <v>0</v>
      </c>
      <c r="L61" s="197">
        <v>0</v>
      </c>
      <c r="M61" s="198">
        <v>0</v>
      </c>
      <c r="N61" s="197">
        <v>0</v>
      </c>
      <c r="O61" s="198">
        <v>0</v>
      </c>
      <c r="P61" s="197">
        <v>0</v>
      </c>
      <c r="Q61" s="198">
        <v>0</v>
      </c>
      <c r="R61" s="197">
        <v>0</v>
      </c>
      <c r="S61" s="198">
        <v>0</v>
      </c>
      <c r="T61" s="197">
        <v>0</v>
      </c>
      <c r="U61" s="198">
        <v>0</v>
      </c>
      <c r="V61" s="197">
        <v>0</v>
      </c>
      <c r="W61" s="198">
        <v>0</v>
      </c>
      <c r="X61" s="197">
        <v>0</v>
      </c>
      <c r="Y61" s="198">
        <v>0</v>
      </c>
      <c r="Z61" s="197">
        <v>0</v>
      </c>
      <c r="AA61" s="198">
        <v>0</v>
      </c>
      <c r="AB61" s="197">
        <v>0</v>
      </c>
      <c r="AC61" s="198">
        <v>0</v>
      </c>
      <c r="AD61" s="197">
        <v>0</v>
      </c>
      <c r="AE61" s="198">
        <v>0</v>
      </c>
      <c r="AF61" s="197">
        <v>0</v>
      </c>
      <c r="AG61" s="198">
        <v>0</v>
      </c>
      <c r="AH61" s="197">
        <v>0</v>
      </c>
      <c r="AI61" s="198">
        <v>0</v>
      </c>
      <c r="AJ61" s="197">
        <v>0</v>
      </c>
      <c r="AK61" s="198">
        <v>0</v>
      </c>
      <c r="AL61" s="197">
        <v>0</v>
      </c>
      <c r="AM61" s="198">
        <v>0</v>
      </c>
      <c r="AN61" s="197">
        <v>0</v>
      </c>
      <c r="AO61" s="198">
        <v>0</v>
      </c>
      <c r="AP61" s="197">
        <v>0</v>
      </c>
      <c r="AQ61" s="198">
        <v>0</v>
      </c>
      <c r="AR61" s="197">
        <v>0</v>
      </c>
      <c r="AS61" s="198">
        <v>0</v>
      </c>
      <c r="AT61" s="197">
        <v>0</v>
      </c>
      <c r="AU61" s="198">
        <v>0</v>
      </c>
      <c r="AV61" s="197">
        <v>0</v>
      </c>
      <c r="AW61" s="198">
        <v>0</v>
      </c>
      <c r="AX61" s="197">
        <v>0</v>
      </c>
      <c r="AY61" s="198">
        <v>0</v>
      </c>
      <c r="AZ61" s="197">
        <v>0</v>
      </c>
      <c r="BA61" s="197">
        <v>0</v>
      </c>
      <c r="BB61" s="199">
        <v>0</v>
      </c>
      <c r="BC61" s="200">
        <v>0</v>
      </c>
      <c r="BD61" s="201">
        <v>0</v>
      </c>
      <c r="BE61" s="200">
        <v>0</v>
      </c>
      <c r="BF61" s="201">
        <v>0</v>
      </c>
      <c r="BG61" s="200">
        <v>0</v>
      </c>
      <c r="BH61" s="201">
        <v>0</v>
      </c>
      <c r="BI61" s="200">
        <v>0</v>
      </c>
      <c r="BJ61" s="201">
        <v>0</v>
      </c>
      <c r="BK61" s="200">
        <v>0</v>
      </c>
      <c r="BL61" s="201">
        <v>0</v>
      </c>
      <c r="BM61" s="200">
        <v>0</v>
      </c>
      <c r="BN61" s="201">
        <v>0</v>
      </c>
      <c r="BO61" s="200">
        <v>0</v>
      </c>
      <c r="BP61" s="201">
        <v>0</v>
      </c>
      <c r="BQ61" s="200">
        <v>0</v>
      </c>
      <c r="BR61" s="201">
        <v>0</v>
      </c>
      <c r="BS61" s="200">
        <v>0</v>
      </c>
      <c r="BT61" s="201">
        <v>0</v>
      </c>
      <c r="BU61" s="200">
        <v>0</v>
      </c>
      <c r="BV61" s="201">
        <v>0</v>
      </c>
      <c r="BW61" s="200">
        <v>0</v>
      </c>
      <c r="BX61" s="201">
        <v>0</v>
      </c>
      <c r="BY61" s="200">
        <v>0</v>
      </c>
      <c r="BZ61" s="201">
        <v>0</v>
      </c>
      <c r="CA61" s="200">
        <v>0</v>
      </c>
      <c r="CB61" s="201">
        <v>0</v>
      </c>
      <c r="CC61" s="200">
        <v>0</v>
      </c>
      <c r="CD61" s="201">
        <v>0</v>
      </c>
      <c r="CE61" s="200">
        <v>0</v>
      </c>
      <c r="CF61" s="201">
        <v>0</v>
      </c>
      <c r="CG61" s="200">
        <v>0</v>
      </c>
      <c r="CH61" s="201">
        <v>0</v>
      </c>
      <c r="CI61" s="200">
        <v>0</v>
      </c>
      <c r="CJ61" s="201">
        <v>0</v>
      </c>
      <c r="CK61" s="200">
        <v>0</v>
      </c>
      <c r="CL61" s="201">
        <v>0</v>
      </c>
      <c r="CM61" s="200">
        <v>0</v>
      </c>
      <c r="CN61" s="201">
        <v>0</v>
      </c>
      <c r="CO61" s="200">
        <v>0</v>
      </c>
      <c r="CP61" s="201">
        <v>0</v>
      </c>
      <c r="CQ61" s="200">
        <v>0</v>
      </c>
      <c r="CR61" s="201">
        <v>0</v>
      </c>
      <c r="CS61" s="200">
        <v>0</v>
      </c>
      <c r="CT61" s="201">
        <v>0</v>
      </c>
      <c r="CU61" s="200">
        <v>0</v>
      </c>
      <c r="CV61" s="201">
        <v>0</v>
      </c>
      <c r="CW61" s="200">
        <v>0</v>
      </c>
    </row>
    <row r="62" spans="2:101" x14ac:dyDescent="0.25">
      <c r="B62" s="94">
        <v>10173</v>
      </c>
      <c r="C62" s="95" t="s">
        <v>65</v>
      </c>
      <c r="D62" s="195">
        <v>3.3553910400000001E-4</v>
      </c>
      <c r="E62" s="196">
        <v>3.3955977600000001E-4</v>
      </c>
      <c r="F62" s="197">
        <v>-141.88864807166397</v>
      </c>
      <c r="G62" s="198">
        <v>-16.627020499050097</v>
      </c>
      <c r="H62" s="197">
        <v>-236.13042763960772</v>
      </c>
      <c r="I62" s="198">
        <v>-17.443769774526142</v>
      </c>
      <c r="J62" s="197">
        <v>103.95640352789363</v>
      </c>
      <c r="K62" s="198">
        <v>200.34361451397803</v>
      </c>
      <c r="L62" s="197">
        <v>-0.8437138741599276</v>
      </c>
      <c r="M62" s="198">
        <v>200.50651428024713</v>
      </c>
      <c r="N62" s="197">
        <v>186.47701964056446</v>
      </c>
      <c r="O62" s="198">
        <v>222.89013740545494</v>
      </c>
      <c r="P62" s="197">
        <v>18.889616289913299</v>
      </c>
      <c r="Q62" s="198">
        <v>60.406066229311548</v>
      </c>
      <c r="R62" s="197">
        <v>55.921327941815235</v>
      </c>
      <c r="S62" s="198">
        <v>34.998291442847822</v>
      </c>
      <c r="T62" s="197">
        <v>-661.08180878358144</v>
      </c>
      <c r="U62" s="198">
        <v>-365.32734119524548</v>
      </c>
      <c r="V62" s="197">
        <v>-164.51853026183323</v>
      </c>
      <c r="W62" s="198">
        <v>-24.876166811778837</v>
      </c>
      <c r="X62" s="197">
        <v>295.28507751240397</v>
      </c>
      <c r="Y62" s="198">
        <v>444.1833581269097</v>
      </c>
      <c r="Z62" s="197">
        <v>79.550890715556491</v>
      </c>
      <c r="AA62" s="198">
        <v>110.48609821279786</v>
      </c>
      <c r="AB62" s="197">
        <v>-101.3560653299911</v>
      </c>
      <c r="AC62" s="198">
        <v>1.5717095790631506</v>
      </c>
      <c r="AD62" s="197">
        <v>-146.62414070961475</v>
      </c>
      <c r="AE62" s="198">
        <v>-21.438480363122636</v>
      </c>
      <c r="AF62" s="197">
        <v>-242.04392810813579</v>
      </c>
      <c r="AG62" s="198">
        <v>-21.535012388589099</v>
      </c>
      <c r="AH62" s="197">
        <v>100.21182223241077</v>
      </c>
      <c r="AI62" s="198">
        <v>200.08601846858329</v>
      </c>
      <c r="AJ62" s="197">
        <v>-4.8971359634561153</v>
      </c>
      <c r="AK62" s="198">
        <v>199.302467677561</v>
      </c>
      <c r="AL62" s="197">
        <v>164.6733161955886</v>
      </c>
      <c r="AM62" s="198">
        <v>208.18162590914855</v>
      </c>
      <c r="AN62" s="197">
        <v>15.343563121672011</v>
      </c>
      <c r="AO62" s="198">
        <v>57.267577223451283</v>
      </c>
      <c r="AP62" s="197">
        <v>55.689643621184956</v>
      </c>
      <c r="AQ62" s="198">
        <v>29.381532220192788</v>
      </c>
      <c r="AR62" s="197">
        <v>-675.96633417491182</v>
      </c>
      <c r="AS62" s="198">
        <v>-370.39690338788324</v>
      </c>
      <c r="AT62" s="197">
        <v>-170.97575686022353</v>
      </c>
      <c r="AU62" s="198">
        <v>-27.632776517688434</v>
      </c>
      <c r="AV62" s="197">
        <v>294.92113204003181</v>
      </c>
      <c r="AW62" s="198">
        <v>445.75222042467948</v>
      </c>
      <c r="AX62" s="197">
        <v>77.09538318047322</v>
      </c>
      <c r="AY62" s="198">
        <v>107.56559790729563</v>
      </c>
      <c r="AZ62" s="197">
        <v>-105.80697974325277</v>
      </c>
      <c r="BA62" s="197">
        <v>-2.1157659610650317</v>
      </c>
      <c r="BB62" s="199">
        <v>207.14084620370389</v>
      </c>
      <c r="BC62" s="200">
        <v>0</v>
      </c>
      <c r="BD62" s="201">
        <v>198.88148815000019</v>
      </c>
      <c r="BE62" s="200">
        <v>0</v>
      </c>
      <c r="BF62" s="201">
        <v>204.82763264999997</v>
      </c>
      <c r="BG62" s="200">
        <v>0</v>
      </c>
      <c r="BH62" s="201">
        <v>594.83441814903858</v>
      </c>
      <c r="BI62" s="200">
        <v>0</v>
      </c>
      <c r="BJ62" s="201">
        <v>1.3462482031250378</v>
      </c>
      <c r="BK62" s="200">
        <v>0</v>
      </c>
      <c r="BL62" s="201">
        <v>158.96157875000031</v>
      </c>
      <c r="BM62" s="200">
        <v>0</v>
      </c>
      <c r="BN62" s="201">
        <v>337.79430372596164</v>
      </c>
      <c r="BO62" s="200">
        <v>0</v>
      </c>
      <c r="BP62" s="201">
        <v>0</v>
      </c>
      <c r="BQ62" s="200">
        <v>0</v>
      </c>
      <c r="BR62" s="201">
        <v>414.38490830000001</v>
      </c>
      <c r="BS62" s="200">
        <v>0</v>
      </c>
      <c r="BT62" s="201">
        <v>533.49349627403853</v>
      </c>
      <c r="BU62" s="200">
        <v>0</v>
      </c>
      <c r="BV62" s="201">
        <v>341.5182350961544</v>
      </c>
      <c r="BW62" s="200">
        <v>0</v>
      </c>
      <c r="BX62" s="201">
        <v>221.31391935000002</v>
      </c>
      <c r="BY62" s="200">
        <v>0</v>
      </c>
      <c r="BZ62" s="201">
        <v>216.72842437499972</v>
      </c>
      <c r="CA62" s="200">
        <v>0</v>
      </c>
      <c r="CB62" s="201">
        <v>101.8507134375002</v>
      </c>
      <c r="CC62" s="200">
        <v>0</v>
      </c>
      <c r="CD62" s="201">
        <v>345.24635581730769</v>
      </c>
      <c r="CE62" s="200">
        <v>0</v>
      </c>
      <c r="CF62" s="201">
        <v>609.50275420673097</v>
      </c>
      <c r="CG62" s="200">
        <v>0</v>
      </c>
      <c r="CH62" s="201">
        <v>64.241802421875448</v>
      </c>
      <c r="CI62" s="200">
        <v>0</v>
      </c>
      <c r="CJ62" s="201">
        <v>167.75574576923105</v>
      </c>
      <c r="CK62" s="200">
        <v>0</v>
      </c>
      <c r="CL62" s="201">
        <v>348.46529646634593</v>
      </c>
      <c r="CM62" s="200">
        <v>0</v>
      </c>
      <c r="CN62" s="201">
        <v>0</v>
      </c>
      <c r="CO62" s="200">
        <v>0</v>
      </c>
      <c r="CP62" s="201">
        <v>542.53754502403865</v>
      </c>
      <c r="CQ62" s="200">
        <v>0</v>
      </c>
      <c r="CR62" s="201">
        <v>547.16037468749994</v>
      </c>
      <c r="CS62" s="200">
        <v>0</v>
      </c>
      <c r="CT62" s="201">
        <v>351.62574901442321</v>
      </c>
      <c r="CU62" s="200">
        <v>0</v>
      </c>
      <c r="CV62" s="201">
        <v>229.95057465000025</v>
      </c>
      <c r="CW62" s="200">
        <v>0</v>
      </c>
    </row>
    <row r="63" spans="2:101" x14ac:dyDescent="0.25">
      <c r="B63" s="94">
        <v>10174</v>
      </c>
      <c r="C63" s="95" t="s">
        <v>66</v>
      </c>
      <c r="D63" s="195">
        <v>0</v>
      </c>
      <c r="E63" s="196">
        <v>0</v>
      </c>
      <c r="F63" s="197">
        <v>0</v>
      </c>
      <c r="G63" s="198">
        <v>0</v>
      </c>
      <c r="H63" s="197">
        <v>0</v>
      </c>
      <c r="I63" s="198">
        <v>0</v>
      </c>
      <c r="J63" s="197">
        <v>0</v>
      </c>
      <c r="K63" s="198">
        <v>0</v>
      </c>
      <c r="L63" s="197">
        <v>0</v>
      </c>
      <c r="M63" s="198">
        <v>0</v>
      </c>
      <c r="N63" s="197">
        <v>0</v>
      </c>
      <c r="O63" s="198">
        <v>0</v>
      </c>
      <c r="P63" s="197">
        <v>0</v>
      </c>
      <c r="Q63" s="198">
        <v>0</v>
      </c>
      <c r="R63" s="197">
        <v>0</v>
      </c>
      <c r="S63" s="198">
        <v>0</v>
      </c>
      <c r="T63" s="197">
        <v>0</v>
      </c>
      <c r="U63" s="198">
        <v>0</v>
      </c>
      <c r="V63" s="197">
        <v>0</v>
      </c>
      <c r="W63" s="198">
        <v>0</v>
      </c>
      <c r="X63" s="197">
        <v>0</v>
      </c>
      <c r="Y63" s="198">
        <v>0</v>
      </c>
      <c r="Z63" s="197">
        <v>0</v>
      </c>
      <c r="AA63" s="198">
        <v>0</v>
      </c>
      <c r="AB63" s="197">
        <v>0</v>
      </c>
      <c r="AC63" s="198">
        <v>0</v>
      </c>
      <c r="AD63" s="197">
        <v>0</v>
      </c>
      <c r="AE63" s="198">
        <v>0</v>
      </c>
      <c r="AF63" s="197">
        <v>0</v>
      </c>
      <c r="AG63" s="198">
        <v>0</v>
      </c>
      <c r="AH63" s="197">
        <v>0</v>
      </c>
      <c r="AI63" s="198">
        <v>0</v>
      </c>
      <c r="AJ63" s="197">
        <v>0</v>
      </c>
      <c r="AK63" s="198">
        <v>0</v>
      </c>
      <c r="AL63" s="197">
        <v>0</v>
      </c>
      <c r="AM63" s="198">
        <v>0</v>
      </c>
      <c r="AN63" s="197">
        <v>0</v>
      </c>
      <c r="AO63" s="198">
        <v>0</v>
      </c>
      <c r="AP63" s="197">
        <v>0</v>
      </c>
      <c r="AQ63" s="198">
        <v>0</v>
      </c>
      <c r="AR63" s="197">
        <v>0</v>
      </c>
      <c r="AS63" s="198">
        <v>0</v>
      </c>
      <c r="AT63" s="197">
        <v>0</v>
      </c>
      <c r="AU63" s="198">
        <v>0</v>
      </c>
      <c r="AV63" s="197">
        <v>0</v>
      </c>
      <c r="AW63" s="198">
        <v>0</v>
      </c>
      <c r="AX63" s="197">
        <v>0</v>
      </c>
      <c r="AY63" s="198">
        <v>0</v>
      </c>
      <c r="AZ63" s="197">
        <v>0</v>
      </c>
      <c r="BA63" s="197">
        <v>0</v>
      </c>
      <c r="BB63" s="199">
        <v>0</v>
      </c>
      <c r="BC63" s="200">
        <v>0</v>
      </c>
      <c r="BD63" s="201">
        <v>0</v>
      </c>
      <c r="BE63" s="200">
        <v>0</v>
      </c>
      <c r="BF63" s="201">
        <v>0</v>
      </c>
      <c r="BG63" s="200">
        <v>0</v>
      </c>
      <c r="BH63" s="201">
        <v>0</v>
      </c>
      <c r="BI63" s="200">
        <v>0</v>
      </c>
      <c r="BJ63" s="201">
        <v>0</v>
      </c>
      <c r="BK63" s="200">
        <v>0</v>
      </c>
      <c r="BL63" s="201">
        <v>0</v>
      </c>
      <c r="BM63" s="200">
        <v>0</v>
      </c>
      <c r="BN63" s="201">
        <v>0</v>
      </c>
      <c r="BO63" s="200">
        <v>0</v>
      </c>
      <c r="BP63" s="201">
        <v>0</v>
      </c>
      <c r="BQ63" s="200">
        <v>0</v>
      </c>
      <c r="BR63" s="201">
        <v>0</v>
      </c>
      <c r="BS63" s="200">
        <v>0</v>
      </c>
      <c r="BT63" s="201">
        <v>0</v>
      </c>
      <c r="BU63" s="200">
        <v>0</v>
      </c>
      <c r="BV63" s="201">
        <v>0</v>
      </c>
      <c r="BW63" s="200">
        <v>0</v>
      </c>
      <c r="BX63" s="201">
        <v>0</v>
      </c>
      <c r="BY63" s="200">
        <v>0</v>
      </c>
      <c r="BZ63" s="201">
        <v>0</v>
      </c>
      <c r="CA63" s="200">
        <v>0</v>
      </c>
      <c r="CB63" s="201">
        <v>0</v>
      </c>
      <c r="CC63" s="200">
        <v>0</v>
      </c>
      <c r="CD63" s="201">
        <v>0</v>
      </c>
      <c r="CE63" s="200">
        <v>0</v>
      </c>
      <c r="CF63" s="201">
        <v>0</v>
      </c>
      <c r="CG63" s="200">
        <v>0</v>
      </c>
      <c r="CH63" s="201">
        <v>0</v>
      </c>
      <c r="CI63" s="200">
        <v>0</v>
      </c>
      <c r="CJ63" s="201">
        <v>0</v>
      </c>
      <c r="CK63" s="200">
        <v>0</v>
      </c>
      <c r="CL63" s="201">
        <v>0</v>
      </c>
      <c r="CM63" s="200">
        <v>0</v>
      </c>
      <c r="CN63" s="201">
        <v>0</v>
      </c>
      <c r="CO63" s="200">
        <v>0</v>
      </c>
      <c r="CP63" s="201">
        <v>0</v>
      </c>
      <c r="CQ63" s="200">
        <v>0</v>
      </c>
      <c r="CR63" s="201">
        <v>0</v>
      </c>
      <c r="CS63" s="200">
        <v>0</v>
      </c>
      <c r="CT63" s="201">
        <v>0</v>
      </c>
      <c r="CU63" s="200">
        <v>0</v>
      </c>
      <c r="CV63" s="201">
        <v>0</v>
      </c>
      <c r="CW63" s="200">
        <v>0</v>
      </c>
    </row>
    <row r="64" spans="2:101" x14ac:dyDescent="0.25">
      <c r="B64" s="94">
        <v>10177</v>
      </c>
      <c r="C64" s="95" t="s">
        <v>67</v>
      </c>
      <c r="D64" s="195">
        <v>1.18263008E-4</v>
      </c>
      <c r="E64" s="196">
        <v>1.1964581599999999E-4</v>
      </c>
      <c r="F64" s="197">
        <v>-36.394959612446115</v>
      </c>
      <c r="G64" s="198">
        <v>12.124980340180395</v>
      </c>
      <c r="H64" s="197">
        <v>-65.166885897615643</v>
      </c>
      <c r="I64" s="198">
        <v>0.25632692037569499</v>
      </c>
      <c r="J64" s="197">
        <v>-13.072361642242518</v>
      </c>
      <c r="K64" s="198">
        <v>36.713451823567624</v>
      </c>
      <c r="L64" s="197">
        <v>-17.273309213475557</v>
      </c>
      <c r="M64" s="198">
        <v>65.876367549029808</v>
      </c>
      <c r="N64" s="197">
        <v>19.966224947795801</v>
      </c>
      <c r="O64" s="198">
        <v>52.385310634699771</v>
      </c>
      <c r="P64" s="197">
        <v>4.6461919218026093</v>
      </c>
      <c r="Q64" s="198">
        <v>16.398757271757493</v>
      </c>
      <c r="R64" s="197">
        <v>29.945836755509738</v>
      </c>
      <c r="S64" s="198">
        <v>25.05755643050767</v>
      </c>
      <c r="T64" s="197">
        <v>-226.79017994452872</v>
      </c>
      <c r="U64" s="198">
        <v>-117.45040861116065</v>
      </c>
      <c r="V64" s="197">
        <v>-174.11710344455096</v>
      </c>
      <c r="W64" s="198">
        <v>-74.397984369112976</v>
      </c>
      <c r="X64" s="197">
        <v>-234.32594889319432</v>
      </c>
      <c r="Y64" s="198">
        <v>-83.970571431389914</v>
      </c>
      <c r="Z64" s="197">
        <v>-136.43561526246265</v>
      </c>
      <c r="AA64" s="198">
        <v>-56.016926324791726</v>
      </c>
      <c r="AB64" s="197">
        <v>-123.69415399413624</v>
      </c>
      <c r="AC64" s="198">
        <v>-48.327402161401217</v>
      </c>
      <c r="AD64" s="197">
        <v>-76.596750869117287</v>
      </c>
      <c r="AE64" s="198">
        <v>-13.834960264394304</v>
      </c>
      <c r="AF64" s="197">
        <v>-111.5305445877771</v>
      </c>
      <c r="AG64" s="198">
        <v>-32.503002938573147</v>
      </c>
      <c r="AH64" s="197">
        <v>-59.171255115965828</v>
      </c>
      <c r="AI64" s="198">
        <v>3.4607096582975285</v>
      </c>
      <c r="AJ64" s="197">
        <v>-15.343066818221063</v>
      </c>
      <c r="AK64" s="198">
        <v>68.251774680059668</v>
      </c>
      <c r="AL64" s="197">
        <v>22.076934754601854</v>
      </c>
      <c r="AM64" s="198">
        <v>54.311379394593274</v>
      </c>
      <c r="AN64" s="197">
        <v>6.5184630593292487</v>
      </c>
      <c r="AO64" s="198">
        <v>17.803531406449537</v>
      </c>
      <c r="AP64" s="197">
        <v>31.733302633653214</v>
      </c>
      <c r="AQ64" s="198">
        <v>26.319515436075957</v>
      </c>
      <c r="AR64" s="197">
        <v>-228.09948593782218</v>
      </c>
      <c r="AS64" s="198">
        <v>-117.86913605064525</v>
      </c>
      <c r="AT64" s="197">
        <v>-174.89199585231017</v>
      </c>
      <c r="AU64" s="198">
        <v>-74.46645162590103</v>
      </c>
      <c r="AV64" s="197">
        <v>-235.95376359780295</v>
      </c>
      <c r="AW64" s="198">
        <v>-84.213109001489684</v>
      </c>
      <c r="AX64" s="197">
        <v>-136.74599948484112</v>
      </c>
      <c r="AY64" s="198">
        <v>-55.880282097097201</v>
      </c>
      <c r="AZ64" s="197">
        <v>-124.04336188515896</v>
      </c>
      <c r="BA64" s="197">
        <v>-48.117272696428721</v>
      </c>
      <c r="BB64" s="199">
        <v>34.622223703703526</v>
      </c>
      <c r="BC64" s="200">
        <v>0</v>
      </c>
      <c r="BD64" s="201">
        <v>0</v>
      </c>
      <c r="BE64" s="200">
        <v>0</v>
      </c>
      <c r="BF64" s="201">
        <v>79.777062799999825</v>
      </c>
      <c r="BG64" s="200">
        <v>0</v>
      </c>
      <c r="BH64" s="201">
        <v>174.38348346153859</v>
      </c>
      <c r="BI64" s="200">
        <v>0</v>
      </c>
      <c r="BJ64" s="201">
        <v>37.841907083333233</v>
      </c>
      <c r="BK64" s="200">
        <v>0</v>
      </c>
      <c r="BL64" s="201">
        <v>48.778323846153718</v>
      </c>
      <c r="BM64" s="200">
        <v>0</v>
      </c>
      <c r="BN64" s="201">
        <v>62.761738076923024</v>
      </c>
      <c r="BO64" s="200">
        <v>0</v>
      </c>
      <c r="BP64" s="201">
        <v>80.25702307692319</v>
      </c>
      <c r="BQ64" s="200">
        <v>0</v>
      </c>
      <c r="BR64" s="201">
        <v>44.318814399999944</v>
      </c>
      <c r="BS64" s="200">
        <v>0</v>
      </c>
      <c r="BT64" s="201">
        <v>13.485887692307788</v>
      </c>
      <c r="BU64" s="200">
        <v>0</v>
      </c>
      <c r="BV64" s="201">
        <v>36.436349999999962</v>
      </c>
      <c r="BW64" s="200">
        <v>0</v>
      </c>
      <c r="BX64" s="201">
        <v>0</v>
      </c>
      <c r="BY64" s="200">
        <v>0</v>
      </c>
      <c r="BZ64" s="201">
        <v>21.715673611111157</v>
      </c>
      <c r="CA64" s="200">
        <v>0</v>
      </c>
      <c r="CB64" s="201">
        <v>0</v>
      </c>
      <c r="CC64" s="200">
        <v>0</v>
      </c>
      <c r="CD64" s="201">
        <v>97.295108653846071</v>
      </c>
      <c r="CE64" s="200">
        <v>0</v>
      </c>
      <c r="CF64" s="201">
        <v>178.637656153846</v>
      </c>
      <c r="CG64" s="200">
        <v>0</v>
      </c>
      <c r="CH64" s="201">
        <v>87.542302916666728</v>
      </c>
      <c r="CI64" s="200">
        <v>0</v>
      </c>
      <c r="CJ64" s="201">
        <v>51.083732019230695</v>
      </c>
      <c r="CK64" s="200">
        <v>0</v>
      </c>
      <c r="CL64" s="201">
        <v>65.20077375000001</v>
      </c>
      <c r="CM64" s="200">
        <v>0</v>
      </c>
      <c r="CN64" s="201">
        <v>56.998018100000053</v>
      </c>
      <c r="CO64" s="200">
        <v>0</v>
      </c>
      <c r="CP64" s="201">
        <v>69.765462115384722</v>
      </c>
      <c r="CQ64" s="200">
        <v>0</v>
      </c>
      <c r="CR64" s="201">
        <v>14.168232211538481</v>
      </c>
      <c r="CS64" s="200">
        <v>0</v>
      </c>
      <c r="CT64" s="201">
        <v>37.334982211538566</v>
      </c>
      <c r="CU64" s="200">
        <v>0</v>
      </c>
      <c r="CV64" s="201">
        <v>0</v>
      </c>
      <c r="CW64" s="200">
        <v>0</v>
      </c>
    </row>
    <row r="65" spans="2:101" x14ac:dyDescent="0.25">
      <c r="B65" s="94">
        <v>10179</v>
      </c>
      <c r="C65" s="95" t="s">
        <v>68</v>
      </c>
      <c r="D65" s="195">
        <v>0</v>
      </c>
      <c r="E65" s="196">
        <v>0</v>
      </c>
      <c r="F65" s="197">
        <v>0</v>
      </c>
      <c r="G65" s="198">
        <v>0</v>
      </c>
      <c r="H65" s="197">
        <v>0</v>
      </c>
      <c r="I65" s="198">
        <v>0</v>
      </c>
      <c r="J65" s="197">
        <v>0</v>
      </c>
      <c r="K65" s="198">
        <v>0</v>
      </c>
      <c r="L65" s="197">
        <v>0</v>
      </c>
      <c r="M65" s="198">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197">
        <v>0</v>
      </c>
      <c r="AY65" s="198">
        <v>0</v>
      </c>
      <c r="AZ65" s="197">
        <v>0</v>
      </c>
      <c r="BA65" s="197">
        <v>0</v>
      </c>
      <c r="BB65" s="199">
        <v>0</v>
      </c>
      <c r="BC65" s="200">
        <v>0</v>
      </c>
      <c r="BD65" s="201">
        <v>0</v>
      </c>
      <c r="BE65" s="200">
        <v>0</v>
      </c>
      <c r="BF65" s="201">
        <v>0</v>
      </c>
      <c r="BG65" s="200">
        <v>0</v>
      </c>
      <c r="BH65" s="201">
        <v>0</v>
      </c>
      <c r="BI65" s="200">
        <v>0</v>
      </c>
      <c r="BJ65" s="201">
        <v>0</v>
      </c>
      <c r="BK65" s="200">
        <v>0</v>
      </c>
      <c r="BL65" s="201">
        <v>0</v>
      </c>
      <c r="BM65" s="200">
        <v>0</v>
      </c>
      <c r="BN65" s="201">
        <v>0</v>
      </c>
      <c r="BO65" s="200">
        <v>0</v>
      </c>
      <c r="BP65" s="201">
        <v>0</v>
      </c>
      <c r="BQ65" s="200">
        <v>0</v>
      </c>
      <c r="BR65" s="201">
        <v>0</v>
      </c>
      <c r="BS65" s="200">
        <v>0</v>
      </c>
      <c r="BT65" s="201">
        <v>0</v>
      </c>
      <c r="BU65" s="200">
        <v>0</v>
      </c>
      <c r="BV65" s="201">
        <v>0</v>
      </c>
      <c r="BW65" s="200">
        <v>0</v>
      </c>
      <c r="BX65" s="201">
        <v>0</v>
      </c>
      <c r="BY65" s="200">
        <v>0</v>
      </c>
      <c r="BZ65" s="201">
        <v>0</v>
      </c>
      <c r="CA65" s="200">
        <v>0</v>
      </c>
      <c r="CB65" s="201">
        <v>0</v>
      </c>
      <c r="CC65" s="200">
        <v>0</v>
      </c>
      <c r="CD65" s="201">
        <v>0</v>
      </c>
      <c r="CE65" s="200">
        <v>0</v>
      </c>
      <c r="CF65" s="201">
        <v>0</v>
      </c>
      <c r="CG65" s="200">
        <v>0</v>
      </c>
      <c r="CH65" s="201">
        <v>0</v>
      </c>
      <c r="CI65" s="200">
        <v>0</v>
      </c>
      <c r="CJ65" s="201">
        <v>0</v>
      </c>
      <c r="CK65" s="200">
        <v>0</v>
      </c>
      <c r="CL65" s="201">
        <v>0</v>
      </c>
      <c r="CM65" s="200">
        <v>0</v>
      </c>
      <c r="CN65" s="201">
        <v>0</v>
      </c>
      <c r="CO65" s="200">
        <v>0</v>
      </c>
      <c r="CP65" s="201">
        <v>0</v>
      </c>
      <c r="CQ65" s="200">
        <v>0</v>
      </c>
      <c r="CR65" s="201">
        <v>0</v>
      </c>
      <c r="CS65" s="200">
        <v>0</v>
      </c>
      <c r="CT65" s="201">
        <v>0</v>
      </c>
      <c r="CU65" s="200">
        <v>0</v>
      </c>
      <c r="CV65" s="201">
        <v>0</v>
      </c>
      <c r="CW65" s="200">
        <v>0</v>
      </c>
    </row>
    <row r="66" spans="2:101" x14ac:dyDescent="0.25">
      <c r="B66" s="94">
        <v>10183</v>
      </c>
      <c r="C66" s="95" t="s">
        <v>69</v>
      </c>
      <c r="D66" s="195">
        <v>0</v>
      </c>
      <c r="E66" s="196">
        <v>0</v>
      </c>
      <c r="F66" s="197">
        <v>0</v>
      </c>
      <c r="G66" s="198">
        <v>0</v>
      </c>
      <c r="H66" s="197">
        <v>0</v>
      </c>
      <c r="I66" s="198">
        <v>0</v>
      </c>
      <c r="J66" s="197">
        <v>0</v>
      </c>
      <c r="K66" s="198">
        <v>0</v>
      </c>
      <c r="L66" s="197">
        <v>0</v>
      </c>
      <c r="M66" s="198">
        <v>0</v>
      </c>
      <c r="N66" s="197">
        <v>0</v>
      </c>
      <c r="O66" s="198">
        <v>0</v>
      </c>
      <c r="P66" s="197">
        <v>0</v>
      </c>
      <c r="Q66" s="198">
        <v>0</v>
      </c>
      <c r="R66" s="197">
        <v>0</v>
      </c>
      <c r="S66" s="198">
        <v>0</v>
      </c>
      <c r="T66" s="197">
        <v>0</v>
      </c>
      <c r="U66" s="198">
        <v>0</v>
      </c>
      <c r="V66" s="197">
        <v>0</v>
      </c>
      <c r="W66" s="198">
        <v>0</v>
      </c>
      <c r="X66" s="197">
        <v>0</v>
      </c>
      <c r="Y66" s="198">
        <v>0</v>
      </c>
      <c r="Z66" s="197">
        <v>0</v>
      </c>
      <c r="AA66" s="198">
        <v>0</v>
      </c>
      <c r="AB66" s="197">
        <v>0</v>
      </c>
      <c r="AC66" s="198">
        <v>0</v>
      </c>
      <c r="AD66" s="197">
        <v>0</v>
      </c>
      <c r="AE66" s="198">
        <v>0</v>
      </c>
      <c r="AF66" s="197">
        <v>0</v>
      </c>
      <c r="AG66" s="198">
        <v>0</v>
      </c>
      <c r="AH66" s="197">
        <v>0</v>
      </c>
      <c r="AI66" s="198">
        <v>0</v>
      </c>
      <c r="AJ66" s="197">
        <v>0</v>
      </c>
      <c r="AK66" s="198">
        <v>0</v>
      </c>
      <c r="AL66" s="197">
        <v>0</v>
      </c>
      <c r="AM66" s="198">
        <v>0</v>
      </c>
      <c r="AN66" s="197">
        <v>0</v>
      </c>
      <c r="AO66" s="198">
        <v>0</v>
      </c>
      <c r="AP66" s="197">
        <v>0</v>
      </c>
      <c r="AQ66" s="198">
        <v>0</v>
      </c>
      <c r="AR66" s="197">
        <v>0</v>
      </c>
      <c r="AS66" s="198">
        <v>0</v>
      </c>
      <c r="AT66" s="197">
        <v>0</v>
      </c>
      <c r="AU66" s="198">
        <v>0</v>
      </c>
      <c r="AV66" s="197">
        <v>0</v>
      </c>
      <c r="AW66" s="198">
        <v>0</v>
      </c>
      <c r="AX66" s="197">
        <v>0</v>
      </c>
      <c r="AY66" s="198">
        <v>0</v>
      </c>
      <c r="AZ66" s="197">
        <v>0</v>
      </c>
      <c r="BA66" s="197">
        <v>0</v>
      </c>
      <c r="BB66" s="199">
        <v>0</v>
      </c>
      <c r="BC66" s="200">
        <v>0</v>
      </c>
      <c r="BD66" s="201">
        <v>0</v>
      </c>
      <c r="BE66" s="200">
        <v>0</v>
      </c>
      <c r="BF66" s="201">
        <v>0</v>
      </c>
      <c r="BG66" s="200">
        <v>0</v>
      </c>
      <c r="BH66" s="201">
        <v>0</v>
      </c>
      <c r="BI66" s="200">
        <v>0</v>
      </c>
      <c r="BJ66" s="201">
        <v>0</v>
      </c>
      <c r="BK66" s="200">
        <v>0</v>
      </c>
      <c r="BL66" s="201">
        <v>0</v>
      </c>
      <c r="BM66" s="200">
        <v>0</v>
      </c>
      <c r="BN66" s="201">
        <v>0</v>
      </c>
      <c r="BO66" s="200">
        <v>0</v>
      </c>
      <c r="BP66" s="201">
        <v>0</v>
      </c>
      <c r="BQ66" s="200">
        <v>0</v>
      </c>
      <c r="BR66" s="201">
        <v>0</v>
      </c>
      <c r="BS66" s="200">
        <v>0</v>
      </c>
      <c r="BT66" s="201">
        <v>0</v>
      </c>
      <c r="BU66" s="200">
        <v>0</v>
      </c>
      <c r="BV66" s="201">
        <v>0</v>
      </c>
      <c r="BW66" s="200">
        <v>0</v>
      </c>
      <c r="BX66" s="201">
        <v>0</v>
      </c>
      <c r="BY66" s="200">
        <v>0</v>
      </c>
      <c r="BZ66" s="201">
        <v>0</v>
      </c>
      <c r="CA66" s="200">
        <v>0</v>
      </c>
      <c r="CB66" s="201">
        <v>0</v>
      </c>
      <c r="CC66" s="200">
        <v>0</v>
      </c>
      <c r="CD66" s="201">
        <v>0</v>
      </c>
      <c r="CE66" s="200">
        <v>0</v>
      </c>
      <c r="CF66" s="201">
        <v>0</v>
      </c>
      <c r="CG66" s="200">
        <v>0</v>
      </c>
      <c r="CH66" s="201">
        <v>0</v>
      </c>
      <c r="CI66" s="200">
        <v>0</v>
      </c>
      <c r="CJ66" s="201">
        <v>0</v>
      </c>
      <c r="CK66" s="200">
        <v>0</v>
      </c>
      <c r="CL66" s="201">
        <v>0</v>
      </c>
      <c r="CM66" s="200">
        <v>0</v>
      </c>
      <c r="CN66" s="201">
        <v>0</v>
      </c>
      <c r="CO66" s="200">
        <v>0</v>
      </c>
      <c r="CP66" s="201">
        <v>0</v>
      </c>
      <c r="CQ66" s="200">
        <v>0</v>
      </c>
      <c r="CR66" s="201">
        <v>0</v>
      </c>
      <c r="CS66" s="200">
        <v>0</v>
      </c>
      <c r="CT66" s="201">
        <v>0</v>
      </c>
      <c r="CU66" s="200">
        <v>0</v>
      </c>
      <c r="CV66" s="201">
        <v>0</v>
      </c>
      <c r="CW66" s="200">
        <v>0</v>
      </c>
    </row>
    <row r="67" spans="2:101" x14ac:dyDescent="0.25">
      <c r="B67" s="94">
        <v>10186</v>
      </c>
      <c r="C67" s="95" t="s">
        <v>70</v>
      </c>
      <c r="D67" s="195">
        <v>2.13973266E-4</v>
      </c>
      <c r="E67" s="196">
        <v>2.1719204000000001E-4</v>
      </c>
      <c r="F67" s="197">
        <v>-15.053582584090067</v>
      </c>
      <c r="G67" s="198">
        <v>64.712587398920505</v>
      </c>
      <c r="H67" s="197">
        <v>-82.898942575408938</v>
      </c>
      <c r="I67" s="198">
        <v>35.536539573813975</v>
      </c>
      <c r="J67" s="197">
        <v>8.2813332942528355</v>
      </c>
      <c r="K67" s="198">
        <v>103.79804007221664</v>
      </c>
      <c r="L67" s="197">
        <v>-14.625726791007418</v>
      </c>
      <c r="M67" s="198">
        <v>143.02840567121103</v>
      </c>
      <c r="N67" s="197">
        <v>69.508293755190778</v>
      </c>
      <c r="O67" s="198">
        <v>121.33105776169816</v>
      </c>
      <c r="P67" s="197">
        <v>76.134828255451993</v>
      </c>
      <c r="Q67" s="198">
        <v>84.587941568780977</v>
      </c>
      <c r="R67" s="197">
        <v>163.2603035285359</v>
      </c>
      <c r="S67" s="198">
        <v>129.23879607954549</v>
      </c>
      <c r="T67" s="197">
        <v>-302.99197911552852</v>
      </c>
      <c r="U67" s="198">
        <v>-119.47198630166983</v>
      </c>
      <c r="V67" s="197">
        <v>-175.23159224248303</v>
      </c>
      <c r="W67" s="198">
        <v>-37.941465899107214</v>
      </c>
      <c r="X67" s="197">
        <v>-189.72176855788601</v>
      </c>
      <c r="Y67" s="198">
        <v>21.752090678911152</v>
      </c>
      <c r="Z67" s="197">
        <v>-69.207730077797024</v>
      </c>
      <c r="AA67" s="198">
        <v>5.8079457735958488</v>
      </c>
      <c r="AB67" s="197">
        <v>-45.605639049783726</v>
      </c>
      <c r="AC67" s="198">
        <v>46.918161331671286</v>
      </c>
      <c r="AD67" s="197">
        <v>-12.110740608959647</v>
      </c>
      <c r="AE67" s="198">
        <v>67.813640636159988</v>
      </c>
      <c r="AF67" s="197">
        <v>-80.719802557296887</v>
      </c>
      <c r="AG67" s="198">
        <v>38.583021647059887</v>
      </c>
      <c r="AH67" s="197">
        <v>12.290123990904798</v>
      </c>
      <c r="AI67" s="198">
        <v>108.27778545387378</v>
      </c>
      <c r="AJ67" s="197">
        <v>-10.970332632851655</v>
      </c>
      <c r="AK67" s="198">
        <v>148.15482130492668</v>
      </c>
      <c r="AL67" s="197">
        <v>74.067800423995124</v>
      </c>
      <c r="AM67" s="198">
        <v>125.63117001108688</v>
      </c>
      <c r="AN67" s="197">
        <v>80.870621282491669</v>
      </c>
      <c r="AO67" s="198">
        <v>88.305512958554573</v>
      </c>
      <c r="AP67" s="197">
        <v>168.85235995841828</v>
      </c>
      <c r="AQ67" s="198">
        <v>133.34978608147321</v>
      </c>
      <c r="AR67" s="197">
        <v>-304.59152806659864</v>
      </c>
      <c r="AS67" s="198">
        <v>-119.08066256359569</v>
      </c>
      <c r="AT67" s="197">
        <v>-174.88247092277899</v>
      </c>
      <c r="AU67" s="198">
        <v>-36.575160988634018</v>
      </c>
      <c r="AV67" s="197">
        <v>-189.37994161059137</v>
      </c>
      <c r="AW67" s="198">
        <v>24.295194952107188</v>
      </c>
      <c r="AX67" s="197">
        <v>-67.040462203499871</v>
      </c>
      <c r="AY67" s="198">
        <v>7.8602370004726705</v>
      </c>
      <c r="AZ67" s="197">
        <v>-43.424544970453873</v>
      </c>
      <c r="BA67" s="197">
        <v>49.692619966521399</v>
      </c>
      <c r="BB67" s="199">
        <v>215.47615069444461</v>
      </c>
      <c r="BC67" s="200">
        <v>0</v>
      </c>
      <c r="BD67" s="201">
        <v>130.3791561000001</v>
      </c>
      <c r="BE67" s="200">
        <v>0</v>
      </c>
      <c r="BF67" s="201">
        <v>210.54213262499979</v>
      </c>
      <c r="BG67" s="200">
        <v>0</v>
      </c>
      <c r="BH67" s="201">
        <v>303.2145370673075</v>
      </c>
      <c r="BI67" s="200">
        <v>0</v>
      </c>
      <c r="BJ67" s="201">
        <v>211.28147710937478</v>
      </c>
      <c r="BK67" s="200">
        <v>0</v>
      </c>
      <c r="BL67" s="201">
        <v>248.21429048076931</v>
      </c>
      <c r="BM67" s="200">
        <v>0</v>
      </c>
      <c r="BN67" s="201">
        <v>261.78336389423083</v>
      </c>
      <c r="BO67" s="200">
        <v>0</v>
      </c>
      <c r="BP67" s="201">
        <v>217.72499733173092</v>
      </c>
      <c r="BQ67" s="200">
        <v>0</v>
      </c>
      <c r="BR67" s="201">
        <v>158.98959817500011</v>
      </c>
      <c r="BS67" s="200">
        <v>0</v>
      </c>
      <c r="BT67" s="201">
        <v>191.37714584134625</v>
      </c>
      <c r="BU67" s="200">
        <v>0</v>
      </c>
      <c r="BV67" s="201">
        <v>113.31111591346144</v>
      </c>
      <c r="BW67" s="200">
        <v>0</v>
      </c>
      <c r="BX67" s="201">
        <v>206.05916437500019</v>
      </c>
      <c r="BY67" s="200">
        <v>0</v>
      </c>
      <c r="BZ67" s="201">
        <v>220.98381018518526</v>
      </c>
      <c r="CA67" s="200">
        <v>0</v>
      </c>
      <c r="CB67" s="201">
        <v>63.08587812499993</v>
      </c>
      <c r="CC67" s="200">
        <v>0</v>
      </c>
      <c r="CD67" s="201">
        <v>291.12897067307676</v>
      </c>
      <c r="CE67" s="200">
        <v>0</v>
      </c>
      <c r="CF67" s="201">
        <v>310.95047403846166</v>
      </c>
      <c r="CG67" s="200">
        <v>0</v>
      </c>
      <c r="CH67" s="201">
        <v>299.45777291666667</v>
      </c>
      <c r="CI67" s="200">
        <v>0</v>
      </c>
      <c r="CJ67" s="201">
        <v>254.14712403846161</v>
      </c>
      <c r="CK67" s="200">
        <v>0</v>
      </c>
      <c r="CL67" s="201">
        <v>268.07391394230768</v>
      </c>
      <c r="CM67" s="200">
        <v>0</v>
      </c>
      <c r="CN67" s="201">
        <v>165.59990549999992</v>
      </c>
      <c r="CO67" s="200">
        <v>0</v>
      </c>
      <c r="CP67" s="201">
        <v>220.42069903846152</v>
      </c>
      <c r="CQ67" s="200">
        <v>0</v>
      </c>
      <c r="CR67" s="201">
        <v>195.4544249999999</v>
      </c>
      <c r="CS67" s="200">
        <v>0</v>
      </c>
      <c r="CT67" s="201">
        <v>115.89505817307692</v>
      </c>
      <c r="CU67" s="200">
        <v>0</v>
      </c>
      <c r="CV67" s="201">
        <v>211.01605200000023</v>
      </c>
      <c r="CW67" s="200">
        <v>0</v>
      </c>
    </row>
    <row r="68" spans="2:101" x14ac:dyDescent="0.25">
      <c r="B68" s="94">
        <v>10190</v>
      </c>
      <c r="C68" s="95" t="s">
        <v>71</v>
      </c>
      <c r="D68" s="195">
        <v>0</v>
      </c>
      <c r="E68" s="196">
        <v>0</v>
      </c>
      <c r="F68" s="197">
        <v>0</v>
      </c>
      <c r="G68" s="198">
        <v>0</v>
      </c>
      <c r="H68" s="197">
        <v>0</v>
      </c>
      <c r="I68" s="198">
        <v>0</v>
      </c>
      <c r="J68" s="197">
        <v>0</v>
      </c>
      <c r="K68" s="198">
        <v>0</v>
      </c>
      <c r="L68" s="197">
        <v>0</v>
      </c>
      <c r="M68" s="198">
        <v>0</v>
      </c>
      <c r="N68" s="197">
        <v>0</v>
      </c>
      <c r="O68" s="198">
        <v>0</v>
      </c>
      <c r="P68" s="197">
        <v>0</v>
      </c>
      <c r="Q68" s="198">
        <v>0</v>
      </c>
      <c r="R68" s="197">
        <v>0</v>
      </c>
      <c r="S68" s="198">
        <v>0</v>
      </c>
      <c r="T68" s="197">
        <v>0</v>
      </c>
      <c r="U68" s="198">
        <v>0</v>
      </c>
      <c r="V68" s="197">
        <v>0</v>
      </c>
      <c r="W68" s="198">
        <v>0</v>
      </c>
      <c r="X68" s="197">
        <v>0</v>
      </c>
      <c r="Y68" s="198">
        <v>0</v>
      </c>
      <c r="Z68" s="197">
        <v>0</v>
      </c>
      <c r="AA68" s="198">
        <v>0</v>
      </c>
      <c r="AB68" s="197">
        <v>0</v>
      </c>
      <c r="AC68" s="198">
        <v>0</v>
      </c>
      <c r="AD68" s="197">
        <v>0</v>
      </c>
      <c r="AE68" s="198">
        <v>0</v>
      </c>
      <c r="AF68" s="197">
        <v>0</v>
      </c>
      <c r="AG68" s="198">
        <v>0</v>
      </c>
      <c r="AH68" s="197">
        <v>0</v>
      </c>
      <c r="AI68" s="198">
        <v>0</v>
      </c>
      <c r="AJ68" s="197">
        <v>0</v>
      </c>
      <c r="AK68" s="198">
        <v>0</v>
      </c>
      <c r="AL68" s="197">
        <v>0</v>
      </c>
      <c r="AM68" s="198">
        <v>0</v>
      </c>
      <c r="AN68" s="197">
        <v>0</v>
      </c>
      <c r="AO68" s="198">
        <v>0</v>
      </c>
      <c r="AP68" s="197">
        <v>0</v>
      </c>
      <c r="AQ68" s="198">
        <v>0</v>
      </c>
      <c r="AR68" s="197">
        <v>0</v>
      </c>
      <c r="AS68" s="198">
        <v>0</v>
      </c>
      <c r="AT68" s="197">
        <v>0</v>
      </c>
      <c r="AU68" s="198">
        <v>0</v>
      </c>
      <c r="AV68" s="197">
        <v>0</v>
      </c>
      <c r="AW68" s="198">
        <v>0</v>
      </c>
      <c r="AX68" s="197">
        <v>0</v>
      </c>
      <c r="AY68" s="198">
        <v>0</v>
      </c>
      <c r="AZ68" s="197">
        <v>0</v>
      </c>
      <c r="BA68" s="197">
        <v>0</v>
      </c>
      <c r="BB68" s="199">
        <v>0</v>
      </c>
      <c r="BC68" s="200">
        <v>0</v>
      </c>
      <c r="BD68" s="201">
        <v>0</v>
      </c>
      <c r="BE68" s="200">
        <v>0</v>
      </c>
      <c r="BF68" s="201">
        <v>0</v>
      </c>
      <c r="BG68" s="200">
        <v>0</v>
      </c>
      <c r="BH68" s="201">
        <v>0</v>
      </c>
      <c r="BI68" s="200">
        <v>0</v>
      </c>
      <c r="BJ68" s="201">
        <v>0</v>
      </c>
      <c r="BK68" s="200">
        <v>0</v>
      </c>
      <c r="BL68" s="201">
        <v>0</v>
      </c>
      <c r="BM68" s="200">
        <v>0</v>
      </c>
      <c r="BN68" s="201">
        <v>0</v>
      </c>
      <c r="BO68" s="200">
        <v>0</v>
      </c>
      <c r="BP68" s="201">
        <v>0</v>
      </c>
      <c r="BQ68" s="200">
        <v>0</v>
      </c>
      <c r="BR68" s="201">
        <v>0</v>
      </c>
      <c r="BS68" s="200">
        <v>0</v>
      </c>
      <c r="BT68" s="201">
        <v>0</v>
      </c>
      <c r="BU68" s="200">
        <v>0</v>
      </c>
      <c r="BV68" s="201">
        <v>0</v>
      </c>
      <c r="BW68" s="200">
        <v>0</v>
      </c>
      <c r="BX68" s="201">
        <v>0</v>
      </c>
      <c r="BY68" s="200">
        <v>0</v>
      </c>
      <c r="BZ68" s="201">
        <v>0</v>
      </c>
      <c r="CA68" s="200">
        <v>0</v>
      </c>
      <c r="CB68" s="201">
        <v>0</v>
      </c>
      <c r="CC68" s="200">
        <v>0</v>
      </c>
      <c r="CD68" s="201">
        <v>0</v>
      </c>
      <c r="CE68" s="200">
        <v>0</v>
      </c>
      <c r="CF68" s="201">
        <v>0</v>
      </c>
      <c r="CG68" s="200">
        <v>0</v>
      </c>
      <c r="CH68" s="201">
        <v>0</v>
      </c>
      <c r="CI68" s="200">
        <v>0</v>
      </c>
      <c r="CJ68" s="201">
        <v>0</v>
      </c>
      <c r="CK68" s="200">
        <v>0</v>
      </c>
      <c r="CL68" s="201">
        <v>0</v>
      </c>
      <c r="CM68" s="200">
        <v>0</v>
      </c>
      <c r="CN68" s="201">
        <v>0</v>
      </c>
      <c r="CO68" s="200">
        <v>0</v>
      </c>
      <c r="CP68" s="201">
        <v>0</v>
      </c>
      <c r="CQ68" s="200">
        <v>0</v>
      </c>
      <c r="CR68" s="201">
        <v>0</v>
      </c>
      <c r="CS68" s="200">
        <v>0</v>
      </c>
      <c r="CT68" s="201">
        <v>0</v>
      </c>
      <c r="CU68" s="200">
        <v>0</v>
      </c>
      <c r="CV68" s="201">
        <v>0</v>
      </c>
      <c r="CW68" s="200">
        <v>0</v>
      </c>
    </row>
    <row r="69" spans="2:101" x14ac:dyDescent="0.25">
      <c r="B69" s="94">
        <v>10191</v>
      </c>
      <c r="C69" s="95" t="s">
        <v>72</v>
      </c>
      <c r="D69" s="195">
        <v>0</v>
      </c>
      <c r="E69" s="196">
        <v>0</v>
      </c>
      <c r="F69" s="197">
        <v>0</v>
      </c>
      <c r="G69" s="198">
        <v>0</v>
      </c>
      <c r="H69" s="197">
        <v>0</v>
      </c>
      <c r="I69" s="198">
        <v>0</v>
      </c>
      <c r="J69" s="197">
        <v>0</v>
      </c>
      <c r="K69" s="198">
        <v>0</v>
      </c>
      <c r="L69" s="197">
        <v>0</v>
      </c>
      <c r="M69" s="198">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197">
        <v>0</v>
      </c>
      <c r="AY69" s="198">
        <v>0</v>
      </c>
      <c r="AZ69" s="197">
        <v>0</v>
      </c>
      <c r="BA69" s="197">
        <v>0</v>
      </c>
      <c r="BB69" s="199">
        <v>0</v>
      </c>
      <c r="BC69" s="200">
        <v>0</v>
      </c>
      <c r="BD69" s="201">
        <v>0</v>
      </c>
      <c r="BE69" s="200">
        <v>0</v>
      </c>
      <c r="BF69" s="201">
        <v>0</v>
      </c>
      <c r="BG69" s="200">
        <v>0</v>
      </c>
      <c r="BH69" s="201">
        <v>0</v>
      </c>
      <c r="BI69" s="200">
        <v>0</v>
      </c>
      <c r="BJ69" s="201">
        <v>0</v>
      </c>
      <c r="BK69" s="200">
        <v>0</v>
      </c>
      <c r="BL69" s="201">
        <v>0</v>
      </c>
      <c r="BM69" s="200">
        <v>0</v>
      </c>
      <c r="BN69" s="201">
        <v>0</v>
      </c>
      <c r="BO69" s="200">
        <v>0</v>
      </c>
      <c r="BP69" s="201">
        <v>0</v>
      </c>
      <c r="BQ69" s="200">
        <v>0</v>
      </c>
      <c r="BR69" s="201">
        <v>0</v>
      </c>
      <c r="BS69" s="200">
        <v>0</v>
      </c>
      <c r="BT69" s="201">
        <v>0</v>
      </c>
      <c r="BU69" s="200">
        <v>0</v>
      </c>
      <c r="BV69" s="201">
        <v>0</v>
      </c>
      <c r="BW69" s="200">
        <v>0</v>
      </c>
      <c r="BX69" s="201">
        <v>0</v>
      </c>
      <c r="BY69" s="200">
        <v>0</v>
      </c>
      <c r="BZ69" s="201">
        <v>0</v>
      </c>
      <c r="CA69" s="200">
        <v>0</v>
      </c>
      <c r="CB69" s="201">
        <v>0</v>
      </c>
      <c r="CC69" s="200">
        <v>0</v>
      </c>
      <c r="CD69" s="201">
        <v>0</v>
      </c>
      <c r="CE69" s="200">
        <v>0</v>
      </c>
      <c r="CF69" s="201">
        <v>0</v>
      </c>
      <c r="CG69" s="200">
        <v>0</v>
      </c>
      <c r="CH69" s="201">
        <v>0</v>
      </c>
      <c r="CI69" s="200">
        <v>0</v>
      </c>
      <c r="CJ69" s="201">
        <v>0</v>
      </c>
      <c r="CK69" s="200">
        <v>0</v>
      </c>
      <c r="CL69" s="201">
        <v>0</v>
      </c>
      <c r="CM69" s="200">
        <v>0</v>
      </c>
      <c r="CN69" s="201">
        <v>0</v>
      </c>
      <c r="CO69" s="200">
        <v>0</v>
      </c>
      <c r="CP69" s="201">
        <v>0</v>
      </c>
      <c r="CQ69" s="200">
        <v>0</v>
      </c>
      <c r="CR69" s="201">
        <v>0</v>
      </c>
      <c r="CS69" s="200">
        <v>0</v>
      </c>
      <c r="CT69" s="201">
        <v>0</v>
      </c>
      <c r="CU69" s="200">
        <v>0</v>
      </c>
      <c r="CV69" s="201">
        <v>0</v>
      </c>
      <c r="CW69" s="200">
        <v>0</v>
      </c>
    </row>
    <row r="70" spans="2:101" x14ac:dyDescent="0.25">
      <c r="B70" s="94">
        <v>10197</v>
      </c>
      <c r="C70" s="95" t="s">
        <v>73</v>
      </c>
      <c r="D70" s="195">
        <v>2.0643000000000001E-4</v>
      </c>
      <c r="E70" s="196">
        <v>2.0746600000000001E-4</v>
      </c>
      <c r="F70" s="197">
        <v>-263.55041722447629</v>
      </c>
      <c r="G70" s="198">
        <v>-106.52286477720774</v>
      </c>
      <c r="H70" s="197">
        <v>-467.50020168337477</v>
      </c>
      <c r="I70" s="198">
        <v>-160.93368981452832</v>
      </c>
      <c r="J70" s="197">
        <v>-392.65804898281323</v>
      </c>
      <c r="K70" s="198">
        <v>-166.58173664507618</v>
      </c>
      <c r="L70" s="197">
        <v>-430.48221952752772</v>
      </c>
      <c r="M70" s="198">
        <v>-166.14760737906221</v>
      </c>
      <c r="N70" s="197">
        <v>-330.56488063018287</v>
      </c>
      <c r="O70" s="198">
        <v>-150.91918907069407</v>
      </c>
      <c r="P70" s="197">
        <v>-304.65853310948052</v>
      </c>
      <c r="Q70" s="198">
        <v>-146.61548913949133</v>
      </c>
      <c r="R70" s="197">
        <v>84.937404974949743</v>
      </c>
      <c r="S70" s="198">
        <v>61.161864139478183</v>
      </c>
      <c r="T70" s="197">
        <v>254.59813882038972</v>
      </c>
      <c r="U70" s="198">
        <v>298.09790183857081</v>
      </c>
      <c r="V70" s="197">
        <v>341.07359781993097</v>
      </c>
      <c r="W70" s="198">
        <v>436.89264652067311</v>
      </c>
      <c r="X70" s="197">
        <v>950.69721011446472</v>
      </c>
      <c r="Y70" s="198">
        <v>933.65760844732199</v>
      </c>
      <c r="Z70" s="197">
        <v>991.87443399373922</v>
      </c>
      <c r="AA70" s="198">
        <v>848.74693974846946</v>
      </c>
      <c r="AB70" s="197">
        <v>430.99708005051571</v>
      </c>
      <c r="AC70" s="198">
        <v>507.06160964341336</v>
      </c>
      <c r="AD70" s="197">
        <v>-266.54798923631841</v>
      </c>
      <c r="AE70" s="198">
        <v>-108.17347682898895</v>
      </c>
      <c r="AF70" s="197">
        <v>-471.07339535882892</v>
      </c>
      <c r="AG70" s="198">
        <v>-163.05448693397733</v>
      </c>
      <c r="AH70" s="197">
        <v>-396.19047606756936</v>
      </c>
      <c r="AI70" s="198">
        <v>-168.74976939595683</v>
      </c>
      <c r="AJ70" s="197">
        <v>-434.11832878795752</v>
      </c>
      <c r="AK70" s="198">
        <v>-168.18553341745155</v>
      </c>
      <c r="AL70" s="197">
        <v>-333.46674376322005</v>
      </c>
      <c r="AM70" s="198">
        <v>-152.60758344853275</v>
      </c>
      <c r="AN70" s="197">
        <v>-307.59521745062011</v>
      </c>
      <c r="AO70" s="198">
        <v>-148.44544604056443</v>
      </c>
      <c r="AP70" s="197">
        <v>82.857597280690428</v>
      </c>
      <c r="AQ70" s="198">
        <v>59.80136215482721</v>
      </c>
      <c r="AR70" s="197">
        <v>250.79429517255716</v>
      </c>
      <c r="AS70" s="198">
        <v>295.79449739883216</v>
      </c>
      <c r="AT70" s="197">
        <v>337.91831532272346</v>
      </c>
      <c r="AU70" s="198">
        <v>435.28359679076664</v>
      </c>
      <c r="AV70" s="197">
        <v>947.69108466776902</v>
      </c>
      <c r="AW70" s="198">
        <v>932.38580837374479</v>
      </c>
      <c r="AX70" s="197">
        <v>989.34680348614586</v>
      </c>
      <c r="AY70" s="198">
        <v>847.53384440980483</v>
      </c>
      <c r="AZ70" s="197">
        <v>428.42778019047762</v>
      </c>
      <c r="BA70" s="197">
        <v>505.63947483524868</v>
      </c>
      <c r="BB70" s="199">
        <v>377.1073379629629</v>
      </c>
      <c r="BC70" s="200">
        <v>0</v>
      </c>
      <c r="BD70" s="201">
        <v>184.31280000000001</v>
      </c>
      <c r="BE70" s="200">
        <v>0</v>
      </c>
      <c r="BF70" s="201">
        <v>201.75259999999994</v>
      </c>
      <c r="BG70" s="200">
        <v>0</v>
      </c>
      <c r="BH70" s="201">
        <v>123.77177884615372</v>
      </c>
      <c r="BI70" s="200">
        <v>0</v>
      </c>
      <c r="BJ70" s="201">
        <v>62.066302083333305</v>
      </c>
      <c r="BK70" s="200">
        <v>0</v>
      </c>
      <c r="BL70" s="201">
        <v>112.60324519230775</v>
      </c>
      <c r="BM70" s="200">
        <v>0</v>
      </c>
      <c r="BN70" s="201">
        <v>196.51002403846152</v>
      </c>
      <c r="BO70" s="200">
        <v>0</v>
      </c>
      <c r="BP70" s="201">
        <v>142.54591346153828</v>
      </c>
      <c r="BQ70" s="200">
        <v>0</v>
      </c>
      <c r="BR70" s="201">
        <v>321.94277500000021</v>
      </c>
      <c r="BS70" s="200">
        <v>0</v>
      </c>
      <c r="BT70" s="201">
        <v>312.14531250000022</v>
      </c>
      <c r="BU70" s="200">
        <v>0</v>
      </c>
      <c r="BV70" s="201">
        <v>225.95798076923091</v>
      </c>
      <c r="BW70" s="200">
        <v>0</v>
      </c>
      <c r="BX70" s="201">
        <v>357.31989999999996</v>
      </c>
      <c r="BY70" s="200">
        <v>0</v>
      </c>
      <c r="BZ70" s="201">
        <v>377.29951388888895</v>
      </c>
      <c r="CA70" s="200">
        <v>0</v>
      </c>
      <c r="CB70" s="201">
        <v>157.00598958333333</v>
      </c>
      <c r="CC70" s="200">
        <v>0</v>
      </c>
      <c r="CD70" s="201">
        <v>234.39668269230782</v>
      </c>
      <c r="CE70" s="200">
        <v>0</v>
      </c>
      <c r="CF70" s="201">
        <v>123.87475961538451</v>
      </c>
      <c r="CG70" s="200">
        <v>0</v>
      </c>
      <c r="CH70" s="201">
        <v>62.260807291666715</v>
      </c>
      <c r="CI70" s="200">
        <v>0</v>
      </c>
      <c r="CJ70" s="201">
        <v>112.73483173076936</v>
      </c>
      <c r="CK70" s="200">
        <v>0</v>
      </c>
      <c r="CL70" s="201">
        <v>196.70858173076911</v>
      </c>
      <c r="CM70" s="200">
        <v>0</v>
      </c>
      <c r="CN70" s="201">
        <v>36.219399999999851</v>
      </c>
      <c r="CO70" s="200">
        <v>0</v>
      </c>
      <c r="CP70" s="201">
        <v>425.93536057692324</v>
      </c>
      <c r="CQ70" s="200">
        <v>0</v>
      </c>
      <c r="CR70" s="201">
        <v>312.35531249999968</v>
      </c>
      <c r="CS70" s="200">
        <v>0</v>
      </c>
      <c r="CT70" s="201">
        <v>226.11093749999955</v>
      </c>
      <c r="CU70" s="200">
        <v>0</v>
      </c>
      <c r="CV70" s="201">
        <v>357.82320000000004</v>
      </c>
      <c r="CW70" s="200">
        <v>0</v>
      </c>
    </row>
    <row r="71" spans="2:101" x14ac:dyDescent="0.25">
      <c r="B71" s="94">
        <v>10202</v>
      </c>
      <c r="C71" s="95" t="s">
        <v>74</v>
      </c>
      <c r="D71" s="195">
        <v>0</v>
      </c>
      <c r="E71" s="196">
        <v>0</v>
      </c>
      <c r="F71" s="197">
        <v>0</v>
      </c>
      <c r="G71" s="198">
        <v>0</v>
      </c>
      <c r="H71" s="197">
        <v>0</v>
      </c>
      <c r="I71" s="198">
        <v>0</v>
      </c>
      <c r="J71" s="197">
        <v>0</v>
      </c>
      <c r="K71" s="198">
        <v>0</v>
      </c>
      <c r="L71" s="197">
        <v>0</v>
      </c>
      <c r="M71" s="198">
        <v>0</v>
      </c>
      <c r="N71" s="197">
        <v>0</v>
      </c>
      <c r="O71" s="198">
        <v>0</v>
      </c>
      <c r="P71" s="197">
        <v>0</v>
      </c>
      <c r="Q71" s="198">
        <v>0</v>
      </c>
      <c r="R71" s="197">
        <v>0</v>
      </c>
      <c r="S71" s="198">
        <v>0</v>
      </c>
      <c r="T71" s="197">
        <v>0</v>
      </c>
      <c r="U71" s="198">
        <v>0</v>
      </c>
      <c r="V71" s="197">
        <v>0</v>
      </c>
      <c r="W71" s="198">
        <v>0</v>
      </c>
      <c r="X71" s="197">
        <v>0</v>
      </c>
      <c r="Y71" s="198">
        <v>0</v>
      </c>
      <c r="Z71" s="197">
        <v>0</v>
      </c>
      <c r="AA71" s="198">
        <v>0</v>
      </c>
      <c r="AB71" s="197">
        <v>0</v>
      </c>
      <c r="AC71" s="198">
        <v>0</v>
      </c>
      <c r="AD71" s="197">
        <v>0</v>
      </c>
      <c r="AE71" s="198">
        <v>0</v>
      </c>
      <c r="AF71" s="197">
        <v>0</v>
      </c>
      <c r="AG71" s="198">
        <v>0</v>
      </c>
      <c r="AH71" s="197">
        <v>0</v>
      </c>
      <c r="AI71" s="198">
        <v>0</v>
      </c>
      <c r="AJ71" s="197">
        <v>0</v>
      </c>
      <c r="AK71" s="198">
        <v>0</v>
      </c>
      <c r="AL71" s="197">
        <v>0</v>
      </c>
      <c r="AM71" s="198">
        <v>0</v>
      </c>
      <c r="AN71" s="197">
        <v>0</v>
      </c>
      <c r="AO71" s="198">
        <v>0</v>
      </c>
      <c r="AP71" s="197">
        <v>0</v>
      </c>
      <c r="AQ71" s="198">
        <v>0</v>
      </c>
      <c r="AR71" s="197">
        <v>0</v>
      </c>
      <c r="AS71" s="198">
        <v>0</v>
      </c>
      <c r="AT71" s="197">
        <v>0</v>
      </c>
      <c r="AU71" s="198">
        <v>0</v>
      </c>
      <c r="AV71" s="197">
        <v>0</v>
      </c>
      <c r="AW71" s="198">
        <v>0</v>
      </c>
      <c r="AX71" s="197">
        <v>0</v>
      </c>
      <c r="AY71" s="198">
        <v>0</v>
      </c>
      <c r="AZ71" s="197">
        <v>0</v>
      </c>
      <c r="BA71" s="197">
        <v>0</v>
      </c>
      <c r="BB71" s="199">
        <v>0</v>
      </c>
      <c r="BC71" s="200">
        <v>0</v>
      </c>
      <c r="BD71" s="201">
        <v>0</v>
      </c>
      <c r="BE71" s="200">
        <v>0</v>
      </c>
      <c r="BF71" s="201">
        <v>0</v>
      </c>
      <c r="BG71" s="200">
        <v>0</v>
      </c>
      <c r="BH71" s="201">
        <v>0</v>
      </c>
      <c r="BI71" s="200">
        <v>0</v>
      </c>
      <c r="BJ71" s="201">
        <v>0</v>
      </c>
      <c r="BK71" s="200">
        <v>0</v>
      </c>
      <c r="BL71" s="201">
        <v>0</v>
      </c>
      <c r="BM71" s="200">
        <v>0</v>
      </c>
      <c r="BN71" s="201">
        <v>0</v>
      </c>
      <c r="BO71" s="200">
        <v>0</v>
      </c>
      <c r="BP71" s="201">
        <v>0</v>
      </c>
      <c r="BQ71" s="200">
        <v>0</v>
      </c>
      <c r="BR71" s="201">
        <v>0</v>
      </c>
      <c r="BS71" s="200">
        <v>0</v>
      </c>
      <c r="BT71" s="201">
        <v>0</v>
      </c>
      <c r="BU71" s="200">
        <v>0</v>
      </c>
      <c r="BV71" s="201">
        <v>0</v>
      </c>
      <c r="BW71" s="200">
        <v>0</v>
      </c>
      <c r="BX71" s="201">
        <v>0</v>
      </c>
      <c r="BY71" s="200">
        <v>0</v>
      </c>
      <c r="BZ71" s="201">
        <v>0</v>
      </c>
      <c r="CA71" s="200">
        <v>0</v>
      </c>
      <c r="CB71" s="201">
        <v>0</v>
      </c>
      <c r="CC71" s="200">
        <v>0</v>
      </c>
      <c r="CD71" s="201">
        <v>0</v>
      </c>
      <c r="CE71" s="200">
        <v>0</v>
      </c>
      <c r="CF71" s="201">
        <v>0</v>
      </c>
      <c r="CG71" s="200">
        <v>0</v>
      </c>
      <c r="CH71" s="201">
        <v>0</v>
      </c>
      <c r="CI71" s="200">
        <v>0</v>
      </c>
      <c r="CJ71" s="201">
        <v>0</v>
      </c>
      <c r="CK71" s="200">
        <v>0</v>
      </c>
      <c r="CL71" s="201">
        <v>0</v>
      </c>
      <c r="CM71" s="200">
        <v>0</v>
      </c>
      <c r="CN71" s="201">
        <v>0</v>
      </c>
      <c r="CO71" s="200">
        <v>0</v>
      </c>
      <c r="CP71" s="201">
        <v>0</v>
      </c>
      <c r="CQ71" s="200">
        <v>0</v>
      </c>
      <c r="CR71" s="201">
        <v>0</v>
      </c>
      <c r="CS71" s="200">
        <v>0</v>
      </c>
      <c r="CT71" s="201">
        <v>0</v>
      </c>
      <c r="CU71" s="200">
        <v>0</v>
      </c>
      <c r="CV71" s="201">
        <v>0</v>
      </c>
      <c r="CW71" s="200">
        <v>0</v>
      </c>
    </row>
    <row r="72" spans="2:101" x14ac:dyDescent="0.25">
      <c r="B72" s="94">
        <v>10203</v>
      </c>
      <c r="C72" s="95" t="s">
        <v>75</v>
      </c>
      <c r="D72" s="195">
        <v>6.6601728E-5</v>
      </c>
      <c r="E72" s="196">
        <v>6.7759104000000004E-5</v>
      </c>
      <c r="F72" s="197">
        <v>-15.440864315364832</v>
      </c>
      <c r="G72" s="198">
        <v>-4.1866717028682423</v>
      </c>
      <c r="H72" s="197">
        <v>-12.867964107094457</v>
      </c>
      <c r="I72" s="198">
        <v>3.4174343633166275</v>
      </c>
      <c r="J72" s="197">
        <v>47.355826978188809</v>
      </c>
      <c r="K72" s="198">
        <v>45.788449857174854</v>
      </c>
      <c r="L72" s="197">
        <v>21.684676340863767</v>
      </c>
      <c r="M72" s="198">
        <v>50.372115979340329</v>
      </c>
      <c r="N72" s="197">
        <v>32.451170817363426</v>
      </c>
      <c r="O72" s="198">
        <v>29.353502115114768</v>
      </c>
      <c r="P72" s="197">
        <v>22.484085043677073</v>
      </c>
      <c r="Q72" s="198">
        <v>7.3953193358771703</v>
      </c>
      <c r="R72" s="197">
        <v>44.579693512039967</v>
      </c>
      <c r="S72" s="198">
        <v>17.367730774764119</v>
      </c>
      <c r="T72" s="197">
        <v>-117.33058505138246</v>
      </c>
      <c r="U72" s="198">
        <v>-68.455683189365928</v>
      </c>
      <c r="V72" s="197">
        <v>-86.41479078742961</v>
      </c>
      <c r="W72" s="198">
        <v>-49.193960369209456</v>
      </c>
      <c r="X72" s="197">
        <v>-82.690097328023526</v>
      </c>
      <c r="Y72" s="198">
        <v>-29.457236419980038</v>
      </c>
      <c r="Z72" s="197">
        <v>-38.284648655628764</v>
      </c>
      <c r="AA72" s="198">
        <v>-29.075024501452155</v>
      </c>
      <c r="AB72" s="197">
        <v>-44.794712194185202</v>
      </c>
      <c r="AC72" s="198">
        <v>-22.698060705707153</v>
      </c>
      <c r="AD72" s="197">
        <v>3.6566380682860031</v>
      </c>
      <c r="AE72" s="198">
        <v>9.5114064485195282</v>
      </c>
      <c r="AF72" s="197">
        <v>5.2888517426716817</v>
      </c>
      <c r="AG72" s="198">
        <v>17.959170338413781</v>
      </c>
      <c r="AH72" s="197">
        <v>67.060964841000938</v>
      </c>
      <c r="AI72" s="198">
        <v>62.402816758831939</v>
      </c>
      <c r="AJ72" s="197">
        <v>41.44425461989934</v>
      </c>
      <c r="AK72" s="198">
        <v>66.366983686785431</v>
      </c>
      <c r="AL72" s="197">
        <v>50.754330817033257</v>
      </c>
      <c r="AM72" s="198">
        <v>42.951889928931934</v>
      </c>
      <c r="AN72" s="197">
        <v>41.871618781118556</v>
      </c>
      <c r="AO72" s="198">
        <v>22.120632954162559</v>
      </c>
      <c r="AP72" s="197">
        <v>64.07298716915281</v>
      </c>
      <c r="AQ72" s="198">
        <v>31.137666242382458</v>
      </c>
      <c r="AR72" s="197">
        <v>-100.88946149075879</v>
      </c>
      <c r="AS72" s="198">
        <v>-55.251180900144803</v>
      </c>
      <c r="AT72" s="197">
        <v>-70.162085136279103</v>
      </c>
      <c r="AU72" s="198">
        <v>-36.162079398437406</v>
      </c>
      <c r="AV72" s="197">
        <v>-65.519958046203996</v>
      </c>
      <c r="AW72" s="198">
        <v>-15.592501283644786</v>
      </c>
      <c r="AX72" s="197">
        <v>-20.271057588096202</v>
      </c>
      <c r="AY72" s="198">
        <v>-15.280077371840733</v>
      </c>
      <c r="AZ72" s="197">
        <v>-27.839770992883519</v>
      </c>
      <c r="BA72" s="197">
        <v>-9.1234422595819993</v>
      </c>
      <c r="BB72" s="199">
        <v>76.277730833333237</v>
      </c>
      <c r="BC72" s="200">
        <v>0</v>
      </c>
      <c r="BD72" s="201">
        <v>89.371117800000036</v>
      </c>
      <c r="BE72" s="200">
        <v>0</v>
      </c>
      <c r="BF72" s="201">
        <v>97.965991799999941</v>
      </c>
      <c r="BG72" s="200">
        <v>0</v>
      </c>
      <c r="BH72" s="201">
        <v>150.93014624999998</v>
      </c>
      <c r="BI72" s="200">
        <v>0</v>
      </c>
      <c r="BJ72" s="201">
        <v>37.197651562500006</v>
      </c>
      <c r="BK72" s="200">
        <v>0</v>
      </c>
      <c r="BL72" s="201">
        <v>82.175573076923129</v>
      </c>
      <c r="BM72" s="200">
        <v>0</v>
      </c>
      <c r="BN72" s="201">
        <v>76.362259326923066</v>
      </c>
      <c r="BO72" s="200">
        <v>0</v>
      </c>
      <c r="BP72" s="201">
        <v>131.59449173076919</v>
      </c>
      <c r="BQ72" s="200">
        <v>0</v>
      </c>
      <c r="BR72" s="201">
        <v>61.942911299999977</v>
      </c>
      <c r="BS72" s="200">
        <v>0</v>
      </c>
      <c r="BT72" s="201">
        <v>98.670761826923112</v>
      </c>
      <c r="BU72" s="200">
        <v>0</v>
      </c>
      <c r="BV72" s="201">
        <v>51.948240576923105</v>
      </c>
      <c r="BW72" s="200">
        <v>0</v>
      </c>
      <c r="BX72" s="201">
        <v>100.03438259999996</v>
      </c>
      <c r="BY72" s="200">
        <v>0</v>
      </c>
      <c r="BZ72" s="201">
        <v>79.606628888888906</v>
      </c>
      <c r="CA72" s="200">
        <v>0</v>
      </c>
      <c r="CB72" s="201">
        <v>67.641734999999969</v>
      </c>
      <c r="CC72" s="200">
        <v>0</v>
      </c>
      <c r="CD72" s="201">
        <v>131.49990807692319</v>
      </c>
      <c r="CE72" s="200">
        <v>0</v>
      </c>
      <c r="CF72" s="201">
        <v>156.18715269230768</v>
      </c>
      <c r="CG72" s="200">
        <v>0</v>
      </c>
      <c r="CH72" s="201">
        <v>72.405724999999947</v>
      </c>
      <c r="CI72" s="200">
        <v>0</v>
      </c>
      <c r="CJ72" s="201">
        <v>85.774483846153814</v>
      </c>
      <c r="CK72" s="200">
        <v>0</v>
      </c>
      <c r="CL72" s="201">
        <v>79.524278076923068</v>
      </c>
      <c r="CM72" s="200">
        <v>0</v>
      </c>
      <c r="CN72" s="201">
        <v>118.55428199999997</v>
      </c>
      <c r="CO72" s="200">
        <v>0</v>
      </c>
      <c r="CP72" s="201">
        <v>80.572945384615423</v>
      </c>
      <c r="CQ72" s="200">
        <v>0</v>
      </c>
      <c r="CR72" s="201">
        <v>101.87027307692308</v>
      </c>
      <c r="CS72" s="200">
        <v>0</v>
      </c>
      <c r="CT72" s="201">
        <v>54.163248461538416</v>
      </c>
      <c r="CU72" s="200">
        <v>0</v>
      </c>
      <c r="CV72" s="201">
        <v>103.18908600000009</v>
      </c>
      <c r="CW72" s="200">
        <v>0</v>
      </c>
    </row>
    <row r="73" spans="2:101" x14ac:dyDescent="0.25">
      <c r="B73" s="94">
        <v>10204</v>
      </c>
      <c r="C73" s="95" t="s">
        <v>76</v>
      </c>
      <c r="D73" s="195">
        <v>0</v>
      </c>
      <c r="E73" s="196">
        <v>0</v>
      </c>
      <c r="F73" s="197">
        <v>0</v>
      </c>
      <c r="G73" s="198">
        <v>0</v>
      </c>
      <c r="H73" s="197">
        <v>0</v>
      </c>
      <c r="I73" s="198">
        <v>0</v>
      </c>
      <c r="J73" s="197">
        <v>0</v>
      </c>
      <c r="K73" s="198">
        <v>0</v>
      </c>
      <c r="L73" s="197">
        <v>0</v>
      </c>
      <c r="M73" s="198">
        <v>0</v>
      </c>
      <c r="N73" s="197">
        <v>0</v>
      </c>
      <c r="O73" s="198">
        <v>0</v>
      </c>
      <c r="P73" s="197">
        <v>0</v>
      </c>
      <c r="Q73" s="198">
        <v>0</v>
      </c>
      <c r="R73" s="197">
        <v>0</v>
      </c>
      <c r="S73" s="198">
        <v>0</v>
      </c>
      <c r="T73" s="197">
        <v>0</v>
      </c>
      <c r="U73" s="198">
        <v>0</v>
      </c>
      <c r="V73" s="197">
        <v>0</v>
      </c>
      <c r="W73" s="198">
        <v>0</v>
      </c>
      <c r="X73" s="197">
        <v>0</v>
      </c>
      <c r="Y73" s="198">
        <v>0</v>
      </c>
      <c r="Z73" s="197">
        <v>0</v>
      </c>
      <c r="AA73" s="198">
        <v>0</v>
      </c>
      <c r="AB73" s="197">
        <v>0</v>
      </c>
      <c r="AC73" s="198">
        <v>0</v>
      </c>
      <c r="AD73" s="197">
        <v>0</v>
      </c>
      <c r="AE73" s="198">
        <v>0</v>
      </c>
      <c r="AF73" s="197">
        <v>0</v>
      </c>
      <c r="AG73" s="198">
        <v>0</v>
      </c>
      <c r="AH73" s="197">
        <v>0</v>
      </c>
      <c r="AI73" s="198">
        <v>0</v>
      </c>
      <c r="AJ73" s="197">
        <v>0</v>
      </c>
      <c r="AK73" s="198">
        <v>0</v>
      </c>
      <c r="AL73" s="197">
        <v>0</v>
      </c>
      <c r="AM73" s="198">
        <v>0</v>
      </c>
      <c r="AN73" s="197">
        <v>0</v>
      </c>
      <c r="AO73" s="198">
        <v>0</v>
      </c>
      <c r="AP73" s="197">
        <v>0</v>
      </c>
      <c r="AQ73" s="198">
        <v>0</v>
      </c>
      <c r="AR73" s="197">
        <v>0</v>
      </c>
      <c r="AS73" s="198">
        <v>0</v>
      </c>
      <c r="AT73" s="197">
        <v>0</v>
      </c>
      <c r="AU73" s="198">
        <v>0</v>
      </c>
      <c r="AV73" s="197">
        <v>0</v>
      </c>
      <c r="AW73" s="198">
        <v>0</v>
      </c>
      <c r="AX73" s="197">
        <v>0</v>
      </c>
      <c r="AY73" s="198">
        <v>0</v>
      </c>
      <c r="AZ73" s="197">
        <v>0</v>
      </c>
      <c r="BA73" s="197">
        <v>0</v>
      </c>
      <c r="BB73" s="199">
        <v>0</v>
      </c>
      <c r="BC73" s="200">
        <v>0</v>
      </c>
      <c r="BD73" s="201">
        <v>0</v>
      </c>
      <c r="BE73" s="200">
        <v>0</v>
      </c>
      <c r="BF73" s="201">
        <v>0</v>
      </c>
      <c r="BG73" s="200">
        <v>0</v>
      </c>
      <c r="BH73" s="201">
        <v>0</v>
      </c>
      <c r="BI73" s="200">
        <v>0</v>
      </c>
      <c r="BJ73" s="201">
        <v>0</v>
      </c>
      <c r="BK73" s="200">
        <v>0</v>
      </c>
      <c r="BL73" s="201">
        <v>0</v>
      </c>
      <c r="BM73" s="200">
        <v>0</v>
      </c>
      <c r="BN73" s="201">
        <v>0</v>
      </c>
      <c r="BO73" s="200">
        <v>0</v>
      </c>
      <c r="BP73" s="201">
        <v>0</v>
      </c>
      <c r="BQ73" s="200">
        <v>0</v>
      </c>
      <c r="BR73" s="201">
        <v>0</v>
      </c>
      <c r="BS73" s="200">
        <v>0</v>
      </c>
      <c r="BT73" s="201">
        <v>0</v>
      </c>
      <c r="BU73" s="200">
        <v>0</v>
      </c>
      <c r="BV73" s="201">
        <v>0</v>
      </c>
      <c r="BW73" s="200">
        <v>0</v>
      </c>
      <c r="BX73" s="201">
        <v>0</v>
      </c>
      <c r="BY73" s="200">
        <v>0</v>
      </c>
      <c r="BZ73" s="201">
        <v>0</v>
      </c>
      <c r="CA73" s="200">
        <v>0</v>
      </c>
      <c r="CB73" s="201">
        <v>0</v>
      </c>
      <c r="CC73" s="200">
        <v>0</v>
      </c>
      <c r="CD73" s="201">
        <v>0</v>
      </c>
      <c r="CE73" s="200">
        <v>0</v>
      </c>
      <c r="CF73" s="201">
        <v>0</v>
      </c>
      <c r="CG73" s="200">
        <v>0</v>
      </c>
      <c r="CH73" s="201">
        <v>0</v>
      </c>
      <c r="CI73" s="200">
        <v>0</v>
      </c>
      <c r="CJ73" s="201">
        <v>0</v>
      </c>
      <c r="CK73" s="200">
        <v>0</v>
      </c>
      <c r="CL73" s="201">
        <v>0</v>
      </c>
      <c r="CM73" s="200">
        <v>0</v>
      </c>
      <c r="CN73" s="201">
        <v>0</v>
      </c>
      <c r="CO73" s="200">
        <v>0</v>
      </c>
      <c r="CP73" s="201">
        <v>0</v>
      </c>
      <c r="CQ73" s="200">
        <v>0</v>
      </c>
      <c r="CR73" s="201">
        <v>0</v>
      </c>
      <c r="CS73" s="200">
        <v>0</v>
      </c>
      <c r="CT73" s="201">
        <v>0</v>
      </c>
      <c r="CU73" s="200">
        <v>0</v>
      </c>
      <c r="CV73" s="201">
        <v>0</v>
      </c>
      <c r="CW73" s="200">
        <v>0</v>
      </c>
    </row>
    <row r="74" spans="2:101" x14ac:dyDescent="0.25">
      <c r="B74" s="94">
        <v>10209</v>
      </c>
      <c r="C74" s="95" t="s">
        <v>77</v>
      </c>
      <c r="D74" s="195">
        <v>1.0837553759999998E-3</v>
      </c>
      <c r="E74" s="196">
        <v>1.0977432399999999E-3</v>
      </c>
      <c r="F74" s="197">
        <v>-153.38688614719433</v>
      </c>
      <c r="G74" s="198">
        <v>225.89123696517851</v>
      </c>
      <c r="H74" s="197">
        <v>-243.8755995652017</v>
      </c>
      <c r="I74" s="198">
        <v>226.05664373021477</v>
      </c>
      <c r="J74" s="197">
        <v>694.51038300039238</v>
      </c>
      <c r="K74" s="198">
        <v>835.88664753794831</v>
      </c>
      <c r="L74" s="197">
        <v>433.01774958587498</v>
      </c>
      <c r="M74" s="198">
        <v>1093.1399775819941</v>
      </c>
      <c r="N74" s="197">
        <v>566.98298690657361</v>
      </c>
      <c r="O74" s="198">
        <v>677.39071481516748</v>
      </c>
      <c r="P74" s="197">
        <v>409.45793734721622</v>
      </c>
      <c r="Q74" s="198">
        <v>290.99917843907764</v>
      </c>
      <c r="R74" s="197">
        <v>850.02511823117175</v>
      </c>
      <c r="S74" s="198">
        <v>594.2594430750554</v>
      </c>
      <c r="T74" s="197">
        <v>-1525.6977162304947</v>
      </c>
      <c r="U74" s="198">
        <v>-606.99689916372938</v>
      </c>
      <c r="V74" s="197">
        <v>-945.51520545468316</v>
      </c>
      <c r="W74" s="198">
        <v>-323.57591457281171</v>
      </c>
      <c r="X74" s="197">
        <v>-888.32986830804805</v>
      </c>
      <c r="Y74" s="198">
        <v>156.08559626978771</v>
      </c>
      <c r="Z74" s="197">
        <v>-153.60793692426216</v>
      </c>
      <c r="AA74" s="198">
        <v>111.98797455288103</v>
      </c>
      <c r="AB74" s="197">
        <v>-249.08976924542699</v>
      </c>
      <c r="AC74" s="198">
        <v>149.10689473341483</v>
      </c>
      <c r="AD74" s="197">
        <v>-163.01535070195627</v>
      </c>
      <c r="AE74" s="198">
        <v>220.86882362769208</v>
      </c>
      <c r="AF74" s="197">
        <v>-239.93286343052125</v>
      </c>
      <c r="AG74" s="198">
        <v>223.55087467241131</v>
      </c>
      <c r="AH74" s="197">
        <v>713.81177332598668</v>
      </c>
      <c r="AI74" s="198">
        <v>854.77499277193942</v>
      </c>
      <c r="AJ74" s="197">
        <v>449.22632449904847</v>
      </c>
      <c r="AK74" s="198">
        <v>1114.2790089916389</v>
      </c>
      <c r="AL74" s="197">
        <v>580.6525275393742</v>
      </c>
      <c r="AM74" s="198">
        <v>687.76454621581252</v>
      </c>
      <c r="AN74" s="197">
        <v>416.43670438637781</v>
      </c>
      <c r="AO74" s="198">
        <v>289.64048429120965</v>
      </c>
      <c r="AP74" s="197">
        <v>855.85937613247199</v>
      </c>
      <c r="AQ74" s="198">
        <v>595.81621213359972</v>
      </c>
      <c r="AR74" s="197">
        <v>-1550.2492996628746</v>
      </c>
      <c r="AS74" s="198">
        <v>-627.41375320950146</v>
      </c>
      <c r="AT74" s="197">
        <v>-969.34627382923907</v>
      </c>
      <c r="AU74" s="198">
        <v>-335.96522574922852</v>
      </c>
      <c r="AV74" s="197">
        <v>-905.1271587288586</v>
      </c>
      <c r="AW74" s="198">
        <v>150.35614146114878</v>
      </c>
      <c r="AX74" s="197">
        <v>-159.54940134741446</v>
      </c>
      <c r="AY74" s="198">
        <v>103.18762852118425</v>
      </c>
      <c r="AZ74" s="197">
        <v>-260.86873559707942</v>
      </c>
      <c r="BA74" s="197">
        <v>140.83689889708938</v>
      </c>
      <c r="BB74" s="199">
        <v>556.65719999999999</v>
      </c>
      <c r="BC74" s="200">
        <v>0</v>
      </c>
      <c r="BD74" s="201">
        <v>1438.9846020000016</v>
      </c>
      <c r="BE74" s="200">
        <v>0</v>
      </c>
      <c r="BF74" s="201">
        <v>1698.9600474000013</v>
      </c>
      <c r="BG74" s="200">
        <v>0</v>
      </c>
      <c r="BH74" s="201">
        <v>2281.3013215384608</v>
      </c>
      <c r="BI74" s="200">
        <v>0</v>
      </c>
      <c r="BJ74" s="201">
        <v>587.0925224999994</v>
      </c>
      <c r="BK74" s="200">
        <v>0</v>
      </c>
      <c r="BL74" s="201">
        <v>1279.2491376923074</v>
      </c>
      <c r="BM74" s="200">
        <v>0</v>
      </c>
      <c r="BN74" s="201">
        <v>1662.2518275</v>
      </c>
      <c r="BO74" s="200">
        <v>0</v>
      </c>
      <c r="BP74" s="201">
        <v>1712.5011432692302</v>
      </c>
      <c r="BQ74" s="200">
        <v>0</v>
      </c>
      <c r="BR74" s="201">
        <v>154.46981879999825</v>
      </c>
      <c r="BS74" s="200">
        <v>0</v>
      </c>
      <c r="BT74" s="201">
        <v>1678.3648771153844</v>
      </c>
      <c r="BU74" s="200">
        <v>0</v>
      </c>
      <c r="BV74" s="201">
        <v>979.74428538461518</v>
      </c>
      <c r="BW74" s="200">
        <v>0</v>
      </c>
      <c r="BX74" s="201">
        <v>1236.1650245999995</v>
      </c>
      <c r="BY74" s="200">
        <v>0</v>
      </c>
      <c r="BZ74" s="201">
        <v>605.73426759259223</v>
      </c>
      <c r="CA74" s="200">
        <v>0</v>
      </c>
      <c r="CB74" s="201">
        <v>1120.5487005208336</v>
      </c>
      <c r="CC74" s="200">
        <v>0</v>
      </c>
      <c r="CD74" s="201">
        <v>2217.8640716346158</v>
      </c>
      <c r="CE74" s="200">
        <v>0</v>
      </c>
      <c r="CF74" s="201">
        <v>2377.9224466346145</v>
      </c>
      <c r="CG74" s="200">
        <v>0</v>
      </c>
      <c r="CH74" s="201">
        <v>1164.1768666666671</v>
      </c>
      <c r="CI74" s="200">
        <v>0</v>
      </c>
      <c r="CJ74" s="201">
        <v>1350.9643990384604</v>
      </c>
      <c r="CK74" s="200">
        <v>0</v>
      </c>
      <c r="CL74" s="201">
        <v>1734.6815389423073</v>
      </c>
      <c r="CM74" s="200">
        <v>0</v>
      </c>
      <c r="CN74" s="201">
        <v>1479.5987514999993</v>
      </c>
      <c r="CO74" s="200">
        <v>0</v>
      </c>
      <c r="CP74" s="201">
        <v>474.11362259615549</v>
      </c>
      <c r="CQ74" s="200">
        <v>0</v>
      </c>
      <c r="CR74" s="201">
        <v>1737.1031894230771</v>
      </c>
      <c r="CS74" s="200">
        <v>0</v>
      </c>
      <c r="CT74" s="201">
        <v>1023.349609615385</v>
      </c>
      <c r="CU74" s="200">
        <v>0</v>
      </c>
      <c r="CV74" s="201">
        <v>1281.1832240000001</v>
      </c>
      <c r="CW74" s="200">
        <v>0</v>
      </c>
    </row>
    <row r="75" spans="2:101" x14ac:dyDescent="0.25">
      <c r="B75" s="94">
        <v>10230</v>
      </c>
      <c r="C75" s="95" t="s">
        <v>78</v>
      </c>
      <c r="D75" s="195">
        <v>1.0060881600000002E-4</v>
      </c>
      <c r="E75" s="196">
        <v>1.0148510400000001E-4</v>
      </c>
      <c r="F75" s="197">
        <v>5.3768267531195626</v>
      </c>
      <c r="G75" s="198">
        <v>13.0828392799282</v>
      </c>
      <c r="H75" s="197">
        <v>6.9827533022020516</v>
      </c>
      <c r="I75" s="198">
        <v>36.470012354467492</v>
      </c>
      <c r="J75" s="197">
        <v>73.685838442510217</v>
      </c>
      <c r="K75" s="198">
        <v>81.827116460880063</v>
      </c>
      <c r="L75" s="197">
        <v>81.46117152981131</v>
      </c>
      <c r="M75" s="198">
        <v>110.69443200617702</v>
      </c>
      <c r="N75" s="197">
        <v>93.394515430769047</v>
      </c>
      <c r="O75" s="198">
        <v>85.732907019260239</v>
      </c>
      <c r="P75" s="197">
        <v>58.566742911869952</v>
      </c>
      <c r="Q75" s="198">
        <v>47.127125923715887</v>
      </c>
      <c r="R75" s="197">
        <v>85.955197577374037</v>
      </c>
      <c r="S75" s="198">
        <v>49.149308259667286</v>
      </c>
      <c r="T75" s="197">
        <v>-126.11083321540086</v>
      </c>
      <c r="U75" s="198">
        <v>-68.54758966876895</v>
      </c>
      <c r="V75" s="197">
        <v>-88.509966825302683</v>
      </c>
      <c r="W75" s="198">
        <v>-38.892081827765388</v>
      </c>
      <c r="X75" s="197">
        <v>-20.256297818239286</v>
      </c>
      <c r="Y75" s="198">
        <v>26.193184042807804</v>
      </c>
      <c r="Z75" s="197">
        <v>1.7209575613497408</v>
      </c>
      <c r="AA75" s="198">
        <v>7.8904431410522218</v>
      </c>
      <c r="AB75" s="197">
        <v>-8.5335186857522682</v>
      </c>
      <c r="AC75" s="198">
        <v>3.7447093685808812</v>
      </c>
      <c r="AD75" s="197">
        <v>9.058577043859799</v>
      </c>
      <c r="AE75" s="198">
        <v>13.47058816715675</v>
      </c>
      <c r="AF75" s="197">
        <v>8.8163000971477707</v>
      </c>
      <c r="AG75" s="198">
        <v>40.241430441757338</v>
      </c>
      <c r="AH75" s="197">
        <v>77.872123785090594</v>
      </c>
      <c r="AI75" s="198">
        <v>85.091844338405451</v>
      </c>
      <c r="AJ75" s="197">
        <v>85.788780040773219</v>
      </c>
      <c r="AK75" s="198">
        <v>114.30020103921942</v>
      </c>
      <c r="AL75" s="197">
        <v>85.367008453160039</v>
      </c>
      <c r="AM75" s="198">
        <v>80.483542398480807</v>
      </c>
      <c r="AN75" s="197">
        <v>61.916832554564571</v>
      </c>
      <c r="AO75" s="198">
        <v>49.439960183824482</v>
      </c>
      <c r="AP75" s="197">
        <v>89.435176714683735</v>
      </c>
      <c r="AQ75" s="198">
        <v>50.507375150704135</v>
      </c>
      <c r="AR75" s="197">
        <v>-125.8575877170919</v>
      </c>
      <c r="AS75" s="198">
        <v>-66.32680905974351</v>
      </c>
      <c r="AT75" s="197">
        <v>-86.948615707265006</v>
      </c>
      <c r="AU75" s="198">
        <v>-37.798975984174902</v>
      </c>
      <c r="AV75" s="197">
        <v>-17.449026594990411</v>
      </c>
      <c r="AW75" s="198">
        <v>28.312939345978709</v>
      </c>
      <c r="AX75" s="197">
        <v>4.5040323687649062</v>
      </c>
      <c r="AY75" s="198">
        <v>9.5878065010831577</v>
      </c>
      <c r="AZ75" s="197">
        <v>-6.3305814992590799</v>
      </c>
      <c r="BA75" s="197">
        <v>5.2488295967884495</v>
      </c>
      <c r="BB75" s="199">
        <v>129.49217111111122</v>
      </c>
      <c r="BC75" s="200">
        <v>0</v>
      </c>
      <c r="BD75" s="201">
        <v>128.24225590000012</v>
      </c>
      <c r="BE75" s="200">
        <v>0</v>
      </c>
      <c r="BF75" s="201">
        <v>235.00851219999996</v>
      </c>
      <c r="BG75" s="200">
        <v>0</v>
      </c>
      <c r="BH75" s="201">
        <v>162.87813490384613</v>
      </c>
      <c r="BI75" s="200">
        <v>0</v>
      </c>
      <c r="BJ75" s="201">
        <v>182.29833072916654</v>
      </c>
      <c r="BK75" s="200">
        <v>0</v>
      </c>
      <c r="BL75" s="201">
        <v>215.60780682692334</v>
      </c>
      <c r="BM75" s="200">
        <v>0</v>
      </c>
      <c r="BN75" s="201">
        <v>19.510176442307731</v>
      </c>
      <c r="BO75" s="200">
        <v>0</v>
      </c>
      <c r="BP75" s="201">
        <v>103.8293596153845</v>
      </c>
      <c r="BQ75" s="200">
        <v>0</v>
      </c>
      <c r="BR75" s="201">
        <v>12.218070700000071</v>
      </c>
      <c r="BS75" s="200">
        <v>0</v>
      </c>
      <c r="BT75" s="201">
        <v>20.633219326923179</v>
      </c>
      <c r="BU75" s="200">
        <v>0</v>
      </c>
      <c r="BV75" s="201">
        <v>105.09106067307691</v>
      </c>
      <c r="BW75" s="200">
        <v>0</v>
      </c>
      <c r="BX75" s="201">
        <v>35.315773899999947</v>
      </c>
      <c r="BY75" s="200">
        <v>0</v>
      </c>
      <c r="BZ75" s="201">
        <v>133.97035583333351</v>
      </c>
      <c r="CA75" s="200">
        <v>0</v>
      </c>
      <c r="CB75" s="201">
        <v>91.531637291666684</v>
      </c>
      <c r="CC75" s="200">
        <v>0</v>
      </c>
      <c r="CD75" s="201">
        <v>286.65286394230765</v>
      </c>
      <c r="CE75" s="200">
        <v>0</v>
      </c>
      <c r="CF75" s="201">
        <v>168.05159894230786</v>
      </c>
      <c r="CG75" s="200">
        <v>0</v>
      </c>
      <c r="CH75" s="201">
        <v>221.12968520833334</v>
      </c>
      <c r="CI75" s="200">
        <v>0</v>
      </c>
      <c r="CJ75" s="201">
        <v>221.85095951923086</v>
      </c>
      <c r="CK75" s="200">
        <v>0</v>
      </c>
      <c r="CL75" s="201">
        <v>23.270294711538661</v>
      </c>
      <c r="CM75" s="200">
        <v>0</v>
      </c>
      <c r="CN75" s="201">
        <v>75.83661919999993</v>
      </c>
      <c r="CO75" s="200">
        <v>0</v>
      </c>
      <c r="CP75" s="201">
        <v>43.58630163461541</v>
      </c>
      <c r="CQ75" s="200">
        <v>0</v>
      </c>
      <c r="CR75" s="201">
        <v>22.16437442307695</v>
      </c>
      <c r="CS75" s="200">
        <v>0</v>
      </c>
      <c r="CT75" s="201">
        <v>108.09849663461542</v>
      </c>
      <c r="CU75" s="200">
        <v>0</v>
      </c>
      <c r="CV75" s="201">
        <v>37.04573189999995</v>
      </c>
      <c r="CW75" s="200">
        <v>0</v>
      </c>
    </row>
    <row r="76" spans="2:101" x14ac:dyDescent="0.25">
      <c r="B76" s="94">
        <v>10231</v>
      </c>
      <c r="C76" s="95" t="s">
        <v>79</v>
      </c>
      <c r="D76" s="195">
        <v>3.9734622799999998E-4</v>
      </c>
      <c r="E76" s="196">
        <v>4.0281134399999997E-4</v>
      </c>
      <c r="F76" s="197">
        <v>1.3702953626714489</v>
      </c>
      <c r="G76" s="198">
        <v>66.730854077523887</v>
      </c>
      <c r="H76" s="197">
        <v>-135.0024648052125</v>
      </c>
      <c r="I76" s="198">
        <v>-22.7003261810931</v>
      </c>
      <c r="J76" s="197">
        <v>248.19091577592309</v>
      </c>
      <c r="K76" s="198">
        <v>189.23977833017526</v>
      </c>
      <c r="L76" s="197">
        <v>68.790375578203566</v>
      </c>
      <c r="M76" s="198">
        <v>148.24777474527889</v>
      </c>
      <c r="N76" s="197">
        <v>116.14911954252534</v>
      </c>
      <c r="O76" s="198">
        <v>79.424779961728404</v>
      </c>
      <c r="P76" s="197">
        <v>82.74972980164479</v>
      </c>
      <c r="Q76" s="198">
        <v>-36.957868499543522</v>
      </c>
      <c r="R76" s="197">
        <v>218.86943971916946</v>
      </c>
      <c r="S76" s="198">
        <v>77.905170577790813</v>
      </c>
      <c r="T76" s="197">
        <v>-720.07406271673869</v>
      </c>
      <c r="U76" s="198">
        <v>-384.22763318163521</v>
      </c>
      <c r="V76" s="197">
        <v>-453.0783389748878</v>
      </c>
      <c r="W76" s="198">
        <v>-289.64118116997184</v>
      </c>
      <c r="X76" s="197">
        <v>-395.24457365770053</v>
      </c>
      <c r="Y76" s="198">
        <v>-43.742835183916846</v>
      </c>
      <c r="Z76" s="197">
        <v>54.229038490167831</v>
      </c>
      <c r="AA76" s="198">
        <v>79.647205475288061</v>
      </c>
      <c r="AB76" s="197">
        <v>-2.589780997794553</v>
      </c>
      <c r="AC76" s="198">
        <v>43.292097112093678</v>
      </c>
      <c r="AD76" s="197">
        <v>68.334499251268269</v>
      </c>
      <c r="AE76" s="198">
        <v>133.34627477612798</v>
      </c>
      <c r="AF76" s="197">
        <v>-101.11356386426554</v>
      </c>
      <c r="AG76" s="198">
        <v>34.025011759913887</v>
      </c>
      <c r="AH76" s="197">
        <v>268.96346837996845</v>
      </c>
      <c r="AI76" s="198">
        <v>225.72811962746704</v>
      </c>
      <c r="AJ76" s="197">
        <v>67.529166373046394</v>
      </c>
      <c r="AK76" s="198">
        <v>292.22258749123569</v>
      </c>
      <c r="AL76" s="197">
        <v>144.86728318914501</v>
      </c>
      <c r="AM76" s="198">
        <v>161.58926444768036</v>
      </c>
      <c r="AN76" s="197">
        <v>141.90571636626777</v>
      </c>
      <c r="AO76" s="198">
        <v>35.626786674173033</v>
      </c>
      <c r="AP76" s="197">
        <v>347.09407050171893</v>
      </c>
      <c r="AQ76" s="198">
        <v>182.02018135466574</v>
      </c>
      <c r="AR76" s="197">
        <v>-650.7418355646505</v>
      </c>
      <c r="AS76" s="198">
        <v>-355.56522796706122</v>
      </c>
      <c r="AT76" s="197">
        <v>-369.91816422131643</v>
      </c>
      <c r="AU76" s="198">
        <v>-215.9635587855241</v>
      </c>
      <c r="AV76" s="197">
        <v>-245.56445764090418</v>
      </c>
      <c r="AW76" s="198">
        <v>27.623483912707091</v>
      </c>
      <c r="AX76" s="197">
        <v>164.92203328708302</v>
      </c>
      <c r="AY76" s="198">
        <v>121.11293479794911</v>
      </c>
      <c r="AZ76" s="197">
        <v>176.46452256864822</v>
      </c>
      <c r="BA76" s="197">
        <v>172.82047511068026</v>
      </c>
      <c r="BB76" s="199">
        <v>325.63781157407368</v>
      </c>
      <c r="BC76" s="200">
        <v>0</v>
      </c>
      <c r="BD76" s="201">
        <v>877.98680707500012</v>
      </c>
      <c r="BE76" s="200">
        <v>0</v>
      </c>
      <c r="BF76" s="201">
        <v>1410.4100079500004</v>
      </c>
      <c r="BG76" s="200">
        <v>0</v>
      </c>
      <c r="BH76" s="201">
        <v>985.51443125000048</v>
      </c>
      <c r="BI76" s="200">
        <v>0</v>
      </c>
      <c r="BJ76" s="201">
        <v>328.23879197916625</v>
      </c>
      <c r="BK76" s="200">
        <v>0</v>
      </c>
      <c r="BL76" s="201">
        <v>661.14670221153847</v>
      </c>
      <c r="BM76" s="200">
        <v>0</v>
      </c>
      <c r="BN76" s="201">
        <v>708.53135161057696</v>
      </c>
      <c r="BO76" s="200">
        <v>0</v>
      </c>
      <c r="BP76" s="201">
        <v>1334.0728778124997</v>
      </c>
      <c r="BQ76" s="200">
        <v>0</v>
      </c>
      <c r="BR76" s="201">
        <v>437.76645939999992</v>
      </c>
      <c r="BS76" s="200">
        <v>0</v>
      </c>
      <c r="BT76" s="201">
        <v>435.85268257211493</v>
      </c>
      <c r="BU76" s="200">
        <v>0</v>
      </c>
      <c r="BV76" s="201">
        <v>1119.7474945833326</v>
      </c>
      <c r="BW76" s="200">
        <v>0</v>
      </c>
      <c r="BX76" s="201">
        <v>538.4075372656248</v>
      </c>
      <c r="BY76" s="200">
        <v>0</v>
      </c>
      <c r="BZ76" s="201">
        <v>552.75112166666679</v>
      </c>
      <c r="CA76" s="200">
        <v>0</v>
      </c>
      <c r="CB76" s="201">
        <v>814.05317519999869</v>
      </c>
      <c r="CC76" s="200">
        <v>0</v>
      </c>
      <c r="CD76" s="201">
        <v>1351.4722740000002</v>
      </c>
      <c r="CE76" s="200">
        <v>0</v>
      </c>
      <c r="CF76" s="201">
        <v>1011.2733380769233</v>
      </c>
      <c r="CG76" s="200">
        <v>0</v>
      </c>
      <c r="CH76" s="201">
        <v>345.94992562499959</v>
      </c>
      <c r="CI76" s="200">
        <v>0</v>
      </c>
      <c r="CJ76" s="201">
        <v>681.90326307692283</v>
      </c>
      <c r="CK76" s="200">
        <v>0</v>
      </c>
      <c r="CL76" s="201">
        <v>731.5890628846156</v>
      </c>
      <c r="CM76" s="200">
        <v>0</v>
      </c>
      <c r="CN76" s="201">
        <v>1358.5172486538461</v>
      </c>
      <c r="CO76" s="200">
        <v>0</v>
      </c>
      <c r="CP76" s="201">
        <v>450.26605799999987</v>
      </c>
      <c r="CQ76" s="200">
        <v>0</v>
      </c>
      <c r="CR76" s="201">
        <v>448.92189519230834</v>
      </c>
      <c r="CS76" s="200">
        <v>0</v>
      </c>
      <c r="CT76" s="201">
        <v>996.91574884615352</v>
      </c>
      <c r="CU76" s="200">
        <v>0</v>
      </c>
      <c r="CV76" s="201">
        <v>703.23556500000029</v>
      </c>
      <c r="CW76" s="200">
        <v>0</v>
      </c>
    </row>
    <row r="77" spans="2:101" x14ac:dyDescent="0.25">
      <c r="B77" s="94">
        <v>10234</v>
      </c>
      <c r="C77" s="95" t="s">
        <v>80</v>
      </c>
      <c r="D77" s="195">
        <v>3.6380329499999996E-4</v>
      </c>
      <c r="E77" s="196">
        <v>3.6920097E-4</v>
      </c>
      <c r="F77" s="197">
        <v>-47.538217436701046</v>
      </c>
      <c r="G77" s="198">
        <v>30.758431818194154</v>
      </c>
      <c r="H77" s="197">
        <v>-3.9547338172183526</v>
      </c>
      <c r="I77" s="198">
        <v>80.424241640980028</v>
      </c>
      <c r="J77" s="197">
        <v>262.75459289208419</v>
      </c>
      <c r="K77" s="198">
        <v>260.14763558512959</v>
      </c>
      <c r="L77" s="197">
        <v>88.393697527639318</v>
      </c>
      <c r="M77" s="198">
        <v>273.81047998341398</v>
      </c>
      <c r="N77" s="197">
        <v>203.34867550346814</v>
      </c>
      <c r="O77" s="198">
        <v>195.39173039359332</v>
      </c>
      <c r="P77" s="197">
        <v>161.15751012746605</v>
      </c>
      <c r="Q77" s="198">
        <v>73.499084698532315</v>
      </c>
      <c r="R77" s="197">
        <v>273.55620732905936</v>
      </c>
      <c r="S77" s="198">
        <v>148.66646013348077</v>
      </c>
      <c r="T77" s="197">
        <v>-574.19364153012225</v>
      </c>
      <c r="U77" s="198">
        <v>-295.26147617136508</v>
      </c>
      <c r="V77" s="197">
        <v>-287.26804779491295</v>
      </c>
      <c r="W77" s="198">
        <v>-141.43873235373212</v>
      </c>
      <c r="X77" s="197">
        <v>-267.60449083444007</v>
      </c>
      <c r="Y77" s="198">
        <v>8.4997796886717616</v>
      </c>
      <c r="Z77" s="197">
        <v>-32.104843928298891</v>
      </c>
      <c r="AA77" s="198">
        <v>-6.9995732987108701</v>
      </c>
      <c r="AB77" s="197">
        <v>-63.469733858784615</v>
      </c>
      <c r="AC77" s="198">
        <v>16.128880330806965</v>
      </c>
      <c r="AD77" s="197">
        <v>-68.163322235465117</v>
      </c>
      <c r="AE77" s="198">
        <v>15.746350673360217</v>
      </c>
      <c r="AF77" s="197">
        <v>-21.005867493141523</v>
      </c>
      <c r="AG77" s="198">
        <v>64.794208947522847</v>
      </c>
      <c r="AH77" s="197">
        <v>247.39834348840597</v>
      </c>
      <c r="AI77" s="198">
        <v>247.8768772896567</v>
      </c>
      <c r="AJ77" s="197">
        <v>70.222873119444003</v>
      </c>
      <c r="AK77" s="198">
        <v>261.97015521284158</v>
      </c>
      <c r="AL77" s="197">
        <v>168.64344306672427</v>
      </c>
      <c r="AM77" s="198">
        <v>171.17056209142115</v>
      </c>
      <c r="AN77" s="197">
        <v>144.73829750858582</v>
      </c>
      <c r="AO77" s="198">
        <v>58.081645969430546</v>
      </c>
      <c r="AP77" s="197">
        <v>258.69259196717599</v>
      </c>
      <c r="AQ77" s="198">
        <v>136.04782776335438</v>
      </c>
      <c r="AR77" s="197">
        <v>-600.89396542463453</v>
      </c>
      <c r="AS77" s="198">
        <v>-316.8507439391895</v>
      </c>
      <c r="AT77" s="197">
        <v>-310.0953472025526</v>
      </c>
      <c r="AU77" s="198">
        <v>-158.72582606639878</v>
      </c>
      <c r="AV77" s="197">
        <v>-290.5530110735267</v>
      </c>
      <c r="AW77" s="198">
        <v>-7.7921115203984233</v>
      </c>
      <c r="AX77" s="197">
        <v>-51.06415652426778</v>
      </c>
      <c r="AY77" s="198">
        <v>-24.01513643459672</v>
      </c>
      <c r="AZ77" s="197">
        <v>-82.361291304760726</v>
      </c>
      <c r="BA77" s="197">
        <v>0.56480582592284445</v>
      </c>
      <c r="BB77" s="199">
        <v>234.62887812500006</v>
      </c>
      <c r="BC77" s="200">
        <v>0</v>
      </c>
      <c r="BD77" s="201">
        <v>347.76946687499947</v>
      </c>
      <c r="BE77" s="200">
        <v>0</v>
      </c>
      <c r="BF77" s="201">
        <v>534.77729624999961</v>
      </c>
      <c r="BG77" s="200">
        <v>0</v>
      </c>
      <c r="BH77" s="201">
        <v>487.58561466346112</v>
      </c>
      <c r="BI77" s="200">
        <v>0</v>
      </c>
      <c r="BJ77" s="201">
        <v>0</v>
      </c>
      <c r="BK77" s="200">
        <v>0</v>
      </c>
      <c r="BL77" s="201">
        <v>90.225674278846256</v>
      </c>
      <c r="BM77" s="200">
        <v>0</v>
      </c>
      <c r="BN77" s="201">
        <v>246.52712487980816</v>
      </c>
      <c r="BO77" s="200">
        <v>0</v>
      </c>
      <c r="BP77" s="201">
        <v>485.16480432692299</v>
      </c>
      <c r="BQ77" s="200">
        <v>0</v>
      </c>
      <c r="BR77" s="201">
        <v>178.71168975000043</v>
      </c>
      <c r="BS77" s="200">
        <v>0</v>
      </c>
      <c r="BT77" s="201">
        <v>467.02974879807681</v>
      </c>
      <c r="BU77" s="200">
        <v>0</v>
      </c>
      <c r="BV77" s="201">
        <v>255.2935399038461</v>
      </c>
      <c r="BW77" s="200">
        <v>0</v>
      </c>
      <c r="BX77" s="201">
        <v>391.02181612499993</v>
      </c>
      <c r="BY77" s="200">
        <v>0</v>
      </c>
      <c r="BZ77" s="201">
        <v>231.33034374999983</v>
      </c>
      <c r="CA77" s="200">
        <v>0</v>
      </c>
      <c r="CB77" s="201">
        <v>208.52407968749958</v>
      </c>
      <c r="CC77" s="200">
        <v>0</v>
      </c>
      <c r="CD77" s="201">
        <v>687.35254543269275</v>
      </c>
      <c r="CE77" s="200">
        <v>0</v>
      </c>
      <c r="CF77" s="201">
        <v>488.81328317307668</v>
      </c>
      <c r="CG77" s="200">
        <v>0</v>
      </c>
      <c r="CH77" s="201">
        <v>0</v>
      </c>
      <c r="CI77" s="200">
        <v>0</v>
      </c>
      <c r="CJ77" s="201">
        <v>83.891037980769042</v>
      </c>
      <c r="CK77" s="200">
        <v>0</v>
      </c>
      <c r="CL77" s="201">
        <v>242.88342620192321</v>
      </c>
      <c r="CM77" s="200">
        <v>0</v>
      </c>
      <c r="CN77" s="201">
        <v>393.98861699999998</v>
      </c>
      <c r="CO77" s="200">
        <v>0</v>
      </c>
      <c r="CP77" s="201">
        <v>271.77753461538509</v>
      </c>
      <c r="CQ77" s="200">
        <v>0</v>
      </c>
      <c r="CR77" s="201">
        <v>466.7917716346156</v>
      </c>
      <c r="CS77" s="200">
        <v>0</v>
      </c>
      <c r="CT77" s="201">
        <v>250.67251730769252</v>
      </c>
      <c r="CU77" s="200">
        <v>0</v>
      </c>
      <c r="CV77" s="201">
        <v>388.80770174999992</v>
      </c>
      <c r="CW77" s="200">
        <v>0</v>
      </c>
    </row>
    <row r="78" spans="2:101" x14ac:dyDescent="0.25">
      <c r="B78" s="94">
        <v>10235</v>
      </c>
      <c r="C78" s="95" t="s">
        <v>81</v>
      </c>
      <c r="D78" s="195">
        <v>0</v>
      </c>
      <c r="E78" s="196">
        <v>0</v>
      </c>
      <c r="F78" s="197">
        <v>0</v>
      </c>
      <c r="G78" s="198">
        <v>0</v>
      </c>
      <c r="H78" s="197">
        <v>0</v>
      </c>
      <c r="I78" s="198">
        <v>0</v>
      </c>
      <c r="J78" s="197">
        <v>0</v>
      </c>
      <c r="K78" s="198">
        <v>0</v>
      </c>
      <c r="L78" s="197">
        <v>0</v>
      </c>
      <c r="M78" s="198">
        <v>0</v>
      </c>
      <c r="N78" s="197">
        <v>0</v>
      </c>
      <c r="O78" s="198">
        <v>0</v>
      </c>
      <c r="P78" s="197">
        <v>0</v>
      </c>
      <c r="Q78" s="198">
        <v>0</v>
      </c>
      <c r="R78" s="197">
        <v>0</v>
      </c>
      <c r="S78" s="198">
        <v>0</v>
      </c>
      <c r="T78" s="197">
        <v>0</v>
      </c>
      <c r="U78" s="198">
        <v>0</v>
      </c>
      <c r="V78" s="197">
        <v>0</v>
      </c>
      <c r="W78" s="198">
        <v>0</v>
      </c>
      <c r="X78" s="197">
        <v>0</v>
      </c>
      <c r="Y78" s="198">
        <v>0</v>
      </c>
      <c r="Z78" s="197">
        <v>0</v>
      </c>
      <c r="AA78" s="198">
        <v>0</v>
      </c>
      <c r="AB78" s="197">
        <v>0</v>
      </c>
      <c r="AC78" s="198">
        <v>0</v>
      </c>
      <c r="AD78" s="197">
        <v>0</v>
      </c>
      <c r="AE78" s="198">
        <v>0</v>
      </c>
      <c r="AF78" s="197">
        <v>0</v>
      </c>
      <c r="AG78" s="198">
        <v>0</v>
      </c>
      <c r="AH78" s="197">
        <v>0</v>
      </c>
      <c r="AI78" s="198">
        <v>0</v>
      </c>
      <c r="AJ78" s="197">
        <v>0</v>
      </c>
      <c r="AK78" s="198">
        <v>0</v>
      </c>
      <c r="AL78" s="197">
        <v>0</v>
      </c>
      <c r="AM78" s="198">
        <v>0</v>
      </c>
      <c r="AN78" s="197">
        <v>0</v>
      </c>
      <c r="AO78" s="198">
        <v>0</v>
      </c>
      <c r="AP78" s="197">
        <v>0</v>
      </c>
      <c r="AQ78" s="198">
        <v>0</v>
      </c>
      <c r="AR78" s="197">
        <v>0</v>
      </c>
      <c r="AS78" s="198">
        <v>0</v>
      </c>
      <c r="AT78" s="197">
        <v>0</v>
      </c>
      <c r="AU78" s="198">
        <v>0</v>
      </c>
      <c r="AV78" s="197">
        <v>0</v>
      </c>
      <c r="AW78" s="198">
        <v>0</v>
      </c>
      <c r="AX78" s="197">
        <v>0</v>
      </c>
      <c r="AY78" s="198">
        <v>0</v>
      </c>
      <c r="AZ78" s="197">
        <v>0</v>
      </c>
      <c r="BA78" s="197">
        <v>0</v>
      </c>
      <c r="BB78" s="199">
        <v>0</v>
      </c>
      <c r="BC78" s="200">
        <v>0</v>
      </c>
      <c r="BD78" s="201">
        <v>0</v>
      </c>
      <c r="BE78" s="200">
        <v>0</v>
      </c>
      <c r="BF78" s="201">
        <v>0</v>
      </c>
      <c r="BG78" s="200">
        <v>0</v>
      </c>
      <c r="BH78" s="201">
        <v>0</v>
      </c>
      <c r="BI78" s="200">
        <v>0</v>
      </c>
      <c r="BJ78" s="201">
        <v>0</v>
      </c>
      <c r="BK78" s="200">
        <v>0</v>
      </c>
      <c r="BL78" s="201">
        <v>0</v>
      </c>
      <c r="BM78" s="200">
        <v>0</v>
      </c>
      <c r="BN78" s="201">
        <v>0</v>
      </c>
      <c r="BO78" s="200">
        <v>0</v>
      </c>
      <c r="BP78" s="201">
        <v>0</v>
      </c>
      <c r="BQ78" s="200">
        <v>0</v>
      </c>
      <c r="BR78" s="201">
        <v>0</v>
      </c>
      <c r="BS78" s="200">
        <v>0</v>
      </c>
      <c r="BT78" s="201">
        <v>0</v>
      </c>
      <c r="BU78" s="200">
        <v>0</v>
      </c>
      <c r="BV78" s="201">
        <v>0</v>
      </c>
      <c r="BW78" s="200">
        <v>0</v>
      </c>
      <c r="BX78" s="201">
        <v>0</v>
      </c>
      <c r="BY78" s="200">
        <v>0</v>
      </c>
      <c r="BZ78" s="201">
        <v>0</v>
      </c>
      <c r="CA78" s="200">
        <v>0</v>
      </c>
      <c r="CB78" s="201">
        <v>0</v>
      </c>
      <c r="CC78" s="200">
        <v>0</v>
      </c>
      <c r="CD78" s="201">
        <v>0</v>
      </c>
      <c r="CE78" s="200">
        <v>0</v>
      </c>
      <c r="CF78" s="201">
        <v>0</v>
      </c>
      <c r="CG78" s="200">
        <v>0</v>
      </c>
      <c r="CH78" s="201">
        <v>0</v>
      </c>
      <c r="CI78" s="200">
        <v>0</v>
      </c>
      <c r="CJ78" s="201">
        <v>0</v>
      </c>
      <c r="CK78" s="200">
        <v>0</v>
      </c>
      <c r="CL78" s="201">
        <v>0</v>
      </c>
      <c r="CM78" s="200">
        <v>0</v>
      </c>
      <c r="CN78" s="201">
        <v>0</v>
      </c>
      <c r="CO78" s="200">
        <v>0</v>
      </c>
      <c r="CP78" s="201">
        <v>0</v>
      </c>
      <c r="CQ78" s="200">
        <v>0</v>
      </c>
      <c r="CR78" s="201">
        <v>0</v>
      </c>
      <c r="CS78" s="200">
        <v>0</v>
      </c>
      <c r="CT78" s="201">
        <v>0</v>
      </c>
      <c r="CU78" s="200">
        <v>0</v>
      </c>
      <c r="CV78" s="201">
        <v>0</v>
      </c>
      <c r="CW78" s="200">
        <v>0</v>
      </c>
    </row>
    <row r="79" spans="2:101" x14ac:dyDescent="0.25">
      <c r="B79" s="94">
        <v>10236</v>
      </c>
      <c r="C79" s="95" t="s">
        <v>82</v>
      </c>
      <c r="D79" s="195">
        <v>2.6855019100000005E-4</v>
      </c>
      <c r="E79" s="196">
        <v>2.7085005499999999E-4</v>
      </c>
      <c r="F79" s="197">
        <v>-91.431179290058708</v>
      </c>
      <c r="G79" s="198">
        <v>-40.537067080642366</v>
      </c>
      <c r="H79" s="197">
        <v>-23.641388399452623</v>
      </c>
      <c r="I79" s="198">
        <v>121.15321705122462</v>
      </c>
      <c r="J79" s="197">
        <v>227.49067158378907</v>
      </c>
      <c r="K79" s="198">
        <v>174.34503907663884</v>
      </c>
      <c r="L79" s="197">
        <v>83.398517739956503</v>
      </c>
      <c r="M79" s="198">
        <v>209.58289589102628</v>
      </c>
      <c r="N79" s="197">
        <v>241.7405520506093</v>
      </c>
      <c r="O79" s="198">
        <v>182.62014289788223</v>
      </c>
      <c r="P79" s="197">
        <v>74.801599954772911</v>
      </c>
      <c r="Q79" s="198">
        <v>16.813804546708415</v>
      </c>
      <c r="R79" s="197">
        <v>206.08073893423654</v>
      </c>
      <c r="S79" s="198">
        <v>101.37614612472183</v>
      </c>
      <c r="T79" s="197">
        <v>-494.37612809196145</v>
      </c>
      <c r="U79" s="198">
        <v>-251.55519780379441</v>
      </c>
      <c r="V79" s="197">
        <v>-367.44599744710496</v>
      </c>
      <c r="W79" s="198">
        <v>-181.55391300436114</v>
      </c>
      <c r="X79" s="197">
        <v>-449.0034586585312</v>
      </c>
      <c r="Y79" s="198">
        <v>-127.95328934280332</v>
      </c>
      <c r="Z79" s="197">
        <v>-256.8125701558684</v>
      </c>
      <c r="AA79" s="198">
        <v>-137.41929420763128</v>
      </c>
      <c r="AB79" s="197">
        <v>-198.50327243836492</v>
      </c>
      <c r="AC79" s="198">
        <v>-96.755826284477578</v>
      </c>
      <c r="AD79" s="197">
        <v>-126.43156206542862</v>
      </c>
      <c r="AE79" s="198">
        <v>-18.982561297918128</v>
      </c>
      <c r="AF79" s="197">
        <v>10.574594385832611</v>
      </c>
      <c r="AG79" s="198">
        <v>75.837354126162325</v>
      </c>
      <c r="AH79" s="197">
        <v>222.36906183439186</v>
      </c>
      <c r="AI79" s="198">
        <v>170.5922032979405</v>
      </c>
      <c r="AJ79" s="197">
        <v>77.226507496897597</v>
      </c>
      <c r="AK79" s="198">
        <v>205.94823233964189</v>
      </c>
      <c r="AL79" s="197">
        <v>196.6192405862468</v>
      </c>
      <c r="AM79" s="198">
        <v>161.04224691337095</v>
      </c>
      <c r="AN79" s="197">
        <v>68.555965702542835</v>
      </c>
      <c r="AO79" s="198">
        <v>11.544819829131653</v>
      </c>
      <c r="AP79" s="197">
        <v>169.69993665853195</v>
      </c>
      <c r="AQ79" s="198">
        <v>128.47152535214718</v>
      </c>
      <c r="AR79" s="197">
        <v>-479.5066247553579</v>
      </c>
      <c r="AS79" s="198">
        <v>-285.128756171666</v>
      </c>
      <c r="AT79" s="197">
        <v>-377.66264519401386</v>
      </c>
      <c r="AU79" s="198">
        <v>-187.95738482638956</v>
      </c>
      <c r="AV79" s="197">
        <v>-459.73495975314461</v>
      </c>
      <c r="AW79" s="198">
        <v>-134.47861299100589</v>
      </c>
      <c r="AX79" s="197">
        <v>-265.89814836377906</v>
      </c>
      <c r="AY79" s="198">
        <v>-144.02568472728674</v>
      </c>
      <c r="AZ79" s="197">
        <v>-206.82463458495431</v>
      </c>
      <c r="BA79" s="197">
        <v>-102.88154723996475</v>
      </c>
      <c r="BB79" s="199">
        <v>339.66381402777779</v>
      </c>
      <c r="BC79" s="200">
        <v>0</v>
      </c>
      <c r="BD79" s="201">
        <v>176.10066467499996</v>
      </c>
      <c r="BE79" s="200">
        <v>0</v>
      </c>
      <c r="BF79" s="201">
        <v>35.83633560000014</v>
      </c>
      <c r="BG79" s="200">
        <v>0</v>
      </c>
      <c r="BH79" s="201">
        <v>636.25098749999995</v>
      </c>
      <c r="BI79" s="200">
        <v>0</v>
      </c>
      <c r="BJ79" s="201">
        <v>36.299794036457925</v>
      </c>
      <c r="BK79" s="200">
        <v>0</v>
      </c>
      <c r="BL79" s="201">
        <v>411.24934187499997</v>
      </c>
      <c r="BM79" s="200">
        <v>0</v>
      </c>
      <c r="BN79" s="201">
        <v>370.87368906250038</v>
      </c>
      <c r="BO79" s="200">
        <v>0</v>
      </c>
      <c r="BP79" s="201">
        <v>0</v>
      </c>
      <c r="BQ79" s="200">
        <v>0</v>
      </c>
      <c r="BR79" s="201">
        <v>0</v>
      </c>
      <c r="BS79" s="200">
        <v>0</v>
      </c>
      <c r="BT79" s="201">
        <v>138.36979843750001</v>
      </c>
      <c r="BU79" s="200">
        <v>0</v>
      </c>
      <c r="BV79" s="201">
        <v>148.09388874999991</v>
      </c>
      <c r="BW79" s="200">
        <v>0</v>
      </c>
      <c r="BX79" s="201">
        <v>0</v>
      </c>
      <c r="BY79" s="200">
        <v>0</v>
      </c>
      <c r="BZ79" s="201">
        <v>405.53143518518527</v>
      </c>
      <c r="CA79" s="200">
        <v>0</v>
      </c>
      <c r="CB79" s="201">
        <v>0</v>
      </c>
      <c r="CC79" s="200">
        <v>0</v>
      </c>
      <c r="CD79" s="201">
        <v>150.98237884615395</v>
      </c>
      <c r="CE79" s="200">
        <v>0</v>
      </c>
      <c r="CF79" s="201">
        <v>641.69984134615368</v>
      </c>
      <c r="CG79" s="200">
        <v>0</v>
      </c>
      <c r="CH79" s="201">
        <v>143.29543867187485</v>
      </c>
      <c r="CI79" s="200">
        <v>0</v>
      </c>
      <c r="CJ79" s="201">
        <v>414.77128149038452</v>
      </c>
      <c r="CK79" s="200">
        <v>0</v>
      </c>
      <c r="CL79" s="201">
        <v>449.82687716346157</v>
      </c>
      <c r="CM79" s="200">
        <v>0</v>
      </c>
      <c r="CN79" s="201">
        <v>0</v>
      </c>
      <c r="CO79" s="200">
        <v>0</v>
      </c>
      <c r="CP79" s="201">
        <v>0</v>
      </c>
      <c r="CQ79" s="200">
        <v>0</v>
      </c>
      <c r="CR79" s="201">
        <v>139.55479747596152</v>
      </c>
      <c r="CS79" s="200">
        <v>0</v>
      </c>
      <c r="CT79" s="201">
        <v>149.36216490384604</v>
      </c>
      <c r="CU79" s="200">
        <v>0</v>
      </c>
      <c r="CV79" s="201">
        <v>0</v>
      </c>
      <c r="CW79" s="200">
        <v>0</v>
      </c>
    </row>
    <row r="80" spans="2:101" x14ac:dyDescent="0.25">
      <c r="B80" s="94">
        <v>10237</v>
      </c>
      <c r="C80" s="95" t="s">
        <v>83</v>
      </c>
      <c r="D80" s="195">
        <v>8.713429999999999E-4</v>
      </c>
      <c r="E80" s="196">
        <v>8.9217150000000004E-4</v>
      </c>
      <c r="F80" s="197">
        <v>129.88159814402312</v>
      </c>
      <c r="G80" s="198">
        <v>110.50036655032123</v>
      </c>
      <c r="H80" s="197">
        <v>-14.437366509065395</v>
      </c>
      <c r="I80" s="198">
        <v>129.38071220186222</v>
      </c>
      <c r="J80" s="197">
        <v>337.64508839123147</v>
      </c>
      <c r="K80" s="198">
        <v>548.03787342946976</v>
      </c>
      <c r="L80" s="197">
        <v>468.71985695379936</v>
      </c>
      <c r="M80" s="198">
        <v>313.25783434501648</v>
      </c>
      <c r="N80" s="197">
        <v>680.94842011002982</v>
      </c>
      <c r="O80" s="198">
        <v>447.87458006922941</v>
      </c>
      <c r="P80" s="197">
        <v>350.51563774929338</v>
      </c>
      <c r="Q80" s="198">
        <v>243.76003094144383</v>
      </c>
      <c r="R80" s="197">
        <v>764.70186430085232</v>
      </c>
      <c r="S80" s="198">
        <v>376.38065412061985</v>
      </c>
      <c r="T80" s="197">
        <v>-1353.2939862149233</v>
      </c>
      <c r="U80" s="198">
        <v>-703.15119530783022</v>
      </c>
      <c r="V80" s="197">
        <v>-887.73873328038246</v>
      </c>
      <c r="W80" s="198">
        <v>-257.59808672868024</v>
      </c>
      <c r="X80" s="197">
        <v>-1194.7312088473075</v>
      </c>
      <c r="Y80" s="198">
        <v>-239.35854791501373</v>
      </c>
      <c r="Z80" s="197">
        <v>-417.60193994923202</v>
      </c>
      <c r="AA80" s="198">
        <v>-101.86583059909837</v>
      </c>
      <c r="AB80" s="197">
        <v>-604.25276102562225</v>
      </c>
      <c r="AC80" s="198">
        <v>-105.14054327591641</v>
      </c>
      <c r="AD80" s="197">
        <v>103.39843697572108</v>
      </c>
      <c r="AE80" s="198">
        <v>131.38460613833428</v>
      </c>
      <c r="AF80" s="197">
        <v>-28.279571998396786</v>
      </c>
      <c r="AG80" s="198">
        <v>176.23039756325394</v>
      </c>
      <c r="AH80" s="197">
        <v>217.18215229976272</v>
      </c>
      <c r="AI80" s="198">
        <v>488.19684954407012</v>
      </c>
      <c r="AJ80" s="197">
        <v>247.8860635699574</v>
      </c>
      <c r="AK80" s="198">
        <v>463.03440721634917</v>
      </c>
      <c r="AL80" s="197">
        <v>550.2635653653482</v>
      </c>
      <c r="AM80" s="198">
        <v>488.36101518059542</v>
      </c>
      <c r="AN80" s="197">
        <v>305.31591861880543</v>
      </c>
      <c r="AO80" s="198">
        <v>270.25846250896814</v>
      </c>
      <c r="AP80" s="197">
        <v>835.95283936401324</v>
      </c>
      <c r="AQ80" s="198">
        <v>455.7034076795012</v>
      </c>
      <c r="AR80" s="197">
        <v>-1431.6217494616324</v>
      </c>
      <c r="AS80" s="198">
        <v>-812.53793788441374</v>
      </c>
      <c r="AT80" s="197">
        <v>-940.96357928319799</v>
      </c>
      <c r="AU80" s="198">
        <v>-266.40724035734348</v>
      </c>
      <c r="AV80" s="197">
        <v>-1096.74225000653</v>
      </c>
      <c r="AW80" s="198">
        <v>-249.60114740214667</v>
      </c>
      <c r="AX80" s="197">
        <v>-510.84917766436524</v>
      </c>
      <c r="AY80" s="198">
        <v>-76.976360834585066</v>
      </c>
      <c r="AZ80" s="197">
        <v>-65.533027046317656</v>
      </c>
      <c r="BA80" s="197">
        <v>88.400086580649656</v>
      </c>
      <c r="BB80" s="199">
        <v>2384.786122685186</v>
      </c>
      <c r="BC80" s="200">
        <v>0</v>
      </c>
      <c r="BD80" s="201">
        <v>1911.8644874999993</v>
      </c>
      <c r="BE80" s="200">
        <v>0</v>
      </c>
      <c r="BF80" s="201">
        <v>1682.6262750000008</v>
      </c>
      <c r="BG80" s="200">
        <v>0</v>
      </c>
      <c r="BH80" s="201">
        <v>1110.2338341346126</v>
      </c>
      <c r="BI80" s="200">
        <v>0</v>
      </c>
      <c r="BJ80" s="201">
        <v>986.22934895833271</v>
      </c>
      <c r="BK80" s="200">
        <v>0</v>
      </c>
      <c r="BL80" s="201">
        <v>1354.8826923076908</v>
      </c>
      <c r="BM80" s="200">
        <v>0</v>
      </c>
      <c r="BN80" s="201">
        <v>906.94762019230723</v>
      </c>
      <c r="BO80" s="200">
        <v>0</v>
      </c>
      <c r="BP80" s="201">
        <v>996.92894230769127</v>
      </c>
      <c r="BQ80" s="200">
        <v>0</v>
      </c>
      <c r="BR80" s="201">
        <v>588.98592499999882</v>
      </c>
      <c r="BS80" s="200">
        <v>0</v>
      </c>
      <c r="BT80" s="201">
        <v>1141.9019350961519</v>
      </c>
      <c r="BU80" s="200">
        <v>0</v>
      </c>
      <c r="BV80" s="201">
        <v>1060.984247685185</v>
      </c>
      <c r="BW80" s="200">
        <v>0</v>
      </c>
      <c r="BX80" s="201">
        <v>990.71915364583288</v>
      </c>
      <c r="BY80" s="200">
        <v>0</v>
      </c>
      <c r="BZ80" s="201">
        <v>2352.6312384259254</v>
      </c>
      <c r="CA80" s="200">
        <v>0</v>
      </c>
      <c r="CB80" s="201">
        <v>1790.514962499999</v>
      </c>
      <c r="CC80" s="200">
        <v>0</v>
      </c>
      <c r="CD80" s="201">
        <v>1787.9340874999998</v>
      </c>
      <c r="CE80" s="200">
        <v>0</v>
      </c>
      <c r="CF80" s="201">
        <v>1127.6893269230764</v>
      </c>
      <c r="CG80" s="200">
        <v>0</v>
      </c>
      <c r="CH80" s="201">
        <v>1000.4939713541645</v>
      </c>
      <c r="CI80" s="200">
        <v>0</v>
      </c>
      <c r="CJ80" s="201">
        <v>1290.1751923076913</v>
      </c>
      <c r="CK80" s="200">
        <v>0</v>
      </c>
      <c r="CL80" s="201">
        <v>947.82200721153856</v>
      </c>
      <c r="CM80" s="200">
        <v>0</v>
      </c>
      <c r="CN80" s="201">
        <v>1047.1329687499999</v>
      </c>
      <c r="CO80" s="200">
        <v>0</v>
      </c>
      <c r="CP80" s="201">
        <v>666.24909999999829</v>
      </c>
      <c r="CQ80" s="200">
        <v>0</v>
      </c>
      <c r="CR80" s="201">
        <v>1164.1360817307684</v>
      </c>
      <c r="CS80" s="200">
        <v>0</v>
      </c>
      <c r="CT80" s="201">
        <v>1064.4752884615386</v>
      </c>
      <c r="CU80" s="200">
        <v>0</v>
      </c>
      <c r="CV80" s="201">
        <v>372.99404999999865</v>
      </c>
      <c r="CW80" s="200">
        <v>0</v>
      </c>
    </row>
    <row r="81" spans="2:101" x14ac:dyDescent="0.25">
      <c r="B81" s="94">
        <v>10239</v>
      </c>
      <c r="C81" s="95" t="s">
        <v>84</v>
      </c>
      <c r="D81" s="195">
        <v>1.36766E-4</v>
      </c>
      <c r="E81" s="196">
        <v>1.3848800000000001E-4</v>
      </c>
      <c r="F81" s="197">
        <v>-8.0762532930423099</v>
      </c>
      <c r="G81" s="198">
        <v>36.043417245266703</v>
      </c>
      <c r="H81" s="197">
        <v>-9.0551888582494495</v>
      </c>
      <c r="I81" s="198">
        <v>47.015582704094463</v>
      </c>
      <c r="J81" s="197">
        <v>107.6350201218649</v>
      </c>
      <c r="K81" s="198">
        <v>127.7063348195491</v>
      </c>
      <c r="L81" s="197">
        <v>76.356728849479907</v>
      </c>
      <c r="M81" s="198">
        <v>163.59745947263082</v>
      </c>
      <c r="N81" s="197">
        <v>116.52935869404844</v>
      </c>
      <c r="O81" s="198">
        <v>125.18528855262058</v>
      </c>
      <c r="P81" s="197">
        <v>82.348160694709051</v>
      </c>
      <c r="Q81" s="198">
        <v>65.292070856989412</v>
      </c>
      <c r="R81" s="197">
        <v>92.973370470009087</v>
      </c>
      <c r="S81" s="198">
        <v>74.785252188440992</v>
      </c>
      <c r="T81" s="197">
        <v>-244.16191021184221</v>
      </c>
      <c r="U81" s="198">
        <v>-116.64445313251962</v>
      </c>
      <c r="V81" s="197">
        <v>-177.50948885432993</v>
      </c>
      <c r="W81" s="198">
        <v>-82.90549893859243</v>
      </c>
      <c r="X81" s="197">
        <v>-209.0042882266392</v>
      </c>
      <c r="Y81" s="198">
        <v>-59.546988496989648</v>
      </c>
      <c r="Z81" s="197">
        <v>-120.54234673890561</v>
      </c>
      <c r="AA81" s="198">
        <v>-54.804167748877724</v>
      </c>
      <c r="AB81" s="197">
        <v>-89.947907198813979</v>
      </c>
      <c r="AC81" s="198">
        <v>-27.145444337300461</v>
      </c>
      <c r="AD81" s="197">
        <v>-13.222294069482507</v>
      </c>
      <c r="AE81" s="198">
        <v>33.190811132170957</v>
      </c>
      <c r="AF81" s="197">
        <v>-15.155213751233887</v>
      </c>
      <c r="AG81" s="198">
        <v>43.318506681226616</v>
      </c>
      <c r="AH81" s="197">
        <v>101.54225321071627</v>
      </c>
      <c r="AI81" s="198">
        <v>123.91399092281502</v>
      </c>
      <c r="AJ81" s="197">
        <v>70.093719673360141</v>
      </c>
      <c r="AK81" s="198">
        <v>160.03126389530797</v>
      </c>
      <c r="AL81" s="197">
        <v>93.772736054000148</v>
      </c>
      <c r="AM81" s="198">
        <v>109.84867911378061</v>
      </c>
      <c r="AN81" s="197">
        <v>77.267488884436702</v>
      </c>
      <c r="AO81" s="198">
        <v>62.09552208898959</v>
      </c>
      <c r="AP81" s="197">
        <v>89.314872275496924</v>
      </c>
      <c r="AQ81" s="198">
        <v>72.389724159899515</v>
      </c>
      <c r="AR81" s="197">
        <v>-251.29083005891525</v>
      </c>
      <c r="AS81" s="198">
        <v>-121.0757848364095</v>
      </c>
      <c r="AT81" s="197">
        <v>-183.6532432753641</v>
      </c>
      <c r="AU81" s="198">
        <v>-86.282413624788219</v>
      </c>
      <c r="AV81" s="197">
        <v>-215.59822755020113</v>
      </c>
      <c r="AW81" s="198">
        <v>-62.885059024692566</v>
      </c>
      <c r="AX81" s="197">
        <v>-126.18678433936472</v>
      </c>
      <c r="AY81" s="198">
        <v>-57.873392298280116</v>
      </c>
      <c r="AZ81" s="197">
        <v>-94.861225074282729</v>
      </c>
      <c r="BA81" s="197">
        <v>-30.048202464384914</v>
      </c>
      <c r="BB81" s="199">
        <v>127.22062499999998</v>
      </c>
      <c r="BC81" s="200">
        <v>0</v>
      </c>
      <c r="BD81" s="201">
        <v>104.055875</v>
      </c>
      <c r="BE81" s="200">
        <v>0</v>
      </c>
      <c r="BF81" s="201">
        <v>132.9714750000002</v>
      </c>
      <c r="BG81" s="200">
        <v>0</v>
      </c>
      <c r="BH81" s="201">
        <v>222.45579326923078</v>
      </c>
      <c r="BI81" s="200">
        <v>0</v>
      </c>
      <c r="BJ81" s="201">
        <v>28.061250000000133</v>
      </c>
      <c r="BK81" s="200">
        <v>0</v>
      </c>
      <c r="BL81" s="201">
        <v>58.935288461538569</v>
      </c>
      <c r="BM81" s="200">
        <v>0</v>
      </c>
      <c r="BN81" s="201">
        <v>153.15545673076932</v>
      </c>
      <c r="BO81" s="200">
        <v>0</v>
      </c>
      <c r="BP81" s="201">
        <v>140.2135336538461</v>
      </c>
      <c r="BQ81" s="200">
        <v>0</v>
      </c>
      <c r="BR81" s="201">
        <v>56.258825000000051</v>
      </c>
      <c r="BS81" s="200">
        <v>0</v>
      </c>
      <c r="BT81" s="201">
        <v>61.168557692307736</v>
      </c>
      <c r="BU81" s="200">
        <v>0</v>
      </c>
      <c r="BV81" s="201">
        <v>34.908629807692257</v>
      </c>
      <c r="BW81" s="200">
        <v>0</v>
      </c>
      <c r="BX81" s="201">
        <v>46.946549999999881</v>
      </c>
      <c r="BY81" s="200">
        <v>0</v>
      </c>
      <c r="BZ81" s="201">
        <v>127.22062499999998</v>
      </c>
      <c r="CA81" s="200">
        <v>0</v>
      </c>
      <c r="CB81" s="201">
        <v>54.532369791666653</v>
      </c>
      <c r="CC81" s="200">
        <v>0</v>
      </c>
      <c r="CD81" s="201">
        <v>189.85026442307696</v>
      </c>
      <c r="CE81" s="200">
        <v>0</v>
      </c>
      <c r="CF81" s="201">
        <v>222.45579326923078</v>
      </c>
      <c r="CG81" s="200">
        <v>0</v>
      </c>
      <c r="CH81" s="201">
        <v>74.27127604166661</v>
      </c>
      <c r="CI81" s="200">
        <v>0</v>
      </c>
      <c r="CJ81" s="201">
        <v>58.935288461538569</v>
      </c>
      <c r="CK81" s="200">
        <v>0</v>
      </c>
      <c r="CL81" s="201">
        <v>153.15545673076932</v>
      </c>
      <c r="CM81" s="200">
        <v>0</v>
      </c>
      <c r="CN81" s="201">
        <v>109.24847499999983</v>
      </c>
      <c r="CO81" s="200">
        <v>0</v>
      </c>
      <c r="CP81" s="201">
        <v>86.109254807692295</v>
      </c>
      <c r="CQ81" s="200">
        <v>0</v>
      </c>
      <c r="CR81" s="201">
        <v>61.168557692307736</v>
      </c>
      <c r="CS81" s="200">
        <v>0</v>
      </c>
      <c r="CT81" s="201">
        <v>34.908629807692257</v>
      </c>
      <c r="CU81" s="200">
        <v>0</v>
      </c>
      <c r="CV81" s="201">
        <v>46.946549999999881</v>
      </c>
      <c r="CW81" s="200">
        <v>0</v>
      </c>
    </row>
    <row r="82" spans="2:101" x14ac:dyDescent="0.25">
      <c r="B82" s="94">
        <v>10242</v>
      </c>
      <c r="C82" s="95" t="s">
        <v>85</v>
      </c>
      <c r="D82" s="195">
        <v>9.0727000000000001E-5</v>
      </c>
      <c r="E82" s="196">
        <v>9.1406000000000012E-5</v>
      </c>
      <c r="F82" s="197">
        <v>-112.34392855057433</v>
      </c>
      <c r="G82" s="198">
        <v>-45.34038508875517</v>
      </c>
      <c r="H82" s="197">
        <v>-171.01299194297118</v>
      </c>
      <c r="I82" s="198">
        <v>-76.892764359311698</v>
      </c>
      <c r="J82" s="197">
        <v>-137.96719071299569</v>
      </c>
      <c r="K82" s="198">
        <v>-55.878372055165514</v>
      </c>
      <c r="L82" s="197">
        <v>-162.92908354344814</v>
      </c>
      <c r="M82" s="198">
        <v>-56.255297388946254</v>
      </c>
      <c r="N82" s="197">
        <v>-115.79792173848082</v>
      </c>
      <c r="O82" s="198">
        <v>-42.79116271058885</v>
      </c>
      <c r="P82" s="197">
        <v>-136.98257436154552</v>
      </c>
      <c r="Q82" s="198">
        <v>-71.656588951405467</v>
      </c>
      <c r="R82" s="197">
        <v>-81.871414630372215</v>
      </c>
      <c r="S82" s="198">
        <v>-49.236195763927554</v>
      </c>
      <c r="T82" s="197">
        <v>-56.632622024039662</v>
      </c>
      <c r="U82" s="198">
        <v>18.148182544242665</v>
      </c>
      <c r="V82" s="197">
        <v>182.25027076819683</v>
      </c>
      <c r="W82" s="198">
        <v>178.92421338299232</v>
      </c>
      <c r="X82" s="197">
        <v>261.16601246875479</v>
      </c>
      <c r="Y82" s="198">
        <v>301.20636524570159</v>
      </c>
      <c r="Z82" s="197">
        <v>233.30984203434568</v>
      </c>
      <c r="AA82" s="198">
        <v>218.99561111868138</v>
      </c>
      <c r="AB82" s="197">
        <v>54.787291040852296</v>
      </c>
      <c r="AC82" s="198">
        <v>86.900396157961353</v>
      </c>
      <c r="AD82" s="197">
        <v>-113.3466484502276</v>
      </c>
      <c r="AE82" s="198">
        <v>-45.786753190260384</v>
      </c>
      <c r="AF82" s="197">
        <v>-172.46271631134312</v>
      </c>
      <c r="AG82" s="198">
        <v>-77.601414498410037</v>
      </c>
      <c r="AH82" s="197">
        <v>-139.41524319422092</v>
      </c>
      <c r="AI82" s="198">
        <v>-56.623257168918421</v>
      </c>
      <c r="AJ82" s="197">
        <v>-165.39864407224334</v>
      </c>
      <c r="AK82" s="198">
        <v>-57.661480197890612</v>
      </c>
      <c r="AL82" s="197">
        <v>-121.93162737297143</v>
      </c>
      <c r="AM82" s="198">
        <v>-47.108015985253395</v>
      </c>
      <c r="AN82" s="197">
        <v>-138.98592869323829</v>
      </c>
      <c r="AO82" s="198">
        <v>-72.917016717649318</v>
      </c>
      <c r="AP82" s="197">
        <v>-83.313993186744881</v>
      </c>
      <c r="AQ82" s="198">
        <v>-50.18077388900285</v>
      </c>
      <c r="AR82" s="197">
        <v>-54.931068874308302</v>
      </c>
      <c r="AS82" s="198">
        <v>19.960648823603162</v>
      </c>
      <c r="AT82" s="197">
        <v>184.56148345583782</v>
      </c>
      <c r="AU82" s="198">
        <v>180.9313157221753</v>
      </c>
      <c r="AV82" s="197">
        <v>263.09097322328523</v>
      </c>
      <c r="AW82" s="198">
        <v>303.43752418396514</v>
      </c>
      <c r="AX82" s="197">
        <v>235.78468980977433</v>
      </c>
      <c r="AY82" s="198">
        <v>221.1572884305024</v>
      </c>
      <c r="AZ82" s="197">
        <v>57.424425862313818</v>
      </c>
      <c r="BA82" s="197">
        <v>89.25371266882641</v>
      </c>
      <c r="BB82" s="199">
        <v>105.43101851851858</v>
      </c>
      <c r="BC82" s="200">
        <v>0</v>
      </c>
      <c r="BD82" s="201">
        <v>78.352574999999973</v>
      </c>
      <c r="BE82" s="200">
        <v>0</v>
      </c>
      <c r="BF82" s="201">
        <v>40.794075000000028</v>
      </c>
      <c r="BG82" s="200">
        <v>0</v>
      </c>
      <c r="BH82" s="201">
        <v>57.987427884615364</v>
      </c>
      <c r="BI82" s="200">
        <v>0</v>
      </c>
      <c r="BJ82" s="201">
        <v>18.275833333333349</v>
      </c>
      <c r="BK82" s="200">
        <v>0</v>
      </c>
      <c r="BL82" s="201">
        <v>36.650721153846106</v>
      </c>
      <c r="BM82" s="200">
        <v>0</v>
      </c>
      <c r="BN82" s="201">
        <v>63.572283653846135</v>
      </c>
      <c r="BO82" s="200">
        <v>0</v>
      </c>
      <c r="BP82" s="201">
        <v>0</v>
      </c>
      <c r="BQ82" s="200">
        <v>0</v>
      </c>
      <c r="BR82" s="201">
        <v>163.55447499999991</v>
      </c>
      <c r="BS82" s="200">
        <v>0</v>
      </c>
      <c r="BT82" s="201">
        <v>177.37528846153839</v>
      </c>
      <c r="BU82" s="200">
        <v>0</v>
      </c>
      <c r="BV82" s="201">
        <v>245.87298076923057</v>
      </c>
      <c r="BW82" s="200">
        <v>0</v>
      </c>
      <c r="BX82" s="201">
        <v>18.201924999999974</v>
      </c>
      <c r="BY82" s="200">
        <v>0</v>
      </c>
      <c r="BZ82" s="201">
        <v>106.90506944444444</v>
      </c>
      <c r="CA82" s="200">
        <v>0</v>
      </c>
      <c r="CB82" s="201">
        <v>64.049635416666632</v>
      </c>
      <c r="CC82" s="200">
        <v>0</v>
      </c>
      <c r="CD82" s="201">
        <v>59.950120192307679</v>
      </c>
      <c r="CE82" s="200">
        <v>0</v>
      </c>
      <c r="CF82" s="201">
        <v>57.987427884615364</v>
      </c>
      <c r="CG82" s="200">
        <v>0</v>
      </c>
      <c r="CH82" s="201">
        <v>29.10250000000007</v>
      </c>
      <c r="CI82" s="200">
        <v>0</v>
      </c>
      <c r="CJ82" s="201">
        <v>36.650721153846106</v>
      </c>
      <c r="CK82" s="200">
        <v>0</v>
      </c>
      <c r="CL82" s="201">
        <v>63.572283653846135</v>
      </c>
      <c r="CM82" s="200">
        <v>0</v>
      </c>
      <c r="CN82" s="201">
        <v>0</v>
      </c>
      <c r="CO82" s="200">
        <v>0</v>
      </c>
      <c r="CP82" s="201">
        <v>213.00394230769228</v>
      </c>
      <c r="CQ82" s="200">
        <v>0</v>
      </c>
      <c r="CR82" s="201">
        <v>178.67786057692305</v>
      </c>
      <c r="CS82" s="200">
        <v>0</v>
      </c>
      <c r="CT82" s="201">
        <v>246.75370192307673</v>
      </c>
      <c r="CU82" s="200">
        <v>0</v>
      </c>
      <c r="CV82" s="201">
        <v>19.015674999999884</v>
      </c>
      <c r="CW82" s="200">
        <v>0</v>
      </c>
    </row>
    <row r="83" spans="2:101" x14ac:dyDescent="0.25">
      <c r="B83" s="94">
        <v>10244</v>
      </c>
      <c r="C83" s="95" t="s">
        <v>86</v>
      </c>
      <c r="D83" s="195">
        <v>6.8683334100000002E-4</v>
      </c>
      <c r="E83" s="196">
        <v>6.9569648999999998E-4</v>
      </c>
      <c r="F83" s="197">
        <v>-267.16407608412874</v>
      </c>
      <c r="G83" s="198">
        <v>25.137333409230717</v>
      </c>
      <c r="H83" s="197">
        <v>-186.46079471102755</v>
      </c>
      <c r="I83" s="198">
        <v>235.32733509141516</v>
      </c>
      <c r="J83" s="197">
        <v>697.83204503903607</v>
      </c>
      <c r="K83" s="198">
        <v>840.10595334561879</v>
      </c>
      <c r="L83" s="197">
        <v>379.61365490368479</v>
      </c>
      <c r="M83" s="198">
        <v>732.85371631997623</v>
      </c>
      <c r="N83" s="197">
        <v>795.95880704029139</v>
      </c>
      <c r="O83" s="198">
        <v>874.07556833047511</v>
      </c>
      <c r="P83" s="197">
        <v>387.01246543889084</v>
      </c>
      <c r="Q83" s="198">
        <v>412.41326807363856</v>
      </c>
      <c r="R83" s="197">
        <v>344.1087055993458</v>
      </c>
      <c r="S83" s="198">
        <v>302.71574580472054</v>
      </c>
      <c r="T83" s="197">
        <v>-1253.842869196417</v>
      </c>
      <c r="U83" s="198">
        <v>-635.94718620604317</v>
      </c>
      <c r="V83" s="197">
        <v>-714.93177485161698</v>
      </c>
      <c r="W83" s="198">
        <v>-333.11644949598997</v>
      </c>
      <c r="X83" s="197">
        <v>-952.90056697080695</v>
      </c>
      <c r="Y83" s="198">
        <v>-255.97734935310257</v>
      </c>
      <c r="Z83" s="197">
        <v>-512.01764332575965</v>
      </c>
      <c r="AA83" s="198">
        <v>-234.76555123688954</v>
      </c>
      <c r="AB83" s="197">
        <v>-296.74743519328524</v>
      </c>
      <c r="AC83" s="198">
        <v>-49.116654944502429</v>
      </c>
      <c r="AD83" s="197">
        <v>-274.86939297660535</v>
      </c>
      <c r="AE83" s="198">
        <v>19.220083066641674</v>
      </c>
      <c r="AF83" s="197">
        <v>-190.89600340132361</v>
      </c>
      <c r="AG83" s="198">
        <v>231.34414761721902</v>
      </c>
      <c r="AH83" s="197">
        <v>699.02851054447137</v>
      </c>
      <c r="AI83" s="198">
        <v>848.07952437477434</v>
      </c>
      <c r="AJ83" s="197">
        <v>378.94494594836704</v>
      </c>
      <c r="AK83" s="198">
        <v>737.08691729907446</v>
      </c>
      <c r="AL83" s="197">
        <v>772.63143652366398</v>
      </c>
      <c r="AM83" s="198">
        <v>860.13528141350901</v>
      </c>
      <c r="AN83" s="197">
        <v>386.9355087446952</v>
      </c>
      <c r="AO83" s="198">
        <v>411.85123484024183</v>
      </c>
      <c r="AP83" s="197">
        <v>344.20283347374095</v>
      </c>
      <c r="AQ83" s="198">
        <v>301.41020726484891</v>
      </c>
      <c r="AR83" s="197">
        <v>-1273.3400711279069</v>
      </c>
      <c r="AS83" s="198">
        <v>-652.14090052641473</v>
      </c>
      <c r="AT83" s="197">
        <v>-730.13029643370407</v>
      </c>
      <c r="AU83" s="198">
        <v>-341.2257853714728</v>
      </c>
      <c r="AV83" s="197">
        <v>-969.78395260767581</v>
      </c>
      <c r="AW83" s="198">
        <v>-266.16539902645894</v>
      </c>
      <c r="AX83" s="197">
        <v>-522.25927363289748</v>
      </c>
      <c r="AY83" s="198">
        <v>-245.7427910980694</v>
      </c>
      <c r="AZ83" s="197">
        <v>-304.5886322872588</v>
      </c>
      <c r="BA83" s="197">
        <v>-55.854872449955593</v>
      </c>
      <c r="BB83" s="199">
        <v>664.2510946064815</v>
      </c>
      <c r="BC83" s="200">
        <v>0</v>
      </c>
      <c r="BD83" s="201">
        <v>299.94559542500082</v>
      </c>
      <c r="BE83" s="200">
        <v>0</v>
      </c>
      <c r="BF83" s="201">
        <v>248.79782992499995</v>
      </c>
      <c r="BG83" s="200">
        <v>0</v>
      </c>
      <c r="BH83" s="201">
        <v>1630.5656568509628</v>
      </c>
      <c r="BI83" s="200">
        <v>0</v>
      </c>
      <c r="BJ83" s="201">
        <v>488.84582473958221</v>
      </c>
      <c r="BK83" s="200">
        <v>0</v>
      </c>
      <c r="BL83" s="201">
        <v>342.11645800480773</v>
      </c>
      <c r="BM83" s="200">
        <v>0</v>
      </c>
      <c r="BN83" s="201">
        <v>812.25966507211547</v>
      </c>
      <c r="BO83" s="200">
        <v>0</v>
      </c>
      <c r="BP83" s="201">
        <v>949.60958528846129</v>
      </c>
      <c r="BQ83" s="200">
        <v>0</v>
      </c>
      <c r="BR83" s="201">
        <v>573.28773410000042</v>
      </c>
      <c r="BS83" s="200">
        <v>0</v>
      </c>
      <c r="BT83" s="201">
        <v>689.06067596153866</v>
      </c>
      <c r="BU83" s="200">
        <v>0</v>
      </c>
      <c r="BV83" s="201">
        <v>332.30781834134666</v>
      </c>
      <c r="BW83" s="200">
        <v>0</v>
      </c>
      <c r="BX83" s="201">
        <v>339.46992302500075</v>
      </c>
      <c r="BY83" s="200">
        <v>0</v>
      </c>
      <c r="BZ83" s="201">
        <v>706.09848263888875</v>
      </c>
      <c r="CA83" s="200">
        <v>0</v>
      </c>
      <c r="CB83" s="201">
        <v>89.140296874999748</v>
      </c>
      <c r="CC83" s="200">
        <v>0</v>
      </c>
      <c r="CD83" s="201">
        <v>598.12728966346185</v>
      </c>
      <c r="CE83" s="200">
        <v>0</v>
      </c>
      <c r="CF83" s="201">
        <v>1685.6182045673081</v>
      </c>
      <c r="CG83" s="200">
        <v>0</v>
      </c>
      <c r="CH83" s="201">
        <v>604.48441015624849</v>
      </c>
      <c r="CI83" s="200">
        <v>0</v>
      </c>
      <c r="CJ83" s="201">
        <v>378.83371586538465</v>
      </c>
      <c r="CK83" s="200">
        <v>0</v>
      </c>
      <c r="CL83" s="201">
        <v>854.80580769230721</v>
      </c>
      <c r="CM83" s="200">
        <v>0</v>
      </c>
      <c r="CN83" s="201">
        <v>828.71371275000024</v>
      </c>
      <c r="CO83" s="200">
        <v>0</v>
      </c>
      <c r="CP83" s="201">
        <v>787.06412235576875</v>
      </c>
      <c r="CQ83" s="200">
        <v>0</v>
      </c>
      <c r="CR83" s="201">
        <v>728.05944735576929</v>
      </c>
      <c r="CS83" s="200">
        <v>0</v>
      </c>
      <c r="CT83" s="201">
        <v>364.18419951923073</v>
      </c>
      <c r="CU83" s="200">
        <v>0</v>
      </c>
      <c r="CV83" s="201">
        <v>372.44541599999991</v>
      </c>
      <c r="CW83" s="200">
        <v>0</v>
      </c>
    </row>
    <row r="84" spans="2:101" x14ac:dyDescent="0.25">
      <c r="B84" s="94">
        <v>10246</v>
      </c>
      <c r="C84" s="95" t="s">
        <v>87</v>
      </c>
      <c r="D84" s="195">
        <v>7.9262499999999995E-5</v>
      </c>
      <c r="E84" s="196">
        <v>8.0251695999999998E-5</v>
      </c>
      <c r="F84" s="197">
        <v>-12.78066538477961</v>
      </c>
      <c r="G84" s="198">
        <v>3.9803372304004654</v>
      </c>
      <c r="H84" s="197">
        <v>-13.267099131925988</v>
      </c>
      <c r="I84" s="198">
        <v>33.651893648335772</v>
      </c>
      <c r="J84" s="197">
        <v>49.185918382743637</v>
      </c>
      <c r="K84" s="198">
        <v>46.605152590077267</v>
      </c>
      <c r="L84" s="197">
        <v>8.0864691073213066</v>
      </c>
      <c r="M84" s="198">
        <v>59.984857391086962</v>
      </c>
      <c r="N84" s="197">
        <v>58.926838120307821</v>
      </c>
      <c r="O84" s="198">
        <v>50.101103283360544</v>
      </c>
      <c r="P84" s="197">
        <v>20.18547409308141</v>
      </c>
      <c r="Q84" s="198">
        <v>11.016138517081203</v>
      </c>
      <c r="R84" s="197">
        <v>50.79154260016449</v>
      </c>
      <c r="S84" s="198">
        <v>29.5379585584963</v>
      </c>
      <c r="T84" s="197">
        <v>-162.70150326865698</v>
      </c>
      <c r="U84" s="198">
        <v>-78.020775728553417</v>
      </c>
      <c r="V84" s="197">
        <v>-111.88243985030147</v>
      </c>
      <c r="W84" s="198">
        <v>-50.730295696629142</v>
      </c>
      <c r="X84" s="197">
        <v>-133.92771015321048</v>
      </c>
      <c r="Y84" s="198">
        <v>-30.263075247997605</v>
      </c>
      <c r="Z84" s="197">
        <v>-75.186285456674227</v>
      </c>
      <c r="AA84" s="198">
        <v>-32.594525970968078</v>
      </c>
      <c r="AB84" s="197">
        <v>-47.57783702342681</v>
      </c>
      <c r="AC84" s="198">
        <v>-12.862876189332709</v>
      </c>
      <c r="AD84" s="197">
        <v>-20.71019272878166</v>
      </c>
      <c r="AE84" s="198">
        <v>12.574393839035869</v>
      </c>
      <c r="AF84" s="197">
        <v>-1.2535506090924284</v>
      </c>
      <c r="AG84" s="198">
        <v>22.666914881067001</v>
      </c>
      <c r="AH84" s="197">
        <v>50.261829204160314</v>
      </c>
      <c r="AI84" s="198">
        <v>47.499198254401428</v>
      </c>
      <c r="AJ84" s="197">
        <v>8.6283232817806681</v>
      </c>
      <c r="AK84" s="198">
        <v>61.066827451327732</v>
      </c>
      <c r="AL84" s="197">
        <v>47.725105860049247</v>
      </c>
      <c r="AM84" s="198">
        <v>45.858677612336898</v>
      </c>
      <c r="AN84" s="197">
        <v>20.911356009763111</v>
      </c>
      <c r="AO84" s="198">
        <v>11.453883525774369</v>
      </c>
      <c r="AP84" s="197">
        <v>42.650573291814553</v>
      </c>
      <c r="AQ84" s="198">
        <v>39.455670841306336</v>
      </c>
      <c r="AR84" s="197">
        <v>-156.93971882944982</v>
      </c>
      <c r="AS84" s="198">
        <v>-86.012669969645742</v>
      </c>
      <c r="AT84" s="197">
        <v>-112.79995621963324</v>
      </c>
      <c r="AU84" s="198">
        <v>-51.068018746923066</v>
      </c>
      <c r="AV84" s="197">
        <v>-135.15104229592254</v>
      </c>
      <c r="AW84" s="198">
        <v>-30.314360187092607</v>
      </c>
      <c r="AX84" s="197">
        <v>-75.63767069917354</v>
      </c>
      <c r="AY84" s="198">
        <v>-32.713824615085755</v>
      </c>
      <c r="AZ84" s="197">
        <v>-47.709664429479197</v>
      </c>
      <c r="BA84" s="197">
        <v>-12.711054804175587</v>
      </c>
      <c r="BB84" s="199">
        <v>21.074942129629683</v>
      </c>
      <c r="BC84" s="200">
        <v>0</v>
      </c>
      <c r="BD84" s="201">
        <v>77.967656249999848</v>
      </c>
      <c r="BE84" s="200">
        <v>0</v>
      </c>
      <c r="BF84" s="201">
        <v>93.451562500000108</v>
      </c>
      <c r="BG84" s="200">
        <v>0</v>
      </c>
      <c r="BH84" s="201">
        <v>198.88807091346146</v>
      </c>
      <c r="BI84" s="200">
        <v>0</v>
      </c>
      <c r="BJ84" s="201">
        <v>11.081868489583368</v>
      </c>
      <c r="BK84" s="200">
        <v>0</v>
      </c>
      <c r="BL84" s="201">
        <v>148.70102163461547</v>
      </c>
      <c r="BM84" s="200">
        <v>0</v>
      </c>
      <c r="BN84" s="201">
        <v>55.553485576923052</v>
      </c>
      <c r="BO84" s="200">
        <v>0</v>
      </c>
      <c r="BP84" s="201">
        <v>134.0700120192308</v>
      </c>
      <c r="BQ84" s="200">
        <v>0</v>
      </c>
      <c r="BR84" s="201">
        <v>57.036406249999956</v>
      </c>
      <c r="BS84" s="200">
        <v>0</v>
      </c>
      <c r="BT84" s="201">
        <v>55.824819711538453</v>
      </c>
      <c r="BU84" s="200">
        <v>0</v>
      </c>
      <c r="BV84" s="201">
        <v>40.372896634615394</v>
      </c>
      <c r="BW84" s="200">
        <v>0</v>
      </c>
      <c r="BX84" s="201">
        <v>8.9903124999999591</v>
      </c>
      <c r="BY84" s="200">
        <v>0</v>
      </c>
      <c r="BZ84" s="201">
        <v>41.285805555555591</v>
      </c>
      <c r="CA84" s="200">
        <v>0</v>
      </c>
      <c r="CB84" s="201">
        <v>19.994008125000047</v>
      </c>
      <c r="CC84" s="200">
        <v>0</v>
      </c>
      <c r="CD84" s="201">
        <v>130.53264538461525</v>
      </c>
      <c r="CE84" s="200">
        <v>0</v>
      </c>
      <c r="CF84" s="201">
        <v>203.34769403846158</v>
      </c>
      <c r="CG84" s="200">
        <v>0</v>
      </c>
      <c r="CH84" s="201">
        <v>45.090790208333452</v>
      </c>
      <c r="CI84" s="200">
        <v>0</v>
      </c>
      <c r="CJ84" s="201">
        <v>152.01194615384617</v>
      </c>
      <c r="CK84" s="200">
        <v>0</v>
      </c>
      <c r="CL84" s="201">
        <v>79.491697115384511</v>
      </c>
      <c r="CM84" s="200">
        <v>0</v>
      </c>
      <c r="CN84" s="201">
        <v>100.27570279999998</v>
      </c>
      <c r="CO84" s="200">
        <v>0</v>
      </c>
      <c r="CP84" s="201">
        <v>75.151540961538458</v>
      </c>
      <c r="CQ84" s="200">
        <v>0</v>
      </c>
      <c r="CR84" s="201">
        <v>56.836544423076916</v>
      </c>
      <c r="CS84" s="200">
        <v>0</v>
      </c>
      <c r="CT84" s="201">
        <v>41.035102499999994</v>
      </c>
      <c r="CU84" s="200">
        <v>0</v>
      </c>
      <c r="CV84" s="201">
        <v>9.403091600000101</v>
      </c>
      <c r="CW84" s="200">
        <v>0</v>
      </c>
    </row>
    <row r="85" spans="2:101" x14ac:dyDescent="0.25">
      <c r="B85" s="94">
        <v>10247</v>
      </c>
      <c r="C85" s="95" t="s">
        <v>88</v>
      </c>
      <c r="D85" s="195">
        <v>5.6915347800000002E-4</v>
      </c>
      <c r="E85" s="196">
        <v>5.7422916299999999E-4</v>
      </c>
      <c r="F85" s="197">
        <v>61.902119489991826</v>
      </c>
      <c r="G85" s="198">
        <v>54.46458866147676</v>
      </c>
      <c r="H85" s="197">
        <v>-9.3354799866284601</v>
      </c>
      <c r="I85" s="198">
        <v>221.5485485696484</v>
      </c>
      <c r="J85" s="197">
        <v>372.14750026019749</v>
      </c>
      <c r="K85" s="198">
        <v>280.95870746501259</v>
      </c>
      <c r="L85" s="197">
        <v>292.73392525133721</v>
      </c>
      <c r="M85" s="198">
        <v>499.49898730958887</v>
      </c>
      <c r="N85" s="197">
        <v>560.70133197664109</v>
      </c>
      <c r="O85" s="198">
        <v>391.52006537815441</v>
      </c>
      <c r="P85" s="197">
        <v>401.05091052815584</v>
      </c>
      <c r="Q85" s="198">
        <v>185.78253350148887</v>
      </c>
      <c r="R85" s="197">
        <v>648.46201068326775</v>
      </c>
      <c r="S85" s="198">
        <v>323.33991858599944</v>
      </c>
      <c r="T85" s="197">
        <v>-911.50605815705728</v>
      </c>
      <c r="U85" s="198">
        <v>-475.33765729076242</v>
      </c>
      <c r="V85" s="197">
        <v>-599.29949395339236</v>
      </c>
      <c r="W85" s="198">
        <v>-299.75270525662262</v>
      </c>
      <c r="X85" s="197">
        <v>-810.09343918843604</v>
      </c>
      <c r="Y85" s="198">
        <v>-191.72825264952766</v>
      </c>
      <c r="Z85" s="197">
        <v>-383.63551436495771</v>
      </c>
      <c r="AA85" s="198">
        <v>-199.14005043744123</v>
      </c>
      <c r="AB85" s="197">
        <v>-168.86150049907337</v>
      </c>
      <c r="AC85" s="198">
        <v>-69.594122700231566</v>
      </c>
      <c r="AD85" s="197">
        <v>51.816922574599225</v>
      </c>
      <c r="AE85" s="198">
        <v>141.77903734221525</v>
      </c>
      <c r="AF85" s="197">
        <v>109.33927817466841</v>
      </c>
      <c r="AG85" s="198">
        <v>171.56225336527544</v>
      </c>
      <c r="AH85" s="197">
        <v>413.77530620229203</v>
      </c>
      <c r="AI85" s="198">
        <v>306.03060021326172</v>
      </c>
      <c r="AJ85" s="197">
        <v>328.74544414974957</v>
      </c>
      <c r="AK85" s="198">
        <v>523.7772397889014</v>
      </c>
      <c r="AL85" s="197">
        <v>526.06336967030938</v>
      </c>
      <c r="AM85" s="198">
        <v>387.84955392063512</v>
      </c>
      <c r="AN85" s="197">
        <v>429.24244942703911</v>
      </c>
      <c r="AO85" s="198">
        <v>200.75499697080042</v>
      </c>
      <c r="AP85" s="197">
        <v>607.26817037423598</v>
      </c>
      <c r="AQ85" s="198">
        <v>402.92801907005997</v>
      </c>
      <c r="AR85" s="197">
        <v>-857.46755788793473</v>
      </c>
      <c r="AS85" s="198">
        <v>-529.83021259067982</v>
      </c>
      <c r="AT85" s="197">
        <v>-601.68059957153798</v>
      </c>
      <c r="AU85" s="198">
        <v>-301.18159502798375</v>
      </c>
      <c r="AV85" s="197">
        <v>-818.04022877560988</v>
      </c>
      <c r="AW85" s="198">
        <v>-196.03143194354834</v>
      </c>
      <c r="AX85" s="197">
        <v>-392.06635345776044</v>
      </c>
      <c r="AY85" s="198">
        <v>-206.83909635923774</v>
      </c>
      <c r="AZ85" s="197">
        <v>-179.74344352063474</v>
      </c>
      <c r="BA85" s="197">
        <v>-78.743152231910031</v>
      </c>
      <c r="BB85" s="199">
        <v>429.33692430555533</v>
      </c>
      <c r="BC85" s="200">
        <v>0</v>
      </c>
      <c r="BD85" s="201">
        <v>291.7516463999994</v>
      </c>
      <c r="BE85" s="200">
        <v>0</v>
      </c>
      <c r="BF85" s="201">
        <v>1122.1004655000002</v>
      </c>
      <c r="BG85" s="200">
        <v>0</v>
      </c>
      <c r="BH85" s="201">
        <v>1121.2396373076917</v>
      </c>
      <c r="BI85" s="200">
        <v>0</v>
      </c>
      <c r="BJ85" s="201">
        <v>434.02735359374935</v>
      </c>
      <c r="BK85" s="200">
        <v>0</v>
      </c>
      <c r="BL85" s="201">
        <v>971.59662576922995</v>
      </c>
      <c r="BM85" s="200">
        <v>0</v>
      </c>
      <c r="BN85" s="201">
        <v>644.17442206730698</v>
      </c>
      <c r="BO85" s="200">
        <v>0</v>
      </c>
      <c r="BP85" s="201">
        <v>859.18727192307676</v>
      </c>
      <c r="BQ85" s="200">
        <v>0</v>
      </c>
      <c r="BR85" s="201">
        <v>63.279236849999968</v>
      </c>
      <c r="BS85" s="200">
        <v>0</v>
      </c>
      <c r="BT85" s="201">
        <v>521.2787281730765</v>
      </c>
      <c r="BU85" s="200">
        <v>0</v>
      </c>
      <c r="BV85" s="201">
        <v>511.21353504807718</v>
      </c>
      <c r="BW85" s="200">
        <v>0</v>
      </c>
      <c r="BX85" s="201">
        <v>0</v>
      </c>
      <c r="BY85" s="200">
        <v>0</v>
      </c>
      <c r="BZ85" s="201">
        <v>589.9965792361113</v>
      </c>
      <c r="CA85" s="200">
        <v>0</v>
      </c>
      <c r="CB85" s="201">
        <v>0</v>
      </c>
      <c r="CC85" s="200">
        <v>0</v>
      </c>
      <c r="CD85" s="201">
        <v>1383.8910580528836</v>
      </c>
      <c r="CE85" s="200">
        <v>0</v>
      </c>
      <c r="CF85" s="201">
        <v>1148.898942259616</v>
      </c>
      <c r="CG85" s="200">
        <v>0</v>
      </c>
      <c r="CH85" s="201">
        <v>626.43933015624953</v>
      </c>
      <c r="CI85" s="200">
        <v>0</v>
      </c>
      <c r="CJ85" s="201">
        <v>991.60099355769171</v>
      </c>
      <c r="CK85" s="200">
        <v>0</v>
      </c>
      <c r="CL85" s="201">
        <v>819.64108723557649</v>
      </c>
      <c r="CM85" s="200">
        <v>0</v>
      </c>
      <c r="CN85" s="201">
        <v>606.46015672500016</v>
      </c>
      <c r="CO85" s="200">
        <v>0</v>
      </c>
      <c r="CP85" s="201">
        <v>221.56839706730807</v>
      </c>
      <c r="CQ85" s="200">
        <v>0</v>
      </c>
      <c r="CR85" s="201">
        <v>538.71150778846209</v>
      </c>
      <c r="CS85" s="200">
        <v>0</v>
      </c>
      <c r="CT85" s="201">
        <v>526.1347797115385</v>
      </c>
      <c r="CU85" s="200">
        <v>0</v>
      </c>
      <c r="CV85" s="201">
        <v>0</v>
      </c>
      <c r="CW85" s="200">
        <v>0</v>
      </c>
    </row>
    <row r="86" spans="2:101" x14ac:dyDescent="0.25">
      <c r="B86" s="94">
        <v>10256</v>
      </c>
      <c r="C86" s="95" t="s">
        <v>89</v>
      </c>
      <c r="D86" s="195">
        <v>4.2931323599999999E-4</v>
      </c>
      <c r="E86" s="196">
        <v>4.3333722299999998E-4</v>
      </c>
      <c r="F86" s="197">
        <v>-148.36251696184084</v>
      </c>
      <c r="G86" s="198">
        <v>-14.723820752909504</v>
      </c>
      <c r="H86" s="197">
        <v>-290.9771969582867</v>
      </c>
      <c r="I86" s="198">
        <v>-20.110422805518233</v>
      </c>
      <c r="J86" s="197">
        <v>110.91491554143587</v>
      </c>
      <c r="K86" s="198">
        <v>328.59474970215553</v>
      </c>
      <c r="L86" s="197">
        <v>39.924269391318632</v>
      </c>
      <c r="M86" s="198">
        <v>277.81016893627253</v>
      </c>
      <c r="N86" s="197">
        <v>53.482587286197678</v>
      </c>
      <c r="O86" s="198">
        <v>133.24477407859939</v>
      </c>
      <c r="P86" s="197">
        <v>-57.441929973663967</v>
      </c>
      <c r="Q86" s="198">
        <v>56.139969929025234</v>
      </c>
      <c r="R86" s="197">
        <v>291.61876454439312</v>
      </c>
      <c r="S86" s="198">
        <v>173.1518103624594</v>
      </c>
      <c r="T86" s="197">
        <v>-437.5761494620873</v>
      </c>
      <c r="U86" s="198">
        <v>-241.78450461929384</v>
      </c>
      <c r="V86" s="197">
        <v>-329.93542955514295</v>
      </c>
      <c r="W86" s="198">
        <v>-50.780176531247157</v>
      </c>
      <c r="X86" s="197">
        <v>-309.42140903123595</v>
      </c>
      <c r="Y86" s="198">
        <v>64.317162244155725</v>
      </c>
      <c r="Z86" s="197">
        <v>-171.86307506954165</v>
      </c>
      <c r="AA86" s="198">
        <v>54.074150486212439</v>
      </c>
      <c r="AB86" s="197">
        <v>-213.84423483268847</v>
      </c>
      <c r="AC86" s="198">
        <v>-50.460495200419807</v>
      </c>
      <c r="AD86" s="197">
        <v>-145.16363305654758</v>
      </c>
      <c r="AE86" s="198">
        <v>-12.993341932234594</v>
      </c>
      <c r="AF86" s="197">
        <v>-289.93867297609478</v>
      </c>
      <c r="AG86" s="198">
        <v>-16.506767072970014</v>
      </c>
      <c r="AH86" s="197">
        <v>117.73676070892022</v>
      </c>
      <c r="AI86" s="198">
        <v>336.19482324441617</v>
      </c>
      <c r="AJ86" s="197">
        <v>46.432023723800441</v>
      </c>
      <c r="AK86" s="198">
        <v>284.89009089645594</v>
      </c>
      <c r="AL86" s="197">
        <v>59.556892037306767</v>
      </c>
      <c r="AM86" s="198">
        <v>138.01322673062063</v>
      </c>
      <c r="AN86" s="197">
        <v>-53.341375627707066</v>
      </c>
      <c r="AO86" s="198">
        <v>59.939309948341617</v>
      </c>
      <c r="AP86" s="197">
        <v>299.73049909605385</v>
      </c>
      <c r="AQ86" s="198">
        <v>177.36026871967977</v>
      </c>
      <c r="AR86" s="197">
        <v>-436.39472991510939</v>
      </c>
      <c r="AS86" s="198">
        <v>-239.77146059146605</v>
      </c>
      <c r="AT86" s="197">
        <v>-327.81760676596389</v>
      </c>
      <c r="AU86" s="198">
        <v>-47.82193564208395</v>
      </c>
      <c r="AV86" s="197">
        <v>-306.53001589119066</v>
      </c>
      <c r="AW86" s="198">
        <v>68.821538275387056</v>
      </c>
      <c r="AX86" s="197">
        <v>-168.15188887868146</v>
      </c>
      <c r="AY86" s="198">
        <v>58.113602916098571</v>
      </c>
      <c r="AZ86" s="197">
        <v>-211.68544436084977</v>
      </c>
      <c r="BA86" s="197">
        <v>-48.154055832796104</v>
      </c>
      <c r="BB86" s="199">
        <v>228.20286935185158</v>
      </c>
      <c r="BC86" s="200">
        <v>0</v>
      </c>
      <c r="BD86" s="201">
        <v>79.344397100000137</v>
      </c>
      <c r="BE86" s="200">
        <v>0</v>
      </c>
      <c r="BF86" s="201">
        <v>1701.1134294000003</v>
      </c>
      <c r="BG86" s="200">
        <v>0</v>
      </c>
      <c r="BH86" s="201">
        <v>993.413190673077</v>
      </c>
      <c r="BI86" s="200">
        <v>0</v>
      </c>
      <c r="BJ86" s="201">
        <v>452.99001791666677</v>
      </c>
      <c r="BK86" s="200">
        <v>0</v>
      </c>
      <c r="BL86" s="201">
        <v>84.139366346153764</v>
      </c>
      <c r="BM86" s="200">
        <v>0</v>
      </c>
      <c r="BN86" s="201">
        <v>172.83574067307688</v>
      </c>
      <c r="BO86" s="200">
        <v>0</v>
      </c>
      <c r="BP86" s="201">
        <v>383.11798144230767</v>
      </c>
      <c r="BQ86" s="200">
        <v>0</v>
      </c>
      <c r="BR86" s="201">
        <v>258.39574710000028</v>
      </c>
      <c r="BS86" s="200">
        <v>0</v>
      </c>
      <c r="BT86" s="201">
        <v>131.38024999999982</v>
      </c>
      <c r="BU86" s="200">
        <v>0</v>
      </c>
      <c r="BV86" s="201">
        <v>238.55965721153893</v>
      </c>
      <c r="BW86" s="200">
        <v>0</v>
      </c>
      <c r="BX86" s="201">
        <v>0</v>
      </c>
      <c r="BY86" s="200">
        <v>0</v>
      </c>
      <c r="BZ86" s="201">
        <v>235.34126770833305</v>
      </c>
      <c r="CA86" s="200">
        <v>0</v>
      </c>
      <c r="CB86" s="201">
        <v>0</v>
      </c>
      <c r="CC86" s="200">
        <v>0</v>
      </c>
      <c r="CD86" s="201">
        <v>1887.6822096875001</v>
      </c>
      <c r="CE86" s="200">
        <v>0</v>
      </c>
      <c r="CF86" s="201">
        <v>1010.8405623557688</v>
      </c>
      <c r="CG86" s="200">
        <v>0</v>
      </c>
      <c r="CH86" s="201">
        <v>465.08622640624986</v>
      </c>
      <c r="CI86" s="200">
        <v>0</v>
      </c>
      <c r="CJ86" s="201">
        <v>89.8050200721149</v>
      </c>
      <c r="CK86" s="200">
        <v>0</v>
      </c>
      <c r="CL86" s="201">
        <v>179.60688197115368</v>
      </c>
      <c r="CM86" s="200">
        <v>0</v>
      </c>
      <c r="CN86" s="201">
        <v>259.03537700000027</v>
      </c>
      <c r="CO86" s="200">
        <v>0</v>
      </c>
      <c r="CP86" s="201">
        <v>382.19831596153824</v>
      </c>
      <c r="CQ86" s="200">
        <v>0</v>
      </c>
      <c r="CR86" s="201">
        <v>135.24339312500013</v>
      </c>
      <c r="CS86" s="200">
        <v>0</v>
      </c>
      <c r="CT86" s="201">
        <v>243.50509247596193</v>
      </c>
      <c r="CU86" s="200">
        <v>0</v>
      </c>
      <c r="CV86" s="201">
        <v>2.3278893749999132</v>
      </c>
      <c r="CW86" s="200">
        <v>0</v>
      </c>
    </row>
    <row r="87" spans="2:101" x14ac:dyDescent="0.25">
      <c r="B87" s="94">
        <v>10258</v>
      </c>
      <c r="C87" s="95" t="s">
        <v>90</v>
      </c>
      <c r="D87" s="195">
        <v>3.4155550000000001E-4</v>
      </c>
      <c r="E87" s="196">
        <v>3.4859600399999999E-4</v>
      </c>
      <c r="F87" s="197">
        <v>-176.46884009722243</v>
      </c>
      <c r="G87" s="198">
        <v>-35.137616522339812</v>
      </c>
      <c r="H87" s="197">
        <v>3.6913381790152018</v>
      </c>
      <c r="I87" s="198">
        <v>110.00775615641561</v>
      </c>
      <c r="J87" s="197">
        <v>273.02272538860984</v>
      </c>
      <c r="K87" s="198">
        <v>325.06020041175066</v>
      </c>
      <c r="L87" s="197">
        <v>247.27447349351115</v>
      </c>
      <c r="M87" s="198">
        <v>395.25979931458954</v>
      </c>
      <c r="N87" s="197">
        <v>349.25884561671063</v>
      </c>
      <c r="O87" s="198">
        <v>321.76529669413151</v>
      </c>
      <c r="P87" s="197">
        <v>229.52785786673365</v>
      </c>
      <c r="Q87" s="198">
        <v>194.54629202754663</v>
      </c>
      <c r="R87" s="197">
        <v>143.05724172143795</v>
      </c>
      <c r="S87" s="198">
        <v>99.653227158826311</v>
      </c>
      <c r="T87" s="197">
        <v>-603.77968896455161</v>
      </c>
      <c r="U87" s="198">
        <v>-328.611168703803</v>
      </c>
      <c r="V87" s="197">
        <v>-502.70865244688099</v>
      </c>
      <c r="W87" s="198">
        <v>-268.53960267186591</v>
      </c>
      <c r="X87" s="197">
        <v>-382.54254628273009</v>
      </c>
      <c r="Y87" s="198">
        <v>-118.72205601906575</v>
      </c>
      <c r="Z87" s="197">
        <v>-102.24805896842273</v>
      </c>
      <c r="AA87" s="198">
        <v>-41.131415820794722</v>
      </c>
      <c r="AB87" s="197">
        <v>-249.63003015950255</v>
      </c>
      <c r="AC87" s="198">
        <v>-84.965275299298213</v>
      </c>
      <c r="AD87" s="197">
        <v>-174.41996298149093</v>
      </c>
      <c r="AE87" s="198">
        <v>-51.808333008260128</v>
      </c>
      <c r="AF87" s="197">
        <v>-16.133536133503274</v>
      </c>
      <c r="AG87" s="198">
        <v>112.97893354152274</v>
      </c>
      <c r="AH87" s="197">
        <v>264.49705737581701</v>
      </c>
      <c r="AI87" s="198">
        <v>321.46194018489103</v>
      </c>
      <c r="AJ87" s="197">
        <v>238.04824101203155</v>
      </c>
      <c r="AK87" s="198">
        <v>392.89918584383253</v>
      </c>
      <c r="AL87" s="197">
        <v>352.09538493867876</v>
      </c>
      <c r="AM87" s="198">
        <v>323.44388988827154</v>
      </c>
      <c r="AN87" s="197">
        <v>222.77720254247694</v>
      </c>
      <c r="AO87" s="198">
        <v>190.85098766546881</v>
      </c>
      <c r="AP87" s="197">
        <v>151.36596143488998</v>
      </c>
      <c r="AQ87" s="198">
        <v>85.260312303089819</v>
      </c>
      <c r="AR87" s="197">
        <v>-634.80115410935832</v>
      </c>
      <c r="AS87" s="198">
        <v>-326.95831784503594</v>
      </c>
      <c r="AT87" s="197">
        <v>-518.16889207205418</v>
      </c>
      <c r="AU87" s="198">
        <v>-276.54590827789389</v>
      </c>
      <c r="AV87" s="197">
        <v>-397.88238360504999</v>
      </c>
      <c r="AW87" s="198">
        <v>-124.91853240943414</v>
      </c>
      <c r="AX87" s="197">
        <v>-112.68321882660105</v>
      </c>
      <c r="AY87" s="198">
        <v>-46.237018243585396</v>
      </c>
      <c r="AZ87" s="197">
        <v>-260.15302551243474</v>
      </c>
      <c r="BA87" s="197">
        <v>-90.11112970070981</v>
      </c>
      <c r="BB87" s="199">
        <v>619.86392361111086</v>
      </c>
      <c r="BC87" s="200">
        <v>0</v>
      </c>
      <c r="BD87" s="201">
        <v>388.7526499999999</v>
      </c>
      <c r="BE87" s="200">
        <v>0</v>
      </c>
      <c r="BF87" s="201">
        <v>459.60069999999985</v>
      </c>
      <c r="BG87" s="200">
        <v>0</v>
      </c>
      <c r="BH87" s="201">
        <v>800.72734375000005</v>
      </c>
      <c r="BI87" s="200">
        <v>0</v>
      </c>
      <c r="BJ87" s="201">
        <v>405.77180989583383</v>
      </c>
      <c r="BK87" s="200">
        <v>0</v>
      </c>
      <c r="BL87" s="201">
        <v>544.69281249999983</v>
      </c>
      <c r="BM87" s="200">
        <v>0</v>
      </c>
      <c r="BN87" s="201">
        <v>521.22000000000048</v>
      </c>
      <c r="BO87" s="200">
        <v>0</v>
      </c>
      <c r="BP87" s="201">
        <v>375.56703124999996</v>
      </c>
      <c r="BQ87" s="200">
        <v>0</v>
      </c>
      <c r="BR87" s="201">
        <v>358.74344999999977</v>
      </c>
      <c r="BS87" s="200">
        <v>0</v>
      </c>
      <c r="BT87" s="201">
        <v>474.41859374999967</v>
      </c>
      <c r="BU87" s="200">
        <v>0</v>
      </c>
      <c r="BV87" s="201">
        <v>196.20843750000006</v>
      </c>
      <c r="BW87" s="200">
        <v>0</v>
      </c>
      <c r="BX87" s="201">
        <v>516.2664000000002</v>
      </c>
      <c r="BY87" s="200">
        <v>0</v>
      </c>
      <c r="BZ87" s="201">
        <v>633.93637076388904</v>
      </c>
      <c r="CA87" s="200">
        <v>0</v>
      </c>
      <c r="CB87" s="201">
        <v>252.37528765625035</v>
      </c>
      <c r="CC87" s="200">
        <v>0</v>
      </c>
      <c r="CD87" s="201">
        <v>636.24019862980731</v>
      </c>
      <c r="CE87" s="200">
        <v>0</v>
      </c>
      <c r="CF87" s="201">
        <v>816.69080158653776</v>
      </c>
      <c r="CG87" s="200">
        <v>0</v>
      </c>
      <c r="CH87" s="201">
        <v>420.26426382812519</v>
      </c>
      <c r="CI87" s="200">
        <v>0</v>
      </c>
      <c r="CJ87" s="201">
        <v>558.23202415865308</v>
      </c>
      <c r="CK87" s="200">
        <v>0</v>
      </c>
      <c r="CL87" s="201">
        <v>534.13119992788461</v>
      </c>
      <c r="CM87" s="200">
        <v>0</v>
      </c>
      <c r="CN87" s="201">
        <v>278.22427594999999</v>
      </c>
      <c r="CO87" s="200">
        <v>0</v>
      </c>
      <c r="CP87" s="201">
        <v>465.68014634615383</v>
      </c>
      <c r="CQ87" s="200">
        <v>0</v>
      </c>
      <c r="CR87" s="201">
        <v>480.62002247596109</v>
      </c>
      <c r="CS87" s="200">
        <v>0</v>
      </c>
      <c r="CT87" s="201">
        <v>200.19806403846161</v>
      </c>
      <c r="CU87" s="200">
        <v>0</v>
      </c>
      <c r="CV87" s="201">
        <v>524.86753480000039</v>
      </c>
      <c r="CW87" s="200">
        <v>0</v>
      </c>
    </row>
    <row r="88" spans="2:101" x14ac:dyDescent="0.25">
      <c r="B88" s="94">
        <v>10259</v>
      </c>
      <c r="C88" s="95" t="s">
        <v>91</v>
      </c>
      <c r="D88" s="195">
        <v>2.6961348000000002E-4</v>
      </c>
      <c r="E88" s="196">
        <v>2.7372622800000003E-4</v>
      </c>
      <c r="F88" s="197">
        <v>-22.274131062683782</v>
      </c>
      <c r="G88" s="198">
        <v>28.364123066542597</v>
      </c>
      <c r="H88" s="197">
        <v>-74.755325750147392</v>
      </c>
      <c r="I88" s="198">
        <v>17.888576717554859</v>
      </c>
      <c r="J88" s="197">
        <v>108.75074061299446</v>
      </c>
      <c r="K88" s="198">
        <v>149.91611902575937</v>
      </c>
      <c r="L88" s="197">
        <v>35.914915918244944</v>
      </c>
      <c r="M88" s="198">
        <v>178.74081551625517</v>
      </c>
      <c r="N88" s="197">
        <v>111.19000478082737</v>
      </c>
      <c r="O88" s="198">
        <v>124.10773176185154</v>
      </c>
      <c r="P88" s="197">
        <v>85.985409692547137</v>
      </c>
      <c r="Q88" s="198">
        <v>52.515163572273089</v>
      </c>
      <c r="R88" s="197">
        <v>201.75373835904227</v>
      </c>
      <c r="S88" s="198">
        <v>108.48280803913538</v>
      </c>
      <c r="T88" s="197">
        <v>-390.79481886180713</v>
      </c>
      <c r="U88" s="198">
        <v>-198.45367487623176</v>
      </c>
      <c r="V88" s="197">
        <v>-220.50209843321818</v>
      </c>
      <c r="W88" s="198">
        <v>-88.803508355145354</v>
      </c>
      <c r="X88" s="197">
        <v>-165.06123693610999</v>
      </c>
      <c r="Y88" s="198">
        <v>29.903561786633055</v>
      </c>
      <c r="Z88" s="197">
        <v>-12.042523233588671</v>
      </c>
      <c r="AA88" s="198">
        <v>17.285642441689536</v>
      </c>
      <c r="AB88" s="197">
        <v>-84.681302566395928</v>
      </c>
      <c r="AC88" s="198">
        <v>3.347001183786416</v>
      </c>
      <c r="AD88" s="197">
        <v>-14.402550383301051</v>
      </c>
      <c r="AE88" s="198">
        <v>33.775204930269531</v>
      </c>
      <c r="AF88" s="197">
        <v>-66.77509554769199</v>
      </c>
      <c r="AG88" s="198">
        <v>24.343995871551503</v>
      </c>
      <c r="AH88" s="197">
        <v>121.50777845556564</v>
      </c>
      <c r="AI88" s="198">
        <v>159.96953719869461</v>
      </c>
      <c r="AJ88" s="197">
        <v>47.172028007845377</v>
      </c>
      <c r="AK88" s="198">
        <v>189.23292612921497</v>
      </c>
      <c r="AL88" s="197">
        <v>122.35832613782306</v>
      </c>
      <c r="AM88" s="198">
        <v>132.19228435143913</v>
      </c>
      <c r="AN88" s="197">
        <v>96.620678215314882</v>
      </c>
      <c r="AO88" s="198">
        <v>59.165477338629792</v>
      </c>
      <c r="AP88" s="197">
        <v>213.03025807773955</v>
      </c>
      <c r="AQ88" s="198">
        <v>115.25606157464757</v>
      </c>
      <c r="AR88" s="197">
        <v>-389.11834259969902</v>
      </c>
      <c r="AS88" s="198">
        <v>-196.26503400349628</v>
      </c>
      <c r="AT88" s="197">
        <v>-216.35372660525033</v>
      </c>
      <c r="AU88" s="198">
        <v>-85.701003103613687</v>
      </c>
      <c r="AV88" s="197">
        <v>-158.8189608514065</v>
      </c>
      <c r="AW88" s="198">
        <v>35.940337253886774</v>
      </c>
      <c r="AX88" s="197">
        <v>-3.4069780205417546</v>
      </c>
      <c r="AY88" s="198">
        <v>22.585953333172913</v>
      </c>
      <c r="AZ88" s="197">
        <v>-78.900059249612156</v>
      </c>
      <c r="BA88" s="197">
        <v>8.1282642940475487</v>
      </c>
      <c r="BB88" s="199">
        <v>387.9336861111114</v>
      </c>
      <c r="BC88" s="200">
        <v>0</v>
      </c>
      <c r="BD88" s="201">
        <v>379.91740199999964</v>
      </c>
      <c r="BE88" s="200">
        <v>0</v>
      </c>
      <c r="BF88" s="201">
        <v>401.53919100000053</v>
      </c>
      <c r="BG88" s="200">
        <v>0</v>
      </c>
      <c r="BH88" s="201">
        <v>607.22862403846136</v>
      </c>
      <c r="BI88" s="200">
        <v>0</v>
      </c>
      <c r="BJ88" s="201">
        <v>207.68921875000032</v>
      </c>
      <c r="BK88" s="200">
        <v>0</v>
      </c>
      <c r="BL88" s="201">
        <v>355.33890288461561</v>
      </c>
      <c r="BM88" s="200">
        <v>0</v>
      </c>
      <c r="BN88" s="201">
        <v>384.90368942307703</v>
      </c>
      <c r="BO88" s="200">
        <v>0</v>
      </c>
      <c r="BP88" s="201">
        <v>452.58508557692312</v>
      </c>
      <c r="BQ88" s="200">
        <v>0</v>
      </c>
      <c r="BR88" s="201">
        <v>336.77630699999986</v>
      </c>
      <c r="BS88" s="200">
        <v>0</v>
      </c>
      <c r="BT88" s="201">
        <v>462.82896057692307</v>
      </c>
      <c r="BU88" s="200">
        <v>0</v>
      </c>
      <c r="BV88" s="201">
        <v>331.29158076923056</v>
      </c>
      <c r="BW88" s="200">
        <v>0</v>
      </c>
      <c r="BX88" s="201">
        <v>561.40063500000019</v>
      </c>
      <c r="BY88" s="200">
        <v>0</v>
      </c>
      <c r="BZ88" s="201">
        <v>403.16427111111125</v>
      </c>
      <c r="CA88" s="200">
        <v>0</v>
      </c>
      <c r="CB88" s="201">
        <v>300.48909874999987</v>
      </c>
      <c r="CC88" s="200">
        <v>0</v>
      </c>
      <c r="CD88" s="201">
        <v>521.74529971153811</v>
      </c>
      <c r="CE88" s="200">
        <v>0</v>
      </c>
      <c r="CF88" s="201">
        <v>627.55058624999958</v>
      </c>
      <c r="CG88" s="200">
        <v>0</v>
      </c>
      <c r="CH88" s="201">
        <v>331.53152500000004</v>
      </c>
      <c r="CI88" s="200">
        <v>0</v>
      </c>
      <c r="CJ88" s="201">
        <v>369.03952269230757</v>
      </c>
      <c r="CK88" s="200">
        <v>0</v>
      </c>
      <c r="CL88" s="201">
        <v>399.02747855769246</v>
      </c>
      <c r="CM88" s="200">
        <v>0</v>
      </c>
      <c r="CN88" s="201">
        <v>395.81872079999994</v>
      </c>
      <c r="CO88" s="200">
        <v>0</v>
      </c>
      <c r="CP88" s="201">
        <v>421.17671307692302</v>
      </c>
      <c r="CQ88" s="200">
        <v>0</v>
      </c>
      <c r="CR88" s="201">
        <v>476.93606798076894</v>
      </c>
      <c r="CS88" s="200">
        <v>0</v>
      </c>
      <c r="CT88" s="201">
        <v>342.60323365384608</v>
      </c>
      <c r="CU88" s="200">
        <v>0</v>
      </c>
      <c r="CV88" s="201">
        <v>577.87117349999983</v>
      </c>
      <c r="CW88" s="200">
        <v>0</v>
      </c>
    </row>
    <row r="89" spans="2:101" x14ac:dyDescent="0.25">
      <c r="B89" s="94">
        <v>10260</v>
      </c>
      <c r="C89" s="95" t="s">
        <v>92</v>
      </c>
      <c r="D89" s="195">
        <v>0</v>
      </c>
      <c r="E89" s="196">
        <v>0</v>
      </c>
      <c r="F89" s="197">
        <v>0</v>
      </c>
      <c r="G89" s="198">
        <v>0</v>
      </c>
      <c r="H89" s="197">
        <v>0</v>
      </c>
      <c r="I89" s="198">
        <v>0</v>
      </c>
      <c r="J89" s="197">
        <v>0</v>
      </c>
      <c r="K89" s="198">
        <v>0</v>
      </c>
      <c r="L89" s="197">
        <v>0</v>
      </c>
      <c r="M89" s="198">
        <v>0</v>
      </c>
      <c r="N89" s="197">
        <v>0</v>
      </c>
      <c r="O89" s="198">
        <v>0</v>
      </c>
      <c r="P89" s="197">
        <v>0</v>
      </c>
      <c r="Q89" s="198">
        <v>0</v>
      </c>
      <c r="R89" s="197">
        <v>0</v>
      </c>
      <c r="S89" s="198">
        <v>0</v>
      </c>
      <c r="T89" s="197">
        <v>0</v>
      </c>
      <c r="U89" s="198">
        <v>0</v>
      </c>
      <c r="V89" s="197">
        <v>0</v>
      </c>
      <c r="W89" s="198">
        <v>0</v>
      </c>
      <c r="X89" s="197">
        <v>0</v>
      </c>
      <c r="Y89" s="198">
        <v>0</v>
      </c>
      <c r="Z89" s="197">
        <v>0</v>
      </c>
      <c r="AA89" s="198">
        <v>0</v>
      </c>
      <c r="AB89" s="197">
        <v>0</v>
      </c>
      <c r="AC89" s="198">
        <v>0</v>
      </c>
      <c r="AD89" s="197">
        <v>0</v>
      </c>
      <c r="AE89" s="198">
        <v>0</v>
      </c>
      <c r="AF89" s="197">
        <v>0</v>
      </c>
      <c r="AG89" s="198">
        <v>0</v>
      </c>
      <c r="AH89" s="197">
        <v>0</v>
      </c>
      <c r="AI89" s="198">
        <v>0</v>
      </c>
      <c r="AJ89" s="197">
        <v>0</v>
      </c>
      <c r="AK89" s="198">
        <v>0</v>
      </c>
      <c r="AL89" s="197">
        <v>0</v>
      </c>
      <c r="AM89" s="198">
        <v>0</v>
      </c>
      <c r="AN89" s="197">
        <v>0</v>
      </c>
      <c r="AO89" s="198">
        <v>0</v>
      </c>
      <c r="AP89" s="197">
        <v>0</v>
      </c>
      <c r="AQ89" s="198">
        <v>0</v>
      </c>
      <c r="AR89" s="197">
        <v>0</v>
      </c>
      <c r="AS89" s="198">
        <v>0</v>
      </c>
      <c r="AT89" s="197">
        <v>0</v>
      </c>
      <c r="AU89" s="198">
        <v>0</v>
      </c>
      <c r="AV89" s="197">
        <v>0</v>
      </c>
      <c r="AW89" s="198">
        <v>0</v>
      </c>
      <c r="AX89" s="197">
        <v>0</v>
      </c>
      <c r="AY89" s="198">
        <v>0</v>
      </c>
      <c r="AZ89" s="197">
        <v>0</v>
      </c>
      <c r="BA89" s="197">
        <v>0</v>
      </c>
      <c r="BB89" s="199">
        <v>0</v>
      </c>
      <c r="BC89" s="200">
        <v>0</v>
      </c>
      <c r="BD89" s="201">
        <v>0</v>
      </c>
      <c r="BE89" s="200">
        <v>0</v>
      </c>
      <c r="BF89" s="201">
        <v>0</v>
      </c>
      <c r="BG89" s="200">
        <v>0</v>
      </c>
      <c r="BH89" s="201">
        <v>0</v>
      </c>
      <c r="BI89" s="200">
        <v>0</v>
      </c>
      <c r="BJ89" s="201">
        <v>0</v>
      </c>
      <c r="BK89" s="200">
        <v>0</v>
      </c>
      <c r="BL89" s="201">
        <v>0</v>
      </c>
      <c r="BM89" s="200">
        <v>0</v>
      </c>
      <c r="BN89" s="201">
        <v>0</v>
      </c>
      <c r="BO89" s="200">
        <v>0</v>
      </c>
      <c r="BP89" s="201">
        <v>0</v>
      </c>
      <c r="BQ89" s="200">
        <v>0</v>
      </c>
      <c r="BR89" s="201">
        <v>0</v>
      </c>
      <c r="BS89" s="200">
        <v>0</v>
      </c>
      <c r="BT89" s="201">
        <v>0</v>
      </c>
      <c r="BU89" s="200">
        <v>0</v>
      </c>
      <c r="BV89" s="201">
        <v>0</v>
      </c>
      <c r="BW89" s="200">
        <v>0</v>
      </c>
      <c r="BX89" s="201">
        <v>0</v>
      </c>
      <c r="BY89" s="200">
        <v>0</v>
      </c>
      <c r="BZ89" s="201">
        <v>0</v>
      </c>
      <c r="CA89" s="200">
        <v>0</v>
      </c>
      <c r="CB89" s="201">
        <v>0</v>
      </c>
      <c r="CC89" s="200">
        <v>0</v>
      </c>
      <c r="CD89" s="201">
        <v>0</v>
      </c>
      <c r="CE89" s="200">
        <v>0</v>
      </c>
      <c r="CF89" s="201">
        <v>0</v>
      </c>
      <c r="CG89" s="200">
        <v>0</v>
      </c>
      <c r="CH89" s="201">
        <v>0</v>
      </c>
      <c r="CI89" s="200">
        <v>0</v>
      </c>
      <c r="CJ89" s="201">
        <v>0</v>
      </c>
      <c r="CK89" s="200">
        <v>0</v>
      </c>
      <c r="CL89" s="201">
        <v>0</v>
      </c>
      <c r="CM89" s="200">
        <v>0</v>
      </c>
      <c r="CN89" s="201">
        <v>0</v>
      </c>
      <c r="CO89" s="200">
        <v>0</v>
      </c>
      <c r="CP89" s="201">
        <v>0</v>
      </c>
      <c r="CQ89" s="200">
        <v>0</v>
      </c>
      <c r="CR89" s="201">
        <v>0</v>
      </c>
      <c r="CS89" s="200">
        <v>0</v>
      </c>
      <c r="CT89" s="201">
        <v>0</v>
      </c>
      <c r="CU89" s="200">
        <v>0</v>
      </c>
      <c r="CV89" s="201">
        <v>0</v>
      </c>
      <c r="CW89" s="200">
        <v>0</v>
      </c>
    </row>
    <row r="90" spans="2:101" x14ac:dyDescent="0.25">
      <c r="B90" s="94">
        <v>10273</v>
      </c>
      <c r="C90" s="95" t="s">
        <v>93</v>
      </c>
      <c r="D90" s="195">
        <v>6.3926599999999999E-5</v>
      </c>
      <c r="E90" s="196">
        <v>6.4864500000000002E-5</v>
      </c>
      <c r="F90" s="197">
        <v>4.918289199244251</v>
      </c>
      <c r="G90" s="198">
        <v>26.688391190391656</v>
      </c>
      <c r="H90" s="197">
        <v>-20.171909913436167</v>
      </c>
      <c r="I90" s="198">
        <v>16.876541131808228</v>
      </c>
      <c r="J90" s="197">
        <v>22.481021332850322</v>
      </c>
      <c r="K90" s="198">
        <v>47.795997243041604</v>
      </c>
      <c r="L90" s="197">
        <v>5.432692373021097</v>
      </c>
      <c r="M90" s="198">
        <v>59.64652277967275</v>
      </c>
      <c r="N90" s="197">
        <v>22.379919344231695</v>
      </c>
      <c r="O90" s="198">
        <v>42.91981685503643</v>
      </c>
      <c r="P90" s="197">
        <v>1.8657316513834139</v>
      </c>
      <c r="Q90" s="198">
        <v>13.420420683264989</v>
      </c>
      <c r="R90" s="197">
        <v>71.024098401777962</v>
      </c>
      <c r="S90" s="198">
        <v>56.352996558234594</v>
      </c>
      <c r="T90" s="197">
        <v>6.7971839309525022</v>
      </c>
      <c r="U90" s="198">
        <v>23.485124185990284</v>
      </c>
      <c r="V90" s="197">
        <v>81.30859993344859</v>
      </c>
      <c r="W90" s="198">
        <v>64.375777976837938</v>
      </c>
      <c r="X90" s="197">
        <v>128.36465616036307</v>
      </c>
      <c r="Y90" s="198">
        <v>147.51584834329105</v>
      </c>
      <c r="Z90" s="197">
        <v>161.42461505452286</v>
      </c>
      <c r="AA90" s="198">
        <v>123.16552377840485</v>
      </c>
      <c r="AB90" s="197">
        <v>96.443534938617915</v>
      </c>
      <c r="AC90" s="198">
        <v>85.947798370408506</v>
      </c>
      <c r="AD90" s="197">
        <v>32.510267097558277</v>
      </c>
      <c r="AE90" s="198">
        <v>50.373730042509841</v>
      </c>
      <c r="AF90" s="197">
        <v>-18.639543119969314</v>
      </c>
      <c r="AG90" s="198">
        <v>18.493020939480811</v>
      </c>
      <c r="AH90" s="197">
        <v>24.634716649652699</v>
      </c>
      <c r="AI90" s="198">
        <v>49.870410530598548</v>
      </c>
      <c r="AJ90" s="197">
        <v>7.2804637946455486</v>
      </c>
      <c r="AK90" s="198">
        <v>61.95028771727376</v>
      </c>
      <c r="AL90" s="197">
        <v>19.995054941803527</v>
      </c>
      <c r="AM90" s="198">
        <v>41.548484794288449</v>
      </c>
      <c r="AN90" s="197">
        <v>3.7880859592263576</v>
      </c>
      <c r="AO90" s="198">
        <v>14.919532021762643</v>
      </c>
      <c r="AP90" s="197">
        <v>73.965096298181606</v>
      </c>
      <c r="AQ90" s="198">
        <v>58.475194730122475</v>
      </c>
      <c r="AR90" s="197">
        <v>8.7943909094253332</v>
      </c>
      <c r="AS90" s="198">
        <v>25.125569811752044</v>
      </c>
      <c r="AT90" s="197">
        <v>84.507318086951543</v>
      </c>
      <c r="AU90" s="198">
        <v>66.506506947765317</v>
      </c>
      <c r="AV90" s="197">
        <v>132.1115248965252</v>
      </c>
      <c r="AW90" s="198">
        <v>151.0078195116229</v>
      </c>
      <c r="AX90" s="197">
        <v>165.77179468688601</v>
      </c>
      <c r="AY90" s="198">
        <v>126.18551462159616</v>
      </c>
      <c r="AZ90" s="197">
        <v>99.74895610131118</v>
      </c>
      <c r="BA90" s="197">
        <v>88.511074288229366</v>
      </c>
      <c r="BB90" s="199">
        <v>148.76894374999998</v>
      </c>
      <c r="BC90" s="200">
        <v>0</v>
      </c>
      <c r="BD90" s="201">
        <v>106.07714284999997</v>
      </c>
      <c r="BE90" s="200">
        <v>0</v>
      </c>
      <c r="BF90" s="201">
        <v>151.38569824999993</v>
      </c>
      <c r="BG90" s="200">
        <v>0</v>
      </c>
      <c r="BH90" s="201">
        <v>151.25320903846162</v>
      </c>
      <c r="BI90" s="200">
        <v>0</v>
      </c>
      <c r="BJ90" s="201">
        <v>61.250957291666779</v>
      </c>
      <c r="BK90" s="200">
        <v>0</v>
      </c>
      <c r="BL90" s="201">
        <v>68.860323461538457</v>
      </c>
      <c r="BM90" s="200">
        <v>0</v>
      </c>
      <c r="BN90" s="201">
        <v>256.12056764423085</v>
      </c>
      <c r="BO90" s="200">
        <v>0</v>
      </c>
      <c r="BP90" s="201">
        <v>171.44226168269233</v>
      </c>
      <c r="BQ90" s="200">
        <v>0</v>
      </c>
      <c r="BR90" s="201">
        <v>169.0286696500001</v>
      </c>
      <c r="BS90" s="200">
        <v>0</v>
      </c>
      <c r="BT90" s="201">
        <v>174.95833576923067</v>
      </c>
      <c r="BU90" s="200">
        <v>0</v>
      </c>
      <c r="BV90" s="201">
        <v>212.18324966346165</v>
      </c>
      <c r="BW90" s="200">
        <v>0</v>
      </c>
      <c r="BX90" s="201">
        <v>266.1818902</v>
      </c>
      <c r="BY90" s="200">
        <v>0</v>
      </c>
      <c r="BZ90" s="201">
        <v>249.48772430555559</v>
      </c>
      <c r="CA90" s="200">
        <v>0</v>
      </c>
      <c r="CB90" s="201">
        <v>86.148978125000042</v>
      </c>
      <c r="CC90" s="200">
        <v>0</v>
      </c>
      <c r="CD90" s="201">
        <v>178.56316911057692</v>
      </c>
      <c r="CE90" s="200">
        <v>0</v>
      </c>
      <c r="CF90" s="201">
        <v>154.30191490384613</v>
      </c>
      <c r="CG90" s="200">
        <v>0</v>
      </c>
      <c r="CH90" s="201">
        <v>74.295007031250009</v>
      </c>
      <c r="CI90" s="200">
        <v>0</v>
      </c>
      <c r="CJ90" s="201">
        <v>70.473265384615402</v>
      </c>
      <c r="CK90" s="200">
        <v>0</v>
      </c>
      <c r="CL90" s="201">
        <v>260.39316995192303</v>
      </c>
      <c r="CM90" s="200">
        <v>0</v>
      </c>
      <c r="CN90" s="201">
        <v>147.80997937499998</v>
      </c>
      <c r="CO90" s="200">
        <v>0</v>
      </c>
      <c r="CP90" s="201">
        <v>202.02996093749999</v>
      </c>
      <c r="CQ90" s="200">
        <v>0</v>
      </c>
      <c r="CR90" s="201">
        <v>178.20341610576921</v>
      </c>
      <c r="CS90" s="200">
        <v>0</v>
      </c>
      <c r="CT90" s="201">
        <v>215.69738149038466</v>
      </c>
      <c r="CU90" s="200">
        <v>0</v>
      </c>
      <c r="CV90" s="201">
        <v>270.51896025000013</v>
      </c>
      <c r="CW90" s="200">
        <v>0</v>
      </c>
    </row>
    <row r="91" spans="2:101" x14ac:dyDescent="0.25">
      <c r="B91" s="94">
        <v>10278</v>
      </c>
      <c r="C91" s="95" t="s">
        <v>94</v>
      </c>
      <c r="D91" s="195">
        <v>3.81372922E-4</v>
      </c>
      <c r="E91" s="196">
        <v>3.8603741400000002E-4</v>
      </c>
      <c r="F91" s="197">
        <v>-162.00724732168624</v>
      </c>
      <c r="G91" s="198">
        <v>-109.66298901422837</v>
      </c>
      <c r="H91" s="197">
        <v>-155.11318131716672</v>
      </c>
      <c r="I91" s="198">
        <v>-80.954471725287334</v>
      </c>
      <c r="J91" s="197">
        <v>150.41434210791252</v>
      </c>
      <c r="K91" s="198">
        <v>110.53330394704329</v>
      </c>
      <c r="L91" s="197">
        <v>67.607139663318009</v>
      </c>
      <c r="M91" s="198">
        <v>137.17581568934241</v>
      </c>
      <c r="N91" s="197">
        <v>153.62896193330863</v>
      </c>
      <c r="O91" s="198">
        <v>114.72420179639954</v>
      </c>
      <c r="P91" s="197">
        <v>52.094555169916497</v>
      </c>
      <c r="Q91" s="198">
        <v>-20.119328435675886</v>
      </c>
      <c r="R91" s="197">
        <v>149.1920285620842</v>
      </c>
      <c r="S91" s="198">
        <v>3.5715510692651602</v>
      </c>
      <c r="T91" s="197">
        <v>-880.09802980413508</v>
      </c>
      <c r="U91" s="198">
        <v>-612.67168140131798</v>
      </c>
      <c r="V91" s="197">
        <v>-649.26504702862417</v>
      </c>
      <c r="W91" s="198">
        <v>-417.09415612056267</v>
      </c>
      <c r="X91" s="197">
        <v>-642.39320617595911</v>
      </c>
      <c r="Y91" s="198">
        <v>-301.39306865304331</v>
      </c>
      <c r="Z91" s="197">
        <v>-345.50705609392156</v>
      </c>
      <c r="AA91" s="198">
        <v>-246.82685453024584</v>
      </c>
      <c r="AB91" s="197">
        <v>-251.17851746119948</v>
      </c>
      <c r="AC91" s="198">
        <v>-173.80346086692373</v>
      </c>
      <c r="AD91" s="197">
        <v>-170.6183098308959</v>
      </c>
      <c r="AE91" s="198">
        <v>-119.43378950893586</v>
      </c>
      <c r="AF91" s="197">
        <v>-161.68936943501041</v>
      </c>
      <c r="AG91" s="198">
        <v>-91.49568658290589</v>
      </c>
      <c r="AH91" s="197">
        <v>141.05048413163067</v>
      </c>
      <c r="AI91" s="198">
        <v>108.03184428065241</v>
      </c>
      <c r="AJ91" s="197">
        <v>60.490951289649189</v>
      </c>
      <c r="AK91" s="198">
        <v>131.73799668071436</v>
      </c>
      <c r="AL91" s="197">
        <v>108.82736899602421</v>
      </c>
      <c r="AM91" s="198">
        <v>85.664973620189542</v>
      </c>
      <c r="AN91" s="197">
        <v>45.003883417860251</v>
      </c>
      <c r="AO91" s="198">
        <v>-27.663042010347894</v>
      </c>
      <c r="AP91" s="197">
        <v>145.28745830589597</v>
      </c>
      <c r="AQ91" s="198">
        <v>-4.8507726407623393</v>
      </c>
      <c r="AR91" s="197">
        <v>-900.78214746761569</v>
      </c>
      <c r="AS91" s="198">
        <v>-625.30885372163198</v>
      </c>
      <c r="AT91" s="197">
        <v>-667.96412028774057</v>
      </c>
      <c r="AU91" s="198">
        <v>-425.6379125623298</v>
      </c>
      <c r="AV91" s="197">
        <v>-657.92197263486753</v>
      </c>
      <c r="AW91" s="198">
        <v>-312.47040596783199</v>
      </c>
      <c r="AX91" s="197">
        <v>-357.10848589120434</v>
      </c>
      <c r="AY91" s="198">
        <v>-257.5302475162685</v>
      </c>
      <c r="AZ91" s="197">
        <v>-261.40603786130464</v>
      </c>
      <c r="BA91" s="197">
        <v>-182.96972796306798</v>
      </c>
      <c r="BB91" s="199">
        <v>49.342404675926097</v>
      </c>
      <c r="BC91" s="200">
        <v>0</v>
      </c>
      <c r="BD91" s="201">
        <v>809.69986044999996</v>
      </c>
      <c r="BE91" s="200">
        <v>0</v>
      </c>
      <c r="BF91" s="201">
        <v>641.16644165000025</v>
      </c>
      <c r="BG91" s="200">
        <v>0</v>
      </c>
      <c r="BH91" s="201">
        <v>608.24591682692267</v>
      </c>
      <c r="BI91" s="200">
        <v>0</v>
      </c>
      <c r="BJ91" s="201">
        <v>115.28268130208367</v>
      </c>
      <c r="BK91" s="200">
        <v>0</v>
      </c>
      <c r="BL91" s="201">
        <v>260.87634048076904</v>
      </c>
      <c r="BM91" s="200">
        <v>0</v>
      </c>
      <c r="BN91" s="201">
        <v>139.76346124999986</v>
      </c>
      <c r="BO91" s="200">
        <v>0</v>
      </c>
      <c r="BP91" s="201">
        <v>235.68035274038451</v>
      </c>
      <c r="BQ91" s="200">
        <v>0</v>
      </c>
      <c r="BR91" s="201">
        <v>212.95477785000037</v>
      </c>
      <c r="BS91" s="200">
        <v>0</v>
      </c>
      <c r="BT91" s="201">
        <v>236.08176716346136</v>
      </c>
      <c r="BU91" s="200">
        <v>0</v>
      </c>
      <c r="BV91" s="201">
        <v>95.485823028846198</v>
      </c>
      <c r="BW91" s="200">
        <v>0</v>
      </c>
      <c r="BX91" s="201">
        <v>271.7183342999997</v>
      </c>
      <c r="BY91" s="200">
        <v>0</v>
      </c>
      <c r="BZ91" s="201">
        <v>58.462125000000263</v>
      </c>
      <c r="CA91" s="200">
        <v>0</v>
      </c>
      <c r="CB91" s="201">
        <v>689.15384718749942</v>
      </c>
      <c r="CC91" s="200">
        <v>0</v>
      </c>
      <c r="CD91" s="201">
        <v>813.97924572115357</v>
      </c>
      <c r="CE91" s="200">
        <v>0</v>
      </c>
      <c r="CF91" s="201">
        <v>624.50028000000066</v>
      </c>
      <c r="CG91" s="200">
        <v>0</v>
      </c>
      <c r="CH91" s="201">
        <v>229.88450531249958</v>
      </c>
      <c r="CI91" s="200">
        <v>0</v>
      </c>
      <c r="CJ91" s="201">
        <v>272.28853687500003</v>
      </c>
      <c r="CK91" s="200">
        <v>0</v>
      </c>
      <c r="CL91" s="201">
        <v>149.46593149038466</v>
      </c>
      <c r="CM91" s="200">
        <v>0</v>
      </c>
      <c r="CN91" s="201">
        <v>155.98440134999993</v>
      </c>
      <c r="CO91" s="200">
        <v>0</v>
      </c>
      <c r="CP91" s="201">
        <v>311.84344990384602</v>
      </c>
      <c r="CQ91" s="200">
        <v>0</v>
      </c>
      <c r="CR91" s="201">
        <v>247.05599711538463</v>
      </c>
      <c r="CS91" s="200">
        <v>0</v>
      </c>
      <c r="CT91" s="201">
        <v>104.02847134615401</v>
      </c>
      <c r="CU91" s="200">
        <v>0</v>
      </c>
      <c r="CV91" s="201">
        <v>282.49900605000016</v>
      </c>
      <c r="CW91" s="200">
        <v>0</v>
      </c>
    </row>
    <row r="92" spans="2:101" x14ac:dyDescent="0.25">
      <c r="B92" s="94">
        <v>10279</v>
      </c>
      <c r="C92" s="95" t="s">
        <v>95</v>
      </c>
      <c r="D92" s="195">
        <v>0</v>
      </c>
      <c r="E92" s="196">
        <v>0</v>
      </c>
      <c r="F92" s="197">
        <v>0</v>
      </c>
      <c r="G92" s="198">
        <v>0</v>
      </c>
      <c r="H92" s="197">
        <v>0</v>
      </c>
      <c r="I92" s="198">
        <v>0</v>
      </c>
      <c r="J92" s="197">
        <v>0</v>
      </c>
      <c r="K92" s="198">
        <v>0</v>
      </c>
      <c r="L92" s="197">
        <v>0</v>
      </c>
      <c r="M92" s="198">
        <v>0</v>
      </c>
      <c r="N92" s="197">
        <v>0</v>
      </c>
      <c r="O92" s="198">
        <v>0</v>
      </c>
      <c r="P92" s="197">
        <v>0</v>
      </c>
      <c r="Q92" s="198">
        <v>0</v>
      </c>
      <c r="R92" s="197">
        <v>0</v>
      </c>
      <c r="S92" s="198">
        <v>0</v>
      </c>
      <c r="T92" s="197">
        <v>0</v>
      </c>
      <c r="U92" s="198">
        <v>0</v>
      </c>
      <c r="V92" s="197">
        <v>0</v>
      </c>
      <c r="W92" s="198">
        <v>0</v>
      </c>
      <c r="X92" s="197">
        <v>0</v>
      </c>
      <c r="Y92" s="198">
        <v>0</v>
      </c>
      <c r="Z92" s="197">
        <v>0</v>
      </c>
      <c r="AA92" s="198">
        <v>0</v>
      </c>
      <c r="AB92" s="197">
        <v>0</v>
      </c>
      <c r="AC92" s="198">
        <v>0</v>
      </c>
      <c r="AD92" s="197">
        <v>0</v>
      </c>
      <c r="AE92" s="198">
        <v>0</v>
      </c>
      <c r="AF92" s="197">
        <v>0</v>
      </c>
      <c r="AG92" s="198">
        <v>0</v>
      </c>
      <c r="AH92" s="197">
        <v>0</v>
      </c>
      <c r="AI92" s="198">
        <v>0</v>
      </c>
      <c r="AJ92" s="197">
        <v>0</v>
      </c>
      <c r="AK92" s="198">
        <v>0</v>
      </c>
      <c r="AL92" s="197">
        <v>0</v>
      </c>
      <c r="AM92" s="198">
        <v>0</v>
      </c>
      <c r="AN92" s="197">
        <v>0</v>
      </c>
      <c r="AO92" s="198">
        <v>0</v>
      </c>
      <c r="AP92" s="197">
        <v>0</v>
      </c>
      <c r="AQ92" s="198">
        <v>0</v>
      </c>
      <c r="AR92" s="197">
        <v>0</v>
      </c>
      <c r="AS92" s="198">
        <v>0</v>
      </c>
      <c r="AT92" s="197">
        <v>0</v>
      </c>
      <c r="AU92" s="198">
        <v>0</v>
      </c>
      <c r="AV92" s="197">
        <v>0</v>
      </c>
      <c r="AW92" s="198">
        <v>0</v>
      </c>
      <c r="AX92" s="197">
        <v>0</v>
      </c>
      <c r="AY92" s="198">
        <v>0</v>
      </c>
      <c r="AZ92" s="197">
        <v>0</v>
      </c>
      <c r="BA92" s="197">
        <v>0</v>
      </c>
      <c r="BB92" s="199">
        <v>0</v>
      </c>
      <c r="BC92" s="200">
        <v>0</v>
      </c>
      <c r="BD92" s="201">
        <v>0</v>
      </c>
      <c r="BE92" s="200">
        <v>0</v>
      </c>
      <c r="BF92" s="201">
        <v>0</v>
      </c>
      <c r="BG92" s="200">
        <v>0</v>
      </c>
      <c r="BH92" s="201">
        <v>0</v>
      </c>
      <c r="BI92" s="200">
        <v>0</v>
      </c>
      <c r="BJ92" s="201">
        <v>0</v>
      </c>
      <c r="BK92" s="200">
        <v>0</v>
      </c>
      <c r="BL92" s="201">
        <v>0</v>
      </c>
      <c r="BM92" s="200">
        <v>0</v>
      </c>
      <c r="BN92" s="201">
        <v>0</v>
      </c>
      <c r="BO92" s="200">
        <v>0</v>
      </c>
      <c r="BP92" s="201">
        <v>0</v>
      </c>
      <c r="BQ92" s="200">
        <v>0</v>
      </c>
      <c r="BR92" s="201">
        <v>0</v>
      </c>
      <c r="BS92" s="200">
        <v>0</v>
      </c>
      <c r="BT92" s="201">
        <v>0</v>
      </c>
      <c r="BU92" s="200">
        <v>0</v>
      </c>
      <c r="BV92" s="201">
        <v>0</v>
      </c>
      <c r="BW92" s="200">
        <v>0</v>
      </c>
      <c r="BX92" s="201">
        <v>0</v>
      </c>
      <c r="BY92" s="200">
        <v>0</v>
      </c>
      <c r="BZ92" s="201">
        <v>0</v>
      </c>
      <c r="CA92" s="200">
        <v>0</v>
      </c>
      <c r="CB92" s="201">
        <v>0</v>
      </c>
      <c r="CC92" s="200">
        <v>0</v>
      </c>
      <c r="CD92" s="201">
        <v>0</v>
      </c>
      <c r="CE92" s="200">
        <v>0</v>
      </c>
      <c r="CF92" s="201">
        <v>0</v>
      </c>
      <c r="CG92" s="200">
        <v>0</v>
      </c>
      <c r="CH92" s="201">
        <v>0</v>
      </c>
      <c r="CI92" s="200">
        <v>0</v>
      </c>
      <c r="CJ92" s="201">
        <v>0</v>
      </c>
      <c r="CK92" s="200">
        <v>0</v>
      </c>
      <c r="CL92" s="201">
        <v>0</v>
      </c>
      <c r="CM92" s="200">
        <v>0</v>
      </c>
      <c r="CN92" s="201">
        <v>0</v>
      </c>
      <c r="CO92" s="200">
        <v>0</v>
      </c>
      <c r="CP92" s="201">
        <v>0</v>
      </c>
      <c r="CQ92" s="200">
        <v>0</v>
      </c>
      <c r="CR92" s="201">
        <v>0</v>
      </c>
      <c r="CS92" s="200">
        <v>0</v>
      </c>
      <c r="CT92" s="201">
        <v>0</v>
      </c>
      <c r="CU92" s="200">
        <v>0</v>
      </c>
      <c r="CV92" s="201">
        <v>0</v>
      </c>
      <c r="CW92" s="200">
        <v>0</v>
      </c>
    </row>
    <row r="93" spans="2:101" x14ac:dyDescent="0.25">
      <c r="B93" s="94">
        <v>10284</v>
      </c>
      <c r="C93" s="95" t="s">
        <v>96</v>
      </c>
      <c r="D93" s="195">
        <v>7.5665407999999997E-5</v>
      </c>
      <c r="E93" s="196">
        <v>7.7170687999999997E-5</v>
      </c>
      <c r="F93" s="197">
        <v>-6.6567476987361598</v>
      </c>
      <c r="G93" s="198">
        <v>10.868480350753424</v>
      </c>
      <c r="H93" s="197">
        <v>6.1441352299526359</v>
      </c>
      <c r="I93" s="198">
        <v>49.240682303695728</v>
      </c>
      <c r="J93" s="197">
        <v>49.78308350023336</v>
      </c>
      <c r="K93" s="198">
        <v>50.687833830165026</v>
      </c>
      <c r="L93" s="197">
        <v>42.388070005060555</v>
      </c>
      <c r="M93" s="198">
        <v>85.608563492517405</v>
      </c>
      <c r="N93" s="197">
        <v>77.412421133534664</v>
      </c>
      <c r="O93" s="198">
        <v>67.056681671592671</v>
      </c>
      <c r="P93" s="197">
        <v>37.766963990338262</v>
      </c>
      <c r="Q93" s="198">
        <v>27.740966387616623</v>
      </c>
      <c r="R93" s="197">
        <v>62.210830330973991</v>
      </c>
      <c r="S93" s="198">
        <v>42.147744862330391</v>
      </c>
      <c r="T93" s="197">
        <v>-144.37629463268271</v>
      </c>
      <c r="U93" s="198">
        <v>-65.82535345744509</v>
      </c>
      <c r="V93" s="197">
        <v>-102.03716873983306</v>
      </c>
      <c r="W93" s="198">
        <v>-43.863036070173003</v>
      </c>
      <c r="X93" s="197">
        <v>-129.390460818977</v>
      </c>
      <c r="Y93" s="198">
        <v>-31.486994224074305</v>
      </c>
      <c r="Z93" s="197">
        <v>-75.753710350477505</v>
      </c>
      <c r="AA93" s="198">
        <v>-33.646132119087135</v>
      </c>
      <c r="AB93" s="197">
        <v>-48.017238123133197</v>
      </c>
      <c r="AC93" s="198">
        <v>-14.678864306388199</v>
      </c>
      <c r="AD93" s="197">
        <v>-14.098052276482878</v>
      </c>
      <c r="AE93" s="198">
        <v>19.840576943354616</v>
      </c>
      <c r="AF93" s="197">
        <v>18.629071496914523</v>
      </c>
      <c r="AG93" s="198">
        <v>39.299564054193645</v>
      </c>
      <c r="AH93" s="197">
        <v>51.626937795463498</v>
      </c>
      <c r="AI93" s="198">
        <v>52.280429477263809</v>
      </c>
      <c r="AJ93" s="197">
        <v>44.044382317203684</v>
      </c>
      <c r="AK93" s="198">
        <v>87.931988545657688</v>
      </c>
      <c r="AL93" s="197">
        <v>70.409742696721679</v>
      </c>
      <c r="AM93" s="198">
        <v>65.562041697738408</v>
      </c>
      <c r="AN93" s="197">
        <v>39.384690015212378</v>
      </c>
      <c r="AO93" s="198">
        <v>28.851167136760182</v>
      </c>
      <c r="AP93" s="197">
        <v>55.480206738990702</v>
      </c>
      <c r="AQ93" s="198">
        <v>52.374879640307789</v>
      </c>
      <c r="AR93" s="197">
        <v>-139.57449728558754</v>
      </c>
      <c r="AS93" s="198">
        <v>-73.392721564211243</v>
      </c>
      <c r="AT93" s="197">
        <v>-103.19681627982973</v>
      </c>
      <c r="AU93" s="198">
        <v>-44.193951598545155</v>
      </c>
      <c r="AV93" s="197">
        <v>-131.14530283450043</v>
      </c>
      <c r="AW93" s="198">
        <v>-31.524869923412655</v>
      </c>
      <c r="AX93" s="197">
        <v>-76.375620338537388</v>
      </c>
      <c r="AY93" s="198">
        <v>-33.795433250076933</v>
      </c>
      <c r="AZ93" s="197">
        <v>-48.135647038421006</v>
      </c>
      <c r="BA93" s="197">
        <v>-14.408252993332251</v>
      </c>
      <c r="BB93" s="199">
        <v>46.861187268518556</v>
      </c>
      <c r="BC93" s="200">
        <v>0</v>
      </c>
      <c r="BD93" s="201">
        <v>49.03196025000004</v>
      </c>
      <c r="BE93" s="200">
        <v>0</v>
      </c>
      <c r="BF93" s="201">
        <v>177.71408654999999</v>
      </c>
      <c r="BG93" s="200">
        <v>0</v>
      </c>
      <c r="BH93" s="201">
        <v>165.81357187500004</v>
      </c>
      <c r="BI93" s="200">
        <v>0</v>
      </c>
      <c r="BJ93" s="201">
        <v>48.051104427083182</v>
      </c>
      <c r="BK93" s="200">
        <v>0</v>
      </c>
      <c r="BL93" s="201">
        <v>127.897485625</v>
      </c>
      <c r="BM93" s="200">
        <v>0</v>
      </c>
      <c r="BN93" s="201">
        <v>117.17464500000008</v>
      </c>
      <c r="BO93" s="200">
        <v>0</v>
      </c>
      <c r="BP93" s="201">
        <v>0</v>
      </c>
      <c r="BQ93" s="200">
        <v>0</v>
      </c>
      <c r="BR93" s="201">
        <v>0</v>
      </c>
      <c r="BS93" s="200">
        <v>0</v>
      </c>
      <c r="BT93" s="201">
        <v>50.928259374999961</v>
      </c>
      <c r="BU93" s="200">
        <v>0</v>
      </c>
      <c r="BV93" s="201">
        <v>40.494947500000094</v>
      </c>
      <c r="BW93" s="200">
        <v>0</v>
      </c>
      <c r="BX93" s="201">
        <v>0</v>
      </c>
      <c r="BY93" s="200">
        <v>0</v>
      </c>
      <c r="BZ93" s="201">
        <v>67.026823240740725</v>
      </c>
      <c r="CA93" s="200">
        <v>0</v>
      </c>
      <c r="CB93" s="201">
        <v>0</v>
      </c>
      <c r="CC93" s="200">
        <v>0</v>
      </c>
      <c r="CD93" s="201">
        <v>213.51022504807688</v>
      </c>
      <c r="CE93" s="200">
        <v>0</v>
      </c>
      <c r="CF93" s="201">
        <v>170.33377728365392</v>
      </c>
      <c r="CG93" s="200">
        <v>0</v>
      </c>
      <c r="CH93" s="201">
        <v>74.268157578124985</v>
      </c>
      <c r="CI93" s="200">
        <v>0</v>
      </c>
      <c r="CJ93" s="201">
        <v>131.05068778846152</v>
      </c>
      <c r="CK93" s="200">
        <v>0</v>
      </c>
      <c r="CL93" s="201">
        <v>141.13630764423078</v>
      </c>
      <c r="CM93" s="200">
        <v>0</v>
      </c>
      <c r="CN93" s="201">
        <v>0</v>
      </c>
      <c r="CO93" s="200">
        <v>0</v>
      </c>
      <c r="CP93" s="201">
        <v>0</v>
      </c>
      <c r="CQ93" s="200">
        <v>0</v>
      </c>
      <c r="CR93" s="201">
        <v>51.371677067307616</v>
      </c>
      <c r="CS93" s="200">
        <v>0</v>
      </c>
      <c r="CT93" s="201">
        <v>40.518591514423051</v>
      </c>
      <c r="CU93" s="200">
        <v>0</v>
      </c>
      <c r="CV93" s="201">
        <v>0</v>
      </c>
      <c r="CW93" s="200">
        <v>0</v>
      </c>
    </row>
    <row r="94" spans="2:101" x14ac:dyDescent="0.25">
      <c r="B94" s="94">
        <v>10285</v>
      </c>
      <c r="C94" s="95" t="s">
        <v>97</v>
      </c>
      <c r="D94" s="195">
        <v>6.0750522000000001E-5</v>
      </c>
      <c r="E94" s="196">
        <v>6.129408900000001E-5</v>
      </c>
      <c r="F94" s="197">
        <v>-35.974455058412772</v>
      </c>
      <c r="G94" s="198">
        <v>-13.307349255422022</v>
      </c>
      <c r="H94" s="197">
        <v>-0.67130810178685552</v>
      </c>
      <c r="I94" s="198">
        <v>24.221207324071994</v>
      </c>
      <c r="J94" s="197">
        <v>87.314487713446695</v>
      </c>
      <c r="K94" s="198">
        <v>83.104112534732337</v>
      </c>
      <c r="L94" s="197">
        <v>66.728443203028121</v>
      </c>
      <c r="M94" s="198">
        <v>85.562638666869148</v>
      </c>
      <c r="N94" s="197">
        <v>38.339185665265056</v>
      </c>
      <c r="O94" s="198">
        <v>43.791001255728631</v>
      </c>
      <c r="P94" s="197">
        <v>-9.9920155922482543</v>
      </c>
      <c r="Q94" s="198">
        <v>1.531306164525932</v>
      </c>
      <c r="R94" s="197">
        <v>10.319987772480404</v>
      </c>
      <c r="S94" s="198">
        <v>4.335869586059192</v>
      </c>
      <c r="T94" s="197">
        <v>-112.38584889707765</v>
      </c>
      <c r="U94" s="198">
        <v>-60.852377044052062</v>
      </c>
      <c r="V94" s="197">
        <v>-78.522317975001314</v>
      </c>
      <c r="W94" s="198">
        <v>-36.561104821847657</v>
      </c>
      <c r="X94" s="197">
        <v>-75.633537071518518</v>
      </c>
      <c r="Y94" s="198">
        <v>-15.447294759539627</v>
      </c>
      <c r="Z94" s="197">
        <v>-39.006902705017737</v>
      </c>
      <c r="AA94" s="198">
        <v>-14.357881416637653</v>
      </c>
      <c r="AB94" s="197">
        <v>-40.33738792270438</v>
      </c>
      <c r="AC94" s="198">
        <v>-14.42432018336962</v>
      </c>
      <c r="AD94" s="197">
        <v>-37.746026204340303</v>
      </c>
      <c r="AE94" s="198">
        <v>-14.502939066233338</v>
      </c>
      <c r="AF94" s="197">
        <v>-1.8544964698616824</v>
      </c>
      <c r="AG94" s="198">
        <v>23.179246186149658</v>
      </c>
      <c r="AH94" s="197">
        <v>86.591027531941293</v>
      </c>
      <c r="AI94" s="198">
        <v>82.826187293189903</v>
      </c>
      <c r="AJ94" s="197">
        <v>65.919718920707638</v>
      </c>
      <c r="AK94" s="198">
        <v>85.207714516869942</v>
      </c>
      <c r="AL94" s="197">
        <v>33.474058614641869</v>
      </c>
      <c r="AM94" s="198">
        <v>40.507904858056229</v>
      </c>
      <c r="AN94" s="197">
        <v>-11.479214732093956</v>
      </c>
      <c r="AO94" s="198">
        <v>0.42051750939505717</v>
      </c>
      <c r="AP94" s="197">
        <v>9.0198532526102841</v>
      </c>
      <c r="AQ94" s="198">
        <v>3.3350671208267841</v>
      </c>
      <c r="AR94" s="197">
        <v>-114.62688653316012</v>
      </c>
      <c r="AS94" s="198">
        <v>-62.687603924916345</v>
      </c>
      <c r="AT94" s="197">
        <v>-80.712775538089744</v>
      </c>
      <c r="AU94" s="198">
        <v>-37.832430092992475</v>
      </c>
      <c r="AV94" s="197">
        <v>-77.704872126425954</v>
      </c>
      <c r="AW94" s="198">
        <v>-16.717185162786951</v>
      </c>
      <c r="AX94" s="197">
        <v>-40.740939601341054</v>
      </c>
      <c r="AY94" s="198">
        <v>-15.627604583434989</v>
      </c>
      <c r="AZ94" s="197">
        <v>-42.0315690328408</v>
      </c>
      <c r="BA94" s="197">
        <v>-15.652191672896272</v>
      </c>
      <c r="BB94" s="199">
        <v>40.532035833333339</v>
      </c>
      <c r="BC94" s="200">
        <v>0</v>
      </c>
      <c r="BD94" s="201">
        <v>59.306600850000052</v>
      </c>
      <c r="BE94" s="200">
        <v>0</v>
      </c>
      <c r="BF94" s="201">
        <v>154.18634805000005</v>
      </c>
      <c r="BG94" s="200">
        <v>0</v>
      </c>
      <c r="BH94" s="201">
        <v>125.52059423076922</v>
      </c>
      <c r="BI94" s="200">
        <v>0</v>
      </c>
      <c r="BJ94" s="201">
        <v>0</v>
      </c>
      <c r="BK94" s="200">
        <v>0</v>
      </c>
      <c r="BL94" s="201">
        <v>90.734074038461571</v>
      </c>
      <c r="BM94" s="200">
        <v>0</v>
      </c>
      <c r="BN94" s="201">
        <v>71.056373365384573</v>
      </c>
      <c r="BO94" s="200">
        <v>0</v>
      </c>
      <c r="BP94" s="201">
        <v>106.46219062499998</v>
      </c>
      <c r="BQ94" s="200">
        <v>0</v>
      </c>
      <c r="BR94" s="201">
        <v>31.552125149999991</v>
      </c>
      <c r="BS94" s="200">
        <v>0</v>
      </c>
      <c r="BT94" s="201">
        <v>40.339587548076921</v>
      </c>
      <c r="BU94" s="200">
        <v>0</v>
      </c>
      <c r="BV94" s="201">
        <v>38.950092259615388</v>
      </c>
      <c r="BW94" s="200">
        <v>0</v>
      </c>
      <c r="BX94" s="201">
        <v>41.907837300000018</v>
      </c>
      <c r="BY94" s="200">
        <v>0</v>
      </c>
      <c r="BZ94" s="201">
        <v>40.258658240740765</v>
      </c>
      <c r="CA94" s="200">
        <v>0</v>
      </c>
      <c r="CB94" s="201">
        <v>36.430545911458324</v>
      </c>
      <c r="CC94" s="200">
        <v>0</v>
      </c>
      <c r="CD94" s="201">
        <v>184.51487774038455</v>
      </c>
      <c r="CE94" s="200">
        <v>0</v>
      </c>
      <c r="CF94" s="201">
        <v>126.03116947115373</v>
      </c>
      <c r="CG94" s="200">
        <v>0</v>
      </c>
      <c r="CH94" s="201">
        <v>0</v>
      </c>
      <c r="CI94" s="200">
        <v>0</v>
      </c>
      <c r="CJ94" s="201">
        <v>91.047264567307636</v>
      </c>
      <c r="CK94" s="200">
        <v>0</v>
      </c>
      <c r="CL94" s="201">
        <v>71.047642884615342</v>
      </c>
      <c r="CM94" s="200">
        <v>0</v>
      </c>
      <c r="CN94" s="201">
        <v>93.015426674999986</v>
      </c>
      <c r="CO94" s="200">
        <v>0</v>
      </c>
      <c r="CP94" s="201">
        <v>44.895435552884649</v>
      </c>
      <c r="CQ94" s="200">
        <v>0</v>
      </c>
      <c r="CR94" s="201">
        <v>40.127665456730803</v>
      </c>
      <c r="CS94" s="200">
        <v>0</v>
      </c>
      <c r="CT94" s="201">
        <v>38.702708004807668</v>
      </c>
      <c r="CU94" s="200">
        <v>0</v>
      </c>
      <c r="CV94" s="201">
        <v>41.690691850000043</v>
      </c>
      <c r="CW94" s="200">
        <v>0</v>
      </c>
    </row>
    <row r="95" spans="2:101" x14ac:dyDescent="0.25">
      <c r="B95" s="94">
        <v>10286</v>
      </c>
      <c r="C95" s="95" t="s">
        <v>98</v>
      </c>
      <c r="D95" s="195">
        <v>0</v>
      </c>
      <c r="E95" s="196">
        <v>0</v>
      </c>
      <c r="F95" s="197">
        <v>0</v>
      </c>
      <c r="G95" s="198">
        <v>0</v>
      </c>
      <c r="H95" s="197">
        <v>0</v>
      </c>
      <c r="I95" s="198">
        <v>0</v>
      </c>
      <c r="J95" s="197">
        <v>0</v>
      </c>
      <c r="K95" s="198">
        <v>0</v>
      </c>
      <c r="L95" s="197">
        <v>0</v>
      </c>
      <c r="M95" s="198">
        <v>0</v>
      </c>
      <c r="N95" s="197">
        <v>0</v>
      </c>
      <c r="O95" s="198">
        <v>0</v>
      </c>
      <c r="P95" s="197">
        <v>0</v>
      </c>
      <c r="Q95" s="198">
        <v>0</v>
      </c>
      <c r="R95" s="197">
        <v>0</v>
      </c>
      <c r="S95" s="198">
        <v>0</v>
      </c>
      <c r="T95" s="197">
        <v>0</v>
      </c>
      <c r="U95" s="198">
        <v>0</v>
      </c>
      <c r="V95" s="197">
        <v>0</v>
      </c>
      <c r="W95" s="198">
        <v>0</v>
      </c>
      <c r="X95" s="197">
        <v>0</v>
      </c>
      <c r="Y95" s="198">
        <v>0</v>
      </c>
      <c r="Z95" s="197">
        <v>0</v>
      </c>
      <c r="AA95" s="198">
        <v>0</v>
      </c>
      <c r="AB95" s="197">
        <v>0</v>
      </c>
      <c r="AC95" s="198">
        <v>0</v>
      </c>
      <c r="AD95" s="197">
        <v>0</v>
      </c>
      <c r="AE95" s="198">
        <v>0</v>
      </c>
      <c r="AF95" s="197">
        <v>0</v>
      </c>
      <c r="AG95" s="198">
        <v>0</v>
      </c>
      <c r="AH95" s="197">
        <v>0</v>
      </c>
      <c r="AI95" s="198">
        <v>0</v>
      </c>
      <c r="AJ95" s="197">
        <v>0</v>
      </c>
      <c r="AK95" s="198">
        <v>0</v>
      </c>
      <c r="AL95" s="197">
        <v>0</v>
      </c>
      <c r="AM95" s="198">
        <v>0</v>
      </c>
      <c r="AN95" s="197">
        <v>0</v>
      </c>
      <c r="AO95" s="198">
        <v>0</v>
      </c>
      <c r="AP95" s="197">
        <v>0</v>
      </c>
      <c r="AQ95" s="198">
        <v>0</v>
      </c>
      <c r="AR95" s="197">
        <v>0</v>
      </c>
      <c r="AS95" s="198">
        <v>0</v>
      </c>
      <c r="AT95" s="197">
        <v>0</v>
      </c>
      <c r="AU95" s="198">
        <v>0</v>
      </c>
      <c r="AV95" s="197">
        <v>0</v>
      </c>
      <c r="AW95" s="198">
        <v>0</v>
      </c>
      <c r="AX95" s="197">
        <v>0</v>
      </c>
      <c r="AY95" s="198">
        <v>0</v>
      </c>
      <c r="AZ95" s="197">
        <v>0</v>
      </c>
      <c r="BA95" s="197">
        <v>0</v>
      </c>
      <c r="BB95" s="199">
        <v>0</v>
      </c>
      <c r="BC95" s="200">
        <v>0</v>
      </c>
      <c r="BD95" s="201">
        <v>0</v>
      </c>
      <c r="BE95" s="200">
        <v>0</v>
      </c>
      <c r="BF95" s="201">
        <v>0</v>
      </c>
      <c r="BG95" s="200">
        <v>0</v>
      </c>
      <c r="BH95" s="201">
        <v>0</v>
      </c>
      <c r="BI95" s="200">
        <v>0</v>
      </c>
      <c r="BJ95" s="201">
        <v>0</v>
      </c>
      <c r="BK95" s="200">
        <v>0</v>
      </c>
      <c r="BL95" s="201">
        <v>0</v>
      </c>
      <c r="BM95" s="200">
        <v>0</v>
      </c>
      <c r="BN95" s="201">
        <v>0</v>
      </c>
      <c r="BO95" s="200">
        <v>0</v>
      </c>
      <c r="BP95" s="201">
        <v>0</v>
      </c>
      <c r="BQ95" s="200">
        <v>0</v>
      </c>
      <c r="BR95" s="201">
        <v>0</v>
      </c>
      <c r="BS95" s="200">
        <v>0</v>
      </c>
      <c r="BT95" s="201">
        <v>0</v>
      </c>
      <c r="BU95" s="200">
        <v>0</v>
      </c>
      <c r="BV95" s="201">
        <v>0</v>
      </c>
      <c r="BW95" s="200">
        <v>0</v>
      </c>
      <c r="BX95" s="201">
        <v>0</v>
      </c>
      <c r="BY95" s="200">
        <v>0</v>
      </c>
      <c r="BZ95" s="201">
        <v>0</v>
      </c>
      <c r="CA95" s="200">
        <v>0</v>
      </c>
      <c r="CB95" s="201">
        <v>0</v>
      </c>
      <c r="CC95" s="200">
        <v>0</v>
      </c>
      <c r="CD95" s="201">
        <v>0</v>
      </c>
      <c r="CE95" s="200">
        <v>0</v>
      </c>
      <c r="CF95" s="201">
        <v>0</v>
      </c>
      <c r="CG95" s="200">
        <v>0</v>
      </c>
      <c r="CH95" s="201">
        <v>0</v>
      </c>
      <c r="CI95" s="200">
        <v>0</v>
      </c>
      <c r="CJ95" s="201">
        <v>0</v>
      </c>
      <c r="CK95" s="200">
        <v>0</v>
      </c>
      <c r="CL95" s="201">
        <v>0</v>
      </c>
      <c r="CM95" s="200">
        <v>0</v>
      </c>
      <c r="CN95" s="201">
        <v>0</v>
      </c>
      <c r="CO95" s="200">
        <v>0</v>
      </c>
      <c r="CP95" s="201">
        <v>0</v>
      </c>
      <c r="CQ95" s="200">
        <v>0</v>
      </c>
      <c r="CR95" s="201">
        <v>0</v>
      </c>
      <c r="CS95" s="200">
        <v>0</v>
      </c>
      <c r="CT95" s="201">
        <v>0</v>
      </c>
      <c r="CU95" s="200">
        <v>0</v>
      </c>
      <c r="CV95" s="201">
        <v>0</v>
      </c>
      <c r="CW95" s="200">
        <v>0</v>
      </c>
    </row>
    <row r="96" spans="2:101" x14ac:dyDescent="0.25">
      <c r="B96" s="94">
        <v>10288</v>
      </c>
      <c r="C96" s="95" t="s">
        <v>99</v>
      </c>
      <c r="D96" s="195">
        <v>2.0212906399999999E-4</v>
      </c>
      <c r="E96" s="196">
        <v>2.0488648E-4</v>
      </c>
      <c r="F96" s="197">
        <v>-17.264345978681042</v>
      </c>
      <c r="G96" s="198">
        <v>-10.634006007420583</v>
      </c>
      <c r="H96" s="197">
        <v>-6.9164502630536964</v>
      </c>
      <c r="I96" s="198">
        <v>72.723824861470078</v>
      </c>
      <c r="J96" s="197">
        <v>126.8807556320926</v>
      </c>
      <c r="K96" s="198">
        <v>95.689322128979569</v>
      </c>
      <c r="L96" s="197">
        <v>98.810980750151657</v>
      </c>
      <c r="M96" s="198">
        <v>181.8542654270054</v>
      </c>
      <c r="N96" s="197">
        <v>181.35738694166315</v>
      </c>
      <c r="O96" s="198">
        <v>125.75718202359548</v>
      </c>
      <c r="P96" s="197">
        <v>102.26098634469228</v>
      </c>
      <c r="Q96" s="198">
        <v>34.278674376911773</v>
      </c>
      <c r="R96" s="197">
        <v>164.60528742552589</v>
      </c>
      <c r="S96" s="198">
        <v>72.181829883394002</v>
      </c>
      <c r="T96" s="197">
        <v>-410.9566575439593</v>
      </c>
      <c r="U96" s="198">
        <v>-224.50910550039487</v>
      </c>
      <c r="V96" s="197">
        <v>-275.54816336334153</v>
      </c>
      <c r="W96" s="198">
        <v>-148.66850535938022</v>
      </c>
      <c r="X96" s="197">
        <v>-338.48059474977265</v>
      </c>
      <c r="Y96" s="198">
        <v>-103.52048016494493</v>
      </c>
      <c r="Z96" s="197">
        <v>-184.60329159007728</v>
      </c>
      <c r="AA96" s="198">
        <v>-109.14978836054992</v>
      </c>
      <c r="AB96" s="197">
        <v>-92.720982369259644</v>
      </c>
      <c r="AC96" s="198">
        <v>-45.035116902910637</v>
      </c>
      <c r="AD96" s="197">
        <v>-47.520452535944983</v>
      </c>
      <c r="AE96" s="198">
        <v>3.519424592063765</v>
      </c>
      <c r="AF96" s="197">
        <v>14.418159804209042</v>
      </c>
      <c r="AG96" s="198">
        <v>37.05054285749079</v>
      </c>
      <c r="AH96" s="197">
        <v>118.58773939041325</v>
      </c>
      <c r="AI96" s="198">
        <v>91.296634578900026</v>
      </c>
      <c r="AJ96" s="197">
        <v>91.368034123880179</v>
      </c>
      <c r="AK96" s="198">
        <v>177.40379950276665</v>
      </c>
      <c r="AL96" s="197">
        <v>162.48042897165649</v>
      </c>
      <c r="AM96" s="198">
        <v>120.02612035023408</v>
      </c>
      <c r="AN96" s="197">
        <v>94.865221605032602</v>
      </c>
      <c r="AO96" s="198">
        <v>27.836135187095842</v>
      </c>
      <c r="AP96" s="197">
        <v>135.69995209178671</v>
      </c>
      <c r="AQ96" s="198">
        <v>89.102634960857003</v>
      </c>
      <c r="AR96" s="197">
        <v>-406.98256033317921</v>
      </c>
      <c r="AS96" s="198">
        <v>-252.87428574982175</v>
      </c>
      <c r="AT96" s="197">
        <v>-289.33123389542646</v>
      </c>
      <c r="AU96" s="198">
        <v>-155.88757840683161</v>
      </c>
      <c r="AV96" s="197">
        <v>-351.88895227792528</v>
      </c>
      <c r="AW96" s="198">
        <v>-111.863929161203</v>
      </c>
      <c r="AX96" s="197">
        <v>-195.91247679054626</v>
      </c>
      <c r="AY96" s="198">
        <v>-117.5700902801637</v>
      </c>
      <c r="AZ96" s="197">
        <v>-102.43872754951721</v>
      </c>
      <c r="BA96" s="197">
        <v>-52.411719575217646</v>
      </c>
      <c r="BB96" s="199">
        <v>159.8814669444445</v>
      </c>
      <c r="BC96" s="200">
        <v>0</v>
      </c>
      <c r="BD96" s="201">
        <v>80.178856174999808</v>
      </c>
      <c r="BE96" s="200">
        <v>0</v>
      </c>
      <c r="BF96" s="201">
        <v>665.68920362500012</v>
      </c>
      <c r="BG96" s="200">
        <v>0</v>
      </c>
      <c r="BH96" s="201">
        <v>364.89439016826941</v>
      </c>
      <c r="BI96" s="200">
        <v>0</v>
      </c>
      <c r="BJ96" s="201">
        <v>163.46756380208382</v>
      </c>
      <c r="BK96" s="200">
        <v>0</v>
      </c>
      <c r="BL96" s="201">
        <v>284.96049329326939</v>
      </c>
      <c r="BM96" s="200">
        <v>0</v>
      </c>
      <c r="BN96" s="201">
        <v>355.64410290865368</v>
      </c>
      <c r="BO96" s="200">
        <v>0</v>
      </c>
      <c r="BP96" s="201">
        <v>418.13414355769231</v>
      </c>
      <c r="BQ96" s="200">
        <v>0</v>
      </c>
      <c r="BR96" s="201">
        <v>34.971704225000053</v>
      </c>
      <c r="BS96" s="200">
        <v>0</v>
      </c>
      <c r="BT96" s="201">
        <v>187.72125088942309</v>
      </c>
      <c r="BU96" s="200">
        <v>0</v>
      </c>
      <c r="BV96" s="201">
        <v>114.28914358173068</v>
      </c>
      <c r="BW96" s="200">
        <v>0</v>
      </c>
      <c r="BX96" s="201">
        <v>0</v>
      </c>
      <c r="BY96" s="200">
        <v>0</v>
      </c>
      <c r="BZ96" s="201">
        <v>210.48135092592565</v>
      </c>
      <c r="CA96" s="200">
        <v>0</v>
      </c>
      <c r="CB96" s="201">
        <v>0</v>
      </c>
      <c r="CC96" s="200">
        <v>0</v>
      </c>
      <c r="CD96" s="201">
        <v>759.80546250000032</v>
      </c>
      <c r="CE96" s="200">
        <v>0</v>
      </c>
      <c r="CF96" s="201">
        <v>369.87222764423097</v>
      </c>
      <c r="CG96" s="200">
        <v>0</v>
      </c>
      <c r="CH96" s="201">
        <v>200.1671528645837</v>
      </c>
      <c r="CI96" s="200">
        <v>0</v>
      </c>
      <c r="CJ96" s="201">
        <v>288.8476016826923</v>
      </c>
      <c r="CK96" s="200">
        <v>0</v>
      </c>
      <c r="CL96" s="201">
        <v>414.24561778846123</v>
      </c>
      <c r="CM96" s="200">
        <v>0</v>
      </c>
      <c r="CN96" s="201">
        <v>337.30957099999995</v>
      </c>
      <c r="CO96" s="200">
        <v>0</v>
      </c>
      <c r="CP96" s="201">
        <v>81.844591586538456</v>
      </c>
      <c r="CQ96" s="200">
        <v>0</v>
      </c>
      <c r="CR96" s="201">
        <v>190.28197644230752</v>
      </c>
      <c r="CS96" s="200">
        <v>0</v>
      </c>
      <c r="CT96" s="201">
        <v>115.84811874999995</v>
      </c>
      <c r="CU96" s="200">
        <v>0</v>
      </c>
      <c r="CV96" s="201">
        <v>0</v>
      </c>
      <c r="CW96" s="200">
        <v>0</v>
      </c>
    </row>
    <row r="97" spans="2:101" x14ac:dyDescent="0.25">
      <c r="B97" s="94">
        <v>10291</v>
      </c>
      <c r="C97" s="95" t="s">
        <v>100</v>
      </c>
      <c r="D97" s="195">
        <v>5.3607500000000001E-4</v>
      </c>
      <c r="E97" s="196">
        <v>5.4219000000000001E-4</v>
      </c>
      <c r="F97" s="197">
        <v>42.724246382012282</v>
      </c>
      <c r="G97" s="198">
        <v>42.0614493160314</v>
      </c>
      <c r="H97" s="197">
        <v>-105.14469466121737</v>
      </c>
      <c r="I97" s="198">
        <v>132.80117383339021</v>
      </c>
      <c r="J97" s="197">
        <v>151.82943420790761</v>
      </c>
      <c r="K97" s="198">
        <v>162.68417738575209</v>
      </c>
      <c r="L97" s="197">
        <v>-29.991254232521534</v>
      </c>
      <c r="M97" s="198">
        <v>272.25380301200988</v>
      </c>
      <c r="N97" s="197">
        <v>245.92633408019537</v>
      </c>
      <c r="O97" s="198">
        <v>187.79557707541392</v>
      </c>
      <c r="P97" s="197">
        <v>320.323828111637</v>
      </c>
      <c r="Q97" s="198">
        <v>124.30482520005427</v>
      </c>
      <c r="R97" s="197">
        <v>549.30726920842994</v>
      </c>
      <c r="S97" s="198">
        <v>243.96426016238311</v>
      </c>
      <c r="T97" s="197">
        <v>-572.26784286857333</v>
      </c>
      <c r="U97" s="198">
        <v>-245.01751257999405</v>
      </c>
      <c r="V97" s="197">
        <v>-182.22021321479698</v>
      </c>
      <c r="W97" s="198">
        <v>-65.461202905005123</v>
      </c>
      <c r="X97" s="197">
        <v>-205.06511084696214</v>
      </c>
      <c r="Y97" s="198">
        <v>205.43105357820133</v>
      </c>
      <c r="Z97" s="197">
        <v>180.58926842849215</v>
      </c>
      <c r="AA97" s="198">
        <v>123.95086706104139</v>
      </c>
      <c r="AB97" s="197">
        <v>90.548801863005252</v>
      </c>
      <c r="AC97" s="198">
        <v>100.11169972311582</v>
      </c>
      <c r="AD97" s="197">
        <v>-14.150476351978069</v>
      </c>
      <c r="AE97" s="198">
        <v>100.76855013973601</v>
      </c>
      <c r="AF97" s="197">
        <v>-40.61606360465521</v>
      </c>
      <c r="AG97" s="198">
        <v>69.065324716179205</v>
      </c>
      <c r="AH97" s="197">
        <v>150.49733910821305</v>
      </c>
      <c r="AI97" s="198">
        <v>167.8907222007758</v>
      </c>
      <c r="AJ97" s="197">
        <v>-33.751147212761133</v>
      </c>
      <c r="AK97" s="198">
        <v>278.31787388580273</v>
      </c>
      <c r="AL97" s="197">
        <v>236.17830115691106</v>
      </c>
      <c r="AM97" s="198">
        <v>202.16433086838333</v>
      </c>
      <c r="AN97" s="197">
        <v>321.31388733357892</v>
      </c>
      <c r="AO97" s="198">
        <v>128.73595010346926</v>
      </c>
      <c r="AP97" s="197">
        <v>493.7597139474301</v>
      </c>
      <c r="AQ97" s="198">
        <v>309.09184251166818</v>
      </c>
      <c r="AR97" s="197">
        <v>-521.00932414897511</v>
      </c>
      <c r="AS97" s="198">
        <v>-304.69727951918486</v>
      </c>
      <c r="AT97" s="197">
        <v>-185.92267023258103</v>
      </c>
      <c r="AU97" s="198">
        <v>-63.0618760211999</v>
      </c>
      <c r="AV97" s="197">
        <v>-209.4378709884146</v>
      </c>
      <c r="AW97" s="198">
        <v>211.3457700840647</v>
      </c>
      <c r="AX97" s="197">
        <v>180.36753705403936</v>
      </c>
      <c r="AY97" s="198">
        <v>128.57858342596847</v>
      </c>
      <c r="AZ97" s="197">
        <v>89.68430220650626</v>
      </c>
      <c r="BA97" s="197">
        <v>104.13525556102451</v>
      </c>
      <c r="BB97" s="199">
        <v>498.9413194444449</v>
      </c>
      <c r="BC97" s="200">
        <v>0</v>
      </c>
      <c r="BD97" s="201">
        <v>0</v>
      </c>
      <c r="BE97" s="200">
        <v>0</v>
      </c>
      <c r="BF97" s="201">
        <v>235.38549999999961</v>
      </c>
      <c r="BG97" s="200">
        <v>0</v>
      </c>
      <c r="BH97" s="201">
        <v>656.58281250000016</v>
      </c>
      <c r="BI97" s="200">
        <v>0</v>
      </c>
      <c r="BJ97" s="201">
        <v>0</v>
      </c>
      <c r="BK97" s="200">
        <v>0</v>
      </c>
      <c r="BL97" s="201">
        <v>194.81983173076856</v>
      </c>
      <c r="BM97" s="200">
        <v>0</v>
      </c>
      <c r="BN97" s="201">
        <v>684.59855769230796</v>
      </c>
      <c r="BO97" s="200">
        <v>0</v>
      </c>
      <c r="BP97" s="201">
        <v>768.43653846153825</v>
      </c>
      <c r="BQ97" s="200">
        <v>0</v>
      </c>
      <c r="BR97" s="201">
        <v>281.82737500000025</v>
      </c>
      <c r="BS97" s="200">
        <v>0</v>
      </c>
      <c r="BT97" s="201">
        <v>478.83509615384656</v>
      </c>
      <c r="BU97" s="200">
        <v>0</v>
      </c>
      <c r="BV97" s="201">
        <v>123.2816105769225</v>
      </c>
      <c r="BW97" s="200">
        <v>0</v>
      </c>
      <c r="BX97" s="201">
        <v>74.07137500000016</v>
      </c>
      <c r="BY97" s="200">
        <v>0</v>
      </c>
      <c r="BZ97" s="201">
        <v>646.79456018518567</v>
      </c>
      <c r="CA97" s="200">
        <v>0</v>
      </c>
      <c r="CB97" s="201">
        <v>0</v>
      </c>
      <c r="CC97" s="200">
        <v>0</v>
      </c>
      <c r="CD97" s="201">
        <v>452.85540865384701</v>
      </c>
      <c r="CE97" s="200">
        <v>0</v>
      </c>
      <c r="CF97" s="201">
        <v>678.75805288461549</v>
      </c>
      <c r="CG97" s="200">
        <v>0</v>
      </c>
      <c r="CH97" s="201">
        <v>2.4876302083331581</v>
      </c>
      <c r="CI97" s="200">
        <v>0</v>
      </c>
      <c r="CJ97" s="201">
        <v>211.41971153846131</v>
      </c>
      <c r="CK97" s="200">
        <v>0</v>
      </c>
      <c r="CL97" s="201">
        <v>848.39627403846066</v>
      </c>
      <c r="CM97" s="200">
        <v>0</v>
      </c>
      <c r="CN97" s="201">
        <v>479.08287499999955</v>
      </c>
      <c r="CO97" s="200">
        <v>0</v>
      </c>
      <c r="CP97" s="201">
        <v>465.66610576923108</v>
      </c>
      <c r="CQ97" s="200">
        <v>0</v>
      </c>
      <c r="CR97" s="201">
        <v>497.95865384615354</v>
      </c>
      <c r="CS97" s="200">
        <v>0</v>
      </c>
      <c r="CT97" s="201">
        <v>136.83197115384624</v>
      </c>
      <c r="CU97" s="200">
        <v>0</v>
      </c>
      <c r="CV97" s="201">
        <v>85.913375000000201</v>
      </c>
      <c r="CW97" s="200">
        <v>0</v>
      </c>
    </row>
    <row r="98" spans="2:101" x14ac:dyDescent="0.25">
      <c r="B98" s="94">
        <v>10294</v>
      </c>
      <c r="C98" s="95" t="s">
        <v>101</v>
      </c>
      <c r="D98" s="195">
        <v>0</v>
      </c>
      <c r="E98" s="196">
        <v>0</v>
      </c>
      <c r="F98" s="197">
        <v>0</v>
      </c>
      <c r="G98" s="198">
        <v>0</v>
      </c>
      <c r="H98" s="197">
        <v>0</v>
      </c>
      <c r="I98" s="198">
        <v>0</v>
      </c>
      <c r="J98" s="197">
        <v>0</v>
      </c>
      <c r="K98" s="198">
        <v>0</v>
      </c>
      <c r="L98" s="197">
        <v>0</v>
      </c>
      <c r="M98" s="198">
        <v>0</v>
      </c>
      <c r="N98" s="197">
        <v>0</v>
      </c>
      <c r="O98" s="198">
        <v>0</v>
      </c>
      <c r="P98" s="197">
        <v>0</v>
      </c>
      <c r="Q98" s="198">
        <v>0</v>
      </c>
      <c r="R98" s="197">
        <v>0</v>
      </c>
      <c r="S98" s="198">
        <v>0</v>
      </c>
      <c r="T98" s="197">
        <v>0</v>
      </c>
      <c r="U98" s="198">
        <v>0</v>
      </c>
      <c r="V98" s="197">
        <v>0</v>
      </c>
      <c r="W98" s="198">
        <v>0</v>
      </c>
      <c r="X98" s="197">
        <v>0</v>
      </c>
      <c r="Y98" s="198">
        <v>0</v>
      </c>
      <c r="Z98" s="197">
        <v>0</v>
      </c>
      <c r="AA98" s="198">
        <v>0</v>
      </c>
      <c r="AB98" s="197">
        <v>0</v>
      </c>
      <c r="AC98" s="198">
        <v>0</v>
      </c>
      <c r="AD98" s="197">
        <v>0</v>
      </c>
      <c r="AE98" s="198">
        <v>0</v>
      </c>
      <c r="AF98" s="197">
        <v>0</v>
      </c>
      <c r="AG98" s="198">
        <v>0</v>
      </c>
      <c r="AH98" s="197">
        <v>0</v>
      </c>
      <c r="AI98" s="198">
        <v>0</v>
      </c>
      <c r="AJ98" s="197">
        <v>0</v>
      </c>
      <c r="AK98" s="198">
        <v>0</v>
      </c>
      <c r="AL98" s="197">
        <v>0</v>
      </c>
      <c r="AM98" s="198">
        <v>0</v>
      </c>
      <c r="AN98" s="197">
        <v>0</v>
      </c>
      <c r="AO98" s="198">
        <v>0</v>
      </c>
      <c r="AP98" s="197">
        <v>0</v>
      </c>
      <c r="AQ98" s="198">
        <v>0</v>
      </c>
      <c r="AR98" s="197">
        <v>0</v>
      </c>
      <c r="AS98" s="198">
        <v>0</v>
      </c>
      <c r="AT98" s="197">
        <v>0</v>
      </c>
      <c r="AU98" s="198">
        <v>0</v>
      </c>
      <c r="AV98" s="197">
        <v>0</v>
      </c>
      <c r="AW98" s="198">
        <v>0</v>
      </c>
      <c r="AX98" s="197">
        <v>0</v>
      </c>
      <c r="AY98" s="198">
        <v>0</v>
      </c>
      <c r="AZ98" s="197">
        <v>0</v>
      </c>
      <c r="BA98" s="197">
        <v>0</v>
      </c>
      <c r="BB98" s="199">
        <v>0</v>
      </c>
      <c r="BC98" s="200">
        <v>0</v>
      </c>
      <c r="BD98" s="201">
        <v>0</v>
      </c>
      <c r="BE98" s="200">
        <v>0</v>
      </c>
      <c r="BF98" s="201">
        <v>0</v>
      </c>
      <c r="BG98" s="200">
        <v>0</v>
      </c>
      <c r="BH98" s="201">
        <v>0</v>
      </c>
      <c r="BI98" s="200">
        <v>0</v>
      </c>
      <c r="BJ98" s="201">
        <v>0</v>
      </c>
      <c r="BK98" s="200">
        <v>0</v>
      </c>
      <c r="BL98" s="201">
        <v>0</v>
      </c>
      <c r="BM98" s="200">
        <v>0</v>
      </c>
      <c r="BN98" s="201">
        <v>0</v>
      </c>
      <c r="BO98" s="200">
        <v>0</v>
      </c>
      <c r="BP98" s="201">
        <v>0</v>
      </c>
      <c r="BQ98" s="200">
        <v>0</v>
      </c>
      <c r="BR98" s="201">
        <v>0</v>
      </c>
      <c r="BS98" s="200">
        <v>0</v>
      </c>
      <c r="BT98" s="201">
        <v>0</v>
      </c>
      <c r="BU98" s="200">
        <v>0</v>
      </c>
      <c r="BV98" s="201">
        <v>0</v>
      </c>
      <c r="BW98" s="200">
        <v>0</v>
      </c>
      <c r="BX98" s="201">
        <v>0</v>
      </c>
      <c r="BY98" s="200">
        <v>0</v>
      </c>
      <c r="BZ98" s="201">
        <v>0</v>
      </c>
      <c r="CA98" s="200">
        <v>0</v>
      </c>
      <c r="CB98" s="201">
        <v>0</v>
      </c>
      <c r="CC98" s="200">
        <v>0</v>
      </c>
      <c r="CD98" s="201">
        <v>0</v>
      </c>
      <c r="CE98" s="200">
        <v>0</v>
      </c>
      <c r="CF98" s="201">
        <v>0</v>
      </c>
      <c r="CG98" s="200">
        <v>0</v>
      </c>
      <c r="CH98" s="201">
        <v>0</v>
      </c>
      <c r="CI98" s="200">
        <v>0</v>
      </c>
      <c r="CJ98" s="201">
        <v>0</v>
      </c>
      <c r="CK98" s="200">
        <v>0</v>
      </c>
      <c r="CL98" s="201">
        <v>0</v>
      </c>
      <c r="CM98" s="200">
        <v>0</v>
      </c>
      <c r="CN98" s="201">
        <v>0</v>
      </c>
      <c r="CO98" s="200">
        <v>0</v>
      </c>
      <c r="CP98" s="201">
        <v>0</v>
      </c>
      <c r="CQ98" s="200">
        <v>0</v>
      </c>
      <c r="CR98" s="201">
        <v>0</v>
      </c>
      <c r="CS98" s="200">
        <v>0</v>
      </c>
      <c r="CT98" s="201">
        <v>0</v>
      </c>
      <c r="CU98" s="200">
        <v>0</v>
      </c>
      <c r="CV98" s="201">
        <v>0</v>
      </c>
      <c r="CW98" s="200">
        <v>0</v>
      </c>
    </row>
    <row r="99" spans="2:101" x14ac:dyDescent="0.25">
      <c r="B99" s="94">
        <v>10304</v>
      </c>
      <c r="C99" s="95" t="s">
        <v>102</v>
      </c>
      <c r="D99" s="195">
        <v>0</v>
      </c>
      <c r="E99" s="196">
        <v>0</v>
      </c>
      <c r="F99" s="197">
        <v>0</v>
      </c>
      <c r="G99" s="198">
        <v>0</v>
      </c>
      <c r="H99" s="197">
        <v>0</v>
      </c>
      <c r="I99" s="198">
        <v>0</v>
      </c>
      <c r="J99" s="197">
        <v>0</v>
      </c>
      <c r="K99" s="198">
        <v>0</v>
      </c>
      <c r="L99" s="197">
        <v>0</v>
      </c>
      <c r="M99" s="198">
        <v>0</v>
      </c>
      <c r="N99" s="197">
        <v>0</v>
      </c>
      <c r="O99" s="198">
        <v>0</v>
      </c>
      <c r="P99" s="197">
        <v>0</v>
      </c>
      <c r="Q99" s="198">
        <v>0</v>
      </c>
      <c r="R99" s="197">
        <v>0</v>
      </c>
      <c r="S99" s="198">
        <v>0</v>
      </c>
      <c r="T99" s="197">
        <v>0</v>
      </c>
      <c r="U99" s="198">
        <v>0</v>
      </c>
      <c r="V99" s="197">
        <v>0</v>
      </c>
      <c r="W99" s="198">
        <v>0</v>
      </c>
      <c r="X99" s="197">
        <v>0</v>
      </c>
      <c r="Y99" s="198">
        <v>0</v>
      </c>
      <c r="Z99" s="197">
        <v>0</v>
      </c>
      <c r="AA99" s="198">
        <v>0</v>
      </c>
      <c r="AB99" s="197">
        <v>0</v>
      </c>
      <c r="AC99" s="198">
        <v>0</v>
      </c>
      <c r="AD99" s="197">
        <v>0</v>
      </c>
      <c r="AE99" s="198">
        <v>0</v>
      </c>
      <c r="AF99" s="197">
        <v>0</v>
      </c>
      <c r="AG99" s="198">
        <v>0</v>
      </c>
      <c r="AH99" s="197">
        <v>0</v>
      </c>
      <c r="AI99" s="198">
        <v>0</v>
      </c>
      <c r="AJ99" s="197">
        <v>0</v>
      </c>
      <c r="AK99" s="198">
        <v>0</v>
      </c>
      <c r="AL99" s="197">
        <v>0</v>
      </c>
      <c r="AM99" s="198">
        <v>0</v>
      </c>
      <c r="AN99" s="197">
        <v>0</v>
      </c>
      <c r="AO99" s="198">
        <v>0</v>
      </c>
      <c r="AP99" s="197">
        <v>0</v>
      </c>
      <c r="AQ99" s="198">
        <v>0</v>
      </c>
      <c r="AR99" s="197">
        <v>0</v>
      </c>
      <c r="AS99" s="198">
        <v>0</v>
      </c>
      <c r="AT99" s="197">
        <v>0</v>
      </c>
      <c r="AU99" s="198">
        <v>0</v>
      </c>
      <c r="AV99" s="197">
        <v>0</v>
      </c>
      <c r="AW99" s="198">
        <v>0</v>
      </c>
      <c r="AX99" s="197">
        <v>0</v>
      </c>
      <c r="AY99" s="198">
        <v>0</v>
      </c>
      <c r="AZ99" s="197">
        <v>0</v>
      </c>
      <c r="BA99" s="197">
        <v>0</v>
      </c>
      <c r="BB99" s="199">
        <v>0</v>
      </c>
      <c r="BC99" s="200">
        <v>0</v>
      </c>
      <c r="BD99" s="201">
        <v>0</v>
      </c>
      <c r="BE99" s="200">
        <v>0</v>
      </c>
      <c r="BF99" s="201">
        <v>0</v>
      </c>
      <c r="BG99" s="200">
        <v>0</v>
      </c>
      <c r="BH99" s="201">
        <v>0</v>
      </c>
      <c r="BI99" s="200">
        <v>0</v>
      </c>
      <c r="BJ99" s="201">
        <v>0</v>
      </c>
      <c r="BK99" s="200">
        <v>0</v>
      </c>
      <c r="BL99" s="201">
        <v>0</v>
      </c>
      <c r="BM99" s="200">
        <v>0</v>
      </c>
      <c r="BN99" s="201">
        <v>0</v>
      </c>
      <c r="BO99" s="200">
        <v>0</v>
      </c>
      <c r="BP99" s="201">
        <v>0</v>
      </c>
      <c r="BQ99" s="200">
        <v>0</v>
      </c>
      <c r="BR99" s="201">
        <v>0</v>
      </c>
      <c r="BS99" s="200">
        <v>0</v>
      </c>
      <c r="BT99" s="201">
        <v>0</v>
      </c>
      <c r="BU99" s="200">
        <v>0</v>
      </c>
      <c r="BV99" s="201">
        <v>0</v>
      </c>
      <c r="BW99" s="200">
        <v>0</v>
      </c>
      <c r="BX99" s="201">
        <v>0</v>
      </c>
      <c r="BY99" s="200">
        <v>0</v>
      </c>
      <c r="BZ99" s="201">
        <v>0</v>
      </c>
      <c r="CA99" s="200">
        <v>0</v>
      </c>
      <c r="CB99" s="201">
        <v>0</v>
      </c>
      <c r="CC99" s="200">
        <v>0</v>
      </c>
      <c r="CD99" s="201">
        <v>0</v>
      </c>
      <c r="CE99" s="200">
        <v>0</v>
      </c>
      <c r="CF99" s="201">
        <v>0</v>
      </c>
      <c r="CG99" s="200">
        <v>0</v>
      </c>
      <c r="CH99" s="201">
        <v>0</v>
      </c>
      <c r="CI99" s="200">
        <v>0</v>
      </c>
      <c r="CJ99" s="201">
        <v>0</v>
      </c>
      <c r="CK99" s="200">
        <v>0</v>
      </c>
      <c r="CL99" s="201">
        <v>0</v>
      </c>
      <c r="CM99" s="200">
        <v>0</v>
      </c>
      <c r="CN99" s="201">
        <v>0</v>
      </c>
      <c r="CO99" s="200">
        <v>0</v>
      </c>
      <c r="CP99" s="201">
        <v>0</v>
      </c>
      <c r="CQ99" s="200">
        <v>0</v>
      </c>
      <c r="CR99" s="201">
        <v>0</v>
      </c>
      <c r="CS99" s="200">
        <v>0</v>
      </c>
      <c r="CT99" s="201">
        <v>0</v>
      </c>
      <c r="CU99" s="200">
        <v>0</v>
      </c>
      <c r="CV99" s="201">
        <v>0</v>
      </c>
      <c r="CW99" s="200">
        <v>0</v>
      </c>
    </row>
    <row r="100" spans="2:101" x14ac:dyDescent="0.25">
      <c r="B100" s="94">
        <v>10306</v>
      </c>
      <c r="C100" s="95" t="s">
        <v>103</v>
      </c>
      <c r="D100" s="195">
        <v>0</v>
      </c>
      <c r="E100" s="196">
        <v>0</v>
      </c>
      <c r="F100" s="197">
        <v>0</v>
      </c>
      <c r="G100" s="198">
        <v>0</v>
      </c>
      <c r="H100" s="197">
        <v>0</v>
      </c>
      <c r="I100" s="198">
        <v>0</v>
      </c>
      <c r="J100" s="197">
        <v>0</v>
      </c>
      <c r="K100" s="198">
        <v>0</v>
      </c>
      <c r="L100" s="197">
        <v>0</v>
      </c>
      <c r="M100" s="198">
        <v>0</v>
      </c>
      <c r="N100" s="197">
        <v>0</v>
      </c>
      <c r="O100" s="198">
        <v>0</v>
      </c>
      <c r="P100" s="197">
        <v>0</v>
      </c>
      <c r="Q100" s="198">
        <v>0</v>
      </c>
      <c r="R100" s="197">
        <v>0</v>
      </c>
      <c r="S100" s="198">
        <v>0</v>
      </c>
      <c r="T100" s="197">
        <v>0</v>
      </c>
      <c r="U100" s="198">
        <v>0</v>
      </c>
      <c r="V100" s="197">
        <v>0</v>
      </c>
      <c r="W100" s="198">
        <v>0</v>
      </c>
      <c r="X100" s="197">
        <v>0</v>
      </c>
      <c r="Y100" s="198">
        <v>0</v>
      </c>
      <c r="Z100" s="197">
        <v>0</v>
      </c>
      <c r="AA100" s="198">
        <v>0</v>
      </c>
      <c r="AB100" s="197">
        <v>0</v>
      </c>
      <c r="AC100" s="198">
        <v>0</v>
      </c>
      <c r="AD100" s="197">
        <v>0</v>
      </c>
      <c r="AE100" s="198">
        <v>0</v>
      </c>
      <c r="AF100" s="197">
        <v>0</v>
      </c>
      <c r="AG100" s="198">
        <v>0</v>
      </c>
      <c r="AH100" s="197">
        <v>0</v>
      </c>
      <c r="AI100" s="198">
        <v>0</v>
      </c>
      <c r="AJ100" s="197">
        <v>0</v>
      </c>
      <c r="AK100" s="198">
        <v>0</v>
      </c>
      <c r="AL100" s="197">
        <v>0</v>
      </c>
      <c r="AM100" s="198">
        <v>0</v>
      </c>
      <c r="AN100" s="197">
        <v>0</v>
      </c>
      <c r="AO100" s="198">
        <v>0</v>
      </c>
      <c r="AP100" s="197">
        <v>0</v>
      </c>
      <c r="AQ100" s="198">
        <v>0</v>
      </c>
      <c r="AR100" s="197">
        <v>0</v>
      </c>
      <c r="AS100" s="198">
        <v>0</v>
      </c>
      <c r="AT100" s="197">
        <v>0</v>
      </c>
      <c r="AU100" s="198">
        <v>0</v>
      </c>
      <c r="AV100" s="197">
        <v>0</v>
      </c>
      <c r="AW100" s="198">
        <v>0</v>
      </c>
      <c r="AX100" s="197">
        <v>0</v>
      </c>
      <c r="AY100" s="198">
        <v>0</v>
      </c>
      <c r="AZ100" s="197">
        <v>0</v>
      </c>
      <c r="BA100" s="197">
        <v>0</v>
      </c>
      <c r="BB100" s="199">
        <v>0</v>
      </c>
      <c r="BC100" s="200">
        <v>0</v>
      </c>
      <c r="BD100" s="201">
        <v>0</v>
      </c>
      <c r="BE100" s="200">
        <v>0</v>
      </c>
      <c r="BF100" s="201">
        <v>0</v>
      </c>
      <c r="BG100" s="200">
        <v>0</v>
      </c>
      <c r="BH100" s="201">
        <v>0</v>
      </c>
      <c r="BI100" s="200">
        <v>0</v>
      </c>
      <c r="BJ100" s="201">
        <v>0</v>
      </c>
      <c r="BK100" s="200">
        <v>0</v>
      </c>
      <c r="BL100" s="201">
        <v>0</v>
      </c>
      <c r="BM100" s="200">
        <v>0</v>
      </c>
      <c r="BN100" s="201">
        <v>0</v>
      </c>
      <c r="BO100" s="200">
        <v>0</v>
      </c>
      <c r="BP100" s="201">
        <v>0</v>
      </c>
      <c r="BQ100" s="200">
        <v>0</v>
      </c>
      <c r="BR100" s="201">
        <v>0</v>
      </c>
      <c r="BS100" s="200">
        <v>0</v>
      </c>
      <c r="BT100" s="201">
        <v>0</v>
      </c>
      <c r="BU100" s="200">
        <v>0</v>
      </c>
      <c r="BV100" s="201">
        <v>0</v>
      </c>
      <c r="BW100" s="200">
        <v>0</v>
      </c>
      <c r="BX100" s="201">
        <v>0</v>
      </c>
      <c r="BY100" s="200">
        <v>0</v>
      </c>
      <c r="BZ100" s="201">
        <v>0</v>
      </c>
      <c r="CA100" s="200">
        <v>0</v>
      </c>
      <c r="CB100" s="201">
        <v>0</v>
      </c>
      <c r="CC100" s="200">
        <v>0</v>
      </c>
      <c r="CD100" s="201">
        <v>0</v>
      </c>
      <c r="CE100" s="200">
        <v>0</v>
      </c>
      <c r="CF100" s="201">
        <v>0</v>
      </c>
      <c r="CG100" s="200">
        <v>0</v>
      </c>
      <c r="CH100" s="201">
        <v>0</v>
      </c>
      <c r="CI100" s="200">
        <v>0</v>
      </c>
      <c r="CJ100" s="201">
        <v>0</v>
      </c>
      <c r="CK100" s="200">
        <v>0</v>
      </c>
      <c r="CL100" s="201">
        <v>0</v>
      </c>
      <c r="CM100" s="200">
        <v>0</v>
      </c>
      <c r="CN100" s="201">
        <v>0</v>
      </c>
      <c r="CO100" s="200">
        <v>0</v>
      </c>
      <c r="CP100" s="201">
        <v>0</v>
      </c>
      <c r="CQ100" s="200">
        <v>0</v>
      </c>
      <c r="CR100" s="201">
        <v>0</v>
      </c>
      <c r="CS100" s="200">
        <v>0</v>
      </c>
      <c r="CT100" s="201">
        <v>0</v>
      </c>
      <c r="CU100" s="200">
        <v>0</v>
      </c>
      <c r="CV100" s="201">
        <v>0</v>
      </c>
      <c r="CW100" s="200">
        <v>0</v>
      </c>
    </row>
    <row r="101" spans="2:101" x14ac:dyDescent="0.25">
      <c r="B101" s="94">
        <v>10307</v>
      </c>
      <c r="C101" s="95" t="s">
        <v>104</v>
      </c>
      <c r="D101" s="195">
        <v>0</v>
      </c>
      <c r="E101" s="196">
        <v>0</v>
      </c>
      <c r="F101" s="197">
        <v>0</v>
      </c>
      <c r="G101" s="198">
        <v>0</v>
      </c>
      <c r="H101" s="197">
        <v>0</v>
      </c>
      <c r="I101" s="198">
        <v>0</v>
      </c>
      <c r="J101" s="197">
        <v>0</v>
      </c>
      <c r="K101" s="198">
        <v>0</v>
      </c>
      <c r="L101" s="197">
        <v>0</v>
      </c>
      <c r="M101" s="198">
        <v>0</v>
      </c>
      <c r="N101" s="197">
        <v>0</v>
      </c>
      <c r="O101" s="198">
        <v>0</v>
      </c>
      <c r="P101" s="197">
        <v>0</v>
      </c>
      <c r="Q101" s="198">
        <v>0</v>
      </c>
      <c r="R101" s="197">
        <v>0</v>
      </c>
      <c r="S101" s="198">
        <v>0</v>
      </c>
      <c r="T101" s="197">
        <v>0</v>
      </c>
      <c r="U101" s="198">
        <v>0</v>
      </c>
      <c r="V101" s="197">
        <v>0</v>
      </c>
      <c r="W101" s="198">
        <v>0</v>
      </c>
      <c r="X101" s="197">
        <v>0</v>
      </c>
      <c r="Y101" s="198">
        <v>0</v>
      </c>
      <c r="Z101" s="197">
        <v>0</v>
      </c>
      <c r="AA101" s="198">
        <v>0</v>
      </c>
      <c r="AB101" s="197">
        <v>0</v>
      </c>
      <c r="AC101" s="198">
        <v>0</v>
      </c>
      <c r="AD101" s="197">
        <v>0</v>
      </c>
      <c r="AE101" s="198">
        <v>0</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v>0</v>
      </c>
      <c r="AU101" s="198">
        <v>0</v>
      </c>
      <c r="AV101" s="197">
        <v>0</v>
      </c>
      <c r="AW101" s="198">
        <v>0</v>
      </c>
      <c r="AX101" s="197">
        <v>0</v>
      </c>
      <c r="AY101" s="198">
        <v>0</v>
      </c>
      <c r="AZ101" s="197">
        <v>0</v>
      </c>
      <c r="BA101" s="197">
        <v>0</v>
      </c>
      <c r="BB101" s="199">
        <v>0</v>
      </c>
      <c r="BC101" s="200">
        <v>0</v>
      </c>
      <c r="BD101" s="201">
        <v>0</v>
      </c>
      <c r="BE101" s="200">
        <v>0</v>
      </c>
      <c r="BF101" s="201">
        <v>0</v>
      </c>
      <c r="BG101" s="200">
        <v>0</v>
      </c>
      <c r="BH101" s="201">
        <v>0</v>
      </c>
      <c r="BI101" s="200">
        <v>0</v>
      </c>
      <c r="BJ101" s="201">
        <v>0</v>
      </c>
      <c r="BK101" s="200">
        <v>0</v>
      </c>
      <c r="BL101" s="201">
        <v>0</v>
      </c>
      <c r="BM101" s="200">
        <v>0</v>
      </c>
      <c r="BN101" s="201">
        <v>0</v>
      </c>
      <c r="BO101" s="200">
        <v>0</v>
      </c>
      <c r="BP101" s="201">
        <v>0</v>
      </c>
      <c r="BQ101" s="200">
        <v>0</v>
      </c>
      <c r="BR101" s="201">
        <v>0</v>
      </c>
      <c r="BS101" s="200">
        <v>0</v>
      </c>
      <c r="BT101" s="201">
        <v>0</v>
      </c>
      <c r="BU101" s="200">
        <v>0</v>
      </c>
      <c r="BV101" s="201">
        <v>0</v>
      </c>
      <c r="BW101" s="200">
        <v>0</v>
      </c>
      <c r="BX101" s="201">
        <v>0</v>
      </c>
      <c r="BY101" s="200">
        <v>0</v>
      </c>
      <c r="BZ101" s="201">
        <v>0</v>
      </c>
      <c r="CA101" s="200">
        <v>0</v>
      </c>
      <c r="CB101" s="201">
        <v>0</v>
      </c>
      <c r="CC101" s="200">
        <v>0</v>
      </c>
      <c r="CD101" s="201">
        <v>0</v>
      </c>
      <c r="CE101" s="200">
        <v>0</v>
      </c>
      <c r="CF101" s="201">
        <v>0</v>
      </c>
      <c r="CG101" s="200">
        <v>0</v>
      </c>
      <c r="CH101" s="201">
        <v>0</v>
      </c>
      <c r="CI101" s="200">
        <v>0</v>
      </c>
      <c r="CJ101" s="201">
        <v>0</v>
      </c>
      <c r="CK101" s="200">
        <v>0</v>
      </c>
      <c r="CL101" s="201">
        <v>0</v>
      </c>
      <c r="CM101" s="200">
        <v>0</v>
      </c>
      <c r="CN101" s="201">
        <v>0</v>
      </c>
      <c r="CO101" s="200">
        <v>0</v>
      </c>
      <c r="CP101" s="201">
        <v>0</v>
      </c>
      <c r="CQ101" s="200">
        <v>0</v>
      </c>
      <c r="CR101" s="201">
        <v>0</v>
      </c>
      <c r="CS101" s="200">
        <v>0</v>
      </c>
      <c r="CT101" s="201">
        <v>0</v>
      </c>
      <c r="CU101" s="200">
        <v>0</v>
      </c>
      <c r="CV101" s="201">
        <v>0</v>
      </c>
      <c r="CW101" s="200">
        <v>0</v>
      </c>
    </row>
    <row r="102" spans="2:101" x14ac:dyDescent="0.25">
      <c r="B102" s="94">
        <v>10326</v>
      </c>
      <c r="C102" s="95" t="s">
        <v>105</v>
      </c>
      <c r="D102" s="195">
        <v>0</v>
      </c>
      <c r="E102" s="196">
        <v>0</v>
      </c>
      <c r="F102" s="197">
        <v>0</v>
      </c>
      <c r="G102" s="198">
        <v>0</v>
      </c>
      <c r="H102" s="197">
        <v>0</v>
      </c>
      <c r="I102" s="198">
        <v>0</v>
      </c>
      <c r="J102" s="197">
        <v>0</v>
      </c>
      <c r="K102" s="198">
        <v>0</v>
      </c>
      <c r="L102" s="197">
        <v>0</v>
      </c>
      <c r="M102" s="198">
        <v>0</v>
      </c>
      <c r="N102" s="197">
        <v>0</v>
      </c>
      <c r="O102" s="198">
        <v>0</v>
      </c>
      <c r="P102" s="197">
        <v>0</v>
      </c>
      <c r="Q102" s="198">
        <v>0</v>
      </c>
      <c r="R102" s="197">
        <v>0</v>
      </c>
      <c r="S102" s="198">
        <v>0</v>
      </c>
      <c r="T102" s="197">
        <v>0</v>
      </c>
      <c r="U102" s="198">
        <v>0</v>
      </c>
      <c r="V102" s="197">
        <v>0</v>
      </c>
      <c r="W102" s="198">
        <v>0</v>
      </c>
      <c r="X102" s="197">
        <v>0</v>
      </c>
      <c r="Y102" s="198">
        <v>0</v>
      </c>
      <c r="Z102" s="197">
        <v>0</v>
      </c>
      <c r="AA102" s="198">
        <v>0</v>
      </c>
      <c r="AB102" s="197">
        <v>0</v>
      </c>
      <c r="AC102" s="198">
        <v>0</v>
      </c>
      <c r="AD102" s="197">
        <v>0</v>
      </c>
      <c r="AE102" s="198">
        <v>0</v>
      </c>
      <c r="AF102" s="197">
        <v>0</v>
      </c>
      <c r="AG102" s="198">
        <v>0</v>
      </c>
      <c r="AH102" s="197">
        <v>0</v>
      </c>
      <c r="AI102" s="198">
        <v>0</v>
      </c>
      <c r="AJ102" s="197">
        <v>0</v>
      </c>
      <c r="AK102" s="198">
        <v>0</v>
      </c>
      <c r="AL102" s="197">
        <v>0</v>
      </c>
      <c r="AM102" s="198">
        <v>0</v>
      </c>
      <c r="AN102" s="197">
        <v>0</v>
      </c>
      <c r="AO102" s="198">
        <v>0</v>
      </c>
      <c r="AP102" s="197">
        <v>0</v>
      </c>
      <c r="AQ102" s="198">
        <v>0</v>
      </c>
      <c r="AR102" s="197">
        <v>0</v>
      </c>
      <c r="AS102" s="198">
        <v>0</v>
      </c>
      <c r="AT102" s="197">
        <v>0</v>
      </c>
      <c r="AU102" s="198">
        <v>0</v>
      </c>
      <c r="AV102" s="197">
        <v>0</v>
      </c>
      <c r="AW102" s="198">
        <v>0</v>
      </c>
      <c r="AX102" s="197">
        <v>0</v>
      </c>
      <c r="AY102" s="198">
        <v>0</v>
      </c>
      <c r="AZ102" s="197">
        <v>0</v>
      </c>
      <c r="BA102" s="197">
        <v>0</v>
      </c>
      <c r="BB102" s="199">
        <v>0</v>
      </c>
      <c r="BC102" s="200">
        <v>0</v>
      </c>
      <c r="BD102" s="201">
        <v>0</v>
      </c>
      <c r="BE102" s="200">
        <v>0</v>
      </c>
      <c r="BF102" s="201">
        <v>0</v>
      </c>
      <c r="BG102" s="200">
        <v>0</v>
      </c>
      <c r="BH102" s="201">
        <v>0</v>
      </c>
      <c r="BI102" s="200">
        <v>0</v>
      </c>
      <c r="BJ102" s="201">
        <v>0</v>
      </c>
      <c r="BK102" s="200">
        <v>0</v>
      </c>
      <c r="BL102" s="201">
        <v>0</v>
      </c>
      <c r="BM102" s="200">
        <v>0</v>
      </c>
      <c r="BN102" s="201">
        <v>0</v>
      </c>
      <c r="BO102" s="200">
        <v>0</v>
      </c>
      <c r="BP102" s="201">
        <v>0</v>
      </c>
      <c r="BQ102" s="200">
        <v>0</v>
      </c>
      <c r="BR102" s="201">
        <v>0</v>
      </c>
      <c r="BS102" s="200">
        <v>0</v>
      </c>
      <c r="BT102" s="201">
        <v>0</v>
      </c>
      <c r="BU102" s="200">
        <v>0</v>
      </c>
      <c r="BV102" s="201">
        <v>0</v>
      </c>
      <c r="BW102" s="200">
        <v>0</v>
      </c>
      <c r="BX102" s="201">
        <v>0</v>
      </c>
      <c r="BY102" s="200">
        <v>0</v>
      </c>
      <c r="BZ102" s="201">
        <v>0</v>
      </c>
      <c r="CA102" s="200">
        <v>0</v>
      </c>
      <c r="CB102" s="201">
        <v>0</v>
      </c>
      <c r="CC102" s="200">
        <v>0</v>
      </c>
      <c r="CD102" s="201">
        <v>0</v>
      </c>
      <c r="CE102" s="200">
        <v>0</v>
      </c>
      <c r="CF102" s="201">
        <v>0</v>
      </c>
      <c r="CG102" s="200">
        <v>0</v>
      </c>
      <c r="CH102" s="201">
        <v>0</v>
      </c>
      <c r="CI102" s="200">
        <v>0</v>
      </c>
      <c r="CJ102" s="201">
        <v>0</v>
      </c>
      <c r="CK102" s="200">
        <v>0</v>
      </c>
      <c r="CL102" s="201">
        <v>0</v>
      </c>
      <c r="CM102" s="200">
        <v>0</v>
      </c>
      <c r="CN102" s="201">
        <v>0</v>
      </c>
      <c r="CO102" s="200">
        <v>0</v>
      </c>
      <c r="CP102" s="201">
        <v>0</v>
      </c>
      <c r="CQ102" s="200">
        <v>0</v>
      </c>
      <c r="CR102" s="201">
        <v>0</v>
      </c>
      <c r="CS102" s="200">
        <v>0</v>
      </c>
      <c r="CT102" s="201">
        <v>0</v>
      </c>
      <c r="CU102" s="200">
        <v>0</v>
      </c>
      <c r="CV102" s="201">
        <v>0</v>
      </c>
      <c r="CW102" s="200">
        <v>0</v>
      </c>
    </row>
    <row r="103" spans="2:101" x14ac:dyDescent="0.25">
      <c r="B103" s="94">
        <v>10331</v>
      </c>
      <c r="C103" s="95" t="s">
        <v>106</v>
      </c>
      <c r="D103" s="195">
        <v>3.3894700000000003E-4</v>
      </c>
      <c r="E103" s="196">
        <v>3.4112400000000005E-4</v>
      </c>
      <c r="F103" s="197">
        <v>-435.49096949597725</v>
      </c>
      <c r="G103" s="198">
        <v>-150.20534992767645</v>
      </c>
      <c r="H103" s="197">
        <v>-737.1387131024311</v>
      </c>
      <c r="I103" s="198">
        <v>-362.38150716782911</v>
      </c>
      <c r="J103" s="197">
        <v>-640.85758034441528</v>
      </c>
      <c r="K103" s="198">
        <v>-310.18833034049618</v>
      </c>
      <c r="L103" s="197">
        <v>-669.88588283290676</v>
      </c>
      <c r="M103" s="198">
        <v>-260.36537280303742</v>
      </c>
      <c r="N103" s="197">
        <v>-476.46695131617787</v>
      </c>
      <c r="O103" s="198">
        <v>-202.70361621166762</v>
      </c>
      <c r="P103" s="197">
        <v>-521.5303279886117</v>
      </c>
      <c r="Q103" s="198">
        <v>-277.92118916796579</v>
      </c>
      <c r="R103" s="197">
        <v>13.671245380198036</v>
      </c>
      <c r="S103" s="198">
        <v>54.480183048751144</v>
      </c>
      <c r="T103" s="197">
        <v>307.12558343445534</v>
      </c>
      <c r="U103" s="198">
        <v>493.56518961768182</v>
      </c>
      <c r="V103" s="197">
        <v>750.38261812644532</v>
      </c>
      <c r="W103" s="198">
        <v>778.5683159337915</v>
      </c>
      <c r="X103" s="197">
        <v>664.36122314555746</v>
      </c>
      <c r="Y103" s="198">
        <v>919.01863113047727</v>
      </c>
      <c r="Z103" s="197">
        <v>901.00416230962492</v>
      </c>
      <c r="AA103" s="198">
        <v>865.00147119262931</v>
      </c>
      <c r="AB103" s="197">
        <v>327.93516484523627</v>
      </c>
      <c r="AC103" s="198">
        <v>492.81299198554484</v>
      </c>
      <c r="AD103" s="197">
        <v>-437.27607649383458</v>
      </c>
      <c r="AE103" s="198">
        <v>-150.44931342837879</v>
      </c>
      <c r="AF103" s="197">
        <v>-740.33007319071635</v>
      </c>
      <c r="AG103" s="198">
        <v>-363.49287287153606</v>
      </c>
      <c r="AH103" s="197">
        <v>-644.02240469143635</v>
      </c>
      <c r="AI103" s="198">
        <v>-311.43742632376581</v>
      </c>
      <c r="AJ103" s="197">
        <v>-673.27412215718823</v>
      </c>
      <c r="AK103" s="198">
        <v>-261.3203058296528</v>
      </c>
      <c r="AL103" s="197">
        <v>-491.40769567006015</v>
      </c>
      <c r="AM103" s="198">
        <v>-212.7977817623962</v>
      </c>
      <c r="AN103" s="197">
        <v>-523.29215373249281</v>
      </c>
      <c r="AO103" s="198">
        <v>-278.54061448035588</v>
      </c>
      <c r="AP103" s="197">
        <v>13.754130833477358</v>
      </c>
      <c r="AQ103" s="198">
        <v>54.826600297221027</v>
      </c>
      <c r="AR103" s="197">
        <v>302.60721590421247</v>
      </c>
      <c r="AS103" s="198">
        <v>491.55187758552853</v>
      </c>
      <c r="AT103" s="197">
        <v>747.27037396001572</v>
      </c>
      <c r="AU103" s="198">
        <v>777.72730704189348</v>
      </c>
      <c r="AV103" s="197">
        <v>660.50771278121715</v>
      </c>
      <c r="AW103" s="198">
        <v>918.39886009748705</v>
      </c>
      <c r="AX103" s="197">
        <v>898.54031827001995</v>
      </c>
      <c r="AY103" s="198">
        <v>864.53244267692139</v>
      </c>
      <c r="AZ103" s="197">
        <v>326.16070257177773</v>
      </c>
      <c r="BA103" s="197">
        <v>492.78926492244216</v>
      </c>
      <c r="BB103" s="199">
        <v>380.19641203703696</v>
      </c>
      <c r="BC103" s="200">
        <v>0</v>
      </c>
      <c r="BD103" s="201">
        <v>0</v>
      </c>
      <c r="BE103" s="200">
        <v>0</v>
      </c>
      <c r="BF103" s="201">
        <v>0</v>
      </c>
      <c r="BG103" s="200">
        <v>0</v>
      </c>
      <c r="BH103" s="201">
        <v>0</v>
      </c>
      <c r="BI103" s="200">
        <v>0</v>
      </c>
      <c r="BJ103" s="201">
        <v>0</v>
      </c>
      <c r="BK103" s="200">
        <v>0</v>
      </c>
      <c r="BL103" s="201">
        <v>87.602980769230726</v>
      </c>
      <c r="BM103" s="200">
        <v>0</v>
      </c>
      <c r="BN103" s="201">
        <v>538.8122115384615</v>
      </c>
      <c r="BO103" s="200">
        <v>0</v>
      </c>
      <c r="BP103" s="201">
        <v>0</v>
      </c>
      <c r="BQ103" s="200">
        <v>0</v>
      </c>
      <c r="BR103" s="201">
        <v>0</v>
      </c>
      <c r="BS103" s="200">
        <v>0</v>
      </c>
      <c r="BT103" s="201">
        <v>839.88894230769222</v>
      </c>
      <c r="BU103" s="200">
        <v>0</v>
      </c>
      <c r="BV103" s="201">
        <v>302.1191586538456</v>
      </c>
      <c r="BW103" s="200">
        <v>0</v>
      </c>
      <c r="BX103" s="201">
        <v>235.94024999999993</v>
      </c>
      <c r="BY103" s="200">
        <v>0</v>
      </c>
      <c r="BZ103" s="201">
        <v>383.61895833333324</v>
      </c>
      <c r="CA103" s="200">
        <v>0</v>
      </c>
      <c r="CB103" s="201">
        <v>0</v>
      </c>
      <c r="CC103" s="200">
        <v>0</v>
      </c>
      <c r="CD103" s="201">
        <v>5.4791826923076856</v>
      </c>
      <c r="CE103" s="200">
        <v>0</v>
      </c>
      <c r="CF103" s="201">
        <v>0</v>
      </c>
      <c r="CG103" s="200">
        <v>0</v>
      </c>
      <c r="CH103" s="201">
        <v>0</v>
      </c>
      <c r="CI103" s="200">
        <v>0</v>
      </c>
      <c r="CJ103" s="201">
        <v>90.677932692307706</v>
      </c>
      <c r="CK103" s="200">
        <v>0</v>
      </c>
      <c r="CL103" s="201">
        <v>541.84475961538442</v>
      </c>
      <c r="CM103" s="200">
        <v>0</v>
      </c>
      <c r="CN103" s="201">
        <v>0</v>
      </c>
      <c r="CO103" s="200">
        <v>0</v>
      </c>
      <c r="CP103" s="201">
        <v>0</v>
      </c>
      <c r="CQ103" s="200">
        <v>0</v>
      </c>
      <c r="CR103" s="201">
        <v>843.39314903846218</v>
      </c>
      <c r="CS103" s="200">
        <v>0</v>
      </c>
      <c r="CT103" s="201">
        <v>305.23836538461569</v>
      </c>
      <c r="CU103" s="200">
        <v>0</v>
      </c>
      <c r="CV103" s="201">
        <v>239.12752499999996</v>
      </c>
      <c r="CW103" s="200">
        <v>0</v>
      </c>
    </row>
    <row r="104" spans="2:101" x14ac:dyDescent="0.25">
      <c r="B104" s="94">
        <v>10333</v>
      </c>
      <c r="C104" s="95" t="s">
        <v>107</v>
      </c>
      <c r="D104" s="195">
        <v>1.5791158800000001E-4</v>
      </c>
      <c r="E104" s="196">
        <v>1.6036752599999998E-4</v>
      </c>
      <c r="F104" s="197">
        <v>-33.647426697620887</v>
      </c>
      <c r="G104" s="198">
        <v>6.9789360520241379</v>
      </c>
      <c r="H104" s="197">
        <v>-59.219464247281039</v>
      </c>
      <c r="I104" s="198">
        <v>9.4156493680183946</v>
      </c>
      <c r="J104" s="197">
        <v>64.537609938879569</v>
      </c>
      <c r="K104" s="198">
        <v>98.389619197705926</v>
      </c>
      <c r="L104" s="197">
        <v>21.084535962344077</v>
      </c>
      <c r="M104" s="198">
        <v>116.97110825304313</v>
      </c>
      <c r="N104" s="197">
        <v>54.225535590695301</v>
      </c>
      <c r="O104" s="198">
        <v>73.180621086777776</v>
      </c>
      <c r="P104" s="197">
        <v>33.888948120938004</v>
      </c>
      <c r="Q104" s="198">
        <v>27.141653909607395</v>
      </c>
      <c r="R104" s="197">
        <v>87.835649371671636</v>
      </c>
      <c r="S104" s="198">
        <v>51.730799005031855</v>
      </c>
      <c r="T104" s="197">
        <v>-221.20441694709746</v>
      </c>
      <c r="U104" s="198">
        <v>-100.19987665244568</v>
      </c>
      <c r="V104" s="197">
        <v>-125.6167033620922</v>
      </c>
      <c r="W104" s="198">
        <v>-42.339427768932623</v>
      </c>
      <c r="X104" s="197">
        <v>-99.750672038671468</v>
      </c>
      <c r="Y104" s="198">
        <v>28.954943356025286</v>
      </c>
      <c r="Z104" s="197">
        <v>-19.74449078902045</v>
      </c>
      <c r="AA104" s="198">
        <v>11.836755334590016</v>
      </c>
      <c r="AB104" s="197">
        <v>-63.156397643469774</v>
      </c>
      <c r="AC104" s="198">
        <v>2.3499565967649549</v>
      </c>
      <c r="AD104" s="197">
        <v>-30.271383502620324</v>
      </c>
      <c r="AE104" s="198">
        <v>9.477000151708129</v>
      </c>
      <c r="AF104" s="197">
        <v>-55.69135242564716</v>
      </c>
      <c r="AG104" s="198">
        <v>12.66159318973147</v>
      </c>
      <c r="AH104" s="197">
        <v>71.080392445248535</v>
      </c>
      <c r="AI104" s="198">
        <v>103.88504436271324</v>
      </c>
      <c r="AJ104" s="197">
        <v>26.710715834968191</v>
      </c>
      <c r="AK104" s="198">
        <v>122.74116122789847</v>
      </c>
      <c r="AL104" s="197">
        <v>59.638195763508847</v>
      </c>
      <c r="AM104" s="198">
        <v>77.37310123073496</v>
      </c>
      <c r="AN104" s="197">
        <v>38.861579115446283</v>
      </c>
      <c r="AO104" s="198">
        <v>30.412607520603906</v>
      </c>
      <c r="AP104" s="197">
        <v>92.968736696088726</v>
      </c>
      <c r="AQ104" s="198">
        <v>54.950467022290823</v>
      </c>
      <c r="AR104" s="197">
        <v>-220.82357337498414</v>
      </c>
      <c r="AS104" s="198">
        <v>-99.053536973181949</v>
      </c>
      <c r="AT104" s="197">
        <v>-123.70447494188653</v>
      </c>
      <c r="AU104" s="198">
        <v>-40.63724175289682</v>
      </c>
      <c r="AV104" s="197">
        <v>-96.832793813369534</v>
      </c>
      <c r="AW104" s="198">
        <v>32.371027258147464</v>
      </c>
      <c r="AX104" s="197">
        <v>-15.646510776103172</v>
      </c>
      <c r="AY104" s="198">
        <v>14.615932843248459</v>
      </c>
      <c r="AZ104" s="197">
        <v>-60.704433727931367</v>
      </c>
      <c r="BA104" s="197">
        <v>4.7670051050138031</v>
      </c>
      <c r="BB104" s="199">
        <v>150.01361898148156</v>
      </c>
      <c r="BC104" s="200">
        <v>0</v>
      </c>
      <c r="BD104" s="201">
        <v>153.90426489999993</v>
      </c>
      <c r="BE104" s="200">
        <v>0</v>
      </c>
      <c r="BF104" s="201">
        <v>193.22199589999988</v>
      </c>
      <c r="BG104" s="200">
        <v>0</v>
      </c>
      <c r="BH104" s="201">
        <v>297.65406932692287</v>
      </c>
      <c r="BI104" s="200">
        <v>0</v>
      </c>
      <c r="BJ104" s="201">
        <v>90.144056458333125</v>
      </c>
      <c r="BK104" s="200">
        <v>0</v>
      </c>
      <c r="BL104" s="201">
        <v>126.2457934615383</v>
      </c>
      <c r="BM104" s="200">
        <v>0</v>
      </c>
      <c r="BN104" s="201">
        <v>259.47981663461536</v>
      </c>
      <c r="BO104" s="200">
        <v>0</v>
      </c>
      <c r="BP104" s="201">
        <v>251.3115540384614</v>
      </c>
      <c r="BQ104" s="200">
        <v>0</v>
      </c>
      <c r="BR104" s="201">
        <v>141.6675824999999</v>
      </c>
      <c r="BS104" s="200">
        <v>0</v>
      </c>
      <c r="BT104" s="201">
        <v>201.67128125000005</v>
      </c>
      <c r="BU104" s="200">
        <v>0</v>
      </c>
      <c r="BV104" s="201">
        <v>183.78162240384634</v>
      </c>
      <c r="BW104" s="200">
        <v>0</v>
      </c>
      <c r="BX104" s="201">
        <v>182.86499750000007</v>
      </c>
      <c r="BY104" s="200">
        <v>0</v>
      </c>
      <c r="BZ104" s="201">
        <v>156.8240529166668</v>
      </c>
      <c r="CA104" s="200">
        <v>0</v>
      </c>
      <c r="CB104" s="201">
        <v>107.82068343750005</v>
      </c>
      <c r="CC104" s="200">
        <v>0</v>
      </c>
      <c r="CD104" s="201">
        <v>262.43240322115389</v>
      </c>
      <c r="CE104" s="200">
        <v>0</v>
      </c>
      <c r="CF104" s="201">
        <v>308.45220576923055</v>
      </c>
      <c r="CG104" s="200">
        <v>0</v>
      </c>
      <c r="CH104" s="201">
        <v>166.68362390625001</v>
      </c>
      <c r="CI104" s="200">
        <v>0</v>
      </c>
      <c r="CJ104" s="201">
        <v>132.74502100961539</v>
      </c>
      <c r="CK104" s="200">
        <v>0</v>
      </c>
      <c r="CL104" s="201">
        <v>268.08644552884613</v>
      </c>
      <c r="CM104" s="200">
        <v>0</v>
      </c>
      <c r="CN104" s="201">
        <v>216.62720639999992</v>
      </c>
      <c r="CO104" s="200">
        <v>0</v>
      </c>
      <c r="CP104" s="201">
        <v>189.84834000000015</v>
      </c>
      <c r="CQ104" s="200">
        <v>0</v>
      </c>
      <c r="CR104" s="201">
        <v>207.99763875000008</v>
      </c>
      <c r="CS104" s="200">
        <v>0</v>
      </c>
      <c r="CT104" s="201">
        <v>189.86132423076913</v>
      </c>
      <c r="CU104" s="200">
        <v>0</v>
      </c>
      <c r="CV104" s="201">
        <v>189.03121875000002</v>
      </c>
      <c r="CW104" s="200">
        <v>0</v>
      </c>
    </row>
    <row r="105" spans="2:101" x14ac:dyDescent="0.25">
      <c r="B105" s="94">
        <v>10338</v>
      </c>
      <c r="C105" s="95" t="s">
        <v>108</v>
      </c>
      <c r="D105" s="195">
        <v>1.3104E-5</v>
      </c>
      <c r="E105" s="196">
        <v>1.3232000000000001E-5</v>
      </c>
      <c r="F105" s="197">
        <v>-11.219275176813149</v>
      </c>
      <c r="G105" s="198">
        <v>-3.5901567630699538</v>
      </c>
      <c r="H105" s="197">
        <v>-14.858741624661839</v>
      </c>
      <c r="I105" s="198">
        <v>-1.0749268081653827</v>
      </c>
      <c r="J105" s="197">
        <v>0.22168984686923068</v>
      </c>
      <c r="K105" s="198">
        <v>6.2885879077794975</v>
      </c>
      <c r="L105" s="197">
        <v>-3.1370922670577146</v>
      </c>
      <c r="M105" s="198">
        <v>10.699721460372857</v>
      </c>
      <c r="N105" s="197">
        <v>1.2474306415835099</v>
      </c>
      <c r="O105" s="198">
        <v>6.3166559776080291</v>
      </c>
      <c r="P105" s="197">
        <v>-5.267833287926333</v>
      </c>
      <c r="Q105" s="198">
        <v>-1.0091964784377023</v>
      </c>
      <c r="R105" s="197">
        <v>5.7214810563955876</v>
      </c>
      <c r="S105" s="198">
        <v>4.6491359779282151</v>
      </c>
      <c r="T105" s="197">
        <v>-7.8644212752875688</v>
      </c>
      <c r="U105" s="198">
        <v>1.1832865460089717</v>
      </c>
      <c r="V105" s="197">
        <v>8.0576073326181898</v>
      </c>
      <c r="W105" s="198">
        <v>7.6468628757782291</v>
      </c>
      <c r="X105" s="197">
        <v>8.5946500255774207</v>
      </c>
      <c r="Y105" s="198">
        <v>17.542457447724196</v>
      </c>
      <c r="Z105" s="197">
        <v>8.8047265526035794</v>
      </c>
      <c r="AA105" s="198">
        <v>6.876869770401318</v>
      </c>
      <c r="AB105" s="197">
        <v>-1.8153906621035822</v>
      </c>
      <c r="AC105" s="198">
        <v>2.474118642674457</v>
      </c>
      <c r="AD105" s="197">
        <v>-12.202671564376647</v>
      </c>
      <c r="AE105" s="198">
        <v>-2.4616371710120304</v>
      </c>
      <c r="AF105" s="197">
        <v>-13.540089723559641</v>
      </c>
      <c r="AG105" s="198">
        <v>-2.3820984985992344</v>
      </c>
      <c r="AH105" s="197">
        <v>0.19044124952484709</v>
      </c>
      <c r="AI105" s="198">
        <v>6.3248147493695299</v>
      </c>
      <c r="AJ105" s="197">
        <v>-3.202755341705406</v>
      </c>
      <c r="AK105" s="198">
        <v>10.774518397714715</v>
      </c>
      <c r="AL105" s="197">
        <v>0.15603982977968373</v>
      </c>
      <c r="AM105" s="198">
        <v>5.8976004560217783</v>
      </c>
      <c r="AN105" s="197">
        <v>-5.2098906582601741</v>
      </c>
      <c r="AO105" s="198">
        <v>-0.94268289092549828</v>
      </c>
      <c r="AP105" s="197">
        <v>4.5642569397303401</v>
      </c>
      <c r="AQ105" s="198">
        <v>6.0961511767358187</v>
      </c>
      <c r="AR105" s="197">
        <v>-6.1324093707726757</v>
      </c>
      <c r="AS105" s="198">
        <v>-0.66814396392012443</v>
      </c>
      <c r="AT105" s="197">
        <v>8.0609687229245903</v>
      </c>
      <c r="AU105" s="198">
        <v>7.6757294728554237</v>
      </c>
      <c r="AV105" s="197">
        <v>8.532028194325413</v>
      </c>
      <c r="AW105" s="198">
        <v>17.60669141546753</v>
      </c>
      <c r="AX105" s="197">
        <v>8.8522032466461038</v>
      </c>
      <c r="AY105" s="198">
        <v>6.9215276436164688</v>
      </c>
      <c r="AZ105" s="197">
        <v>-1.7429682509886015</v>
      </c>
      <c r="BA105" s="197">
        <v>2.5605503266077858</v>
      </c>
      <c r="BB105" s="199">
        <v>0</v>
      </c>
      <c r="BC105" s="200">
        <v>0</v>
      </c>
      <c r="BD105" s="201">
        <v>12.017599999999993</v>
      </c>
      <c r="BE105" s="200">
        <v>0</v>
      </c>
      <c r="BF105" s="201">
        <v>11.294600000000017</v>
      </c>
      <c r="BG105" s="200">
        <v>0</v>
      </c>
      <c r="BH105" s="201">
        <v>25.573846153846191</v>
      </c>
      <c r="BI105" s="200">
        <v>0</v>
      </c>
      <c r="BJ105" s="201">
        <v>3.4688541666666506</v>
      </c>
      <c r="BK105" s="200">
        <v>0</v>
      </c>
      <c r="BL105" s="201">
        <v>18.483942307692313</v>
      </c>
      <c r="BM105" s="200">
        <v>0</v>
      </c>
      <c r="BN105" s="201">
        <v>16.242692307692312</v>
      </c>
      <c r="BO105" s="200">
        <v>0</v>
      </c>
      <c r="BP105" s="201">
        <v>23.457788461538453</v>
      </c>
      <c r="BQ105" s="200">
        <v>0</v>
      </c>
      <c r="BR105" s="201">
        <v>20.41480000000001</v>
      </c>
      <c r="BS105" s="200">
        <v>0</v>
      </c>
      <c r="BT105" s="201">
        <v>31.038942307692313</v>
      </c>
      <c r="BU105" s="200">
        <v>0</v>
      </c>
      <c r="BV105" s="201">
        <v>16.942884615384607</v>
      </c>
      <c r="BW105" s="200">
        <v>0</v>
      </c>
      <c r="BX105" s="201">
        <v>0</v>
      </c>
      <c r="BY105" s="200">
        <v>0</v>
      </c>
      <c r="BZ105" s="201">
        <v>0</v>
      </c>
      <c r="CA105" s="200">
        <v>0</v>
      </c>
      <c r="CB105" s="201">
        <v>5.2752083333333308</v>
      </c>
      <c r="CC105" s="200">
        <v>0</v>
      </c>
      <c r="CD105" s="201">
        <v>15.920480769230796</v>
      </c>
      <c r="CE105" s="200">
        <v>0</v>
      </c>
      <c r="CF105" s="201">
        <v>25.812596153846155</v>
      </c>
      <c r="CG105" s="200">
        <v>0</v>
      </c>
      <c r="CH105" s="201">
        <v>6.5008333333333201</v>
      </c>
      <c r="CI105" s="200">
        <v>0</v>
      </c>
      <c r="CJ105" s="201">
        <v>18.596826923076925</v>
      </c>
      <c r="CK105" s="200">
        <v>0</v>
      </c>
      <c r="CL105" s="201">
        <v>19.570769230769223</v>
      </c>
      <c r="CM105" s="200">
        <v>0</v>
      </c>
      <c r="CN105" s="201">
        <v>14.502899999999977</v>
      </c>
      <c r="CO105" s="200">
        <v>0</v>
      </c>
      <c r="CP105" s="201">
        <v>25.739134615384629</v>
      </c>
      <c r="CQ105" s="200">
        <v>0</v>
      </c>
      <c r="CR105" s="201">
        <v>31.211250000000025</v>
      </c>
      <c r="CS105" s="200">
        <v>0</v>
      </c>
      <c r="CT105" s="201">
        <v>16.980192307692313</v>
      </c>
      <c r="CU105" s="200">
        <v>0</v>
      </c>
      <c r="CV105" s="201">
        <v>0</v>
      </c>
      <c r="CW105" s="200">
        <v>0</v>
      </c>
    </row>
    <row r="106" spans="2:101" x14ac:dyDescent="0.25">
      <c r="B106" s="94">
        <v>10342</v>
      </c>
      <c r="C106" s="95" t="s">
        <v>109</v>
      </c>
      <c r="D106" s="195">
        <v>0</v>
      </c>
      <c r="E106" s="196">
        <v>0</v>
      </c>
      <c r="F106" s="197">
        <v>0</v>
      </c>
      <c r="G106" s="198">
        <v>0</v>
      </c>
      <c r="H106" s="197">
        <v>0</v>
      </c>
      <c r="I106" s="198">
        <v>0</v>
      </c>
      <c r="J106" s="197">
        <v>0</v>
      </c>
      <c r="K106" s="198">
        <v>0</v>
      </c>
      <c r="L106" s="197">
        <v>0</v>
      </c>
      <c r="M106" s="198">
        <v>0</v>
      </c>
      <c r="N106" s="197">
        <v>0</v>
      </c>
      <c r="O106" s="198">
        <v>0</v>
      </c>
      <c r="P106" s="197">
        <v>0</v>
      </c>
      <c r="Q106" s="198">
        <v>0</v>
      </c>
      <c r="R106" s="197">
        <v>0</v>
      </c>
      <c r="S106" s="198">
        <v>0</v>
      </c>
      <c r="T106" s="197">
        <v>0</v>
      </c>
      <c r="U106" s="198">
        <v>0</v>
      </c>
      <c r="V106" s="197">
        <v>0</v>
      </c>
      <c r="W106" s="198">
        <v>0</v>
      </c>
      <c r="X106" s="197">
        <v>0</v>
      </c>
      <c r="Y106" s="198">
        <v>0</v>
      </c>
      <c r="Z106" s="197">
        <v>0</v>
      </c>
      <c r="AA106" s="198">
        <v>0</v>
      </c>
      <c r="AB106" s="197">
        <v>0</v>
      </c>
      <c r="AC106" s="198">
        <v>0</v>
      </c>
      <c r="AD106" s="197">
        <v>0</v>
      </c>
      <c r="AE106" s="198">
        <v>0</v>
      </c>
      <c r="AF106" s="197">
        <v>0</v>
      </c>
      <c r="AG106" s="198">
        <v>0</v>
      </c>
      <c r="AH106" s="197">
        <v>0</v>
      </c>
      <c r="AI106" s="198">
        <v>0</v>
      </c>
      <c r="AJ106" s="197">
        <v>0</v>
      </c>
      <c r="AK106" s="198">
        <v>0</v>
      </c>
      <c r="AL106" s="197">
        <v>0</v>
      </c>
      <c r="AM106" s="198">
        <v>0</v>
      </c>
      <c r="AN106" s="197">
        <v>0</v>
      </c>
      <c r="AO106" s="198">
        <v>0</v>
      </c>
      <c r="AP106" s="197">
        <v>0</v>
      </c>
      <c r="AQ106" s="198">
        <v>0</v>
      </c>
      <c r="AR106" s="197">
        <v>0</v>
      </c>
      <c r="AS106" s="198">
        <v>0</v>
      </c>
      <c r="AT106" s="197">
        <v>0</v>
      </c>
      <c r="AU106" s="198">
        <v>0</v>
      </c>
      <c r="AV106" s="197">
        <v>0</v>
      </c>
      <c r="AW106" s="198">
        <v>0</v>
      </c>
      <c r="AX106" s="197">
        <v>0</v>
      </c>
      <c r="AY106" s="198">
        <v>0</v>
      </c>
      <c r="AZ106" s="197">
        <v>0</v>
      </c>
      <c r="BA106" s="197">
        <v>0</v>
      </c>
      <c r="BB106" s="199">
        <v>0</v>
      </c>
      <c r="BC106" s="200">
        <v>0</v>
      </c>
      <c r="BD106" s="201">
        <v>0</v>
      </c>
      <c r="BE106" s="200">
        <v>0</v>
      </c>
      <c r="BF106" s="201">
        <v>0</v>
      </c>
      <c r="BG106" s="200">
        <v>0</v>
      </c>
      <c r="BH106" s="201">
        <v>0</v>
      </c>
      <c r="BI106" s="200">
        <v>0</v>
      </c>
      <c r="BJ106" s="201">
        <v>0</v>
      </c>
      <c r="BK106" s="200">
        <v>0</v>
      </c>
      <c r="BL106" s="201">
        <v>0</v>
      </c>
      <c r="BM106" s="200">
        <v>0</v>
      </c>
      <c r="BN106" s="201">
        <v>0</v>
      </c>
      <c r="BO106" s="200">
        <v>0</v>
      </c>
      <c r="BP106" s="201">
        <v>0</v>
      </c>
      <c r="BQ106" s="200">
        <v>0</v>
      </c>
      <c r="BR106" s="201">
        <v>0</v>
      </c>
      <c r="BS106" s="200">
        <v>0</v>
      </c>
      <c r="BT106" s="201">
        <v>0</v>
      </c>
      <c r="BU106" s="200">
        <v>0</v>
      </c>
      <c r="BV106" s="201">
        <v>0</v>
      </c>
      <c r="BW106" s="200">
        <v>0</v>
      </c>
      <c r="BX106" s="201">
        <v>0</v>
      </c>
      <c r="BY106" s="200">
        <v>0</v>
      </c>
      <c r="BZ106" s="201">
        <v>0</v>
      </c>
      <c r="CA106" s="200">
        <v>0</v>
      </c>
      <c r="CB106" s="201">
        <v>0</v>
      </c>
      <c r="CC106" s="200">
        <v>0</v>
      </c>
      <c r="CD106" s="201">
        <v>0</v>
      </c>
      <c r="CE106" s="200">
        <v>0</v>
      </c>
      <c r="CF106" s="201">
        <v>0</v>
      </c>
      <c r="CG106" s="200">
        <v>0</v>
      </c>
      <c r="CH106" s="201">
        <v>0</v>
      </c>
      <c r="CI106" s="200">
        <v>0</v>
      </c>
      <c r="CJ106" s="201">
        <v>0</v>
      </c>
      <c r="CK106" s="200">
        <v>0</v>
      </c>
      <c r="CL106" s="201">
        <v>0</v>
      </c>
      <c r="CM106" s="200">
        <v>0</v>
      </c>
      <c r="CN106" s="201">
        <v>0</v>
      </c>
      <c r="CO106" s="200">
        <v>0</v>
      </c>
      <c r="CP106" s="201">
        <v>0</v>
      </c>
      <c r="CQ106" s="200">
        <v>0</v>
      </c>
      <c r="CR106" s="201">
        <v>0</v>
      </c>
      <c r="CS106" s="200">
        <v>0</v>
      </c>
      <c r="CT106" s="201">
        <v>0</v>
      </c>
      <c r="CU106" s="200">
        <v>0</v>
      </c>
      <c r="CV106" s="201">
        <v>0</v>
      </c>
      <c r="CW106" s="200">
        <v>0</v>
      </c>
    </row>
    <row r="107" spans="2:101" x14ac:dyDescent="0.25">
      <c r="B107" s="94">
        <v>10343</v>
      </c>
      <c r="C107" s="95" t="s">
        <v>110</v>
      </c>
      <c r="D107" s="195">
        <v>2.2732194000000001E-4</v>
      </c>
      <c r="E107" s="196">
        <v>2.2789777500000004E-4</v>
      </c>
      <c r="F107" s="197">
        <v>-451.70688239254952</v>
      </c>
      <c r="G107" s="198">
        <v>-225.18357471706216</v>
      </c>
      <c r="H107" s="197">
        <v>-539.173457775928</v>
      </c>
      <c r="I107" s="198">
        <v>-300.61548919454845</v>
      </c>
      <c r="J107" s="197">
        <v>-487.40047131908614</v>
      </c>
      <c r="K107" s="198">
        <v>-287.95831025688511</v>
      </c>
      <c r="L107" s="197">
        <v>-504.24667797936485</v>
      </c>
      <c r="M107" s="198">
        <v>-239.99770497461</v>
      </c>
      <c r="N107" s="197">
        <v>-370.70527165109519</v>
      </c>
      <c r="O107" s="198">
        <v>-165.8728205335735</v>
      </c>
      <c r="P107" s="197">
        <v>-393.18778623676377</v>
      </c>
      <c r="Q107" s="198">
        <v>-215.7757755997273</v>
      </c>
      <c r="R107" s="197">
        <v>-267.12319838320104</v>
      </c>
      <c r="S107" s="198">
        <v>-174.01569758226807</v>
      </c>
      <c r="T107" s="197">
        <v>-671.8344841851499</v>
      </c>
      <c r="U107" s="198">
        <v>-378.33791677211713</v>
      </c>
      <c r="V107" s="197">
        <v>-528.59760921789734</v>
      </c>
      <c r="W107" s="198">
        <v>-278.75630511510025</v>
      </c>
      <c r="X107" s="197">
        <v>-615.76675735121285</v>
      </c>
      <c r="Y107" s="198">
        <v>-240.09634275099256</v>
      </c>
      <c r="Z107" s="197">
        <v>-454.31470700020787</v>
      </c>
      <c r="AA107" s="198">
        <v>-205.2420867860728</v>
      </c>
      <c r="AB107" s="197">
        <v>-418.94075404956584</v>
      </c>
      <c r="AC107" s="198">
        <v>-241.65980981319569</v>
      </c>
      <c r="AD107" s="197">
        <v>-452.85111260905444</v>
      </c>
      <c r="AE107" s="198">
        <v>-225.75399296946316</v>
      </c>
      <c r="AF107" s="197">
        <v>-540.53925180380941</v>
      </c>
      <c r="AG107" s="198">
        <v>-301.37698595205609</v>
      </c>
      <c r="AH107" s="197">
        <v>-488.63511787542836</v>
      </c>
      <c r="AI107" s="198">
        <v>-288.68774479183054</v>
      </c>
      <c r="AJ107" s="197">
        <v>-505.52399809115991</v>
      </c>
      <c r="AK107" s="198">
        <v>-240.60564927793621</v>
      </c>
      <c r="AL107" s="197">
        <v>-381.7016577229316</v>
      </c>
      <c r="AM107" s="198">
        <v>-174.0100856028908</v>
      </c>
      <c r="AN107" s="197">
        <v>-394.18378023931211</v>
      </c>
      <c r="AO107" s="198">
        <v>-216.32236271640627</v>
      </c>
      <c r="AP107" s="197">
        <v>-267.79985496523176</v>
      </c>
      <c r="AQ107" s="198">
        <v>-174.45650118097612</v>
      </c>
      <c r="AR107" s="197">
        <v>-673.5363252401786</v>
      </c>
      <c r="AS107" s="198">
        <v>-379.29629419184386</v>
      </c>
      <c r="AT107" s="197">
        <v>-529.93661329424833</v>
      </c>
      <c r="AU107" s="198">
        <v>-279.46242981628819</v>
      </c>
      <c r="AV107" s="197">
        <v>-617.32657181839249</v>
      </c>
      <c r="AW107" s="198">
        <v>-240.70453691618411</v>
      </c>
      <c r="AX107" s="197">
        <v>-455.46554316369247</v>
      </c>
      <c r="AY107" s="198">
        <v>-205.76199074714432</v>
      </c>
      <c r="AZ107" s="197">
        <v>-420.00198355125031</v>
      </c>
      <c r="BA107" s="197">
        <v>-242.27196443665079</v>
      </c>
      <c r="BB107" s="199">
        <v>0</v>
      </c>
      <c r="BC107" s="200">
        <v>0</v>
      </c>
      <c r="BD107" s="201">
        <v>0</v>
      </c>
      <c r="BE107" s="200">
        <v>0</v>
      </c>
      <c r="BF107" s="201">
        <v>0</v>
      </c>
      <c r="BG107" s="200">
        <v>0</v>
      </c>
      <c r="BH107" s="201">
        <v>0</v>
      </c>
      <c r="BI107" s="200">
        <v>0</v>
      </c>
      <c r="BJ107" s="201">
        <v>0</v>
      </c>
      <c r="BK107" s="200">
        <v>0</v>
      </c>
      <c r="BL107" s="201">
        <v>0</v>
      </c>
      <c r="BM107" s="200">
        <v>0</v>
      </c>
      <c r="BN107" s="201">
        <v>0</v>
      </c>
      <c r="BO107" s="200">
        <v>0</v>
      </c>
      <c r="BP107" s="201">
        <v>0</v>
      </c>
      <c r="BQ107" s="200">
        <v>0</v>
      </c>
      <c r="BR107" s="201">
        <v>0</v>
      </c>
      <c r="BS107" s="200">
        <v>0</v>
      </c>
      <c r="BT107" s="201">
        <v>0</v>
      </c>
      <c r="BU107" s="200">
        <v>0</v>
      </c>
      <c r="BV107" s="201">
        <v>0</v>
      </c>
      <c r="BW107" s="200">
        <v>0</v>
      </c>
      <c r="BX107" s="201">
        <v>0</v>
      </c>
      <c r="BY107" s="200">
        <v>0</v>
      </c>
      <c r="BZ107" s="201">
        <v>0</v>
      </c>
      <c r="CA107" s="200">
        <v>0</v>
      </c>
      <c r="CB107" s="201">
        <v>0</v>
      </c>
      <c r="CC107" s="200">
        <v>0</v>
      </c>
      <c r="CD107" s="201">
        <v>0</v>
      </c>
      <c r="CE107" s="200">
        <v>0</v>
      </c>
      <c r="CF107" s="201">
        <v>0</v>
      </c>
      <c r="CG107" s="200">
        <v>0</v>
      </c>
      <c r="CH107" s="201">
        <v>0</v>
      </c>
      <c r="CI107" s="200">
        <v>0</v>
      </c>
      <c r="CJ107" s="201">
        <v>0</v>
      </c>
      <c r="CK107" s="200">
        <v>0</v>
      </c>
      <c r="CL107" s="201">
        <v>0</v>
      </c>
      <c r="CM107" s="200">
        <v>0</v>
      </c>
      <c r="CN107" s="201">
        <v>0</v>
      </c>
      <c r="CO107" s="200">
        <v>0</v>
      </c>
      <c r="CP107" s="201">
        <v>0</v>
      </c>
      <c r="CQ107" s="200">
        <v>0</v>
      </c>
      <c r="CR107" s="201">
        <v>0</v>
      </c>
      <c r="CS107" s="200">
        <v>0</v>
      </c>
      <c r="CT107" s="201">
        <v>0</v>
      </c>
      <c r="CU107" s="200">
        <v>0</v>
      </c>
      <c r="CV107" s="201">
        <v>0</v>
      </c>
      <c r="CW107" s="200">
        <v>0</v>
      </c>
    </row>
    <row r="108" spans="2:101" x14ac:dyDescent="0.25">
      <c r="B108" s="94">
        <v>10349</v>
      </c>
      <c r="C108" s="95" t="s">
        <v>111</v>
      </c>
      <c r="D108" s="195">
        <v>0</v>
      </c>
      <c r="E108" s="196">
        <v>0</v>
      </c>
      <c r="F108" s="197">
        <v>0</v>
      </c>
      <c r="G108" s="198">
        <v>0</v>
      </c>
      <c r="H108" s="197">
        <v>0</v>
      </c>
      <c r="I108" s="198">
        <v>0</v>
      </c>
      <c r="J108" s="197">
        <v>0</v>
      </c>
      <c r="K108" s="198">
        <v>0</v>
      </c>
      <c r="L108" s="197">
        <v>0</v>
      </c>
      <c r="M108" s="198">
        <v>0</v>
      </c>
      <c r="N108" s="197">
        <v>0</v>
      </c>
      <c r="O108" s="198">
        <v>0</v>
      </c>
      <c r="P108" s="197">
        <v>0</v>
      </c>
      <c r="Q108" s="198">
        <v>0</v>
      </c>
      <c r="R108" s="197">
        <v>0</v>
      </c>
      <c r="S108" s="198">
        <v>0</v>
      </c>
      <c r="T108" s="197">
        <v>0</v>
      </c>
      <c r="U108" s="198">
        <v>0</v>
      </c>
      <c r="V108" s="197">
        <v>0</v>
      </c>
      <c r="W108" s="198">
        <v>0</v>
      </c>
      <c r="X108" s="197">
        <v>0</v>
      </c>
      <c r="Y108" s="198">
        <v>0</v>
      </c>
      <c r="Z108" s="197">
        <v>0</v>
      </c>
      <c r="AA108" s="198">
        <v>0</v>
      </c>
      <c r="AB108" s="197">
        <v>0</v>
      </c>
      <c r="AC108" s="198">
        <v>0</v>
      </c>
      <c r="AD108" s="197">
        <v>0</v>
      </c>
      <c r="AE108" s="198">
        <v>0</v>
      </c>
      <c r="AF108" s="197">
        <v>0</v>
      </c>
      <c r="AG108" s="198">
        <v>0</v>
      </c>
      <c r="AH108" s="197">
        <v>0</v>
      </c>
      <c r="AI108" s="198">
        <v>0</v>
      </c>
      <c r="AJ108" s="197">
        <v>0</v>
      </c>
      <c r="AK108" s="198">
        <v>0</v>
      </c>
      <c r="AL108" s="197">
        <v>0</v>
      </c>
      <c r="AM108" s="198">
        <v>0</v>
      </c>
      <c r="AN108" s="197">
        <v>0</v>
      </c>
      <c r="AO108" s="198">
        <v>0</v>
      </c>
      <c r="AP108" s="197">
        <v>0</v>
      </c>
      <c r="AQ108" s="198">
        <v>0</v>
      </c>
      <c r="AR108" s="197">
        <v>0</v>
      </c>
      <c r="AS108" s="198">
        <v>0</v>
      </c>
      <c r="AT108" s="197">
        <v>0</v>
      </c>
      <c r="AU108" s="198">
        <v>0</v>
      </c>
      <c r="AV108" s="197">
        <v>0</v>
      </c>
      <c r="AW108" s="198">
        <v>0</v>
      </c>
      <c r="AX108" s="197">
        <v>0</v>
      </c>
      <c r="AY108" s="198">
        <v>0</v>
      </c>
      <c r="AZ108" s="197">
        <v>0</v>
      </c>
      <c r="BA108" s="197">
        <v>0</v>
      </c>
      <c r="BB108" s="199">
        <v>0</v>
      </c>
      <c r="BC108" s="200">
        <v>0</v>
      </c>
      <c r="BD108" s="201">
        <v>0</v>
      </c>
      <c r="BE108" s="200">
        <v>0</v>
      </c>
      <c r="BF108" s="201">
        <v>0</v>
      </c>
      <c r="BG108" s="200">
        <v>0</v>
      </c>
      <c r="BH108" s="201">
        <v>0</v>
      </c>
      <c r="BI108" s="200">
        <v>0</v>
      </c>
      <c r="BJ108" s="201">
        <v>0</v>
      </c>
      <c r="BK108" s="200">
        <v>0</v>
      </c>
      <c r="BL108" s="201">
        <v>0</v>
      </c>
      <c r="BM108" s="200">
        <v>0</v>
      </c>
      <c r="BN108" s="201">
        <v>0</v>
      </c>
      <c r="BO108" s="200">
        <v>0</v>
      </c>
      <c r="BP108" s="201">
        <v>0</v>
      </c>
      <c r="BQ108" s="200">
        <v>0</v>
      </c>
      <c r="BR108" s="201">
        <v>0</v>
      </c>
      <c r="BS108" s="200">
        <v>0</v>
      </c>
      <c r="BT108" s="201">
        <v>0</v>
      </c>
      <c r="BU108" s="200">
        <v>0</v>
      </c>
      <c r="BV108" s="201">
        <v>0</v>
      </c>
      <c r="BW108" s="200">
        <v>0</v>
      </c>
      <c r="BX108" s="201">
        <v>0</v>
      </c>
      <c r="BY108" s="200">
        <v>0</v>
      </c>
      <c r="BZ108" s="201">
        <v>0</v>
      </c>
      <c r="CA108" s="200">
        <v>0</v>
      </c>
      <c r="CB108" s="201">
        <v>0</v>
      </c>
      <c r="CC108" s="200">
        <v>0</v>
      </c>
      <c r="CD108" s="201">
        <v>0</v>
      </c>
      <c r="CE108" s="200">
        <v>0</v>
      </c>
      <c r="CF108" s="201">
        <v>0</v>
      </c>
      <c r="CG108" s="200">
        <v>0</v>
      </c>
      <c r="CH108" s="201">
        <v>0</v>
      </c>
      <c r="CI108" s="200">
        <v>0</v>
      </c>
      <c r="CJ108" s="201">
        <v>0</v>
      </c>
      <c r="CK108" s="200">
        <v>0</v>
      </c>
      <c r="CL108" s="201">
        <v>0</v>
      </c>
      <c r="CM108" s="200">
        <v>0</v>
      </c>
      <c r="CN108" s="201">
        <v>0</v>
      </c>
      <c r="CO108" s="200">
        <v>0</v>
      </c>
      <c r="CP108" s="201">
        <v>0</v>
      </c>
      <c r="CQ108" s="200">
        <v>0</v>
      </c>
      <c r="CR108" s="201">
        <v>0</v>
      </c>
      <c r="CS108" s="200">
        <v>0</v>
      </c>
      <c r="CT108" s="201">
        <v>0</v>
      </c>
      <c r="CU108" s="200">
        <v>0</v>
      </c>
      <c r="CV108" s="201">
        <v>0</v>
      </c>
      <c r="CW108" s="200">
        <v>0</v>
      </c>
    </row>
    <row r="109" spans="2:101" x14ac:dyDescent="0.25">
      <c r="B109" s="94">
        <v>10352</v>
      </c>
      <c r="C109" s="95" t="s">
        <v>112</v>
      </c>
      <c r="D109" s="195">
        <v>1.3306199999999998E-4</v>
      </c>
      <c r="E109" s="196">
        <v>1.34022E-4</v>
      </c>
      <c r="F109" s="197">
        <v>7.821464672076381</v>
      </c>
      <c r="G109" s="198">
        <v>-7.3868834499095284</v>
      </c>
      <c r="H109" s="197">
        <v>-24.055563246394502</v>
      </c>
      <c r="I109" s="198">
        <v>21.060165996023986</v>
      </c>
      <c r="J109" s="197">
        <v>110.25193390751787</v>
      </c>
      <c r="K109" s="198">
        <v>77.195448091037505</v>
      </c>
      <c r="L109" s="197">
        <v>62.804311572097667</v>
      </c>
      <c r="M109" s="198">
        <v>102.44519059830074</v>
      </c>
      <c r="N109" s="197">
        <v>113.53062781062161</v>
      </c>
      <c r="O109" s="198">
        <v>66.790315208522543</v>
      </c>
      <c r="P109" s="197">
        <v>71.64912084874436</v>
      </c>
      <c r="Q109" s="198">
        <v>17.065036418354904</v>
      </c>
      <c r="R109" s="197">
        <v>132.25078334600954</v>
      </c>
      <c r="S109" s="198">
        <v>49.449792372946014</v>
      </c>
      <c r="T109" s="197">
        <v>-187.27468469874199</v>
      </c>
      <c r="U109" s="198">
        <v>-112.47311525144646</v>
      </c>
      <c r="V109" s="197">
        <v>-126.65092158632156</v>
      </c>
      <c r="W109" s="198">
        <v>-79.945458591513855</v>
      </c>
      <c r="X109" s="197">
        <v>-170.79516898478465</v>
      </c>
      <c r="Y109" s="198">
        <v>-46.949961438562454</v>
      </c>
      <c r="Z109" s="197">
        <v>-60.959943572761219</v>
      </c>
      <c r="AA109" s="198">
        <v>-46.346914955041207</v>
      </c>
      <c r="AB109" s="197">
        <v>-35.587023220453808</v>
      </c>
      <c r="AC109" s="198">
        <v>-28.816118691121137</v>
      </c>
      <c r="AD109" s="197">
        <v>-6.4803482346498456</v>
      </c>
      <c r="AE109" s="198">
        <v>5.3451134905249456</v>
      </c>
      <c r="AF109" s="197">
        <v>-8.949213988127994</v>
      </c>
      <c r="AG109" s="198">
        <v>3.3731583177701032</v>
      </c>
      <c r="AH109" s="197">
        <v>108.60972942743498</v>
      </c>
      <c r="AI109" s="198">
        <v>76.199769402962829</v>
      </c>
      <c r="AJ109" s="197">
        <v>61.006118512239915</v>
      </c>
      <c r="AK109" s="198">
        <v>101.6280876283647</v>
      </c>
      <c r="AL109" s="197">
        <v>97.603876722092878</v>
      </c>
      <c r="AM109" s="198">
        <v>61.484278796625702</v>
      </c>
      <c r="AN109" s="197">
        <v>70.632530571240608</v>
      </c>
      <c r="AO109" s="198">
        <v>16.314208324696484</v>
      </c>
      <c r="AP109" s="197">
        <v>117.55240247102026</v>
      </c>
      <c r="AQ109" s="198">
        <v>63.611646364003036</v>
      </c>
      <c r="AR109" s="197">
        <v>-176.73127541488023</v>
      </c>
      <c r="AS109" s="198">
        <v>-126.63148407591466</v>
      </c>
      <c r="AT109" s="197">
        <v>-128.21805115902353</v>
      </c>
      <c r="AU109" s="198">
        <v>-80.864939113434872</v>
      </c>
      <c r="AV109" s="197">
        <v>-172.73879271917465</v>
      </c>
      <c r="AW109" s="198">
        <v>-47.731446680487402</v>
      </c>
      <c r="AX109" s="197">
        <v>-62.246308367442268</v>
      </c>
      <c r="AY109" s="198">
        <v>-47.114660905927536</v>
      </c>
      <c r="AZ109" s="197">
        <v>-36.542415137091432</v>
      </c>
      <c r="BA109" s="197">
        <v>-29.422541061621168</v>
      </c>
      <c r="BB109" s="199">
        <v>132.36319444444445</v>
      </c>
      <c r="BC109" s="200">
        <v>0</v>
      </c>
      <c r="BD109" s="201">
        <v>146.8995000000001</v>
      </c>
      <c r="BE109" s="200">
        <v>0</v>
      </c>
      <c r="BF109" s="201">
        <v>173.55284999999981</v>
      </c>
      <c r="BG109" s="200">
        <v>0</v>
      </c>
      <c r="BH109" s="201">
        <v>343.05749999999989</v>
      </c>
      <c r="BI109" s="200">
        <v>0</v>
      </c>
      <c r="BJ109" s="201">
        <v>104.41515625</v>
      </c>
      <c r="BK109" s="200">
        <v>0</v>
      </c>
      <c r="BL109" s="201">
        <v>260.61447115384618</v>
      </c>
      <c r="BM109" s="200">
        <v>0</v>
      </c>
      <c r="BN109" s="201">
        <v>178.16538461538454</v>
      </c>
      <c r="BO109" s="200">
        <v>0</v>
      </c>
      <c r="BP109" s="201">
        <v>88.68649038461534</v>
      </c>
      <c r="BQ109" s="200">
        <v>0</v>
      </c>
      <c r="BR109" s="201">
        <v>61.820249999999852</v>
      </c>
      <c r="BS109" s="200">
        <v>0</v>
      </c>
      <c r="BT109" s="201">
        <v>112.14461538461546</v>
      </c>
      <c r="BU109" s="200">
        <v>0</v>
      </c>
      <c r="BV109" s="201">
        <v>95.167067307692378</v>
      </c>
      <c r="BW109" s="200">
        <v>0</v>
      </c>
      <c r="BX109" s="201">
        <v>75.335549999999984</v>
      </c>
      <c r="BY109" s="200">
        <v>0</v>
      </c>
      <c r="BZ109" s="201">
        <v>162.30833333333331</v>
      </c>
      <c r="CA109" s="200">
        <v>0</v>
      </c>
      <c r="CB109" s="201">
        <v>56.009843750000151</v>
      </c>
      <c r="CC109" s="200">
        <v>0</v>
      </c>
      <c r="CD109" s="201">
        <v>229.76567307692292</v>
      </c>
      <c r="CE109" s="200">
        <v>0</v>
      </c>
      <c r="CF109" s="201">
        <v>343.78687500000012</v>
      </c>
      <c r="CG109" s="200">
        <v>0</v>
      </c>
      <c r="CH109" s="201">
        <v>142.99468750000017</v>
      </c>
      <c r="CI109" s="200">
        <v>0</v>
      </c>
      <c r="CJ109" s="201">
        <v>260.3294711538461</v>
      </c>
      <c r="CK109" s="200">
        <v>0</v>
      </c>
      <c r="CL109" s="201">
        <v>212.2551923076922</v>
      </c>
      <c r="CM109" s="200">
        <v>0</v>
      </c>
      <c r="CN109" s="201">
        <v>20.491649999999986</v>
      </c>
      <c r="CO109" s="200">
        <v>0</v>
      </c>
      <c r="CP109" s="201">
        <v>93.343990384615495</v>
      </c>
      <c r="CQ109" s="200">
        <v>0</v>
      </c>
      <c r="CR109" s="201">
        <v>110.62009615384629</v>
      </c>
      <c r="CS109" s="200">
        <v>0</v>
      </c>
      <c r="CT109" s="201">
        <v>93.33504807692313</v>
      </c>
      <c r="CU109" s="200">
        <v>0</v>
      </c>
      <c r="CV109" s="201">
        <v>73.516199999999955</v>
      </c>
      <c r="CW109" s="200">
        <v>0</v>
      </c>
    </row>
    <row r="110" spans="2:101" x14ac:dyDescent="0.25">
      <c r="B110" s="94">
        <v>10354</v>
      </c>
      <c r="C110" s="95" t="s">
        <v>113</v>
      </c>
      <c r="D110" s="195">
        <v>0</v>
      </c>
      <c r="E110" s="196">
        <v>0</v>
      </c>
      <c r="F110" s="197">
        <v>0</v>
      </c>
      <c r="G110" s="198">
        <v>0</v>
      </c>
      <c r="H110" s="197">
        <v>0</v>
      </c>
      <c r="I110" s="198">
        <v>0</v>
      </c>
      <c r="J110" s="197">
        <v>0</v>
      </c>
      <c r="K110" s="198">
        <v>0</v>
      </c>
      <c r="L110" s="197">
        <v>0</v>
      </c>
      <c r="M110" s="198">
        <v>0</v>
      </c>
      <c r="N110" s="197">
        <v>0</v>
      </c>
      <c r="O110" s="198">
        <v>0</v>
      </c>
      <c r="P110" s="197">
        <v>0</v>
      </c>
      <c r="Q110" s="198">
        <v>0</v>
      </c>
      <c r="R110" s="197">
        <v>0</v>
      </c>
      <c r="S110" s="198">
        <v>0</v>
      </c>
      <c r="T110" s="197">
        <v>0</v>
      </c>
      <c r="U110" s="198">
        <v>0</v>
      </c>
      <c r="V110" s="197">
        <v>0</v>
      </c>
      <c r="W110" s="198">
        <v>0</v>
      </c>
      <c r="X110" s="197">
        <v>0</v>
      </c>
      <c r="Y110" s="198">
        <v>0</v>
      </c>
      <c r="Z110" s="197">
        <v>0</v>
      </c>
      <c r="AA110" s="198">
        <v>0</v>
      </c>
      <c r="AB110" s="197">
        <v>0</v>
      </c>
      <c r="AC110" s="198">
        <v>0</v>
      </c>
      <c r="AD110" s="197">
        <v>0</v>
      </c>
      <c r="AE110" s="198">
        <v>0</v>
      </c>
      <c r="AF110" s="197">
        <v>0</v>
      </c>
      <c r="AG110" s="198">
        <v>0</v>
      </c>
      <c r="AH110" s="197">
        <v>0</v>
      </c>
      <c r="AI110" s="198">
        <v>0</v>
      </c>
      <c r="AJ110" s="197">
        <v>0</v>
      </c>
      <c r="AK110" s="198">
        <v>0</v>
      </c>
      <c r="AL110" s="197">
        <v>0</v>
      </c>
      <c r="AM110" s="198">
        <v>0</v>
      </c>
      <c r="AN110" s="197">
        <v>0</v>
      </c>
      <c r="AO110" s="198">
        <v>0</v>
      </c>
      <c r="AP110" s="197">
        <v>0</v>
      </c>
      <c r="AQ110" s="198">
        <v>0</v>
      </c>
      <c r="AR110" s="197">
        <v>0</v>
      </c>
      <c r="AS110" s="198">
        <v>0</v>
      </c>
      <c r="AT110" s="197">
        <v>0</v>
      </c>
      <c r="AU110" s="198">
        <v>0</v>
      </c>
      <c r="AV110" s="197">
        <v>0</v>
      </c>
      <c r="AW110" s="198">
        <v>0</v>
      </c>
      <c r="AX110" s="197">
        <v>0</v>
      </c>
      <c r="AY110" s="198">
        <v>0</v>
      </c>
      <c r="AZ110" s="197">
        <v>0</v>
      </c>
      <c r="BA110" s="197">
        <v>0</v>
      </c>
      <c r="BB110" s="199">
        <v>0</v>
      </c>
      <c r="BC110" s="200">
        <v>0</v>
      </c>
      <c r="BD110" s="201">
        <v>0</v>
      </c>
      <c r="BE110" s="200">
        <v>0</v>
      </c>
      <c r="BF110" s="201">
        <v>0</v>
      </c>
      <c r="BG110" s="200">
        <v>0</v>
      </c>
      <c r="BH110" s="201">
        <v>0</v>
      </c>
      <c r="BI110" s="200">
        <v>0</v>
      </c>
      <c r="BJ110" s="201">
        <v>0</v>
      </c>
      <c r="BK110" s="200">
        <v>0</v>
      </c>
      <c r="BL110" s="201">
        <v>0</v>
      </c>
      <c r="BM110" s="200">
        <v>0</v>
      </c>
      <c r="BN110" s="201">
        <v>0</v>
      </c>
      <c r="BO110" s="200">
        <v>0</v>
      </c>
      <c r="BP110" s="201">
        <v>0</v>
      </c>
      <c r="BQ110" s="200">
        <v>0</v>
      </c>
      <c r="BR110" s="201">
        <v>0</v>
      </c>
      <c r="BS110" s="200">
        <v>0</v>
      </c>
      <c r="BT110" s="201">
        <v>0</v>
      </c>
      <c r="BU110" s="200">
        <v>0</v>
      </c>
      <c r="BV110" s="201">
        <v>0</v>
      </c>
      <c r="BW110" s="200">
        <v>0</v>
      </c>
      <c r="BX110" s="201">
        <v>0</v>
      </c>
      <c r="BY110" s="200">
        <v>0</v>
      </c>
      <c r="BZ110" s="201">
        <v>0</v>
      </c>
      <c r="CA110" s="200">
        <v>0</v>
      </c>
      <c r="CB110" s="201">
        <v>0</v>
      </c>
      <c r="CC110" s="200">
        <v>0</v>
      </c>
      <c r="CD110" s="201">
        <v>0</v>
      </c>
      <c r="CE110" s="200">
        <v>0</v>
      </c>
      <c r="CF110" s="201">
        <v>0</v>
      </c>
      <c r="CG110" s="200">
        <v>0</v>
      </c>
      <c r="CH110" s="201">
        <v>0</v>
      </c>
      <c r="CI110" s="200">
        <v>0</v>
      </c>
      <c r="CJ110" s="201">
        <v>0</v>
      </c>
      <c r="CK110" s="200">
        <v>0</v>
      </c>
      <c r="CL110" s="201">
        <v>0</v>
      </c>
      <c r="CM110" s="200">
        <v>0</v>
      </c>
      <c r="CN110" s="201">
        <v>0</v>
      </c>
      <c r="CO110" s="200">
        <v>0</v>
      </c>
      <c r="CP110" s="201">
        <v>0</v>
      </c>
      <c r="CQ110" s="200">
        <v>0</v>
      </c>
      <c r="CR110" s="201">
        <v>0</v>
      </c>
      <c r="CS110" s="200">
        <v>0</v>
      </c>
      <c r="CT110" s="201">
        <v>0</v>
      </c>
      <c r="CU110" s="200">
        <v>0</v>
      </c>
      <c r="CV110" s="201">
        <v>0</v>
      </c>
      <c r="CW110" s="200">
        <v>0</v>
      </c>
    </row>
    <row r="111" spans="2:101" x14ac:dyDescent="0.25">
      <c r="B111" s="94">
        <v>10360</v>
      </c>
      <c r="C111" s="95" t="s">
        <v>114</v>
      </c>
      <c r="D111" s="195">
        <v>3.2886000000000003E-5</v>
      </c>
      <c r="E111" s="196">
        <v>3.3082000000000006E-5</v>
      </c>
      <c r="F111" s="197">
        <v>-36.496367511040688</v>
      </c>
      <c r="G111" s="198">
        <v>-11.768614184242871</v>
      </c>
      <c r="H111" s="197">
        <v>-57.517692346507118</v>
      </c>
      <c r="I111" s="198">
        <v>-20.02442977818427</v>
      </c>
      <c r="J111" s="197">
        <v>-38.261137595837809</v>
      </c>
      <c r="K111" s="198">
        <v>-13.462013808361059</v>
      </c>
      <c r="L111" s="197">
        <v>-49.173324631750603</v>
      </c>
      <c r="M111" s="198">
        <v>-8.6611824888719653</v>
      </c>
      <c r="N111" s="197">
        <v>-32.407893101410608</v>
      </c>
      <c r="O111" s="198">
        <v>-10.139502210041396</v>
      </c>
      <c r="P111" s="197">
        <v>-40.547014693738205</v>
      </c>
      <c r="Q111" s="198">
        <v>-20.538755008386921</v>
      </c>
      <c r="R111" s="197">
        <v>-1.8571623488533795</v>
      </c>
      <c r="S111" s="198">
        <v>1.8419824061467764</v>
      </c>
      <c r="T111" s="197">
        <v>-19.081986469712078</v>
      </c>
      <c r="U111" s="198">
        <v>9.2230175818109874</v>
      </c>
      <c r="V111" s="197">
        <v>53.158475325128357</v>
      </c>
      <c r="W111" s="198">
        <v>50.945990870943447</v>
      </c>
      <c r="X111" s="197">
        <v>67.705771698804867</v>
      </c>
      <c r="Y111" s="198">
        <v>93.534449556307862</v>
      </c>
      <c r="Z111" s="197">
        <v>61.365048752207066</v>
      </c>
      <c r="AA111" s="198">
        <v>53.349002019949474</v>
      </c>
      <c r="AB111" s="197">
        <v>12.506082280682364</v>
      </c>
      <c r="AC111" s="198">
        <v>25.188194670558008</v>
      </c>
      <c r="AD111" s="197">
        <v>-39.186575729497292</v>
      </c>
      <c r="AE111" s="198">
        <v>-9.675326058904167</v>
      </c>
      <c r="AF111" s="197">
        <v>-55.557569122944365</v>
      </c>
      <c r="AG111" s="198">
        <v>-22.771020179161109</v>
      </c>
      <c r="AH111" s="197">
        <v>-38.720333260521386</v>
      </c>
      <c r="AI111" s="198">
        <v>-13.716772707176329</v>
      </c>
      <c r="AJ111" s="197">
        <v>-49.674892464804877</v>
      </c>
      <c r="AK111" s="198">
        <v>-8.8887659285672473</v>
      </c>
      <c r="AL111" s="197">
        <v>-35.177236531985216</v>
      </c>
      <c r="AM111" s="198">
        <v>-11.464897227470333</v>
      </c>
      <c r="AN111" s="197">
        <v>-40.955832542061898</v>
      </c>
      <c r="AO111" s="198">
        <v>-20.781069827508855</v>
      </c>
      <c r="AP111" s="197">
        <v>-4.6873167774970401</v>
      </c>
      <c r="AQ111" s="198">
        <v>4.3298756793209119</v>
      </c>
      <c r="AR111" s="197">
        <v>-14.920153240923643</v>
      </c>
      <c r="AS111" s="198">
        <v>4.3781133634820373</v>
      </c>
      <c r="AT111" s="197">
        <v>52.970641204035047</v>
      </c>
      <c r="AU111" s="198">
        <v>50.907916597717907</v>
      </c>
      <c r="AV111" s="197">
        <v>67.536137019700249</v>
      </c>
      <c r="AW111" s="198">
        <v>93.626341569414834</v>
      </c>
      <c r="AX111" s="197">
        <v>61.230092439959677</v>
      </c>
      <c r="AY111" s="198">
        <v>53.335554388310165</v>
      </c>
      <c r="AZ111" s="197">
        <v>12.26586784770217</v>
      </c>
      <c r="BA111" s="197">
        <v>25.099684436580919</v>
      </c>
      <c r="BB111" s="199">
        <v>24.77967592592594</v>
      </c>
      <c r="BC111" s="200">
        <v>0</v>
      </c>
      <c r="BD111" s="201">
        <v>20.380237499999982</v>
      </c>
      <c r="BE111" s="200">
        <v>0</v>
      </c>
      <c r="BF111" s="201">
        <v>17.665375000000012</v>
      </c>
      <c r="BG111" s="200">
        <v>0</v>
      </c>
      <c r="BH111" s="201">
        <v>46.635396634615411</v>
      </c>
      <c r="BI111" s="200">
        <v>0</v>
      </c>
      <c r="BJ111" s="201">
        <v>13.983958333333327</v>
      </c>
      <c r="BK111" s="200">
        <v>0</v>
      </c>
      <c r="BL111" s="201">
        <v>20.747343749999995</v>
      </c>
      <c r="BM111" s="200">
        <v>0</v>
      </c>
      <c r="BN111" s="201">
        <v>29.676466346153813</v>
      </c>
      <c r="BO111" s="200">
        <v>0</v>
      </c>
      <c r="BP111" s="201">
        <v>8.5735697115384664</v>
      </c>
      <c r="BQ111" s="200">
        <v>0</v>
      </c>
      <c r="BR111" s="201">
        <v>87.052000000000021</v>
      </c>
      <c r="BS111" s="200">
        <v>0</v>
      </c>
      <c r="BT111" s="201">
        <v>81.513822115384656</v>
      </c>
      <c r="BU111" s="200">
        <v>0</v>
      </c>
      <c r="BV111" s="201">
        <v>59.880288461538456</v>
      </c>
      <c r="BW111" s="200">
        <v>0</v>
      </c>
      <c r="BX111" s="201">
        <v>17.793824999999991</v>
      </c>
      <c r="BY111" s="200">
        <v>0</v>
      </c>
      <c r="BZ111" s="201">
        <v>30.316157407407417</v>
      </c>
      <c r="CA111" s="200">
        <v>0</v>
      </c>
      <c r="CB111" s="201">
        <v>8.05911458333334</v>
      </c>
      <c r="CC111" s="200">
        <v>0</v>
      </c>
      <c r="CD111" s="201">
        <v>25.451394230769246</v>
      </c>
      <c r="CE111" s="200">
        <v>0</v>
      </c>
      <c r="CF111" s="201">
        <v>46.967475961538469</v>
      </c>
      <c r="CG111" s="200">
        <v>0</v>
      </c>
      <c r="CH111" s="201">
        <v>20.480195312500019</v>
      </c>
      <c r="CI111" s="200">
        <v>0</v>
      </c>
      <c r="CJ111" s="201">
        <v>21.039963942307704</v>
      </c>
      <c r="CK111" s="200">
        <v>0</v>
      </c>
      <c r="CL111" s="201">
        <v>36.31872596153849</v>
      </c>
      <c r="CM111" s="200">
        <v>0</v>
      </c>
      <c r="CN111" s="201">
        <v>0</v>
      </c>
      <c r="CO111" s="200">
        <v>0</v>
      </c>
      <c r="CP111" s="201">
        <v>103.96573317307694</v>
      </c>
      <c r="CQ111" s="200">
        <v>0</v>
      </c>
      <c r="CR111" s="201">
        <v>81.902439903846144</v>
      </c>
      <c r="CS111" s="200">
        <v>0</v>
      </c>
      <c r="CT111" s="201">
        <v>60.165336538461474</v>
      </c>
      <c r="CU111" s="200">
        <v>0</v>
      </c>
      <c r="CV111" s="201">
        <v>18.116262500000033</v>
      </c>
      <c r="CW111" s="200">
        <v>0</v>
      </c>
    </row>
    <row r="112" spans="2:101" x14ac:dyDescent="0.25">
      <c r="B112" s="94">
        <v>10363</v>
      </c>
      <c r="C112" s="95" t="s">
        <v>115</v>
      </c>
      <c r="D112" s="195">
        <v>0</v>
      </c>
      <c r="E112" s="196">
        <v>0</v>
      </c>
      <c r="F112" s="197">
        <v>0</v>
      </c>
      <c r="G112" s="198">
        <v>0</v>
      </c>
      <c r="H112" s="197">
        <v>0</v>
      </c>
      <c r="I112" s="198">
        <v>0</v>
      </c>
      <c r="J112" s="197">
        <v>0</v>
      </c>
      <c r="K112" s="198">
        <v>0</v>
      </c>
      <c r="L112" s="197">
        <v>0</v>
      </c>
      <c r="M112" s="198">
        <v>0</v>
      </c>
      <c r="N112" s="197">
        <v>0</v>
      </c>
      <c r="O112" s="198">
        <v>0</v>
      </c>
      <c r="P112" s="197">
        <v>0</v>
      </c>
      <c r="Q112" s="198">
        <v>0</v>
      </c>
      <c r="R112" s="197">
        <v>0</v>
      </c>
      <c r="S112" s="198">
        <v>0</v>
      </c>
      <c r="T112" s="197">
        <v>0</v>
      </c>
      <c r="U112" s="198">
        <v>0</v>
      </c>
      <c r="V112" s="197">
        <v>0</v>
      </c>
      <c r="W112" s="198">
        <v>0</v>
      </c>
      <c r="X112" s="197">
        <v>0</v>
      </c>
      <c r="Y112" s="198">
        <v>0</v>
      </c>
      <c r="Z112" s="197">
        <v>0</v>
      </c>
      <c r="AA112" s="198">
        <v>0</v>
      </c>
      <c r="AB112" s="197">
        <v>0</v>
      </c>
      <c r="AC112" s="198">
        <v>0</v>
      </c>
      <c r="AD112" s="197">
        <v>0</v>
      </c>
      <c r="AE112" s="198">
        <v>0</v>
      </c>
      <c r="AF112" s="197">
        <v>0</v>
      </c>
      <c r="AG112" s="198">
        <v>0</v>
      </c>
      <c r="AH112" s="197">
        <v>0</v>
      </c>
      <c r="AI112" s="198">
        <v>0</v>
      </c>
      <c r="AJ112" s="197">
        <v>0</v>
      </c>
      <c r="AK112" s="198">
        <v>0</v>
      </c>
      <c r="AL112" s="197">
        <v>0</v>
      </c>
      <c r="AM112" s="198">
        <v>0</v>
      </c>
      <c r="AN112" s="197">
        <v>0</v>
      </c>
      <c r="AO112" s="198">
        <v>0</v>
      </c>
      <c r="AP112" s="197">
        <v>0</v>
      </c>
      <c r="AQ112" s="198">
        <v>0</v>
      </c>
      <c r="AR112" s="197">
        <v>0</v>
      </c>
      <c r="AS112" s="198">
        <v>0</v>
      </c>
      <c r="AT112" s="197">
        <v>0</v>
      </c>
      <c r="AU112" s="198">
        <v>0</v>
      </c>
      <c r="AV112" s="197">
        <v>0</v>
      </c>
      <c r="AW112" s="198">
        <v>0</v>
      </c>
      <c r="AX112" s="197">
        <v>0</v>
      </c>
      <c r="AY112" s="198">
        <v>0</v>
      </c>
      <c r="AZ112" s="197">
        <v>0</v>
      </c>
      <c r="BA112" s="197">
        <v>0</v>
      </c>
      <c r="BB112" s="199">
        <v>0</v>
      </c>
      <c r="BC112" s="200">
        <v>0</v>
      </c>
      <c r="BD112" s="201">
        <v>0</v>
      </c>
      <c r="BE112" s="200">
        <v>0</v>
      </c>
      <c r="BF112" s="201">
        <v>0</v>
      </c>
      <c r="BG112" s="200">
        <v>0</v>
      </c>
      <c r="BH112" s="201">
        <v>0</v>
      </c>
      <c r="BI112" s="200">
        <v>0</v>
      </c>
      <c r="BJ112" s="201">
        <v>0</v>
      </c>
      <c r="BK112" s="200">
        <v>0</v>
      </c>
      <c r="BL112" s="201">
        <v>0</v>
      </c>
      <c r="BM112" s="200">
        <v>0</v>
      </c>
      <c r="BN112" s="201">
        <v>0</v>
      </c>
      <c r="BO112" s="200">
        <v>0</v>
      </c>
      <c r="BP112" s="201">
        <v>0</v>
      </c>
      <c r="BQ112" s="200">
        <v>0</v>
      </c>
      <c r="BR112" s="201">
        <v>0</v>
      </c>
      <c r="BS112" s="200">
        <v>0</v>
      </c>
      <c r="BT112" s="201">
        <v>0</v>
      </c>
      <c r="BU112" s="200">
        <v>0</v>
      </c>
      <c r="BV112" s="201">
        <v>0</v>
      </c>
      <c r="BW112" s="200">
        <v>0</v>
      </c>
      <c r="BX112" s="201">
        <v>0</v>
      </c>
      <c r="BY112" s="200">
        <v>0</v>
      </c>
      <c r="BZ112" s="201">
        <v>0</v>
      </c>
      <c r="CA112" s="200">
        <v>0</v>
      </c>
      <c r="CB112" s="201">
        <v>0</v>
      </c>
      <c r="CC112" s="200">
        <v>0</v>
      </c>
      <c r="CD112" s="201">
        <v>0</v>
      </c>
      <c r="CE112" s="200">
        <v>0</v>
      </c>
      <c r="CF112" s="201">
        <v>0</v>
      </c>
      <c r="CG112" s="200">
        <v>0</v>
      </c>
      <c r="CH112" s="201">
        <v>0</v>
      </c>
      <c r="CI112" s="200">
        <v>0</v>
      </c>
      <c r="CJ112" s="201">
        <v>0</v>
      </c>
      <c r="CK112" s="200">
        <v>0</v>
      </c>
      <c r="CL112" s="201">
        <v>0</v>
      </c>
      <c r="CM112" s="200">
        <v>0</v>
      </c>
      <c r="CN112" s="201">
        <v>0</v>
      </c>
      <c r="CO112" s="200">
        <v>0</v>
      </c>
      <c r="CP112" s="201">
        <v>0</v>
      </c>
      <c r="CQ112" s="200">
        <v>0</v>
      </c>
      <c r="CR112" s="201">
        <v>0</v>
      </c>
      <c r="CS112" s="200">
        <v>0</v>
      </c>
      <c r="CT112" s="201">
        <v>0</v>
      </c>
      <c r="CU112" s="200">
        <v>0</v>
      </c>
      <c r="CV112" s="201">
        <v>0</v>
      </c>
      <c r="CW112" s="200">
        <v>0</v>
      </c>
    </row>
    <row r="113" spans="2:101" x14ac:dyDescent="0.25">
      <c r="B113" s="94">
        <v>10369</v>
      </c>
      <c r="C113" s="95" t="s">
        <v>116</v>
      </c>
      <c r="D113" s="195">
        <v>1.5140300000000001E-4</v>
      </c>
      <c r="E113" s="196">
        <v>1.5253700000000001E-4</v>
      </c>
      <c r="F113" s="197">
        <v>-102.68085989278397</v>
      </c>
      <c r="G113" s="198">
        <v>-31.804214716047056</v>
      </c>
      <c r="H113" s="197">
        <v>-212.85475044861701</v>
      </c>
      <c r="I113" s="198">
        <v>-90.696443490282633</v>
      </c>
      <c r="J113" s="197">
        <v>-131.51269862289826</v>
      </c>
      <c r="K113" s="198">
        <v>-8.5635683026907934</v>
      </c>
      <c r="L113" s="197">
        <v>-145.88887914753809</v>
      </c>
      <c r="M113" s="198">
        <v>-8.039042934612981</v>
      </c>
      <c r="N113" s="197">
        <v>-83.438008746362343</v>
      </c>
      <c r="O113" s="198">
        <v>-9.8956066775192415</v>
      </c>
      <c r="P113" s="197">
        <v>-64.413119692606159</v>
      </c>
      <c r="Q113" s="198">
        <v>-8.415923671009109</v>
      </c>
      <c r="R113" s="197">
        <v>65.197285816656048</v>
      </c>
      <c r="S113" s="198">
        <v>41.349923945838349</v>
      </c>
      <c r="T113" s="197">
        <v>99.069961088036806</v>
      </c>
      <c r="U113" s="198">
        <v>135.21783738441664</v>
      </c>
      <c r="V113" s="197">
        <v>132.18616856687976</v>
      </c>
      <c r="W113" s="198">
        <v>201.01842622874318</v>
      </c>
      <c r="X113" s="197">
        <v>378.60485752308432</v>
      </c>
      <c r="Y113" s="198">
        <v>400.05410201753574</v>
      </c>
      <c r="Z113" s="197">
        <v>446.91972365719164</v>
      </c>
      <c r="AA113" s="198">
        <v>385.324013581202</v>
      </c>
      <c r="AB113" s="197">
        <v>136.70998085970172</v>
      </c>
      <c r="AC113" s="198">
        <v>175.42022158248176</v>
      </c>
      <c r="AD113" s="197">
        <v>-104.72669601385425</v>
      </c>
      <c r="AE113" s="198">
        <v>-32.841850205158856</v>
      </c>
      <c r="AF113" s="197">
        <v>-215.61352001228957</v>
      </c>
      <c r="AG113" s="198">
        <v>-92.219423310219938</v>
      </c>
      <c r="AH113" s="197">
        <v>-133.94944853999596</v>
      </c>
      <c r="AI113" s="198">
        <v>-9.7945955029791101</v>
      </c>
      <c r="AJ113" s="197">
        <v>-148.41358982449489</v>
      </c>
      <c r="AK113" s="198">
        <v>-9.1801531928499394</v>
      </c>
      <c r="AL113" s="197">
        <v>-85.299586094686802</v>
      </c>
      <c r="AM113" s="198">
        <v>-10.832576064072333</v>
      </c>
      <c r="AN113" s="197">
        <v>-66.153127957907401</v>
      </c>
      <c r="AO113" s="198">
        <v>-9.3757679816431363</v>
      </c>
      <c r="AP113" s="197">
        <v>64.326840908074942</v>
      </c>
      <c r="AQ113" s="198">
        <v>40.774641097774492</v>
      </c>
      <c r="AR113" s="197">
        <v>97.085146554598623</v>
      </c>
      <c r="AS113" s="198">
        <v>134.25894333551366</v>
      </c>
      <c r="AT113" s="197">
        <v>130.62969150912565</v>
      </c>
      <c r="AU113" s="198">
        <v>200.63819436222406</v>
      </c>
      <c r="AV113" s="197">
        <v>377.72246723683622</v>
      </c>
      <c r="AW113" s="198">
        <v>400.35976045051183</v>
      </c>
      <c r="AX113" s="197">
        <v>446.59387499347469</v>
      </c>
      <c r="AY113" s="198">
        <v>385.65859692671756</v>
      </c>
      <c r="AZ113" s="197">
        <v>135.49395128317357</v>
      </c>
      <c r="BA113" s="197">
        <v>175.03800915732862</v>
      </c>
      <c r="BB113" s="199">
        <v>187.20965277777771</v>
      </c>
      <c r="BC113" s="200">
        <v>0</v>
      </c>
      <c r="BD113" s="201">
        <v>34.459250000000019</v>
      </c>
      <c r="BE113" s="200">
        <v>0</v>
      </c>
      <c r="BF113" s="201">
        <v>237.08947499999994</v>
      </c>
      <c r="BG113" s="200">
        <v>0</v>
      </c>
      <c r="BH113" s="201">
        <v>190.45990384615402</v>
      </c>
      <c r="BI113" s="200">
        <v>0</v>
      </c>
      <c r="BJ113" s="201">
        <v>96.337500000000119</v>
      </c>
      <c r="BK113" s="200">
        <v>0</v>
      </c>
      <c r="BL113" s="201">
        <v>171.97502403846156</v>
      </c>
      <c r="BM113" s="200">
        <v>0</v>
      </c>
      <c r="BN113" s="201">
        <v>152.03192307692311</v>
      </c>
      <c r="BO113" s="200">
        <v>0</v>
      </c>
      <c r="BP113" s="201">
        <v>227.03389423076905</v>
      </c>
      <c r="BQ113" s="200">
        <v>0</v>
      </c>
      <c r="BR113" s="201">
        <v>0</v>
      </c>
      <c r="BS113" s="200">
        <v>0</v>
      </c>
      <c r="BT113" s="201">
        <v>224.85463942307723</v>
      </c>
      <c r="BU113" s="200">
        <v>0</v>
      </c>
      <c r="BV113" s="201">
        <v>280.14605769230775</v>
      </c>
      <c r="BW113" s="200">
        <v>0</v>
      </c>
      <c r="BX113" s="201">
        <v>147.71382500000007</v>
      </c>
      <c r="BY113" s="200">
        <v>0</v>
      </c>
      <c r="BZ113" s="201">
        <v>188.58081018518521</v>
      </c>
      <c r="CA113" s="200">
        <v>0</v>
      </c>
      <c r="CB113" s="201">
        <v>1.966927083333472</v>
      </c>
      <c r="CC113" s="200">
        <v>0</v>
      </c>
      <c r="CD113" s="201">
        <v>278.0455528846154</v>
      </c>
      <c r="CE113" s="200">
        <v>0</v>
      </c>
      <c r="CF113" s="201">
        <v>192.21444711538464</v>
      </c>
      <c r="CG113" s="200">
        <v>0</v>
      </c>
      <c r="CH113" s="201">
        <v>97.770130208333356</v>
      </c>
      <c r="CI113" s="200">
        <v>0</v>
      </c>
      <c r="CJ113" s="201">
        <v>173.71492788461535</v>
      </c>
      <c r="CK113" s="200">
        <v>0</v>
      </c>
      <c r="CL113" s="201">
        <v>153.79286057692298</v>
      </c>
      <c r="CM113" s="200">
        <v>0</v>
      </c>
      <c r="CN113" s="201">
        <v>159.28465000000017</v>
      </c>
      <c r="CO113" s="200">
        <v>0</v>
      </c>
      <c r="CP113" s="201">
        <v>57.62093749999984</v>
      </c>
      <c r="CQ113" s="200">
        <v>0</v>
      </c>
      <c r="CR113" s="201">
        <v>226.05742788461518</v>
      </c>
      <c r="CS113" s="200">
        <v>0</v>
      </c>
      <c r="CT113" s="201">
        <v>281.30408653846138</v>
      </c>
      <c r="CU113" s="200">
        <v>0</v>
      </c>
      <c r="CV113" s="201">
        <v>149.52490000000023</v>
      </c>
      <c r="CW113" s="200">
        <v>0</v>
      </c>
    </row>
    <row r="114" spans="2:101" x14ac:dyDescent="0.25">
      <c r="B114" s="94">
        <v>10370</v>
      </c>
      <c r="C114" s="95" t="s">
        <v>117</v>
      </c>
      <c r="D114" s="195">
        <v>0</v>
      </c>
      <c r="E114" s="196">
        <v>0</v>
      </c>
      <c r="F114" s="197">
        <v>0</v>
      </c>
      <c r="G114" s="198">
        <v>0</v>
      </c>
      <c r="H114" s="197">
        <v>0</v>
      </c>
      <c r="I114" s="198">
        <v>0</v>
      </c>
      <c r="J114" s="197">
        <v>0</v>
      </c>
      <c r="K114" s="198">
        <v>0</v>
      </c>
      <c r="L114" s="197">
        <v>0</v>
      </c>
      <c r="M114" s="198">
        <v>0</v>
      </c>
      <c r="N114" s="197">
        <v>0</v>
      </c>
      <c r="O114" s="198">
        <v>0</v>
      </c>
      <c r="P114" s="197">
        <v>0</v>
      </c>
      <c r="Q114" s="198">
        <v>0</v>
      </c>
      <c r="R114" s="197">
        <v>0</v>
      </c>
      <c r="S114" s="198">
        <v>0</v>
      </c>
      <c r="T114" s="197">
        <v>0</v>
      </c>
      <c r="U114" s="198">
        <v>0</v>
      </c>
      <c r="V114" s="197">
        <v>0</v>
      </c>
      <c r="W114" s="198">
        <v>0</v>
      </c>
      <c r="X114" s="197">
        <v>0</v>
      </c>
      <c r="Y114" s="198">
        <v>0</v>
      </c>
      <c r="Z114" s="197">
        <v>0</v>
      </c>
      <c r="AA114" s="198">
        <v>0</v>
      </c>
      <c r="AB114" s="197">
        <v>0</v>
      </c>
      <c r="AC114" s="198">
        <v>0</v>
      </c>
      <c r="AD114" s="197">
        <v>0</v>
      </c>
      <c r="AE114" s="198">
        <v>0</v>
      </c>
      <c r="AF114" s="197">
        <v>0</v>
      </c>
      <c r="AG114" s="198">
        <v>0</v>
      </c>
      <c r="AH114" s="197">
        <v>0</v>
      </c>
      <c r="AI114" s="198">
        <v>0</v>
      </c>
      <c r="AJ114" s="197">
        <v>0</v>
      </c>
      <c r="AK114" s="198">
        <v>0</v>
      </c>
      <c r="AL114" s="197">
        <v>0</v>
      </c>
      <c r="AM114" s="198">
        <v>0</v>
      </c>
      <c r="AN114" s="197">
        <v>0</v>
      </c>
      <c r="AO114" s="198">
        <v>0</v>
      </c>
      <c r="AP114" s="197">
        <v>0</v>
      </c>
      <c r="AQ114" s="198">
        <v>0</v>
      </c>
      <c r="AR114" s="197">
        <v>0</v>
      </c>
      <c r="AS114" s="198">
        <v>0</v>
      </c>
      <c r="AT114" s="197">
        <v>0</v>
      </c>
      <c r="AU114" s="198">
        <v>0</v>
      </c>
      <c r="AV114" s="197">
        <v>0</v>
      </c>
      <c r="AW114" s="198">
        <v>0</v>
      </c>
      <c r="AX114" s="197">
        <v>0</v>
      </c>
      <c r="AY114" s="198">
        <v>0</v>
      </c>
      <c r="AZ114" s="197">
        <v>0</v>
      </c>
      <c r="BA114" s="197">
        <v>0</v>
      </c>
      <c r="BB114" s="199">
        <v>0</v>
      </c>
      <c r="BC114" s="200">
        <v>0</v>
      </c>
      <c r="BD114" s="201">
        <v>0</v>
      </c>
      <c r="BE114" s="200">
        <v>0</v>
      </c>
      <c r="BF114" s="201">
        <v>0</v>
      </c>
      <c r="BG114" s="200">
        <v>0</v>
      </c>
      <c r="BH114" s="201">
        <v>0</v>
      </c>
      <c r="BI114" s="200">
        <v>0</v>
      </c>
      <c r="BJ114" s="201">
        <v>0</v>
      </c>
      <c r="BK114" s="200">
        <v>0</v>
      </c>
      <c r="BL114" s="201">
        <v>0</v>
      </c>
      <c r="BM114" s="200">
        <v>0</v>
      </c>
      <c r="BN114" s="201">
        <v>0</v>
      </c>
      <c r="BO114" s="200">
        <v>0</v>
      </c>
      <c r="BP114" s="201">
        <v>0</v>
      </c>
      <c r="BQ114" s="200">
        <v>0</v>
      </c>
      <c r="BR114" s="201">
        <v>0</v>
      </c>
      <c r="BS114" s="200">
        <v>0</v>
      </c>
      <c r="BT114" s="201">
        <v>0</v>
      </c>
      <c r="BU114" s="200">
        <v>0</v>
      </c>
      <c r="BV114" s="201">
        <v>0</v>
      </c>
      <c r="BW114" s="200">
        <v>0</v>
      </c>
      <c r="BX114" s="201">
        <v>0</v>
      </c>
      <c r="BY114" s="200">
        <v>0</v>
      </c>
      <c r="BZ114" s="201">
        <v>0</v>
      </c>
      <c r="CA114" s="200">
        <v>0</v>
      </c>
      <c r="CB114" s="201">
        <v>0</v>
      </c>
      <c r="CC114" s="200">
        <v>0</v>
      </c>
      <c r="CD114" s="201">
        <v>0</v>
      </c>
      <c r="CE114" s="200">
        <v>0</v>
      </c>
      <c r="CF114" s="201">
        <v>0</v>
      </c>
      <c r="CG114" s="200">
        <v>0</v>
      </c>
      <c r="CH114" s="201">
        <v>0</v>
      </c>
      <c r="CI114" s="200">
        <v>0</v>
      </c>
      <c r="CJ114" s="201">
        <v>0</v>
      </c>
      <c r="CK114" s="200">
        <v>0</v>
      </c>
      <c r="CL114" s="201">
        <v>0</v>
      </c>
      <c r="CM114" s="200">
        <v>0</v>
      </c>
      <c r="CN114" s="201">
        <v>0</v>
      </c>
      <c r="CO114" s="200">
        <v>0</v>
      </c>
      <c r="CP114" s="201">
        <v>0</v>
      </c>
      <c r="CQ114" s="200">
        <v>0</v>
      </c>
      <c r="CR114" s="201">
        <v>0</v>
      </c>
      <c r="CS114" s="200">
        <v>0</v>
      </c>
      <c r="CT114" s="201">
        <v>0</v>
      </c>
      <c r="CU114" s="200">
        <v>0</v>
      </c>
      <c r="CV114" s="201">
        <v>0</v>
      </c>
      <c r="CW114" s="200">
        <v>0</v>
      </c>
    </row>
    <row r="115" spans="2:101" x14ac:dyDescent="0.25">
      <c r="B115" s="94">
        <v>10371</v>
      </c>
      <c r="C115" s="95" t="s">
        <v>118</v>
      </c>
      <c r="D115" s="195">
        <v>0</v>
      </c>
      <c r="E115" s="196">
        <v>0</v>
      </c>
      <c r="F115" s="197">
        <v>0</v>
      </c>
      <c r="G115" s="198">
        <v>0</v>
      </c>
      <c r="H115" s="197">
        <v>0</v>
      </c>
      <c r="I115" s="198">
        <v>0</v>
      </c>
      <c r="J115" s="197">
        <v>0</v>
      </c>
      <c r="K115" s="198">
        <v>0</v>
      </c>
      <c r="L115" s="197">
        <v>0</v>
      </c>
      <c r="M115" s="198">
        <v>0</v>
      </c>
      <c r="N115" s="197">
        <v>0</v>
      </c>
      <c r="O115" s="198">
        <v>0</v>
      </c>
      <c r="P115" s="197">
        <v>0</v>
      </c>
      <c r="Q115" s="198">
        <v>0</v>
      </c>
      <c r="R115" s="197">
        <v>0</v>
      </c>
      <c r="S115" s="198">
        <v>0</v>
      </c>
      <c r="T115" s="197">
        <v>0</v>
      </c>
      <c r="U115" s="198">
        <v>0</v>
      </c>
      <c r="V115" s="197">
        <v>0</v>
      </c>
      <c r="W115" s="198">
        <v>0</v>
      </c>
      <c r="X115" s="197">
        <v>0</v>
      </c>
      <c r="Y115" s="198">
        <v>0</v>
      </c>
      <c r="Z115" s="197">
        <v>0</v>
      </c>
      <c r="AA115" s="198">
        <v>0</v>
      </c>
      <c r="AB115" s="197">
        <v>0</v>
      </c>
      <c r="AC115" s="198">
        <v>0</v>
      </c>
      <c r="AD115" s="197">
        <v>0</v>
      </c>
      <c r="AE115" s="198">
        <v>0</v>
      </c>
      <c r="AF115" s="197">
        <v>0</v>
      </c>
      <c r="AG115" s="198">
        <v>0</v>
      </c>
      <c r="AH115" s="197">
        <v>0</v>
      </c>
      <c r="AI115" s="198">
        <v>0</v>
      </c>
      <c r="AJ115" s="197">
        <v>0</v>
      </c>
      <c r="AK115" s="198">
        <v>0</v>
      </c>
      <c r="AL115" s="197">
        <v>0</v>
      </c>
      <c r="AM115" s="198">
        <v>0</v>
      </c>
      <c r="AN115" s="197">
        <v>0</v>
      </c>
      <c r="AO115" s="198">
        <v>0</v>
      </c>
      <c r="AP115" s="197">
        <v>0</v>
      </c>
      <c r="AQ115" s="198">
        <v>0</v>
      </c>
      <c r="AR115" s="197">
        <v>0</v>
      </c>
      <c r="AS115" s="198">
        <v>0</v>
      </c>
      <c r="AT115" s="197">
        <v>0</v>
      </c>
      <c r="AU115" s="198">
        <v>0</v>
      </c>
      <c r="AV115" s="197">
        <v>0</v>
      </c>
      <c r="AW115" s="198">
        <v>0</v>
      </c>
      <c r="AX115" s="197">
        <v>0</v>
      </c>
      <c r="AY115" s="198">
        <v>0</v>
      </c>
      <c r="AZ115" s="197">
        <v>0</v>
      </c>
      <c r="BA115" s="197">
        <v>0</v>
      </c>
      <c r="BB115" s="199">
        <v>0</v>
      </c>
      <c r="BC115" s="200">
        <v>0</v>
      </c>
      <c r="BD115" s="201">
        <v>0</v>
      </c>
      <c r="BE115" s="200">
        <v>0</v>
      </c>
      <c r="BF115" s="201">
        <v>0</v>
      </c>
      <c r="BG115" s="200">
        <v>0</v>
      </c>
      <c r="BH115" s="201">
        <v>0</v>
      </c>
      <c r="BI115" s="200">
        <v>0</v>
      </c>
      <c r="BJ115" s="201">
        <v>0</v>
      </c>
      <c r="BK115" s="200">
        <v>0</v>
      </c>
      <c r="BL115" s="201">
        <v>0</v>
      </c>
      <c r="BM115" s="200">
        <v>0</v>
      </c>
      <c r="BN115" s="201">
        <v>0</v>
      </c>
      <c r="BO115" s="200">
        <v>0</v>
      </c>
      <c r="BP115" s="201">
        <v>0</v>
      </c>
      <c r="BQ115" s="200">
        <v>0</v>
      </c>
      <c r="BR115" s="201">
        <v>0</v>
      </c>
      <c r="BS115" s="200">
        <v>0</v>
      </c>
      <c r="BT115" s="201">
        <v>0</v>
      </c>
      <c r="BU115" s="200">
        <v>0</v>
      </c>
      <c r="BV115" s="201">
        <v>0</v>
      </c>
      <c r="BW115" s="200">
        <v>0</v>
      </c>
      <c r="BX115" s="201">
        <v>0</v>
      </c>
      <c r="BY115" s="200">
        <v>0</v>
      </c>
      <c r="BZ115" s="201">
        <v>0</v>
      </c>
      <c r="CA115" s="200">
        <v>0</v>
      </c>
      <c r="CB115" s="201">
        <v>0</v>
      </c>
      <c r="CC115" s="200">
        <v>0</v>
      </c>
      <c r="CD115" s="201">
        <v>0</v>
      </c>
      <c r="CE115" s="200">
        <v>0</v>
      </c>
      <c r="CF115" s="201">
        <v>0</v>
      </c>
      <c r="CG115" s="200">
        <v>0</v>
      </c>
      <c r="CH115" s="201">
        <v>0</v>
      </c>
      <c r="CI115" s="200">
        <v>0</v>
      </c>
      <c r="CJ115" s="201">
        <v>0</v>
      </c>
      <c r="CK115" s="200">
        <v>0</v>
      </c>
      <c r="CL115" s="201">
        <v>0</v>
      </c>
      <c r="CM115" s="200">
        <v>0</v>
      </c>
      <c r="CN115" s="201">
        <v>0</v>
      </c>
      <c r="CO115" s="200">
        <v>0</v>
      </c>
      <c r="CP115" s="201">
        <v>0</v>
      </c>
      <c r="CQ115" s="200">
        <v>0</v>
      </c>
      <c r="CR115" s="201">
        <v>0</v>
      </c>
      <c r="CS115" s="200">
        <v>0</v>
      </c>
      <c r="CT115" s="201">
        <v>0</v>
      </c>
      <c r="CU115" s="200">
        <v>0</v>
      </c>
      <c r="CV115" s="201">
        <v>0</v>
      </c>
      <c r="CW115" s="200">
        <v>0</v>
      </c>
    </row>
    <row r="116" spans="2:101" x14ac:dyDescent="0.25">
      <c r="B116" s="94">
        <v>10376</v>
      </c>
      <c r="C116" s="95" t="s">
        <v>119</v>
      </c>
      <c r="D116" s="195">
        <v>0</v>
      </c>
      <c r="E116" s="196">
        <v>0</v>
      </c>
      <c r="F116" s="197">
        <v>0</v>
      </c>
      <c r="G116" s="198">
        <v>0</v>
      </c>
      <c r="H116" s="197">
        <v>0</v>
      </c>
      <c r="I116" s="198">
        <v>0</v>
      </c>
      <c r="J116" s="197">
        <v>0</v>
      </c>
      <c r="K116" s="198">
        <v>0</v>
      </c>
      <c r="L116" s="197">
        <v>0</v>
      </c>
      <c r="M116" s="198">
        <v>0</v>
      </c>
      <c r="N116" s="197">
        <v>0</v>
      </c>
      <c r="O116" s="198">
        <v>0</v>
      </c>
      <c r="P116" s="197">
        <v>0</v>
      </c>
      <c r="Q116" s="198">
        <v>0</v>
      </c>
      <c r="R116" s="197">
        <v>0</v>
      </c>
      <c r="S116" s="198">
        <v>0</v>
      </c>
      <c r="T116" s="197">
        <v>0</v>
      </c>
      <c r="U116" s="198">
        <v>0</v>
      </c>
      <c r="V116" s="197">
        <v>0</v>
      </c>
      <c r="W116" s="198">
        <v>0</v>
      </c>
      <c r="X116" s="197">
        <v>0</v>
      </c>
      <c r="Y116" s="198">
        <v>0</v>
      </c>
      <c r="Z116" s="197">
        <v>0</v>
      </c>
      <c r="AA116" s="198">
        <v>0</v>
      </c>
      <c r="AB116" s="197">
        <v>0</v>
      </c>
      <c r="AC116" s="198">
        <v>0</v>
      </c>
      <c r="AD116" s="197">
        <v>0</v>
      </c>
      <c r="AE116" s="198">
        <v>0</v>
      </c>
      <c r="AF116" s="197">
        <v>0</v>
      </c>
      <c r="AG116" s="198">
        <v>0</v>
      </c>
      <c r="AH116" s="197">
        <v>0</v>
      </c>
      <c r="AI116" s="198">
        <v>0</v>
      </c>
      <c r="AJ116" s="197">
        <v>0</v>
      </c>
      <c r="AK116" s="198">
        <v>0</v>
      </c>
      <c r="AL116" s="197">
        <v>0</v>
      </c>
      <c r="AM116" s="198">
        <v>0</v>
      </c>
      <c r="AN116" s="197">
        <v>0</v>
      </c>
      <c r="AO116" s="198">
        <v>0</v>
      </c>
      <c r="AP116" s="197">
        <v>0</v>
      </c>
      <c r="AQ116" s="198">
        <v>0</v>
      </c>
      <c r="AR116" s="197">
        <v>0</v>
      </c>
      <c r="AS116" s="198">
        <v>0</v>
      </c>
      <c r="AT116" s="197">
        <v>0</v>
      </c>
      <c r="AU116" s="198">
        <v>0</v>
      </c>
      <c r="AV116" s="197">
        <v>0</v>
      </c>
      <c r="AW116" s="198">
        <v>0</v>
      </c>
      <c r="AX116" s="197">
        <v>0</v>
      </c>
      <c r="AY116" s="198">
        <v>0</v>
      </c>
      <c r="AZ116" s="197">
        <v>0</v>
      </c>
      <c r="BA116" s="197">
        <v>0</v>
      </c>
      <c r="BB116" s="199">
        <v>0</v>
      </c>
      <c r="BC116" s="200">
        <v>0</v>
      </c>
      <c r="BD116" s="201">
        <v>0</v>
      </c>
      <c r="BE116" s="200">
        <v>0</v>
      </c>
      <c r="BF116" s="201">
        <v>0</v>
      </c>
      <c r="BG116" s="200">
        <v>0</v>
      </c>
      <c r="BH116" s="201">
        <v>0</v>
      </c>
      <c r="BI116" s="200">
        <v>0</v>
      </c>
      <c r="BJ116" s="201">
        <v>0</v>
      </c>
      <c r="BK116" s="200">
        <v>0</v>
      </c>
      <c r="BL116" s="201">
        <v>0</v>
      </c>
      <c r="BM116" s="200">
        <v>0</v>
      </c>
      <c r="BN116" s="201">
        <v>0</v>
      </c>
      <c r="BO116" s="200">
        <v>0</v>
      </c>
      <c r="BP116" s="201">
        <v>0</v>
      </c>
      <c r="BQ116" s="200">
        <v>0</v>
      </c>
      <c r="BR116" s="201">
        <v>0</v>
      </c>
      <c r="BS116" s="200">
        <v>0</v>
      </c>
      <c r="BT116" s="201">
        <v>0</v>
      </c>
      <c r="BU116" s="200">
        <v>0</v>
      </c>
      <c r="BV116" s="201">
        <v>0</v>
      </c>
      <c r="BW116" s="200">
        <v>0</v>
      </c>
      <c r="BX116" s="201">
        <v>0</v>
      </c>
      <c r="BY116" s="200">
        <v>0</v>
      </c>
      <c r="BZ116" s="201">
        <v>0</v>
      </c>
      <c r="CA116" s="200">
        <v>0</v>
      </c>
      <c r="CB116" s="201">
        <v>0</v>
      </c>
      <c r="CC116" s="200">
        <v>0</v>
      </c>
      <c r="CD116" s="201">
        <v>0</v>
      </c>
      <c r="CE116" s="200">
        <v>0</v>
      </c>
      <c r="CF116" s="201">
        <v>0</v>
      </c>
      <c r="CG116" s="200">
        <v>0</v>
      </c>
      <c r="CH116" s="201">
        <v>0</v>
      </c>
      <c r="CI116" s="200">
        <v>0</v>
      </c>
      <c r="CJ116" s="201">
        <v>0</v>
      </c>
      <c r="CK116" s="200">
        <v>0</v>
      </c>
      <c r="CL116" s="201">
        <v>0</v>
      </c>
      <c r="CM116" s="200">
        <v>0</v>
      </c>
      <c r="CN116" s="201">
        <v>0</v>
      </c>
      <c r="CO116" s="200">
        <v>0</v>
      </c>
      <c r="CP116" s="201">
        <v>0</v>
      </c>
      <c r="CQ116" s="200">
        <v>0</v>
      </c>
      <c r="CR116" s="201">
        <v>0</v>
      </c>
      <c r="CS116" s="200">
        <v>0</v>
      </c>
      <c r="CT116" s="201">
        <v>0</v>
      </c>
      <c r="CU116" s="200">
        <v>0</v>
      </c>
      <c r="CV116" s="201">
        <v>0</v>
      </c>
      <c r="CW116" s="200">
        <v>0</v>
      </c>
    </row>
    <row r="117" spans="2:101" x14ac:dyDescent="0.25">
      <c r="B117" s="94">
        <v>10378</v>
      </c>
      <c r="C117" s="95" t="s">
        <v>120</v>
      </c>
      <c r="D117" s="195">
        <v>0</v>
      </c>
      <c r="E117" s="196">
        <v>0</v>
      </c>
      <c r="F117" s="197">
        <v>0</v>
      </c>
      <c r="G117" s="198">
        <v>0</v>
      </c>
      <c r="H117" s="197">
        <v>0</v>
      </c>
      <c r="I117" s="198">
        <v>0</v>
      </c>
      <c r="J117" s="197">
        <v>0</v>
      </c>
      <c r="K117" s="198">
        <v>0</v>
      </c>
      <c r="L117" s="197">
        <v>0</v>
      </c>
      <c r="M117" s="198">
        <v>0</v>
      </c>
      <c r="N117" s="197">
        <v>0</v>
      </c>
      <c r="O117" s="198">
        <v>0</v>
      </c>
      <c r="P117" s="197">
        <v>0</v>
      </c>
      <c r="Q117" s="198">
        <v>0</v>
      </c>
      <c r="R117" s="197">
        <v>0</v>
      </c>
      <c r="S117" s="198">
        <v>0</v>
      </c>
      <c r="T117" s="197">
        <v>0</v>
      </c>
      <c r="U117" s="198">
        <v>0</v>
      </c>
      <c r="V117" s="197">
        <v>0</v>
      </c>
      <c r="W117" s="198">
        <v>0</v>
      </c>
      <c r="X117" s="197">
        <v>0</v>
      </c>
      <c r="Y117" s="198">
        <v>0</v>
      </c>
      <c r="Z117" s="197">
        <v>0</v>
      </c>
      <c r="AA117" s="198">
        <v>0</v>
      </c>
      <c r="AB117" s="197">
        <v>0</v>
      </c>
      <c r="AC117" s="198">
        <v>0</v>
      </c>
      <c r="AD117" s="197">
        <v>0</v>
      </c>
      <c r="AE117" s="198">
        <v>0</v>
      </c>
      <c r="AF117" s="197">
        <v>0</v>
      </c>
      <c r="AG117" s="198">
        <v>0</v>
      </c>
      <c r="AH117" s="197">
        <v>0</v>
      </c>
      <c r="AI117" s="198">
        <v>0</v>
      </c>
      <c r="AJ117" s="197">
        <v>0</v>
      </c>
      <c r="AK117" s="198">
        <v>0</v>
      </c>
      <c r="AL117" s="197">
        <v>0</v>
      </c>
      <c r="AM117" s="198">
        <v>0</v>
      </c>
      <c r="AN117" s="197">
        <v>0</v>
      </c>
      <c r="AO117" s="198">
        <v>0</v>
      </c>
      <c r="AP117" s="197">
        <v>0</v>
      </c>
      <c r="AQ117" s="198">
        <v>0</v>
      </c>
      <c r="AR117" s="197">
        <v>0</v>
      </c>
      <c r="AS117" s="198">
        <v>0</v>
      </c>
      <c r="AT117" s="197">
        <v>0</v>
      </c>
      <c r="AU117" s="198">
        <v>0</v>
      </c>
      <c r="AV117" s="197">
        <v>0</v>
      </c>
      <c r="AW117" s="198">
        <v>0</v>
      </c>
      <c r="AX117" s="197">
        <v>0</v>
      </c>
      <c r="AY117" s="198">
        <v>0</v>
      </c>
      <c r="AZ117" s="197">
        <v>0</v>
      </c>
      <c r="BA117" s="197">
        <v>0</v>
      </c>
      <c r="BB117" s="199">
        <v>0</v>
      </c>
      <c r="BC117" s="200">
        <v>0</v>
      </c>
      <c r="BD117" s="201">
        <v>0</v>
      </c>
      <c r="BE117" s="200">
        <v>0</v>
      </c>
      <c r="BF117" s="201">
        <v>0</v>
      </c>
      <c r="BG117" s="200">
        <v>0</v>
      </c>
      <c r="BH117" s="201">
        <v>0</v>
      </c>
      <c r="BI117" s="200">
        <v>0</v>
      </c>
      <c r="BJ117" s="201">
        <v>0</v>
      </c>
      <c r="BK117" s="200">
        <v>0</v>
      </c>
      <c r="BL117" s="201">
        <v>0</v>
      </c>
      <c r="BM117" s="200">
        <v>0</v>
      </c>
      <c r="BN117" s="201">
        <v>0</v>
      </c>
      <c r="BO117" s="200">
        <v>0</v>
      </c>
      <c r="BP117" s="201">
        <v>0</v>
      </c>
      <c r="BQ117" s="200">
        <v>0</v>
      </c>
      <c r="BR117" s="201">
        <v>0</v>
      </c>
      <c r="BS117" s="200">
        <v>0</v>
      </c>
      <c r="BT117" s="201">
        <v>0</v>
      </c>
      <c r="BU117" s="200">
        <v>0</v>
      </c>
      <c r="BV117" s="201">
        <v>0</v>
      </c>
      <c r="BW117" s="200">
        <v>0</v>
      </c>
      <c r="BX117" s="201">
        <v>0</v>
      </c>
      <c r="BY117" s="200">
        <v>0</v>
      </c>
      <c r="BZ117" s="201">
        <v>0</v>
      </c>
      <c r="CA117" s="200">
        <v>0</v>
      </c>
      <c r="CB117" s="201">
        <v>0</v>
      </c>
      <c r="CC117" s="200">
        <v>0</v>
      </c>
      <c r="CD117" s="201">
        <v>0</v>
      </c>
      <c r="CE117" s="200">
        <v>0</v>
      </c>
      <c r="CF117" s="201">
        <v>0</v>
      </c>
      <c r="CG117" s="200">
        <v>0</v>
      </c>
      <c r="CH117" s="201">
        <v>0</v>
      </c>
      <c r="CI117" s="200">
        <v>0</v>
      </c>
      <c r="CJ117" s="201">
        <v>0</v>
      </c>
      <c r="CK117" s="200">
        <v>0</v>
      </c>
      <c r="CL117" s="201">
        <v>0</v>
      </c>
      <c r="CM117" s="200">
        <v>0</v>
      </c>
      <c r="CN117" s="201">
        <v>0</v>
      </c>
      <c r="CO117" s="200">
        <v>0</v>
      </c>
      <c r="CP117" s="201">
        <v>0</v>
      </c>
      <c r="CQ117" s="200">
        <v>0</v>
      </c>
      <c r="CR117" s="201">
        <v>0</v>
      </c>
      <c r="CS117" s="200">
        <v>0</v>
      </c>
      <c r="CT117" s="201">
        <v>0</v>
      </c>
      <c r="CU117" s="200">
        <v>0</v>
      </c>
      <c r="CV117" s="201">
        <v>0</v>
      </c>
      <c r="CW117" s="200">
        <v>0</v>
      </c>
    </row>
    <row r="118" spans="2:101" x14ac:dyDescent="0.25">
      <c r="B118" s="94">
        <v>10379</v>
      </c>
      <c r="C118" s="95" t="s">
        <v>121</v>
      </c>
      <c r="D118" s="195">
        <v>0</v>
      </c>
      <c r="E118" s="196">
        <v>0</v>
      </c>
      <c r="F118" s="197">
        <v>0</v>
      </c>
      <c r="G118" s="198">
        <v>0</v>
      </c>
      <c r="H118" s="197">
        <v>0</v>
      </c>
      <c r="I118" s="198">
        <v>0</v>
      </c>
      <c r="J118" s="197">
        <v>0</v>
      </c>
      <c r="K118" s="198">
        <v>0</v>
      </c>
      <c r="L118" s="197">
        <v>0</v>
      </c>
      <c r="M118" s="198">
        <v>0</v>
      </c>
      <c r="N118" s="197">
        <v>0</v>
      </c>
      <c r="O118" s="198">
        <v>0</v>
      </c>
      <c r="P118" s="197">
        <v>0</v>
      </c>
      <c r="Q118" s="198">
        <v>0</v>
      </c>
      <c r="R118" s="197">
        <v>0</v>
      </c>
      <c r="S118" s="198">
        <v>0</v>
      </c>
      <c r="T118" s="197">
        <v>0</v>
      </c>
      <c r="U118" s="198">
        <v>0</v>
      </c>
      <c r="V118" s="197">
        <v>0</v>
      </c>
      <c r="W118" s="198">
        <v>0</v>
      </c>
      <c r="X118" s="197">
        <v>0</v>
      </c>
      <c r="Y118" s="198">
        <v>0</v>
      </c>
      <c r="Z118" s="197">
        <v>0</v>
      </c>
      <c r="AA118" s="198">
        <v>0</v>
      </c>
      <c r="AB118" s="197">
        <v>0</v>
      </c>
      <c r="AC118" s="198">
        <v>0</v>
      </c>
      <c r="AD118" s="197">
        <v>0</v>
      </c>
      <c r="AE118" s="198">
        <v>0</v>
      </c>
      <c r="AF118" s="197">
        <v>0</v>
      </c>
      <c r="AG118" s="198">
        <v>0</v>
      </c>
      <c r="AH118" s="197">
        <v>0</v>
      </c>
      <c r="AI118" s="198">
        <v>0</v>
      </c>
      <c r="AJ118" s="197">
        <v>0</v>
      </c>
      <c r="AK118" s="198">
        <v>0</v>
      </c>
      <c r="AL118" s="197">
        <v>0</v>
      </c>
      <c r="AM118" s="198">
        <v>0</v>
      </c>
      <c r="AN118" s="197">
        <v>0</v>
      </c>
      <c r="AO118" s="198">
        <v>0</v>
      </c>
      <c r="AP118" s="197">
        <v>0</v>
      </c>
      <c r="AQ118" s="198">
        <v>0</v>
      </c>
      <c r="AR118" s="197">
        <v>0</v>
      </c>
      <c r="AS118" s="198">
        <v>0</v>
      </c>
      <c r="AT118" s="197">
        <v>0</v>
      </c>
      <c r="AU118" s="198">
        <v>0</v>
      </c>
      <c r="AV118" s="197">
        <v>0</v>
      </c>
      <c r="AW118" s="198">
        <v>0</v>
      </c>
      <c r="AX118" s="197">
        <v>0</v>
      </c>
      <c r="AY118" s="198">
        <v>0</v>
      </c>
      <c r="AZ118" s="197">
        <v>0</v>
      </c>
      <c r="BA118" s="197">
        <v>0</v>
      </c>
      <c r="BB118" s="199">
        <v>0</v>
      </c>
      <c r="BC118" s="200">
        <v>0</v>
      </c>
      <c r="BD118" s="201">
        <v>0</v>
      </c>
      <c r="BE118" s="200">
        <v>0</v>
      </c>
      <c r="BF118" s="201">
        <v>0</v>
      </c>
      <c r="BG118" s="200">
        <v>0</v>
      </c>
      <c r="BH118" s="201">
        <v>0</v>
      </c>
      <c r="BI118" s="200">
        <v>0</v>
      </c>
      <c r="BJ118" s="201">
        <v>0</v>
      </c>
      <c r="BK118" s="200">
        <v>0</v>
      </c>
      <c r="BL118" s="201">
        <v>0</v>
      </c>
      <c r="BM118" s="200">
        <v>0</v>
      </c>
      <c r="BN118" s="201">
        <v>0</v>
      </c>
      <c r="BO118" s="200">
        <v>0</v>
      </c>
      <c r="BP118" s="201">
        <v>0</v>
      </c>
      <c r="BQ118" s="200">
        <v>0</v>
      </c>
      <c r="BR118" s="201">
        <v>0</v>
      </c>
      <c r="BS118" s="200">
        <v>0</v>
      </c>
      <c r="BT118" s="201">
        <v>0</v>
      </c>
      <c r="BU118" s="200">
        <v>0</v>
      </c>
      <c r="BV118" s="201">
        <v>0</v>
      </c>
      <c r="BW118" s="200">
        <v>0</v>
      </c>
      <c r="BX118" s="201">
        <v>0</v>
      </c>
      <c r="BY118" s="200">
        <v>0</v>
      </c>
      <c r="BZ118" s="201">
        <v>0</v>
      </c>
      <c r="CA118" s="200">
        <v>0</v>
      </c>
      <c r="CB118" s="201">
        <v>0</v>
      </c>
      <c r="CC118" s="200">
        <v>0</v>
      </c>
      <c r="CD118" s="201">
        <v>0</v>
      </c>
      <c r="CE118" s="200">
        <v>0</v>
      </c>
      <c r="CF118" s="201">
        <v>0</v>
      </c>
      <c r="CG118" s="200">
        <v>0</v>
      </c>
      <c r="CH118" s="201">
        <v>0</v>
      </c>
      <c r="CI118" s="200">
        <v>0</v>
      </c>
      <c r="CJ118" s="201">
        <v>0</v>
      </c>
      <c r="CK118" s="200">
        <v>0</v>
      </c>
      <c r="CL118" s="201">
        <v>0</v>
      </c>
      <c r="CM118" s="200">
        <v>0</v>
      </c>
      <c r="CN118" s="201">
        <v>0</v>
      </c>
      <c r="CO118" s="200">
        <v>0</v>
      </c>
      <c r="CP118" s="201">
        <v>0</v>
      </c>
      <c r="CQ118" s="200">
        <v>0</v>
      </c>
      <c r="CR118" s="201">
        <v>0</v>
      </c>
      <c r="CS118" s="200">
        <v>0</v>
      </c>
      <c r="CT118" s="201">
        <v>0</v>
      </c>
      <c r="CU118" s="200">
        <v>0</v>
      </c>
      <c r="CV118" s="201">
        <v>0</v>
      </c>
      <c r="CW118" s="200">
        <v>0</v>
      </c>
    </row>
    <row r="119" spans="2:101" x14ac:dyDescent="0.25">
      <c r="B119" s="94">
        <v>10388</v>
      </c>
      <c r="C119" s="95" t="s">
        <v>122</v>
      </c>
      <c r="D119" s="195">
        <v>1.21270743E-3</v>
      </c>
      <c r="E119" s="196">
        <v>1.42521084E-3</v>
      </c>
      <c r="F119" s="197">
        <v>1502.0794498827031</v>
      </c>
      <c r="G119" s="198">
        <v>1886.4688778344866</v>
      </c>
      <c r="H119" s="197">
        <v>676.14166366147117</v>
      </c>
      <c r="I119" s="198">
        <v>985.24553171258026</v>
      </c>
      <c r="J119" s="197">
        <v>904.32611081088771</v>
      </c>
      <c r="K119" s="198">
        <v>1434.0179609786285</v>
      </c>
      <c r="L119" s="197">
        <v>767.38353461950373</v>
      </c>
      <c r="M119" s="198">
        <v>1430.9444918134161</v>
      </c>
      <c r="N119" s="197">
        <v>1075.6512221700848</v>
      </c>
      <c r="O119" s="198">
        <v>1426.1940430362004</v>
      </c>
      <c r="P119" s="197">
        <v>1466.9801492773199</v>
      </c>
      <c r="Q119" s="198">
        <v>1407.3507736782026</v>
      </c>
      <c r="R119" s="197">
        <v>2823.2388035318049</v>
      </c>
      <c r="S119" s="198">
        <v>2464.8783878226996</v>
      </c>
      <c r="T119" s="197">
        <v>1011.7750063692519</v>
      </c>
      <c r="U119" s="198">
        <v>1417.3995792679568</v>
      </c>
      <c r="V119" s="197">
        <v>2691.8733289508373</v>
      </c>
      <c r="W119" s="198">
        <v>2404.1364373838692</v>
      </c>
      <c r="X119" s="197">
        <v>2944.9654633914383</v>
      </c>
      <c r="Y119" s="198">
        <v>3475.0636767900464</v>
      </c>
      <c r="Z119" s="197">
        <v>3933.105480646936</v>
      </c>
      <c r="AA119" s="198">
        <v>3545.8960321126119</v>
      </c>
      <c r="AB119" s="197">
        <v>3068.4717764160532</v>
      </c>
      <c r="AC119" s="198">
        <v>2678.8087084887384</v>
      </c>
      <c r="AD119" s="197">
        <v>1078.0366868661013</v>
      </c>
      <c r="AE119" s="198">
        <v>1742.1833452479077</v>
      </c>
      <c r="AF119" s="197">
        <v>186.85779364272958</v>
      </c>
      <c r="AG119" s="198">
        <v>512.86521601056938</v>
      </c>
      <c r="AH119" s="197">
        <v>173.28812794059604</v>
      </c>
      <c r="AI119" s="198">
        <v>1056.2356887021567</v>
      </c>
      <c r="AJ119" s="197">
        <v>54.690125740444536</v>
      </c>
      <c r="AK119" s="198">
        <v>1009.8229069938965</v>
      </c>
      <c r="AL119" s="197">
        <v>547.49486962492119</v>
      </c>
      <c r="AM119" s="198">
        <v>1123.5061431861541</v>
      </c>
      <c r="AN119" s="197">
        <v>879.5499727306576</v>
      </c>
      <c r="AO119" s="198">
        <v>980.72741226318453</v>
      </c>
      <c r="AP119" s="197">
        <v>2472.8317629380372</v>
      </c>
      <c r="AQ119" s="198">
        <v>2275.3896053605386</v>
      </c>
      <c r="AR119" s="197">
        <v>418.4554851412035</v>
      </c>
      <c r="AS119" s="198">
        <v>915.40699534943076</v>
      </c>
      <c r="AT119" s="197">
        <v>2275.3051050231188</v>
      </c>
      <c r="AU119" s="198">
        <v>2246.1833665338759</v>
      </c>
      <c r="AV119" s="197">
        <v>2611.7157891672769</v>
      </c>
      <c r="AW119" s="198">
        <v>3411.4192276188692</v>
      </c>
      <c r="AX119" s="197">
        <v>3775.542670262274</v>
      </c>
      <c r="AY119" s="198">
        <v>3491.6851886936092</v>
      </c>
      <c r="AZ119" s="197">
        <v>2793.2964069938339</v>
      </c>
      <c r="BA119" s="197">
        <v>2492.2564185158817</v>
      </c>
      <c r="BB119" s="199">
        <v>0</v>
      </c>
      <c r="BC119" s="200">
        <v>0</v>
      </c>
      <c r="BD119" s="201">
        <v>0</v>
      </c>
      <c r="BE119" s="200">
        <v>0</v>
      </c>
      <c r="BF119" s="201">
        <v>0</v>
      </c>
      <c r="BG119" s="200">
        <v>0</v>
      </c>
      <c r="BH119" s="201">
        <v>0</v>
      </c>
      <c r="BI119" s="200">
        <v>0</v>
      </c>
      <c r="BJ119" s="201">
        <v>0</v>
      </c>
      <c r="BK119" s="200">
        <v>0</v>
      </c>
      <c r="BL119" s="201">
        <v>0</v>
      </c>
      <c r="BM119" s="200">
        <v>0</v>
      </c>
      <c r="BN119" s="201">
        <v>0</v>
      </c>
      <c r="BO119" s="200">
        <v>0</v>
      </c>
      <c r="BP119" s="201">
        <v>0</v>
      </c>
      <c r="BQ119" s="200">
        <v>0</v>
      </c>
      <c r="BR119" s="201">
        <v>0</v>
      </c>
      <c r="BS119" s="200">
        <v>0</v>
      </c>
      <c r="BT119" s="201">
        <v>0</v>
      </c>
      <c r="BU119" s="200">
        <v>0</v>
      </c>
      <c r="BV119" s="201">
        <v>0</v>
      </c>
      <c r="BW119" s="200">
        <v>0</v>
      </c>
      <c r="BX119" s="201">
        <v>0</v>
      </c>
      <c r="BY119" s="200">
        <v>0</v>
      </c>
      <c r="BZ119" s="201">
        <v>0</v>
      </c>
      <c r="CA119" s="200">
        <v>0</v>
      </c>
      <c r="CB119" s="201">
        <v>0</v>
      </c>
      <c r="CC119" s="200">
        <v>0</v>
      </c>
      <c r="CD119" s="201">
        <v>0</v>
      </c>
      <c r="CE119" s="200">
        <v>0</v>
      </c>
      <c r="CF119" s="201">
        <v>0</v>
      </c>
      <c r="CG119" s="200">
        <v>0</v>
      </c>
      <c r="CH119" s="201">
        <v>0</v>
      </c>
      <c r="CI119" s="200">
        <v>0</v>
      </c>
      <c r="CJ119" s="201">
        <v>0</v>
      </c>
      <c r="CK119" s="200">
        <v>0</v>
      </c>
      <c r="CL119" s="201">
        <v>0</v>
      </c>
      <c r="CM119" s="200">
        <v>0</v>
      </c>
      <c r="CN119" s="201">
        <v>0</v>
      </c>
      <c r="CO119" s="200">
        <v>0</v>
      </c>
      <c r="CP119" s="201">
        <v>0</v>
      </c>
      <c r="CQ119" s="200">
        <v>0</v>
      </c>
      <c r="CR119" s="201">
        <v>0</v>
      </c>
      <c r="CS119" s="200">
        <v>0</v>
      </c>
      <c r="CT119" s="201">
        <v>0</v>
      </c>
      <c r="CU119" s="200">
        <v>0</v>
      </c>
      <c r="CV119" s="201">
        <v>0</v>
      </c>
      <c r="CW119" s="200">
        <v>0</v>
      </c>
    </row>
    <row r="120" spans="2:101" x14ac:dyDescent="0.25">
      <c r="B120" s="94">
        <v>10391</v>
      </c>
      <c r="C120" s="95" t="s">
        <v>123</v>
      </c>
      <c r="D120" s="195">
        <v>1.5567504000000001E-4</v>
      </c>
      <c r="E120" s="196">
        <v>1.57747887E-4</v>
      </c>
      <c r="F120" s="197">
        <v>-43.417698664086835</v>
      </c>
      <c r="G120" s="198">
        <v>13.718089606258706</v>
      </c>
      <c r="H120" s="197">
        <v>-121.76599014561178</v>
      </c>
      <c r="I120" s="198">
        <v>-15.559911137165575</v>
      </c>
      <c r="J120" s="197">
        <v>-49.361471086953493</v>
      </c>
      <c r="K120" s="198">
        <v>27.144391843764534</v>
      </c>
      <c r="L120" s="197">
        <v>-60.495038346115642</v>
      </c>
      <c r="M120" s="198">
        <v>51.175510610714511</v>
      </c>
      <c r="N120" s="197">
        <v>11.078077887556303</v>
      </c>
      <c r="O120" s="198">
        <v>56.658758622189282</v>
      </c>
      <c r="P120" s="197">
        <v>-22.905904045426144</v>
      </c>
      <c r="Q120" s="198">
        <v>5.994524860206913</v>
      </c>
      <c r="R120" s="197">
        <v>100.08335554041706</v>
      </c>
      <c r="S120" s="198">
        <v>61.897689560791719</v>
      </c>
      <c r="T120" s="197">
        <v>-140.97861279505832</v>
      </c>
      <c r="U120" s="198">
        <v>-46.781227819001224</v>
      </c>
      <c r="V120" s="197">
        <v>60.998529256290553</v>
      </c>
      <c r="W120" s="198">
        <v>94.253673864506297</v>
      </c>
      <c r="X120" s="197">
        <v>50.656465935726821</v>
      </c>
      <c r="Y120" s="198">
        <v>162.76479855158451</v>
      </c>
      <c r="Z120" s="197">
        <v>95.850329607327723</v>
      </c>
      <c r="AA120" s="198">
        <v>104.81872600534311</v>
      </c>
      <c r="AB120" s="197">
        <v>38.851122100167764</v>
      </c>
      <c r="AC120" s="198">
        <v>71.943769006157837</v>
      </c>
      <c r="AD120" s="197">
        <v>-44.260536470429365</v>
      </c>
      <c r="AE120" s="198">
        <v>13.170722621559424</v>
      </c>
      <c r="AF120" s="197">
        <v>-122.36260157526803</v>
      </c>
      <c r="AG120" s="198">
        <v>-17.423367376546352</v>
      </c>
      <c r="AH120" s="197">
        <v>-51.329771625230904</v>
      </c>
      <c r="AI120" s="198">
        <v>27.822492002119013</v>
      </c>
      <c r="AJ120" s="197">
        <v>-61.686382562789518</v>
      </c>
      <c r="AK120" s="198">
        <v>51.248872919607159</v>
      </c>
      <c r="AL120" s="197">
        <v>3.3003039129069527</v>
      </c>
      <c r="AM120" s="198">
        <v>51.513344960365167</v>
      </c>
      <c r="AN120" s="197">
        <v>-23.368153067335371</v>
      </c>
      <c r="AO120" s="198">
        <v>5.2539259718782061</v>
      </c>
      <c r="AP120" s="197">
        <v>101.39338943668892</v>
      </c>
      <c r="AQ120" s="198">
        <v>62.128586853313095</v>
      </c>
      <c r="AR120" s="197">
        <v>-141.93817864194904</v>
      </c>
      <c r="AS120" s="198">
        <v>-49.316995167243377</v>
      </c>
      <c r="AT120" s="197">
        <v>60.831688983887858</v>
      </c>
      <c r="AU120" s="198">
        <v>95.870767921941322</v>
      </c>
      <c r="AV120" s="197">
        <v>51.021647241936151</v>
      </c>
      <c r="AW120" s="198">
        <v>164.24565019795065</v>
      </c>
      <c r="AX120" s="197">
        <v>97.14598838307748</v>
      </c>
      <c r="AY120" s="198">
        <v>105.1991898787838</v>
      </c>
      <c r="AZ120" s="197">
        <v>39.39688550682763</v>
      </c>
      <c r="BA120" s="197">
        <v>72.256300610424574</v>
      </c>
      <c r="BB120" s="199">
        <v>84.216885185185163</v>
      </c>
      <c r="BC120" s="200">
        <v>0</v>
      </c>
      <c r="BD120" s="201">
        <v>0</v>
      </c>
      <c r="BE120" s="200">
        <v>0</v>
      </c>
      <c r="BF120" s="201">
        <v>33.242360000000154</v>
      </c>
      <c r="BG120" s="200">
        <v>0</v>
      </c>
      <c r="BH120" s="201">
        <v>195.94053846153841</v>
      </c>
      <c r="BI120" s="200">
        <v>0</v>
      </c>
      <c r="BJ120" s="201">
        <v>0</v>
      </c>
      <c r="BK120" s="200">
        <v>0</v>
      </c>
      <c r="BL120" s="201">
        <v>2.0305461538462</v>
      </c>
      <c r="BM120" s="200">
        <v>0</v>
      </c>
      <c r="BN120" s="201">
        <v>43.449742307692432</v>
      </c>
      <c r="BO120" s="200">
        <v>0</v>
      </c>
      <c r="BP120" s="201">
        <v>132.89647692307705</v>
      </c>
      <c r="BQ120" s="200">
        <v>0</v>
      </c>
      <c r="BR120" s="201">
        <v>270.43951999999973</v>
      </c>
      <c r="BS120" s="200">
        <v>0</v>
      </c>
      <c r="BT120" s="201">
        <v>405.52087307692318</v>
      </c>
      <c r="BU120" s="200">
        <v>0</v>
      </c>
      <c r="BV120" s="201">
        <v>270.24327692307685</v>
      </c>
      <c r="BW120" s="200">
        <v>0</v>
      </c>
      <c r="BX120" s="201">
        <v>0</v>
      </c>
      <c r="BY120" s="200">
        <v>0</v>
      </c>
      <c r="BZ120" s="201">
        <v>98.144863055555703</v>
      </c>
      <c r="CA120" s="200">
        <v>0</v>
      </c>
      <c r="CB120" s="201">
        <v>0</v>
      </c>
      <c r="CC120" s="200">
        <v>0</v>
      </c>
      <c r="CD120" s="201">
        <v>97.851111346153971</v>
      </c>
      <c r="CE120" s="200">
        <v>0</v>
      </c>
      <c r="CF120" s="201">
        <v>211.67085843749996</v>
      </c>
      <c r="CG120" s="200">
        <v>0</v>
      </c>
      <c r="CH120" s="201">
        <v>19.229889765625256</v>
      </c>
      <c r="CI120" s="200">
        <v>0</v>
      </c>
      <c r="CJ120" s="201">
        <v>14.592132764423109</v>
      </c>
      <c r="CK120" s="200">
        <v>0</v>
      </c>
      <c r="CL120" s="201">
        <v>56.23914656249989</v>
      </c>
      <c r="CM120" s="200">
        <v>0</v>
      </c>
      <c r="CN120" s="201">
        <v>95.507614125000146</v>
      </c>
      <c r="CO120" s="200">
        <v>0</v>
      </c>
      <c r="CP120" s="201">
        <v>348.61049516826904</v>
      </c>
      <c r="CQ120" s="200">
        <v>0</v>
      </c>
      <c r="CR120" s="201">
        <v>423.85786067307708</v>
      </c>
      <c r="CS120" s="200">
        <v>0</v>
      </c>
      <c r="CT120" s="201">
        <v>285.98884240384604</v>
      </c>
      <c r="CU120" s="200">
        <v>0</v>
      </c>
      <c r="CV120" s="201">
        <v>0</v>
      </c>
      <c r="CW120" s="200">
        <v>0</v>
      </c>
    </row>
    <row r="121" spans="2:101" x14ac:dyDescent="0.25">
      <c r="B121" s="94">
        <v>10406</v>
      </c>
      <c r="C121" s="95" t="s">
        <v>124</v>
      </c>
      <c r="D121" s="195">
        <v>0</v>
      </c>
      <c r="E121" s="196">
        <v>0</v>
      </c>
      <c r="F121" s="197">
        <v>0</v>
      </c>
      <c r="G121" s="198">
        <v>0</v>
      </c>
      <c r="H121" s="197">
        <v>0</v>
      </c>
      <c r="I121" s="198">
        <v>0</v>
      </c>
      <c r="J121" s="197">
        <v>0</v>
      </c>
      <c r="K121" s="198">
        <v>0</v>
      </c>
      <c r="L121" s="197">
        <v>0</v>
      </c>
      <c r="M121" s="198">
        <v>0</v>
      </c>
      <c r="N121" s="197">
        <v>0</v>
      </c>
      <c r="O121" s="198">
        <v>0</v>
      </c>
      <c r="P121" s="197">
        <v>0</v>
      </c>
      <c r="Q121" s="198">
        <v>0</v>
      </c>
      <c r="R121" s="197">
        <v>0</v>
      </c>
      <c r="S121" s="198">
        <v>0</v>
      </c>
      <c r="T121" s="197">
        <v>0</v>
      </c>
      <c r="U121" s="198">
        <v>0</v>
      </c>
      <c r="V121" s="197">
        <v>0</v>
      </c>
      <c r="W121" s="198">
        <v>0</v>
      </c>
      <c r="X121" s="197">
        <v>0</v>
      </c>
      <c r="Y121" s="198">
        <v>0</v>
      </c>
      <c r="Z121" s="197">
        <v>0</v>
      </c>
      <c r="AA121" s="198">
        <v>0</v>
      </c>
      <c r="AB121" s="197">
        <v>0</v>
      </c>
      <c r="AC121" s="198">
        <v>0</v>
      </c>
      <c r="AD121" s="197">
        <v>0</v>
      </c>
      <c r="AE121" s="198">
        <v>0</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v>0</v>
      </c>
      <c r="AU121" s="198">
        <v>0</v>
      </c>
      <c r="AV121" s="197">
        <v>0</v>
      </c>
      <c r="AW121" s="198">
        <v>0</v>
      </c>
      <c r="AX121" s="197">
        <v>0</v>
      </c>
      <c r="AY121" s="198">
        <v>0</v>
      </c>
      <c r="AZ121" s="197">
        <v>0</v>
      </c>
      <c r="BA121" s="197">
        <v>0</v>
      </c>
      <c r="BB121" s="199">
        <v>0</v>
      </c>
      <c r="BC121" s="200">
        <v>0</v>
      </c>
      <c r="BD121" s="201">
        <v>0</v>
      </c>
      <c r="BE121" s="200">
        <v>0</v>
      </c>
      <c r="BF121" s="201">
        <v>0</v>
      </c>
      <c r="BG121" s="200">
        <v>0</v>
      </c>
      <c r="BH121" s="201">
        <v>0</v>
      </c>
      <c r="BI121" s="200">
        <v>0</v>
      </c>
      <c r="BJ121" s="201">
        <v>0</v>
      </c>
      <c r="BK121" s="200">
        <v>0</v>
      </c>
      <c r="BL121" s="201">
        <v>0</v>
      </c>
      <c r="BM121" s="200">
        <v>0</v>
      </c>
      <c r="BN121" s="201">
        <v>0</v>
      </c>
      <c r="BO121" s="200">
        <v>0</v>
      </c>
      <c r="BP121" s="201">
        <v>0</v>
      </c>
      <c r="BQ121" s="200">
        <v>0</v>
      </c>
      <c r="BR121" s="201">
        <v>0</v>
      </c>
      <c r="BS121" s="200">
        <v>0</v>
      </c>
      <c r="BT121" s="201">
        <v>0</v>
      </c>
      <c r="BU121" s="200">
        <v>0</v>
      </c>
      <c r="BV121" s="201">
        <v>0</v>
      </c>
      <c r="BW121" s="200">
        <v>0</v>
      </c>
      <c r="BX121" s="201">
        <v>0</v>
      </c>
      <c r="BY121" s="200">
        <v>0</v>
      </c>
      <c r="BZ121" s="201">
        <v>0</v>
      </c>
      <c r="CA121" s="200">
        <v>0</v>
      </c>
      <c r="CB121" s="201">
        <v>0</v>
      </c>
      <c r="CC121" s="200">
        <v>0</v>
      </c>
      <c r="CD121" s="201">
        <v>0</v>
      </c>
      <c r="CE121" s="200">
        <v>0</v>
      </c>
      <c r="CF121" s="201">
        <v>0</v>
      </c>
      <c r="CG121" s="200">
        <v>0</v>
      </c>
      <c r="CH121" s="201">
        <v>0</v>
      </c>
      <c r="CI121" s="200">
        <v>0</v>
      </c>
      <c r="CJ121" s="201">
        <v>0</v>
      </c>
      <c r="CK121" s="200">
        <v>0</v>
      </c>
      <c r="CL121" s="201">
        <v>0</v>
      </c>
      <c r="CM121" s="200">
        <v>0</v>
      </c>
      <c r="CN121" s="201">
        <v>0</v>
      </c>
      <c r="CO121" s="200">
        <v>0</v>
      </c>
      <c r="CP121" s="201">
        <v>0</v>
      </c>
      <c r="CQ121" s="200">
        <v>0</v>
      </c>
      <c r="CR121" s="201">
        <v>0</v>
      </c>
      <c r="CS121" s="200">
        <v>0</v>
      </c>
      <c r="CT121" s="201">
        <v>0</v>
      </c>
      <c r="CU121" s="200">
        <v>0</v>
      </c>
      <c r="CV121" s="201">
        <v>0</v>
      </c>
      <c r="CW121" s="200">
        <v>0</v>
      </c>
    </row>
    <row r="122" spans="2:101" x14ac:dyDescent="0.25">
      <c r="B122" s="94">
        <v>10408</v>
      </c>
      <c r="C122" s="95" t="s">
        <v>125</v>
      </c>
      <c r="D122" s="195">
        <v>0</v>
      </c>
      <c r="E122" s="196">
        <v>0</v>
      </c>
      <c r="F122" s="197">
        <v>0</v>
      </c>
      <c r="G122" s="198">
        <v>0</v>
      </c>
      <c r="H122" s="197">
        <v>0</v>
      </c>
      <c r="I122" s="198">
        <v>0</v>
      </c>
      <c r="J122" s="197">
        <v>0</v>
      </c>
      <c r="K122" s="198">
        <v>0</v>
      </c>
      <c r="L122" s="197">
        <v>0</v>
      </c>
      <c r="M122" s="198">
        <v>0</v>
      </c>
      <c r="N122" s="197">
        <v>0</v>
      </c>
      <c r="O122" s="198">
        <v>0</v>
      </c>
      <c r="P122" s="197">
        <v>0</v>
      </c>
      <c r="Q122" s="198">
        <v>0</v>
      </c>
      <c r="R122" s="197">
        <v>0</v>
      </c>
      <c r="S122" s="198">
        <v>0</v>
      </c>
      <c r="T122" s="197">
        <v>0</v>
      </c>
      <c r="U122" s="198">
        <v>0</v>
      </c>
      <c r="V122" s="197">
        <v>0</v>
      </c>
      <c r="W122" s="198">
        <v>0</v>
      </c>
      <c r="X122" s="197">
        <v>0</v>
      </c>
      <c r="Y122" s="198">
        <v>0</v>
      </c>
      <c r="Z122" s="197">
        <v>0</v>
      </c>
      <c r="AA122" s="198">
        <v>0</v>
      </c>
      <c r="AB122" s="197">
        <v>0</v>
      </c>
      <c r="AC122" s="198">
        <v>0</v>
      </c>
      <c r="AD122" s="197">
        <v>0</v>
      </c>
      <c r="AE122" s="198">
        <v>0</v>
      </c>
      <c r="AF122" s="197">
        <v>0</v>
      </c>
      <c r="AG122" s="198">
        <v>0</v>
      </c>
      <c r="AH122" s="197">
        <v>0</v>
      </c>
      <c r="AI122" s="198">
        <v>0</v>
      </c>
      <c r="AJ122" s="197">
        <v>0</v>
      </c>
      <c r="AK122" s="198">
        <v>0</v>
      </c>
      <c r="AL122" s="197">
        <v>0</v>
      </c>
      <c r="AM122" s="198">
        <v>0</v>
      </c>
      <c r="AN122" s="197">
        <v>0</v>
      </c>
      <c r="AO122" s="198">
        <v>0</v>
      </c>
      <c r="AP122" s="197">
        <v>0</v>
      </c>
      <c r="AQ122" s="198">
        <v>0</v>
      </c>
      <c r="AR122" s="197">
        <v>0</v>
      </c>
      <c r="AS122" s="198">
        <v>0</v>
      </c>
      <c r="AT122" s="197">
        <v>0</v>
      </c>
      <c r="AU122" s="198">
        <v>0</v>
      </c>
      <c r="AV122" s="197">
        <v>0</v>
      </c>
      <c r="AW122" s="198">
        <v>0</v>
      </c>
      <c r="AX122" s="197">
        <v>0</v>
      </c>
      <c r="AY122" s="198">
        <v>0</v>
      </c>
      <c r="AZ122" s="197">
        <v>0</v>
      </c>
      <c r="BA122" s="197">
        <v>0</v>
      </c>
      <c r="BB122" s="199">
        <v>0</v>
      </c>
      <c r="BC122" s="200">
        <v>0</v>
      </c>
      <c r="BD122" s="201">
        <v>0</v>
      </c>
      <c r="BE122" s="200">
        <v>0</v>
      </c>
      <c r="BF122" s="201">
        <v>0</v>
      </c>
      <c r="BG122" s="200">
        <v>0</v>
      </c>
      <c r="BH122" s="201">
        <v>0</v>
      </c>
      <c r="BI122" s="200">
        <v>0</v>
      </c>
      <c r="BJ122" s="201">
        <v>0</v>
      </c>
      <c r="BK122" s="200">
        <v>0</v>
      </c>
      <c r="BL122" s="201">
        <v>0</v>
      </c>
      <c r="BM122" s="200">
        <v>0</v>
      </c>
      <c r="BN122" s="201">
        <v>0</v>
      </c>
      <c r="BO122" s="200">
        <v>0</v>
      </c>
      <c r="BP122" s="201">
        <v>0</v>
      </c>
      <c r="BQ122" s="200">
        <v>0</v>
      </c>
      <c r="BR122" s="201">
        <v>0</v>
      </c>
      <c r="BS122" s="200">
        <v>0</v>
      </c>
      <c r="BT122" s="201">
        <v>0</v>
      </c>
      <c r="BU122" s="200">
        <v>0</v>
      </c>
      <c r="BV122" s="201">
        <v>0</v>
      </c>
      <c r="BW122" s="200">
        <v>0</v>
      </c>
      <c r="BX122" s="201">
        <v>0</v>
      </c>
      <c r="BY122" s="200">
        <v>0</v>
      </c>
      <c r="BZ122" s="201">
        <v>0</v>
      </c>
      <c r="CA122" s="200">
        <v>0</v>
      </c>
      <c r="CB122" s="201">
        <v>0</v>
      </c>
      <c r="CC122" s="200">
        <v>0</v>
      </c>
      <c r="CD122" s="201">
        <v>0</v>
      </c>
      <c r="CE122" s="200">
        <v>0</v>
      </c>
      <c r="CF122" s="201">
        <v>0</v>
      </c>
      <c r="CG122" s="200">
        <v>0</v>
      </c>
      <c r="CH122" s="201">
        <v>0</v>
      </c>
      <c r="CI122" s="200">
        <v>0</v>
      </c>
      <c r="CJ122" s="201">
        <v>0</v>
      </c>
      <c r="CK122" s="200">
        <v>0</v>
      </c>
      <c r="CL122" s="201">
        <v>0</v>
      </c>
      <c r="CM122" s="200">
        <v>0</v>
      </c>
      <c r="CN122" s="201">
        <v>0</v>
      </c>
      <c r="CO122" s="200">
        <v>0</v>
      </c>
      <c r="CP122" s="201">
        <v>0</v>
      </c>
      <c r="CQ122" s="200">
        <v>0</v>
      </c>
      <c r="CR122" s="201">
        <v>0</v>
      </c>
      <c r="CS122" s="200">
        <v>0</v>
      </c>
      <c r="CT122" s="201">
        <v>0</v>
      </c>
      <c r="CU122" s="200">
        <v>0</v>
      </c>
      <c r="CV122" s="201">
        <v>0</v>
      </c>
      <c r="CW122" s="200">
        <v>0</v>
      </c>
    </row>
    <row r="123" spans="2:101" x14ac:dyDescent="0.25">
      <c r="B123" s="94">
        <v>10409</v>
      </c>
      <c r="C123" s="95" t="s">
        <v>126</v>
      </c>
      <c r="D123" s="195">
        <v>0</v>
      </c>
      <c r="E123" s="196">
        <v>0</v>
      </c>
      <c r="F123" s="197">
        <v>0</v>
      </c>
      <c r="G123" s="198">
        <v>0</v>
      </c>
      <c r="H123" s="197">
        <v>0</v>
      </c>
      <c r="I123" s="198">
        <v>0</v>
      </c>
      <c r="J123" s="197">
        <v>0</v>
      </c>
      <c r="K123" s="198">
        <v>0</v>
      </c>
      <c r="L123" s="197">
        <v>0</v>
      </c>
      <c r="M123" s="198">
        <v>0</v>
      </c>
      <c r="N123" s="197">
        <v>0</v>
      </c>
      <c r="O123" s="198">
        <v>0</v>
      </c>
      <c r="P123" s="197">
        <v>0</v>
      </c>
      <c r="Q123" s="198">
        <v>0</v>
      </c>
      <c r="R123" s="197">
        <v>0</v>
      </c>
      <c r="S123" s="198">
        <v>0</v>
      </c>
      <c r="T123" s="197">
        <v>0</v>
      </c>
      <c r="U123" s="198">
        <v>0</v>
      </c>
      <c r="V123" s="197">
        <v>0</v>
      </c>
      <c r="W123" s="198">
        <v>0</v>
      </c>
      <c r="X123" s="197">
        <v>0</v>
      </c>
      <c r="Y123" s="198">
        <v>0</v>
      </c>
      <c r="Z123" s="197">
        <v>0</v>
      </c>
      <c r="AA123" s="198">
        <v>0</v>
      </c>
      <c r="AB123" s="197">
        <v>0</v>
      </c>
      <c r="AC123" s="198">
        <v>0</v>
      </c>
      <c r="AD123" s="197">
        <v>0</v>
      </c>
      <c r="AE123" s="198">
        <v>0</v>
      </c>
      <c r="AF123" s="197">
        <v>0</v>
      </c>
      <c r="AG123" s="198">
        <v>0</v>
      </c>
      <c r="AH123" s="197">
        <v>0</v>
      </c>
      <c r="AI123" s="198">
        <v>0</v>
      </c>
      <c r="AJ123" s="197">
        <v>0</v>
      </c>
      <c r="AK123" s="198">
        <v>0</v>
      </c>
      <c r="AL123" s="197">
        <v>0</v>
      </c>
      <c r="AM123" s="198">
        <v>0</v>
      </c>
      <c r="AN123" s="197">
        <v>0</v>
      </c>
      <c r="AO123" s="198">
        <v>0</v>
      </c>
      <c r="AP123" s="197">
        <v>0</v>
      </c>
      <c r="AQ123" s="198">
        <v>0</v>
      </c>
      <c r="AR123" s="197">
        <v>0</v>
      </c>
      <c r="AS123" s="198">
        <v>0</v>
      </c>
      <c r="AT123" s="197">
        <v>0</v>
      </c>
      <c r="AU123" s="198">
        <v>0</v>
      </c>
      <c r="AV123" s="197">
        <v>0</v>
      </c>
      <c r="AW123" s="198">
        <v>0</v>
      </c>
      <c r="AX123" s="197">
        <v>0</v>
      </c>
      <c r="AY123" s="198">
        <v>0</v>
      </c>
      <c r="AZ123" s="197">
        <v>0</v>
      </c>
      <c r="BA123" s="197">
        <v>0</v>
      </c>
      <c r="BB123" s="199">
        <v>0</v>
      </c>
      <c r="BC123" s="200">
        <v>0</v>
      </c>
      <c r="BD123" s="201">
        <v>0</v>
      </c>
      <c r="BE123" s="200">
        <v>0</v>
      </c>
      <c r="BF123" s="201">
        <v>0</v>
      </c>
      <c r="BG123" s="200">
        <v>0</v>
      </c>
      <c r="BH123" s="201">
        <v>0</v>
      </c>
      <c r="BI123" s="200">
        <v>0</v>
      </c>
      <c r="BJ123" s="201">
        <v>0</v>
      </c>
      <c r="BK123" s="200">
        <v>0</v>
      </c>
      <c r="BL123" s="201">
        <v>0</v>
      </c>
      <c r="BM123" s="200">
        <v>0</v>
      </c>
      <c r="BN123" s="201">
        <v>0</v>
      </c>
      <c r="BO123" s="200">
        <v>0</v>
      </c>
      <c r="BP123" s="201">
        <v>0</v>
      </c>
      <c r="BQ123" s="200">
        <v>0</v>
      </c>
      <c r="BR123" s="201">
        <v>0</v>
      </c>
      <c r="BS123" s="200">
        <v>0</v>
      </c>
      <c r="BT123" s="201">
        <v>0</v>
      </c>
      <c r="BU123" s="200">
        <v>0</v>
      </c>
      <c r="BV123" s="201">
        <v>0</v>
      </c>
      <c r="BW123" s="200">
        <v>0</v>
      </c>
      <c r="BX123" s="201">
        <v>0</v>
      </c>
      <c r="BY123" s="200">
        <v>0</v>
      </c>
      <c r="BZ123" s="201">
        <v>0</v>
      </c>
      <c r="CA123" s="200">
        <v>0</v>
      </c>
      <c r="CB123" s="201">
        <v>0</v>
      </c>
      <c r="CC123" s="200">
        <v>0</v>
      </c>
      <c r="CD123" s="201">
        <v>0</v>
      </c>
      <c r="CE123" s="200">
        <v>0</v>
      </c>
      <c r="CF123" s="201">
        <v>0</v>
      </c>
      <c r="CG123" s="200">
        <v>0</v>
      </c>
      <c r="CH123" s="201">
        <v>0</v>
      </c>
      <c r="CI123" s="200">
        <v>0</v>
      </c>
      <c r="CJ123" s="201">
        <v>0</v>
      </c>
      <c r="CK123" s="200">
        <v>0</v>
      </c>
      <c r="CL123" s="201">
        <v>0</v>
      </c>
      <c r="CM123" s="200">
        <v>0</v>
      </c>
      <c r="CN123" s="201">
        <v>0</v>
      </c>
      <c r="CO123" s="200">
        <v>0</v>
      </c>
      <c r="CP123" s="201">
        <v>0</v>
      </c>
      <c r="CQ123" s="200">
        <v>0</v>
      </c>
      <c r="CR123" s="201">
        <v>0</v>
      </c>
      <c r="CS123" s="200">
        <v>0</v>
      </c>
      <c r="CT123" s="201">
        <v>0</v>
      </c>
      <c r="CU123" s="200">
        <v>0</v>
      </c>
      <c r="CV123" s="201">
        <v>0</v>
      </c>
      <c r="CW123" s="200">
        <v>0</v>
      </c>
    </row>
    <row r="124" spans="2:101" x14ac:dyDescent="0.25">
      <c r="B124" s="94">
        <v>10426</v>
      </c>
      <c r="C124" s="95" t="s">
        <v>127</v>
      </c>
      <c r="D124" s="195">
        <v>0</v>
      </c>
      <c r="E124" s="196">
        <v>0</v>
      </c>
      <c r="F124" s="197">
        <v>0</v>
      </c>
      <c r="G124" s="198">
        <v>0</v>
      </c>
      <c r="H124" s="197">
        <v>0</v>
      </c>
      <c r="I124" s="198">
        <v>0</v>
      </c>
      <c r="J124" s="197">
        <v>0</v>
      </c>
      <c r="K124" s="198">
        <v>0</v>
      </c>
      <c r="L124" s="197">
        <v>0</v>
      </c>
      <c r="M124" s="198">
        <v>0</v>
      </c>
      <c r="N124" s="197">
        <v>0</v>
      </c>
      <c r="O124" s="198">
        <v>0</v>
      </c>
      <c r="P124" s="197">
        <v>0</v>
      </c>
      <c r="Q124" s="198">
        <v>0</v>
      </c>
      <c r="R124" s="197">
        <v>0</v>
      </c>
      <c r="S124" s="198">
        <v>0</v>
      </c>
      <c r="T124" s="197">
        <v>0</v>
      </c>
      <c r="U124" s="198">
        <v>0</v>
      </c>
      <c r="V124" s="197">
        <v>0</v>
      </c>
      <c r="W124" s="198">
        <v>0</v>
      </c>
      <c r="X124" s="197">
        <v>0</v>
      </c>
      <c r="Y124" s="198">
        <v>0</v>
      </c>
      <c r="Z124" s="197">
        <v>0</v>
      </c>
      <c r="AA124" s="198">
        <v>0</v>
      </c>
      <c r="AB124" s="197">
        <v>0</v>
      </c>
      <c r="AC124" s="198">
        <v>0</v>
      </c>
      <c r="AD124" s="197">
        <v>0</v>
      </c>
      <c r="AE124" s="198">
        <v>0</v>
      </c>
      <c r="AF124" s="197">
        <v>0</v>
      </c>
      <c r="AG124" s="198">
        <v>0</v>
      </c>
      <c r="AH124" s="197">
        <v>0</v>
      </c>
      <c r="AI124" s="198">
        <v>0</v>
      </c>
      <c r="AJ124" s="197">
        <v>0</v>
      </c>
      <c r="AK124" s="198">
        <v>0</v>
      </c>
      <c r="AL124" s="197">
        <v>0</v>
      </c>
      <c r="AM124" s="198">
        <v>0</v>
      </c>
      <c r="AN124" s="197">
        <v>0</v>
      </c>
      <c r="AO124" s="198">
        <v>0</v>
      </c>
      <c r="AP124" s="197">
        <v>0</v>
      </c>
      <c r="AQ124" s="198">
        <v>0</v>
      </c>
      <c r="AR124" s="197">
        <v>0</v>
      </c>
      <c r="AS124" s="198">
        <v>0</v>
      </c>
      <c r="AT124" s="197">
        <v>0</v>
      </c>
      <c r="AU124" s="198">
        <v>0</v>
      </c>
      <c r="AV124" s="197">
        <v>0</v>
      </c>
      <c r="AW124" s="198">
        <v>0</v>
      </c>
      <c r="AX124" s="197">
        <v>0</v>
      </c>
      <c r="AY124" s="198">
        <v>0</v>
      </c>
      <c r="AZ124" s="197">
        <v>0</v>
      </c>
      <c r="BA124" s="197">
        <v>0</v>
      </c>
      <c r="BB124" s="199">
        <v>0</v>
      </c>
      <c r="BC124" s="200">
        <v>0</v>
      </c>
      <c r="BD124" s="201">
        <v>0</v>
      </c>
      <c r="BE124" s="200">
        <v>0</v>
      </c>
      <c r="BF124" s="201">
        <v>0</v>
      </c>
      <c r="BG124" s="200">
        <v>0</v>
      </c>
      <c r="BH124" s="201">
        <v>0</v>
      </c>
      <c r="BI124" s="200">
        <v>0</v>
      </c>
      <c r="BJ124" s="201">
        <v>0</v>
      </c>
      <c r="BK124" s="200">
        <v>0</v>
      </c>
      <c r="BL124" s="201">
        <v>0</v>
      </c>
      <c r="BM124" s="200">
        <v>0</v>
      </c>
      <c r="BN124" s="201">
        <v>0</v>
      </c>
      <c r="BO124" s="200">
        <v>0</v>
      </c>
      <c r="BP124" s="201">
        <v>0</v>
      </c>
      <c r="BQ124" s="200">
        <v>0</v>
      </c>
      <c r="BR124" s="201">
        <v>0</v>
      </c>
      <c r="BS124" s="200">
        <v>0</v>
      </c>
      <c r="BT124" s="201">
        <v>0</v>
      </c>
      <c r="BU124" s="200">
        <v>0</v>
      </c>
      <c r="BV124" s="201">
        <v>0</v>
      </c>
      <c r="BW124" s="200">
        <v>0</v>
      </c>
      <c r="BX124" s="201">
        <v>0</v>
      </c>
      <c r="BY124" s="200">
        <v>0</v>
      </c>
      <c r="BZ124" s="201">
        <v>0</v>
      </c>
      <c r="CA124" s="200">
        <v>0</v>
      </c>
      <c r="CB124" s="201">
        <v>0</v>
      </c>
      <c r="CC124" s="200">
        <v>0</v>
      </c>
      <c r="CD124" s="201">
        <v>0</v>
      </c>
      <c r="CE124" s="200">
        <v>0</v>
      </c>
      <c r="CF124" s="201">
        <v>0</v>
      </c>
      <c r="CG124" s="200">
        <v>0</v>
      </c>
      <c r="CH124" s="201">
        <v>0</v>
      </c>
      <c r="CI124" s="200">
        <v>0</v>
      </c>
      <c r="CJ124" s="201">
        <v>0</v>
      </c>
      <c r="CK124" s="200">
        <v>0</v>
      </c>
      <c r="CL124" s="201">
        <v>0</v>
      </c>
      <c r="CM124" s="200">
        <v>0</v>
      </c>
      <c r="CN124" s="201">
        <v>0</v>
      </c>
      <c r="CO124" s="200">
        <v>0</v>
      </c>
      <c r="CP124" s="201">
        <v>0</v>
      </c>
      <c r="CQ124" s="200">
        <v>0</v>
      </c>
      <c r="CR124" s="201">
        <v>0</v>
      </c>
      <c r="CS124" s="200">
        <v>0</v>
      </c>
      <c r="CT124" s="201">
        <v>0</v>
      </c>
      <c r="CU124" s="200">
        <v>0</v>
      </c>
      <c r="CV124" s="201">
        <v>0</v>
      </c>
      <c r="CW124" s="200">
        <v>0</v>
      </c>
    </row>
    <row r="125" spans="2:101" x14ac:dyDescent="0.25">
      <c r="B125" s="94">
        <v>10434</v>
      </c>
      <c r="C125" s="95" t="s">
        <v>128</v>
      </c>
      <c r="D125" s="195">
        <v>0</v>
      </c>
      <c r="E125" s="196">
        <v>0</v>
      </c>
      <c r="F125" s="197">
        <v>0</v>
      </c>
      <c r="G125" s="198">
        <v>0</v>
      </c>
      <c r="H125" s="197">
        <v>0</v>
      </c>
      <c r="I125" s="198">
        <v>0</v>
      </c>
      <c r="J125" s="197">
        <v>0</v>
      </c>
      <c r="K125" s="198">
        <v>0</v>
      </c>
      <c r="L125" s="197">
        <v>0</v>
      </c>
      <c r="M125" s="198">
        <v>0</v>
      </c>
      <c r="N125" s="197">
        <v>0</v>
      </c>
      <c r="O125" s="198">
        <v>0</v>
      </c>
      <c r="P125" s="197">
        <v>0</v>
      </c>
      <c r="Q125" s="198">
        <v>0</v>
      </c>
      <c r="R125" s="197">
        <v>0</v>
      </c>
      <c r="S125" s="198">
        <v>0</v>
      </c>
      <c r="T125" s="197">
        <v>0</v>
      </c>
      <c r="U125" s="198">
        <v>0</v>
      </c>
      <c r="V125" s="197">
        <v>0</v>
      </c>
      <c r="W125" s="198">
        <v>0</v>
      </c>
      <c r="X125" s="197">
        <v>0</v>
      </c>
      <c r="Y125" s="198">
        <v>0</v>
      </c>
      <c r="Z125" s="197">
        <v>0</v>
      </c>
      <c r="AA125" s="198">
        <v>0</v>
      </c>
      <c r="AB125" s="197">
        <v>0</v>
      </c>
      <c r="AC125" s="198">
        <v>0</v>
      </c>
      <c r="AD125" s="197">
        <v>0</v>
      </c>
      <c r="AE125" s="198">
        <v>0</v>
      </c>
      <c r="AF125" s="197">
        <v>0</v>
      </c>
      <c r="AG125" s="198">
        <v>0</v>
      </c>
      <c r="AH125" s="197">
        <v>0</v>
      </c>
      <c r="AI125" s="198">
        <v>0</v>
      </c>
      <c r="AJ125" s="197">
        <v>0</v>
      </c>
      <c r="AK125" s="198">
        <v>0</v>
      </c>
      <c r="AL125" s="197">
        <v>0</v>
      </c>
      <c r="AM125" s="198">
        <v>0</v>
      </c>
      <c r="AN125" s="197">
        <v>0</v>
      </c>
      <c r="AO125" s="198">
        <v>0</v>
      </c>
      <c r="AP125" s="197">
        <v>0</v>
      </c>
      <c r="AQ125" s="198">
        <v>0</v>
      </c>
      <c r="AR125" s="197">
        <v>0</v>
      </c>
      <c r="AS125" s="198">
        <v>0</v>
      </c>
      <c r="AT125" s="197">
        <v>0</v>
      </c>
      <c r="AU125" s="198">
        <v>0</v>
      </c>
      <c r="AV125" s="197">
        <v>0</v>
      </c>
      <c r="AW125" s="198">
        <v>0</v>
      </c>
      <c r="AX125" s="197">
        <v>0</v>
      </c>
      <c r="AY125" s="198">
        <v>0</v>
      </c>
      <c r="AZ125" s="197">
        <v>0</v>
      </c>
      <c r="BA125" s="197">
        <v>0</v>
      </c>
      <c r="BB125" s="199">
        <v>0</v>
      </c>
      <c r="BC125" s="200">
        <v>0</v>
      </c>
      <c r="BD125" s="201">
        <v>0</v>
      </c>
      <c r="BE125" s="200">
        <v>0</v>
      </c>
      <c r="BF125" s="201">
        <v>0</v>
      </c>
      <c r="BG125" s="200">
        <v>0</v>
      </c>
      <c r="BH125" s="201">
        <v>0</v>
      </c>
      <c r="BI125" s="200">
        <v>0</v>
      </c>
      <c r="BJ125" s="201">
        <v>0</v>
      </c>
      <c r="BK125" s="200">
        <v>0</v>
      </c>
      <c r="BL125" s="201">
        <v>0</v>
      </c>
      <c r="BM125" s="200">
        <v>0</v>
      </c>
      <c r="BN125" s="201">
        <v>0</v>
      </c>
      <c r="BO125" s="200">
        <v>0</v>
      </c>
      <c r="BP125" s="201">
        <v>0</v>
      </c>
      <c r="BQ125" s="200">
        <v>0</v>
      </c>
      <c r="BR125" s="201">
        <v>0</v>
      </c>
      <c r="BS125" s="200">
        <v>0</v>
      </c>
      <c r="BT125" s="201">
        <v>0</v>
      </c>
      <c r="BU125" s="200">
        <v>0</v>
      </c>
      <c r="BV125" s="201">
        <v>0</v>
      </c>
      <c r="BW125" s="200">
        <v>0</v>
      </c>
      <c r="BX125" s="201">
        <v>0</v>
      </c>
      <c r="BY125" s="200">
        <v>0</v>
      </c>
      <c r="BZ125" s="201">
        <v>0</v>
      </c>
      <c r="CA125" s="200">
        <v>0</v>
      </c>
      <c r="CB125" s="201">
        <v>0</v>
      </c>
      <c r="CC125" s="200">
        <v>0</v>
      </c>
      <c r="CD125" s="201">
        <v>0</v>
      </c>
      <c r="CE125" s="200">
        <v>0</v>
      </c>
      <c r="CF125" s="201">
        <v>0</v>
      </c>
      <c r="CG125" s="200">
        <v>0</v>
      </c>
      <c r="CH125" s="201">
        <v>0</v>
      </c>
      <c r="CI125" s="200">
        <v>0</v>
      </c>
      <c r="CJ125" s="201">
        <v>0</v>
      </c>
      <c r="CK125" s="200">
        <v>0</v>
      </c>
      <c r="CL125" s="201">
        <v>0</v>
      </c>
      <c r="CM125" s="200">
        <v>0</v>
      </c>
      <c r="CN125" s="201">
        <v>0</v>
      </c>
      <c r="CO125" s="200">
        <v>0</v>
      </c>
      <c r="CP125" s="201">
        <v>0</v>
      </c>
      <c r="CQ125" s="200">
        <v>0</v>
      </c>
      <c r="CR125" s="201">
        <v>0</v>
      </c>
      <c r="CS125" s="200">
        <v>0</v>
      </c>
      <c r="CT125" s="201">
        <v>0</v>
      </c>
      <c r="CU125" s="200">
        <v>0</v>
      </c>
      <c r="CV125" s="201">
        <v>0</v>
      </c>
      <c r="CW125" s="200">
        <v>0</v>
      </c>
    </row>
    <row r="126" spans="2:101" x14ac:dyDescent="0.25">
      <c r="B126" s="94">
        <v>10436</v>
      </c>
      <c r="C126" s="95" t="s">
        <v>129</v>
      </c>
      <c r="D126" s="195">
        <v>1.8659200000000002E-4</v>
      </c>
      <c r="E126" s="196">
        <v>1.8945927000000001E-4</v>
      </c>
      <c r="F126" s="197">
        <v>-129.97066397068983</v>
      </c>
      <c r="G126" s="198">
        <v>-13.459144677560253</v>
      </c>
      <c r="H126" s="197">
        <v>-192.14931116826187</v>
      </c>
      <c r="I126" s="198">
        <v>-46.140601729944699</v>
      </c>
      <c r="J126" s="197">
        <v>-76.659172778768124</v>
      </c>
      <c r="K126" s="198">
        <v>35.275028327868768</v>
      </c>
      <c r="L126" s="197">
        <v>-126.3454870676765</v>
      </c>
      <c r="M126" s="198">
        <v>54.863425410095545</v>
      </c>
      <c r="N126" s="197">
        <v>-48.586835907024572</v>
      </c>
      <c r="O126" s="198">
        <v>41.029573407649345</v>
      </c>
      <c r="P126" s="197">
        <v>-84.031831604147698</v>
      </c>
      <c r="Q126" s="198">
        <v>-14.892607804078754</v>
      </c>
      <c r="R126" s="197">
        <v>22.132933931239716</v>
      </c>
      <c r="S126" s="198">
        <v>39.293416061781237</v>
      </c>
      <c r="T126" s="197">
        <v>-155.60965619341118</v>
      </c>
      <c r="U126" s="198">
        <v>-14.742585849137305</v>
      </c>
      <c r="V126" s="197">
        <v>107.70591671916156</v>
      </c>
      <c r="W126" s="198">
        <v>158.36624188928658</v>
      </c>
      <c r="X126" s="197">
        <v>212.78189549240989</v>
      </c>
      <c r="Y126" s="198">
        <v>328.23618647785059</v>
      </c>
      <c r="Z126" s="197">
        <v>199.10423074049197</v>
      </c>
      <c r="AA126" s="198">
        <v>212.40024467938969</v>
      </c>
      <c r="AB126" s="197">
        <v>-9.3224801971331015</v>
      </c>
      <c r="AC126" s="198">
        <v>85.879347253808959</v>
      </c>
      <c r="AD126" s="197">
        <v>-133.17834624076164</v>
      </c>
      <c r="AE126" s="198">
        <v>-14.502784475060812</v>
      </c>
      <c r="AF126" s="197">
        <v>-196.45282875206399</v>
      </c>
      <c r="AG126" s="198">
        <v>-47.870932783306088</v>
      </c>
      <c r="AH126" s="197">
        <v>-79.521648132733802</v>
      </c>
      <c r="AI126" s="198">
        <v>34.529087319164461</v>
      </c>
      <c r="AJ126" s="197">
        <v>-129.88368303365377</v>
      </c>
      <c r="AK126" s="198">
        <v>54.430655739253261</v>
      </c>
      <c r="AL126" s="197">
        <v>-50.779541330155425</v>
      </c>
      <c r="AM126" s="198">
        <v>40.606076606253993</v>
      </c>
      <c r="AN126" s="197">
        <v>-86.699565430999968</v>
      </c>
      <c r="AO126" s="198">
        <v>-16.099535684812096</v>
      </c>
      <c r="AP126" s="197">
        <v>21.241314198499428</v>
      </c>
      <c r="AQ126" s="198">
        <v>39.01769823588338</v>
      </c>
      <c r="AR126" s="197">
        <v>-159.83898032576712</v>
      </c>
      <c r="AS126" s="198">
        <v>-16.356093006984114</v>
      </c>
      <c r="AT126" s="197">
        <v>106.83117411591041</v>
      </c>
      <c r="AU126" s="198">
        <v>159.08488519086103</v>
      </c>
      <c r="AV126" s="197">
        <v>213.22841472605134</v>
      </c>
      <c r="AW126" s="198">
        <v>331.17936036137741</v>
      </c>
      <c r="AX126" s="197">
        <v>199.65576023836149</v>
      </c>
      <c r="AY126" s="198">
        <v>213.97819187418349</v>
      </c>
      <c r="AZ126" s="197">
        <v>-10.989739916526421</v>
      </c>
      <c r="BA126" s="197">
        <v>86.032308375617646</v>
      </c>
      <c r="BB126" s="199">
        <v>235.6465740740741</v>
      </c>
      <c r="BC126" s="200">
        <v>0</v>
      </c>
      <c r="BD126" s="201">
        <v>146.92124999999993</v>
      </c>
      <c r="BE126" s="200">
        <v>0</v>
      </c>
      <c r="BF126" s="201">
        <v>114.33205000000031</v>
      </c>
      <c r="BG126" s="200">
        <v>0</v>
      </c>
      <c r="BH126" s="201">
        <v>297.26593749999995</v>
      </c>
      <c r="BI126" s="200">
        <v>0</v>
      </c>
      <c r="BJ126" s="201">
        <v>73.461901041666664</v>
      </c>
      <c r="BK126" s="200">
        <v>0</v>
      </c>
      <c r="BL126" s="201">
        <v>113.83009615384614</v>
      </c>
      <c r="BM126" s="200">
        <v>0</v>
      </c>
      <c r="BN126" s="201">
        <v>249.71742788461543</v>
      </c>
      <c r="BO126" s="200">
        <v>0</v>
      </c>
      <c r="BP126" s="201">
        <v>277.30415865384617</v>
      </c>
      <c r="BQ126" s="200">
        <v>0</v>
      </c>
      <c r="BR126" s="201">
        <v>217.45710000000028</v>
      </c>
      <c r="BS126" s="200">
        <v>0</v>
      </c>
      <c r="BT126" s="201">
        <v>377.32675480769274</v>
      </c>
      <c r="BU126" s="200">
        <v>0</v>
      </c>
      <c r="BV126" s="201">
        <v>334.75750000000022</v>
      </c>
      <c r="BW126" s="200">
        <v>0</v>
      </c>
      <c r="BX126" s="201">
        <v>250.79635000000016</v>
      </c>
      <c r="BY126" s="200">
        <v>0</v>
      </c>
      <c r="BZ126" s="201">
        <v>241.39129722222214</v>
      </c>
      <c r="CA126" s="200">
        <v>0</v>
      </c>
      <c r="CB126" s="201">
        <v>103.44167760416649</v>
      </c>
      <c r="CC126" s="200">
        <v>0</v>
      </c>
      <c r="CD126" s="201">
        <v>176.91403245192308</v>
      </c>
      <c r="CE126" s="200">
        <v>0</v>
      </c>
      <c r="CF126" s="201">
        <v>304.33460024038465</v>
      </c>
      <c r="CG126" s="200">
        <v>0</v>
      </c>
      <c r="CH126" s="201">
        <v>142.73291015625</v>
      </c>
      <c r="CI126" s="200">
        <v>0</v>
      </c>
      <c r="CJ126" s="201">
        <v>118.98632451923068</v>
      </c>
      <c r="CK126" s="200">
        <v>0</v>
      </c>
      <c r="CL126" s="201">
        <v>254.71374230769234</v>
      </c>
      <c r="CM126" s="200">
        <v>0</v>
      </c>
      <c r="CN126" s="201">
        <v>226.56845750000011</v>
      </c>
      <c r="CO126" s="200">
        <v>0</v>
      </c>
      <c r="CP126" s="201">
        <v>299.04794807692292</v>
      </c>
      <c r="CQ126" s="200">
        <v>0</v>
      </c>
      <c r="CR126" s="201">
        <v>384.35779447115436</v>
      </c>
      <c r="CS126" s="200">
        <v>0</v>
      </c>
      <c r="CT126" s="201">
        <v>342.07148605769203</v>
      </c>
      <c r="CU126" s="200">
        <v>0</v>
      </c>
      <c r="CV126" s="201">
        <v>257.48781500000007</v>
      </c>
      <c r="CW126" s="200">
        <v>0</v>
      </c>
    </row>
    <row r="127" spans="2:101" x14ac:dyDescent="0.25">
      <c r="B127" s="94">
        <v>10440</v>
      </c>
      <c r="C127" s="95" t="s">
        <v>130</v>
      </c>
      <c r="D127" s="195">
        <v>4.5817680999999995E-5</v>
      </c>
      <c r="E127" s="196">
        <v>4.6340342999999998E-5</v>
      </c>
      <c r="F127" s="197">
        <v>-6.5465813395057539</v>
      </c>
      <c r="G127" s="198">
        <v>-0.53474577468649176</v>
      </c>
      <c r="H127" s="197">
        <v>4.4101817545652047</v>
      </c>
      <c r="I127" s="198">
        <v>26.592332954930583</v>
      </c>
      <c r="J127" s="197">
        <v>43.880395057014113</v>
      </c>
      <c r="K127" s="198">
        <v>36.717416471637556</v>
      </c>
      <c r="L127" s="197">
        <v>23.618898588380862</v>
      </c>
      <c r="M127" s="198">
        <v>46.405853663642979</v>
      </c>
      <c r="N127" s="197">
        <v>41.723103640010592</v>
      </c>
      <c r="O127" s="198">
        <v>32.253997041818359</v>
      </c>
      <c r="P127" s="197">
        <v>30.067662262699191</v>
      </c>
      <c r="Q127" s="198">
        <v>15.064516259686965</v>
      </c>
      <c r="R127" s="197">
        <v>42.915193670039372</v>
      </c>
      <c r="S127" s="198">
        <v>22.449819831549004</v>
      </c>
      <c r="T127" s="197">
        <v>-82.382455131359805</v>
      </c>
      <c r="U127" s="198">
        <v>-41.262544651551359</v>
      </c>
      <c r="V127" s="197">
        <v>-58.383213881755076</v>
      </c>
      <c r="W127" s="198">
        <v>-27.941073220635715</v>
      </c>
      <c r="X127" s="197">
        <v>-79.593369264527809</v>
      </c>
      <c r="Y127" s="198">
        <v>-23.009174413527049</v>
      </c>
      <c r="Z127" s="197">
        <v>-46.136076642382434</v>
      </c>
      <c r="AA127" s="198">
        <v>-23.840511623825481</v>
      </c>
      <c r="AB127" s="197">
        <v>-23.303006345647184</v>
      </c>
      <c r="AC127" s="198">
        <v>-9.2457800269527404</v>
      </c>
      <c r="AD127" s="197">
        <v>-11.18351796948008</v>
      </c>
      <c r="AE127" s="198">
        <v>4.021411110189911</v>
      </c>
      <c r="AF127" s="197">
        <v>11.134602235298626</v>
      </c>
      <c r="AG127" s="198">
        <v>20.221571498168583</v>
      </c>
      <c r="AH127" s="197">
        <v>44.380957602754677</v>
      </c>
      <c r="AI127" s="198">
        <v>37.136267838818256</v>
      </c>
      <c r="AJ127" s="197">
        <v>23.88832952649404</v>
      </c>
      <c r="AK127" s="198">
        <v>46.935225202275568</v>
      </c>
      <c r="AL127" s="197">
        <v>35.28605938439334</v>
      </c>
      <c r="AM127" s="198">
        <v>29.568836523198737</v>
      </c>
      <c r="AN127" s="197">
        <v>30.410657022594325</v>
      </c>
      <c r="AO127" s="198">
        <v>15.236363678095604</v>
      </c>
      <c r="AP127" s="197">
        <v>38.216044508285556</v>
      </c>
      <c r="AQ127" s="198">
        <v>27.894615825292579</v>
      </c>
      <c r="AR127" s="197">
        <v>-79.243384761691345</v>
      </c>
      <c r="AS127" s="198">
        <v>-45.812086731399496</v>
      </c>
      <c r="AT127" s="197">
        <v>-59.049216321596283</v>
      </c>
      <c r="AU127" s="198">
        <v>-28.25980906437351</v>
      </c>
      <c r="AV127" s="197">
        <v>-80.501325072385839</v>
      </c>
      <c r="AW127" s="198">
        <v>-23.271649965646827</v>
      </c>
      <c r="AX127" s="197">
        <v>-46.662370718463265</v>
      </c>
      <c r="AY127" s="198">
        <v>-24.112470597181904</v>
      </c>
      <c r="AZ127" s="197">
        <v>-23.568833765036409</v>
      </c>
      <c r="BA127" s="197">
        <v>-9.3512506176717949</v>
      </c>
      <c r="BB127" s="199">
        <v>21.322558773148153</v>
      </c>
      <c r="BC127" s="200">
        <v>0</v>
      </c>
      <c r="BD127" s="201">
        <v>54.622648274999975</v>
      </c>
      <c r="BE127" s="200">
        <v>0</v>
      </c>
      <c r="BF127" s="201">
        <v>69.109092325000034</v>
      </c>
      <c r="BG127" s="200">
        <v>0</v>
      </c>
      <c r="BH127" s="201">
        <v>78.793971250000027</v>
      </c>
      <c r="BI127" s="200">
        <v>0</v>
      </c>
      <c r="BJ127" s="201">
        <v>29.100952291666637</v>
      </c>
      <c r="BK127" s="200">
        <v>0</v>
      </c>
      <c r="BL127" s="201">
        <v>64.313615000000027</v>
      </c>
      <c r="BM127" s="200">
        <v>0</v>
      </c>
      <c r="BN127" s="201">
        <v>54.267497499999983</v>
      </c>
      <c r="BO127" s="200">
        <v>0</v>
      </c>
      <c r="BP127" s="201">
        <v>0</v>
      </c>
      <c r="BQ127" s="200">
        <v>0</v>
      </c>
      <c r="BR127" s="201">
        <v>0</v>
      </c>
      <c r="BS127" s="200">
        <v>0</v>
      </c>
      <c r="BT127" s="201">
        <v>24.911951250000005</v>
      </c>
      <c r="BU127" s="200">
        <v>0</v>
      </c>
      <c r="BV127" s="201">
        <v>11.378291562500008</v>
      </c>
      <c r="BW127" s="200">
        <v>0</v>
      </c>
      <c r="BX127" s="201">
        <v>0</v>
      </c>
      <c r="BY127" s="200">
        <v>0</v>
      </c>
      <c r="BZ127" s="201">
        <v>32.126574375000018</v>
      </c>
      <c r="CA127" s="200">
        <v>0</v>
      </c>
      <c r="CB127" s="201">
        <v>20.30099835937505</v>
      </c>
      <c r="CC127" s="200">
        <v>0</v>
      </c>
      <c r="CD127" s="201">
        <v>89.930333725961589</v>
      </c>
      <c r="CE127" s="200">
        <v>0</v>
      </c>
      <c r="CF127" s="201">
        <v>79.69280798076926</v>
      </c>
      <c r="CG127" s="200">
        <v>0</v>
      </c>
      <c r="CH127" s="201">
        <v>47.435517421874977</v>
      </c>
      <c r="CI127" s="200">
        <v>0</v>
      </c>
      <c r="CJ127" s="201">
        <v>65.047268076923103</v>
      </c>
      <c r="CK127" s="200">
        <v>0</v>
      </c>
      <c r="CL127" s="201">
        <v>67.359389711538427</v>
      </c>
      <c r="CM127" s="200">
        <v>0</v>
      </c>
      <c r="CN127" s="201">
        <v>0</v>
      </c>
      <c r="CO127" s="200">
        <v>0</v>
      </c>
      <c r="CP127" s="201">
        <v>0</v>
      </c>
      <c r="CQ127" s="200">
        <v>0</v>
      </c>
      <c r="CR127" s="201">
        <v>25.196132596153852</v>
      </c>
      <c r="CS127" s="200">
        <v>0</v>
      </c>
      <c r="CT127" s="201">
        <v>11.5080886298077</v>
      </c>
      <c r="CU127" s="200">
        <v>0</v>
      </c>
      <c r="CV127" s="201">
        <v>0</v>
      </c>
      <c r="CW127" s="200">
        <v>0</v>
      </c>
    </row>
    <row r="128" spans="2:101" x14ac:dyDescent="0.25">
      <c r="B128" s="94">
        <v>10442</v>
      </c>
      <c r="C128" s="95" t="s">
        <v>131</v>
      </c>
      <c r="D128" s="195">
        <v>1.3539044800000002E-4</v>
      </c>
      <c r="E128" s="196">
        <v>1.3743208E-4</v>
      </c>
      <c r="F128" s="197">
        <v>-64.994068454091206</v>
      </c>
      <c r="G128" s="198">
        <v>3.6572914292162277</v>
      </c>
      <c r="H128" s="197">
        <v>-101.65085583344431</v>
      </c>
      <c r="I128" s="198">
        <v>-7.7942723246581886</v>
      </c>
      <c r="J128" s="197">
        <v>17.590697633226235</v>
      </c>
      <c r="K128" s="198">
        <v>74.716162446401782</v>
      </c>
      <c r="L128" s="197">
        <v>-24.286648798818565</v>
      </c>
      <c r="M128" s="198">
        <v>84.361163505486516</v>
      </c>
      <c r="N128" s="197">
        <v>-10.556272466901776</v>
      </c>
      <c r="O128" s="198">
        <v>45.470393195347114</v>
      </c>
      <c r="P128" s="197">
        <v>-35.007661774998482</v>
      </c>
      <c r="Q128" s="198">
        <v>8.0370027087895011</v>
      </c>
      <c r="R128" s="197">
        <v>47.927339599752123</v>
      </c>
      <c r="S128" s="198">
        <v>39.470603294455074</v>
      </c>
      <c r="T128" s="197">
        <v>-198.88710600371149</v>
      </c>
      <c r="U128" s="198">
        <v>-78.34784625756663</v>
      </c>
      <c r="V128" s="197">
        <v>-99.734876255257788</v>
      </c>
      <c r="W128" s="198">
        <v>-15.167482664082513</v>
      </c>
      <c r="X128" s="197">
        <v>-25.213689957089592</v>
      </c>
      <c r="Y128" s="198">
        <v>68.404237728656582</v>
      </c>
      <c r="Z128" s="197">
        <v>10.758500368566336</v>
      </c>
      <c r="AA128" s="198">
        <v>38.776569516615645</v>
      </c>
      <c r="AB128" s="197">
        <v>-35.377219379861153</v>
      </c>
      <c r="AC128" s="198">
        <v>27.135506071310044</v>
      </c>
      <c r="AD128" s="197">
        <v>-64.039968644825919</v>
      </c>
      <c r="AE128" s="198">
        <v>5.0105730724381257</v>
      </c>
      <c r="AF128" s="197">
        <v>-101.09954512788883</v>
      </c>
      <c r="AG128" s="198">
        <v>-6.3518101300006968</v>
      </c>
      <c r="AH128" s="197">
        <v>20.707760983434049</v>
      </c>
      <c r="AI128" s="198">
        <v>77.98415709647324</v>
      </c>
      <c r="AJ128" s="197">
        <v>-21.95723812521797</v>
      </c>
      <c r="AK128" s="198">
        <v>87.73359798532347</v>
      </c>
      <c r="AL128" s="197">
        <v>-8.5374373928756651</v>
      </c>
      <c r="AM128" s="198">
        <v>47.730386432166107</v>
      </c>
      <c r="AN128" s="197">
        <v>-33.356889246165679</v>
      </c>
      <c r="AO128" s="198">
        <v>9.7085248880060853</v>
      </c>
      <c r="AP128" s="197">
        <v>50.768687472912291</v>
      </c>
      <c r="AQ128" s="198">
        <v>41.504100479236023</v>
      </c>
      <c r="AR128" s="197">
        <v>-199.4739099637228</v>
      </c>
      <c r="AS128" s="198">
        <v>-77.727720698563161</v>
      </c>
      <c r="AT128" s="197">
        <v>-98.53388806952303</v>
      </c>
      <c r="AU128" s="198">
        <v>-13.629664734051925</v>
      </c>
      <c r="AV128" s="197">
        <v>-22.019606481016666</v>
      </c>
      <c r="AW128" s="198">
        <v>71.833318662654762</v>
      </c>
      <c r="AX128" s="197">
        <v>14.072497207718136</v>
      </c>
      <c r="AY128" s="198">
        <v>41.303484658865649</v>
      </c>
      <c r="AZ128" s="197">
        <v>-33.718642826974389</v>
      </c>
      <c r="BA128" s="197">
        <v>29.139881687967609</v>
      </c>
      <c r="BB128" s="199">
        <v>233.81078462962967</v>
      </c>
      <c r="BC128" s="200">
        <v>0</v>
      </c>
      <c r="BD128" s="201">
        <v>403.78317510000011</v>
      </c>
      <c r="BE128" s="200">
        <v>0</v>
      </c>
      <c r="BF128" s="201">
        <v>399.38713949999999</v>
      </c>
      <c r="BG128" s="200">
        <v>0</v>
      </c>
      <c r="BH128" s="201">
        <v>343.4562924519231</v>
      </c>
      <c r="BI128" s="200">
        <v>0</v>
      </c>
      <c r="BJ128" s="201">
        <v>195.55300119791667</v>
      </c>
      <c r="BK128" s="200">
        <v>0</v>
      </c>
      <c r="BL128" s="201">
        <v>304.20422836538461</v>
      </c>
      <c r="BM128" s="200">
        <v>0</v>
      </c>
      <c r="BN128" s="201">
        <v>286.61359884615388</v>
      </c>
      <c r="BO128" s="200">
        <v>0</v>
      </c>
      <c r="BP128" s="201">
        <v>378.27772985576922</v>
      </c>
      <c r="BQ128" s="200">
        <v>0</v>
      </c>
      <c r="BR128" s="201">
        <v>341.83939520000007</v>
      </c>
      <c r="BS128" s="200">
        <v>0</v>
      </c>
      <c r="BT128" s="201">
        <v>422.7263758653844</v>
      </c>
      <c r="BU128" s="200">
        <v>0</v>
      </c>
      <c r="BV128" s="201">
        <v>305.43416413461551</v>
      </c>
      <c r="BW128" s="200">
        <v>0</v>
      </c>
      <c r="BX128" s="201">
        <v>240.81329749999998</v>
      </c>
      <c r="BY128" s="200">
        <v>0</v>
      </c>
      <c r="BZ128" s="201">
        <v>240.49277800925935</v>
      </c>
      <c r="CA128" s="200">
        <v>0</v>
      </c>
      <c r="CB128" s="201">
        <v>373.85861406249995</v>
      </c>
      <c r="CC128" s="200">
        <v>0</v>
      </c>
      <c r="CD128" s="201">
        <v>458.15033197115389</v>
      </c>
      <c r="CE128" s="200">
        <v>0</v>
      </c>
      <c r="CF128" s="201">
        <v>352.98785961538471</v>
      </c>
      <c r="CG128" s="200">
        <v>0</v>
      </c>
      <c r="CH128" s="201">
        <v>202.57173437499995</v>
      </c>
      <c r="CI128" s="200">
        <v>0</v>
      </c>
      <c r="CJ128" s="201">
        <v>312.71450624999994</v>
      </c>
      <c r="CK128" s="200">
        <v>0</v>
      </c>
      <c r="CL128" s="201">
        <v>295.07566874999998</v>
      </c>
      <c r="CM128" s="200">
        <v>0</v>
      </c>
      <c r="CN128" s="201">
        <v>352.5432012500001</v>
      </c>
      <c r="CO128" s="200">
        <v>0</v>
      </c>
      <c r="CP128" s="201">
        <v>388.51876129807692</v>
      </c>
      <c r="CQ128" s="200">
        <v>0</v>
      </c>
      <c r="CR128" s="201">
        <v>433.74025841346156</v>
      </c>
      <c r="CS128" s="200">
        <v>0</v>
      </c>
      <c r="CT128" s="201">
        <v>313.87753149038474</v>
      </c>
      <c r="CU128" s="200">
        <v>0</v>
      </c>
      <c r="CV128" s="201">
        <v>247.54313649999992</v>
      </c>
      <c r="CW128" s="200">
        <v>0</v>
      </c>
    </row>
    <row r="129" spans="2:101" x14ac:dyDescent="0.25">
      <c r="B129" s="94">
        <v>10446</v>
      </c>
      <c r="C129" s="95" t="s">
        <v>132</v>
      </c>
      <c r="D129" s="195">
        <v>7.4508194999999998E-4</v>
      </c>
      <c r="E129" s="196">
        <v>7.6332720000000002E-4</v>
      </c>
      <c r="F129" s="197">
        <v>113.9019214290068</v>
      </c>
      <c r="G129" s="198">
        <v>474.53697364158654</v>
      </c>
      <c r="H129" s="197">
        <v>-630.17812467158217</v>
      </c>
      <c r="I129" s="198">
        <v>197.03875638086566</v>
      </c>
      <c r="J129" s="197">
        <v>-221.65022749901917</v>
      </c>
      <c r="K129" s="198">
        <v>295.38442270189029</v>
      </c>
      <c r="L129" s="197">
        <v>-391.04287772984082</v>
      </c>
      <c r="M129" s="198">
        <v>492.93824157359722</v>
      </c>
      <c r="N129" s="197">
        <v>43.418307906904332</v>
      </c>
      <c r="O129" s="198">
        <v>404.46791304322232</v>
      </c>
      <c r="P129" s="197">
        <v>176.3029007783922</v>
      </c>
      <c r="Q129" s="198">
        <v>362.77685557415327</v>
      </c>
      <c r="R129" s="197">
        <v>541.23400594025054</v>
      </c>
      <c r="S129" s="198">
        <v>538.20806005316786</v>
      </c>
      <c r="T129" s="197">
        <v>-1160.7777545814674</v>
      </c>
      <c r="U129" s="198">
        <v>-218.0898031389371</v>
      </c>
      <c r="V129" s="197">
        <v>-332.30523433650575</v>
      </c>
      <c r="W129" s="198">
        <v>247.14533822174698</v>
      </c>
      <c r="X129" s="197">
        <v>-558.49946863784726</v>
      </c>
      <c r="Y129" s="198">
        <v>516.69337002596228</v>
      </c>
      <c r="Z129" s="197">
        <v>18.042229703425978</v>
      </c>
      <c r="AA129" s="198">
        <v>440.70076637561863</v>
      </c>
      <c r="AB129" s="197">
        <v>86.533232527917875</v>
      </c>
      <c r="AC129" s="198">
        <v>525.59955533021673</v>
      </c>
      <c r="AD129" s="197">
        <v>-8.6433823475000313</v>
      </c>
      <c r="AE129" s="198">
        <v>544.06888832998413</v>
      </c>
      <c r="AF129" s="197">
        <v>-439.39321497138673</v>
      </c>
      <c r="AG129" s="198">
        <v>213.4258349508016</v>
      </c>
      <c r="AH129" s="197">
        <v>-233.94157954946886</v>
      </c>
      <c r="AI129" s="198">
        <v>300.2804719743944</v>
      </c>
      <c r="AJ129" s="197">
        <v>-405.71018497730864</v>
      </c>
      <c r="AK129" s="198">
        <v>502.7731734073202</v>
      </c>
      <c r="AL129" s="197">
        <v>11.931415210469124</v>
      </c>
      <c r="AM129" s="198">
        <v>412.30574812742987</v>
      </c>
      <c r="AN129" s="197">
        <v>175.11022485274063</v>
      </c>
      <c r="AO129" s="198">
        <v>364.2923390491307</v>
      </c>
      <c r="AP129" s="197">
        <v>456.43382871754301</v>
      </c>
      <c r="AQ129" s="198">
        <v>624.25581995413984</v>
      </c>
      <c r="AR129" s="197">
        <v>-1267.9805212598237</v>
      </c>
      <c r="AS129" s="198">
        <v>-431.31730263146693</v>
      </c>
      <c r="AT129" s="197">
        <v>-353.42637546644431</v>
      </c>
      <c r="AU129" s="198">
        <v>244.09032354364345</v>
      </c>
      <c r="AV129" s="197">
        <v>-590.05349352480346</v>
      </c>
      <c r="AW129" s="198">
        <v>517.45102366509582</v>
      </c>
      <c r="AX129" s="197">
        <v>0.10527871326467256</v>
      </c>
      <c r="AY129" s="198">
        <v>434.19111040685902</v>
      </c>
      <c r="AZ129" s="197">
        <v>97.754086494133588</v>
      </c>
      <c r="BA129" s="197">
        <v>546.34279152837735</v>
      </c>
      <c r="BB129" s="199">
        <v>393.45719490740834</v>
      </c>
      <c r="BC129" s="200">
        <v>0</v>
      </c>
      <c r="BD129" s="201">
        <v>977.99724137500004</v>
      </c>
      <c r="BE129" s="200">
        <v>0</v>
      </c>
      <c r="BF129" s="201">
        <v>378.99587104999932</v>
      </c>
      <c r="BG129" s="200">
        <v>0</v>
      </c>
      <c r="BH129" s="201">
        <v>814.66435901442264</v>
      </c>
      <c r="BI129" s="200">
        <v>0</v>
      </c>
      <c r="BJ129" s="201">
        <v>292.31175039062504</v>
      </c>
      <c r="BK129" s="200">
        <v>0</v>
      </c>
      <c r="BL129" s="201">
        <v>335.71519519230839</v>
      </c>
      <c r="BM129" s="200">
        <v>0</v>
      </c>
      <c r="BN129" s="201">
        <v>462.96371673076908</v>
      </c>
      <c r="BO129" s="200">
        <v>0</v>
      </c>
      <c r="BP129" s="201">
        <v>363.49647442307668</v>
      </c>
      <c r="BQ129" s="200">
        <v>0</v>
      </c>
      <c r="BR129" s="201">
        <v>307.35347127499927</v>
      </c>
      <c r="BS129" s="200">
        <v>0</v>
      </c>
      <c r="BT129" s="201">
        <v>731.9792983173071</v>
      </c>
      <c r="BU129" s="200">
        <v>0</v>
      </c>
      <c r="BV129" s="201">
        <v>358.50773951923065</v>
      </c>
      <c r="BW129" s="200">
        <v>0</v>
      </c>
      <c r="BX129" s="201">
        <v>548.06621202500014</v>
      </c>
      <c r="BY129" s="200">
        <v>0</v>
      </c>
      <c r="BZ129" s="201">
        <v>724.67749148148073</v>
      </c>
      <c r="CA129" s="200">
        <v>0</v>
      </c>
      <c r="CB129" s="201">
        <v>285.86322416666633</v>
      </c>
      <c r="CC129" s="200">
        <v>0</v>
      </c>
      <c r="CD129" s="201">
        <v>681.43527307692227</v>
      </c>
      <c r="CE129" s="200">
        <v>0</v>
      </c>
      <c r="CF129" s="201">
        <v>886.78433384615391</v>
      </c>
      <c r="CG129" s="200">
        <v>0</v>
      </c>
      <c r="CH129" s="201">
        <v>424.05404624999966</v>
      </c>
      <c r="CI129" s="200">
        <v>0</v>
      </c>
      <c r="CJ129" s="201">
        <v>386.60709346153897</v>
      </c>
      <c r="CK129" s="200">
        <v>0</v>
      </c>
      <c r="CL129" s="201">
        <v>712.03983000000039</v>
      </c>
      <c r="CM129" s="200">
        <v>0</v>
      </c>
      <c r="CN129" s="201">
        <v>371.36122440000082</v>
      </c>
      <c r="CO129" s="200">
        <v>0</v>
      </c>
      <c r="CP129" s="201">
        <v>558.61625461538529</v>
      </c>
      <c r="CQ129" s="200">
        <v>0</v>
      </c>
      <c r="CR129" s="201">
        <v>767.2370823076925</v>
      </c>
      <c r="CS129" s="200">
        <v>0</v>
      </c>
      <c r="CT129" s="201">
        <v>375.14979961538518</v>
      </c>
      <c r="CU129" s="200">
        <v>0</v>
      </c>
      <c r="CV129" s="201">
        <v>490.2160420000007</v>
      </c>
      <c r="CW129" s="200">
        <v>0</v>
      </c>
    </row>
    <row r="130" spans="2:101" x14ac:dyDescent="0.25">
      <c r="B130" s="94">
        <v>10448</v>
      </c>
      <c r="C130" s="95" t="s">
        <v>133</v>
      </c>
      <c r="D130" s="195">
        <v>8.2782000000000008E-5</v>
      </c>
      <c r="E130" s="196">
        <v>8.299900000000001E-5</v>
      </c>
      <c r="F130" s="197">
        <v>5.2313231618630933</v>
      </c>
      <c r="G130" s="198">
        <v>0.6387092948369264</v>
      </c>
      <c r="H130" s="197">
        <v>-14.070528148104128</v>
      </c>
      <c r="I130" s="198">
        <v>15.752003144570605</v>
      </c>
      <c r="J130" s="197">
        <v>46.669836051856585</v>
      </c>
      <c r="K130" s="198">
        <v>27.710724378953188</v>
      </c>
      <c r="L130" s="197">
        <v>9.6442105821450621</v>
      </c>
      <c r="M130" s="198">
        <v>43.774781148701592</v>
      </c>
      <c r="N130" s="197">
        <v>60.155673572311194</v>
      </c>
      <c r="O130" s="198">
        <v>35.805684781619931</v>
      </c>
      <c r="P130" s="197">
        <v>47.96315663300382</v>
      </c>
      <c r="Q130" s="198">
        <v>10.681615323715679</v>
      </c>
      <c r="R130" s="197">
        <v>88.714451673575979</v>
      </c>
      <c r="S130" s="198">
        <v>34.956192091334977</v>
      </c>
      <c r="T130" s="197">
        <v>-120.11328094099942</v>
      </c>
      <c r="U130" s="198">
        <v>-63.563255569924102</v>
      </c>
      <c r="V130" s="197">
        <v>-79.38757521605622</v>
      </c>
      <c r="W130" s="198">
        <v>-43.208026255901011</v>
      </c>
      <c r="X130" s="197">
        <v>-108.10149089611195</v>
      </c>
      <c r="Y130" s="198">
        <v>-24.922094392742327</v>
      </c>
      <c r="Z130" s="197">
        <v>-47.729542451340855</v>
      </c>
      <c r="AA130" s="198">
        <v>-28.585365777368594</v>
      </c>
      <c r="AB130" s="197">
        <v>-27.959689086558225</v>
      </c>
      <c r="AC130" s="198">
        <v>-15.090527036181571</v>
      </c>
      <c r="AD130" s="197">
        <v>-4.3770916514281319</v>
      </c>
      <c r="AE130" s="198">
        <v>9.2391645407476215</v>
      </c>
      <c r="AF130" s="197">
        <v>-3.6450404720168268</v>
      </c>
      <c r="AG130" s="198">
        <v>4.0919914506319586</v>
      </c>
      <c r="AH130" s="197">
        <v>45.902048351671169</v>
      </c>
      <c r="AI130" s="198">
        <v>27.23282738383627</v>
      </c>
      <c r="AJ130" s="197">
        <v>8.8549695884063944</v>
      </c>
      <c r="AK130" s="198">
        <v>43.325382519038961</v>
      </c>
      <c r="AL130" s="197">
        <v>47.483803524175045</v>
      </c>
      <c r="AM130" s="198">
        <v>30.910289405180773</v>
      </c>
      <c r="AN130" s="197">
        <v>47.322909372359739</v>
      </c>
      <c r="AO130" s="198">
        <v>10.27879820254495</v>
      </c>
      <c r="AP130" s="197">
        <v>78.418141413291892</v>
      </c>
      <c r="AQ130" s="198">
        <v>44.489666608063501</v>
      </c>
      <c r="AR130" s="197">
        <v>-112.47234075912651</v>
      </c>
      <c r="AS130" s="198">
        <v>-72.660905418788289</v>
      </c>
      <c r="AT130" s="197">
        <v>-80.161788171552402</v>
      </c>
      <c r="AU130" s="198">
        <v>-43.633572415543554</v>
      </c>
      <c r="AV130" s="197">
        <v>-108.93243446940636</v>
      </c>
      <c r="AW130" s="198">
        <v>-25.342745556802459</v>
      </c>
      <c r="AX130" s="197">
        <v>-48.440833368471907</v>
      </c>
      <c r="AY130" s="198">
        <v>-28.972137976683531</v>
      </c>
      <c r="AZ130" s="197">
        <v>-28.578847030214842</v>
      </c>
      <c r="BA130" s="197">
        <v>-15.456321759513338</v>
      </c>
      <c r="BB130" s="199">
        <v>114.18652777777784</v>
      </c>
      <c r="BC130" s="200">
        <v>0</v>
      </c>
      <c r="BD130" s="201">
        <v>61.487475000000003</v>
      </c>
      <c r="BE130" s="200">
        <v>0</v>
      </c>
      <c r="BF130" s="201">
        <v>91.318849999999955</v>
      </c>
      <c r="BG130" s="200">
        <v>0</v>
      </c>
      <c r="BH130" s="201">
        <v>128.90028846153854</v>
      </c>
      <c r="BI130" s="200">
        <v>0</v>
      </c>
      <c r="BJ130" s="201">
        <v>86.412994791666648</v>
      </c>
      <c r="BK130" s="200">
        <v>0</v>
      </c>
      <c r="BL130" s="201">
        <v>170.33894230769238</v>
      </c>
      <c r="BM130" s="200">
        <v>0</v>
      </c>
      <c r="BN130" s="201">
        <v>91.406201923076864</v>
      </c>
      <c r="BO130" s="200">
        <v>0</v>
      </c>
      <c r="BP130" s="201">
        <v>104.01225961538459</v>
      </c>
      <c r="BQ130" s="200">
        <v>0</v>
      </c>
      <c r="BR130" s="201">
        <v>31.574550000000055</v>
      </c>
      <c r="BS130" s="200">
        <v>0</v>
      </c>
      <c r="BT130" s="201">
        <v>46.100384615384677</v>
      </c>
      <c r="BU130" s="200">
        <v>0</v>
      </c>
      <c r="BV130" s="201">
        <v>37.370408653846084</v>
      </c>
      <c r="BW130" s="200">
        <v>0</v>
      </c>
      <c r="BX130" s="201">
        <v>4.3322999999999698</v>
      </c>
      <c r="BY130" s="200">
        <v>0</v>
      </c>
      <c r="BZ130" s="201">
        <v>134.92710648148153</v>
      </c>
      <c r="CA130" s="200">
        <v>0</v>
      </c>
      <c r="CB130" s="201">
        <v>3.2549999999999684</v>
      </c>
      <c r="CC130" s="200">
        <v>0</v>
      </c>
      <c r="CD130" s="201">
        <v>123.9696634615384</v>
      </c>
      <c r="CE130" s="200">
        <v>0</v>
      </c>
      <c r="CF130" s="201">
        <v>128.90028846153854</v>
      </c>
      <c r="CG130" s="200">
        <v>0</v>
      </c>
      <c r="CH130" s="201">
        <v>117.76789062499996</v>
      </c>
      <c r="CI130" s="200">
        <v>0</v>
      </c>
      <c r="CJ130" s="201">
        <v>170.33894230769238</v>
      </c>
      <c r="CK130" s="200">
        <v>0</v>
      </c>
      <c r="CL130" s="201">
        <v>115.04870192307696</v>
      </c>
      <c r="CM130" s="200">
        <v>0</v>
      </c>
      <c r="CN130" s="201">
        <v>61.260500000000015</v>
      </c>
      <c r="CO130" s="200">
        <v>0</v>
      </c>
      <c r="CP130" s="201">
        <v>52.340144230769262</v>
      </c>
      <c r="CQ130" s="200">
        <v>0</v>
      </c>
      <c r="CR130" s="201">
        <v>46.100384615384677</v>
      </c>
      <c r="CS130" s="200">
        <v>0</v>
      </c>
      <c r="CT130" s="201">
        <v>37.370408653846084</v>
      </c>
      <c r="CU130" s="200">
        <v>0</v>
      </c>
      <c r="CV130" s="201">
        <v>4.3322999999999698</v>
      </c>
      <c r="CW130" s="200">
        <v>0</v>
      </c>
    </row>
    <row r="131" spans="2:101" x14ac:dyDescent="0.25">
      <c r="B131" s="94">
        <v>10451</v>
      </c>
      <c r="C131" s="95" t="s">
        <v>134</v>
      </c>
      <c r="D131" s="195">
        <v>0</v>
      </c>
      <c r="E131" s="196">
        <v>0</v>
      </c>
      <c r="F131" s="197">
        <v>0</v>
      </c>
      <c r="G131" s="198">
        <v>0</v>
      </c>
      <c r="H131" s="197">
        <v>0</v>
      </c>
      <c r="I131" s="198">
        <v>0</v>
      </c>
      <c r="J131" s="197">
        <v>0</v>
      </c>
      <c r="K131" s="198">
        <v>0</v>
      </c>
      <c r="L131" s="197">
        <v>0</v>
      </c>
      <c r="M131" s="198">
        <v>0</v>
      </c>
      <c r="N131" s="197">
        <v>0</v>
      </c>
      <c r="O131" s="198">
        <v>0</v>
      </c>
      <c r="P131" s="197">
        <v>0</v>
      </c>
      <c r="Q131" s="198">
        <v>0</v>
      </c>
      <c r="R131" s="197">
        <v>0</v>
      </c>
      <c r="S131" s="198">
        <v>0</v>
      </c>
      <c r="T131" s="197">
        <v>0</v>
      </c>
      <c r="U131" s="198">
        <v>0</v>
      </c>
      <c r="V131" s="197">
        <v>0</v>
      </c>
      <c r="W131" s="198">
        <v>0</v>
      </c>
      <c r="X131" s="197">
        <v>0</v>
      </c>
      <c r="Y131" s="198">
        <v>0</v>
      </c>
      <c r="Z131" s="197">
        <v>0</v>
      </c>
      <c r="AA131" s="198">
        <v>0</v>
      </c>
      <c r="AB131" s="197">
        <v>0</v>
      </c>
      <c r="AC131" s="198">
        <v>0</v>
      </c>
      <c r="AD131" s="197">
        <v>0</v>
      </c>
      <c r="AE131" s="198">
        <v>0</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v>0</v>
      </c>
      <c r="AU131" s="198">
        <v>0</v>
      </c>
      <c r="AV131" s="197">
        <v>0</v>
      </c>
      <c r="AW131" s="198">
        <v>0</v>
      </c>
      <c r="AX131" s="197">
        <v>0</v>
      </c>
      <c r="AY131" s="198">
        <v>0</v>
      </c>
      <c r="AZ131" s="197">
        <v>0</v>
      </c>
      <c r="BA131" s="197">
        <v>0</v>
      </c>
      <c r="BB131" s="199">
        <v>0</v>
      </c>
      <c r="BC131" s="200">
        <v>0</v>
      </c>
      <c r="BD131" s="201">
        <v>0</v>
      </c>
      <c r="BE131" s="200">
        <v>0</v>
      </c>
      <c r="BF131" s="201">
        <v>0</v>
      </c>
      <c r="BG131" s="200">
        <v>0</v>
      </c>
      <c r="BH131" s="201">
        <v>0</v>
      </c>
      <c r="BI131" s="200">
        <v>0</v>
      </c>
      <c r="BJ131" s="201">
        <v>0</v>
      </c>
      <c r="BK131" s="200">
        <v>0</v>
      </c>
      <c r="BL131" s="201">
        <v>0</v>
      </c>
      <c r="BM131" s="200">
        <v>0</v>
      </c>
      <c r="BN131" s="201">
        <v>0</v>
      </c>
      <c r="BO131" s="200">
        <v>0</v>
      </c>
      <c r="BP131" s="201">
        <v>0</v>
      </c>
      <c r="BQ131" s="200">
        <v>0</v>
      </c>
      <c r="BR131" s="201">
        <v>0</v>
      </c>
      <c r="BS131" s="200">
        <v>0</v>
      </c>
      <c r="BT131" s="201">
        <v>0</v>
      </c>
      <c r="BU131" s="200">
        <v>0</v>
      </c>
      <c r="BV131" s="201">
        <v>0</v>
      </c>
      <c r="BW131" s="200">
        <v>0</v>
      </c>
      <c r="BX131" s="201">
        <v>0</v>
      </c>
      <c r="BY131" s="200">
        <v>0</v>
      </c>
      <c r="BZ131" s="201">
        <v>0</v>
      </c>
      <c r="CA131" s="200">
        <v>0</v>
      </c>
      <c r="CB131" s="201">
        <v>0</v>
      </c>
      <c r="CC131" s="200">
        <v>0</v>
      </c>
      <c r="CD131" s="201">
        <v>0</v>
      </c>
      <c r="CE131" s="200">
        <v>0</v>
      </c>
      <c r="CF131" s="201">
        <v>0</v>
      </c>
      <c r="CG131" s="200">
        <v>0</v>
      </c>
      <c r="CH131" s="201">
        <v>0</v>
      </c>
      <c r="CI131" s="200">
        <v>0</v>
      </c>
      <c r="CJ131" s="201">
        <v>0</v>
      </c>
      <c r="CK131" s="200">
        <v>0</v>
      </c>
      <c r="CL131" s="201">
        <v>0</v>
      </c>
      <c r="CM131" s="200">
        <v>0</v>
      </c>
      <c r="CN131" s="201">
        <v>0</v>
      </c>
      <c r="CO131" s="200">
        <v>0</v>
      </c>
      <c r="CP131" s="201">
        <v>0</v>
      </c>
      <c r="CQ131" s="200">
        <v>0</v>
      </c>
      <c r="CR131" s="201">
        <v>0</v>
      </c>
      <c r="CS131" s="200">
        <v>0</v>
      </c>
      <c r="CT131" s="201">
        <v>0</v>
      </c>
      <c r="CU131" s="200">
        <v>0</v>
      </c>
      <c r="CV131" s="201">
        <v>0</v>
      </c>
      <c r="CW131" s="200">
        <v>0</v>
      </c>
    </row>
    <row r="132" spans="2:101" x14ac:dyDescent="0.25">
      <c r="B132" s="94">
        <v>10482</v>
      </c>
      <c r="C132" s="95" t="s">
        <v>135</v>
      </c>
      <c r="D132" s="195">
        <v>0</v>
      </c>
      <c r="E132" s="196">
        <v>0</v>
      </c>
      <c r="F132" s="197">
        <v>0</v>
      </c>
      <c r="G132" s="198">
        <v>0</v>
      </c>
      <c r="H132" s="197">
        <v>0</v>
      </c>
      <c r="I132" s="198">
        <v>0</v>
      </c>
      <c r="J132" s="197">
        <v>0</v>
      </c>
      <c r="K132" s="198">
        <v>0</v>
      </c>
      <c r="L132" s="197">
        <v>0</v>
      </c>
      <c r="M132" s="198">
        <v>0</v>
      </c>
      <c r="N132" s="197">
        <v>0</v>
      </c>
      <c r="O132" s="198">
        <v>0</v>
      </c>
      <c r="P132" s="197">
        <v>0</v>
      </c>
      <c r="Q132" s="198">
        <v>0</v>
      </c>
      <c r="R132" s="197">
        <v>0</v>
      </c>
      <c r="S132" s="198">
        <v>0</v>
      </c>
      <c r="T132" s="197">
        <v>0</v>
      </c>
      <c r="U132" s="198">
        <v>0</v>
      </c>
      <c r="V132" s="197">
        <v>0</v>
      </c>
      <c r="W132" s="198">
        <v>0</v>
      </c>
      <c r="X132" s="197">
        <v>0</v>
      </c>
      <c r="Y132" s="198">
        <v>0</v>
      </c>
      <c r="Z132" s="197">
        <v>0</v>
      </c>
      <c r="AA132" s="198">
        <v>0</v>
      </c>
      <c r="AB132" s="197">
        <v>0</v>
      </c>
      <c r="AC132" s="198">
        <v>0</v>
      </c>
      <c r="AD132" s="197">
        <v>0</v>
      </c>
      <c r="AE132" s="198">
        <v>0</v>
      </c>
      <c r="AF132" s="197">
        <v>0</v>
      </c>
      <c r="AG132" s="198">
        <v>0</v>
      </c>
      <c r="AH132" s="197">
        <v>0</v>
      </c>
      <c r="AI132" s="198">
        <v>0</v>
      </c>
      <c r="AJ132" s="197">
        <v>0</v>
      </c>
      <c r="AK132" s="198">
        <v>0</v>
      </c>
      <c r="AL132" s="197">
        <v>0</v>
      </c>
      <c r="AM132" s="198">
        <v>0</v>
      </c>
      <c r="AN132" s="197">
        <v>0</v>
      </c>
      <c r="AO132" s="198">
        <v>0</v>
      </c>
      <c r="AP132" s="197">
        <v>0</v>
      </c>
      <c r="AQ132" s="198">
        <v>0</v>
      </c>
      <c r="AR132" s="197">
        <v>0</v>
      </c>
      <c r="AS132" s="198">
        <v>0</v>
      </c>
      <c r="AT132" s="197">
        <v>0</v>
      </c>
      <c r="AU132" s="198">
        <v>0</v>
      </c>
      <c r="AV132" s="197">
        <v>0</v>
      </c>
      <c r="AW132" s="198">
        <v>0</v>
      </c>
      <c r="AX132" s="197">
        <v>0</v>
      </c>
      <c r="AY132" s="198">
        <v>0</v>
      </c>
      <c r="AZ132" s="197">
        <v>0</v>
      </c>
      <c r="BA132" s="197">
        <v>0</v>
      </c>
      <c r="BB132" s="199">
        <v>0</v>
      </c>
      <c r="BC132" s="200">
        <v>0</v>
      </c>
      <c r="BD132" s="201">
        <v>0</v>
      </c>
      <c r="BE132" s="200">
        <v>0</v>
      </c>
      <c r="BF132" s="201">
        <v>0</v>
      </c>
      <c r="BG132" s="200">
        <v>0</v>
      </c>
      <c r="BH132" s="201">
        <v>0</v>
      </c>
      <c r="BI132" s="200">
        <v>0</v>
      </c>
      <c r="BJ132" s="201">
        <v>0</v>
      </c>
      <c r="BK132" s="200">
        <v>0</v>
      </c>
      <c r="BL132" s="201">
        <v>0</v>
      </c>
      <c r="BM132" s="200">
        <v>0</v>
      </c>
      <c r="BN132" s="201">
        <v>0</v>
      </c>
      <c r="BO132" s="200">
        <v>0</v>
      </c>
      <c r="BP132" s="201">
        <v>0</v>
      </c>
      <c r="BQ132" s="200">
        <v>0</v>
      </c>
      <c r="BR132" s="201">
        <v>0</v>
      </c>
      <c r="BS132" s="200">
        <v>0</v>
      </c>
      <c r="BT132" s="201">
        <v>0</v>
      </c>
      <c r="BU132" s="200">
        <v>0</v>
      </c>
      <c r="BV132" s="201">
        <v>0</v>
      </c>
      <c r="BW132" s="200">
        <v>0</v>
      </c>
      <c r="BX132" s="201">
        <v>0</v>
      </c>
      <c r="BY132" s="200">
        <v>0</v>
      </c>
      <c r="BZ132" s="201">
        <v>0</v>
      </c>
      <c r="CA132" s="200">
        <v>0</v>
      </c>
      <c r="CB132" s="201">
        <v>0</v>
      </c>
      <c r="CC132" s="200">
        <v>0</v>
      </c>
      <c r="CD132" s="201">
        <v>0</v>
      </c>
      <c r="CE132" s="200">
        <v>0</v>
      </c>
      <c r="CF132" s="201">
        <v>0</v>
      </c>
      <c r="CG132" s="200">
        <v>0</v>
      </c>
      <c r="CH132" s="201">
        <v>0</v>
      </c>
      <c r="CI132" s="200">
        <v>0</v>
      </c>
      <c r="CJ132" s="201">
        <v>0</v>
      </c>
      <c r="CK132" s="200">
        <v>0</v>
      </c>
      <c r="CL132" s="201">
        <v>0</v>
      </c>
      <c r="CM132" s="200">
        <v>0</v>
      </c>
      <c r="CN132" s="201">
        <v>0</v>
      </c>
      <c r="CO132" s="200">
        <v>0</v>
      </c>
      <c r="CP132" s="201">
        <v>0</v>
      </c>
      <c r="CQ132" s="200">
        <v>0</v>
      </c>
      <c r="CR132" s="201">
        <v>0</v>
      </c>
      <c r="CS132" s="200">
        <v>0</v>
      </c>
      <c r="CT132" s="201">
        <v>0</v>
      </c>
      <c r="CU132" s="200">
        <v>0</v>
      </c>
      <c r="CV132" s="201">
        <v>0</v>
      </c>
      <c r="CW132" s="200">
        <v>0</v>
      </c>
    </row>
    <row r="133" spans="2:101" x14ac:dyDescent="0.25">
      <c r="B133" s="94">
        <v>10502</v>
      </c>
      <c r="C133" s="95" t="s">
        <v>136</v>
      </c>
      <c r="D133" s="195">
        <v>0</v>
      </c>
      <c r="E133" s="196">
        <v>0</v>
      </c>
      <c r="F133" s="197">
        <v>0</v>
      </c>
      <c r="G133" s="198">
        <v>0</v>
      </c>
      <c r="H133" s="197">
        <v>0</v>
      </c>
      <c r="I133" s="198">
        <v>0</v>
      </c>
      <c r="J133" s="197">
        <v>0</v>
      </c>
      <c r="K133" s="198">
        <v>0</v>
      </c>
      <c r="L133" s="197">
        <v>0</v>
      </c>
      <c r="M133" s="198">
        <v>0</v>
      </c>
      <c r="N133" s="197">
        <v>0</v>
      </c>
      <c r="O133" s="198">
        <v>0</v>
      </c>
      <c r="P133" s="197">
        <v>0</v>
      </c>
      <c r="Q133" s="198">
        <v>0</v>
      </c>
      <c r="R133" s="197">
        <v>0</v>
      </c>
      <c r="S133" s="198">
        <v>0</v>
      </c>
      <c r="T133" s="197">
        <v>0</v>
      </c>
      <c r="U133" s="198">
        <v>0</v>
      </c>
      <c r="V133" s="197">
        <v>0</v>
      </c>
      <c r="W133" s="198">
        <v>0</v>
      </c>
      <c r="X133" s="197">
        <v>0</v>
      </c>
      <c r="Y133" s="198">
        <v>0</v>
      </c>
      <c r="Z133" s="197">
        <v>0</v>
      </c>
      <c r="AA133" s="198">
        <v>0</v>
      </c>
      <c r="AB133" s="197">
        <v>0</v>
      </c>
      <c r="AC133" s="198">
        <v>0</v>
      </c>
      <c r="AD133" s="197">
        <v>0</v>
      </c>
      <c r="AE133" s="198">
        <v>0</v>
      </c>
      <c r="AF133" s="197">
        <v>0</v>
      </c>
      <c r="AG133" s="198">
        <v>0</v>
      </c>
      <c r="AH133" s="197">
        <v>0</v>
      </c>
      <c r="AI133" s="198">
        <v>0</v>
      </c>
      <c r="AJ133" s="197">
        <v>0</v>
      </c>
      <c r="AK133" s="198">
        <v>0</v>
      </c>
      <c r="AL133" s="197">
        <v>0</v>
      </c>
      <c r="AM133" s="198">
        <v>0</v>
      </c>
      <c r="AN133" s="197">
        <v>0</v>
      </c>
      <c r="AO133" s="198">
        <v>0</v>
      </c>
      <c r="AP133" s="197">
        <v>0</v>
      </c>
      <c r="AQ133" s="198">
        <v>0</v>
      </c>
      <c r="AR133" s="197">
        <v>0</v>
      </c>
      <c r="AS133" s="198">
        <v>0</v>
      </c>
      <c r="AT133" s="197">
        <v>0</v>
      </c>
      <c r="AU133" s="198">
        <v>0</v>
      </c>
      <c r="AV133" s="197">
        <v>0</v>
      </c>
      <c r="AW133" s="198">
        <v>0</v>
      </c>
      <c r="AX133" s="197">
        <v>0</v>
      </c>
      <c r="AY133" s="198">
        <v>0</v>
      </c>
      <c r="AZ133" s="197">
        <v>0</v>
      </c>
      <c r="BA133" s="197">
        <v>0</v>
      </c>
      <c r="BB133" s="199">
        <v>0</v>
      </c>
      <c r="BC133" s="200">
        <v>0</v>
      </c>
      <c r="BD133" s="201">
        <v>0</v>
      </c>
      <c r="BE133" s="200">
        <v>0</v>
      </c>
      <c r="BF133" s="201">
        <v>0</v>
      </c>
      <c r="BG133" s="200">
        <v>0</v>
      </c>
      <c r="BH133" s="201">
        <v>0</v>
      </c>
      <c r="BI133" s="200">
        <v>0</v>
      </c>
      <c r="BJ133" s="201">
        <v>0</v>
      </c>
      <c r="BK133" s="200">
        <v>0</v>
      </c>
      <c r="BL133" s="201">
        <v>0</v>
      </c>
      <c r="BM133" s="200">
        <v>0</v>
      </c>
      <c r="BN133" s="201">
        <v>0</v>
      </c>
      <c r="BO133" s="200">
        <v>0</v>
      </c>
      <c r="BP133" s="201">
        <v>0</v>
      </c>
      <c r="BQ133" s="200">
        <v>0</v>
      </c>
      <c r="BR133" s="201">
        <v>0</v>
      </c>
      <c r="BS133" s="200">
        <v>0</v>
      </c>
      <c r="BT133" s="201">
        <v>0</v>
      </c>
      <c r="BU133" s="200">
        <v>0</v>
      </c>
      <c r="BV133" s="201">
        <v>0</v>
      </c>
      <c r="BW133" s="200">
        <v>0</v>
      </c>
      <c r="BX133" s="201">
        <v>0</v>
      </c>
      <c r="BY133" s="200">
        <v>0</v>
      </c>
      <c r="BZ133" s="201">
        <v>0</v>
      </c>
      <c r="CA133" s="200">
        <v>0</v>
      </c>
      <c r="CB133" s="201">
        <v>0</v>
      </c>
      <c r="CC133" s="200">
        <v>0</v>
      </c>
      <c r="CD133" s="201">
        <v>0</v>
      </c>
      <c r="CE133" s="200">
        <v>0</v>
      </c>
      <c r="CF133" s="201">
        <v>0</v>
      </c>
      <c r="CG133" s="200">
        <v>0</v>
      </c>
      <c r="CH133" s="201">
        <v>0</v>
      </c>
      <c r="CI133" s="200">
        <v>0</v>
      </c>
      <c r="CJ133" s="201">
        <v>0</v>
      </c>
      <c r="CK133" s="200">
        <v>0</v>
      </c>
      <c r="CL133" s="201">
        <v>0</v>
      </c>
      <c r="CM133" s="200">
        <v>0</v>
      </c>
      <c r="CN133" s="201">
        <v>0</v>
      </c>
      <c r="CO133" s="200">
        <v>0</v>
      </c>
      <c r="CP133" s="201">
        <v>0</v>
      </c>
      <c r="CQ133" s="200">
        <v>0</v>
      </c>
      <c r="CR133" s="201">
        <v>0</v>
      </c>
      <c r="CS133" s="200">
        <v>0</v>
      </c>
      <c r="CT133" s="201">
        <v>0</v>
      </c>
      <c r="CU133" s="200">
        <v>0</v>
      </c>
      <c r="CV133" s="201">
        <v>0</v>
      </c>
      <c r="CW133" s="200">
        <v>0</v>
      </c>
    </row>
    <row r="134" spans="2:101" x14ac:dyDescent="0.25">
      <c r="B134" s="94">
        <v>10597</v>
      </c>
      <c r="C134" s="95" t="s">
        <v>137</v>
      </c>
      <c r="D134" s="195">
        <v>0</v>
      </c>
      <c r="E134" s="196">
        <v>0</v>
      </c>
      <c r="F134" s="197">
        <v>0</v>
      </c>
      <c r="G134" s="198">
        <v>0</v>
      </c>
      <c r="H134" s="197">
        <v>0</v>
      </c>
      <c r="I134" s="198">
        <v>0</v>
      </c>
      <c r="J134" s="197">
        <v>0</v>
      </c>
      <c r="K134" s="198">
        <v>0</v>
      </c>
      <c r="L134" s="197">
        <v>0</v>
      </c>
      <c r="M134" s="198">
        <v>0</v>
      </c>
      <c r="N134" s="197">
        <v>0</v>
      </c>
      <c r="O134" s="198">
        <v>0</v>
      </c>
      <c r="P134" s="197">
        <v>0</v>
      </c>
      <c r="Q134" s="198">
        <v>0</v>
      </c>
      <c r="R134" s="197">
        <v>0</v>
      </c>
      <c r="S134" s="198">
        <v>0</v>
      </c>
      <c r="T134" s="197">
        <v>0</v>
      </c>
      <c r="U134" s="198">
        <v>0</v>
      </c>
      <c r="V134" s="197">
        <v>0</v>
      </c>
      <c r="W134" s="198">
        <v>0</v>
      </c>
      <c r="X134" s="197">
        <v>0</v>
      </c>
      <c r="Y134" s="198">
        <v>0</v>
      </c>
      <c r="Z134" s="197">
        <v>0</v>
      </c>
      <c r="AA134" s="198">
        <v>0</v>
      </c>
      <c r="AB134" s="197">
        <v>0</v>
      </c>
      <c r="AC134" s="198">
        <v>0</v>
      </c>
      <c r="AD134" s="197">
        <v>0</v>
      </c>
      <c r="AE134" s="198">
        <v>0</v>
      </c>
      <c r="AF134" s="197">
        <v>0</v>
      </c>
      <c r="AG134" s="198">
        <v>0</v>
      </c>
      <c r="AH134" s="197">
        <v>0</v>
      </c>
      <c r="AI134" s="198">
        <v>0</v>
      </c>
      <c r="AJ134" s="197">
        <v>0</v>
      </c>
      <c r="AK134" s="198">
        <v>0</v>
      </c>
      <c r="AL134" s="197">
        <v>0</v>
      </c>
      <c r="AM134" s="198">
        <v>0</v>
      </c>
      <c r="AN134" s="197">
        <v>0</v>
      </c>
      <c r="AO134" s="198">
        <v>0</v>
      </c>
      <c r="AP134" s="197">
        <v>0</v>
      </c>
      <c r="AQ134" s="198">
        <v>0</v>
      </c>
      <c r="AR134" s="197">
        <v>0</v>
      </c>
      <c r="AS134" s="198">
        <v>0</v>
      </c>
      <c r="AT134" s="197">
        <v>0</v>
      </c>
      <c r="AU134" s="198">
        <v>0</v>
      </c>
      <c r="AV134" s="197">
        <v>0</v>
      </c>
      <c r="AW134" s="198">
        <v>0</v>
      </c>
      <c r="AX134" s="197">
        <v>0</v>
      </c>
      <c r="AY134" s="198">
        <v>0</v>
      </c>
      <c r="AZ134" s="197">
        <v>0</v>
      </c>
      <c r="BA134" s="197">
        <v>0</v>
      </c>
      <c r="BB134" s="199">
        <v>0</v>
      </c>
      <c r="BC134" s="200">
        <v>0</v>
      </c>
      <c r="BD134" s="201">
        <v>0</v>
      </c>
      <c r="BE134" s="200">
        <v>0</v>
      </c>
      <c r="BF134" s="201">
        <v>0</v>
      </c>
      <c r="BG134" s="200">
        <v>0</v>
      </c>
      <c r="BH134" s="201">
        <v>0</v>
      </c>
      <c r="BI134" s="200">
        <v>0</v>
      </c>
      <c r="BJ134" s="201">
        <v>0</v>
      </c>
      <c r="BK134" s="200">
        <v>0</v>
      </c>
      <c r="BL134" s="201">
        <v>0</v>
      </c>
      <c r="BM134" s="200">
        <v>0</v>
      </c>
      <c r="BN134" s="201">
        <v>0</v>
      </c>
      <c r="BO134" s="200">
        <v>0</v>
      </c>
      <c r="BP134" s="201">
        <v>0</v>
      </c>
      <c r="BQ134" s="200">
        <v>0</v>
      </c>
      <c r="BR134" s="201">
        <v>0</v>
      </c>
      <c r="BS134" s="200">
        <v>0</v>
      </c>
      <c r="BT134" s="201">
        <v>0</v>
      </c>
      <c r="BU134" s="200">
        <v>0</v>
      </c>
      <c r="BV134" s="201">
        <v>0</v>
      </c>
      <c r="BW134" s="200">
        <v>0</v>
      </c>
      <c r="BX134" s="201">
        <v>0</v>
      </c>
      <c r="BY134" s="200">
        <v>0</v>
      </c>
      <c r="BZ134" s="201">
        <v>0</v>
      </c>
      <c r="CA134" s="200">
        <v>0</v>
      </c>
      <c r="CB134" s="201">
        <v>0</v>
      </c>
      <c r="CC134" s="200">
        <v>0</v>
      </c>
      <c r="CD134" s="201">
        <v>0</v>
      </c>
      <c r="CE134" s="200">
        <v>0</v>
      </c>
      <c r="CF134" s="201">
        <v>0</v>
      </c>
      <c r="CG134" s="200">
        <v>0</v>
      </c>
      <c r="CH134" s="201">
        <v>0</v>
      </c>
      <c r="CI134" s="200">
        <v>0</v>
      </c>
      <c r="CJ134" s="201">
        <v>0</v>
      </c>
      <c r="CK134" s="200">
        <v>0</v>
      </c>
      <c r="CL134" s="201">
        <v>0</v>
      </c>
      <c r="CM134" s="200">
        <v>0</v>
      </c>
      <c r="CN134" s="201">
        <v>0</v>
      </c>
      <c r="CO134" s="200">
        <v>0</v>
      </c>
      <c r="CP134" s="201">
        <v>0</v>
      </c>
      <c r="CQ134" s="200">
        <v>0</v>
      </c>
      <c r="CR134" s="201">
        <v>0</v>
      </c>
      <c r="CS134" s="200">
        <v>0</v>
      </c>
      <c r="CT134" s="201">
        <v>0</v>
      </c>
      <c r="CU134" s="200">
        <v>0</v>
      </c>
      <c r="CV134" s="201">
        <v>0</v>
      </c>
      <c r="CW134" s="200">
        <v>0</v>
      </c>
    </row>
    <row r="135" spans="2:101" x14ac:dyDescent="0.25">
      <c r="B135" s="94">
        <v>10706</v>
      </c>
      <c r="C135" s="95" t="s">
        <v>138</v>
      </c>
      <c r="D135" s="195">
        <v>0</v>
      </c>
      <c r="E135" s="196">
        <v>0</v>
      </c>
      <c r="F135" s="197">
        <v>0</v>
      </c>
      <c r="G135" s="198">
        <v>0</v>
      </c>
      <c r="H135" s="197">
        <v>0</v>
      </c>
      <c r="I135" s="198">
        <v>0</v>
      </c>
      <c r="J135" s="197">
        <v>0</v>
      </c>
      <c r="K135" s="198">
        <v>0</v>
      </c>
      <c r="L135" s="197">
        <v>0</v>
      </c>
      <c r="M135" s="198">
        <v>0</v>
      </c>
      <c r="N135" s="197">
        <v>0</v>
      </c>
      <c r="O135" s="198">
        <v>0</v>
      </c>
      <c r="P135" s="197">
        <v>0</v>
      </c>
      <c r="Q135" s="198">
        <v>0</v>
      </c>
      <c r="R135" s="197">
        <v>0</v>
      </c>
      <c r="S135" s="198">
        <v>0</v>
      </c>
      <c r="T135" s="197">
        <v>0</v>
      </c>
      <c r="U135" s="198">
        <v>0</v>
      </c>
      <c r="V135" s="197">
        <v>0</v>
      </c>
      <c r="W135" s="198">
        <v>0</v>
      </c>
      <c r="X135" s="197">
        <v>0</v>
      </c>
      <c r="Y135" s="198">
        <v>0</v>
      </c>
      <c r="Z135" s="197">
        <v>0</v>
      </c>
      <c r="AA135" s="198">
        <v>0</v>
      </c>
      <c r="AB135" s="197">
        <v>0</v>
      </c>
      <c r="AC135" s="198">
        <v>0</v>
      </c>
      <c r="AD135" s="197">
        <v>0</v>
      </c>
      <c r="AE135" s="198">
        <v>0</v>
      </c>
      <c r="AF135" s="197">
        <v>0</v>
      </c>
      <c r="AG135" s="198">
        <v>0</v>
      </c>
      <c r="AH135" s="197">
        <v>0</v>
      </c>
      <c r="AI135" s="198">
        <v>0</v>
      </c>
      <c r="AJ135" s="197">
        <v>0</v>
      </c>
      <c r="AK135" s="198">
        <v>0</v>
      </c>
      <c r="AL135" s="197">
        <v>0</v>
      </c>
      <c r="AM135" s="198">
        <v>0</v>
      </c>
      <c r="AN135" s="197">
        <v>0</v>
      </c>
      <c r="AO135" s="198">
        <v>0</v>
      </c>
      <c r="AP135" s="197">
        <v>0</v>
      </c>
      <c r="AQ135" s="198">
        <v>0</v>
      </c>
      <c r="AR135" s="197">
        <v>0</v>
      </c>
      <c r="AS135" s="198">
        <v>0</v>
      </c>
      <c r="AT135" s="197">
        <v>0</v>
      </c>
      <c r="AU135" s="198">
        <v>0</v>
      </c>
      <c r="AV135" s="197">
        <v>0</v>
      </c>
      <c r="AW135" s="198">
        <v>0</v>
      </c>
      <c r="AX135" s="197">
        <v>0</v>
      </c>
      <c r="AY135" s="198">
        <v>0</v>
      </c>
      <c r="AZ135" s="197">
        <v>0</v>
      </c>
      <c r="BA135" s="197">
        <v>0</v>
      </c>
      <c r="BB135" s="199">
        <v>0</v>
      </c>
      <c r="BC135" s="200">
        <v>0</v>
      </c>
      <c r="BD135" s="201">
        <v>0</v>
      </c>
      <c r="BE135" s="200">
        <v>0</v>
      </c>
      <c r="BF135" s="201">
        <v>0</v>
      </c>
      <c r="BG135" s="200">
        <v>0</v>
      </c>
      <c r="BH135" s="201">
        <v>0</v>
      </c>
      <c r="BI135" s="200">
        <v>0</v>
      </c>
      <c r="BJ135" s="201">
        <v>0</v>
      </c>
      <c r="BK135" s="200">
        <v>0</v>
      </c>
      <c r="BL135" s="201">
        <v>0</v>
      </c>
      <c r="BM135" s="200">
        <v>0</v>
      </c>
      <c r="BN135" s="201">
        <v>0</v>
      </c>
      <c r="BO135" s="200">
        <v>0</v>
      </c>
      <c r="BP135" s="201">
        <v>0</v>
      </c>
      <c r="BQ135" s="200">
        <v>0</v>
      </c>
      <c r="BR135" s="201">
        <v>0</v>
      </c>
      <c r="BS135" s="200">
        <v>0</v>
      </c>
      <c r="BT135" s="201">
        <v>0</v>
      </c>
      <c r="BU135" s="200">
        <v>0</v>
      </c>
      <c r="BV135" s="201">
        <v>0</v>
      </c>
      <c r="BW135" s="200">
        <v>0</v>
      </c>
      <c r="BX135" s="201">
        <v>0</v>
      </c>
      <c r="BY135" s="200">
        <v>0</v>
      </c>
      <c r="BZ135" s="201">
        <v>0</v>
      </c>
      <c r="CA135" s="200">
        <v>0</v>
      </c>
      <c r="CB135" s="201">
        <v>0</v>
      </c>
      <c r="CC135" s="200">
        <v>0</v>
      </c>
      <c r="CD135" s="201">
        <v>0</v>
      </c>
      <c r="CE135" s="200">
        <v>0</v>
      </c>
      <c r="CF135" s="201">
        <v>0</v>
      </c>
      <c r="CG135" s="200">
        <v>0</v>
      </c>
      <c r="CH135" s="201">
        <v>0</v>
      </c>
      <c r="CI135" s="200">
        <v>0</v>
      </c>
      <c r="CJ135" s="201">
        <v>0</v>
      </c>
      <c r="CK135" s="200">
        <v>0</v>
      </c>
      <c r="CL135" s="201">
        <v>0</v>
      </c>
      <c r="CM135" s="200">
        <v>0</v>
      </c>
      <c r="CN135" s="201">
        <v>0</v>
      </c>
      <c r="CO135" s="200">
        <v>0</v>
      </c>
      <c r="CP135" s="201">
        <v>0</v>
      </c>
      <c r="CQ135" s="200">
        <v>0</v>
      </c>
      <c r="CR135" s="201">
        <v>0</v>
      </c>
      <c r="CS135" s="200">
        <v>0</v>
      </c>
      <c r="CT135" s="201">
        <v>0</v>
      </c>
      <c r="CU135" s="200">
        <v>0</v>
      </c>
      <c r="CV135" s="201">
        <v>0</v>
      </c>
      <c r="CW135" s="200">
        <v>0</v>
      </c>
    </row>
    <row r="136" spans="2:101" x14ac:dyDescent="0.25">
      <c r="B136" s="94">
        <v>11680</v>
      </c>
      <c r="C136" s="95" t="s">
        <v>139</v>
      </c>
      <c r="D136" s="195">
        <v>0</v>
      </c>
      <c r="E136" s="196">
        <v>0</v>
      </c>
      <c r="F136" s="197">
        <v>0</v>
      </c>
      <c r="G136" s="198">
        <v>0</v>
      </c>
      <c r="H136" s="197">
        <v>0</v>
      </c>
      <c r="I136" s="198">
        <v>0</v>
      </c>
      <c r="J136" s="197">
        <v>0</v>
      </c>
      <c r="K136" s="198">
        <v>0</v>
      </c>
      <c r="L136" s="197">
        <v>0</v>
      </c>
      <c r="M136" s="198">
        <v>0</v>
      </c>
      <c r="N136" s="197">
        <v>0</v>
      </c>
      <c r="O136" s="198">
        <v>0</v>
      </c>
      <c r="P136" s="197">
        <v>0</v>
      </c>
      <c r="Q136" s="198">
        <v>0</v>
      </c>
      <c r="R136" s="197">
        <v>0</v>
      </c>
      <c r="S136" s="198">
        <v>0</v>
      </c>
      <c r="T136" s="197">
        <v>0</v>
      </c>
      <c r="U136" s="198">
        <v>0</v>
      </c>
      <c r="V136" s="197">
        <v>0</v>
      </c>
      <c r="W136" s="198">
        <v>0</v>
      </c>
      <c r="X136" s="197">
        <v>0</v>
      </c>
      <c r="Y136" s="198">
        <v>0</v>
      </c>
      <c r="Z136" s="197">
        <v>0</v>
      </c>
      <c r="AA136" s="198">
        <v>0</v>
      </c>
      <c r="AB136" s="197">
        <v>0</v>
      </c>
      <c r="AC136" s="198">
        <v>0</v>
      </c>
      <c r="AD136" s="197">
        <v>0</v>
      </c>
      <c r="AE136" s="198">
        <v>0</v>
      </c>
      <c r="AF136" s="197">
        <v>0</v>
      </c>
      <c r="AG136" s="198">
        <v>0</v>
      </c>
      <c r="AH136" s="197">
        <v>0</v>
      </c>
      <c r="AI136" s="198">
        <v>0</v>
      </c>
      <c r="AJ136" s="197">
        <v>0</v>
      </c>
      <c r="AK136" s="198">
        <v>0</v>
      </c>
      <c r="AL136" s="197">
        <v>0</v>
      </c>
      <c r="AM136" s="198">
        <v>0</v>
      </c>
      <c r="AN136" s="197">
        <v>0</v>
      </c>
      <c r="AO136" s="198">
        <v>0</v>
      </c>
      <c r="AP136" s="197">
        <v>0</v>
      </c>
      <c r="AQ136" s="198">
        <v>0</v>
      </c>
      <c r="AR136" s="197">
        <v>0</v>
      </c>
      <c r="AS136" s="198">
        <v>0</v>
      </c>
      <c r="AT136" s="197">
        <v>0</v>
      </c>
      <c r="AU136" s="198">
        <v>0</v>
      </c>
      <c r="AV136" s="197">
        <v>0</v>
      </c>
      <c r="AW136" s="198">
        <v>0</v>
      </c>
      <c r="AX136" s="197">
        <v>0</v>
      </c>
      <c r="AY136" s="198">
        <v>0</v>
      </c>
      <c r="AZ136" s="197">
        <v>0</v>
      </c>
      <c r="BA136" s="197">
        <v>0</v>
      </c>
      <c r="BB136" s="199">
        <v>0</v>
      </c>
      <c r="BC136" s="200">
        <v>0</v>
      </c>
      <c r="BD136" s="201">
        <v>0</v>
      </c>
      <c r="BE136" s="200">
        <v>0</v>
      </c>
      <c r="BF136" s="201">
        <v>0</v>
      </c>
      <c r="BG136" s="200">
        <v>0</v>
      </c>
      <c r="BH136" s="201">
        <v>0</v>
      </c>
      <c r="BI136" s="200">
        <v>0</v>
      </c>
      <c r="BJ136" s="201">
        <v>0</v>
      </c>
      <c r="BK136" s="200">
        <v>0</v>
      </c>
      <c r="BL136" s="201">
        <v>0</v>
      </c>
      <c r="BM136" s="200">
        <v>0</v>
      </c>
      <c r="BN136" s="201">
        <v>0</v>
      </c>
      <c r="BO136" s="200">
        <v>0</v>
      </c>
      <c r="BP136" s="201">
        <v>0</v>
      </c>
      <c r="BQ136" s="200">
        <v>0</v>
      </c>
      <c r="BR136" s="201">
        <v>0</v>
      </c>
      <c r="BS136" s="200">
        <v>0</v>
      </c>
      <c r="BT136" s="201">
        <v>0</v>
      </c>
      <c r="BU136" s="200">
        <v>0</v>
      </c>
      <c r="BV136" s="201">
        <v>0</v>
      </c>
      <c r="BW136" s="200">
        <v>0</v>
      </c>
      <c r="BX136" s="201">
        <v>0</v>
      </c>
      <c r="BY136" s="200">
        <v>0</v>
      </c>
      <c r="BZ136" s="201">
        <v>0</v>
      </c>
      <c r="CA136" s="200">
        <v>0</v>
      </c>
      <c r="CB136" s="201">
        <v>0</v>
      </c>
      <c r="CC136" s="200">
        <v>0</v>
      </c>
      <c r="CD136" s="201">
        <v>0</v>
      </c>
      <c r="CE136" s="200">
        <v>0</v>
      </c>
      <c r="CF136" s="201">
        <v>0</v>
      </c>
      <c r="CG136" s="200">
        <v>0</v>
      </c>
      <c r="CH136" s="201">
        <v>0</v>
      </c>
      <c r="CI136" s="200">
        <v>0</v>
      </c>
      <c r="CJ136" s="201">
        <v>0</v>
      </c>
      <c r="CK136" s="200">
        <v>0</v>
      </c>
      <c r="CL136" s="201">
        <v>0</v>
      </c>
      <c r="CM136" s="200">
        <v>0</v>
      </c>
      <c r="CN136" s="201">
        <v>0</v>
      </c>
      <c r="CO136" s="200">
        <v>0</v>
      </c>
      <c r="CP136" s="201">
        <v>0</v>
      </c>
      <c r="CQ136" s="200">
        <v>0</v>
      </c>
      <c r="CR136" s="201">
        <v>0</v>
      </c>
      <c r="CS136" s="200">
        <v>0</v>
      </c>
      <c r="CT136" s="201">
        <v>0</v>
      </c>
      <c r="CU136" s="200">
        <v>0</v>
      </c>
      <c r="CV136" s="201">
        <v>0</v>
      </c>
      <c r="CW136" s="200">
        <v>0</v>
      </c>
    </row>
    <row r="137" spans="2:101" x14ac:dyDescent="0.25">
      <c r="B137" s="94">
        <v>12026</v>
      </c>
      <c r="C137" s="95" t="s">
        <v>140</v>
      </c>
      <c r="D137" s="195">
        <v>0</v>
      </c>
      <c r="E137" s="196">
        <v>0</v>
      </c>
      <c r="F137" s="197">
        <v>0</v>
      </c>
      <c r="G137" s="198">
        <v>0</v>
      </c>
      <c r="H137" s="197">
        <v>0</v>
      </c>
      <c r="I137" s="198">
        <v>0</v>
      </c>
      <c r="J137" s="197">
        <v>0</v>
      </c>
      <c r="K137" s="198">
        <v>0</v>
      </c>
      <c r="L137" s="197">
        <v>0</v>
      </c>
      <c r="M137" s="198">
        <v>0</v>
      </c>
      <c r="N137" s="197">
        <v>0</v>
      </c>
      <c r="O137" s="198">
        <v>0</v>
      </c>
      <c r="P137" s="197">
        <v>0</v>
      </c>
      <c r="Q137" s="198">
        <v>0</v>
      </c>
      <c r="R137" s="197">
        <v>0</v>
      </c>
      <c r="S137" s="198">
        <v>0</v>
      </c>
      <c r="T137" s="197">
        <v>0</v>
      </c>
      <c r="U137" s="198">
        <v>0</v>
      </c>
      <c r="V137" s="197">
        <v>0</v>
      </c>
      <c r="W137" s="198">
        <v>0</v>
      </c>
      <c r="X137" s="197">
        <v>0</v>
      </c>
      <c r="Y137" s="198">
        <v>0</v>
      </c>
      <c r="Z137" s="197">
        <v>0</v>
      </c>
      <c r="AA137" s="198">
        <v>0</v>
      </c>
      <c r="AB137" s="197">
        <v>0</v>
      </c>
      <c r="AC137" s="198">
        <v>0</v>
      </c>
      <c r="AD137" s="197">
        <v>0</v>
      </c>
      <c r="AE137" s="198">
        <v>0</v>
      </c>
      <c r="AF137" s="197">
        <v>0</v>
      </c>
      <c r="AG137" s="198">
        <v>0</v>
      </c>
      <c r="AH137" s="197">
        <v>0</v>
      </c>
      <c r="AI137" s="198">
        <v>0</v>
      </c>
      <c r="AJ137" s="197">
        <v>0</v>
      </c>
      <c r="AK137" s="198">
        <v>0</v>
      </c>
      <c r="AL137" s="197">
        <v>0</v>
      </c>
      <c r="AM137" s="198">
        <v>0</v>
      </c>
      <c r="AN137" s="197">
        <v>0</v>
      </c>
      <c r="AO137" s="198">
        <v>0</v>
      </c>
      <c r="AP137" s="197">
        <v>0</v>
      </c>
      <c r="AQ137" s="198">
        <v>0</v>
      </c>
      <c r="AR137" s="197">
        <v>0</v>
      </c>
      <c r="AS137" s="198">
        <v>0</v>
      </c>
      <c r="AT137" s="197">
        <v>0</v>
      </c>
      <c r="AU137" s="198">
        <v>0</v>
      </c>
      <c r="AV137" s="197">
        <v>0</v>
      </c>
      <c r="AW137" s="198">
        <v>0</v>
      </c>
      <c r="AX137" s="197">
        <v>0</v>
      </c>
      <c r="AY137" s="198">
        <v>0</v>
      </c>
      <c r="AZ137" s="197">
        <v>0</v>
      </c>
      <c r="BA137" s="197">
        <v>0</v>
      </c>
      <c r="BB137" s="199">
        <v>0</v>
      </c>
      <c r="BC137" s="200">
        <v>0</v>
      </c>
      <c r="BD137" s="201">
        <v>0</v>
      </c>
      <c r="BE137" s="200">
        <v>0</v>
      </c>
      <c r="BF137" s="201">
        <v>0</v>
      </c>
      <c r="BG137" s="200">
        <v>0</v>
      </c>
      <c r="BH137" s="201">
        <v>0</v>
      </c>
      <c r="BI137" s="200">
        <v>0</v>
      </c>
      <c r="BJ137" s="201">
        <v>0</v>
      </c>
      <c r="BK137" s="200">
        <v>0</v>
      </c>
      <c r="BL137" s="201">
        <v>0</v>
      </c>
      <c r="BM137" s="200">
        <v>0</v>
      </c>
      <c r="BN137" s="201">
        <v>0</v>
      </c>
      <c r="BO137" s="200">
        <v>0</v>
      </c>
      <c r="BP137" s="201">
        <v>0</v>
      </c>
      <c r="BQ137" s="200">
        <v>0</v>
      </c>
      <c r="BR137" s="201">
        <v>0</v>
      </c>
      <c r="BS137" s="200">
        <v>0</v>
      </c>
      <c r="BT137" s="201">
        <v>0</v>
      </c>
      <c r="BU137" s="200">
        <v>0</v>
      </c>
      <c r="BV137" s="201">
        <v>0</v>
      </c>
      <c r="BW137" s="200">
        <v>0</v>
      </c>
      <c r="BX137" s="201">
        <v>0</v>
      </c>
      <c r="BY137" s="200">
        <v>0</v>
      </c>
      <c r="BZ137" s="201">
        <v>0</v>
      </c>
      <c r="CA137" s="200">
        <v>0</v>
      </c>
      <c r="CB137" s="201">
        <v>0</v>
      </c>
      <c r="CC137" s="200">
        <v>0</v>
      </c>
      <c r="CD137" s="201">
        <v>0</v>
      </c>
      <c r="CE137" s="200">
        <v>0</v>
      </c>
      <c r="CF137" s="201">
        <v>0</v>
      </c>
      <c r="CG137" s="200">
        <v>0</v>
      </c>
      <c r="CH137" s="201">
        <v>0</v>
      </c>
      <c r="CI137" s="200">
        <v>0</v>
      </c>
      <c r="CJ137" s="201">
        <v>0</v>
      </c>
      <c r="CK137" s="200">
        <v>0</v>
      </c>
      <c r="CL137" s="201">
        <v>0</v>
      </c>
      <c r="CM137" s="200">
        <v>0</v>
      </c>
      <c r="CN137" s="201">
        <v>0</v>
      </c>
      <c r="CO137" s="200">
        <v>0</v>
      </c>
      <c r="CP137" s="201">
        <v>0</v>
      </c>
      <c r="CQ137" s="200">
        <v>0</v>
      </c>
      <c r="CR137" s="201">
        <v>0</v>
      </c>
      <c r="CS137" s="200">
        <v>0</v>
      </c>
      <c r="CT137" s="201">
        <v>0</v>
      </c>
      <c r="CU137" s="200">
        <v>0</v>
      </c>
      <c r="CV137" s="201">
        <v>0</v>
      </c>
      <c r="CW137" s="200">
        <v>0</v>
      </c>
    </row>
    <row r="138" spans="2:101" x14ac:dyDescent="0.25">
      <c r="B138" s="94">
        <v>99999</v>
      </c>
      <c r="C138" s="95" t="s">
        <v>141</v>
      </c>
      <c r="D138" s="226">
        <v>0</v>
      </c>
      <c r="E138" s="227">
        <v>0</v>
      </c>
      <c r="F138" s="228">
        <v>0</v>
      </c>
      <c r="G138" s="229">
        <v>0</v>
      </c>
      <c r="H138" s="228">
        <v>0</v>
      </c>
      <c r="I138" s="229">
        <v>0</v>
      </c>
      <c r="J138" s="228">
        <v>0</v>
      </c>
      <c r="K138" s="229">
        <v>0</v>
      </c>
      <c r="L138" s="228">
        <v>0</v>
      </c>
      <c r="M138" s="229">
        <v>0</v>
      </c>
      <c r="N138" s="228">
        <v>0</v>
      </c>
      <c r="O138" s="229">
        <v>0</v>
      </c>
      <c r="P138" s="228">
        <v>0</v>
      </c>
      <c r="Q138" s="229">
        <v>0</v>
      </c>
      <c r="R138" s="228">
        <v>0</v>
      </c>
      <c r="S138" s="229">
        <v>0</v>
      </c>
      <c r="T138" s="228">
        <v>0</v>
      </c>
      <c r="U138" s="229">
        <v>0</v>
      </c>
      <c r="V138" s="228">
        <v>0</v>
      </c>
      <c r="W138" s="229">
        <v>0</v>
      </c>
      <c r="X138" s="228">
        <v>0</v>
      </c>
      <c r="Y138" s="229">
        <v>0</v>
      </c>
      <c r="Z138" s="228">
        <v>0</v>
      </c>
      <c r="AA138" s="229">
        <v>0</v>
      </c>
      <c r="AB138" s="228">
        <v>0</v>
      </c>
      <c r="AC138" s="229">
        <v>0</v>
      </c>
      <c r="AD138" s="228">
        <v>0</v>
      </c>
      <c r="AE138" s="229">
        <v>0</v>
      </c>
      <c r="AF138" s="228">
        <v>0</v>
      </c>
      <c r="AG138" s="229">
        <v>0</v>
      </c>
      <c r="AH138" s="228">
        <v>0</v>
      </c>
      <c r="AI138" s="229">
        <v>0</v>
      </c>
      <c r="AJ138" s="228">
        <v>0</v>
      </c>
      <c r="AK138" s="229">
        <v>0</v>
      </c>
      <c r="AL138" s="228">
        <v>0</v>
      </c>
      <c r="AM138" s="229">
        <v>0</v>
      </c>
      <c r="AN138" s="228">
        <v>0</v>
      </c>
      <c r="AO138" s="229">
        <v>0</v>
      </c>
      <c r="AP138" s="228">
        <v>0</v>
      </c>
      <c r="AQ138" s="229">
        <v>0</v>
      </c>
      <c r="AR138" s="228">
        <v>0</v>
      </c>
      <c r="AS138" s="229">
        <v>0</v>
      </c>
      <c r="AT138" s="228">
        <v>0</v>
      </c>
      <c r="AU138" s="229">
        <v>0</v>
      </c>
      <c r="AV138" s="228">
        <v>0</v>
      </c>
      <c r="AW138" s="229">
        <v>0</v>
      </c>
      <c r="AX138" s="228">
        <v>0</v>
      </c>
      <c r="AY138" s="229">
        <v>0</v>
      </c>
      <c r="AZ138" s="228">
        <v>0</v>
      </c>
      <c r="BA138" s="228">
        <v>0</v>
      </c>
      <c r="BB138" s="230">
        <v>0</v>
      </c>
      <c r="BC138" s="231">
        <v>0</v>
      </c>
      <c r="BD138" s="232">
        <v>0</v>
      </c>
      <c r="BE138" s="231">
        <v>0</v>
      </c>
      <c r="BF138" s="232">
        <v>0</v>
      </c>
      <c r="BG138" s="231">
        <v>0</v>
      </c>
      <c r="BH138" s="232">
        <v>0</v>
      </c>
      <c r="BI138" s="231">
        <v>0</v>
      </c>
      <c r="BJ138" s="232">
        <v>0</v>
      </c>
      <c r="BK138" s="231">
        <v>0</v>
      </c>
      <c r="BL138" s="232">
        <v>0</v>
      </c>
      <c r="BM138" s="231">
        <v>0</v>
      </c>
      <c r="BN138" s="232">
        <v>0</v>
      </c>
      <c r="BO138" s="231">
        <v>0</v>
      </c>
      <c r="BP138" s="232">
        <v>0</v>
      </c>
      <c r="BQ138" s="231">
        <v>0</v>
      </c>
      <c r="BR138" s="232">
        <v>0</v>
      </c>
      <c r="BS138" s="231">
        <v>0</v>
      </c>
      <c r="BT138" s="232">
        <v>0</v>
      </c>
      <c r="BU138" s="231">
        <v>0</v>
      </c>
      <c r="BV138" s="232">
        <v>0</v>
      </c>
      <c r="BW138" s="231">
        <v>0</v>
      </c>
      <c r="BX138" s="232">
        <v>0</v>
      </c>
      <c r="BY138" s="231">
        <v>0</v>
      </c>
      <c r="BZ138" s="232">
        <v>0</v>
      </c>
      <c r="CA138" s="231">
        <v>0</v>
      </c>
      <c r="CB138" s="232">
        <v>0</v>
      </c>
      <c r="CC138" s="231">
        <v>0</v>
      </c>
      <c r="CD138" s="232">
        <v>0</v>
      </c>
      <c r="CE138" s="231">
        <v>0</v>
      </c>
      <c r="CF138" s="232">
        <v>0</v>
      </c>
      <c r="CG138" s="231">
        <v>0</v>
      </c>
      <c r="CH138" s="232">
        <v>0</v>
      </c>
      <c r="CI138" s="231">
        <v>0</v>
      </c>
      <c r="CJ138" s="232">
        <v>0</v>
      </c>
      <c r="CK138" s="231">
        <v>0</v>
      </c>
      <c r="CL138" s="232">
        <v>0</v>
      </c>
      <c r="CM138" s="231">
        <v>0</v>
      </c>
      <c r="CN138" s="232">
        <v>0</v>
      </c>
      <c r="CO138" s="231">
        <v>0</v>
      </c>
      <c r="CP138" s="232">
        <v>0</v>
      </c>
      <c r="CQ138" s="231">
        <v>0</v>
      </c>
      <c r="CR138" s="232">
        <v>0</v>
      </c>
      <c r="CS138" s="231">
        <v>0</v>
      </c>
      <c r="CT138" s="232">
        <v>0</v>
      </c>
      <c r="CU138" s="231">
        <v>0</v>
      </c>
      <c r="CV138" s="232">
        <v>0</v>
      </c>
      <c r="CW138" s="231">
        <v>0</v>
      </c>
    </row>
    <row r="139" spans="2:101" x14ac:dyDescent="0.25">
      <c r="B139" s="94" t="s">
        <v>142</v>
      </c>
      <c r="C139" s="95" t="s">
        <v>142</v>
      </c>
      <c r="D139" s="195" t="s">
        <v>142</v>
      </c>
      <c r="E139" s="196" t="s">
        <v>142</v>
      </c>
      <c r="F139" s="197" t="s">
        <v>142</v>
      </c>
      <c r="G139" s="198" t="s">
        <v>142</v>
      </c>
      <c r="H139" s="197" t="s">
        <v>142</v>
      </c>
      <c r="I139" s="198" t="s">
        <v>142</v>
      </c>
      <c r="J139" s="197" t="s">
        <v>142</v>
      </c>
      <c r="K139" s="198" t="s">
        <v>142</v>
      </c>
      <c r="L139" s="197" t="s">
        <v>142</v>
      </c>
      <c r="M139" s="198" t="s">
        <v>142</v>
      </c>
      <c r="N139" s="197" t="s">
        <v>142</v>
      </c>
      <c r="O139" s="198" t="s">
        <v>142</v>
      </c>
      <c r="P139" s="197" t="s">
        <v>142</v>
      </c>
      <c r="Q139" s="198" t="s">
        <v>142</v>
      </c>
      <c r="R139" s="197" t="s">
        <v>142</v>
      </c>
      <c r="S139" s="198" t="s">
        <v>142</v>
      </c>
      <c r="T139" s="197" t="s">
        <v>142</v>
      </c>
      <c r="U139" s="198" t="s">
        <v>142</v>
      </c>
      <c r="V139" s="197" t="s">
        <v>142</v>
      </c>
      <c r="W139" s="198" t="s">
        <v>142</v>
      </c>
      <c r="X139" s="197" t="s">
        <v>142</v>
      </c>
      <c r="Y139" s="198" t="s">
        <v>142</v>
      </c>
      <c r="Z139" s="197" t="s">
        <v>142</v>
      </c>
      <c r="AA139" s="198" t="s">
        <v>142</v>
      </c>
      <c r="AB139" s="197" t="s">
        <v>142</v>
      </c>
      <c r="AC139" s="198" t="s">
        <v>142</v>
      </c>
      <c r="AD139" s="197" t="s">
        <v>142</v>
      </c>
      <c r="AE139" s="198" t="s">
        <v>142</v>
      </c>
      <c r="AF139" s="197" t="s">
        <v>142</v>
      </c>
      <c r="AG139" s="198" t="s">
        <v>142</v>
      </c>
      <c r="AH139" s="197" t="s">
        <v>142</v>
      </c>
      <c r="AI139" s="198" t="s">
        <v>142</v>
      </c>
      <c r="AJ139" s="197" t="s">
        <v>142</v>
      </c>
      <c r="AK139" s="198" t="s">
        <v>142</v>
      </c>
      <c r="AL139" s="197" t="s">
        <v>142</v>
      </c>
      <c r="AM139" s="198" t="s">
        <v>142</v>
      </c>
      <c r="AN139" s="197" t="s">
        <v>142</v>
      </c>
      <c r="AO139" s="198" t="s">
        <v>142</v>
      </c>
      <c r="AP139" s="197" t="s">
        <v>142</v>
      </c>
      <c r="AQ139" s="198" t="s">
        <v>142</v>
      </c>
      <c r="AR139" s="197" t="s">
        <v>142</v>
      </c>
      <c r="AS139" s="198" t="s">
        <v>142</v>
      </c>
      <c r="AT139" s="197" t="s">
        <v>142</v>
      </c>
      <c r="AU139" s="198" t="s">
        <v>142</v>
      </c>
      <c r="AV139" s="197" t="s">
        <v>142</v>
      </c>
      <c r="AW139" s="198" t="s">
        <v>142</v>
      </c>
      <c r="AX139" s="197" t="s">
        <v>142</v>
      </c>
      <c r="AY139" s="198" t="s">
        <v>142</v>
      </c>
      <c r="AZ139" s="197" t="s">
        <v>142</v>
      </c>
      <c r="BA139" s="197" t="s">
        <v>142</v>
      </c>
      <c r="BB139" s="199" t="s">
        <v>142</v>
      </c>
      <c r="BC139" s="200" t="s">
        <v>142</v>
      </c>
      <c r="BD139" s="201" t="s">
        <v>142</v>
      </c>
      <c r="BE139" s="200" t="s">
        <v>142</v>
      </c>
      <c r="BF139" s="201" t="s">
        <v>142</v>
      </c>
      <c r="BG139" s="200" t="s">
        <v>142</v>
      </c>
      <c r="BH139" s="201" t="s">
        <v>142</v>
      </c>
      <c r="BI139" s="200" t="s">
        <v>142</v>
      </c>
      <c r="BJ139" s="201" t="s">
        <v>142</v>
      </c>
      <c r="BK139" s="200" t="s">
        <v>142</v>
      </c>
      <c r="BL139" s="201" t="s">
        <v>142</v>
      </c>
      <c r="BM139" s="200" t="s">
        <v>142</v>
      </c>
      <c r="BN139" s="201" t="s">
        <v>142</v>
      </c>
      <c r="BO139" s="200" t="s">
        <v>142</v>
      </c>
      <c r="BP139" s="201" t="s">
        <v>142</v>
      </c>
      <c r="BQ139" s="200" t="s">
        <v>142</v>
      </c>
      <c r="BR139" s="201" t="s">
        <v>142</v>
      </c>
      <c r="BS139" s="200" t="s">
        <v>142</v>
      </c>
      <c r="BT139" s="201" t="s">
        <v>142</v>
      </c>
      <c r="BU139" s="200" t="s">
        <v>142</v>
      </c>
      <c r="BV139" s="201" t="s">
        <v>142</v>
      </c>
      <c r="BW139" s="200" t="s">
        <v>142</v>
      </c>
      <c r="BX139" s="201" t="s">
        <v>142</v>
      </c>
      <c r="BY139" s="200" t="s">
        <v>142</v>
      </c>
      <c r="BZ139" s="201" t="s">
        <v>142</v>
      </c>
      <c r="CA139" s="200" t="s">
        <v>142</v>
      </c>
      <c r="CB139" s="201" t="s">
        <v>142</v>
      </c>
      <c r="CC139" s="200" t="s">
        <v>142</v>
      </c>
      <c r="CD139" s="201" t="s">
        <v>142</v>
      </c>
      <c r="CE139" s="200" t="s">
        <v>142</v>
      </c>
      <c r="CF139" s="201" t="s">
        <v>142</v>
      </c>
      <c r="CG139" s="200" t="s">
        <v>142</v>
      </c>
      <c r="CH139" s="201" t="s">
        <v>142</v>
      </c>
      <c r="CI139" s="200" t="s">
        <v>142</v>
      </c>
      <c r="CJ139" s="201" t="s">
        <v>142</v>
      </c>
      <c r="CK139" s="200" t="s">
        <v>142</v>
      </c>
      <c r="CL139" s="201" t="s">
        <v>142</v>
      </c>
      <c r="CM139" s="200" t="s">
        <v>142</v>
      </c>
      <c r="CN139" s="201" t="s">
        <v>142</v>
      </c>
      <c r="CO139" s="200" t="s">
        <v>142</v>
      </c>
      <c r="CP139" s="201" t="s">
        <v>142</v>
      </c>
      <c r="CQ139" s="200" t="s">
        <v>142</v>
      </c>
      <c r="CR139" s="201" t="s">
        <v>142</v>
      </c>
      <c r="CS139" s="200" t="s">
        <v>142</v>
      </c>
      <c r="CT139" s="201" t="s">
        <v>142</v>
      </c>
      <c r="CU139" s="200" t="s">
        <v>142</v>
      </c>
      <c r="CV139" s="201" t="s">
        <v>142</v>
      </c>
      <c r="CW139" s="200" t="s">
        <v>142</v>
      </c>
    </row>
    <row r="140" spans="2:101" x14ac:dyDescent="0.25">
      <c r="B140" s="94" t="s">
        <v>142</v>
      </c>
      <c r="C140" s="95" t="s">
        <v>142</v>
      </c>
      <c r="D140" s="195" t="s">
        <v>142</v>
      </c>
      <c r="E140" s="196" t="s">
        <v>142</v>
      </c>
      <c r="F140" s="197" t="s">
        <v>142</v>
      </c>
      <c r="G140" s="198" t="s">
        <v>142</v>
      </c>
      <c r="H140" s="197" t="s">
        <v>142</v>
      </c>
      <c r="I140" s="198" t="s">
        <v>142</v>
      </c>
      <c r="J140" s="197" t="s">
        <v>142</v>
      </c>
      <c r="K140" s="198" t="s">
        <v>142</v>
      </c>
      <c r="L140" s="197" t="s">
        <v>142</v>
      </c>
      <c r="M140" s="198" t="s">
        <v>142</v>
      </c>
      <c r="N140" s="197" t="s">
        <v>142</v>
      </c>
      <c r="O140" s="198" t="s">
        <v>142</v>
      </c>
      <c r="P140" s="197" t="s">
        <v>142</v>
      </c>
      <c r="Q140" s="198" t="s">
        <v>142</v>
      </c>
      <c r="R140" s="197" t="s">
        <v>142</v>
      </c>
      <c r="S140" s="198" t="s">
        <v>142</v>
      </c>
      <c r="T140" s="197" t="s">
        <v>142</v>
      </c>
      <c r="U140" s="198" t="s">
        <v>142</v>
      </c>
      <c r="V140" s="197" t="s">
        <v>142</v>
      </c>
      <c r="W140" s="198" t="s">
        <v>142</v>
      </c>
      <c r="X140" s="197" t="s">
        <v>142</v>
      </c>
      <c r="Y140" s="198" t="s">
        <v>142</v>
      </c>
      <c r="Z140" s="197" t="s">
        <v>142</v>
      </c>
      <c r="AA140" s="198" t="s">
        <v>142</v>
      </c>
      <c r="AB140" s="197" t="s">
        <v>142</v>
      </c>
      <c r="AC140" s="198" t="s">
        <v>142</v>
      </c>
      <c r="AD140" s="197" t="s">
        <v>142</v>
      </c>
      <c r="AE140" s="198" t="s">
        <v>142</v>
      </c>
      <c r="AF140" s="197" t="s">
        <v>142</v>
      </c>
      <c r="AG140" s="198" t="s">
        <v>142</v>
      </c>
      <c r="AH140" s="197" t="s">
        <v>142</v>
      </c>
      <c r="AI140" s="198" t="s">
        <v>142</v>
      </c>
      <c r="AJ140" s="197" t="s">
        <v>142</v>
      </c>
      <c r="AK140" s="198" t="s">
        <v>142</v>
      </c>
      <c r="AL140" s="197" t="s">
        <v>142</v>
      </c>
      <c r="AM140" s="198" t="s">
        <v>142</v>
      </c>
      <c r="AN140" s="197" t="s">
        <v>142</v>
      </c>
      <c r="AO140" s="198" t="s">
        <v>142</v>
      </c>
      <c r="AP140" s="197" t="s">
        <v>142</v>
      </c>
      <c r="AQ140" s="198" t="s">
        <v>142</v>
      </c>
      <c r="AR140" s="197" t="s">
        <v>142</v>
      </c>
      <c r="AS140" s="198" t="s">
        <v>142</v>
      </c>
      <c r="AT140" s="197" t="s">
        <v>142</v>
      </c>
      <c r="AU140" s="198" t="s">
        <v>142</v>
      </c>
      <c r="AV140" s="197" t="s">
        <v>142</v>
      </c>
      <c r="AW140" s="198" t="s">
        <v>142</v>
      </c>
      <c r="AX140" s="197" t="s">
        <v>142</v>
      </c>
      <c r="AY140" s="198" t="s">
        <v>142</v>
      </c>
      <c r="AZ140" s="197" t="s">
        <v>142</v>
      </c>
      <c r="BA140" s="197" t="s">
        <v>142</v>
      </c>
      <c r="BB140" s="199" t="s">
        <v>142</v>
      </c>
      <c r="BC140" s="200" t="s">
        <v>142</v>
      </c>
      <c r="BD140" s="201" t="s">
        <v>142</v>
      </c>
      <c r="BE140" s="200" t="s">
        <v>142</v>
      </c>
      <c r="BF140" s="201" t="s">
        <v>142</v>
      </c>
      <c r="BG140" s="200" t="s">
        <v>142</v>
      </c>
      <c r="BH140" s="201" t="s">
        <v>142</v>
      </c>
      <c r="BI140" s="200" t="s">
        <v>142</v>
      </c>
      <c r="BJ140" s="201" t="s">
        <v>142</v>
      </c>
      <c r="BK140" s="200" t="s">
        <v>142</v>
      </c>
      <c r="BL140" s="201" t="s">
        <v>142</v>
      </c>
      <c r="BM140" s="200" t="s">
        <v>142</v>
      </c>
      <c r="BN140" s="201" t="s">
        <v>142</v>
      </c>
      <c r="BO140" s="200" t="s">
        <v>142</v>
      </c>
      <c r="BP140" s="201" t="s">
        <v>142</v>
      </c>
      <c r="BQ140" s="200" t="s">
        <v>142</v>
      </c>
      <c r="BR140" s="201" t="s">
        <v>142</v>
      </c>
      <c r="BS140" s="200" t="s">
        <v>142</v>
      </c>
      <c r="BT140" s="201" t="s">
        <v>142</v>
      </c>
      <c r="BU140" s="200" t="s">
        <v>142</v>
      </c>
      <c r="BV140" s="201" t="s">
        <v>142</v>
      </c>
      <c r="BW140" s="200" t="s">
        <v>142</v>
      </c>
      <c r="BX140" s="201" t="s">
        <v>142</v>
      </c>
      <c r="BY140" s="200" t="s">
        <v>142</v>
      </c>
      <c r="BZ140" s="201" t="s">
        <v>142</v>
      </c>
      <c r="CA140" s="200" t="s">
        <v>142</v>
      </c>
      <c r="CB140" s="201" t="s">
        <v>142</v>
      </c>
      <c r="CC140" s="200" t="s">
        <v>142</v>
      </c>
      <c r="CD140" s="201" t="s">
        <v>142</v>
      </c>
      <c r="CE140" s="200" t="s">
        <v>142</v>
      </c>
      <c r="CF140" s="201" t="s">
        <v>142</v>
      </c>
      <c r="CG140" s="200" t="s">
        <v>142</v>
      </c>
      <c r="CH140" s="201" t="s">
        <v>142</v>
      </c>
      <c r="CI140" s="200" t="s">
        <v>142</v>
      </c>
      <c r="CJ140" s="201" t="s">
        <v>142</v>
      </c>
      <c r="CK140" s="200" t="s">
        <v>142</v>
      </c>
      <c r="CL140" s="201" t="s">
        <v>142</v>
      </c>
      <c r="CM140" s="200" t="s">
        <v>142</v>
      </c>
      <c r="CN140" s="201" t="s">
        <v>142</v>
      </c>
      <c r="CO140" s="200" t="s">
        <v>142</v>
      </c>
      <c r="CP140" s="201" t="s">
        <v>142</v>
      </c>
      <c r="CQ140" s="200" t="s">
        <v>142</v>
      </c>
      <c r="CR140" s="201" t="s">
        <v>142</v>
      </c>
      <c r="CS140" s="200" t="s">
        <v>142</v>
      </c>
      <c r="CT140" s="201" t="s">
        <v>142</v>
      </c>
      <c r="CU140" s="200" t="s">
        <v>142</v>
      </c>
      <c r="CV140" s="201" t="s">
        <v>142</v>
      </c>
      <c r="CW140" s="200" t="s">
        <v>142</v>
      </c>
    </row>
    <row r="141" spans="2:101" x14ac:dyDescent="0.25">
      <c r="B141" s="94" t="s">
        <v>142</v>
      </c>
      <c r="C141" s="95" t="s">
        <v>142</v>
      </c>
      <c r="D141" s="195" t="s">
        <v>142</v>
      </c>
      <c r="E141" s="196" t="s">
        <v>142</v>
      </c>
      <c r="F141" s="197" t="s">
        <v>142</v>
      </c>
      <c r="G141" s="198" t="s">
        <v>142</v>
      </c>
      <c r="H141" s="197" t="s">
        <v>142</v>
      </c>
      <c r="I141" s="198" t="s">
        <v>142</v>
      </c>
      <c r="J141" s="197" t="s">
        <v>142</v>
      </c>
      <c r="K141" s="198" t="s">
        <v>142</v>
      </c>
      <c r="L141" s="197" t="s">
        <v>142</v>
      </c>
      <c r="M141" s="198" t="s">
        <v>142</v>
      </c>
      <c r="N141" s="197" t="s">
        <v>142</v>
      </c>
      <c r="O141" s="198" t="s">
        <v>142</v>
      </c>
      <c r="P141" s="197" t="s">
        <v>142</v>
      </c>
      <c r="Q141" s="198" t="s">
        <v>142</v>
      </c>
      <c r="R141" s="197" t="s">
        <v>142</v>
      </c>
      <c r="S141" s="198" t="s">
        <v>142</v>
      </c>
      <c r="T141" s="197" t="s">
        <v>142</v>
      </c>
      <c r="U141" s="198" t="s">
        <v>142</v>
      </c>
      <c r="V141" s="197" t="s">
        <v>142</v>
      </c>
      <c r="W141" s="198" t="s">
        <v>142</v>
      </c>
      <c r="X141" s="197" t="s">
        <v>142</v>
      </c>
      <c r="Y141" s="198" t="s">
        <v>142</v>
      </c>
      <c r="Z141" s="197" t="s">
        <v>142</v>
      </c>
      <c r="AA141" s="198" t="s">
        <v>142</v>
      </c>
      <c r="AB141" s="197" t="s">
        <v>142</v>
      </c>
      <c r="AC141" s="198" t="s">
        <v>142</v>
      </c>
      <c r="AD141" s="197" t="s">
        <v>142</v>
      </c>
      <c r="AE141" s="198" t="s">
        <v>142</v>
      </c>
      <c r="AF141" s="197" t="s">
        <v>142</v>
      </c>
      <c r="AG141" s="198" t="s">
        <v>142</v>
      </c>
      <c r="AH141" s="197" t="s">
        <v>142</v>
      </c>
      <c r="AI141" s="198" t="s">
        <v>142</v>
      </c>
      <c r="AJ141" s="197" t="s">
        <v>142</v>
      </c>
      <c r="AK141" s="198" t="s">
        <v>142</v>
      </c>
      <c r="AL141" s="197" t="s">
        <v>142</v>
      </c>
      <c r="AM141" s="198" t="s">
        <v>142</v>
      </c>
      <c r="AN141" s="197" t="s">
        <v>142</v>
      </c>
      <c r="AO141" s="198" t="s">
        <v>142</v>
      </c>
      <c r="AP141" s="197" t="s">
        <v>142</v>
      </c>
      <c r="AQ141" s="198" t="s">
        <v>142</v>
      </c>
      <c r="AR141" s="197" t="s">
        <v>142</v>
      </c>
      <c r="AS141" s="198" t="s">
        <v>142</v>
      </c>
      <c r="AT141" s="197" t="s">
        <v>142</v>
      </c>
      <c r="AU141" s="198" t="s">
        <v>142</v>
      </c>
      <c r="AV141" s="197" t="s">
        <v>142</v>
      </c>
      <c r="AW141" s="198" t="s">
        <v>142</v>
      </c>
      <c r="AX141" s="197" t="s">
        <v>142</v>
      </c>
      <c r="AY141" s="198" t="s">
        <v>142</v>
      </c>
      <c r="AZ141" s="197" t="s">
        <v>142</v>
      </c>
      <c r="BA141" s="197" t="s">
        <v>142</v>
      </c>
      <c r="BB141" s="199" t="s">
        <v>142</v>
      </c>
      <c r="BC141" s="200" t="s">
        <v>142</v>
      </c>
      <c r="BD141" s="201" t="s">
        <v>142</v>
      </c>
      <c r="BE141" s="200" t="s">
        <v>142</v>
      </c>
      <c r="BF141" s="201" t="s">
        <v>142</v>
      </c>
      <c r="BG141" s="200" t="s">
        <v>142</v>
      </c>
      <c r="BH141" s="201" t="s">
        <v>142</v>
      </c>
      <c r="BI141" s="200" t="s">
        <v>142</v>
      </c>
      <c r="BJ141" s="201" t="s">
        <v>142</v>
      </c>
      <c r="BK141" s="200" t="s">
        <v>142</v>
      </c>
      <c r="BL141" s="201" t="s">
        <v>142</v>
      </c>
      <c r="BM141" s="200" t="s">
        <v>142</v>
      </c>
      <c r="BN141" s="201" t="s">
        <v>142</v>
      </c>
      <c r="BO141" s="200" t="s">
        <v>142</v>
      </c>
      <c r="BP141" s="201" t="s">
        <v>142</v>
      </c>
      <c r="BQ141" s="200" t="s">
        <v>142</v>
      </c>
      <c r="BR141" s="201" t="s">
        <v>142</v>
      </c>
      <c r="BS141" s="200" t="s">
        <v>142</v>
      </c>
      <c r="BT141" s="201" t="s">
        <v>142</v>
      </c>
      <c r="BU141" s="200" t="s">
        <v>142</v>
      </c>
      <c r="BV141" s="201" t="s">
        <v>142</v>
      </c>
      <c r="BW141" s="200" t="s">
        <v>142</v>
      </c>
      <c r="BX141" s="201" t="s">
        <v>142</v>
      </c>
      <c r="BY141" s="200" t="s">
        <v>142</v>
      </c>
      <c r="BZ141" s="201" t="s">
        <v>142</v>
      </c>
      <c r="CA141" s="200" t="s">
        <v>142</v>
      </c>
      <c r="CB141" s="201" t="s">
        <v>142</v>
      </c>
      <c r="CC141" s="200" t="s">
        <v>142</v>
      </c>
      <c r="CD141" s="201" t="s">
        <v>142</v>
      </c>
      <c r="CE141" s="200" t="s">
        <v>142</v>
      </c>
      <c r="CF141" s="201" t="s">
        <v>142</v>
      </c>
      <c r="CG141" s="200" t="s">
        <v>142</v>
      </c>
      <c r="CH141" s="201" t="s">
        <v>142</v>
      </c>
      <c r="CI141" s="200" t="s">
        <v>142</v>
      </c>
      <c r="CJ141" s="201" t="s">
        <v>142</v>
      </c>
      <c r="CK141" s="200" t="s">
        <v>142</v>
      </c>
      <c r="CL141" s="201" t="s">
        <v>142</v>
      </c>
      <c r="CM141" s="200" t="s">
        <v>142</v>
      </c>
      <c r="CN141" s="201" t="s">
        <v>142</v>
      </c>
      <c r="CO141" s="200" t="s">
        <v>142</v>
      </c>
      <c r="CP141" s="201" t="s">
        <v>142</v>
      </c>
      <c r="CQ141" s="200" t="s">
        <v>142</v>
      </c>
      <c r="CR141" s="201" t="s">
        <v>142</v>
      </c>
      <c r="CS141" s="200" t="s">
        <v>142</v>
      </c>
      <c r="CT141" s="201" t="s">
        <v>142</v>
      </c>
      <c r="CU141" s="200" t="s">
        <v>142</v>
      </c>
      <c r="CV141" s="201" t="s">
        <v>142</v>
      </c>
      <c r="CW141" s="200" t="s">
        <v>142</v>
      </c>
    </row>
    <row r="142" spans="2:101" x14ac:dyDescent="0.25">
      <c r="B142" s="94" t="s">
        <v>142</v>
      </c>
      <c r="C142" s="95" t="s">
        <v>142</v>
      </c>
      <c r="D142" s="195" t="s">
        <v>142</v>
      </c>
      <c r="E142" s="196" t="s">
        <v>142</v>
      </c>
      <c r="F142" s="197" t="s">
        <v>142</v>
      </c>
      <c r="G142" s="198" t="s">
        <v>142</v>
      </c>
      <c r="H142" s="197" t="s">
        <v>142</v>
      </c>
      <c r="I142" s="198" t="s">
        <v>142</v>
      </c>
      <c r="J142" s="197" t="s">
        <v>142</v>
      </c>
      <c r="K142" s="198" t="s">
        <v>142</v>
      </c>
      <c r="L142" s="197" t="s">
        <v>142</v>
      </c>
      <c r="M142" s="198" t="s">
        <v>142</v>
      </c>
      <c r="N142" s="197" t="s">
        <v>142</v>
      </c>
      <c r="O142" s="198" t="s">
        <v>142</v>
      </c>
      <c r="P142" s="197" t="s">
        <v>142</v>
      </c>
      <c r="Q142" s="198" t="s">
        <v>142</v>
      </c>
      <c r="R142" s="197" t="s">
        <v>142</v>
      </c>
      <c r="S142" s="198" t="s">
        <v>142</v>
      </c>
      <c r="T142" s="197" t="s">
        <v>142</v>
      </c>
      <c r="U142" s="198" t="s">
        <v>142</v>
      </c>
      <c r="V142" s="197" t="s">
        <v>142</v>
      </c>
      <c r="W142" s="198" t="s">
        <v>142</v>
      </c>
      <c r="X142" s="197" t="s">
        <v>142</v>
      </c>
      <c r="Y142" s="198" t="s">
        <v>142</v>
      </c>
      <c r="Z142" s="197" t="s">
        <v>142</v>
      </c>
      <c r="AA142" s="198" t="s">
        <v>142</v>
      </c>
      <c r="AB142" s="197" t="s">
        <v>142</v>
      </c>
      <c r="AC142" s="198" t="s">
        <v>142</v>
      </c>
      <c r="AD142" s="197" t="s">
        <v>142</v>
      </c>
      <c r="AE142" s="198" t="s">
        <v>142</v>
      </c>
      <c r="AF142" s="197" t="s">
        <v>142</v>
      </c>
      <c r="AG142" s="198" t="s">
        <v>142</v>
      </c>
      <c r="AH142" s="197" t="s">
        <v>142</v>
      </c>
      <c r="AI142" s="198" t="s">
        <v>142</v>
      </c>
      <c r="AJ142" s="197" t="s">
        <v>142</v>
      </c>
      <c r="AK142" s="198" t="s">
        <v>142</v>
      </c>
      <c r="AL142" s="197" t="s">
        <v>142</v>
      </c>
      <c r="AM142" s="198" t="s">
        <v>142</v>
      </c>
      <c r="AN142" s="197" t="s">
        <v>142</v>
      </c>
      <c r="AO142" s="198" t="s">
        <v>142</v>
      </c>
      <c r="AP142" s="197" t="s">
        <v>142</v>
      </c>
      <c r="AQ142" s="198" t="s">
        <v>142</v>
      </c>
      <c r="AR142" s="197" t="s">
        <v>142</v>
      </c>
      <c r="AS142" s="198" t="s">
        <v>142</v>
      </c>
      <c r="AT142" s="197" t="s">
        <v>142</v>
      </c>
      <c r="AU142" s="198" t="s">
        <v>142</v>
      </c>
      <c r="AV142" s="197" t="s">
        <v>142</v>
      </c>
      <c r="AW142" s="198" t="s">
        <v>142</v>
      </c>
      <c r="AX142" s="197" t="s">
        <v>142</v>
      </c>
      <c r="AY142" s="198" t="s">
        <v>142</v>
      </c>
      <c r="AZ142" s="197" t="s">
        <v>142</v>
      </c>
      <c r="BA142" s="197" t="s">
        <v>142</v>
      </c>
      <c r="BB142" s="199" t="s">
        <v>142</v>
      </c>
      <c r="BC142" s="200" t="s">
        <v>142</v>
      </c>
      <c r="BD142" s="201" t="s">
        <v>142</v>
      </c>
      <c r="BE142" s="200" t="s">
        <v>142</v>
      </c>
      <c r="BF142" s="201" t="s">
        <v>142</v>
      </c>
      <c r="BG142" s="200" t="s">
        <v>142</v>
      </c>
      <c r="BH142" s="201" t="s">
        <v>142</v>
      </c>
      <c r="BI142" s="200" t="s">
        <v>142</v>
      </c>
      <c r="BJ142" s="201" t="s">
        <v>142</v>
      </c>
      <c r="BK142" s="200" t="s">
        <v>142</v>
      </c>
      <c r="BL142" s="201" t="s">
        <v>142</v>
      </c>
      <c r="BM142" s="200" t="s">
        <v>142</v>
      </c>
      <c r="BN142" s="201" t="s">
        <v>142</v>
      </c>
      <c r="BO142" s="200" t="s">
        <v>142</v>
      </c>
      <c r="BP142" s="201" t="s">
        <v>142</v>
      </c>
      <c r="BQ142" s="200" t="s">
        <v>142</v>
      </c>
      <c r="BR142" s="201" t="s">
        <v>142</v>
      </c>
      <c r="BS142" s="200" t="s">
        <v>142</v>
      </c>
      <c r="BT142" s="201" t="s">
        <v>142</v>
      </c>
      <c r="BU142" s="200" t="s">
        <v>142</v>
      </c>
      <c r="BV142" s="201" t="s">
        <v>142</v>
      </c>
      <c r="BW142" s="200" t="s">
        <v>142</v>
      </c>
      <c r="BX142" s="201" t="s">
        <v>142</v>
      </c>
      <c r="BY142" s="200" t="s">
        <v>142</v>
      </c>
      <c r="BZ142" s="201" t="s">
        <v>142</v>
      </c>
      <c r="CA142" s="200" t="s">
        <v>142</v>
      </c>
      <c r="CB142" s="201" t="s">
        <v>142</v>
      </c>
      <c r="CC142" s="200" t="s">
        <v>142</v>
      </c>
      <c r="CD142" s="201" t="s">
        <v>142</v>
      </c>
      <c r="CE142" s="200" t="s">
        <v>142</v>
      </c>
      <c r="CF142" s="201" t="s">
        <v>142</v>
      </c>
      <c r="CG142" s="200" t="s">
        <v>142</v>
      </c>
      <c r="CH142" s="201" t="s">
        <v>142</v>
      </c>
      <c r="CI142" s="200" t="s">
        <v>142</v>
      </c>
      <c r="CJ142" s="201" t="s">
        <v>142</v>
      </c>
      <c r="CK142" s="200" t="s">
        <v>142</v>
      </c>
      <c r="CL142" s="201" t="s">
        <v>142</v>
      </c>
      <c r="CM142" s="200" t="s">
        <v>142</v>
      </c>
      <c r="CN142" s="201" t="s">
        <v>142</v>
      </c>
      <c r="CO142" s="200" t="s">
        <v>142</v>
      </c>
      <c r="CP142" s="201" t="s">
        <v>142</v>
      </c>
      <c r="CQ142" s="200" t="s">
        <v>142</v>
      </c>
      <c r="CR142" s="201" t="s">
        <v>142</v>
      </c>
      <c r="CS142" s="200" t="s">
        <v>142</v>
      </c>
      <c r="CT142" s="201" t="s">
        <v>142</v>
      </c>
      <c r="CU142" s="200" t="s">
        <v>142</v>
      </c>
      <c r="CV142" s="201" t="s">
        <v>142</v>
      </c>
      <c r="CW142" s="200" t="s">
        <v>142</v>
      </c>
    </row>
    <row r="143" spans="2:101" x14ac:dyDescent="0.25">
      <c r="B143" s="94" t="s">
        <v>142</v>
      </c>
      <c r="C143" s="95" t="s">
        <v>142</v>
      </c>
      <c r="D143" s="195" t="s">
        <v>142</v>
      </c>
      <c r="E143" s="196" t="s">
        <v>142</v>
      </c>
      <c r="F143" s="197" t="s">
        <v>142</v>
      </c>
      <c r="G143" s="198" t="s">
        <v>142</v>
      </c>
      <c r="H143" s="197" t="s">
        <v>142</v>
      </c>
      <c r="I143" s="198" t="s">
        <v>142</v>
      </c>
      <c r="J143" s="197" t="s">
        <v>142</v>
      </c>
      <c r="K143" s="198" t="s">
        <v>142</v>
      </c>
      <c r="L143" s="197" t="s">
        <v>142</v>
      </c>
      <c r="M143" s="198" t="s">
        <v>142</v>
      </c>
      <c r="N143" s="197" t="s">
        <v>142</v>
      </c>
      <c r="O143" s="198" t="s">
        <v>142</v>
      </c>
      <c r="P143" s="197" t="s">
        <v>142</v>
      </c>
      <c r="Q143" s="198" t="s">
        <v>142</v>
      </c>
      <c r="R143" s="197" t="s">
        <v>142</v>
      </c>
      <c r="S143" s="198" t="s">
        <v>142</v>
      </c>
      <c r="T143" s="197" t="s">
        <v>142</v>
      </c>
      <c r="U143" s="198" t="s">
        <v>142</v>
      </c>
      <c r="V143" s="197" t="s">
        <v>142</v>
      </c>
      <c r="W143" s="198" t="s">
        <v>142</v>
      </c>
      <c r="X143" s="197" t="s">
        <v>142</v>
      </c>
      <c r="Y143" s="198" t="s">
        <v>142</v>
      </c>
      <c r="Z143" s="197" t="s">
        <v>142</v>
      </c>
      <c r="AA143" s="198" t="s">
        <v>142</v>
      </c>
      <c r="AB143" s="197" t="s">
        <v>142</v>
      </c>
      <c r="AC143" s="198" t="s">
        <v>142</v>
      </c>
      <c r="AD143" s="197" t="s">
        <v>142</v>
      </c>
      <c r="AE143" s="198" t="s">
        <v>142</v>
      </c>
      <c r="AF143" s="197" t="s">
        <v>142</v>
      </c>
      <c r="AG143" s="198" t="s">
        <v>142</v>
      </c>
      <c r="AH143" s="197" t="s">
        <v>142</v>
      </c>
      <c r="AI143" s="198" t="s">
        <v>142</v>
      </c>
      <c r="AJ143" s="197" t="s">
        <v>142</v>
      </c>
      <c r="AK143" s="198" t="s">
        <v>142</v>
      </c>
      <c r="AL143" s="197" t="s">
        <v>142</v>
      </c>
      <c r="AM143" s="198" t="s">
        <v>142</v>
      </c>
      <c r="AN143" s="197" t="s">
        <v>142</v>
      </c>
      <c r="AO143" s="198" t="s">
        <v>142</v>
      </c>
      <c r="AP143" s="197" t="s">
        <v>142</v>
      </c>
      <c r="AQ143" s="198" t="s">
        <v>142</v>
      </c>
      <c r="AR143" s="197" t="s">
        <v>142</v>
      </c>
      <c r="AS143" s="198" t="s">
        <v>142</v>
      </c>
      <c r="AT143" s="197" t="s">
        <v>142</v>
      </c>
      <c r="AU143" s="198" t="s">
        <v>142</v>
      </c>
      <c r="AV143" s="197" t="s">
        <v>142</v>
      </c>
      <c r="AW143" s="198" t="s">
        <v>142</v>
      </c>
      <c r="AX143" s="197" t="s">
        <v>142</v>
      </c>
      <c r="AY143" s="198" t="s">
        <v>142</v>
      </c>
      <c r="AZ143" s="197" t="s">
        <v>142</v>
      </c>
      <c r="BA143" s="197" t="s">
        <v>142</v>
      </c>
      <c r="BB143" s="199" t="s">
        <v>142</v>
      </c>
      <c r="BC143" s="200" t="s">
        <v>142</v>
      </c>
      <c r="BD143" s="201" t="s">
        <v>142</v>
      </c>
      <c r="BE143" s="200" t="s">
        <v>142</v>
      </c>
      <c r="BF143" s="201" t="s">
        <v>142</v>
      </c>
      <c r="BG143" s="200" t="s">
        <v>142</v>
      </c>
      <c r="BH143" s="201" t="s">
        <v>142</v>
      </c>
      <c r="BI143" s="200" t="s">
        <v>142</v>
      </c>
      <c r="BJ143" s="201" t="s">
        <v>142</v>
      </c>
      <c r="BK143" s="200" t="s">
        <v>142</v>
      </c>
      <c r="BL143" s="201" t="s">
        <v>142</v>
      </c>
      <c r="BM143" s="200" t="s">
        <v>142</v>
      </c>
      <c r="BN143" s="201" t="s">
        <v>142</v>
      </c>
      <c r="BO143" s="200" t="s">
        <v>142</v>
      </c>
      <c r="BP143" s="201" t="s">
        <v>142</v>
      </c>
      <c r="BQ143" s="200" t="s">
        <v>142</v>
      </c>
      <c r="BR143" s="201" t="s">
        <v>142</v>
      </c>
      <c r="BS143" s="200" t="s">
        <v>142</v>
      </c>
      <c r="BT143" s="201" t="s">
        <v>142</v>
      </c>
      <c r="BU143" s="200" t="s">
        <v>142</v>
      </c>
      <c r="BV143" s="201" t="s">
        <v>142</v>
      </c>
      <c r="BW143" s="200" t="s">
        <v>142</v>
      </c>
      <c r="BX143" s="201" t="s">
        <v>142</v>
      </c>
      <c r="BY143" s="200" t="s">
        <v>142</v>
      </c>
      <c r="BZ143" s="201" t="s">
        <v>142</v>
      </c>
      <c r="CA143" s="200" t="s">
        <v>142</v>
      </c>
      <c r="CB143" s="201" t="s">
        <v>142</v>
      </c>
      <c r="CC143" s="200" t="s">
        <v>142</v>
      </c>
      <c r="CD143" s="201" t="s">
        <v>142</v>
      </c>
      <c r="CE143" s="200" t="s">
        <v>142</v>
      </c>
      <c r="CF143" s="201" t="s">
        <v>142</v>
      </c>
      <c r="CG143" s="200" t="s">
        <v>142</v>
      </c>
      <c r="CH143" s="201" t="s">
        <v>142</v>
      </c>
      <c r="CI143" s="200" t="s">
        <v>142</v>
      </c>
      <c r="CJ143" s="201" t="s">
        <v>142</v>
      </c>
      <c r="CK143" s="200" t="s">
        <v>142</v>
      </c>
      <c r="CL143" s="201" t="s">
        <v>142</v>
      </c>
      <c r="CM143" s="200" t="s">
        <v>142</v>
      </c>
      <c r="CN143" s="201" t="s">
        <v>142</v>
      </c>
      <c r="CO143" s="200" t="s">
        <v>142</v>
      </c>
      <c r="CP143" s="201" t="s">
        <v>142</v>
      </c>
      <c r="CQ143" s="200" t="s">
        <v>142</v>
      </c>
      <c r="CR143" s="201" t="s">
        <v>142</v>
      </c>
      <c r="CS143" s="200" t="s">
        <v>142</v>
      </c>
      <c r="CT143" s="201" t="s">
        <v>142</v>
      </c>
      <c r="CU143" s="200" t="s">
        <v>142</v>
      </c>
      <c r="CV143" s="201" t="s">
        <v>142</v>
      </c>
      <c r="CW143" s="200" t="s">
        <v>142</v>
      </c>
    </row>
    <row r="144" spans="2:101" x14ac:dyDescent="0.25">
      <c r="B144" s="94" t="s">
        <v>142</v>
      </c>
      <c r="C144" s="95" t="s">
        <v>142</v>
      </c>
      <c r="D144" s="195" t="s">
        <v>142</v>
      </c>
      <c r="E144" s="196" t="s">
        <v>142</v>
      </c>
      <c r="F144" s="197" t="s">
        <v>142</v>
      </c>
      <c r="G144" s="198" t="s">
        <v>142</v>
      </c>
      <c r="H144" s="197" t="s">
        <v>142</v>
      </c>
      <c r="I144" s="198" t="s">
        <v>142</v>
      </c>
      <c r="J144" s="197" t="s">
        <v>142</v>
      </c>
      <c r="K144" s="198" t="s">
        <v>142</v>
      </c>
      <c r="L144" s="197" t="s">
        <v>142</v>
      </c>
      <c r="M144" s="198" t="s">
        <v>142</v>
      </c>
      <c r="N144" s="197" t="s">
        <v>142</v>
      </c>
      <c r="O144" s="198" t="s">
        <v>142</v>
      </c>
      <c r="P144" s="197" t="s">
        <v>142</v>
      </c>
      <c r="Q144" s="198" t="s">
        <v>142</v>
      </c>
      <c r="R144" s="197" t="s">
        <v>142</v>
      </c>
      <c r="S144" s="198" t="s">
        <v>142</v>
      </c>
      <c r="T144" s="197" t="s">
        <v>142</v>
      </c>
      <c r="U144" s="198" t="s">
        <v>142</v>
      </c>
      <c r="V144" s="197" t="s">
        <v>142</v>
      </c>
      <c r="W144" s="198" t="s">
        <v>142</v>
      </c>
      <c r="X144" s="197" t="s">
        <v>142</v>
      </c>
      <c r="Y144" s="198" t="s">
        <v>142</v>
      </c>
      <c r="Z144" s="197" t="s">
        <v>142</v>
      </c>
      <c r="AA144" s="198" t="s">
        <v>142</v>
      </c>
      <c r="AB144" s="197" t="s">
        <v>142</v>
      </c>
      <c r="AC144" s="198" t="s">
        <v>142</v>
      </c>
      <c r="AD144" s="197" t="s">
        <v>142</v>
      </c>
      <c r="AE144" s="198" t="s">
        <v>142</v>
      </c>
      <c r="AF144" s="197" t="s">
        <v>142</v>
      </c>
      <c r="AG144" s="198" t="s">
        <v>142</v>
      </c>
      <c r="AH144" s="197" t="s">
        <v>142</v>
      </c>
      <c r="AI144" s="198" t="s">
        <v>142</v>
      </c>
      <c r="AJ144" s="197" t="s">
        <v>142</v>
      </c>
      <c r="AK144" s="198" t="s">
        <v>142</v>
      </c>
      <c r="AL144" s="197" t="s">
        <v>142</v>
      </c>
      <c r="AM144" s="198" t="s">
        <v>142</v>
      </c>
      <c r="AN144" s="197" t="s">
        <v>142</v>
      </c>
      <c r="AO144" s="198" t="s">
        <v>142</v>
      </c>
      <c r="AP144" s="197" t="s">
        <v>142</v>
      </c>
      <c r="AQ144" s="198" t="s">
        <v>142</v>
      </c>
      <c r="AR144" s="197" t="s">
        <v>142</v>
      </c>
      <c r="AS144" s="198" t="s">
        <v>142</v>
      </c>
      <c r="AT144" s="197" t="s">
        <v>142</v>
      </c>
      <c r="AU144" s="198" t="s">
        <v>142</v>
      </c>
      <c r="AV144" s="197" t="s">
        <v>142</v>
      </c>
      <c r="AW144" s="198" t="s">
        <v>142</v>
      </c>
      <c r="AX144" s="197" t="s">
        <v>142</v>
      </c>
      <c r="AY144" s="198" t="s">
        <v>142</v>
      </c>
      <c r="AZ144" s="197" t="s">
        <v>142</v>
      </c>
      <c r="BA144" s="197" t="s">
        <v>142</v>
      </c>
      <c r="BB144" s="199" t="s">
        <v>142</v>
      </c>
      <c r="BC144" s="200" t="s">
        <v>142</v>
      </c>
      <c r="BD144" s="201" t="s">
        <v>142</v>
      </c>
      <c r="BE144" s="200" t="s">
        <v>142</v>
      </c>
      <c r="BF144" s="201" t="s">
        <v>142</v>
      </c>
      <c r="BG144" s="200" t="s">
        <v>142</v>
      </c>
      <c r="BH144" s="201" t="s">
        <v>142</v>
      </c>
      <c r="BI144" s="200" t="s">
        <v>142</v>
      </c>
      <c r="BJ144" s="201" t="s">
        <v>142</v>
      </c>
      <c r="BK144" s="200" t="s">
        <v>142</v>
      </c>
      <c r="BL144" s="201" t="s">
        <v>142</v>
      </c>
      <c r="BM144" s="200" t="s">
        <v>142</v>
      </c>
      <c r="BN144" s="201" t="s">
        <v>142</v>
      </c>
      <c r="BO144" s="200" t="s">
        <v>142</v>
      </c>
      <c r="BP144" s="201" t="s">
        <v>142</v>
      </c>
      <c r="BQ144" s="200" t="s">
        <v>142</v>
      </c>
      <c r="BR144" s="201" t="s">
        <v>142</v>
      </c>
      <c r="BS144" s="200" t="s">
        <v>142</v>
      </c>
      <c r="BT144" s="201" t="s">
        <v>142</v>
      </c>
      <c r="BU144" s="200" t="s">
        <v>142</v>
      </c>
      <c r="BV144" s="201" t="s">
        <v>142</v>
      </c>
      <c r="BW144" s="200" t="s">
        <v>142</v>
      </c>
      <c r="BX144" s="201" t="s">
        <v>142</v>
      </c>
      <c r="BY144" s="200" t="s">
        <v>142</v>
      </c>
      <c r="BZ144" s="201" t="s">
        <v>142</v>
      </c>
      <c r="CA144" s="200" t="s">
        <v>142</v>
      </c>
      <c r="CB144" s="201" t="s">
        <v>142</v>
      </c>
      <c r="CC144" s="200" t="s">
        <v>142</v>
      </c>
      <c r="CD144" s="201" t="s">
        <v>142</v>
      </c>
      <c r="CE144" s="200" t="s">
        <v>142</v>
      </c>
      <c r="CF144" s="201" t="s">
        <v>142</v>
      </c>
      <c r="CG144" s="200" t="s">
        <v>142</v>
      </c>
      <c r="CH144" s="201" t="s">
        <v>142</v>
      </c>
      <c r="CI144" s="200" t="s">
        <v>142</v>
      </c>
      <c r="CJ144" s="201" t="s">
        <v>142</v>
      </c>
      <c r="CK144" s="200" t="s">
        <v>142</v>
      </c>
      <c r="CL144" s="201" t="s">
        <v>142</v>
      </c>
      <c r="CM144" s="200" t="s">
        <v>142</v>
      </c>
      <c r="CN144" s="201" t="s">
        <v>142</v>
      </c>
      <c r="CO144" s="200" t="s">
        <v>142</v>
      </c>
      <c r="CP144" s="201" t="s">
        <v>142</v>
      </c>
      <c r="CQ144" s="200" t="s">
        <v>142</v>
      </c>
      <c r="CR144" s="201" t="s">
        <v>142</v>
      </c>
      <c r="CS144" s="200" t="s">
        <v>142</v>
      </c>
      <c r="CT144" s="201" t="s">
        <v>142</v>
      </c>
      <c r="CU144" s="200" t="s">
        <v>142</v>
      </c>
      <c r="CV144" s="201" t="s">
        <v>142</v>
      </c>
      <c r="CW144" s="200" t="s">
        <v>142</v>
      </c>
    </row>
    <row r="145" spans="2:101" x14ac:dyDescent="0.25">
      <c r="B145" s="94" t="s">
        <v>142</v>
      </c>
      <c r="C145" s="95" t="s">
        <v>142</v>
      </c>
      <c r="D145" s="195" t="s">
        <v>142</v>
      </c>
      <c r="E145" s="196" t="s">
        <v>142</v>
      </c>
      <c r="F145" s="197" t="s">
        <v>142</v>
      </c>
      <c r="G145" s="198" t="s">
        <v>142</v>
      </c>
      <c r="H145" s="197" t="s">
        <v>142</v>
      </c>
      <c r="I145" s="198" t="s">
        <v>142</v>
      </c>
      <c r="J145" s="197" t="s">
        <v>142</v>
      </c>
      <c r="K145" s="198" t="s">
        <v>142</v>
      </c>
      <c r="L145" s="197" t="s">
        <v>142</v>
      </c>
      <c r="M145" s="198" t="s">
        <v>142</v>
      </c>
      <c r="N145" s="197" t="s">
        <v>142</v>
      </c>
      <c r="O145" s="198" t="s">
        <v>142</v>
      </c>
      <c r="P145" s="197" t="s">
        <v>142</v>
      </c>
      <c r="Q145" s="198" t="s">
        <v>142</v>
      </c>
      <c r="R145" s="197" t="s">
        <v>142</v>
      </c>
      <c r="S145" s="198" t="s">
        <v>142</v>
      </c>
      <c r="T145" s="197" t="s">
        <v>142</v>
      </c>
      <c r="U145" s="198" t="s">
        <v>142</v>
      </c>
      <c r="V145" s="197" t="s">
        <v>142</v>
      </c>
      <c r="W145" s="198" t="s">
        <v>142</v>
      </c>
      <c r="X145" s="197" t="s">
        <v>142</v>
      </c>
      <c r="Y145" s="198" t="s">
        <v>142</v>
      </c>
      <c r="Z145" s="197" t="s">
        <v>142</v>
      </c>
      <c r="AA145" s="198" t="s">
        <v>142</v>
      </c>
      <c r="AB145" s="197" t="s">
        <v>142</v>
      </c>
      <c r="AC145" s="198" t="s">
        <v>142</v>
      </c>
      <c r="AD145" s="197" t="s">
        <v>142</v>
      </c>
      <c r="AE145" s="198" t="s">
        <v>142</v>
      </c>
      <c r="AF145" s="197" t="s">
        <v>142</v>
      </c>
      <c r="AG145" s="198" t="s">
        <v>142</v>
      </c>
      <c r="AH145" s="197" t="s">
        <v>142</v>
      </c>
      <c r="AI145" s="198" t="s">
        <v>142</v>
      </c>
      <c r="AJ145" s="197" t="s">
        <v>142</v>
      </c>
      <c r="AK145" s="198" t="s">
        <v>142</v>
      </c>
      <c r="AL145" s="197" t="s">
        <v>142</v>
      </c>
      <c r="AM145" s="198" t="s">
        <v>142</v>
      </c>
      <c r="AN145" s="197" t="s">
        <v>142</v>
      </c>
      <c r="AO145" s="198" t="s">
        <v>142</v>
      </c>
      <c r="AP145" s="197" t="s">
        <v>142</v>
      </c>
      <c r="AQ145" s="198" t="s">
        <v>142</v>
      </c>
      <c r="AR145" s="197" t="s">
        <v>142</v>
      </c>
      <c r="AS145" s="198" t="s">
        <v>142</v>
      </c>
      <c r="AT145" s="197" t="s">
        <v>142</v>
      </c>
      <c r="AU145" s="198" t="s">
        <v>142</v>
      </c>
      <c r="AV145" s="197" t="s">
        <v>142</v>
      </c>
      <c r="AW145" s="198" t="s">
        <v>142</v>
      </c>
      <c r="AX145" s="197" t="s">
        <v>142</v>
      </c>
      <c r="AY145" s="198" t="s">
        <v>142</v>
      </c>
      <c r="AZ145" s="197" t="s">
        <v>142</v>
      </c>
      <c r="BA145" s="197" t="s">
        <v>142</v>
      </c>
      <c r="BB145" s="199" t="s">
        <v>142</v>
      </c>
      <c r="BC145" s="200" t="s">
        <v>142</v>
      </c>
      <c r="BD145" s="201" t="s">
        <v>142</v>
      </c>
      <c r="BE145" s="200" t="s">
        <v>142</v>
      </c>
      <c r="BF145" s="201" t="s">
        <v>142</v>
      </c>
      <c r="BG145" s="200" t="s">
        <v>142</v>
      </c>
      <c r="BH145" s="201" t="s">
        <v>142</v>
      </c>
      <c r="BI145" s="200" t="s">
        <v>142</v>
      </c>
      <c r="BJ145" s="201" t="s">
        <v>142</v>
      </c>
      <c r="BK145" s="200" t="s">
        <v>142</v>
      </c>
      <c r="BL145" s="201" t="s">
        <v>142</v>
      </c>
      <c r="BM145" s="200" t="s">
        <v>142</v>
      </c>
      <c r="BN145" s="201" t="s">
        <v>142</v>
      </c>
      <c r="BO145" s="200" t="s">
        <v>142</v>
      </c>
      <c r="BP145" s="201" t="s">
        <v>142</v>
      </c>
      <c r="BQ145" s="200" t="s">
        <v>142</v>
      </c>
      <c r="BR145" s="201" t="s">
        <v>142</v>
      </c>
      <c r="BS145" s="200" t="s">
        <v>142</v>
      </c>
      <c r="BT145" s="201" t="s">
        <v>142</v>
      </c>
      <c r="BU145" s="200" t="s">
        <v>142</v>
      </c>
      <c r="BV145" s="201" t="s">
        <v>142</v>
      </c>
      <c r="BW145" s="200" t="s">
        <v>142</v>
      </c>
      <c r="BX145" s="201" t="s">
        <v>142</v>
      </c>
      <c r="BY145" s="200" t="s">
        <v>142</v>
      </c>
      <c r="BZ145" s="201" t="s">
        <v>142</v>
      </c>
      <c r="CA145" s="200" t="s">
        <v>142</v>
      </c>
      <c r="CB145" s="201" t="s">
        <v>142</v>
      </c>
      <c r="CC145" s="200" t="s">
        <v>142</v>
      </c>
      <c r="CD145" s="201" t="s">
        <v>142</v>
      </c>
      <c r="CE145" s="200" t="s">
        <v>142</v>
      </c>
      <c r="CF145" s="201" t="s">
        <v>142</v>
      </c>
      <c r="CG145" s="200" t="s">
        <v>142</v>
      </c>
      <c r="CH145" s="201" t="s">
        <v>142</v>
      </c>
      <c r="CI145" s="200" t="s">
        <v>142</v>
      </c>
      <c r="CJ145" s="201" t="s">
        <v>142</v>
      </c>
      <c r="CK145" s="200" t="s">
        <v>142</v>
      </c>
      <c r="CL145" s="201" t="s">
        <v>142</v>
      </c>
      <c r="CM145" s="200" t="s">
        <v>142</v>
      </c>
      <c r="CN145" s="201" t="s">
        <v>142</v>
      </c>
      <c r="CO145" s="200" t="s">
        <v>142</v>
      </c>
      <c r="CP145" s="201" t="s">
        <v>142</v>
      </c>
      <c r="CQ145" s="200" t="s">
        <v>142</v>
      </c>
      <c r="CR145" s="201" t="s">
        <v>142</v>
      </c>
      <c r="CS145" s="200" t="s">
        <v>142</v>
      </c>
      <c r="CT145" s="201" t="s">
        <v>142</v>
      </c>
      <c r="CU145" s="200" t="s">
        <v>142</v>
      </c>
      <c r="CV145" s="201" t="s">
        <v>142</v>
      </c>
      <c r="CW145" s="200" t="s">
        <v>142</v>
      </c>
    </row>
    <row r="146" spans="2:101" x14ac:dyDescent="0.25">
      <c r="B146" s="94" t="s">
        <v>142</v>
      </c>
      <c r="C146" s="95" t="s">
        <v>142</v>
      </c>
      <c r="D146" s="195" t="s">
        <v>142</v>
      </c>
      <c r="E146" s="196" t="s">
        <v>142</v>
      </c>
      <c r="F146" s="197" t="s">
        <v>142</v>
      </c>
      <c r="G146" s="198" t="s">
        <v>142</v>
      </c>
      <c r="H146" s="197" t="s">
        <v>142</v>
      </c>
      <c r="I146" s="198" t="s">
        <v>142</v>
      </c>
      <c r="J146" s="197" t="s">
        <v>142</v>
      </c>
      <c r="K146" s="198" t="s">
        <v>142</v>
      </c>
      <c r="L146" s="197" t="s">
        <v>142</v>
      </c>
      <c r="M146" s="198" t="s">
        <v>142</v>
      </c>
      <c r="N146" s="197" t="s">
        <v>142</v>
      </c>
      <c r="O146" s="198" t="s">
        <v>142</v>
      </c>
      <c r="P146" s="197" t="s">
        <v>142</v>
      </c>
      <c r="Q146" s="198" t="s">
        <v>142</v>
      </c>
      <c r="R146" s="197" t="s">
        <v>142</v>
      </c>
      <c r="S146" s="198" t="s">
        <v>142</v>
      </c>
      <c r="T146" s="197" t="s">
        <v>142</v>
      </c>
      <c r="U146" s="198" t="s">
        <v>142</v>
      </c>
      <c r="V146" s="197" t="s">
        <v>142</v>
      </c>
      <c r="W146" s="198" t="s">
        <v>142</v>
      </c>
      <c r="X146" s="197" t="s">
        <v>142</v>
      </c>
      <c r="Y146" s="198" t="s">
        <v>142</v>
      </c>
      <c r="Z146" s="197" t="s">
        <v>142</v>
      </c>
      <c r="AA146" s="198" t="s">
        <v>142</v>
      </c>
      <c r="AB146" s="197" t="s">
        <v>142</v>
      </c>
      <c r="AC146" s="198" t="s">
        <v>142</v>
      </c>
      <c r="AD146" s="197" t="s">
        <v>142</v>
      </c>
      <c r="AE146" s="198" t="s">
        <v>142</v>
      </c>
      <c r="AF146" s="197" t="s">
        <v>142</v>
      </c>
      <c r="AG146" s="198" t="s">
        <v>142</v>
      </c>
      <c r="AH146" s="197" t="s">
        <v>142</v>
      </c>
      <c r="AI146" s="198" t="s">
        <v>142</v>
      </c>
      <c r="AJ146" s="197" t="s">
        <v>142</v>
      </c>
      <c r="AK146" s="198" t="s">
        <v>142</v>
      </c>
      <c r="AL146" s="197" t="s">
        <v>142</v>
      </c>
      <c r="AM146" s="198" t="s">
        <v>142</v>
      </c>
      <c r="AN146" s="197" t="s">
        <v>142</v>
      </c>
      <c r="AO146" s="198" t="s">
        <v>142</v>
      </c>
      <c r="AP146" s="197" t="s">
        <v>142</v>
      </c>
      <c r="AQ146" s="198" t="s">
        <v>142</v>
      </c>
      <c r="AR146" s="197" t="s">
        <v>142</v>
      </c>
      <c r="AS146" s="198" t="s">
        <v>142</v>
      </c>
      <c r="AT146" s="197" t="s">
        <v>142</v>
      </c>
      <c r="AU146" s="198" t="s">
        <v>142</v>
      </c>
      <c r="AV146" s="197" t="s">
        <v>142</v>
      </c>
      <c r="AW146" s="198" t="s">
        <v>142</v>
      </c>
      <c r="AX146" s="197" t="s">
        <v>142</v>
      </c>
      <c r="AY146" s="198" t="s">
        <v>142</v>
      </c>
      <c r="AZ146" s="197" t="s">
        <v>142</v>
      </c>
      <c r="BA146" s="197" t="s">
        <v>142</v>
      </c>
      <c r="BB146" s="199" t="s">
        <v>142</v>
      </c>
      <c r="BC146" s="200" t="s">
        <v>142</v>
      </c>
      <c r="BD146" s="201" t="s">
        <v>142</v>
      </c>
      <c r="BE146" s="200" t="s">
        <v>142</v>
      </c>
      <c r="BF146" s="201" t="s">
        <v>142</v>
      </c>
      <c r="BG146" s="200" t="s">
        <v>142</v>
      </c>
      <c r="BH146" s="201" t="s">
        <v>142</v>
      </c>
      <c r="BI146" s="200" t="s">
        <v>142</v>
      </c>
      <c r="BJ146" s="201" t="s">
        <v>142</v>
      </c>
      <c r="BK146" s="200" t="s">
        <v>142</v>
      </c>
      <c r="BL146" s="201" t="s">
        <v>142</v>
      </c>
      <c r="BM146" s="200" t="s">
        <v>142</v>
      </c>
      <c r="BN146" s="201" t="s">
        <v>142</v>
      </c>
      <c r="BO146" s="200" t="s">
        <v>142</v>
      </c>
      <c r="BP146" s="201" t="s">
        <v>142</v>
      </c>
      <c r="BQ146" s="200" t="s">
        <v>142</v>
      </c>
      <c r="BR146" s="201" t="s">
        <v>142</v>
      </c>
      <c r="BS146" s="200" t="s">
        <v>142</v>
      </c>
      <c r="BT146" s="201" t="s">
        <v>142</v>
      </c>
      <c r="BU146" s="200" t="s">
        <v>142</v>
      </c>
      <c r="BV146" s="201" t="s">
        <v>142</v>
      </c>
      <c r="BW146" s="200" t="s">
        <v>142</v>
      </c>
      <c r="BX146" s="201" t="s">
        <v>142</v>
      </c>
      <c r="BY146" s="200" t="s">
        <v>142</v>
      </c>
      <c r="BZ146" s="201" t="s">
        <v>142</v>
      </c>
      <c r="CA146" s="200" t="s">
        <v>142</v>
      </c>
      <c r="CB146" s="201" t="s">
        <v>142</v>
      </c>
      <c r="CC146" s="200" t="s">
        <v>142</v>
      </c>
      <c r="CD146" s="201" t="s">
        <v>142</v>
      </c>
      <c r="CE146" s="200" t="s">
        <v>142</v>
      </c>
      <c r="CF146" s="201" t="s">
        <v>142</v>
      </c>
      <c r="CG146" s="200" t="s">
        <v>142</v>
      </c>
      <c r="CH146" s="201" t="s">
        <v>142</v>
      </c>
      <c r="CI146" s="200" t="s">
        <v>142</v>
      </c>
      <c r="CJ146" s="201" t="s">
        <v>142</v>
      </c>
      <c r="CK146" s="200" t="s">
        <v>142</v>
      </c>
      <c r="CL146" s="201" t="s">
        <v>142</v>
      </c>
      <c r="CM146" s="200" t="s">
        <v>142</v>
      </c>
      <c r="CN146" s="201" t="s">
        <v>142</v>
      </c>
      <c r="CO146" s="200" t="s">
        <v>142</v>
      </c>
      <c r="CP146" s="201" t="s">
        <v>142</v>
      </c>
      <c r="CQ146" s="200" t="s">
        <v>142</v>
      </c>
      <c r="CR146" s="201" t="s">
        <v>142</v>
      </c>
      <c r="CS146" s="200" t="s">
        <v>142</v>
      </c>
      <c r="CT146" s="201" t="s">
        <v>142</v>
      </c>
      <c r="CU146" s="200" t="s">
        <v>142</v>
      </c>
      <c r="CV146" s="201" t="s">
        <v>142</v>
      </c>
      <c r="CW146" s="200" t="s">
        <v>142</v>
      </c>
    </row>
    <row r="147" spans="2:101" x14ac:dyDescent="0.25">
      <c r="B147" s="94" t="s">
        <v>142</v>
      </c>
      <c r="C147" s="95" t="s">
        <v>142</v>
      </c>
      <c r="D147" s="195" t="s">
        <v>142</v>
      </c>
      <c r="E147" s="196" t="s">
        <v>142</v>
      </c>
      <c r="F147" s="197" t="s">
        <v>142</v>
      </c>
      <c r="G147" s="198" t="s">
        <v>142</v>
      </c>
      <c r="H147" s="197" t="s">
        <v>142</v>
      </c>
      <c r="I147" s="198" t="s">
        <v>142</v>
      </c>
      <c r="J147" s="197" t="s">
        <v>142</v>
      </c>
      <c r="K147" s="198" t="s">
        <v>142</v>
      </c>
      <c r="L147" s="197" t="s">
        <v>142</v>
      </c>
      <c r="M147" s="198" t="s">
        <v>142</v>
      </c>
      <c r="N147" s="197" t="s">
        <v>142</v>
      </c>
      <c r="O147" s="198" t="s">
        <v>142</v>
      </c>
      <c r="P147" s="197" t="s">
        <v>142</v>
      </c>
      <c r="Q147" s="198" t="s">
        <v>142</v>
      </c>
      <c r="R147" s="197" t="s">
        <v>142</v>
      </c>
      <c r="S147" s="198" t="s">
        <v>142</v>
      </c>
      <c r="T147" s="197" t="s">
        <v>142</v>
      </c>
      <c r="U147" s="198" t="s">
        <v>142</v>
      </c>
      <c r="V147" s="197" t="s">
        <v>142</v>
      </c>
      <c r="W147" s="198" t="s">
        <v>142</v>
      </c>
      <c r="X147" s="197" t="s">
        <v>142</v>
      </c>
      <c r="Y147" s="198" t="s">
        <v>142</v>
      </c>
      <c r="Z147" s="197" t="s">
        <v>142</v>
      </c>
      <c r="AA147" s="198" t="s">
        <v>142</v>
      </c>
      <c r="AB147" s="197" t="s">
        <v>142</v>
      </c>
      <c r="AC147" s="198" t="s">
        <v>142</v>
      </c>
      <c r="AD147" s="197" t="s">
        <v>142</v>
      </c>
      <c r="AE147" s="198" t="s">
        <v>142</v>
      </c>
      <c r="AF147" s="197" t="s">
        <v>142</v>
      </c>
      <c r="AG147" s="198" t="s">
        <v>142</v>
      </c>
      <c r="AH147" s="197" t="s">
        <v>142</v>
      </c>
      <c r="AI147" s="198" t="s">
        <v>142</v>
      </c>
      <c r="AJ147" s="197" t="s">
        <v>142</v>
      </c>
      <c r="AK147" s="198" t="s">
        <v>142</v>
      </c>
      <c r="AL147" s="197" t="s">
        <v>142</v>
      </c>
      <c r="AM147" s="198" t="s">
        <v>142</v>
      </c>
      <c r="AN147" s="197" t="s">
        <v>142</v>
      </c>
      <c r="AO147" s="198" t="s">
        <v>142</v>
      </c>
      <c r="AP147" s="197" t="s">
        <v>142</v>
      </c>
      <c r="AQ147" s="198" t="s">
        <v>142</v>
      </c>
      <c r="AR147" s="197" t="s">
        <v>142</v>
      </c>
      <c r="AS147" s="198" t="s">
        <v>142</v>
      </c>
      <c r="AT147" s="197" t="s">
        <v>142</v>
      </c>
      <c r="AU147" s="198" t="s">
        <v>142</v>
      </c>
      <c r="AV147" s="197" t="s">
        <v>142</v>
      </c>
      <c r="AW147" s="198" t="s">
        <v>142</v>
      </c>
      <c r="AX147" s="197" t="s">
        <v>142</v>
      </c>
      <c r="AY147" s="198" t="s">
        <v>142</v>
      </c>
      <c r="AZ147" s="197" t="s">
        <v>142</v>
      </c>
      <c r="BA147" s="197" t="s">
        <v>142</v>
      </c>
      <c r="BB147" s="199" t="s">
        <v>142</v>
      </c>
      <c r="BC147" s="200" t="s">
        <v>142</v>
      </c>
      <c r="BD147" s="201" t="s">
        <v>142</v>
      </c>
      <c r="BE147" s="200" t="s">
        <v>142</v>
      </c>
      <c r="BF147" s="201" t="s">
        <v>142</v>
      </c>
      <c r="BG147" s="200" t="s">
        <v>142</v>
      </c>
      <c r="BH147" s="201" t="s">
        <v>142</v>
      </c>
      <c r="BI147" s="200" t="s">
        <v>142</v>
      </c>
      <c r="BJ147" s="201" t="s">
        <v>142</v>
      </c>
      <c r="BK147" s="200" t="s">
        <v>142</v>
      </c>
      <c r="BL147" s="201" t="s">
        <v>142</v>
      </c>
      <c r="BM147" s="200" t="s">
        <v>142</v>
      </c>
      <c r="BN147" s="201" t="s">
        <v>142</v>
      </c>
      <c r="BO147" s="200" t="s">
        <v>142</v>
      </c>
      <c r="BP147" s="201" t="s">
        <v>142</v>
      </c>
      <c r="BQ147" s="200" t="s">
        <v>142</v>
      </c>
      <c r="BR147" s="201" t="s">
        <v>142</v>
      </c>
      <c r="BS147" s="200" t="s">
        <v>142</v>
      </c>
      <c r="BT147" s="201" t="s">
        <v>142</v>
      </c>
      <c r="BU147" s="200" t="s">
        <v>142</v>
      </c>
      <c r="BV147" s="201" t="s">
        <v>142</v>
      </c>
      <c r="BW147" s="200" t="s">
        <v>142</v>
      </c>
      <c r="BX147" s="201" t="s">
        <v>142</v>
      </c>
      <c r="BY147" s="200" t="s">
        <v>142</v>
      </c>
      <c r="BZ147" s="201" t="s">
        <v>142</v>
      </c>
      <c r="CA147" s="200" t="s">
        <v>142</v>
      </c>
      <c r="CB147" s="201" t="s">
        <v>142</v>
      </c>
      <c r="CC147" s="200" t="s">
        <v>142</v>
      </c>
      <c r="CD147" s="201" t="s">
        <v>142</v>
      </c>
      <c r="CE147" s="200" t="s">
        <v>142</v>
      </c>
      <c r="CF147" s="201" t="s">
        <v>142</v>
      </c>
      <c r="CG147" s="200" t="s">
        <v>142</v>
      </c>
      <c r="CH147" s="201" t="s">
        <v>142</v>
      </c>
      <c r="CI147" s="200" t="s">
        <v>142</v>
      </c>
      <c r="CJ147" s="201" t="s">
        <v>142</v>
      </c>
      <c r="CK147" s="200" t="s">
        <v>142</v>
      </c>
      <c r="CL147" s="201" t="s">
        <v>142</v>
      </c>
      <c r="CM147" s="200" t="s">
        <v>142</v>
      </c>
      <c r="CN147" s="201" t="s">
        <v>142</v>
      </c>
      <c r="CO147" s="200" t="s">
        <v>142</v>
      </c>
      <c r="CP147" s="201" t="s">
        <v>142</v>
      </c>
      <c r="CQ147" s="200" t="s">
        <v>142</v>
      </c>
      <c r="CR147" s="201" t="s">
        <v>142</v>
      </c>
      <c r="CS147" s="200" t="s">
        <v>142</v>
      </c>
      <c r="CT147" s="201" t="s">
        <v>142</v>
      </c>
      <c r="CU147" s="200" t="s">
        <v>142</v>
      </c>
      <c r="CV147" s="201" t="s">
        <v>142</v>
      </c>
      <c r="CW147" s="200" t="s">
        <v>142</v>
      </c>
    </row>
    <row r="148" spans="2:101" x14ac:dyDescent="0.25">
      <c r="B148" s="94" t="s">
        <v>142</v>
      </c>
      <c r="C148" s="95" t="s">
        <v>142</v>
      </c>
      <c r="D148" s="195" t="s">
        <v>142</v>
      </c>
      <c r="E148" s="196" t="s">
        <v>142</v>
      </c>
      <c r="F148" s="197" t="s">
        <v>142</v>
      </c>
      <c r="G148" s="198" t="s">
        <v>142</v>
      </c>
      <c r="H148" s="197" t="s">
        <v>142</v>
      </c>
      <c r="I148" s="198" t="s">
        <v>142</v>
      </c>
      <c r="J148" s="197" t="s">
        <v>142</v>
      </c>
      <c r="K148" s="198" t="s">
        <v>142</v>
      </c>
      <c r="L148" s="197" t="s">
        <v>142</v>
      </c>
      <c r="M148" s="198" t="s">
        <v>142</v>
      </c>
      <c r="N148" s="197" t="s">
        <v>142</v>
      </c>
      <c r="O148" s="198" t="s">
        <v>142</v>
      </c>
      <c r="P148" s="197" t="s">
        <v>142</v>
      </c>
      <c r="Q148" s="198" t="s">
        <v>142</v>
      </c>
      <c r="R148" s="197" t="s">
        <v>142</v>
      </c>
      <c r="S148" s="198" t="s">
        <v>142</v>
      </c>
      <c r="T148" s="197" t="s">
        <v>142</v>
      </c>
      <c r="U148" s="198" t="s">
        <v>142</v>
      </c>
      <c r="V148" s="197" t="s">
        <v>142</v>
      </c>
      <c r="W148" s="198" t="s">
        <v>142</v>
      </c>
      <c r="X148" s="197" t="s">
        <v>142</v>
      </c>
      <c r="Y148" s="198" t="s">
        <v>142</v>
      </c>
      <c r="Z148" s="197" t="s">
        <v>142</v>
      </c>
      <c r="AA148" s="198" t="s">
        <v>142</v>
      </c>
      <c r="AB148" s="197" t="s">
        <v>142</v>
      </c>
      <c r="AC148" s="198" t="s">
        <v>142</v>
      </c>
      <c r="AD148" s="197" t="s">
        <v>142</v>
      </c>
      <c r="AE148" s="198" t="s">
        <v>142</v>
      </c>
      <c r="AF148" s="197" t="s">
        <v>142</v>
      </c>
      <c r="AG148" s="198" t="s">
        <v>142</v>
      </c>
      <c r="AH148" s="197" t="s">
        <v>142</v>
      </c>
      <c r="AI148" s="198" t="s">
        <v>142</v>
      </c>
      <c r="AJ148" s="197" t="s">
        <v>142</v>
      </c>
      <c r="AK148" s="198" t="s">
        <v>142</v>
      </c>
      <c r="AL148" s="197" t="s">
        <v>142</v>
      </c>
      <c r="AM148" s="198" t="s">
        <v>142</v>
      </c>
      <c r="AN148" s="197" t="s">
        <v>142</v>
      </c>
      <c r="AO148" s="198" t="s">
        <v>142</v>
      </c>
      <c r="AP148" s="197" t="s">
        <v>142</v>
      </c>
      <c r="AQ148" s="198" t="s">
        <v>142</v>
      </c>
      <c r="AR148" s="197" t="s">
        <v>142</v>
      </c>
      <c r="AS148" s="198" t="s">
        <v>142</v>
      </c>
      <c r="AT148" s="197" t="s">
        <v>142</v>
      </c>
      <c r="AU148" s="198" t="s">
        <v>142</v>
      </c>
      <c r="AV148" s="197" t="s">
        <v>142</v>
      </c>
      <c r="AW148" s="198" t="s">
        <v>142</v>
      </c>
      <c r="AX148" s="197" t="s">
        <v>142</v>
      </c>
      <c r="AY148" s="198" t="s">
        <v>142</v>
      </c>
      <c r="AZ148" s="197" t="s">
        <v>142</v>
      </c>
      <c r="BA148" s="197" t="s">
        <v>142</v>
      </c>
      <c r="BB148" s="199" t="s">
        <v>142</v>
      </c>
      <c r="BC148" s="200" t="s">
        <v>142</v>
      </c>
      <c r="BD148" s="201" t="s">
        <v>142</v>
      </c>
      <c r="BE148" s="200" t="s">
        <v>142</v>
      </c>
      <c r="BF148" s="201" t="s">
        <v>142</v>
      </c>
      <c r="BG148" s="200" t="s">
        <v>142</v>
      </c>
      <c r="BH148" s="201" t="s">
        <v>142</v>
      </c>
      <c r="BI148" s="200" t="s">
        <v>142</v>
      </c>
      <c r="BJ148" s="201" t="s">
        <v>142</v>
      </c>
      <c r="BK148" s="200" t="s">
        <v>142</v>
      </c>
      <c r="BL148" s="201" t="s">
        <v>142</v>
      </c>
      <c r="BM148" s="200" t="s">
        <v>142</v>
      </c>
      <c r="BN148" s="201" t="s">
        <v>142</v>
      </c>
      <c r="BO148" s="200" t="s">
        <v>142</v>
      </c>
      <c r="BP148" s="201" t="s">
        <v>142</v>
      </c>
      <c r="BQ148" s="200" t="s">
        <v>142</v>
      </c>
      <c r="BR148" s="201" t="s">
        <v>142</v>
      </c>
      <c r="BS148" s="200" t="s">
        <v>142</v>
      </c>
      <c r="BT148" s="201" t="s">
        <v>142</v>
      </c>
      <c r="BU148" s="200" t="s">
        <v>142</v>
      </c>
      <c r="BV148" s="201" t="s">
        <v>142</v>
      </c>
      <c r="BW148" s="200" t="s">
        <v>142</v>
      </c>
      <c r="BX148" s="201" t="s">
        <v>142</v>
      </c>
      <c r="BY148" s="200" t="s">
        <v>142</v>
      </c>
      <c r="BZ148" s="201" t="s">
        <v>142</v>
      </c>
      <c r="CA148" s="200" t="s">
        <v>142</v>
      </c>
      <c r="CB148" s="201" t="s">
        <v>142</v>
      </c>
      <c r="CC148" s="200" t="s">
        <v>142</v>
      </c>
      <c r="CD148" s="201" t="s">
        <v>142</v>
      </c>
      <c r="CE148" s="200" t="s">
        <v>142</v>
      </c>
      <c r="CF148" s="201" t="s">
        <v>142</v>
      </c>
      <c r="CG148" s="200" t="s">
        <v>142</v>
      </c>
      <c r="CH148" s="201" t="s">
        <v>142</v>
      </c>
      <c r="CI148" s="200" t="s">
        <v>142</v>
      </c>
      <c r="CJ148" s="201" t="s">
        <v>142</v>
      </c>
      <c r="CK148" s="200" t="s">
        <v>142</v>
      </c>
      <c r="CL148" s="201" t="s">
        <v>142</v>
      </c>
      <c r="CM148" s="200" t="s">
        <v>142</v>
      </c>
      <c r="CN148" s="201" t="s">
        <v>142</v>
      </c>
      <c r="CO148" s="200" t="s">
        <v>142</v>
      </c>
      <c r="CP148" s="201" t="s">
        <v>142</v>
      </c>
      <c r="CQ148" s="200" t="s">
        <v>142</v>
      </c>
      <c r="CR148" s="201" t="s">
        <v>142</v>
      </c>
      <c r="CS148" s="200" t="s">
        <v>142</v>
      </c>
      <c r="CT148" s="201" t="s">
        <v>142</v>
      </c>
      <c r="CU148" s="200" t="s">
        <v>142</v>
      </c>
      <c r="CV148" s="201" t="s">
        <v>142</v>
      </c>
      <c r="CW148" s="200" t="s">
        <v>142</v>
      </c>
    </row>
    <row r="149" spans="2:101" x14ac:dyDescent="0.25">
      <c r="B149" s="94" t="s">
        <v>142</v>
      </c>
      <c r="C149" s="95" t="s">
        <v>142</v>
      </c>
      <c r="D149" s="195" t="s">
        <v>142</v>
      </c>
      <c r="E149" s="196" t="s">
        <v>142</v>
      </c>
      <c r="F149" s="197" t="s">
        <v>142</v>
      </c>
      <c r="G149" s="198" t="s">
        <v>142</v>
      </c>
      <c r="H149" s="197" t="s">
        <v>142</v>
      </c>
      <c r="I149" s="198" t="s">
        <v>142</v>
      </c>
      <c r="J149" s="197" t="s">
        <v>142</v>
      </c>
      <c r="K149" s="198" t="s">
        <v>142</v>
      </c>
      <c r="L149" s="197" t="s">
        <v>142</v>
      </c>
      <c r="M149" s="198" t="s">
        <v>142</v>
      </c>
      <c r="N149" s="197" t="s">
        <v>142</v>
      </c>
      <c r="O149" s="198" t="s">
        <v>142</v>
      </c>
      <c r="P149" s="197" t="s">
        <v>142</v>
      </c>
      <c r="Q149" s="198" t="s">
        <v>142</v>
      </c>
      <c r="R149" s="197" t="s">
        <v>142</v>
      </c>
      <c r="S149" s="198" t="s">
        <v>142</v>
      </c>
      <c r="T149" s="197" t="s">
        <v>142</v>
      </c>
      <c r="U149" s="198" t="s">
        <v>142</v>
      </c>
      <c r="V149" s="197" t="s">
        <v>142</v>
      </c>
      <c r="W149" s="198" t="s">
        <v>142</v>
      </c>
      <c r="X149" s="197" t="s">
        <v>142</v>
      </c>
      <c r="Y149" s="198" t="s">
        <v>142</v>
      </c>
      <c r="Z149" s="197" t="s">
        <v>142</v>
      </c>
      <c r="AA149" s="198" t="s">
        <v>142</v>
      </c>
      <c r="AB149" s="197" t="s">
        <v>142</v>
      </c>
      <c r="AC149" s="198" t="s">
        <v>142</v>
      </c>
      <c r="AD149" s="197" t="s">
        <v>142</v>
      </c>
      <c r="AE149" s="198" t="s">
        <v>142</v>
      </c>
      <c r="AF149" s="197" t="s">
        <v>142</v>
      </c>
      <c r="AG149" s="198" t="s">
        <v>142</v>
      </c>
      <c r="AH149" s="197" t="s">
        <v>142</v>
      </c>
      <c r="AI149" s="198" t="s">
        <v>142</v>
      </c>
      <c r="AJ149" s="197" t="s">
        <v>142</v>
      </c>
      <c r="AK149" s="198" t="s">
        <v>142</v>
      </c>
      <c r="AL149" s="197" t="s">
        <v>142</v>
      </c>
      <c r="AM149" s="198" t="s">
        <v>142</v>
      </c>
      <c r="AN149" s="197" t="s">
        <v>142</v>
      </c>
      <c r="AO149" s="198" t="s">
        <v>142</v>
      </c>
      <c r="AP149" s="197" t="s">
        <v>142</v>
      </c>
      <c r="AQ149" s="198" t="s">
        <v>142</v>
      </c>
      <c r="AR149" s="197" t="s">
        <v>142</v>
      </c>
      <c r="AS149" s="198" t="s">
        <v>142</v>
      </c>
      <c r="AT149" s="197" t="s">
        <v>142</v>
      </c>
      <c r="AU149" s="198" t="s">
        <v>142</v>
      </c>
      <c r="AV149" s="197" t="s">
        <v>142</v>
      </c>
      <c r="AW149" s="198" t="s">
        <v>142</v>
      </c>
      <c r="AX149" s="197" t="s">
        <v>142</v>
      </c>
      <c r="AY149" s="198" t="s">
        <v>142</v>
      </c>
      <c r="AZ149" s="197" t="s">
        <v>142</v>
      </c>
      <c r="BA149" s="197" t="s">
        <v>142</v>
      </c>
      <c r="BB149" s="199" t="s">
        <v>142</v>
      </c>
      <c r="BC149" s="200" t="s">
        <v>142</v>
      </c>
      <c r="BD149" s="201" t="s">
        <v>142</v>
      </c>
      <c r="BE149" s="200" t="s">
        <v>142</v>
      </c>
      <c r="BF149" s="201" t="s">
        <v>142</v>
      </c>
      <c r="BG149" s="200" t="s">
        <v>142</v>
      </c>
      <c r="BH149" s="201" t="s">
        <v>142</v>
      </c>
      <c r="BI149" s="200" t="s">
        <v>142</v>
      </c>
      <c r="BJ149" s="201" t="s">
        <v>142</v>
      </c>
      <c r="BK149" s="200" t="s">
        <v>142</v>
      </c>
      <c r="BL149" s="201" t="s">
        <v>142</v>
      </c>
      <c r="BM149" s="200" t="s">
        <v>142</v>
      </c>
      <c r="BN149" s="201" t="s">
        <v>142</v>
      </c>
      <c r="BO149" s="200" t="s">
        <v>142</v>
      </c>
      <c r="BP149" s="201" t="s">
        <v>142</v>
      </c>
      <c r="BQ149" s="200" t="s">
        <v>142</v>
      </c>
      <c r="BR149" s="201" t="s">
        <v>142</v>
      </c>
      <c r="BS149" s="200" t="s">
        <v>142</v>
      </c>
      <c r="BT149" s="201" t="s">
        <v>142</v>
      </c>
      <c r="BU149" s="200" t="s">
        <v>142</v>
      </c>
      <c r="BV149" s="201" t="s">
        <v>142</v>
      </c>
      <c r="BW149" s="200" t="s">
        <v>142</v>
      </c>
      <c r="BX149" s="201" t="s">
        <v>142</v>
      </c>
      <c r="BY149" s="200" t="s">
        <v>142</v>
      </c>
      <c r="BZ149" s="201" t="s">
        <v>142</v>
      </c>
      <c r="CA149" s="200" t="s">
        <v>142</v>
      </c>
      <c r="CB149" s="201" t="s">
        <v>142</v>
      </c>
      <c r="CC149" s="200" t="s">
        <v>142</v>
      </c>
      <c r="CD149" s="201" t="s">
        <v>142</v>
      </c>
      <c r="CE149" s="200" t="s">
        <v>142</v>
      </c>
      <c r="CF149" s="201" t="s">
        <v>142</v>
      </c>
      <c r="CG149" s="200" t="s">
        <v>142</v>
      </c>
      <c r="CH149" s="201" t="s">
        <v>142</v>
      </c>
      <c r="CI149" s="200" t="s">
        <v>142</v>
      </c>
      <c r="CJ149" s="201" t="s">
        <v>142</v>
      </c>
      <c r="CK149" s="200" t="s">
        <v>142</v>
      </c>
      <c r="CL149" s="201" t="s">
        <v>142</v>
      </c>
      <c r="CM149" s="200" t="s">
        <v>142</v>
      </c>
      <c r="CN149" s="201" t="s">
        <v>142</v>
      </c>
      <c r="CO149" s="200" t="s">
        <v>142</v>
      </c>
      <c r="CP149" s="201" t="s">
        <v>142</v>
      </c>
      <c r="CQ149" s="200" t="s">
        <v>142</v>
      </c>
      <c r="CR149" s="201" t="s">
        <v>142</v>
      </c>
      <c r="CS149" s="200" t="s">
        <v>142</v>
      </c>
      <c r="CT149" s="201" t="s">
        <v>142</v>
      </c>
      <c r="CU149" s="200" t="s">
        <v>142</v>
      </c>
      <c r="CV149" s="201" t="s">
        <v>142</v>
      </c>
      <c r="CW149" s="200" t="s">
        <v>142</v>
      </c>
    </row>
    <row r="150" spans="2:101" x14ac:dyDescent="0.25">
      <c r="B150" s="94" t="s">
        <v>142</v>
      </c>
      <c r="C150" s="95" t="s">
        <v>142</v>
      </c>
      <c r="D150" s="195" t="s">
        <v>142</v>
      </c>
      <c r="E150" s="196" t="s">
        <v>142</v>
      </c>
      <c r="F150" s="197" t="s">
        <v>142</v>
      </c>
      <c r="G150" s="198" t="s">
        <v>142</v>
      </c>
      <c r="H150" s="197" t="s">
        <v>142</v>
      </c>
      <c r="I150" s="198" t="s">
        <v>142</v>
      </c>
      <c r="J150" s="197" t="s">
        <v>142</v>
      </c>
      <c r="K150" s="198" t="s">
        <v>142</v>
      </c>
      <c r="L150" s="197" t="s">
        <v>142</v>
      </c>
      <c r="M150" s="198" t="s">
        <v>142</v>
      </c>
      <c r="N150" s="197" t="s">
        <v>142</v>
      </c>
      <c r="O150" s="198" t="s">
        <v>142</v>
      </c>
      <c r="P150" s="197" t="s">
        <v>142</v>
      </c>
      <c r="Q150" s="198" t="s">
        <v>142</v>
      </c>
      <c r="R150" s="197" t="s">
        <v>142</v>
      </c>
      <c r="S150" s="198" t="s">
        <v>142</v>
      </c>
      <c r="T150" s="197" t="s">
        <v>142</v>
      </c>
      <c r="U150" s="198" t="s">
        <v>142</v>
      </c>
      <c r="V150" s="197" t="s">
        <v>142</v>
      </c>
      <c r="W150" s="198" t="s">
        <v>142</v>
      </c>
      <c r="X150" s="197" t="s">
        <v>142</v>
      </c>
      <c r="Y150" s="198" t="s">
        <v>142</v>
      </c>
      <c r="Z150" s="197" t="s">
        <v>142</v>
      </c>
      <c r="AA150" s="198" t="s">
        <v>142</v>
      </c>
      <c r="AB150" s="197" t="s">
        <v>142</v>
      </c>
      <c r="AC150" s="198" t="s">
        <v>142</v>
      </c>
      <c r="AD150" s="197" t="s">
        <v>142</v>
      </c>
      <c r="AE150" s="198" t="s">
        <v>142</v>
      </c>
      <c r="AF150" s="197" t="s">
        <v>142</v>
      </c>
      <c r="AG150" s="198" t="s">
        <v>142</v>
      </c>
      <c r="AH150" s="197" t="s">
        <v>142</v>
      </c>
      <c r="AI150" s="198" t="s">
        <v>142</v>
      </c>
      <c r="AJ150" s="197" t="s">
        <v>142</v>
      </c>
      <c r="AK150" s="198" t="s">
        <v>142</v>
      </c>
      <c r="AL150" s="197" t="s">
        <v>142</v>
      </c>
      <c r="AM150" s="198" t="s">
        <v>142</v>
      </c>
      <c r="AN150" s="197" t="s">
        <v>142</v>
      </c>
      <c r="AO150" s="198" t="s">
        <v>142</v>
      </c>
      <c r="AP150" s="197" t="s">
        <v>142</v>
      </c>
      <c r="AQ150" s="198" t="s">
        <v>142</v>
      </c>
      <c r="AR150" s="197" t="s">
        <v>142</v>
      </c>
      <c r="AS150" s="198" t="s">
        <v>142</v>
      </c>
      <c r="AT150" s="197" t="s">
        <v>142</v>
      </c>
      <c r="AU150" s="198" t="s">
        <v>142</v>
      </c>
      <c r="AV150" s="197" t="s">
        <v>142</v>
      </c>
      <c r="AW150" s="198" t="s">
        <v>142</v>
      </c>
      <c r="AX150" s="197" t="s">
        <v>142</v>
      </c>
      <c r="AY150" s="198" t="s">
        <v>142</v>
      </c>
      <c r="AZ150" s="197" t="s">
        <v>142</v>
      </c>
      <c r="BA150" s="197" t="s">
        <v>142</v>
      </c>
      <c r="BB150" s="199" t="s">
        <v>142</v>
      </c>
      <c r="BC150" s="200" t="s">
        <v>142</v>
      </c>
      <c r="BD150" s="201" t="s">
        <v>142</v>
      </c>
      <c r="BE150" s="200" t="s">
        <v>142</v>
      </c>
      <c r="BF150" s="201" t="s">
        <v>142</v>
      </c>
      <c r="BG150" s="200" t="s">
        <v>142</v>
      </c>
      <c r="BH150" s="201" t="s">
        <v>142</v>
      </c>
      <c r="BI150" s="200" t="s">
        <v>142</v>
      </c>
      <c r="BJ150" s="201" t="s">
        <v>142</v>
      </c>
      <c r="BK150" s="200" t="s">
        <v>142</v>
      </c>
      <c r="BL150" s="201" t="s">
        <v>142</v>
      </c>
      <c r="BM150" s="200" t="s">
        <v>142</v>
      </c>
      <c r="BN150" s="201" t="s">
        <v>142</v>
      </c>
      <c r="BO150" s="200" t="s">
        <v>142</v>
      </c>
      <c r="BP150" s="201" t="s">
        <v>142</v>
      </c>
      <c r="BQ150" s="200" t="s">
        <v>142</v>
      </c>
      <c r="BR150" s="201" t="s">
        <v>142</v>
      </c>
      <c r="BS150" s="200" t="s">
        <v>142</v>
      </c>
      <c r="BT150" s="201" t="s">
        <v>142</v>
      </c>
      <c r="BU150" s="200" t="s">
        <v>142</v>
      </c>
      <c r="BV150" s="201" t="s">
        <v>142</v>
      </c>
      <c r="BW150" s="200" t="s">
        <v>142</v>
      </c>
      <c r="BX150" s="201" t="s">
        <v>142</v>
      </c>
      <c r="BY150" s="200" t="s">
        <v>142</v>
      </c>
      <c r="BZ150" s="201" t="s">
        <v>142</v>
      </c>
      <c r="CA150" s="200" t="s">
        <v>142</v>
      </c>
      <c r="CB150" s="201" t="s">
        <v>142</v>
      </c>
      <c r="CC150" s="200" t="s">
        <v>142</v>
      </c>
      <c r="CD150" s="201" t="s">
        <v>142</v>
      </c>
      <c r="CE150" s="200" t="s">
        <v>142</v>
      </c>
      <c r="CF150" s="201" t="s">
        <v>142</v>
      </c>
      <c r="CG150" s="200" t="s">
        <v>142</v>
      </c>
      <c r="CH150" s="201" t="s">
        <v>142</v>
      </c>
      <c r="CI150" s="200" t="s">
        <v>142</v>
      </c>
      <c r="CJ150" s="201" t="s">
        <v>142</v>
      </c>
      <c r="CK150" s="200" t="s">
        <v>142</v>
      </c>
      <c r="CL150" s="201" t="s">
        <v>142</v>
      </c>
      <c r="CM150" s="200" t="s">
        <v>142</v>
      </c>
      <c r="CN150" s="201" t="s">
        <v>142</v>
      </c>
      <c r="CO150" s="200" t="s">
        <v>142</v>
      </c>
      <c r="CP150" s="201" t="s">
        <v>142</v>
      </c>
      <c r="CQ150" s="200" t="s">
        <v>142</v>
      </c>
      <c r="CR150" s="201" t="s">
        <v>142</v>
      </c>
      <c r="CS150" s="200" t="s">
        <v>142</v>
      </c>
      <c r="CT150" s="201" t="s">
        <v>142</v>
      </c>
      <c r="CU150" s="200" t="s">
        <v>142</v>
      </c>
      <c r="CV150" s="201" t="s">
        <v>142</v>
      </c>
      <c r="CW150" s="200" t="s">
        <v>142</v>
      </c>
    </row>
    <row r="151" spans="2:101" x14ac:dyDescent="0.25">
      <c r="B151" s="94" t="s">
        <v>142</v>
      </c>
      <c r="C151" s="95" t="s">
        <v>142</v>
      </c>
      <c r="D151" s="195" t="s">
        <v>142</v>
      </c>
      <c r="E151" s="196" t="s">
        <v>142</v>
      </c>
      <c r="F151" s="197" t="s">
        <v>142</v>
      </c>
      <c r="G151" s="198" t="s">
        <v>142</v>
      </c>
      <c r="H151" s="197" t="s">
        <v>142</v>
      </c>
      <c r="I151" s="198" t="s">
        <v>142</v>
      </c>
      <c r="J151" s="197" t="s">
        <v>142</v>
      </c>
      <c r="K151" s="198" t="s">
        <v>142</v>
      </c>
      <c r="L151" s="197" t="s">
        <v>142</v>
      </c>
      <c r="M151" s="198" t="s">
        <v>142</v>
      </c>
      <c r="N151" s="197" t="s">
        <v>142</v>
      </c>
      <c r="O151" s="198" t="s">
        <v>142</v>
      </c>
      <c r="P151" s="197" t="s">
        <v>142</v>
      </c>
      <c r="Q151" s="198" t="s">
        <v>142</v>
      </c>
      <c r="R151" s="197" t="s">
        <v>142</v>
      </c>
      <c r="S151" s="198" t="s">
        <v>142</v>
      </c>
      <c r="T151" s="197" t="s">
        <v>142</v>
      </c>
      <c r="U151" s="198" t="s">
        <v>142</v>
      </c>
      <c r="V151" s="197" t="s">
        <v>142</v>
      </c>
      <c r="W151" s="198" t="s">
        <v>142</v>
      </c>
      <c r="X151" s="197" t="s">
        <v>142</v>
      </c>
      <c r="Y151" s="198" t="s">
        <v>142</v>
      </c>
      <c r="Z151" s="197" t="s">
        <v>142</v>
      </c>
      <c r="AA151" s="198" t="s">
        <v>142</v>
      </c>
      <c r="AB151" s="197" t="s">
        <v>142</v>
      </c>
      <c r="AC151" s="198" t="s">
        <v>142</v>
      </c>
      <c r="AD151" s="197" t="s">
        <v>142</v>
      </c>
      <c r="AE151" s="198" t="s">
        <v>142</v>
      </c>
      <c r="AF151" s="197" t="s">
        <v>142</v>
      </c>
      <c r="AG151" s="198" t="s">
        <v>142</v>
      </c>
      <c r="AH151" s="197" t="s">
        <v>142</v>
      </c>
      <c r="AI151" s="198" t="s">
        <v>142</v>
      </c>
      <c r="AJ151" s="197" t="s">
        <v>142</v>
      </c>
      <c r="AK151" s="198" t="s">
        <v>142</v>
      </c>
      <c r="AL151" s="197" t="s">
        <v>142</v>
      </c>
      <c r="AM151" s="198" t="s">
        <v>142</v>
      </c>
      <c r="AN151" s="197" t="s">
        <v>142</v>
      </c>
      <c r="AO151" s="198" t="s">
        <v>142</v>
      </c>
      <c r="AP151" s="197" t="s">
        <v>142</v>
      </c>
      <c r="AQ151" s="198" t="s">
        <v>142</v>
      </c>
      <c r="AR151" s="197" t="s">
        <v>142</v>
      </c>
      <c r="AS151" s="198" t="s">
        <v>142</v>
      </c>
      <c r="AT151" s="197" t="s">
        <v>142</v>
      </c>
      <c r="AU151" s="198" t="s">
        <v>142</v>
      </c>
      <c r="AV151" s="197" t="s">
        <v>142</v>
      </c>
      <c r="AW151" s="198" t="s">
        <v>142</v>
      </c>
      <c r="AX151" s="197" t="s">
        <v>142</v>
      </c>
      <c r="AY151" s="198" t="s">
        <v>142</v>
      </c>
      <c r="AZ151" s="197" t="s">
        <v>142</v>
      </c>
      <c r="BA151" s="197" t="s">
        <v>142</v>
      </c>
      <c r="BB151" s="199" t="s">
        <v>142</v>
      </c>
      <c r="BC151" s="200" t="s">
        <v>142</v>
      </c>
      <c r="BD151" s="201" t="s">
        <v>142</v>
      </c>
      <c r="BE151" s="200" t="s">
        <v>142</v>
      </c>
      <c r="BF151" s="201" t="s">
        <v>142</v>
      </c>
      <c r="BG151" s="200" t="s">
        <v>142</v>
      </c>
      <c r="BH151" s="201" t="s">
        <v>142</v>
      </c>
      <c r="BI151" s="200" t="s">
        <v>142</v>
      </c>
      <c r="BJ151" s="201" t="s">
        <v>142</v>
      </c>
      <c r="BK151" s="200" t="s">
        <v>142</v>
      </c>
      <c r="BL151" s="201" t="s">
        <v>142</v>
      </c>
      <c r="BM151" s="200" t="s">
        <v>142</v>
      </c>
      <c r="BN151" s="201" t="s">
        <v>142</v>
      </c>
      <c r="BO151" s="200" t="s">
        <v>142</v>
      </c>
      <c r="BP151" s="201" t="s">
        <v>142</v>
      </c>
      <c r="BQ151" s="200" t="s">
        <v>142</v>
      </c>
      <c r="BR151" s="201" t="s">
        <v>142</v>
      </c>
      <c r="BS151" s="200" t="s">
        <v>142</v>
      </c>
      <c r="BT151" s="201" t="s">
        <v>142</v>
      </c>
      <c r="BU151" s="200" t="s">
        <v>142</v>
      </c>
      <c r="BV151" s="201" t="s">
        <v>142</v>
      </c>
      <c r="BW151" s="200" t="s">
        <v>142</v>
      </c>
      <c r="BX151" s="201" t="s">
        <v>142</v>
      </c>
      <c r="BY151" s="200" t="s">
        <v>142</v>
      </c>
      <c r="BZ151" s="201" t="s">
        <v>142</v>
      </c>
      <c r="CA151" s="200" t="s">
        <v>142</v>
      </c>
      <c r="CB151" s="201" t="s">
        <v>142</v>
      </c>
      <c r="CC151" s="200" t="s">
        <v>142</v>
      </c>
      <c r="CD151" s="201" t="s">
        <v>142</v>
      </c>
      <c r="CE151" s="200" t="s">
        <v>142</v>
      </c>
      <c r="CF151" s="201" t="s">
        <v>142</v>
      </c>
      <c r="CG151" s="200" t="s">
        <v>142</v>
      </c>
      <c r="CH151" s="201" t="s">
        <v>142</v>
      </c>
      <c r="CI151" s="200" t="s">
        <v>142</v>
      </c>
      <c r="CJ151" s="201" t="s">
        <v>142</v>
      </c>
      <c r="CK151" s="200" t="s">
        <v>142</v>
      </c>
      <c r="CL151" s="201" t="s">
        <v>142</v>
      </c>
      <c r="CM151" s="200" t="s">
        <v>142</v>
      </c>
      <c r="CN151" s="201" t="s">
        <v>142</v>
      </c>
      <c r="CO151" s="200" t="s">
        <v>142</v>
      </c>
      <c r="CP151" s="201" t="s">
        <v>142</v>
      </c>
      <c r="CQ151" s="200" t="s">
        <v>142</v>
      </c>
      <c r="CR151" s="201" t="s">
        <v>142</v>
      </c>
      <c r="CS151" s="200" t="s">
        <v>142</v>
      </c>
      <c r="CT151" s="201" t="s">
        <v>142</v>
      </c>
      <c r="CU151" s="200" t="s">
        <v>142</v>
      </c>
      <c r="CV151" s="201" t="s">
        <v>142</v>
      </c>
      <c r="CW151" s="200" t="s">
        <v>142</v>
      </c>
    </row>
    <row r="152" spans="2:101" x14ac:dyDescent="0.25">
      <c r="B152" s="94" t="s">
        <v>142</v>
      </c>
      <c r="C152" s="95" t="s">
        <v>142</v>
      </c>
      <c r="D152" s="195" t="s">
        <v>142</v>
      </c>
      <c r="E152" s="196" t="s">
        <v>142</v>
      </c>
      <c r="F152" s="197" t="s">
        <v>142</v>
      </c>
      <c r="G152" s="198" t="s">
        <v>142</v>
      </c>
      <c r="H152" s="197" t="s">
        <v>142</v>
      </c>
      <c r="I152" s="198" t="s">
        <v>142</v>
      </c>
      <c r="J152" s="197" t="s">
        <v>142</v>
      </c>
      <c r="K152" s="198" t="s">
        <v>142</v>
      </c>
      <c r="L152" s="197" t="s">
        <v>142</v>
      </c>
      <c r="M152" s="198" t="s">
        <v>142</v>
      </c>
      <c r="N152" s="197" t="s">
        <v>142</v>
      </c>
      <c r="O152" s="198" t="s">
        <v>142</v>
      </c>
      <c r="P152" s="197" t="s">
        <v>142</v>
      </c>
      <c r="Q152" s="198" t="s">
        <v>142</v>
      </c>
      <c r="R152" s="197" t="s">
        <v>142</v>
      </c>
      <c r="S152" s="198" t="s">
        <v>142</v>
      </c>
      <c r="T152" s="197" t="s">
        <v>142</v>
      </c>
      <c r="U152" s="198" t="s">
        <v>142</v>
      </c>
      <c r="V152" s="197" t="s">
        <v>142</v>
      </c>
      <c r="W152" s="198" t="s">
        <v>142</v>
      </c>
      <c r="X152" s="197" t="s">
        <v>142</v>
      </c>
      <c r="Y152" s="198" t="s">
        <v>142</v>
      </c>
      <c r="Z152" s="197" t="s">
        <v>142</v>
      </c>
      <c r="AA152" s="198" t="s">
        <v>142</v>
      </c>
      <c r="AB152" s="197" t="s">
        <v>142</v>
      </c>
      <c r="AC152" s="198" t="s">
        <v>142</v>
      </c>
      <c r="AD152" s="197" t="s">
        <v>142</v>
      </c>
      <c r="AE152" s="198" t="s">
        <v>142</v>
      </c>
      <c r="AF152" s="197" t="s">
        <v>142</v>
      </c>
      <c r="AG152" s="198" t="s">
        <v>142</v>
      </c>
      <c r="AH152" s="197" t="s">
        <v>142</v>
      </c>
      <c r="AI152" s="198" t="s">
        <v>142</v>
      </c>
      <c r="AJ152" s="197" t="s">
        <v>142</v>
      </c>
      <c r="AK152" s="198" t="s">
        <v>142</v>
      </c>
      <c r="AL152" s="197" t="s">
        <v>142</v>
      </c>
      <c r="AM152" s="198" t="s">
        <v>142</v>
      </c>
      <c r="AN152" s="197" t="s">
        <v>142</v>
      </c>
      <c r="AO152" s="198" t="s">
        <v>142</v>
      </c>
      <c r="AP152" s="197" t="s">
        <v>142</v>
      </c>
      <c r="AQ152" s="198" t="s">
        <v>142</v>
      </c>
      <c r="AR152" s="197" t="s">
        <v>142</v>
      </c>
      <c r="AS152" s="198" t="s">
        <v>142</v>
      </c>
      <c r="AT152" s="197" t="s">
        <v>142</v>
      </c>
      <c r="AU152" s="198" t="s">
        <v>142</v>
      </c>
      <c r="AV152" s="197" t="s">
        <v>142</v>
      </c>
      <c r="AW152" s="198" t="s">
        <v>142</v>
      </c>
      <c r="AX152" s="197" t="s">
        <v>142</v>
      </c>
      <c r="AY152" s="198" t="s">
        <v>142</v>
      </c>
      <c r="AZ152" s="197" t="s">
        <v>142</v>
      </c>
      <c r="BA152" s="197" t="s">
        <v>142</v>
      </c>
      <c r="BB152" s="199" t="s">
        <v>142</v>
      </c>
      <c r="BC152" s="200" t="s">
        <v>142</v>
      </c>
      <c r="BD152" s="201" t="s">
        <v>142</v>
      </c>
      <c r="BE152" s="200" t="s">
        <v>142</v>
      </c>
      <c r="BF152" s="201" t="s">
        <v>142</v>
      </c>
      <c r="BG152" s="200" t="s">
        <v>142</v>
      </c>
      <c r="BH152" s="201" t="s">
        <v>142</v>
      </c>
      <c r="BI152" s="200" t="s">
        <v>142</v>
      </c>
      <c r="BJ152" s="201" t="s">
        <v>142</v>
      </c>
      <c r="BK152" s="200" t="s">
        <v>142</v>
      </c>
      <c r="BL152" s="201" t="s">
        <v>142</v>
      </c>
      <c r="BM152" s="200" t="s">
        <v>142</v>
      </c>
      <c r="BN152" s="201" t="s">
        <v>142</v>
      </c>
      <c r="BO152" s="200" t="s">
        <v>142</v>
      </c>
      <c r="BP152" s="201" t="s">
        <v>142</v>
      </c>
      <c r="BQ152" s="200" t="s">
        <v>142</v>
      </c>
      <c r="BR152" s="201" t="s">
        <v>142</v>
      </c>
      <c r="BS152" s="200" t="s">
        <v>142</v>
      </c>
      <c r="BT152" s="201" t="s">
        <v>142</v>
      </c>
      <c r="BU152" s="200" t="s">
        <v>142</v>
      </c>
      <c r="BV152" s="201" t="s">
        <v>142</v>
      </c>
      <c r="BW152" s="200" t="s">
        <v>142</v>
      </c>
      <c r="BX152" s="201" t="s">
        <v>142</v>
      </c>
      <c r="BY152" s="200" t="s">
        <v>142</v>
      </c>
      <c r="BZ152" s="201" t="s">
        <v>142</v>
      </c>
      <c r="CA152" s="200" t="s">
        <v>142</v>
      </c>
      <c r="CB152" s="201" t="s">
        <v>142</v>
      </c>
      <c r="CC152" s="200" t="s">
        <v>142</v>
      </c>
      <c r="CD152" s="201" t="s">
        <v>142</v>
      </c>
      <c r="CE152" s="200" t="s">
        <v>142</v>
      </c>
      <c r="CF152" s="201" t="s">
        <v>142</v>
      </c>
      <c r="CG152" s="200" t="s">
        <v>142</v>
      </c>
      <c r="CH152" s="201" t="s">
        <v>142</v>
      </c>
      <c r="CI152" s="200" t="s">
        <v>142</v>
      </c>
      <c r="CJ152" s="201" t="s">
        <v>142</v>
      </c>
      <c r="CK152" s="200" t="s">
        <v>142</v>
      </c>
      <c r="CL152" s="201" t="s">
        <v>142</v>
      </c>
      <c r="CM152" s="200" t="s">
        <v>142</v>
      </c>
      <c r="CN152" s="201" t="s">
        <v>142</v>
      </c>
      <c r="CO152" s="200" t="s">
        <v>142</v>
      </c>
      <c r="CP152" s="201" t="s">
        <v>142</v>
      </c>
      <c r="CQ152" s="200" t="s">
        <v>142</v>
      </c>
      <c r="CR152" s="201" t="s">
        <v>142</v>
      </c>
      <c r="CS152" s="200" t="s">
        <v>142</v>
      </c>
      <c r="CT152" s="201" t="s">
        <v>142</v>
      </c>
      <c r="CU152" s="200" t="s">
        <v>142</v>
      </c>
      <c r="CV152" s="201" t="s">
        <v>142</v>
      </c>
      <c r="CW152" s="200" t="s">
        <v>142</v>
      </c>
    </row>
    <row r="153" spans="2:101" x14ac:dyDescent="0.25">
      <c r="B153" s="94" t="s">
        <v>142</v>
      </c>
      <c r="C153" s="95" t="s">
        <v>142</v>
      </c>
      <c r="D153" s="195" t="s">
        <v>142</v>
      </c>
      <c r="E153" s="196" t="s">
        <v>142</v>
      </c>
      <c r="F153" s="197" t="s">
        <v>142</v>
      </c>
      <c r="G153" s="198" t="s">
        <v>142</v>
      </c>
      <c r="H153" s="197" t="s">
        <v>142</v>
      </c>
      <c r="I153" s="198" t="s">
        <v>142</v>
      </c>
      <c r="J153" s="197" t="s">
        <v>142</v>
      </c>
      <c r="K153" s="198" t="s">
        <v>142</v>
      </c>
      <c r="L153" s="197" t="s">
        <v>142</v>
      </c>
      <c r="M153" s="198" t="s">
        <v>142</v>
      </c>
      <c r="N153" s="197" t="s">
        <v>142</v>
      </c>
      <c r="O153" s="198" t="s">
        <v>142</v>
      </c>
      <c r="P153" s="197" t="s">
        <v>142</v>
      </c>
      <c r="Q153" s="198" t="s">
        <v>142</v>
      </c>
      <c r="R153" s="197" t="s">
        <v>142</v>
      </c>
      <c r="S153" s="198" t="s">
        <v>142</v>
      </c>
      <c r="T153" s="197" t="s">
        <v>142</v>
      </c>
      <c r="U153" s="198" t="s">
        <v>142</v>
      </c>
      <c r="V153" s="197" t="s">
        <v>142</v>
      </c>
      <c r="W153" s="198" t="s">
        <v>142</v>
      </c>
      <c r="X153" s="197" t="s">
        <v>142</v>
      </c>
      <c r="Y153" s="198" t="s">
        <v>142</v>
      </c>
      <c r="Z153" s="197" t="s">
        <v>142</v>
      </c>
      <c r="AA153" s="198" t="s">
        <v>142</v>
      </c>
      <c r="AB153" s="197" t="s">
        <v>142</v>
      </c>
      <c r="AC153" s="198" t="s">
        <v>142</v>
      </c>
      <c r="AD153" s="197" t="s">
        <v>142</v>
      </c>
      <c r="AE153" s="198" t="s">
        <v>142</v>
      </c>
      <c r="AF153" s="197" t="s">
        <v>142</v>
      </c>
      <c r="AG153" s="198" t="s">
        <v>142</v>
      </c>
      <c r="AH153" s="197" t="s">
        <v>142</v>
      </c>
      <c r="AI153" s="198" t="s">
        <v>142</v>
      </c>
      <c r="AJ153" s="197" t="s">
        <v>142</v>
      </c>
      <c r="AK153" s="198" t="s">
        <v>142</v>
      </c>
      <c r="AL153" s="197" t="s">
        <v>142</v>
      </c>
      <c r="AM153" s="198" t="s">
        <v>142</v>
      </c>
      <c r="AN153" s="197" t="s">
        <v>142</v>
      </c>
      <c r="AO153" s="198" t="s">
        <v>142</v>
      </c>
      <c r="AP153" s="197" t="s">
        <v>142</v>
      </c>
      <c r="AQ153" s="198" t="s">
        <v>142</v>
      </c>
      <c r="AR153" s="197" t="s">
        <v>142</v>
      </c>
      <c r="AS153" s="198" t="s">
        <v>142</v>
      </c>
      <c r="AT153" s="197" t="s">
        <v>142</v>
      </c>
      <c r="AU153" s="198" t="s">
        <v>142</v>
      </c>
      <c r="AV153" s="197" t="s">
        <v>142</v>
      </c>
      <c r="AW153" s="198" t="s">
        <v>142</v>
      </c>
      <c r="AX153" s="197" t="s">
        <v>142</v>
      </c>
      <c r="AY153" s="198" t="s">
        <v>142</v>
      </c>
      <c r="AZ153" s="197" t="s">
        <v>142</v>
      </c>
      <c r="BA153" s="197" t="s">
        <v>142</v>
      </c>
      <c r="BB153" s="199" t="s">
        <v>142</v>
      </c>
      <c r="BC153" s="200" t="s">
        <v>142</v>
      </c>
      <c r="BD153" s="201" t="s">
        <v>142</v>
      </c>
      <c r="BE153" s="200" t="s">
        <v>142</v>
      </c>
      <c r="BF153" s="201" t="s">
        <v>142</v>
      </c>
      <c r="BG153" s="200" t="s">
        <v>142</v>
      </c>
      <c r="BH153" s="201" t="s">
        <v>142</v>
      </c>
      <c r="BI153" s="200" t="s">
        <v>142</v>
      </c>
      <c r="BJ153" s="201" t="s">
        <v>142</v>
      </c>
      <c r="BK153" s="200" t="s">
        <v>142</v>
      </c>
      <c r="BL153" s="201" t="s">
        <v>142</v>
      </c>
      <c r="BM153" s="200" t="s">
        <v>142</v>
      </c>
      <c r="BN153" s="201" t="s">
        <v>142</v>
      </c>
      <c r="BO153" s="200" t="s">
        <v>142</v>
      </c>
      <c r="BP153" s="201" t="s">
        <v>142</v>
      </c>
      <c r="BQ153" s="200" t="s">
        <v>142</v>
      </c>
      <c r="BR153" s="201" t="s">
        <v>142</v>
      </c>
      <c r="BS153" s="200" t="s">
        <v>142</v>
      </c>
      <c r="BT153" s="201" t="s">
        <v>142</v>
      </c>
      <c r="BU153" s="200" t="s">
        <v>142</v>
      </c>
      <c r="BV153" s="201" t="s">
        <v>142</v>
      </c>
      <c r="BW153" s="200" t="s">
        <v>142</v>
      </c>
      <c r="BX153" s="201" t="s">
        <v>142</v>
      </c>
      <c r="BY153" s="200" t="s">
        <v>142</v>
      </c>
      <c r="BZ153" s="201" t="s">
        <v>142</v>
      </c>
      <c r="CA153" s="200" t="s">
        <v>142</v>
      </c>
      <c r="CB153" s="201" t="s">
        <v>142</v>
      </c>
      <c r="CC153" s="200" t="s">
        <v>142</v>
      </c>
      <c r="CD153" s="201" t="s">
        <v>142</v>
      </c>
      <c r="CE153" s="200" t="s">
        <v>142</v>
      </c>
      <c r="CF153" s="201" t="s">
        <v>142</v>
      </c>
      <c r="CG153" s="200" t="s">
        <v>142</v>
      </c>
      <c r="CH153" s="201" t="s">
        <v>142</v>
      </c>
      <c r="CI153" s="200" t="s">
        <v>142</v>
      </c>
      <c r="CJ153" s="201" t="s">
        <v>142</v>
      </c>
      <c r="CK153" s="200" t="s">
        <v>142</v>
      </c>
      <c r="CL153" s="201" t="s">
        <v>142</v>
      </c>
      <c r="CM153" s="200" t="s">
        <v>142</v>
      </c>
      <c r="CN153" s="201" t="s">
        <v>142</v>
      </c>
      <c r="CO153" s="200" t="s">
        <v>142</v>
      </c>
      <c r="CP153" s="201" t="s">
        <v>142</v>
      </c>
      <c r="CQ153" s="200" t="s">
        <v>142</v>
      </c>
      <c r="CR153" s="201" t="s">
        <v>142</v>
      </c>
      <c r="CS153" s="200" t="s">
        <v>142</v>
      </c>
      <c r="CT153" s="201" t="s">
        <v>142</v>
      </c>
      <c r="CU153" s="200" t="s">
        <v>142</v>
      </c>
      <c r="CV153" s="201" t="s">
        <v>142</v>
      </c>
      <c r="CW153" s="200" t="s">
        <v>142</v>
      </c>
    </row>
    <row r="154" spans="2:101" x14ac:dyDescent="0.25">
      <c r="B154" s="94" t="s">
        <v>142</v>
      </c>
      <c r="C154" s="95" t="s">
        <v>142</v>
      </c>
      <c r="D154" s="195" t="s">
        <v>142</v>
      </c>
      <c r="E154" s="196" t="s">
        <v>142</v>
      </c>
      <c r="F154" s="197" t="s">
        <v>142</v>
      </c>
      <c r="G154" s="198" t="s">
        <v>142</v>
      </c>
      <c r="H154" s="197" t="s">
        <v>142</v>
      </c>
      <c r="I154" s="198" t="s">
        <v>142</v>
      </c>
      <c r="J154" s="197" t="s">
        <v>142</v>
      </c>
      <c r="K154" s="198" t="s">
        <v>142</v>
      </c>
      <c r="L154" s="197" t="s">
        <v>142</v>
      </c>
      <c r="M154" s="198" t="s">
        <v>142</v>
      </c>
      <c r="N154" s="197" t="s">
        <v>142</v>
      </c>
      <c r="O154" s="198" t="s">
        <v>142</v>
      </c>
      <c r="P154" s="197" t="s">
        <v>142</v>
      </c>
      <c r="Q154" s="198" t="s">
        <v>142</v>
      </c>
      <c r="R154" s="197" t="s">
        <v>142</v>
      </c>
      <c r="S154" s="198" t="s">
        <v>142</v>
      </c>
      <c r="T154" s="197" t="s">
        <v>142</v>
      </c>
      <c r="U154" s="198" t="s">
        <v>142</v>
      </c>
      <c r="V154" s="197" t="s">
        <v>142</v>
      </c>
      <c r="W154" s="198" t="s">
        <v>142</v>
      </c>
      <c r="X154" s="197" t="s">
        <v>142</v>
      </c>
      <c r="Y154" s="198" t="s">
        <v>142</v>
      </c>
      <c r="Z154" s="197" t="s">
        <v>142</v>
      </c>
      <c r="AA154" s="198" t="s">
        <v>142</v>
      </c>
      <c r="AB154" s="197" t="s">
        <v>142</v>
      </c>
      <c r="AC154" s="198" t="s">
        <v>142</v>
      </c>
      <c r="AD154" s="197" t="s">
        <v>142</v>
      </c>
      <c r="AE154" s="198" t="s">
        <v>142</v>
      </c>
      <c r="AF154" s="197" t="s">
        <v>142</v>
      </c>
      <c r="AG154" s="198" t="s">
        <v>142</v>
      </c>
      <c r="AH154" s="197" t="s">
        <v>142</v>
      </c>
      <c r="AI154" s="198" t="s">
        <v>142</v>
      </c>
      <c r="AJ154" s="197" t="s">
        <v>142</v>
      </c>
      <c r="AK154" s="198" t="s">
        <v>142</v>
      </c>
      <c r="AL154" s="197" t="s">
        <v>142</v>
      </c>
      <c r="AM154" s="198" t="s">
        <v>142</v>
      </c>
      <c r="AN154" s="197" t="s">
        <v>142</v>
      </c>
      <c r="AO154" s="198" t="s">
        <v>142</v>
      </c>
      <c r="AP154" s="197" t="s">
        <v>142</v>
      </c>
      <c r="AQ154" s="198" t="s">
        <v>142</v>
      </c>
      <c r="AR154" s="197" t="s">
        <v>142</v>
      </c>
      <c r="AS154" s="198" t="s">
        <v>142</v>
      </c>
      <c r="AT154" s="197" t="s">
        <v>142</v>
      </c>
      <c r="AU154" s="198" t="s">
        <v>142</v>
      </c>
      <c r="AV154" s="197" t="s">
        <v>142</v>
      </c>
      <c r="AW154" s="198" t="s">
        <v>142</v>
      </c>
      <c r="AX154" s="197" t="s">
        <v>142</v>
      </c>
      <c r="AY154" s="198" t="s">
        <v>142</v>
      </c>
      <c r="AZ154" s="197" t="s">
        <v>142</v>
      </c>
      <c r="BA154" s="197" t="s">
        <v>142</v>
      </c>
      <c r="BB154" s="199" t="s">
        <v>142</v>
      </c>
      <c r="BC154" s="200" t="s">
        <v>142</v>
      </c>
      <c r="BD154" s="201" t="s">
        <v>142</v>
      </c>
      <c r="BE154" s="200" t="s">
        <v>142</v>
      </c>
      <c r="BF154" s="201" t="s">
        <v>142</v>
      </c>
      <c r="BG154" s="200" t="s">
        <v>142</v>
      </c>
      <c r="BH154" s="201" t="s">
        <v>142</v>
      </c>
      <c r="BI154" s="200" t="s">
        <v>142</v>
      </c>
      <c r="BJ154" s="201" t="s">
        <v>142</v>
      </c>
      <c r="BK154" s="200" t="s">
        <v>142</v>
      </c>
      <c r="BL154" s="201" t="s">
        <v>142</v>
      </c>
      <c r="BM154" s="200" t="s">
        <v>142</v>
      </c>
      <c r="BN154" s="201" t="s">
        <v>142</v>
      </c>
      <c r="BO154" s="200" t="s">
        <v>142</v>
      </c>
      <c r="BP154" s="201" t="s">
        <v>142</v>
      </c>
      <c r="BQ154" s="200" t="s">
        <v>142</v>
      </c>
      <c r="BR154" s="201" t="s">
        <v>142</v>
      </c>
      <c r="BS154" s="200" t="s">
        <v>142</v>
      </c>
      <c r="BT154" s="201" t="s">
        <v>142</v>
      </c>
      <c r="BU154" s="200" t="s">
        <v>142</v>
      </c>
      <c r="BV154" s="201" t="s">
        <v>142</v>
      </c>
      <c r="BW154" s="200" t="s">
        <v>142</v>
      </c>
      <c r="BX154" s="201" t="s">
        <v>142</v>
      </c>
      <c r="BY154" s="200" t="s">
        <v>142</v>
      </c>
      <c r="BZ154" s="201" t="s">
        <v>142</v>
      </c>
      <c r="CA154" s="200" t="s">
        <v>142</v>
      </c>
      <c r="CB154" s="201" t="s">
        <v>142</v>
      </c>
      <c r="CC154" s="200" t="s">
        <v>142</v>
      </c>
      <c r="CD154" s="201" t="s">
        <v>142</v>
      </c>
      <c r="CE154" s="200" t="s">
        <v>142</v>
      </c>
      <c r="CF154" s="201" t="s">
        <v>142</v>
      </c>
      <c r="CG154" s="200" t="s">
        <v>142</v>
      </c>
      <c r="CH154" s="201" t="s">
        <v>142</v>
      </c>
      <c r="CI154" s="200" t="s">
        <v>142</v>
      </c>
      <c r="CJ154" s="201" t="s">
        <v>142</v>
      </c>
      <c r="CK154" s="200" t="s">
        <v>142</v>
      </c>
      <c r="CL154" s="201" t="s">
        <v>142</v>
      </c>
      <c r="CM154" s="200" t="s">
        <v>142</v>
      </c>
      <c r="CN154" s="201" t="s">
        <v>142</v>
      </c>
      <c r="CO154" s="200" t="s">
        <v>142</v>
      </c>
      <c r="CP154" s="201" t="s">
        <v>142</v>
      </c>
      <c r="CQ154" s="200" t="s">
        <v>142</v>
      </c>
      <c r="CR154" s="201" t="s">
        <v>142</v>
      </c>
      <c r="CS154" s="200" t="s">
        <v>142</v>
      </c>
      <c r="CT154" s="201" t="s">
        <v>142</v>
      </c>
      <c r="CU154" s="200" t="s">
        <v>142</v>
      </c>
      <c r="CV154" s="201" t="s">
        <v>142</v>
      </c>
      <c r="CW154" s="200" t="s">
        <v>142</v>
      </c>
    </row>
    <row r="155" spans="2:101" x14ac:dyDescent="0.25">
      <c r="B155" s="94" t="s">
        <v>142</v>
      </c>
      <c r="C155" s="95" t="s">
        <v>142</v>
      </c>
      <c r="D155" s="195" t="s">
        <v>142</v>
      </c>
      <c r="E155" s="196" t="s">
        <v>142</v>
      </c>
      <c r="F155" s="197" t="s">
        <v>142</v>
      </c>
      <c r="G155" s="198" t="s">
        <v>142</v>
      </c>
      <c r="H155" s="197" t="s">
        <v>142</v>
      </c>
      <c r="I155" s="198" t="s">
        <v>142</v>
      </c>
      <c r="J155" s="197" t="s">
        <v>142</v>
      </c>
      <c r="K155" s="198" t="s">
        <v>142</v>
      </c>
      <c r="L155" s="197" t="s">
        <v>142</v>
      </c>
      <c r="M155" s="198" t="s">
        <v>142</v>
      </c>
      <c r="N155" s="197" t="s">
        <v>142</v>
      </c>
      <c r="O155" s="198" t="s">
        <v>142</v>
      </c>
      <c r="P155" s="197" t="s">
        <v>142</v>
      </c>
      <c r="Q155" s="198" t="s">
        <v>142</v>
      </c>
      <c r="R155" s="197" t="s">
        <v>142</v>
      </c>
      <c r="S155" s="198" t="s">
        <v>142</v>
      </c>
      <c r="T155" s="197" t="s">
        <v>142</v>
      </c>
      <c r="U155" s="198" t="s">
        <v>142</v>
      </c>
      <c r="V155" s="197" t="s">
        <v>142</v>
      </c>
      <c r="W155" s="198" t="s">
        <v>142</v>
      </c>
      <c r="X155" s="197" t="s">
        <v>142</v>
      </c>
      <c r="Y155" s="198" t="s">
        <v>142</v>
      </c>
      <c r="Z155" s="197" t="s">
        <v>142</v>
      </c>
      <c r="AA155" s="198" t="s">
        <v>142</v>
      </c>
      <c r="AB155" s="197" t="s">
        <v>142</v>
      </c>
      <c r="AC155" s="198" t="s">
        <v>142</v>
      </c>
      <c r="AD155" s="197" t="s">
        <v>142</v>
      </c>
      <c r="AE155" s="198" t="s">
        <v>142</v>
      </c>
      <c r="AF155" s="197" t="s">
        <v>142</v>
      </c>
      <c r="AG155" s="198" t="s">
        <v>142</v>
      </c>
      <c r="AH155" s="197" t="s">
        <v>142</v>
      </c>
      <c r="AI155" s="198" t="s">
        <v>142</v>
      </c>
      <c r="AJ155" s="197" t="s">
        <v>142</v>
      </c>
      <c r="AK155" s="198" t="s">
        <v>142</v>
      </c>
      <c r="AL155" s="197" t="s">
        <v>142</v>
      </c>
      <c r="AM155" s="198" t="s">
        <v>142</v>
      </c>
      <c r="AN155" s="197" t="s">
        <v>142</v>
      </c>
      <c r="AO155" s="198" t="s">
        <v>142</v>
      </c>
      <c r="AP155" s="197" t="s">
        <v>142</v>
      </c>
      <c r="AQ155" s="198" t="s">
        <v>142</v>
      </c>
      <c r="AR155" s="197" t="s">
        <v>142</v>
      </c>
      <c r="AS155" s="198" t="s">
        <v>142</v>
      </c>
      <c r="AT155" s="197" t="s">
        <v>142</v>
      </c>
      <c r="AU155" s="198" t="s">
        <v>142</v>
      </c>
      <c r="AV155" s="197" t="s">
        <v>142</v>
      </c>
      <c r="AW155" s="198" t="s">
        <v>142</v>
      </c>
      <c r="AX155" s="197" t="s">
        <v>142</v>
      </c>
      <c r="AY155" s="198" t="s">
        <v>142</v>
      </c>
      <c r="AZ155" s="197" t="s">
        <v>142</v>
      </c>
      <c r="BA155" s="197" t="s">
        <v>142</v>
      </c>
      <c r="BB155" s="199" t="s">
        <v>142</v>
      </c>
      <c r="BC155" s="200" t="s">
        <v>142</v>
      </c>
      <c r="BD155" s="201" t="s">
        <v>142</v>
      </c>
      <c r="BE155" s="200" t="s">
        <v>142</v>
      </c>
      <c r="BF155" s="201" t="s">
        <v>142</v>
      </c>
      <c r="BG155" s="200" t="s">
        <v>142</v>
      </c>
      <c r="BH155" s="201" t="s">
        <v>142</v>
      </c>
      <c r="BI155" s="200" t="s">
        <v>142</v>
      </c>
      <c r="BJ155" s="201" t="s">
        <v>142</v>
      </c>
      <c r="BK155" s="200" t="s">
        <v>142</v>
      </c>
      <c r="BL155" s="201" t="s">
        <v>142</v>
      </c>
      <c r="BM155" s="200" t="s">
        <v>142</v>
      </c>
      <c r="BN155" s="201" t="s">
        <v>142</v>
      </c>
      <c r="BO155" s="200" t="s">
        <v>142</v>
      </c>
      <c r="BP155" s="201" t="s">
        <v>142</v>
      </c>
      <c r="BQ155" s="200" t="s">
        <v>142</v>
      </c>
      <c r="BR155" s="201" t="s">
        <v>142</v>
      </c>
      <c r="BS155" s="200" t="s">
        <v>142</v>
      </c>
      <c r="BT155" s="201" t="s">
        <v>142</v>
      </c>
      <c r="BU155" s="200" t="s">
        <v>142</v>
      </c>
      <c r="BV155" s="201" t="s">
        <v>142</v>
      </c>
      <c r="BW155" s="200" t="s">
        <v>142</v>
      </c>
      <c r="BX155" s="201" t="s">
        <v>142</v>
      </c>
      <c r="BY155" s="200" t="s">
        <v>142</v>
      </c>
      <c r="BZ155" s="201" t="s">
        <v>142</v>
      </c>
      <c r="CA155" s="200" t="s">
        <v>142</v>
      </c>
      <c r="CB155" s="201" t="s">
        <v>142</v>
      </c>
      <c r="CC155" s="200" t="s">
        <v>142</v>
      </c>
      <c r="CD155" s="201" t="s">
        <v>142</v>
      </c>
      <c r="CE155" s="200" t="s">
        <v>142</v>
      </c>
      <c r="CF155" s="201" t="s">
        <v>142</v>
      </c>
      <c r="CG155" s="200" t="s">
        <v>142</v>
      </c>
      <c r="CH155" s="201" t="s">
        <v>142</v>
      </c>
      <c r="CI155" s="200" t="s">
        <v>142</v>
      </c>
      <c r="CJ155" s="201" t="s">
        <v>142</v>
      </c>
      <c r="CK155" s="200" t="s">
        <v>142</v>
      </c>
      <c r="CL155" s="201" t="s">
        <v>142</v>
      </c>
      <c r="CM155" s="200" t="s">
        <v>142</v>
      </c>
      <c r="CN155" s="201" t="s">
        <v>142</v>
      </c>
      <c r="CO155" s="200" t="s">
        <v>142</v>
      </c>
      <c r="CP155" s="201" t="s">
        <v>142</v>
      </c>
      <c r="CQ155" s="200" t="s">
        <v>142</v>
      </c>
      <c r="CR155" s="201" t="s">
        <v>142</v>
      </c>
      <c r="CS155" s="200" t="s">
        <v>142</v>
      </c>
      <c r="CT155" s="201" t="s">
        <v>142</v>
      </c>
      <c r="CU155" s="200" t="s">
        <v>142</v>
      </c>
      <c r="CV155" s="201" t="s">
        <v>142</v>
      </c>
      <c r="CW155" s="200" t="s">
        <v>142</v>
      </c>
    </row>
    <row r="156" spans="2:101" x14ac:dyDescent="0.25">
      <c r="B156" s="94" t="s">
        <v>142</v>
      </c>
      <c r="C156" s="95" t="s">
        <v>142</v>
      </c>
      <c r="D156" s="195" t="s">
        <v>142</v>
      </c>
      <c r="E156" s="196" t="s">
        <v>142</v>
      </c>
      <c r="F156" s="197" t="s">
        <v>142</v>
      </c>
      <c r="G156" s="198" t="s">
        <v>142</v>
      </c>
      <c r="H156" s="197" t="s">
        <v>142</v>
      </c>
      <c r="I156" s="198" t="s">
        <v>142</v>
      </c>
      <c r="J156" s="197" t="s">
        <v>142</v>
      </c>
      <c r="K156" s="198" t="s">
        <v>142</v>
      </c>
      <c r="L156" s="197" t="s">
        <v>142</v>
      </c>
      <c r="M156" s="198" t="s">
        <v>142</v>
      </c>
      <c r="N156" s="197" t="s">
        <v>142</v>
      </c>
      <c r="O156" s="198" t="s">
        <v>142</v>
      </c>
      <c r="P156" s="197" t="s">
        <v>142</v>
      </c>
      <c r="Q156" s="198" t="s">
        <v>142</v>
      </c>
      <c r="R156" s="197" t="s">
        <v>142</v>
      </c>
      <c r="S156" s="198" t="s">
        <v>142</v>
      </c>
      <c r="T156" s="197" t="s">
        <v>142</v>
      </c>
      <c r="U156" s="198" t="s">
        <v>142</v>
      </c>
      <c r="V156" s="197" t="s">
        <v>142</v>
      </c>
      <c r="W156" s="198" t="s">
        <v>142</v>
      </c>
      <c r="X156" s="197" t="s">
        <v>142</v>
      </c>
      <c r="Y156" s="198" t="s">
        <v>142</v>
      </c>
      <c r="Z156" s="197" t="s">
        <v>142</v>
      </c>
      <c r="AA156" s="198" t="s">
        <v>142</v>
      </c>
      <c r="AB156" s="197" t="s">
        <v>142</v>
      </c>
      <c r="AC156" s="198" t="s">
        <v>142</v>
      </c>
      <c r="AD156" s="197" t="s">
        <v>142</v>
      </c>
      <c r="AE156" s="198" t="s">
        <v>142</v>
      </c>
      <c r="AF156" s="197" t="s">
        <v>142</v>
      </c>
      <c r="AG156" s="198" t="s">
        <v>142</v>
      </c>
      <c r="AH156" s="197" t="s">
        <v>142</v>
      </c>
      <c r="AI156" s="198" t="s">
        <v>142</v>
      </c>
      <c r="AJ156" s="197" t="s">
        <v>142</v>
      </c>
      <c r="AK156" s="198" t="s">
        <v>142</v>
      </c>
      <c r="AL156" s="197" t="s">
        <v>142</v>
      </c>
      <c r="AM156" s="198" t="s">
        <v>142</v>
      </c>
      <c r="AN156" s="197" t="s">
        <v>142</v>
      </c>
      <c r="AO156" s="198" t="s">
        <v>142</v>
      </c>
      <c r="AP156" s="197" t="s">
        <v>142</v>
      </c>
      <c r="AQ156" s="198" t="s">
        <v>142</v>
      </c>
      <c r="AR156" s="197" t="s">
        <v>142</v>
      </c>
      <c r="AS156" s="198" t="s">
        <v>142</v>
      </c>
      <c r="AT156" s="197" t="s">
        <v>142</v>
      </c>
      <c r="AU156" s="198" t="s">
        <v>142</v>
      </c>
      <c r="AV156" s="197" t="s">
        <v>142</v>
      </c>
      <c r="AW156" s="198" t="s">
        <v>142</v>
      </c>
      <c r="AX156" s="197" t="s">
        <v>142</v>
      </c>
      <c r="AY156" s="198" t="s">
        <v>142</v>
      </c>
      <c r="AZ156" s="197" t="s">
        <v>142</v>
      </c>
      <c r="BA156" s="197" t="s">
        <v>142</v>
      </c>
      <c r="BB156" s="199" t="s">
        <v>142</v>
      </c>
      <c r="BC156" s="200" t="s">
        <v>142</v>
      </c>
      <c r="BD156" s="201" t="s">
        <v>142</v>
      </c>
      <c r="BE156" s="200" t="s">
        <v>142</v>
      </c>
      <c r="BF156" s="201" t="s">
        <v>142</v>
      </c>
      <c r="BG156" s="200" t="s">
        <v>142</v>
      </c>
      <c r="BH156" s="201" t="s">
        <v>142</v>
      </c>
      <c r="BI156" s="200" t="s">
        <v>142</v>
      </c>
      <c r="BJ156" s="201" t="s">
        <v>142</v>
      </c>
      <c r="BK156" s="200" t="s">
        <v>142</v>
      </c>
      <c r="BL156" s="201" t="s">
        <v>142</v>
      </c>
      <c r="BM156" s="200" t="s">
        <v>142</v>
      </c>
      <c r="BN156" s="201" t="s">
        <v>142</v>
      </c>
      <c r="BO156" s="200" t="s">
        <v>142</v>
      </c>
      <c r="BP156" s="201" t="s">
        <v>142</v>
      </c>
      <c r="BQ156" s="200" t="s">
        <v>142</v>
      </c>
      <c r="BR156" s="201" t="s">
        <v>142</v>
      </c>
      <c r="BS156" s="200" t="s">
        <v>142</v>
      </c>
      <c r="BT156" s="201" t="s">
        <v>142</v>
      </c>
      <c r="BU156" s="200" t="s">
        <v>142</v>
      </c>
      <c r="BV156" s="201" t="s">
        <v>142</v>
      </c>
      <c r="BW156" s="200" t="s">
        <v>142</v>
      </c>
      <c r="BX156" s="201" t="s">
        <v>142</v>
      </c>
      <c r="BY156" s="200" t="s">
        <v>142</v>
      </c>
      <c r="BZ156" s="201" t="s">
        <v>142</v>
      </c>
      <c r="CA156" s="200" t="s">
        <v>142</v>
      </c>
      <c r="CB156" s="201" t="s">
        <v>142</v>
      </c>
      <c r="CC156" s="200" t="s">
        <v>142</v>
      </c>
      <c r="CD156" s="201" t="s">
        <v>142</v>
      </c>
      <c r="CE156" s="200" t="s">
        <v>142</v>
      </c>
      <c r="CF156" s="201" t="s">
        <v>142</v>
      </c>
      <c r="CG156" s="200" t="s">
        <v>142</v>
      </c>
      <c r="CH156" s="201" t="s">
        <v>142</v>
      </c>
      <c r="CI156" s="200" t="s">
        <v>142</v>
      </c>
      <c r="CJ156" s="201" t="s">
        <v>142</v>
      </c>
      <c r="CK156" s="200" t="s">
        <v>142</v>
      </c>
      <c r="CL156" s="201" t="s">
        <v>142</v>
      </c>
      <c r="CM156" s="200" t="s">
        <v>142</v>
      </c>
      <c r="CN156" s="201" t="s">
        <v>142</v>
      </c>
      <c r="CO156" s="200" t="s">
        <v>142</v>
      </c>
      <c r="CP156" s="201" t="s">
        <v>142</v>
      </c>
      <c r="CQ156" s="200" t="s">
        <v>142</v>
      </c>
      <c r="CR156" s="201" t="s">
        <v>142</v>
      </c>
      <c r="CS156" s="200" t="s">
        <v>142</v>
      </c>
      <c r="CT156" s="201" t="s">
        <v>142</v>
      </c>
      <c r="CU156" s="200" t="s">
        <v>142</v>
      </c>
      <c r="CV156" s="201" t="s">
        <v>142</v>
      </c>
      <c r="CW156" s="200" t="s">
        <v>142</v>
      </c>
    </row>
    <row r="157" spans="2:101" x14ac:dyDescent="0.25">
      <c r="B157" s="94" t="s">
        <v>142</v>
      </c>
      <c r="C157" s="95" t="s">
        <v>142</v>
      </c>
      <c r="D157" s="195" t="s">
        <v>142</v>
      </c>
      <c r="E157" s="196" t="s">
        <v>142</v>
      </c>
      <c r="F157" s="197" t="s">
        <v>142</v>
      </c>
      <c r="G157" s="198" t="s">
        <v>142</v>
      </c>
      <c r="H157" s="197" t="s">
        <v>142</v>
      </c>
      <c r="I157" s="198" t="s">
        <v>142</v>
      </c>
      <c r="J157" s="197" t="s">
        <v>142</v>
      </c>
      <c r="K157" s="198" t="s">
        <v>142</v>
      </c>
      <c r="L157" s="197" t="s">
        <v>142</v>
      </c>
      <c r="M157" s="198" t="s">
        <v>142</v>
      </c>
      <c r="N157" s="197" t="s">
        <v>142</v>
      </c>
      <c r="O157" s="198" t="s">
        <v>142</v>
      </c>
      <c r="P157" s="197" t="s">
        <v>142</v>
      </c>
      <c r="Q157" s="198" t="s">
        <v>142</v>
      </c>
      <c r="R157" s="197" t="s">
        <v>142</v>
      </c>
      <c r="S157" s="198" t="s">
        <v>142</v>
      </c>
      <c r="T157" s="197" t="s">
        <v>142</v>
      </c>
      <c r="U157" s="198" t="s">
        <v>142</v>
      </c>
      <c r="V157" s="197" t="s">
        <v>142</v>
      </c>
      <c r="W157" s="198" t="s">
        <v>142</v>
      </c>
      <c r="X157" s="197" t="s">
        <v>142</v>
      </c>
      <c r="Y157" s="198" t="s">
        <v>142</v>
      </c>
      <c r="Z157" s="197" t="s">
        <v>142</v>
      </c>
      <c r="AA157" s="198" t="s">
        <v>142</v>
      </c>
      <c r="AB157" s="197" t="s">
        <v>142</v>
      </c>
      <c r="AC157" s="198" t="s">
        <v>142</v>
      </c>
      <c r="AD157" s="197" t="s">
        <v>142</v>
      </c>
      <c r="AE157" s="198" t="s">
        <v>142</v>
      </c>
      <c r="AF157" s="197" t="s">
        <v>142</v>
      </c>
      <c r="AG157" s="198" t="s">
        <v>142</v>
      </c>
      <c r="AH157" s="197" t="s">
        <v>142</v>
      </c>
      <c r="AI157" s="198" t="s">
        <v>142</v>
      </c>
      <c r="AJ157" s="197" t="s">
        <v>142</v>
      </c>
      <c r="AK157" s="198" t="s">
        <v>142</v>
      </c>
      <c r="AL157" s="197" t="s">
        <v>142</v>
      </c>
      <c r="AM157" s="198" t="s">
        <v>142</v>
      </c>
      <c r="AN157" s="197" t="s">
        <v>142</v>
      </c>
      <c r="AO157" s="198" t="s">
        <v>142</v>
      </c>
      <c r="AP157" s="197" t="s">
        <v>142</v>
      </c>
      <c r="AQ157" s="198" t="s">
        <v>142</v>
      </c>
      <c r="AR157" s="197" t="s">
        <v>142</v>
      </c>
      <c r="AS157" s="198" t="s">
        <v>142</v>
      </c>
      <c r="AT157" s="197" t="s">
        <v>142</v>
      </c>
      <c r="AU157" s="198" t="s">
        <v>142</v>
      </c>
      <c r="AV157" s="197" t="s">
        <v>142</v>
      </c>
      <c r="AW157" s="198" t="s">
        <v>142</v>
      </c>
      <c r="AX157" s="197" t="s">
        <v>142</v>
      </c>
      <c r="AY157" s="198" t="s">
        <v>142</v>
      </c>
      <c r="AZ157" s="197" t="s">
        <v>142</v>
      </c>
      <c r="BA157" s="197" t="s">
        <v>142</v>
      </c>
      <c r="BB157" s="199" t="s">
        <v>142</v>
      </c>
      <c r="BC157" s="200" t="s">
        <v>142</v>
      </c>
      <c r="BD157" s="201" t="s">
        <v>142</v>
      </c>
      <c r="BE157" s="200" t="s">
        <v>142</v>
      </c>
      <c r="BF157" s="201" t="s">
        <v>142</v>
      </c>
      <c r="BG157" s="200" t="s">
        <v>142</v>
      </c>
      <c r="BH157" s="201" t="s">
        <v>142</v>
      </c>
      <c r="BI157" s="200" t="s">
        <v>142</v>
      </c>
      <c r="BJ157" s="201" t="s">
        <v>142</v>
      </c>
      <c r="BK157" s="200" t="s">
        <v>142</v>
      </c>
      <c r="BL157" s="201" t="s">
        <v>142</v>
      </c>
      <c r="BM157" s="200" t="s">
        <v>142</v>
      </c>
      <c r="BN157" s="201" t="s">
        <v>142</v>
      </c>
      <c r="BO157" s="200" t="s">
        <v>142</v>
      </c>
      <c r="BP157" s="201" t="s">
        <v>142</v>
      </c>
      <c r="BQ157" s="200" t="s">
        <v>142</v>
      </c>
      <c r="BR157" s="201" t="s">
        <v>142</v>
      </c>
      <c r="BS157" s="200" t="s">
        <v>142</v>
      </c>
      <c r="BT157" s="201" t="s">
        <v>142</v>
      </c>
      <c r="BU157" s="200" t="s">
        <v>142</v>
      </c>
      <c r="BV157" s="201" t="s">
        <v>142</v>
      </c>
      <c r="BW157" s="200" t="s">
        <v>142</v>
      </c>
      <c r="BX157" s="201" t="s">
        <v>142</v>
      </c>
      <c r="BY157" s="200" t="s">
        <v>142</v>
      </c>
      <c r="BZ157" s="201" t="s">
        <v>142</v>
      </c>
      <c r="CA157" s="200" t="s">
        <v>142</v>
      </c>
      <c r="CB157" s="201" t="s">
        <v>142</v>
      </c>
      <c r="CC157" s="200" t="s">
        <v>142</v>
      </c>
      <c r="CD157" s="201" t="s">
        <v>142</v>
      </c>
      <c r="CE157" s="200" t="s">
        <v>142</v>
      </c>
      <c r="CF157" s="201" t="s">
        <v>142</v>
      </c>
      <c r="CG157" s="200" t="s">
        <v>142</v>
      </c>
      <c r="CH157" s="201" t="s">
        <v>142</v>
      </c>
      <c r="CI157" s="200" t="s">
        <v>142</v>
      </c>
      <c r="CJ157" s="201" t="s">
        <v>142</v>
      </c>
      <c r="CK157" s="200" t="s">
        <v>142</v>
      </c>
      <c r="CL157" s="201" t="s">
        <v>142</v>
      </c>
      <c r="CM157" s="200" t="s">
        <v>142</v>
      </c>
      <c r="CN157" s="201" t="s">
        <v>142</v>
      </c>
      <c r="CO157" s="200" t="s">
        <v>142</v>
      </c>
      <c r="CP157" s="201" t="s">
        <v>142</v>
      </c>
      <c r="CQ157" s="200" t="s">
        <v>142</v>
      </c>
      <c r="CR157" s="201" t="s">
        <v>142</v>
      </c>
      <c r="CS157" s="200" t="s">
        <v>142</v>
      </c>
      <c r="CT157" s="201" t="s">
        <v>142</v>
      </c>
      <c r="CU157" s="200" t="s">
        <v>142</v>
      </c>
      <c r="CV157" s="201" t="s">
        <v>142</v>
      </c>
      <c r="CW157" s="200" t="s">
        <v>142</v>
      </c>
    </row>
    <row r="158" spans="2:101" x14ac:dyDescent="0.25">
      <c r="B158" s="94" t="s">
        <v>142</v>
      </c>
      <c r="C158" s="95" t="s">
        <v>142</v>
      </c>
      <c r="D158" s="195" t="s">
        <v>142</v>
      </c>
      <c r="E158" s="196" t="s">
        <v>142</v>
      </c>
      <c r="F158" s="197" t="s">
        <v>142</v>
      </c>
      <c r="G158" s="198" t="s">
        <v>142</v>
      </c>
      <c r="H158" s="197" t="s">
        <v>142</v>
      </c>
      <c r="I158" s="198" t="s">
        <v>142</v>
      </c>
      <c r="J158" s="197" t="s">
        <v>142</v>
      </c>
      <c r="K158" s="198" t="s">
        <v>142</v>
      </c>
      <c r="L158" s="197" t="s">
        <v>142</v>
      </c>
      <c r="M158" s="198" t="s">
        <v>142</v>
      </c>
      <c r="N158" s="197" t="s">
        <v>142</v>
      </c>
      <c r="O158" s="198" t="s">
        <v>142</v>
      </c>
      <c r="P158" s="197" t="s">
        <v>142</v>
      </c>
      <c r="Q158" s="198" t="s">
        <v>142</v>
      </c>
      <c r="R158" s="197" t="s">
        <v>142</v>
      </c>
      <c r="S158" s="198" t="s">
        <v>142</v>
      </c>
      <c r="T158" s="197" t="s">
        <v>142</v>
      </c>
      <c r="U158" s="198" t="s">
        <v>142</v>
      </c>
      <c r="V158" s="197" t="s">
        <v>142</v>
      </c>
      <c r="W158" s="198" t="s">
        <v>142</v>
      </c>
      <c r="X158" s="197" t="s">
        <v>142</v>
      </c>
      <c r="Y158" s="198" t="s">
        <v>142</v>
      </c>
      <c r="Z158" s="197" t="s">
        <v>142</v>
      </c>
      <c r="AA158" s="198" t="s">
        <v>142</v>
      </c>
      <c r="AB158" s="197" t="s">
        <v>142</v>
      </c>
      <c r="AC158" s="198" t="s">
        <v>142</v>
      </c>
      <c r="AD158" s="197" t="s">
        <v>142</v>
      </c>
      <c r="AE158" s="198" t="s">
        <v>142</v>
      </c>
      <c r="AF158" s="197" t="s">
        <v>142</v>
      </c>
      <c r="AG158" s="198" t="s">
        <v>142</v>
      </c>
      <c r="AH158" s="197" t="s">
        <v>142</v>
      </c>
      <c r="AI158" s="198" t="s">
        <v>142</v>
      </c>
      <c r="AJ158" s="197" t="s">
        <v>142</v>
      </c>
      <c r="AK158" s="198" t="s">
        <v>142</v>
      </c>
      <c r="AL158" s="197" t="s">
        <v>142</v>
      </c>
      <c r="AM158" s="198" t="s">
        <v>142</v>
      </c>
      <c r="AN158" s="197" t="s">
        <v>142</v>
      </c>
      <c r="AO158" s="198" t="s">
        <v>142</v>
      </c>
      <c r="AP158" s="197" t="s">
        <v>142</v>
      </c>
      <c r="AQ158" s="198" t="s">
        <v>142</v>
      </c>
      <c r="AR158" s="197" t="s">
        <v>142</v>
      </c>
      <c r="AS158" s="198" t="s">
        <v>142</v>
      </c>
      <c r="AT158" s="197" t="s">
        <v>142</v>
      </c>
      <c r="AU158" s="198" t="s">
        <v>142</v>
      </c>
      <c r="AV158" s="197" t="s">
        <v>142</v>
      </c>
      <c r="AW158" s="198" t="s">
        <v>142</v>
      </c>
      <c r="AX158" s="197" t="s">
        <v>142</v>
      </c>
      <c r="AY158" s="198" t="s">
        <v>142</v>
      </c>
      <c r="AZ158" s="197" t="s">
        <v>142</v>
      </c>
      <c r="BA158" s="197" t="s">
        <v>142</v>
      </c>
      <c r="BB158" s="199" t="s">
        <v>142</v>
      </c>
      <c r="BC158" s="200" t="s">
        <v>142</v>
      </c>
      <c r="BD158" s="201" t="s">
        <v>142</v>
      </c>
      <c r="BE158" s="200" t="s">
        <v>142</v>
      </c>
      <c r="BF158" s="201" t="s">
        <v>142</v>
      </c>
      <c r="BG158" s="200" t="s">
        <v>142</v>
      </c>
      <c r="BH158" s="201" t="s">
        <v>142</v>
      </c>
      <c r="BI158" s="200" t="s">
        <v>142</v>
      </c>
      <c r="BJ158" s="201" t="s">
        <v>142</v>
      </c>
      <c r="BK158" s="200" t="s">
        <v>142</v>
      </c>
      <c r="BL158" s="201" t="s">
        <v>142</v>
      </c>
      <c r="BM158" s="200" t="s">
        <v>142</v>
      </c>
      <c r="BN158" s="201" t="s">
        <v>142</v>
      </c>
      <c r="BO158" s="200" t="s">
        <v>142</v>
      </c>
      <c r="BP158" s="201" t="s">
        <v>142</v>
      </c>
      <c r="BQ158" s="200" t="s">
        <v>142</v>
      </c>
      <c r="BR158" s="201" t="s">
        <v>142</v>
      </c>
      <c r="BS158" s="200" t="s">
        <v>142</v>
      </c>
      <c r="BT158" s="201" t="s">
        <v>142</v>
      </c>
      <c r="BU158" s="200" t="s">
        <v>142</v>
      </c>
      <c r="BV158" s="201" t="s">
        <v>142</v>
      </c>
      <c r="BW158" s="200" t="s">
        <v>142</v>
      </c>
      <c r="BX158" s="201" t="s">
        <v>142</v>
      </c>
      <c r="BY158" s="200" t="s">
        <v>142</v>
      </c>
      <c r="BZ158" s="201" t="s">
        <v>142</v>
      </c>
      <c r="CA158" s="200" t="s">
        <v>142</v>
      </c>
      <c r="CB158" s="201" t="s">
        <v>142</v>
      </c>
      <c r="CC158" s="200" t="s">
        <v>142</v>
      </c>
      <c r="CD158" s="201" t="s">
        <v>142</v>
      </c>
      <c r="CE158" s="200" t="s">
        <v>142</v>
      </c>
      <c r="CF158" s="201" t="s">
        <v>142</v>
      </c>
      <c r="CG158" s="200" t="s">
        <v>142</v>
      </c>
      <c r="CH158" s="201" t="s">
        <v>142</v>
      </c>
      <c r="CI158" s="200" t="s">
        <v>142</v>
      </c>
      <c r="CJ158" s="201" t="s">
        <v>142</v>
      </c>
      <c r="CK158" s="200" t="s">
        <v>142</v>
      </c>
      <c r="CL158" s="201" t="s">
        <v>142</v>
      </c>
      <c r="CM158" s="200" t="s">
        <v>142</v>
      </c>
      <c r="CN158" s="201" t="s">
        <v>142</v>
      </c>
      <c r="CO158" s="200" t="s">
        <v>142</v>
      </c>
      <c r="CP158" s="201" t="s">
        <v>142</v>
      </c>
      <c r="CQ158" s="200" t="s">
        <v>142</v>
      </c>
      <c r="CR158" s="201" t="s">
        <v>142</v>
      </c>
      <c r="CS158" s="200" t="s">
        <v>142</v>
      </c>
      <c r="CT158" s="201" t="s">
        <v>142</v>
      </c>
      <c r="CU158" s="200" t="s">
        <v>142</v>
      </c>
      <c r="CV158" s="201" t="s">
        <v>142</v>
      </c>
      <c r="CW158" s="200" t="s">
        <v>142</v>
      </c>
    </row>
    <row r="159" spans="2:101" x14ac:dyDescent="0.25">
      <c r="B159" s="94" t="s">
        <v>142</v>
      </c>
      <c r="C159" s="95" t="s">
        <v>142</v>
      </c>
      <c r="D159" s="195" t="s">
        <v>142</v>
      </c>
      <c r="E159" s="196" t="s">
        <v>142</v>
      </c>
      <c r="F159" s="197" t="s">
        <v>142</v>
      </c>
      <c r="G159" s="198" t="s">
        <v>142</v>
      </c>
      <c r="H159" s="197" t="s">
        <v>142</v>
      </c>
      <c r="I159" s="198" t="s">
        <v>142</v>
      </c>
      <c r="J159" s="197" t="s">
        <v>142</v>
      </c>
      <c r="K159" s="198" t="s">
        <v>142</v>
      </c>
      <c r="L159" s="197" t="s">
        <v>142</v>
      </c>
      <c r="M159" s="198" t="s">
        <v>142</v>
      </c>
      <c r="N159" s="197" t="s">
        <v>142</v>
      </c>
      <c r="O159" s="198" t="s">
        <v>142</v>
      </c>
      <c r="P159" s="197" t="s">
        <v>142</v>
      </c>
      <c r="Q159" s="198" t="s">
        <v>142</v>
      </c>
      <c r="R159" s="197" t="s">
        <v>142</v>
      </c>
      <c r="S159" s="198" t="s">
        <v>142</v>
      </c>
      <c r="T159" s="197" t="s">
        <v>142</v>
      </c>
      <c r="U159" s="198" t="s">
        <v>142</v>
      </c>
      <c r="V159" s="197" t="s">
        <v>142</v>
      </c>
      <c r="W159" s="198" t="s">
        <v>142</v>
      </c>
      <c r="X159" s="197" t="s">
        <v>142</v>
      </c>
      <c r="Y159" s="198" t="s">
        <v>142</v>
      </c>
      <c r="Z159" s="197" t="s">
        <v>142</v>
      </c>
      <c r="AA159" s="198" t="s">
        <v>142</v>
      </c>
      <c r="AB159" s="197" t="s">
        <v>142</v>
      </c>
      <c r="AC159" s="198" t="s">
        <v>142</v>
      </c>
      <c r="AD159" s="197" t="s">
        <v>142</v>
      </c>
      <c r="AE159" s="198" t="s">
        <v>142</v>
      </c>
      <c r="AF159" s="197" t="s">
        <v>142</v>
      </c>
      <c r="AG159" s="198" t="s">
        <v>142</v>
      </c>
      <c r="AH159" s="197" t="s">
        <v>142</v>
      </c>
      <c r="AI159" s="198" t="s">
        <v>142</v>
      </c>
      <c r="AJ159" s="197" t="s">
        <v>142</v>
      </c>
      <c r="AK159" s="198" t="s">
        <v>142</v>
      </c>
      <c r="AL159" s="197" t="s">
        <v>142</v>
      </c>
      <c r="AM159" s="198" t="s">
        <v>142</v>
      </c>
      <c r="AN159" s="197" t="s">
        <v>142</v>
      </c>
      <c r="AO159" s="198" t="s">
        <v>142</v>
      </c>
      <c r="AP159" s="197" t="s">
        <v>142</v>
      </c>
      <c r="AQ159" s="198" t="s">
        <v>142</v>
      </c>
      <c r="AR159" s="197" t="s">
        <v>142</v>
      </c>
      <c r="AS159" s="198" t="s">
        <v>142</v>
      </c>
      <c r="AT159" s="197" t="s">
        <v>142</v>
      </c>
      <c r="AU159" s="198" t="s">
        <v>142</v>
      </c>
      <c r="AV159" s="197" t="s">
        <v>142</v>
      </c>
      <c r="AW159" s="198" t="s">
        <v>142</v>
      </c>
      <c r="AX159" s="197" t="s">
        <v>142</v>
      </c>
      <c r="AY159" s="198" t="s">
        <v>142</v>
      </c>
      <c r="AZ159" s="197" t="s">
        <v>142</v>
      </c>
      <c r="BA159" s="197" t="s">
        <v>142</v>
      </c>
      <c r="BB159" s="199" t="s">
        <v>142</v>
      </c>
      <c r="BC159" s="200" t="s">
        <v>142</v>
      </c>
      <c r="BD159" s="201" t="s">
        <v>142</v>
      </c>
      <c r="BE159" s="200" t="s">
        <v>142</v>
      </c>
      <c r="BF159" s="201" t="s">
        <v>142</v>
      </c>
      <c r="BG159" s="200" t="s">
        <v>142</v>
      </c>
      <c r="BH159" s="201" t="s">
        <v>142</v>
      </c>
      <c r="BI159" s="200" t="s">
        <v>142</v>
      </c>
      <c r="BJ159" s="201" t="s">
        <v>142</v>
      </c>
      <c r="BK159" s="200" t="s">
        <v>142</v>
      </c>
      <c r="BL159" s="201" t="s">
        <v>142</v>
      </c>
      <c r="BM159" s="200" t="s">
        <v>142</v>
      </c>
      <c r="BN159" s="201" t="s">
        <v>142</v>
      </c>
      <c r="BO159" s="200" t="s">
        <v>142</v>
      </c>
      <c r="BP159" s="201" t="s">
        <v>142</v>
      </c>
      <c r="BQ159" s="200" t="s">
        <v>142</v>
      </c>
      <c r="BR159" s="201" t="s">
        <v>142</v>
      </c>
      <c r="BS159" s="200" t="s">
        <v>142</v>
      </c>
      <c r="BT159" s="201" t="s">
        <v>142</v>
      </c>
      <c r="BU159" s="200" t="s">
        <v>142</v>
      </c>
      <c r="BV159" s="201" t="s">
        <v>142</v>
      </c>
      <c r="BW159" s="200" t="s">
        <v>142</v>
      </c>
      <c r="BX159" s="201" t="s">
        <v>142</v>
      </c>
      <c r="BY159" s="200" t="s">
        <v>142</v>
      </c>
      <c r="BZ159" s="201" t="s">
        <v>142</v>
      </c>
      <c r="CA159" s="200" t="s">
        <v>142</v>
      </c>
      <c r="CB159" s="201" t="s">
        <v>142</v>
      </c>
      <c r="CC159" s="200" t="s">
        <v>142</v>
      </c>
      <c r="CD159" s="201" t="s">
        <v>142</v>
      </c>
      <c r="CE159" s="200" t="s">
        <v>142</v>
      </c>
      <c r="CF159" s="201" t="s">
        <v>142</v>
      </c>
      <c r="CG159" s="200" t="s">
        <v>142</v>
      </c>
      <c r="CH159" s="201" t="s">
        <v>142</v>
      </c>
      <c r="CI159" s="200" t="s">
        <v>142</v>
      </c>
      <c r="CJ159" s="201" t="s">
        <v>142</v>
      </c>
      <c r="CK159" s="200" t="s">
        <v>142</v>
      </c>
      <c r="CL159" s="201" t="s">
        <v>142</v>
      </c>
      <c r="CM159" s="200" t="s">
        <v>142</v>
      </c>
      <c r="CN159" s="201" t="s">
        <v>142</v>
      </c>
      <c r="CO159" s="200" t="s">
        <v>142</v>
      </c>
      <c r="CP159" s="201" t="s">
        <v>142</v>
      </c>
      <c r="CQ159" s="200" t="s">
        <v>142</v>
      </c>
      <c r="CR159" s="201" t="s">
        <v>142</v>
      </c>
      <c r="CS159" s="200" t="s">
        <v>142</v>
      </c>
      <c r="CT159" s="201" t="s">
        <v>142</v>
      </c>
      <c r="CU159" s="200" t="s">
        <v>142</v>
      </c>
      <c r="CV159" s="201" t="s">
        <v>142</v>
      </c>
      <c r="CW159" s="200" t="s">
        <v>142</v>
      </c>
    </row>
    <row r="160" spans="2:101" x14ac:dyDescent="0.25">
      <c r="B160" s="94" t="s">
        <v>142</v>
      </c>
      <c r="C160" s="95" t="s">
        <v>142</v>
      </c>
      <c r="D160" s="195" t="s">
        <v>142</v>
      </c>
      <c r="E160" s="196" t="s">
        <v>142</v>
      </c>
      <c r="F160" s="197" t="s">
        <v>142</v>
      </c>
      <c r="G160" s="198" t="s">
        <v>142</v>
      </c>
      <c r="H160" s="197" t="s">
        <v>142</v>
      </c>
      <c r="I160" s="198" t="s">
        <v>142</v>
      </c>
      <c r="J160" s="197" t="s">
        <v>142</v>
      </c>
      <c r="K160" s="198" t="s">
        <v>142</v>
      </c>
      <c r="L160" s="197" t="s">
        <v>142</v>
      </c>
      <c r="M160" s="198" t="s">
        <v>142</v>
      </c>
      <c r="N160" s="197" t="s">
        <v>142</v>
      </c>
      <c r="O160" s="198" t="s">
        <v>142</v>
      </c>
      <c r="P160" s="197" t="s">
        <v>142</v>
      </c>
      <c r="Q160" s="198" t="s">
        <v>142</v>
      </c>
      <c r="R160" s="197" t="s">
        <v>142</v>
      </c>
      <c r="S160" s="198" t="s">
        <v>142</v>
      </c>
      <c r="T160" s="197" t="s">
        <v>142</v>
      </c>
      <c r="U160" s="198" t="s">
        <v>142</v>
      </c>
      <c r="V160" s="197" t="s">
        <v>142</v>
      </c>
      <c r="W160" s="198" t="s">
        <v>142</v>
      </c>
      <c r="X160" s="197" t="s">
        <v>142</v>
      </c>
      <c r="Y160" s="198" t="s">
        <v>142</v>
      </c>
      <c r="Z160" s="197" t="s">
        <v>142</v>
      </c>
      <c r="AA160" s="198" t="s">
        <v>142</v>
      </c>
      <c r="AB160" s="197" t="s">
        <v>142</v>
      </c>
      <c r="AC160" s="198" t="s">
        <v>142</v>
      </c>
      <c r="AD160" s="197" t="s">
        <v>142</v>
      </c>
      <c r="AE160" s="198" t="s">
        <v>142</v>
      </c>
      <c r="AF160" s="197" t="s">
        <v>142</v>
      </c>
      <c r="AG160" s="198" t="s">
        <v>142</v>
      </c>
      <c r="AH160" s="197" t="s">
        <v>142</v>
      </c>
      <c r="AI160" s="198" t="s">
        <v>142</v>
      </c>
      <c r="AJ160" s="197" t="s">
        <v>142</v>
      </c>
      <c r="AK160" s="198" t="s">
        <v>142</v>
      </c>
      <c r="AL160" s="197" t="s">
        <v>142</v>
      </c>
      <c r="AM160" s="198" t="s">
        <v>142</v>
      </c>
      <c r="AN160" s="197" t="s">
        <v>142</v>
      </c>
      <c r="AO160" s="198" t="s">
        <v>142</v>
      </c>
      <c r="AP160" s="197" t="s">
        <v>142</v>
      </c>
      <c r="AQ160" s="198" t="s">
        <v>142</v>
      </c>
      <c r="AR160" s="197" t="s">
        <v>142</v>
      </c>
      <c r="AS160" s="198" t="s">
        <v>142</v>
      </c>
      <c r="AT160" s="197" t="s">
        <v>142</v>
      </c>
      <c r="AU160" s="198" t="s">
        <v>142</v>
      </c>
      <c r="AV160" s="197" t="s">
        <v>142</v>
      </c>
      <c r="AW160" s="198" t="s">
        <v>142</v>
      </c>
      <c r="AX160" s="197" t="s">
        <v>142</v>
      </c>
      <c r="AY160" s="198" t="s">
        <v>142</v>
      </c>
      <c r="AZ160" s="197" t="s">
        <v>142</v>
      </c>
      <c r="BA160" s="197" t="s">
        <v>142</v>
      </c>
      <c r="BB160" s="199" t="s">
        <v>142</v>
      </c>
      <c r="BC160" s="200" t="s">
        <v>142</v>
      </c>
      <c r="BD160" s="201" t="s">
        <v>142</v>
      </c>
      <c r="BE160" s="200" t="s">
        <v>142</v>
      </c>
      <c r="BF160" s="201" t="s">
        <v>142</v>
      </c>
      <c r="BG160" s="200" t="s">
        <v>142</v>
      </c>
      <c r="BH160" s="201" t="s">
        <v>142</v>
      </c>
      <c r="BI160" s="200" t="s">
        <v>142</v>
      </c>
      <c r="BJ160" s="201" t="s">
        <v>142</v>
      </c>
      <c r="BK160" s="200" t="s">
        <v>142</v>
      </c>
      <c r="BL160" s="201" t="s">
        <v>142</v>
      </c>
      <c r="BM160" s="200" t="s">
        <v>142</v>
      </c>
      <c r="BN160" s="201" t="s">
        <v>142</v>
      </c>
      <c r="BO160" s="200" t="s">
        <v>142</v>
      </c>
      <c r="BP160" s="201" t="s">
        <v>142</v>
      </c>
      <c r="BQ160" s="200" t="s">
        <v>142</v>
      </c>
      <c r="BR160" s="201" t="s">
        <v>142</v>
      </c>
      <c r="BS160" s="200" t="s">
        <v>142</v>
      </c>
      <c r="BT160" s="201" t="s">
        <v>142</v>
      </c>
      <c r="BU160" s="200" t="s">
        <v>142</v>
      </c>
      <c r="BV160" s="201" t="s">
        <v>142</v>
      </c>
      <c r="BW160" s="200" t="s">
        <v>142</v>
      </c>
      <c r="BX160" s="201" t="s">
        <v>142</v>
      </c>
      <c r="BY160" s="200" t="s">
        <v>142</v>
      </c>
      <c r="BZ160" s="201" t="s">
        <v>142</v>
      </c>
      <c r="CA160" s="200" t="s">
        <v>142</v>
      </c>
      <c r="CB160" s="201" t="s">
        <v>142</v>
      </c>
      <c r="CC160" s="200" t="s">
        <v>142</v>
      </c>
      <c r="CD160" s="201" t="s">
        <v>142</v>
      </c>
      <c r="CE160" s="200" t="s">
        <v>142</v>
      </c>
      <c r="CF160" s="201" t="s">
        <v>142</v>
      </c>
      <c r="CG160" s="200" t="s">
        <v>142</v>
      </c>
      <c r="CH160" s="201" t="s">
        <v>142</v>
      </c>
      <c r="CI160" s="200" t="s">
        <v>142</v>
      </c>
      <c r="CJ160" s="201" t="s">
        <v>142</v>
      </c>
      <c r="CK160" s="200" t="s">
        <v>142</v>
      </c>
      <c r="CL160" s="201" t="s">
        <v>142</v>
      </c>
      <c r="CM160" s="200" t="s">
        <v>142</v>
      </c>
      <c r="CN160" s="201" t="s">
        <v>142</v>
      </c>
      <c r="CO160" s="200" t="s">
        <v>142</v>
      </c>
      <c r="CP160" s="201" t="s">
        <v>142</v>
      </c>
      <c r="CQ160" s="200" t="s">
        <v>142</v>
      </c>
      <c r="CR160" s="201" t="s">
        <v>142</v>
      </c>
      <c r="CS160" s="200" t="s">
        <v>142</v>
      </c>
      <c r="CT160" s="201" t="s">
        <v>142</v>
      </c>
      <c r="CU160" s="200" t="s">
        <v>142</v>
      </c>
      <c r="CV160" s="201" t="s">
        <v>142</v>
      </c>
      <c r="CW160" s="200" t="s">
        <v>142</v>
      </c>
    </row>
    <row r="161" spans="2:101" x14ac:dyDescent="0.25">
      <c r="B161" s="94" t="s">
        <v>142</v>
      </c>
      <c r="C161" s="95" t="s">
        <v>142</v>
      </c>
      <c r="D161" s="195" t="s">
        <v>142</v>
      </c>
      <c r="E161" s="196" t="s">
        <v>142</v>
      </c>
      <c r="F161" s="197" t="s">
        <v>142</v>
      </c>
      <c r="G161" s="198" t="s">
        <v>142</v>
      </c>
      <c r="H161" s="197" t="s">
        <v>142</v>
      </c>
      <c r="I161" s="198" t="s">
        <v>142</v>
      </c>
      <c r="J161" s="197" t="s">
        <v>142</v>
      </c>
      <c r="K161" s="198" t="s">
        <v>142</v>
      </c>
      <c r="L161" s="197" t="s">
        <v>142</v>
      </c>
      <c r="M161" s="198" t="s">
        <v>142</v>
      </c>
      <c r="N161" s="197" t="s">
        <v>142</v>
      </c>
      <c r="O161" s="198" t="s">
        <v>142</v>
      </c>
      <c r="P161" s="197" t="s">
        <v>142</v>
      </c>
      <c r="Q161" s="198" t="s">
        <v>142</v>
      </c>
      <c r="R161" s="197" t="s">
        <v>142</v>
      </c>
      <c r="S161" s="198" t="s">
        <v>142</v>
      </c>
      <c r="T161" s="197" t="s">
        <v>142</v>
      </c>
      <c r="U161" s="198" t="s">
        <v>142</v>
      </c>
      <c r="V161" s="197" t="s">
        <v>142</v>
      </c>
      <c r="W161" s="198" t="s">
        <v>142</v>
      </c>
      <c r="X161" s="197" t="s">
        <v>142</v>
      </c>
      <c r="Y161" s="198" t="s">
        <v>142</v>
      </c>
      <c r="Z161" s="197" t="s">
        <v>142</v>
      </c>
      <c r="AA161" s="198" t="s">
        <v>142</v>
      </c>
      <c r="AB161" s="197" t="s">
        <v>142</v>
      </c>
      <c r="AC161" s="198" t="s">
        <v>142</v>
      </c>
      <c r="AD161" s="197" t="s">
        <v>142</v>
      </c>
      <c r="AE161" s="198" t="s">
        <v>142</v>
      </c>
      <c r="AF161" s="197" t="s">
        <v>142</v>
      </c>
      <c r="AG161" s="198" t="s">
        <v>142</v>
      </c>
      <c r="AH161" s="197" t="s">
        <v>142</v>
      </c>
      <c r="AI161" s="198" t="s">
        <v>142</v>
      </c>
      <c r="AJ161" s="197" t="s">
        <v>142</v>
      </c>
      <c r="AK161" s="198" t="s">
        <v>142</v>
      </c>
      <c r="AL161" s="197" t="s">
        <v>142</v>
      </c>
      <c r="AM161" s="198" t="s">
        <v>142</v>
      </c>
      <c r="AN161" s="197" t="s">
        <v>142</v>
      </c>
      <c r="AO161" s="198" t="s">
        <v>142</v>
      </c>
      <c r="AP161" s="197" t="s">
        <v>142</v>
      </c>
      <c r="AQ161" s="198" t="s">
        <v>142</v>
      </c>
      <c r="AR161" s="197" t="s">
        <v>142</v>
      </c>
      <c r="AS161" s="198" t="s">
        <v>142</v>
      </c>
      <c r="AT161" s="197" t="s">
        <v>142</v>
      </c>
      <c r="AU161" s="198" t="s">
        <v>142</v>
      </c>
      <c r="AV161" s="197" t="s">
        <v>142</v>
      </c>
      <c r="AW161" s="198" t="s">
        <v>142</v>
      </c>
      <c r="AX161" s="197" t="s">
        <v>142</v>
      </c>
      <c r="AY161" s="198" t="s">
        <v>142</v>
      </c>
      <c r="AZ161" s="197" t="s">
        <v>142</v>
      </c>
      <c r="BA161" s="197" t="s">
        <v>142</v>
      </c>
      <c r="BB161" s="199" t="s">
        <v>142</v>
      </c>
      <c r="BC161" s="200" t="s">
        <v>142</v>
      </c>
      <c r="BD161" s="201" t="s">
        <v>142</v>
      </c>
      <c r="BE161" s="200" t="s">
        <v>142</v>
      </c>
      <c r="BF161" s="201" t="s">
        <v>142</v>
      </c>
      <c r="BG161" s="200" t="s">
        <v>142</v>
      </c>
      <c r="BH161" s="201" t="s">
        <v>142</v>
      </c>
      <c r="BI161" s="200" t="s">
        <v>142</v>
      </c>
      <c r="BJ161" s="201" t="s">
        <v>142</v>
      </c>
      <c r="BK161" s="200" t="s">
        <v>142</v>
      </c>
      <c r="BL161" s="201" t="s">
        <v>142</v>
      </c>
      <c r="BM161" s="200" t="s">
        <v>142</v>
      </c>
      <c r="BN161" s="201" t="s">
        <v>142</v>
      </c>
      <c r="BO161" s="200" t="s">
        <v>142</v>
      </c>
      <c r="BP161" s="201" t="s">
        <v>142</v>
      </c>
      <c r="BQ161" s="200" t="s">
        <v>142</v>
      </c>
      <c r="BR161" s="201" t="s">
        <v>142</v>
      </c>
      <c r="BS161" s="200" t="s">
        <v>142</v>
      </c>
      <c r="BT161" s="201" t="s">
        <v>142</v>
      </c>
      <c r="BU161" s="200" t="s">
        <v>142</v>
      </c>
      <c r="BV161" s="201" t="s">
        <v>142</v>
      </c>
      <c r="BW161" s="200" t="s">
        <v>142</v>
      </c>
      <c r="BX161" s="201" t="s">
        <v>142</v>
      </c>
      <c r="BY161" s="200" t="s">
        <v>142</v>
      </c>
      <c r="BZ161" s="201" t="s">
        <v>142</v>
      </c>
      <c r="CA161" s="200" t="s">
        <v>142</v>
      </c>
      <c r="CB161" s="201" t="s">
        <v>142</v>
      </c>
      <c r="CC161" s="200" t="s">
        <v>142</v>
      </c>
      <c r="CD161" s="201" t="s">
        <v>142</v>
      </c>
      <c r="CE161" s="200" t="s">
        <v>142</v>
      </c>
      <c r="CF161" s="201" t="s">
        <v>142</v>
      </c>
      <c r="CG161" s="200" t="s">
        <v>142</v>
      </c>
      <c r="CH161" s="201" t="s">
        <v>142</v>
      </c>
      <c r="CI161" s="200" t="s">
        <v>142</v>
      </c>
      <c r="CJ161" s="201" t="s">
        <v>142</v>
      </c>
      <c r="CK161" s="200" t="s">
        <v>142</v>
      </c>
      <c r="CL161" s="201" t="s">
        <v>142</v>
      </c>
      <c r="CM161" s="200" t="s">
        <v>142</v>
      </c>
      <c r="CN161" s="201" t="s">
        <v>142</v>
      </c>
      <c r="CO161" s="200" t="s">
        <v>142</v>
      </c>
      <c r="CP161" s="201" t="s">
        <v>142</v>
      </c>
      <c r="CQ161" s="200" t="s">
        <v>142</v>
      </c>
      <c r="CR161" s="201" t="s">
        <v>142</v>
      </c>
      <c r="CS161" s="200" t="s">
        <v>142</v>
      </c>
      <c r="CT161" s="201" t="s">
        <v>142</v>
      </c>
      <c r="CU161" s="200" t="s">
        <v>142</v>
      </c>
      <c r="CV161" s="201" t="s">
        <v>142</v>
      </c>
      <c r="CW161" s="200" t="s">
        <v>142</v>
      </c>
    </row>
    <row r="162" spans="2:101" x14ac:dyDescent="0.25">
      <c r="B162" s="94" t="s">
        <v>142</v>
      </c>
      <c r="C162" s="95" t="s">
        <v>142</v>
      </c>
      <c r="D162" s="195" t="s">
        <v>142</v>
      </c>
      <c r="E162" s="196" t="s">
        <v>142</v>
      </c>
      <c r="F162" s="197" t="s">
        <v>142</v>
      </c>
      <c r="G162" s="198" t="s">
        <v>142</v>
      </c>
      <c r="H162" s="197" t="s">
        <v>142</v>
      </c>
      <c r="I162" s="198" t="s">
        <v>142</v>
      </c>
      <c r="J162" s="197" t="s">
        <v>142</v>
      </c>
      <c r="K162" s="198" t="s">
        <v>142</v>
      </c>
      <c r="L162" s="197" t="s">
        <v>142</v>
      </c>
      <c r="M162" s="198" t="s">
        <v>142</v>
      </c>
      <c r="N162" s="197" t="s">
        <v>142</v>
      </c>
      <c r="O162" s="198" t="s">
        <v>142</v>
      </c>
      <c r="P162" s="197" t="s">
        <v>142</v>
      </c>
      <c r="Q162" s="198" t="s">
        <v>142</v>
      </c>
      <c r="R162" s="197" t="s">
        <v>142</v>
      </c>
      <c r="S162" s="198" t="s">
        <v>142</v>
      </c>
      <c r="T162" s="197" t="s">
        <v>142</v>
      </c>
      <c r="U162" s="198" t="s">
        <v>142</v>
      </c>
      <c r="V162" s="197" t="s">
        <v>142</v>
      </c>
      <c r="W162" s="198" t="s">
        <v>142</v>
      </c>
      <c r="X162" s="197" t="s">
        <v>142</v>
      </c>
      <c r="Y162" s="198" t="s">
        <v>142</v>
      </c>
      <c r="Z162" s="197" t="s">
        <v>142</v>
      </c>
      <c r="AA162" s="198" t="s">
        <v>142</v>
      </c>
      <c r="AB162" s="197" t="s">
        <v>142</v>
      </c>
      <c r="AC162" s="198" t="s">
        <v>142</v>
      </c>
      <c r="AD162" s="197" t="s">
        <v>142</v>
      </c>
      <c r="AE162" s="198" t="s">
        <v>142</v>
      </c>
      <c r="AF162" s="197" t="s">
        <v>142</v>
      </c>
      <c r="AG162" s="198" t="s">
        <v>142</v>
      </c>
      <c r="AH162" s="197" t="s">
        <v>142</v>
      </c>
      <c r="AI162" s="198" t="s">
        <v>142</v>
      </c>
      <c r="AJ162" s="197" t="s">
        <v>142</v>
      </c>
      <c r="AK162" s="198" t="s">
        <v>142</v>
      </c>
      <c r="AL162" s="197" t="s">
        <v>142</v>
      </c>
      <c r="AM162" s="198" t="s">
        <v>142</v>
      </c>
      <c r="AN162" s="197" t="s">
        <v>142</v>
      </c>
      <c r="AO162" s="198" t="s">
        <v>142</v>
      </c>
      <c r="AP162" s="197" t="s">
        <v>142</v>
      </c>
      <c r="AQ162" s="198" t="s">
        <v>142</v>
      </c>
      <c r="AR162" s="197" t="s">
        <v>142</v>
      </c>
      <c r="AS162" s="198" t="s">
        <v>142</v>
      </c>
      <c r="AT162" s="197" t="s">
        <v>142</v>
      </c>
      <c r="AU162" s="198" t="s">
        <v>142</v>
      </c>
      <c r="AV162" s="197" t="s">
        <v>142</v>
      </c>
      <c r="AW162" s="198" t="s">
        <v>142</v>
      </c>
      <c r="AX162" s="197" t="s">
        <v>142</v>
      </c>
      <c r="AY162" s="198" t="s">
        <v>142</v>
      </c>
      <c r="AZ162" s="197" t="s">
        <v>142</v>
      </c>
      <c r="BA162" s="197" t="s">
        <v>142</v>
      </c>
      <c r="BB162" s="199" t="s">
        <v>142</v>
      </c>
      <c r="BC162" s="200" t="s">
        <v>142</v>
      </c>
      <c r="BD162" s="201" t="s">
        <v>142</v>
      </c>
      <c r="BE162" s="200" t="s">
        <v>142</v>
      </c>
      <c r="BF162" s="201" t="s">
        <v>142</v>
      </c>
      <c r="BG162" s="200" t="s">
        <v>142</v>
      </c>
      <c r="BH162" s="201" t="s">
        <v>142</v>
      </c>
      <c r="BI162" s="200" t="s">
        <v>142</v>
      </c>
      <c r="BJ162" s="201" t="s">
        <v>142</v>
      </c>
      <c r="BK162" s="200" t="s">
        <v>142</v>
      </c>
      <c r="BL162" s="201" t="s">
        <v>142</v>
      </c>
      <c r="BM162" s="200" t="s">
        <v>142</v>
      </c>
      <c r="BN162" s="201" t="s">
        <v>142</v>
      </c>
      <c r="BO162" s="200" t="s">
        <v>142</v>
      </c>
      <c r="BP162" s="201" t="s">
        <v>142</v>
      </c>
      <c r="BQ162" s="200" t="s">
        <v>142</v>
      </c>
      <c r="BR162" s="201" t="s">
        <v>142</v>
      </c>
      <c r="BS162" s="200" t="s">
        <v>142</v>
      </c>
      <c r="BT162" s="201" t="s">
        <v>142</v>
      </c>
      <c r="BU162" s="200" t="s">
        <v>142</v>
      </c>
      <c r="BV162" s="201" t="s">
        <v>142</v>
      </c>
      <c r="BW162" s="200" t="s">
        <v>142</v>
      </c>
      <c r="BX162" s="201" t="s">
        <v>142</v>
      </c>
      <c r="BY162" s="200" t="s">
        <v>142</v>
      </c>
      <c r="BZ162" s="201" t="s">
        <v>142</v>
      </c>
      <c r="CA162" s="200" t="s">
        <v>142</v>
      </c>
      <c r="CB162" s="201" t="s">
        <v>142</v>
      </c>
      <c r="CC162" s="200" t="s">
        <v>142</v>
      </c>
      <c r="CD162" s="201" t="s">
        <v>142</v>
      </c>
      <c r="CE162" s="200" t="s">
        <v>142</v>
      </c>
      <c r="CF162" s="201" t="s">
        <v>142</v>
      </c>
      <c r="CG162" s="200" t="s">
        <v>142</v>
      </c>
      <c r="CH162" s="201" t="s">
        <v>142</v>
      </c>
      <c r="CI162" s="200" t="s">
        <v>142</v>
      </c>
      <c r="CJ162" s="201" t="s">
        <v>142</v>
      </c>
      <c r="CK162" s="200" t="s">
        <v>142</v>
      </c>
      <c r="CL162" s="201" t="s">
        <v>142</v>
      </c>
      <c r="CM162" s="200" t="s">
        <v>142</v>
      </c>
      <c r="CN162" s="201" t="s">
        <v>142</v>
      </c>
      <c r="CO162" s="200" t="s">
        <v>142</v>
      </c>
      <c r="CP162" s="201" t="s">
        <v>142</v>
      </c>
      <c r="CQ162" s="200" t="s">
        <v>142</v>
      </c>
      <c r="CR162" s="201" t="s">
        <v>142</v>
      </c>
      <c r="CS162" s="200" t="s">
        <v>142</v>
      </c>
      <c r="CT162" s="201" t="s">
        <v>142</v>
      </c>
      <c r="CU162" s="200" t="s">
        <v>142</v>
      </c>
      <c r="CV162" s="201" t="s">
        <v>142</v>
      </c>
      <c r="CW162" s="200" t="s">
        <v>142</v>
      </c>
    </row>
    <row r="163" spans="2:101" x14ac:dyDescent="0.25">
      <c r="B163" s="94" t="s">
        <v>142</v>
      </c>
      <c r="C163" s="95" t="s">
        <v>142</v>
      </c>
      <c r="D163" s="195" t="s">
        <v>142</v>
      </c>
      <c r="E163" s="196" t="s">
        <v>142</v>
      </c>
      <c r="F163" s="197" t="s">
        <v>142</v>
      </c>
      <c r="G163" s="198" t="s">
        <v>142</v>
      </c>
      <c r="H163" s="197" t="s">
        <v>142</v>
      </c>
      <c r="I163" s="198" t="s">
        <v>142</v>
      </c>
      <c r="J163" s="197" t="s">
        <v>142</v>
      </c>
      <c r="K163" s="198" t="s">
        <v>142</v>
      </c>
      <c r="L163" s="197" t="s">
        <v>142</v>
      </c>
      <c r="M163" s="198" t="s">
        <v>142</v>
      </c>
      <c r="N163" s="197" t="s">
        <v>142</v>
      </c>
      <c r="O163" s="198" t="s">
        <v>142</v>
      </c>
      <c r="P163" s="197" t="s">
        <v>142</v>
      </c>
      <c r="Q163" s="198" t="s">
        <v>142</v>
      </c>
      <c r="R163" s="197" t="s">
        <v>142</v>
      </c>
      <c r="S163" s="198" t="s">
        <v>142</v>
      </c>
      <c r="T163" s="197" t="s">
        <v>142</v>
      </c>
      <c r="U163" s="198" t="s">
        <v>142</v>
      </c>
      <c r="V163" s="197" t="s">
        <v>142</v>
      </c>
      <c r="W163" s="198" t="s">
        <v>142</v>
      </c>
      <c r="X163" s="197" t="s">
        <v>142</v>
      </c>
      <c r="Y163" s="198" t="s">
        <v>142</v>
      </c>
      <c r="Z163" s="197" t="s">
        <v>142</v>
      </c>
      <c r="AA163" s="198" t="s">
        <v>142</v>
      </c>
      <c r="AB163" s="197" t="s">
        <v>142</v>
      </c>
      <c r="AC163" s="198" t="s">
        <v>142</v>
      </c>
      <c r="AD163" s="197" t="s">
        <v>142</v>
      </c>
      <c r="AE163" s="198" t="s">
        <v>142</v>
      </c>
      <c r="AF163" s="197" t="s">
        <v>142</v>
      </c>
      <c r="AG163" s="198" t="s">
        <v>142</v>
      </c>
      <c r="AH163" s="197" t="s">
        <v>142</v>
      </c>
      <c r="AI163" s="198" t="s">
        <v>142</v>
      </c>
      <c r="AJ163" s="197" t="s">
        <v>142</v>
      </c>
      <c r="AK163" s="198" t="s">
        <v>142</v>
      </c>
      <c r="AL163" s="197" t="s">
        <v>142</v>
      </c>
      <c r="AM163" s="198" t="s">
        <v>142</v>
      </c>
      <c r="AN163" s="197" t="s">
        <v>142</v>
      </c>
      <c r="AO163" s="198" t="s">
        <v>142</v>
      </c>
      <c r="AP163" s="197" t="s">
        <v>142</v>
      </c>
      <c r="AQ163" s="198" t="s">
        <v>142</v>
      </c>
      <c r="AR163" s="197" t="s">
        <v>142</v>
      </c>
      <c r="AS163" s="198" t="s">
        <v>142</v>
      </c>
      <c r="AT163" s="197" t="s">
        <v>142</v>
      </c>
      <c r="AU163" s="198" t="s">
        <v>142</v>
      </c>
      <c r="AV163" s="197" t="s">
        <v>142</v>
      </c>
      <c r="AW163" s="198" t="s">
        <v>142</v>
      </c>
      <c r="AX163" s="197" t="s">
        <v>142</v>
      </c>
      <c r="AY163" s="198" t="s">
        <v>142</v>
      </c>
      <c r="AZ163" s="197" t="s">
        <v>142</v>
      </c>
      <c r="BA163" s="197" t="s">
        <v>142</v>
      </c>
      <c r="BB163" s="199" t="s">
        <v>142</v>
      </c>
      <c r="BC163" s="200" t="s">
        <v>142</v>
      </c>
      <c r="BD163" s="201" t="s">
        <v>142</v>
      </c>
      <c r="BE163" s="200" t="s">
        <v>142</v>
      </c>
      <c r="BF163" s="201" t="s">
        <v>142</v>
      </c>
      <c r="BG163" s="200" t="s">
        <v>142</v>
      </c>
      <c r="BH163" s="201" t="s">
        <v>142</v>
      </c>
      <c r="BI163" s="200" t="s">
        <v>142</v>
      </c>
      <c r="BJ163" s="201" t="s">
        <v>142</v>
      </c>
      <c r="BK163" s="200" t="s">
        <v>142</v>
      </c>
      <c r="BL163" s="201" t="s">
        <v>142</v>
      </c>
      <c r="BM163" s="200" t="s">
        <v>142</v>
      </c>
      <c r="BN163" s="201" t="s">
        <v>142</v>
      </c>
      <c r="BO163" s="200" t="s">
        <v>142</v>
      </c>
      <c r="BP163" s="201" t="s">
        <v>142</v>
      </c>
      <c r="BQ163" s="200" t="s">
        <v>142</v>
      </c>
      <c r="BR163" s="201" t="s">
        <v>142</v>
      </c>
      <c r="BS163" s="200" t="s">
        <v>142</v>
      </c>
      <c r="BT163" s="201" t="s">
        <v>142</v>
      </c>
      <c r="BU163" s="200" t="s">
        <v>142</v>
      </c>
      <c r="BV163" s="201" t="s">
        <v>142</v>
      </c>
      <c r="BW163" s="200" t="s">
        <v>142</v>
      </c>
      <c r="BX163" s="201" t="s">
        <v>142</v>
      </c>
      <c r="BY163" s="200" t="s">
        <v>142</v>
      </c>
      <c r="BZ163" s="201" t="s">
        <v>142</v>
      </c>
      <c r="CA163" s="200" t="s">
        <v>142</v>
      </c>
      <c r="CB163" s="201" t="s">
        <v>142</v>
      </c>
      <c r="CC163" s="200" t="s">
        <v>142</v>
      </c>
      <c r="CD163" s="201" t="s">
        <v>142</v>
      </c>
      <c r="CE163" s="200" t="s">
        <v>142</v>
      </c>
      <c r="CF163" s="201" t="s">
        <v>142</v>
      </c>
      <c r="CG163" s="200" t="s">
        <v>142</v>
      </c>
      <c r="CH163" s="201" t="s">
        <v>142</v>
      </c>
      <c r="CI163" s="200" t="s">
        <v>142</v>
      </c>
      <c r="CJ163" s="201" t="s">
        <v>142</v>
      </c>
      <c r="CK163" s="200" t="s">
        <v>142</v>
      </c>
      <c r="CL163" s="201" t="s">
        <v>142</v>
      </c>
      <c r="CM163" s="200" t="s">
        <v>142</v>
      </c>
      <c r="CN163" s="201" t="s">
        <v>142</v>
      </c>
      <c r="CO163" s="200" t="s">
        <v>142</v>
      </c>
      <c r="CP163" s="201" t="s">
        <v>142</v>
      </c>
      <c r="CQ163" s="200" t="s">
        <v>142</v>
      </c>
      <c r="CR163" s="201" t="s">
        <v>142</v>
      </c>
      <c r="CS163" s="200" t="s">
        <v>142</v>
      </c>
      <c r="CT163" s="201" t="s">
        <v>142</v>
      </c>
      <c r="CU163" s="200" t="s">
        <v>142</v>
      </c>
      <c r="CV163" s="201" t="s">
        <v>142</v>
      </c>
      <c r="CW163" s="200" t="s">
        <v>142</v>
      </c>
    </row>
    <row r="164" spans="2:101" x14ac:dyDescent="0.25">
      <c r="B164" s="94" t="s">
        <v>142</v>
      </c>
      <c r="C164" s="95" t="s">
        <v>142</v>
      </c>
      <c r="D164" s="195" t="s">
        <v>142</v>
      </c>
      <c r="E164" s="196" t="s">
        <v>142</v>
      </c>
      <c r="F164" s="197" t="s">
        <v>142</v>
      </c>
      <c r="G164" s="198" t="s">
        <v>142</v>
      </c>
      <c r="H164" s="197" t="s">
        <v>142</v>
      </c>
      <c r="I164" s="198" t="s">
        <v>142</v>
      </c>
      <c r="J164" s="197" t="s">
        <v>142</v>
      </c>
      <c r="K164" s="198" t="s">
        <v>142</v>
      </c>
      <c r="L164" s="197" t="s">
        <v>142</v>
      </c>
      <c r="M164" s="198" t="s">
        <v>142</v>
      </c>
      <c r="N164" s="197" t="s">
        <v>142</v>
      </c>
      <c r="O164" s="198" t="s">
        <v>142</v>
      </c>
      <c r="P164" s="197" t="s">
        <v>142</v>
      </c>
      <c r="Q164" s="198" t="s">
        <v>142</v>
      </c>
      <c r="R164" s="197" t="s">
        <v>142</v>
      </c>
      <c r="S164" s="198" t="s">
        <v>142</v>
      </c>
      <c r="T164" s="197" t="s">
        <v>142</v>
      </c>
      <c r="U164" s="198" t="s">
        <v>142</v>
      </c>
      <c r="V164" s="197" t="s">
        <v>142</v>
      </c>
      <c r="W164" s="198" t="s">
        <v>142</v>
      </c>
      <c r="X164" s="197" t="s">
        <v>142</v>
      </c>
      <c r="Y164" s="198" t="s">
        <v>142</v>
      </c>
      <c r="Z164" s="197" t="s">
        <v>142</v>
      </c>
      <c r="AA164" s="198" t="s">
        <v>142</v>
      </c>
      <c r="AB164" s="197" t="s">
        <v>142</v>
      </c>
      <c r="AC164" s="198" t="s">
        <v>142</v>
      </c>
      <c r="AD164" s="197" t="s">
        <v>142</v>
      </c>
      <c r="AE164" s="198" t="s">
        <v>142</v>
      </c>
      <c r="AF164" s="197" t="s">
        <v>142</v>
      </c>
      <c r="AG164" s="198" t="s">
        <v>142</v>
      </c>
      <c r="AH164" s="197" t="s">
        <v>142</v>
      </c>
      <c r="AI164" s="198" t="s">
        <v>142</v>
      </c>
      <c r="AJ164" s="197" t="s">
        <v>142</v>
      </c>
      <c r="AK164" s="198" t="s">
        <v>142</v>
      </c>
      <c r="AL164" s="197" t="s">
        <v>142</v>
      </c>
      <c r="AM164" s="198" t="s">
        <v>142</v>
      </c>
      <c r="AN164" s="197" t="s">
        <v>142</v>
      </c>
      <c r="AO164" s="198" t="s">
        <v>142</v>
      </c>
      <c r="AP164" s="197" t="s">
        <v>142</v>
      </c>
      <c r="AQ164" s="198" t="s">
        <v>142</v>
      </c>
      <c r="AR164" s="197" t="s">
        <v>142</v>
      </c>
      <c r="AS164" s="198" t="s">
        <v>142</v>
      </c>
      <c r="AT164" s="197" t="s">
        <v>142</v>
      </c>
      <c r="AU164" s="198" t="s">
        <v>142</v>
      </c>
      <c r="AV164" s="197" t="s">
        <v>142</v>
      </c>
      <c r="AW164" s="198" t="s">
        <v>142</v>
      </c>
      <c r="AX164" s="197" t="s">
        <v>142</v>
      </c>
      <c r="AY164" s="198" t="s">
        <v>142</v>
      </c>
      <c r="AZ164" s="197" t="s">
        <v>142</v>
      </c>
      <c r="BA164" s="197" t="s">
        <v>142</v>
      </c>
      <c r="BB164" s="199" t="s">
        <v>142</v>
      </c>
      <c r="BC164" s="200" t="s">
        <v>142</v>
      </c>
      <c r="BD164" s="201" t="s">
        <v>142</v>
      </c>
      <c r="BE164" s="200" t="s">
        <v>142</v>
      </c>
      <c r="BF164" s="201" t="s">
        <v>142</v>
      </c>
      <c r="BG164" s="200" t="s">
        <v>142</v>
      </c>
      <c r="BH164" s="201" t="s">
        <v>142</v>
      </c>
      <c r="BI164" s="200" t="s">
        <v>142</v>
      </c>
      <c r="BJ164" s="201" t="s">
        <v>142</v>
      </c>
      <c r="BK164" s="200" t="s">
        <v>142</v>
      </c>
      <c r="BL164" s="201" t="s">
        <v>142</v>
      </c>
      <c r="BM164" s="200" t="s">
        <v>142</v>
      </c>
      <c r="BN164" s="201" t="s">
        <v>142</v>
      </c>
      <c r="BO164" s="200" t="s">
        <v>142</v>
      </c>
      <c r="BP164" s="201" t="s">
        <v>142</v>
      </c>
      <c r="BQ164" s="200" t="s">
        <v>142</v>
      </c>
      <c r="BR164" s="201" t="s">
        <v>142</v>
      </c>
      <c r="BS164" s="200" t="s">
        <v>142</v>
      </c>
      <c r="BT164" s="201" t="s">
        <v>142</v>
      </c>
      <c r="BU164" s="200" t="s">
        <v>142</v>
      </c>
      <c r="BV164" s="201" t="s">
        <v>142</v>
      </c>
      <c r="BW164" s="200" t="s">
        <v>142</v>
      </c>
      <c r="BX164" s="201" t="s">
        <v>142</v>
      </c>
      <c r="BY164" s="200" t="s">
        <v>142</v>
      </c>
      <c r="BZ164" s="201" t="s">
        <v>142</v>
      </c>
      <c r="CA164" s="200" t="s">
        <v>142</v>
      </c>
      <c r="CB164" s="201" t="s">
        <v>142</v>
      </c>
      <c r="CC164" s="200" t="s">
        <v>142</v>
      </c>
      <c r="CD164" s="201" t="s">
        <v>142</v>
      </c>
      <c r="CE164" s="200" t="s">
        <v>142</v>
      </c>
      <c r="CF164" s="201" t="s">
        <v>142</v>
      </c>
      <c r="CG164" s="200" t="s">
        <v>142</v>
      </c>
      <c r="CH164" s="201" t="s">
        <v>142</v>
      </c>
      <c r="CI164" s="200" t="s">
        <v>142</v>
      </c>
      <c r="CJ164" s="201" t="s">
        <v>142</v>
      </c>
      <c r="CK164" s="200" t="s">
        <v>142</v>
      </c>
      <c r="CL164" s="201" t="s">
        <v>142</v>
      </c>
      <c r="CM164" s="200" t="s">
        <v>142</v>
      </c>
      <c r="CN164" s="201" t="s">
        <v>142</v>
      </c>
      <c r="CO164" s="200" t="s">
        <v>142</v>
      </c>
      <c r="CP164" s="201" t="s">
        <v>142</v>
      </c>
      <c r="CQ164" s="200" t="s">
        <v>142</v>
      </c>
      <c r="CR164" s="201" t="s">
        <v>142</v>
      </c>
      <c r="CS164" s="200" t="s">
        <v>142</v>
      </c>
      <c r="CT164" s="201" t="s">
        <v>142</v>
      </c>
      <c r="CU164" s="200" t="s">
        <v>142</v>
      </c>
      <c r="CV164" s="201" t="s">
        <v>142</v>
      </c>
      <c r="CW164" s="200" t="s">
        <v>142</v>
      </c>
    </row>
    <row r="165" spans="2:101" x14ac:dyDescent="0.25">
      <c r="B165" s="94" t="s">
        <v>142</v>
      </c>
      <c r="C165" s="95" t="s">
        <v>142</v>
      </c>
      <c r="D165" s="195" t="s">
        <v>142</v>
      </c>
      <c r="E165" s="196" t="s">
        <v>142</v>
      </c>
      <c r="F165" s="197" t="s">
        <v>142</v>
      </c>
      <c r="G165" s="198" t="s">
        <v>142</v>
      </c>
      <c r="H165" s="197" t="s">
        <v>142</v>
      </c>
      <c r="I165" s="198" t="s">
        <v>142</v>
      </c>
      <c r="J165" s="197" t="s">
        <v>142</v>
      </c>
      <c r="K165" s="198" t="s">
        <v>142</v>
      </c>
      <c r="L165" s="197" t="s">
        <v>142</v>
      </c>
      <c r="M165" s="198" t="s">
        <v>142</v>
      </c>
      <c r="N165" s="197" t="s">
        <v>142</v>
      </c>
      <c r="O165" s="198" t="s">
        <v>142</v>
      </c>
      <c r="P165" s="197" t="s">
        <v>142</v>
      </c>
      <c r="Q165" s="198" t="s">
        <v>142</v>
      </c>
      <c r="R165" s="197" t="s">
        <v>142</v>
      </c>
      <c r="S165" s="198" t="s">
        <v>142</v>
      </c>
      <c r="T165" s="197" t="s">
        <v>142</v>
      </c>
      <c r="U165" s="198" t="s">
        <v>142</v>
      </c>
      <c r="V165" s="197" t="s">
        <v>142</v>
      </c>
      <c r="W165" s="198" t="s">
        <v>142</v>
      </c>
      <c r="X165" s="197" t="s">
        <v>142</v>
      </c>
      <c r="Y165" s="198" t="s">
        <v>142</v>
      </c>
      <c r="Z165" s="197" t="s">
        <v>142</v>
      </c>
      <c r="AA165" s="198" t="s">
        <v>142</v>
      </c>
      <c r="AB165" s="197" t="s">
        <v>142</v>
      </c>
      <c r="AC165" s="198" t="s">
        <v>142</v>
      </c>
      <c r="AD165" s="197" t="s">
        <v>142</v>
      </c>
      <c r="AE165" s="198" t="s">
        <v>142</v>
      </c>
      <c r="AF165" s="197" t="s">
        <v>142</v>
      </c>
      <c r="AG165" s="198" t="s">
        <v>142</v>
      </c>
      <c r="AH165" s="197" t="s">
        <v>142</v>
      </c>
      <c r="AI165" s="198" t="s">
        <v>142</v>
      </c>
      <c r="AJ165" s="197" t="s">
        <v>142</v>
      </c>
      <c r="AK165" s="198" t="s">
        <v>142</v>
      </c>
      <c r="AL165" s="197" t="s">
        <v>142</v>
      </c>
      <c r="AM165" s="198" t="s">
        <v>142</v>
      </c>
      <c r="AN165" s="197" t="s">
        <v>142</v>
      </c>
      <c r="AO165" s="198" t="s">
        <v>142</v>
      </c>
      <c r="AP165" s="197" t="s">
        <v>142</v>
      </c>
      <c r="AQ165" s="198" t="s">
        <v>142</v>
      </c>
      <c r="AR165" s="197" t="s">
        <v>142</v>
      </c>
      <c r="AS165" s="198" t="s">
        <v>142</v>
      </c>
      <c r="AT165" s="197" t="s">
        <v>142</v>
      </c>
      <c r="AU165" s="198" t="s">
        <v>142</v>
      </c>
      <c r="AV165" s="197" t="s">
        <v>142</v>
      </c>
      <c r="AW165" s="198" t="s">
        <v>142</v>
      </c>
      <c r="AX165" s="197" t="s">
        <v>142</v>
      </c>
      <c r="AY165" s="198" t="s">
        <v>142</v>
      </c>
      <c r="AZ165" s="197" t="s">
        <v>142</v>
      </c>
      <c r="BA165" s="197" t="s">
        <v>142</v>
      </c>
      <c r="BB165" s="199" t="s">
        <v>142</v>
      </c>
      <c r="BC165" s="200" t="s">
        <v>142</v>
      </c>
      <c r="BD165" s="201" t="s">
        <v>142</v>
      </c>
      <c r="BE165" s="200" t="s">
        <v>142</v>
      </c>
      <c r="BF165" s="201" t="s">
        <v>142</v>
      </c>
      <c r="BG165" s="200" t="s">
        <v>142</v>
      </c>
      <c r="BH165" s="201" t="s">
        <v>142</v>
      </c>
      <c r="BI165" s="200" t="s">
        <v>142</v>
      </c>
      <c r="BJ165" s="201" t="s">
        <v>142</v>
      </c>
      <c r="BK165" s="200" t="s">
        <v>142</v>
      </c>
      <c r="BL165" s="201" t="s">
        <v>142</v>
      </c>
      <c r="BM165" s="200" t="s">
        <v>142</v>
      </c>
      <c r="BN165" s="201" t="s">
        <v>142</v>
      </c>
      <c r="BO165" s="200" t="s">
        <v>142</v>
      </c>
      <c r="BP165" s="201" t="s">
        <v>142</v>
      </c>
      <c r="BQ165" s="200" t="s">
        <v>142</v>
      </c>
      <c r="BR165" s="201" t="s">
        <v>142</v>
      </c>
      <c r="BS165" s="200" t="s">
        <v>142</v>
      </c>
      <c r="BT165" s="201" t="s">
        <v>142</v>
      </c>
      <c r="BU165" s="200" t="s">
        <v>142</v>
      </c>
      <c r="BV165" s="201" t="s">
        <v>142</v>
      </c>
      <c r="BW165" s="200" t="s">
        <v>142</v>
      </c>
      <c r="BX165" s="201" t="s">
        <v>142</v>
      </c>
      <c r="BY165" s="200" t="s">
        <v>142</v>
      </c>
      <c r="BZ165" s="201" t="s">
        <v>142</v>
      </c>
      <c r="CA165" s="200" t="s">
        <v>142</v>
      </c>
      <c r="CB165" s="201" t="s">
        <v>142</v>
      </c>
      <c r="CC165" s="200" t="s">
        <v>142</v>
      </c>
      <c r="CD165" s="201" t="s">
        <v>142</v>
      </c>
      <c r="CE165" s="200" t="s">
        <v>142</v>
      </c>
      <c r="CF165" s="201" t="s">
        <v>142</v>
      </c>
      <c r="CG165" s="200" t="s">
        <v>142</v>
      </c>
      <c r="CH165" s="201" t="s">
        <v>142</v>
      </c>
      <c r="CI165" s="200" t="s">
        <v>142</v>
      </c>
      <c r="CJ165" s="201" t="s">
        <v>142</v>
      </c>
      <c r="CK165" s="200" t="s">
        <v>142</v>
      </c>
      <c r="CL165" s="201" t="s">
        <v>142</v>
      </c>
      <c r="CM165" s="200" t="s">
        <v>142</v>
      </c>
      <c r="CN165" s="201" t="s">
        <v>142</v>
      </c>
      <c r="CO165" s="200" t="s">
        <v>142</v>
      </c>
      <c r="CP165" s="201" t="s">
        <v>142</v>
      </c>
      <c r="CQ165" s="200" t="s">
        <v>142</v>
      </c>
      <c r="CR165" s="201" t="s">
        <v>142</v>
      </c>
      <c r="CS165" s="200" t="s">
        <v>142</v>
      </c>
      <c r="CT165" s="201" t="s">
        <v>142</v>
      </c>
      <c r="CU165" s="200" t="s">
        <v>142</v>
      </c>
      <c r="CV165" s="201" t="s">
        <v>142</v>
      </c>
      <c r="CW165" s="200" t="s">
        <v>142</v>
      </c>
    </row>
    <row r="166" spans="2:101" x14ac:dyDescent="0.25">
      <c r="B166" s="94" t="s">
        <v>142</v>
      </c>
      <c r="C166" s="95" t="s">
        <v>142</v>
      </c>
      <c r="D166" s="195" t="s">
        <v>142</v>
      </c>
      <c r="E166" s="196" t="s">
        <v>142</v>
      </c>
      <c r="F166" s="197" t="s">
        <v>142</v>
      </c>
      <c r="G166" s="198" t="s">
        <v>142</v>
      </c>
      <c r="H166" s="197" t="s">
        <v>142</v>
      </c>
      <c r="I166" s="198" t="s">
        <v>142</v>
      </c>
      <c r="J166" s="197" t="s">
        <v>142</v>
      </c>
      <c r="K166" s="198" t="s">
        <v>142</v>
      </c>
      <c r="L166" s="197" t="s">
        <v>142</v>
      </c>
      <c r="M166" s="198" t="s">
        <v>142</v>
      </c>
      <c r="N166" s="197" t="s">
        <v>142</v>
      </c>
      <c r="O166" s="198" t="s">
        <v>142</v>
      </c>
      <c r="P166" s="197" t="s">
        <v>142</v>
      </c>
      <c r="Q166" s="198" t="s">
        <v>142</v>
      </c>
      <c r="R166" s="197" t="s">
        <v>142</v>
      </c>
      <c r="S166" s="198" t="s">
        <v>142</v>
      </c>
      <c r="T166" s="197" t="s">
        <v>142</v>
      </c>
      <c r="U166" s="198" t="s">
        <v>142</v>
      </c>
      <c r="V166" s="197" t="s">
        <v>142</v>
      </c>
      <c r="W166" s="198" t="s">
        <v>142</v>
      </c>
      <c r="X166" s="197" t="s">
        <v>142</v>
      </c>
      <c r="Y166" s="198" t="s">
        <v>142</v>
      </c>
      <c r="Z166" s="197" t="s">
        <v>142</v>
      </c>
      <c r="AA166" s="198" t="s">
        <v>142</v>
      </c>
      <c r="AB166" s="197" t="s">
        <v>142</v>
      </c>
      <c r="AC166" s="198" t="s">
        <v>142</v>
      </c>
      <c r="AD166" s="197" t="s">
        <v>142</v>
      </c>
      <c r="AE166" s="198" t="s">
        <v>142</v>
      </c>
      <c r="AF166" s="197" t="s">
        <v>142</v>
      </c>
      <c r="AG166" s="198" t="s">
        <v>142</v>
      </c>
      <c r="AH166" s="197" t="s">
        <v>142</v>
      </c>
      <c r="AI166" s="198" t="s">
        <v>142</v>
      </c>
      <c r="AJ166" s="197" t="s">
        <v>142</v>
      </c>
      <c r="AK166" s="198" t="s">
        <v>142</v>
      </c>
      <c r="AL166" s="197" t="s">
        <v>142</v>
      </c>
      <c r="AM166" s="198" t="s">
        <v>142</v>
      </c>
      <c r="AN166" s="197" t="s">
        <v>142</v>
      </c>
      <c r="AO166" s="198" t="s">
        <v>142</v>
      </c>
      <c r="AP166" s="197" t="s">
        <v>142</v>
      </c>
      <c r="AQ166" s="198" t="s">
        <v>142</v>
      </c>
      <c r="AR166" s="197" t="s">
        <v>142</v>
      </c>
      <c r="AS166" s="198" t="s">
        <v>142</v>
      </c>
      <c r="AT166" s="197" t="s">
        <v>142</v>
      </c>
      <c r="AU166" s="198" t="s">
        <v>142</v>
      </c>
      <c r="AV166" s="197" t="s">
        <v>142</v>
      </c>
      <c r="AW166" s="198" t="s">
        <v>142</v>
      </c>
      <c r="AX166" s="197" t="s">
        <v>142</v>
      </c>
      <c r="AY166" s="198" t="s">
        <v>142</v>
      </c>
      <c r="AZ166" s="197" t="s">
        <v>142</v>
      </c>
      <c r="BA166" s="197" t="s">
        <v>142</v>
      </c>
      <c r="BB166" s="199" t="s">
        <v>142</v>
      </c>
      <c r="BC166" s="200" t="s">
        <v>142</v>
      </c>
      <c r="BD166" s="201" t="s">
        <v>142</v>
      </c>
      <c r="BE166" s="200" t="s">
        <v>142</v>
      </c>
      <c r="BF166" s="201" t="s">
        <v>142</v>
      </c>
      <c r="BG166" s="200" t="s">
        <v>142</v>
      </c>
      <c r="BH166" s="201" t="s">
        <v>142</v>
      </c>
      <c r="BI166" s="200" t="s">
        <v>142</v>
      </c>
      <c r="BJ166" s="201" t="s">
        <v>142</v>
      </c>
      <c r="BK166" s="200" t="s">
        <v>142</v>
      </c>
      <c r="BL166" s="201" t="s">
        <v>142</v>
      </c>
      <c r="BM166" s="200" t="s">
        <v>142</v>
      </c>
      <c r="BN166" s="201" t="s">
        <v>142</v>
      </c>
      <c r="BO166" s="200" t="s">
        <v>142</v>
      </c>
      <c r="BP166" s="201" t="s">
        <v>142</v>
      </c>
      <c r="BQ166" s="200" t="s">
        <v>142</v>
      </c>
      <c r="BR166" s="201" t="s">
        <v>142</v>
      </c>
      <c r="BS166" s="200" t="s">
        <v>142</v>
      </c>
      <c r="BT166" s="201" t="s">
        <v>142</v>
      </c>
      <c r="BU166" s="200" t="s">
        <v>142</v>
      </c>
      <c r="BV166" s="201" t="s">
        <v>142</v>
      </c>
      <c r="BW166" s="200" t="s">
        <v>142</v>
      </c>
      <c r="BX166" s="201" t="s">
        <v>142</v>
      </c>
      <c r="BY166" s="200" t="s">
        <v>142</v>
      </c>
      <c r="BZ166" s="201" t="s">
        <v>142</v>
      </c>
      <c r="CA166" s="200" t="s">
        <v>142</v>
      </c>
      <c r="CB166" s="201" t="s">
        <v>142</v>
      </c>
      <c r="CC166" s="200" t="s">
        <v>142</v>
      </c>
      <c r="CD166" s="201" t="s">
        <v>142</v>
      </c>
      <c r="CE166" s="200" t="s">
        <v>142</v>
      </c>
      <c r="CF166" s="201" t="s">
        <v>142</v>
      </c>
      <c r="CG166" s="200" t="s">
        <v>142</v>
      </c>
      <c r="CH166" s="201" t="s">
        <v>142</v>
      </c>
      <c r="CI166" s="200" t="s">
        <v>142</v>
      </c>
      <c r="CJ166" s="201" t="s">
        <v>142</v>
      </c>
      <c r="CK166" s="200" t="s">
        <v>142</v>
      </c>
      <c r="CL166" s="201" t="s">
        <v>142</v>
      </c>
      <c r="CM166" s="200" t="s">
        <v>142</v>
      </c>
      <c r="CN166" s="201" t="s">
        <v>142</v>
      </c>
      <c r="CO166" s="200" t="s">
        <v>142</v>
      </c>
      <c r="CP166" s="201" t="s">
        <v>142</v>
      </c>
      <c r="CQ166" s="200" t="s">
        <v>142</v>
      </c>
      <c r="CR166" s="201" t="s">
        <v>142</v>
      </c>
      <c r="CS166" s="200" t="s">
        <v>142</v>
      </c>
      <c r="CT166" s="201" t="s">
        <v>142</v>
      </c>
      <c r="CU166" s="200" t="s">
        <v>142</v>
      </c>
      <c r="CV166" s="201" t="s">
        <v>142</v>
      </c>
      <c r="CW166" s="200" t="s">
        <v>142</v>
      </c>
    </row>
    <row r="167" spans="2:101" x14ac:dyDescent="0.25">
      <c r="B167" s="94" t="s">
        <v>142</v>
      </c>
      <c r="C167" s="95" t="s">
        <v>142</v>
      </c>
      <c r="D167" s="195" t="s">
        <v>142</v>
      </c>
      <c r="E167" s="196" t="s">
        <v>142</v>
      </c>
      <c r="F167" s="197" t="s">
        <v>142</v>
      </c>
      <c r="G167" s="198" t="s">
        <v>142</v>
      </c>
      <c r="H167" s="197" t="s">
        <v>142</v>
      </c>
      <c r="I167" s="198" t="s">
        <v>142</v>
      </c>
      <c r="J167" s="197" t="s">
        <v>142</v>
      </c>
      <c r="K167" s="198" t="s">
        <v>142</v>
      </c>
      <c r="L167" s="197" t="s">
        <v>142</v>
      </c>
      <c r="M167" s="198" t="s">
        <v>142</v>
      </c>
      <c r="N167" s="197" t="s">
        <v>142</v>
      </c>
      <c r="O167" s="198" t="s">
        <v>142</v>
      </c>
      <c r="P167" s="197" t="s">
        <v>142</v>
      </c>
      <c r="Q167" s="198" t="s">
        <v>142</v>
      </c>
      <c r="R167" s="197" t="s">
        <v>142</v>
      </c>
      <c r="S167" s="198" t="s">
        <v>142</v>
      </c>
      <c r="T167" s="197" t="s">
        <v>142</v>
      </c>
      <c r="U167" s="198" t="s">
        <v>142</v>
      </c>
      <c r="V167" s="197" t="s">
        <v>142</v>
      </c>
      <c r="W167" s="198" t="s">
        <v>142</v>
      </c>
      <c r="X167" s="197" t="s">
        <v>142</v>
      </c>
      <c r="Y167" s="198" t="s">
        <v>142</v>
      </c>
      <c r="Z167" s="197" t="s">
        <v>142</v>
      </c>
      <c r="AA167" s="198" t="s">
        <v>142</v>
      </c>
      <c r="AB167" s="197" t="s">
        <v>142</v>
      </c>
      <c r="AC167" s="198" t="s">
        <v>142</v>
      </c>
      <c r="AD167" s="197" t="s">
        <v>142</v>
      </c>
      <c r="AE167" s="198" t="s">
        <v>142</v>
      </c>
      <c r="AF167" s="197" t="s">
        <v>142</v>
      </c>
      <c r="AG167" s="198" t="s">
        <v>142</v>
      </c>
      <c r="AH167" s="197" t="s">
        <v>142</v>
      </c>
      <c r="AI167" s="198" t="s">
        <v>142</v>
      </c>
      <c r="AJ167" s="197" t="s">
        <v>142</v>
      </c>
      <c r="AK167" s="198" t="s">
        <v>142</v>
      </c>
      <c r="AL167" s="197" t="s">
        <v>142</v>
      </c>
      <c r="AM167" s="198" t="s">
        <v>142</v>
      </c>
      <c r="AN167" s="197" t="s">
        <v>142</v>
      </c>
      <c r="AO167" s="198" t="s">
        <v>142</v>
      </c>
      <c r="AP167" s="197" t="s">
        <v>142</v>
      </c>
      <c r="AQ167" s="198" t="s">
        <v>142</v>
      </c>
      <c r="AR167" s="197" t="s">
        <v>142</v>
      </c>
      <c r="AS167" s="198" t="s">
        <v>142</v>
      </c>
      <c r="AT167" s="197" t="s">
        <v>142</v>
      </c>
      <c r="AU167" s="198" t="s">
        <v>142</v>
      </c>
      <c r="AV167" s="197" t="s">
        <v>142</v>
      </c>
      <c r="AW167" s="198" t="s">
        <v>142</v>
      </c>
      <c r="AX167" s="197" t="s">
        <v>142</v>
      </c>
      <c r="AY167" s="198" t="s">
        <v>142</v>
      </c>
      <c r="AZ167" s="197" t="s">
        <v>142</v>
      </c>
      <c r="BA167" s="197" t="s">
        <v>142</v>
      </c>
      <c r="BB167" s="199" t="s">
        <v>142</v>
      </c>
      <c r="BC167" s="200" t="s">
        <v>142</v>
      </c>
      <c r="BD167" s="201" t="s">
        <v>142</v>
      </c>
      <c r="BE167" s="200" t="s">
        <v>142</v>
      </c>
      <c r="BF167" s="201" t="s">
        <v>142</v>
      </c>
      <c r="BG167" s="200" t="s">
        <v>142</v>
      </c>
      <c r="BH167" s="201" t="s">
        <v>142</v>
      </c>
      <c r="BI167" s="200" t="s">
        <v>142</v>
      </c>
      <c r="BJ167" s="201" t="s">
        <v>142</v>
      </c>
      <c r="BK167" s="200" t="s">
        <v>142</v>
      </c>
      <c r="BL167" s="201" t="s">
        <v>142</v>
      </c>
      <c r="BM167" s="200" t="s">
        <v>142</v>
      </c>
      <c r="BN167" s="201" t="s">
        <v>142</v>
      </c>
      <c r="BO167" s="200" t="s">
        <v>142</v>
      </c>
      <c r="BP167" s="201" t="s">
        <v>142</v>
      </c>
      <c r="BQ167" s="200" t="s">
        <v>142</v>
      </c>
      <c r="BR167" s="201" t="s">
        <v>142</v>
      </c>
      <c r="BS167" s="200" t="s">
        <v>142</v>
      </c>
      <c r="BT167" s="201" t="s">
        <v>142</v>
      </c>
      <c r="BU167" s="200" t="s">
        <v>142</v>
      </c>
      <c r="BV167" s="201" t="s">
        <v>142</v>
      </c>
      <c r="BW167" s="200" t="s">
        <v>142</v>
      </c>
      <c r="BX167" s="201" t="s">
        <v>142</v>
      </c>
      <c r="BY167" s="200" t="s">
        <v>142</v>
      </c>
      <c r="BZ167" s="201" t="s">
        <v>142</v>
      </c>
      <c r="CA167" s="200" t="s">
        <v>142</v>
      </c>
      <c r="CB167" s="201" t="s">
        <v>142</v>
      </c>
      <c r="CC167" s="200" t="s">
        <v>142</v>
      </c>
      <c r="CD167" s="201" t="s">
        <v>142</v>
      </c>
      <c r="CE167" s="200" t="s">
        <v>142</v>
      </c>
      <c r="CF167" s="201" t="s">
        <v>142</v>
      </c>
      <c r="CG167" s="200" t="s">
        <v>142</v>
      </c>
      <c r="CH167" s="201" t="s">
        <v>142</v>
      </c>
      <c r="CI167" s="200" t="s">
        <v>142</v>
      </c>
      <c r="CJ167" s="201" t="s">
        <v>142</v>
      </c>
      <c r="CK167" s="200" t="s">
        <v>142</v>
      </c>
      <c r="CL167" s="201" t="s">
        <v>142</v>
      </c>
      <c r="CM167" s="200" t="s">
        <v>142</v>
      </c>
      <c r="CN167" s="201" t="s">
        <v>142</v>
      </c>
      <c r="CO167" s="200" t="s">
        <v>142</v>
      </c>
      <c r="CP167" s="201" t="s">
        <v>142</v>
      </c>
      <c r="CQ167" s="200" t="s">
        <v>142</v>
      </c>
      <c r="CR167" s="201" t="s">
        <v>142</v>
      </c>
      <c r="CS167" s="200" t="s">
        <v>142</v>
      </c>
      <c r="CT167" s="201" t="s">
        <v>142</v>
      </c>
      <c r="CU167" s="200" t="s">
        <v>142</v>
      </c>
      <c r="CV167" s="201" t="s">
        <v>142</v>
      </c>
      <c r="CW167" s="200" t="s">
        <v>142</v>
      </c>
    </row>
  </sheetData>
  <conditionalFormatting sqref="C2">
    <cfRule type="expression" dxfId="9" priority="1" stopIfTrue="1">
      <formula>#REF! &gt; 30</formula>
    </cfRule>
  </conditionalFormatting>
  <conditionalFormatting sqref="B2">
    <cfRule type="expression" dxfId="8" priority="2" stopIfTrue="1">
      <formula>A1 &gt; 30</formula>
    </cfRule>
  </conditionalFormatting>
  <conditionalFormatting sqref="H2:O2 BD2:BK2">
    <cfRule type="expression" dxfId="7" priority="3" stopIfTrue="1">
      <formula>#REF! &gt; 30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G167"/>
  <sheetViews>
    <sheetView workbookViewId="0">
      <pane xSplit="3" ySplit="4" topLeftCell="D23" activePane="bottomRight" state="frozen"/>
      <selection pane="topRight" activeCell="D1" sqref="D1"/>
      <selection pane="bottomLeft" activeCell="A5" sqref="A5"/>
      <selection pane="bottomRight" activeCell="D5" sqref="D5:CW138"/>
    </sheetView>
  </sheetViews>
  <sheetFormatPr defaultRowHeight="15" x14ac:dyDescent="0.25"/>
  <cols>
    <col min="3" max="3" width="29.42578125" bestFit="1" customWidth="1"/>
    <col min="6" max="6" width="10.42578125" customWidth="1"/>
    <col min="259" max="259" width="29.42578125" bestFit="1" customWidth="1"/>
    <col min="262" max="262" width="10.42578125" customWidth="1"/>
    <col min="515" max="515" width="29.42578125" bestFit="1" customWidth="1"/>
    <col min="518" max="518" width="10.42578125" customWidth="1"/>
    <col min="771" max="771" width="29.42578125" bestFit="1" customWidth="1"/>
    <col min="774" max="774" width="10.42578125" customWidth="1"/>
    <col min="1027" max="1027" width="29.42578125" bestFit="1" customWidth="1"/>
    <col min="1030" max="1030" width="10.42578125" customWidth="1"/>
    <col min="1283" max="1283" width="29.42578125" bestFit="1" customWidth="1"/>
    <col min="1286" max="1286" width="10.42578125" customWidth="1"/>
    <col min="1539" max="1539" width="29.42578125" bestFit="1" customWidth="1"/>
    <col min="1542" max="1542" width="10.42578125" customWidth="1"/>
    <col min="1795" max="1795" width="29.42578125" bestFit="1" customWidth="1"/>
    <col min="1798" max="1798" width="10.42578125" customWidth="1"/>
    <col min="2051" max="2051" width="29.42578125" bestFit="1" customWidth="1"/>
    <col min="2054" max="2054" width="10.42578125" customWidth="1"/>
    <col min="2307" max="2307" width="29.42578125" bestFit="1" customWidth="1"/>
    <col min="2310" max="2310" width="10.42578125" customWidth="1"/>
    <col min="2563" max="2563" width="29.42578125" bestFit="1" customWidth="1"/>
    <col min="2566" max="2566" width="10.42578125" customWidth="1"/>
    <col min="2819" max="2819" width="29.42578125" bestFit="1" customWidth="1"/>
    <col min="2822" max="2822" width="10.42578125" customWidth="1"/>
    <col min="3075" max="3075" width="29.42578125" bestFit="1" customWidth="1"/>
    <col min="3078" max="3078" width="10.42578125" customWidth="1"/>
    <col min="3331" max="3331" width="29.42578125" bestFit="1" customWidth="1"/>
    <col min="3334" max="3334" width="10.42578125" customWidth="1"/>
    <col min="3587" max="3587" width="29.42578125" bestFit="1" customWidth="1"/>
    <col min="3590" max="3590" width="10.42578125" customWidth="1"/>
    <col min="3843" max="3843" width="29.42578125" bestFit="1" customWidth="1"/>
    <col min="3846" max="3846" width="10.42578125" customWidth="1"/>
    <col min="4099" max="4099" width="29.42578125" bestFit="1" customWidth="1"/>
    <col min="4102" max="4102" width="10.42578125" customWidth="1"/>
    <col min="4355" max="4355" width="29.42578125" bestFit="1" customWidth="1"/>
    <col min="4358" max="4358" width="10.42578125" customWidth="1"/>
    <col min="4611" max="4611" width="29.42578125" bestFit="1" customWidth="1"/>
    <col min="4614" max="4614" width="10.42578125" customWidth="1"/>
    <col min="4867" max="4867" width="29.42578125" bestFit="1" customWidth="1"/>
    <col min="4870" max="4870" width="10.42578125" customWidth="1"/>
    <col min="5123" max="5123" width="29.42578125" bestFit="1" customWidth="1"/>
    <col min="5126" max="5126" width="10.42578125" customWidth="1"/>
    <col min="5379" max="5379" width="29.42578125" bestFit="1" customWidth="1"/>
    <col min="5382" max="5382" width="10.42578125" customWidth="1"/>
    <col min="5635" max="5635" width="29.42578125" bestFit="1" customWidth="1"/>
    <col min="5638" max="5638" width="10.42578125" customWidth="1"/>
    <col min="5891" max="5891" width="29.42578125" bestFit="1" customWidth="1"/>
    <col min="5894" max="5894" width="10.42578125" customWidth="1"/>
    <col min="6147" max="6147" width="29.42578125" bestFit="1" customWidth="1"/>
    <col min="6150" max="6150" width="10.42578125" customWidth="1"/>
    <col min="6403" max="6403" width="29.42578125" bestFit="1" customWidth="1"/>
    <col min="6406" max="6406" width="10.42578125" customWidth="1"/>
    <col min="6659" max="6659" width="29.42578125" bestFit="1" customWidth="1"/>
    <col min="6662" max="6662" width="10.42578125" customWidth="1"/>
    <col min="6915" max="6915" width="29.42578125" bestFit="1" customWidth="1"/>
    <col min="6918" max="6918" width="10.42578125" customWidth="1"/>
    <col min="7171" max="7171" width="29.42578125" bestFit="1" customWidth="1"/>
    <col min="7174" max="7174" width="10.42578125" customWidth="1"/>
    <col min="7427" max="7427" width="29.42578125" bestFit="1" customWidth="1"/>
    <col min="7430" max="7430" width="10.42578125" customWidth="1"/>
    <col min="7683" max="7683" width="29.42578125" bestFit="1" customWidth="1"/>
    <col min="7686" max="7686" width="10.42578125" customWidth="1"/>
    <col min="7939" max="7939" width="29.42578125" bestFit="1" customWidth="1"/>
    <col min="7942" max="7942" width="10.42578125" customWidth="1"/>
    <col min="8195" max="8195" width="29.42578125" bestFit="1" customWidth="1"/>
    <col min="8198" max="8198" width="10.42578125" customWidth="1"/>
    <col min="8451" max="8451" width="29.42578125" bestFit="1" customWidth="1"/>
    <col min="8454" max="8454" width="10.42578125" customWidth="1"/>
    <col min="8707" max="8707" width="29.42578125" bestFit="1" customWidth="1"/>
    <col min="8710" max="8710" width="10.42578125" customWidth="1"/>
    <col min="8963" max="8963" width="29.42578125" bestFit="1" customWidth="1"/>
    <col min="8966" max="8966" width="10.42578125" customWidth="1"/>
    <col min="9219" max="9219" width="29.42578125" bestFit="1" customWidth="1"/>
    <col min="9222" max="9222" width="10.42578125" customWidth="1"/>
    <col min="9475" max="9475" width="29.42578125" bestFit="1" customWidth="1"/>
    <col min="9478" max="9478" width="10.42578125" customWidth="1"/>
    <col min="9731" max="9731" width="29.42578125" bestFit="1" customWidth="1"/>
    <col min="9734" max="9734" width="10.42578125" customWidth="1"/>
    <col min="9987" max="9987" width="29.42578125" bestFit="1" customWidth="1"/>
    <col min="9990" max="9990" width="10.42578125" customWidth="1"/>
    <col min="10243" max="10243" width="29.42578125" bestFit="1" customWidth="1"/>
    <col min="10246" max="10246" width="10.42578125" customWidth="1"/>
    <col min="10499" max="10499" width="29.42578125" bestFit="1" customWidth="1"/>
    <col min="10502" max="10502" width="10.42578125" customWidth="1"/>
    <col min="10755" max="10755" width="29.42578125" bestFit="1" customWidth="1"/>
    <col min="10758" max="10758" width="10.42578125" customWidth="1"/>
    <col min="11011" max="11011" width="29.42578125" bestFit="1" customWidth="1"/>
    <col min="11014" max="11014" width="10.42578125" customWidth="1"/>
    <col min="11267" max="11267" width="29.42578125" bestFit="1" customWidth="1"/>
    <col min="11270" max="11270" width="10.42578125" customWidth="1"/>
    <col min="11523" max="11523" width="29.42578125" bestFit="1" customWidth="1"/>
    <col min="11526" max="11526" width="10.42578125" customWidth="1"/>
    <col min="11779" max="11779" width="29.42578125" bestFit="1" customWidth="1"/>
    <col min="11782" max="11782" width="10.42578125" customWidth="1"/>
    <col min="12035" max="12035" width="29.42578125" bestFit="1" customWidth="1"/>
    <col min="12038" max="12038" width="10.42578125" customWidth="1"/>
    <col min="12291" max="12291" width="29.42578125" bestFit="1" customWidth="1"/>
    <col min="12294" max="12294" width="10.42578125" customWidth="1"/>
    <col min="12547" max="12547" width="29.42578125" bestFit="1" customWidth="1"/>
    <col min="12550" max="12550" width="10.42578125" customWidth="1"/>
    <col min="12803" max="12803" width="29.42578125" bestFit="1" customWidth="1"/>
    <col min="12806" max="12806" width="10.42578125" customWidth="1"/>
    <col min="13059" max="13059" width="29.42578125" bestFit="1" customWidth="1"/>
    <col min="13062" max="13062" width="10.42578125" customWidth="1"/>
    <col min="13315" max="13315" width="29.42578125" bestFit="1" customWidth="1"/>
    <col min="13318" max="13318" width="10.42578125" customWidth="1"/>
    <col min="13571" max="13571" width="29.42578125" bestFit="1" customWidth="1"/>
    <col min="13574" max="13574" width="10.42578125" customWidth="1"/>
    <col min="13827" max="13827" width="29.42578125" bestFit="1" customWidth="1"/>
    <col min="13830" max="13830" width="10.42578125" customWidth="1"/>
    <col min="14083" max="14083" width="29.42578125" bestFit="1" customWidth="1"/>
    <col min="14086" max="14086" width="10.42578125" customWidth="1"/>
    <col min="14339" max="14339" width="29.42578125" bestFit="1" customWidth="1"/>
    <col min="14342" max="14342" width="10.42578125" customWidth="1"/>
    <col min="14595" max="14595" width="29.42578125" bestFit="1" customWidth="1"/>
    <col min="14598" max="14598" width="10.42578125" customWidth="1"/>
    <col min="14851" max="14851" width="29.42578125" bestFit="1" customWidth="1"/>
    <col min="14854" max="14854" width="10.42578125" customWidth="1"/>
    <col min="15107" max="15107" width="29.42578125" bestFit="1" customWidth="1"/>
    <col min="15110" max="15110" width="10.42578125" customWidth="1"/>
    <col min="15363" max="15363" width="29.42578125" bestFit="1" customWidth="1"/>
    <col min="15366" max="15366" width="10.42578125" customWidth="1"/>
    <col min="15619" max="15619" width="29.42578125" bestFit="1" customWidth="1"/>
    <col min="15622" max="15622" width="10.42578125" customWidth="1"/>
    <col min="15875" max="15875" width="29.42578125" bestFit="1" customWidth="1"/>
    <col min="15878" max="15878" width="10.42578125" customWidth="1"/>
    <col min="16131" max="16131" width="29.42578125" bestFit="1" customWidth="1"/>
    <col min="16134" max="16134" width="10.42578125" customWidth="1"/>
  </cols>
  <sheetData>
    <row r="1" spans="1:111" ht="15.75" x14ac:dyDescent="0.25">
      <c r="A1" s="83"/>
      <c r="B1" s="43" t="s">
        <v>285</v>
      </c>
      <c r="C1" s="4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x14ac:dyDescent="0.25">
      <c r="A2" s="13" t="s">
        <v>1</v>
      </c>
      <c r="B2" s="14" t="s">
        <v>286</v>
      </c>
      <c r="C2" s="84"/>
      <c r="D2" s="185" t="s">
        <v>260</v>
      </c>
      <c r="E2" s="186"/>
      <c r="F2" s="187" t="s">
        <v>278</v>
      </c>
      <c r="G2" s="187" t="s">
        <v>287</v>
      </c>
      <c r="H2" s="85"/>
      <c r="I2" s="85"/>
      <c r="J2" s="85"/>
      <c r="K2" s="85"/>
      <c r="L2" s="85"/>
      <c r="M2" s="85"/>
      <c r="N2" s="85"/>
      <c r="O2" s="85"/>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188" t="s">
        <v>273</v>
      </c>
      <c r="BC2" s="187" t="s">
        <v>288</v>
      </c>
      <c r="BD2" s="85"/>
      <c r="BE2" s="85"/>
      <c r="BF2" s="85"/>
      <c r="BG2" s="85"/>
      <c r="BH2" s="85"/>
      <c r="BI2" s="85"/>
      <c r="BJ2" s="85"/>
      <c r="BK2" s="85"/>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1"/>
      <c r="CY2" s="1"/>
      <c r="CZ2" s="1"/>
      <c r="DA2" s="1"/>
      <c r="DB2" s="1"/>
      <c r="DC2" s="1"/>
      <c r="DD2" s="1"/>
      <c r="DE2" s="1"/>
      <c r="DF2" s="1"/>
      <c r="DG2" s="1"/>
    </row>
    <row r="3" spans="1:111" ht="15.75" x14ac:dyDescent="0.25">
      <c r="A3" s="16" t="s">
        <v>2</v>
      </c>
      <c r="B3" s="86"/>
      <c r="C3" s="86"/>
      <c r="D3" s="189">
        <v>2016</v>
      </c>
      <c r="E3" s="190">
        <v>2017</v>
      </c>
      <c r="F3" s="89">
        <v>42278</v>
      </c>
      <c r="G3" s="88">
        <v>42278</v>
      </c>
      <c r="H3" s="89">
        <v>42309</v>
      </c>
      <c r="I3" s="88">
        <v>42309</v>
      </c>
      <c r="J3" s="89">
        <v>42339</v>
      </c>
      <c r="K3" s="88">
        <v>42339</v>
      </c>
      <c r="L3" s="89">
        <v>42370</v>
      </c>
      <c r="M3" s="88">
        <v>42370</v>
      </c>
      <c r="N3" s="89">
        <v>42401</v>
      </c>
      <c r="O3" s="88">
        <v>42401</v>
      </c>
      <c r="P3" s="89">
        <v>42430</v>
      </c>
      <c r="Q3" s="88">
        <v>42430</v>
      </c>
      <c r="R3" s="89">
        <v>42461</v>
      </c>
      <c r="S3" s="88">
        <v>42461</v>
      </c>
      <c r="T3" s="89">
        <v>42491</v>
      </c>
      <c r="U3" s="88">
        <v>42491</v>
      </c>
      <c r="V3" s="89">
        <v>42522</v>
      </c>
      <c r="W3" s="88">
        <v>42522</v>
      </c>
      <c r="X3" s="89">
        <v>42552</v>
      </c>
      <c r="Y3" s="88">
        <v>42552</v>
      </c>
      <c r="Z3" s="89">
        <v>42583</v>
      </c>
      <c r="AA3" s="88">
        <v>42583</v>
      </c>
      <c r="AB3" s="89">
        <v>42614</v>
      </c>
      <c r="AC3" s="88">
        <v>42614</v>
      </c>
      <c r="AD3" s="89">
        <v>42644</v>
      </c>
      <c r="AE3" s="88">
        <v>42644</v>
      </c>
      <c r="AF3" s="89">
        <v>42675</v>
      </c>
      <c r="AG3" s="88">
        <v>42675</v>
      </c>
      <c r="AH3" s="89">
        <v>42705</v>
      </c>
      <c r="AI3" s="88">
        <v>42705</v>
      </c>
      <c r="AJ3" s="89">
        <v>42736</v>
      </c>
      <c r="AK3" s="88">
        <v>42736</v>
      </c>
      <c r="AL3" s="89">
        <v>42767</v>
      </c>
      <c r="AM3" s="88">
        <v>42767</v>
      </c>
      <c r="AN3" s="89">
        <v>42795</v>
      </c>
      <c r="AO3" s="88">
        <v>42795</v>
      </c>
      <c r="AP3" s="89">
        <v>42826</v>
      </c>
      <c r="AQ3" s="88">
        <v>42826</v>
      </c>
      <c r="AR3" s="89">
        <v>42856</v>
      </c>
      <c r="AS3" s="88">
        <v>42856</v>
      </c>
      <c r="AT3" s="89">
        <v>42887</v>
      </c>
      <c r="AU3" s="88">
        <v>42887</v>
      </c>
      <c r="AV3" s="89">
        <v>42917</v>
      </c>
      <c r="AW3" s="88">
        <v>42917</v>
      </c>
      <c r="AX3" s="89">
        <v>42948</v>
      </c>
      <c r="AY3" s="88">
        <v>42948</v>
      </c>
      <c r="AZ3" s="89">
        <v>42979</v>
      </c>
      <c r="BA3" s="89">
        <v>42979</v>
      </c>
      <c r="BB3" s="191">
        <v>42278</v>
      </c>
      <c r="BC3" s="88">
        <v>42278</v>
      </c>
      <c r="BD3" s="89">
        <v>42309</v>
      </c>
      <c r="BE3" s="88">
        <v>42309</v>
      </c>
      <c r="BF3" s="89">
        <v>42339</v>
      </c>
      <c r="BG3" s="88">
        <v>42339</v>
      </c>
      <c r="BH3" s="89">
        <v>42370</v>
      </c>
      <c r="BI3" s="88">
        <v>42370</v>
      </c>
      <c r="BJ3" s="89">
        <v>42401</v>
      </c>
      <c r="BK3" s="88">
        <v>42401</v>
      </c>
      <c r="BL3" s="89">
        <v>42430</v>
      </c>
      <c r="BM3" s="88">
        <v>42430</v>
      </c>
      <c r="BN3" s="89">
        <v>42461</v>
      </c>
      <c r="BO3" s="88">
        <v>42461</v>
      </c>
      <c r="BP3" s="89">
        <v>42491</v>
      </c>
      <c r="BQ3" s="88">
        <v>42491</v>
      </c>
      <c r="BR3" s="89">
        <v>42522</v>
      </c>
      <c r="BS3" s="88">
        <v>42522</v>
      </c>
      <c r="BT3" s="89">
        <v>42552</v>
      </c>
      <c r="BU3" s="88">
        <v>42552</v>
      </c>
      <c r="BV3" s="89">
        <v>42583</v>
      </c>
      <c r="BW3" s="88">
        <v>42583</v>
      </c>
      <c r="BX3" s="89">
        <v>42614</v>
      </c>
      <c r="BY3" s="88">
        <v>42614</v>
      </c>
      <c r="BZ3" s="89">
        <v>42644</v>
      </c>
      <c r="CA3" s="88">
        <v>42644</v>
      </c>
      <c r="CB3" s="89">
        <v>42675</v>
      </c>
      <c r="CC3" s="88">
        <v>42675</v>
      </c>
      <c r="CD3" s="89">
        <v>42705</v>
      </c>
      <c r="CE3" s="88">
        <v>42705</v>
      </c>
      <c r="CF3" s="89">
        <v>42736</v>
      </c>
      <c r="CG3" s="88">
        <v>42736</v>
      </c>
      <c r="CH3" s="89">
        <v>42767</v>
      </c>
      <c r="CI3" s="88">
        <v>42767</v>
      </c>
      <c r="CJ3" s="89">
        <v>42795</v>
      </c>
      <c r="CK3" s="88">
        <v>42795</v>
      </c>
      <c r="CL3" s="89">
        <v>42826</v>
      </c>
      <c r="CM3" s="88">
        <v>42826</v>
      </c>
      <c r="CN3" s="89">
        <v>42856</v>
      </c>
      <c r="CO3" s="88">
        <v>42856</v>
      </c>
      <c r="CP3" s="89">
        <v>42887</v>
      </c>
      <c r="CQ3" s="88">
        <v>42887</v>
      </c>
      <c r="CR3" s="89">
        <v>42917</v>
      </c>
      <c r="CS3" s="88">
        <v>42917</v>
      </c>
      <c r="CT3" s="89">
        <v>42948</v>
      </c>
      <c r="CU3" s="88">
        <v>42948</v>
      </c>
      <c r="CV3" s="89">
        <v>42979</v>
      </c>
      <c r="CW3" s="88">
        <v>42979</v>
      </c>
      <c r="CX3" s="1"/>
      <c r="CY3" s="1"/>
      <c r="CZ3" s="1"/>
      <c r="DA3" s="1"/>
      <c r="DB3" s="1"/>
      <c r="DC3" s="1"/>
      <c r="DD3" s="1"/>
      <c r="DE3" s="1"/>
      <c r="DF3" s="1"/>
      <c r="DG3" s="1"/>
    </row>
    <row r="4" spans="1:111" ht="15" customHeight="1" x14ac:dyDescent="0.25">
      <c r="A4" s="16"/>
      <c r="B4" s="17" t="s">
        <v>3</v>
      </c>
      <c r="C4" s="90" t="s">
        <v>4</v>
      </c>
      <c r="D4" s="192"/>
      <c r="E4" s="193"/>
      <c r="F4" s="93" t="s">
        <v>204</v>
      </c>
      <c r="G4" s="92" t="s">
        <v>205</v>
      </c>
      <c r="H4" s="93" t="s">
        <v>204</v>
      </c>
      <c r="I4" s="92" t="s">
        <v>205</v>
      </c>
      <c r="J4" s="93" t="s">
        <v>204</v>
      </c>
      <c r="K4" s="92" t="s">
        <v>205</v>
      </c>
      <c r="L4" s="93" t="s">
        <v>204</v>
      </c>
      <c r="M4" s="92" t="s">
        <v>205</v>
      </c>
      <c r="N4" s="93" t="s">
        <v>204</v>
      </c>
      <c r="O4" s="92" t="s">
        <v>205</v>
      </c>
      <c r="P4" s="93" t="s">
        <v>204</v>
      </c>
      <c r="Q4" s="92" t="s">
        <v>205</v>
      </c>
      <c r="R4" s="93" t="s">
        <v>204</v>
      </c>
      <c r="S4" s="92" t="s">
        <v>205</v>
      </c>
      <c r="T4" s="93" t="s">
        <v>204</v>
      </c>
      <c r="U4" s="92" t="s">
        <v>205</v>
      </c>
      <c r="V4" s="93" t="s">
        <v>204</v>
      </c>
      <c r="W4" s="92" t="s">
        <v>205</v>
      </c>
      <c r="X4" s="93" t="s">
        <v>204</v>
      </c>
      <c r="Y4" s="92" t="s">
        <v>205</v>
      </c>
      <c r="Z4" s="93" t="s">
        <v>204</v>
      </c>
      <c r="AA4" s="92" t="s">
        <v>205</v>
      </c>
      <c r="AB4" s="93" t="s">
        <v>204</v>
      </c>
      <c r="AC4" s="92" t="s">
        <v>205</v>
      </c>
      <c r="AD4" s="93" t="s">
        <v>204</v>
      </c>
      <c r="AE4" s="92" t="s">
        <v>205</v>
      </c>
      <c r="AF4" s="93" t="s">
        <v>204</v>
      </c>
      <c r="AG4" s="92" t="s">
        <v>205</v>
      </c>
      <c r="AH4" s="93" t="s">
        <v>204</v>
      </c>
      <c r="AI4" s="92" t="s">
        <v>205</v>
      </c>
      <c r="AJ4" s="93" t="s">
        <v>204</v>
      </c>
      <c r="AK4" s="92" t="s">
        <v>205</v>
      </c>
      <c r="AL4" s="93" t="s">
        <v>204</v>
      </c>
      <c r="AM4" s="92" t="s">
        <v>205</v>
      </c>
      <c r="AN4" s="93" t="s">
        <v>204</v>
      </c>
      <c r="AO4" s="92" t="s">
        <v>205</v>
      </c>
      <c r="AP4" s="93" t="s">
        <v>204</v>
      </c>
      <c r="AQ4" s="92" t="s">
        <v>205</v>
      </c>
      <c r="AR4" s="93" t="s">
        <v>204</v>
      </c>
      <c r="AS4" s="92" t="s">
        <v>205</v>
      </c>
      <c r="AT4" s="93" t="s">
        <v>204</v>
      </c>
      <c r="AU4" s="92" t="s">
        <v>205</v>
      </c>
      <c r="AV4" s="93" t="s">
        <v>204</v>
      </c>
      <c r="AW4" s="92" t="s">
        <v>205</v>
      </c>
      <c r="AX4" s="93" t="s">
        <v>204</v>
      </c>
      <c r="AY4" s="92" t="s">
        <v>205</v>
      </c>
      <c r="AZ4" s="93" t="s">
        <v>204</v>
      </c>
      <c r="BA4" s="93" t="s">
        <v>205</v>
      </c>
      <c r="BB4" s="194" t="s">
        <v>204</v>
      </c>
      <c r="BC4" s="92" t="s">
        <v>205</v>
      </c>
      <c r="BD4" s="93" t="s">
        <v>204</v>
      </c>
      <c r="BE4" s="92" t="s">
        <v>205</v>
      </c>
      <c r="BF4" s="93" t="s">
        <v>204</v>
      </c>
      <c r="BG4" s="92" t="s">
        <v>205</v>
      </c>
      <c r="BH4" s="93" t="s">
        <v>204</v>
      </c>
      <c r="BI4" s="92" t="s">
        <v>205</v>
      </c>
      <c r="BJ4" s="93" t="s">
        <v>204</v>
      </c>
      <c r="BK4" s="92" t="s">
        <v>205</v>
      </c>
      <c r="BL4" s="93" t="s">
        <v>204</v>
      </c>
      <c r="BM4" s="92" t="s">
        <v>205</v>
      </c>
      <c r="BN4" s="93" t="s">
        <v>204</v>
      </c>
      <c r="BO4" s="92" t="s">
        <v>205</v>
      </c>
      <c r="BP4" s="93" t="s">
        <v>204</v>
      </c>
      <c r="BQ4" s="92" t="s">
        <v>205</v>
      </c>
      <c r="BR4" s="93" t="s">
        <v>204</v>
      </c>
      <c r="BS4" s="92" t="s">
        <v>205</v>
      </c>
      <c r="BT4" s="93" t="s">
        <v>204</v>
      </c>
      <c r="BU4" s="92" t="s">
        <v>205</v>
      </c>
      <c r="BV4" s="93" t="s">
        <v>204</v>
      </c>
      <c r="BW4" s="92" t="s">
        <v>205</v>
      </c>
      <c r="BX4" s="93" t="s">
        <v>204</v>
      </c>
      <c r="BY4" s="92" t="s">
        <v>205</v>
      </c>
      <c r="BZ4" s="93" t="s">
        <v>204</v>
      </c>
      <c r="CA4" s="92" t="s">
        <v>205</v>
      </c>
      <c r="CB4" s="93" t="s">
        <v>204</v>
      </c>
      <c r="CC4" s="92" t="s">
        <v>205</v>
      </c>
      <c r="CD4" s="93" t="s">
        <v>204</v>
      </c>
      <c r="CE4" s="92" t="s">
        <v>205</v>
      </c>
      <c r="CF4" s="93" t="s">
        <v>204</v>
      </c>
      <c r="CG4" s="92" t="s">
        <v>205</v>
      </c>
      <c r="CH4" s="93" t="s">
        <v>204</v>
      </c>
      <c r="CI4" s="92" t="s">
        <v>205</v>
      </c>
      <c r="CJ4" s="93" t="s">
        <v>204</v>
      </c>
      <c r="CK4" s="92" t="s">
        <v>205</v>
      </c>
      <c r="CL4" s="93" t="s">
        <v>204</v>
      </c>
      <c r="CM4" s="92" t="s">
        <v>205</v>
      </c>
      <c r="CN4" s="93" t="s">
        <v>204</v>
      </c>
      <c r="CO4" s="92" t="s">
        <v>205</v>
      </c>
      <c r="CP4" s="93" t="s">
        <v>204</v>
      </c>
      <c r="CQ4" s="92" t="s">
        <v>205</v>
      </c>
      <c r="CR4" s="93" t="s">
        <v>204</v>
      </c>
      <c r="CS4" s="92" t="s">
        <v>205</v>
      </c>
      <c r="CT4" s="93" t="s">
        <v>204</v>
      </c>
      <c r="CU4" s="92" t="s">
        <v>205</v>
      </c>
      <c r="CV4" s="93" t="s">
        <v>204</v>
      </c>
      <c r="CW4" s="92" t="s">
        <v>205</v>
      </c>
      <c r="CX4" s="1"/>
      <c r="CY4" s="1"/>
      <c r="CZ4" s="1"/>
      <c r="DA4" s="1"/>
      <c r="DB4" s="1"/>
      <c r="DC4" s="1"/>
      <c r="DD4" s="1"/>
      <c r="DE4" s="1"/>
      <c r="DF4" s="1"/>
      <c r="DG4" s="1"/>
    </row>
    <row r="5" spans="1:111" x14ac:dyDescent="0.25">
      <c r="B5" s="94">
        <v>10005</v>
      </c>
      <c r="C5" s="95" t="s">
        <v>8</v>
      </c>
      <c r="D5" s="195">
        <v>5.0050000000000004E-6</v>
      </c>
      <c r="E5" s="196">
        <v>5.0440000000000003E-6</v>
      </c>
      <c r="F5" s="197">
        <v>-0.97301869639698091</v>
      </c>
      <c r="G5" s="198">
        <v>0.66649745389044268</v>
      </c>
      <c r="H5" s="197">
        <v>0.57150437013032729</v>
      </c>
      <c r="I5" s="198">
        <v>2.4138195243064855</v>
      </c>
      <c r="J5" s="197">
        <v>3.2810935317805132</v>
      </c>
      <c r="K5" s="198">
        <v>4.22187133789771</v>
      </c>
      <c r="L5" s="197">
        <v>5.3660592381781713</v>
      </c>
      <c r="M5" s="198">
        <v>5.475507283888577</v>
      </c>
      <c r="N5" s="197">
        <v>4.6690343833915211</v>
      </c>
      <c r="O5" s="198">
        <v>3.9685912365192499</v>
      </c>
      <c r="P5" s="197">
        <v>1.9371565626903871</v>
      </c>
      <c r="Q5" s="198">
        <v>2.1112184501661226</v>
      </c>
      <c r="R5" s="197">
        <v>2.3001103783787968</v>
      </c>
      <c r="S5" s="198">
        <v>2.4776064671209981</v>
      </c>
      <c r="T5" s="197">
        <v>-9.1921296514584991</v>
      </c>
      <c r="U5" s="198">
        <v>-2.8871465423081171</v>
      </c>
      <c r="V5" s="197">
        <v>-5.7395314077773323</v>
      </c>
      <c r="W5" s="198">
        <v>-2.4590540450723908</v>
      </c>
      <c r="X5" s="197">
        <v>-5.4371747316941725</v>
      </c>
      <c r="Y5" s="198">
        <v>-1.2111743675502813</v>
      </c>
      <c r="Z5" s="197">
        <v>-6.1517856188420108</v>
      </c>
      <c r="AA5" s="198">
        <v>-1.838113051951783</v>
      </c>
      <c r="AB5" s="197">
        <v>-2.2696235553325486</v>
      </c>
      <c r="AC5" s="198">
        <v>-0.68175312052520631</v>
      </c>
      <c r="AD5" s="197">
        <v>-1.0001246342909818</v>
      </c>
      <c r="AE5" s="198">
        <v>0.6589652911934859</v>
      </c>
      <c r="AF5" s="197">
        <v>0.51995263794952506</v>
      </c>
      <c r="AG5" s="198">
        <v>2.3925123647556266</v>
      </c>
      <c r="AH5" s="197">
        <v>3.2339658450151667</v>
      </c>
      <c r="AI5" s="198">
        <v>4.2019775561150947</v>
      </c>
      <c r="AJ5" s="197">
        <v>5.3369338815925493</v>
      </c>
      <c r="AK5" s="198">
        <v>5.4665103925942029</v>
      </c>
      <c r="AL5" s="197">
        <v>4.6673859587384703</v>
      </c>
      <c r="AM5" s="198">
        <v>3.8828435622043371</v>
      </c>
      <c r="AN5" s="197">
        <v>1.904690198243818</v>
      </c>
      <c r="AO5" s="198">
        <v>2.0962225030245607</v>
      </c>
      <c r="AP5" s="197">
        <v>2.2874031215869426</v>
      </c>
      <c r="AQ5" s="198">
        <v>2.4761070889427197</v>
      </c>
      <c r="AR5" s="197">
        <v>-9.2730273240672698</v>
      </c>
      <c r="AS5" s="198">
        <v>-2.9164490348455856</v>
      </c>
      <c r="AT5" s="197">
        <v>-5.7825390291366379</v>
      </c>
      <c r="AU5" s="198">
        <v>-2.4770841675015269</v>
      </c>
      <c r="AV5" s="197">
        <v>-5.4739692101229585</v>
      </c>
      <c r="AW5" s="198">
        <v>-1.2167683106740499</v>
      </c>
      <c r="AX5" s="197">
        <v>-6.1935830782096124</v>
      </c>
      <c r="AY5" s="198">
        <v>-1.8485670757332247</v>
      </c>
      <c r="AZ5" s="197">
        <v>-2.285459557062413</v>
      </c>
      <c r="BA5" s="197">
        <v>-0.68582153445137628</v>
      </c>
      <c r="BB5" s="199">
        <v>13.713946759259258</v>
      </c>
      <c r="BC5" s="200">
        <v>0</v>
      </c>
      <c r="BD5" s="201">
        <v>9.0267057291666699</v>
      </c>
      <c r="BE5" s="200">
        <v>0</v>
      </c>
      <c r="BF5" s="201">
        <v>15.389062500000005</v>
      </c>
      <c r="BG5" s="200">
        <v>0</v>
      </c>
      <c r="BH5" s="201">
        <v>12.631612500000001</v>
      </c>
      <c r="BI5" s="200">
        <v>0</v>
      </c>
      <c r="BJ5" s="201">
        <v>17.341512500000004</v>
      </c>
      <c r="BK5" s="200">
        <v>0</v>
      </c>
      <c r="BL5" s="201">
        <v>15.602256944444452</v>
      </c>
      <c r="BM5" s="200">
        <v>0</v>
      </c>
      <c r="BN5" s="201">
        <v>1.5587500000000014</v>
      </c>
      <c r="BO5" s="200">
        <v>0</v>
      </c>
      <c r="BP5" s="201">
        <v>1.6669250000000018</v>
      </c>
      <c r="BQ5" s="200">
        <v>0</v>
      </c>
      <c r="BR5" s="201">
        <v>3.7353124999999996</v>
      </c>
      <c r="BS5" s="200">
        <v>0</v>
      </c>
      <c r="BT5" s="201">
        <v>4.4411250000000004</v>
      </c>
      <c r="BU5" s="200">
        <v>0</v>
      </c>
      <c r="BV5" s="201">
        <v>5.6060995370370392</v>
      </c>
      <c r="BW5" s="200">
        <v>0</v>
      </c>
      <c r="BX5" s="201">
        <v>0</v>
      </c>
      <c r="BY5" s="200">
        <v>0</v>
      </c>
      <c r="BZ5" s="201">
        <v>12.814687499999998</v>
      </c>
      <c r="CA5" s="200">
        <v>0</v>
      </c>
      <c r="CB5" s="201">
        <v>11.381175000000004</v>
      </c>
      <c r="CC5" s="200">
        <v>0</v>
      </c>
      <c r="CD5" s="201">
        <v>15.828750000000005</v>
      </c>
      <c r="CE5" s="200">
        <v>0</v>
      </c>
      <c r="CF5" s="201">
        <v>13.063049999999999</v>
      </c>
      <c r="CG5" s="200">
        <v>0</v>
      </c>
      <c r="CH5" s="201">
        <v>17.204687499999999</v>
      </c>
      <c r="CI5" s="200">
        <v>0</v>
      </c>
      <c r="CJ5" s="201">
        <v>16.041759259259265</v>
      </c>
      <c r="CK5" s="200">
        <v>0</v>
      </c>
      <c r="CL5" s="201">
        <v>0.36676250000000327</v>
      </c>
      <c r="CM5" s="200">
        <v>0</v>
      </c>
      <c r="CN5" s="201">
        <v>3.2310937500000003</v>
      </c>
      <c r="CO5" s="200">
        <v>0</v>
      </c>
      <c r="CP5" s="201">
        <v>4.0981249999999978</v>
      </c>
      <c r="CQ5" s="200">
        <v>0</v>
      </c>
      <c r="CR5" s="201">
        <v>4.7381749999999974</v>
      </c>
      <c r="CS5" s="200">
        <v>0</v>
      </c>
      <c r="CT5" s="201">
        <v>5.9759375000000041</v>
      </c>
      <c r="CU5" s="200">
        <v>0</v>
      </c>
      <c r="CV5" s="201">
        <v>0.23042500000000132</v>
      </c>
      <c r="CW5" s="200">
        <v>0</v>
      </c>
    </row>
    <row r="6" spans="1:111" x14ac:dyDescent="0.25">
      <c r="B6" s="94">
        <v>10015</v>
      </c>
      <c r="C6" s="95" t="s">
        <v>9</v>
      </c>
      <c r="D6" s="195">
        <v>0</v>
      </c>
      <c r="E6" s="196">
        <v>0</v>
      </c>
      <c r="F6" s="197">
        <v>0</v>
      </c>
      <c r="G6" s="198">
        <v>0</v>
      </c>
      <c r="H6" s="197">
        <v>0</v>
      </c>
      <c r="I6" s="198">
        <v>0</v>
      </c>
      <c r="J6" s="197">
        <v>0</v>
      </c>
      <c r="K6" s="198">
        <v>0</v>
      </c>
      <c r="L6" s="197">
        <v>0</v>
      </c>
      <c r="M6" s="198">
        <v>0</v>
      </c>
      <c r="N6" s="197">
        <v>0</v>
      </c>
      <c r="O6" s="198">
        <v>0</v>
      </c>
      <c r="P6" s="197">
        <v>0</v>
      </c>
      <c r="Q6" s="198">
        <v>0</v>
      </c>
      <c r="R6" s="197">
        <v>0</v>
      </c>
      <c r="S6" s="198">
        <v>0</v>
      </c>
      <c r="T6" s="197">
        <v>0</v>
      </c>
      <c r="U6" s="198">
        <v>0</v>
      </c>
      <c r="V6" s="197">
        <v>0</v>
      </c>
      <c r="W6" s="198">
        <v>0</v>
      </c>
      <c r="X6" s="197">
        <v>0</v>
      </c>
      <c r="Y6" s="198">
        <v>0</v>
      </c>
      <c r="Z6" s="197">
        <v>0</v>
      </c>
      <c r="AA6" s="198">
        <v>0</v>
      </c>
      <c r="AB6" s="197">
        <v>0</v>
      </c>
      <c r="AC6" s="198">
        <v>0</v>
      </c>
      <c r="AD6" s="197">
        <v>0</v>
      </c>
      <c r="AE6" s="198">
        <v>0</v>
      </c>
      <c r="AF6" s="197">
        <v>0</v>
      </c>
      <c r="AG6" s="198">
        <v>0</v>
      </c>
      <c r="AH6" s="197">
        <v>0</v>
      </c>
      <c r="AI6" s="198">
        <v>0</v>
      </c>
      <c r="AJ6" s="197">
        <v>0</v>
      </c>
      <c r="AK6" s="198">
        <v>0</v>
      </c>
      <c r="AL6" s="197">
        <v>0</v>
      </c>
      <c r="AM6" s="198">
        <v>0</v>
      </c>
      <c r="AN6" s="197">
        <v>0</v>
      </c>
      <c r="AO6" s="198">
        <v>0</v>
      </c>
      <c r="AP6" s="197">
        <v>0</v>
      </c>
      <c r="AQ6" s="198">
        <v>0</v>
      </c>
      <c r="AR6" s="197">
        <v>0</v>
      </c>
      <c r="AS6" s="198">
        <v>0</v>
      </c>
      <c r="AT6" s="197">
        <v>0</v>
      </c>
      <c r="AU6" s="198">
        <v>0</v>
      </c>
      <c r="AV6" s="197">
        <v>0</v>
      </c>
      <c r="AW6" s="198">
        <v>0</v>
      </c>
      <c r="AX6" s="197">
        <v>0</v>
      </c>
      <c r="AY6" s="198">
        <v>0</v>
      </c>
      <c r="AZ6" s="197">
        <v>0</v>
      </c>
      <c r="BA6" s="197">
        <v>0</v>
      </c>
      <c r="BB6" s="199">
        <v>0</v>
      </c>
      <c r="BC6" s="200">
        <v>0</v>
      </c>
      <c r="BD6" s="201">
        <v>0</v>
      </c>
      <c r="BE6" s="200">
        <v>0</v>
      </c>
      <c r="BF6" s="201">
        <v>0</v>
      </c>
      <c r="BG6" s="200">
        <v>0</v>
      </c>
      <c r="BH6" s="201">
        <v>0</v>
      </c>
      <c r="BI6" s="200">
        <v>0</v>
      </c>
      <c r="BJ6" s="201">
        <v>0</v>
      </c>
      <c r="BK6" s="200">
        <v>0</v>
      </c>
      <c r="BL6" s="201">
        <v>0</v>
      </c>
      <c r="BM6" s="200">
        <v>0</v>
      </c>
      <c r="BN6" s="201">
        <v>0</v>
      </c>
      <c r="BO6" s="200">
        <v>0</v>
      </c>
      <c r="BP6" s="201">
        <v>0</v>
      </c>
      <c r="BQ6" s="200">
        <v>0</v>
      </c>
      <c r="BR6" s="201">
        <v>0</v>
      </c>
      <c r="BS6" s="200">
        <v>0</v>
      </c>
      <c r="BT6" s="201">
        <v>0</v>
      </c>
      <c r="BU6" s="200">
        <v>0</v>
      </c>
      <c r="BV6" s="201">
        <v>0</v>
      </c>
      <c r="BW6" s="200">
        <v>0</v>
      </c>
      <c r="BX6" s="201">
        <v>0</v>
      </c>
      <c r="BY6" s="200">
        <v>0</v>
      </c>
      <c r="BZ6" s="201">
        <v>0</v>
      </c>
      <c r="CA6" s="200">
        <v>0</v>
      </c>
      <c r="CB6" s="201">
        <v>0</v>
      </c>
      <c r="CC6" s="200">
        <v>0</v>
      </c>
      <c r="CD6" s="201">
        <v>0</v>
      </c>
      <c r="CE6" s="200">
        <v>0</v>
      </c>
      <c r="CF6" s="201">
        <v>0</v>
      </c>
      <c r="CG6" s="200">
        <v>0</v>
      </c>
      <c r="CH6" s="201">
        <v>0</v>
      </c>
      <c r="CI6" s="200">
        <v>0</v>
      </c>
      <c r="CJ6" s="201">
        <v>0</v>
      </c>
      <c r="CK6" s="200">
        <v>0</v>
      </c>
      <c r="CL6" s="201">
        <v>0</v>
      </c>
      <c r="CM6" s="200">
        <v>0</v>
      </c>
      <c r="CN6" s="201">
        <v>0</v>
      </c>
      <c r="CO6" s="200">
        <v>0</v>
      </c>
      <c r="CP6" s="201">
        <v>0</v>
      </c>
      <c r="CQ6" s="200">
        <v>0</v>
      </c>
      <c r="CR6" s="201">
        <v>0</v>
      </c>
      <c r="CS6" s="200">
        <v>0</v>
      </c>
      <c r="CT6" s="201">
        <v>0</v>
      </c>
      <c r="CU6" s="200">
        <v>0</v>
      </c>
      <c r="CV6" s="201">
        <v>0</v>
      </c>
      <c r="CW6" s="200">
        <v>0</v>
      </c>
    </row>
    <row r="7" spans="1:111" x14ac:dyDescent="0.25">
      <c r="B7" s="94">
        <v>10024</v>
      </c>
      <c r="C7" s="95" t="s">
        <v>10</v>
      </c>
      <c r="D7" s="195">
        <v>0</v>
      </c>
      <c r="E7" s="196">
        <v>0</v>
      </c>
      <c r="F7" s="197">
        <v>0</v>
      </c>
      <c r="G7" s="198">
        <v>0</v>
      </c>
      <c r="H7" s="197">
        <v>0</v>
      </c>
      <c r="I7" s="198">
        <v>0</v>
      </c>
      <c r="J7" s="197">
        <v>0</v>
      </c>
      <c r="K7" s="198">
        <v>0</v>
      </c>
      <c r="L7" s="197">
        <v>0</v>
      </c>
      <c r="M7" s="198">
        <v>0</v>
      </c>
      <c r="N7" s="197">
        <v>0</v>
      </c>
      <c r="O7" s="198">
        <v>0</v>
      </c>
      <c r="P7" s="197">
        <v>0</v>
      </c>
      <c r="Q7" s="198">
        <v>0</v>
      </c>
      <c r="R7" s="197">
        <v>0</v>
      </c>
      <c r="S7" s="198">
        <v>0</v>
      </c>
      <c r="T7" s="197">
        <v>0</v>
      </c>
      <c r="U7" s="198">
        <v>0</v>
      </c>
      <c r="V7" s="197">
        <v>0</v>
      </c>
      <c r="W7" s="198">
        <v>0</v>
      </c>
      <c r="X7" s="197">
        <v>0</v>
      </c>
      <c r="Y7" s="198">
        <v>0</v>
      </c>
      <c r="Z7" s="197">
        <v>0</v>
      </c>
      <c r="AA7" s="198">
        <v>0</v>
      </c>
      <c r="AB7" s="197">
        <v>0</v>
      </c>
      <c r="AC7" s="198">
        <v>0</v>
      </c>
      <c r="AD7" s="197">
        <v>0</v>
      </c>
      <c r="AE7" s="198">
        <v>0</v>
      </c>
      <c r="AF7" s="197">
        <v>0</v>
      </c>
      <c r="AG7" s="198">
        <v>0</v>
      </c>
      <c r="AH7" s="197">
        <v>0</v>
      </c>
      <c r="AI7" s="198">
        <v>0</v>
      </c>
      <c r="AJ7" s="197">
        <v>0</v>
      </c>
      <c r="AK7" s="198">
        <v>0</v>
      </c>
      <c r="AL7" s="197">
        <v>0</v>
      </c>
      <c r="AM7" s="198">
        <v>0</v>
      </c>
      <c r="AN7" s="197">
        <v>0</v>
      </c>
      <c r="AO7" s="198">
        <v>0</v>
      </c>
      <c r="AP7" s="197">
        <v>0</v>
      </c>
      <c r="AQ7" s="198">
        <v>0</v>
      </c>
      <c r="AR7" s="197">
        <v>0</v>
      </c>
      <c r="AS7" s="198">
        <v>0</v>
      </c>
      <c r="AT7" s="197">
        <v>0</v>
      </c>
      <c r="AU7" s="198">
        <v>0</v>
      </c>
      <c r="AV7" s="197">
        <v>0</v>
      </c>
      <c r="AW7" s="198">
        <v>0</v>
      </c>
      <c r="AX7" s="197">
        <v>0</v>
      </c>
      <c r="AY7" s="198">
        <v>0</v>
      </c>
      <c r="AZ7" s="197">
        <v>0</v>
      </c>
      <c r="BA7" s="197">
        <v>0</v>
      </c>
      <c r="BB7" s="199">
        <v>0</v>
      </c>
      <c r="BC7" s="200">
        <v>0</v>
      </c>
      <c r="BD7" s="201">
        <v>0</v>
      </c>
      <c r="BE7" s="200">
        <v>0</v>
      </c>
      <c r="BF7" s="201">
        <v>0</v>
      </c>
      <c r="BG7" s="200">
        <v>0</v>
      </c>
      <c r="BH7" s="201">
        <v>0</v>
      </c>
      <c r="BI7" s="200">
        <v>0</v>
      </c>
      <c r="BJ7" s="201">
        <v>0</v>
      </c>
      <c r="BK7" s="200">
        <v>0</v>
      </c>
      <c r="BL7" s="201">
        <v>0</v>
      </c>
      <c r="BM7" s="200">
        <v>0</v>
      </c>
      <c r="BN7" s="201">
        <v>0</v>
      </c>
      <c r="BO7" s="200">
        <v>0</v>
      </c>
      <c r="BP7" s="201">
        <v>0</v>
      </c>
      <c r="BQ7" s="200">
        <v>0</v>
      </c>
      <c r="BR7" s="201">
        <v>0</v>
      </c>
      <c r="BS7" s="200">
        <v>0</v>
      </c>
      <c r="BT7" s="201">
        <v>0</v>
      </c>
      <c r="BU7" s="200">
        <v>0</v>
      </c>
      <c r="BV7" s="201">
        <v>0</v>
      </c>
      <c r="BW7" s="200">
        <v>0</v>
      </c>
      <c r="BX7" s="201">
        <v>0</v>
      </c>
      <c r="BY7" s="200">
        <v>0</v>
      </c>
      <c r="BZ7" s="201">
        <v>0</v>
      </c>
      <c r="CA7" s="200">
        <v>0</v>
      </c>
      <c r="CB7" s="201">
        <v>0</v>
      </c>
      <c r="CC7" s="200">
        <v>0</v>
      </c>
      <c r="CD7" s="201">
        <v>0</v>
      </c>
      <c r="CE7" s="200">
        <v>0</v>
      </c>
      <c r="CF7" s="201">
        <v>0</v>
      </c>
      <c r="CG7" s="200">
        <v>0</v>
      </c>
      <c r="CH7" s="201">
        <v>0</v>
      </c>
      <c r="CI7" s="200">
        <v>0</v>
      </c>
      <c r="CJ7" s="201">
        <v>0</v>
      </c>
      <c r="CK7" s="200">
        <v>0</v>
      </c>
      <c r="CL7" s="201">
        <v>0</v>
      </c>
      <c r="CM7" s="200">
        <v>0</v>
      </c>
      <c r="CN7" s="201">
        <v>0</v>
      </c>
      <c r="CO7" s="200">
        <v>0</v>
      </c>
      <c r="CP7" s="201">
        <v>0</v>
      </c>
      <c r="CQ7" s="200">
        <v>0</v>
      </c>
      <c r="CR7" s="201">
        <v>0</v>
      </c>
      <c r="CS7" s="200">
        <v>0</v>
      </c>
      <c r="CT7" s="201">
        <v>0</v>
      </c>
      <c r="CU7" s="200">
        <v>0</v>
      </c>
      <c r="CV7" s="201">
        <v>0</v>
      </c>
      <c r="CW7" s="200">
        <v>0</v>
      </c>
    </row>
    <row r="8" spans="1:111" x14ac:dyDescent="0.25">
      <c r="B8" s="94">
        <v>10025</v>
      </c>
      <c r="C8" s="95" t="s">
        <v>11</v>
      </c>
      <c r="D8" s="195">
        <v>6.4718035683479361E-4</v>
      </c>
      <c r="E8" s="196">
        <v>6.5626515760960024E-4</v>
      </c>
      <c r="F8" s="197">
        <v>-32.934039599199487</v>
      </c>
      <c r="G8" s="198">
        <v>155.18071295773728</v>
      </c>
      <c r="H8" s="197">
        <v>-673.29306657540383</v>
      </c>
      <c r="I8" s="198">
        <v>-176.41397317707452</v>
      </c>
      <c r="J8" s="197">
        <v>-444.81435558468945</v>
      </c>
      <c r="K8" s="198">
        <v>74.753609119263416</v>
      </c>
      <c r="L8" s="197">
        <v>-82.737324600542479</v>
      </c>
      <c r="M8" s="198">
        <v>130.73894001532602</v>
      </c>
      <c r="N8" s="197">
        <v>-220.74518868357674</v>
      </c>
      <c r="O8" s="198">
        <v>1.7315577231878367</v>
      </c>
      <c r="P8" s="197">
        <v>-600.91463028983742</v>
      </c>
      <c r="Q8" s="198">
        <v>-192.3975394375752</v>
      </c>
      <c r="R8" s="197">
        <v>-41.437243767942171</v>
      </c>
      <c r="S8" s="198">
        <v>61.284895899926042</v>
      </c>
      <c r="T8" s="197">
        <v>-782.3685519232057</v>
      </c>
      <c r="U8" s="198">
        <v>-193.06059883432013</v>
      </c>
      <c r="V8" s="197">
        <v>41.474641254703002</v>
      </c>
      <c r="W8" s="198">
        <v>331.59607012339654</v>
      </c>
      <c r="X8" s="197">
        <v>845.29450936303988</v>
      </c>
      <c r="Y8" s="198">
        <v>823.24254166535081</v>
      </c>
      <c r="Z8" s="197">
        <v>710.75382478760821</v>
      </c>
      <c r="AA8" s="198">
        <v>732.03461388788946</v>
      </c>
      <c r="AB8" s="197">
        <v>508.49641338839888</v>
      </c>
      <c r="AC8" s="198">
        <v>649.49776396739321</v>
      </c>
      <c r="AD8" s="197">
        <v>-23.995594122384716</v>
      </c>
      <c r="AE8" s="198">
        <v>153.69686424552879</v>
      </c>
      <c r="AF8" s="197">
        <v>-683.59043329957296</v>
      </c>
      <c r="AG8" s="198">
        <v>-174.18660922540553</v>
      </c>
      <c r="AH8" s="197">
        <v>-447.16197556662627</v>
      </c>
      <c r="AI8" s="198">
        <v>79.691939803104418</v>
      </c>
      <c r="AJ8" s="197">
        <v>-87.121475120280735</v>
      </c>
      <c r="AK8" s="198">
        <v>126.66267083580858</v>
      </c>
      <c r="AL8" s="197">
        <v>-152.37764988229662</v>
      </c>
      <c r="AM8" s="198">
        <v>34.806195244341204</v>
      </c>
      <c r="AN8" s="197">
        <v>-619.33327827326411</v>
      </c>
      <c r="AO8" s="198">
        <v>-202.12867416327529</v>
      </c>
      <c r="AP8" s="197">
        <v>-44.113794440722657</v>
      </c>
      <c r="AQ8" s="198">
        <v>50.763979472606515</v>
      </c>
      <c r="AR8" s="197">
        <v>-800.44583742602936</v>
      </c>
      <c r="AS8" s="198">
        <v>-197.12177820824178</v>
      </c>
      <c r="AT8" s="197">
        <v>42.080975973483902</v>
      </c>
      <c r="AU8" s="198">
        <v>335.45380632841284</v>
      </c>
      <c r="AV8" s="197">
        <v>865.92057437671838</v>
      </c>
      <c r="AW8" s="198">
        <v>835.43961709597158</v>
      </c>
      <c r="AX8" s="197">
        <v>727.26061007708358</v>
      </c>
      <c r="AY8" s="198">
        <v>743.98149160113212</v>
      </c>
      <c r="AZ8" s="197">
        <v>515.69560418008393</v>
      </c>
      <c r="BA8" s="197">
        <v>657.92540319945317</v>
      </c>
      <c r="BB8" s="199">
        <v>560.5118794484556</v>
      </c>
      <c r="BC8" s="200">
        <v>0</v>
      </c>
      <c r="BD8" s="201">
        <v>737.8440451444061</v>
      </c>
      <c r="BE8" s="200">
        <v>0</v>
      </c>
      <c r="BF8" s="201">
        <v>880.80219259318085</v>
      </c>
      <c r="BG8" s="200">
        <v>0</v>
      </c>
      <c r="BH8" s="201">
        <v>402.86823334090036</v>
      </c>
      <c r="BI8" s="200">
        <v>0</v>
      </c>
      <c r="BJ8" s="201">
        <v>445.20236382621368</v>
      </c>
      <c r="BK8" s="200">
        <v>0</v>
      </c>
      <c r="BL8" s="201">
        <v>516.99281196141396</v>
      </c>
      <c r="BM8" s="200">
        <v>0</v>
      </c>
      <c r="BN8" s="201">
        <v>490.73518897262392</v>
      </c>
      <c r="BO8" s="200">
        <v>0</v>
      </c>
      <c r="BP8" s="201">
        <v>0</v>
      </c>
      <c r="BQ8" s="200">
        <v>0</v>
      </c>
      <c r="BR8" s="201">
        <v>1325.8399586303185</v>
      </c>
      <c r="BS8" s="200">
        <v>0</v>
      </c>
      <c r="BT8" s="201">
        <v>701.75948436010322</v>
      </c>
      <c r="BU8" s="200">
        <v>0</v>
      </c>
      <c r="BV8" s="201">
        <v>906.97317651400874</v>
      </c>
      <c r="BW8" s="200">
        <v>0</v>
      </c>
      <c r="BX8" s="201">
        <v>1212.2776178145014</v>
      </c>
      <c r="BY8" s="200">
        <v>0</v>
      </c>
      <c r="BZ8" s="201">
        <v>404.04736283878879</v>
      </c>
      <c r="CA8" s="200">
        <v>0</v>
      </c>
      <c r="CB8" s="201">
        <v>970.73323199406775</v>
      </c>
      <c r="CC8" s="200">
        <v>0</v>
      </c>
      <c r="CD8" s="201">
        <v>926.58930562491469</v>
      </c>
      <c r="CE8" s="200">
        <v>0</v>
      </c>
      <c r="CF8" s="201">
        <v>431.49070021942839</v>
      </c>
      <c r="CG8" s="200">
        <v>0</v>
      </c>
      <c r="CH8" s="201">
        <v>303.7466163070701</v>
      </c>
      <c r="CI8" s="200">
        <v>0</v>
      </c>
      <c r="CJ8" s="201">
        <v>549.44012037415291</v>
      </c>
      <c r="CK8" s="200">
        <v>0</v>
      </c>
      <c r="CL8" s="201">
        <v>348.44902375720773</v>
      </c>
      <c r="CM8" s="200">
        <v>0</v>
      </c>
      <c r="CN8" s="201">
        <v>182.03444148090909</v>
      </c>
      <c r="CO8" s="200">
        <v>0</v>
      </c>
      <c r="CP8" s="201">
        <v>1373.9368108646963</v>
      </c>
      <c r="CQ8" s="200">
        <v>0</v>
      </c>
      <c r="CR8" s="201">
        <v>727.64465616137761</v>
      </c>
      <c r="CS8" s="200">
        <v>0</v>
      </c>
      <c r="CT8" s="201">
        <v>940.02825299842573</v>
      </c>
      <c r="CU8" s="200">
        <v>0</v>
      </c>
      <c r="CV8" s="201">
        <v>1254.5937457756381</v>
      </c>
      <c r="CW8" s="200">
        <v>0</v>
      </c>
    </row>
    <row r="9" spans="1:111" x14ac:dyDescent="0.25">
      <c r="B9" s="94">
        <v>10027</v>
      </c>
      <c r="C9" s="95" t="s">
        <v>12</v>
      </c>
      <c r="D9" s="195">
        <v>6.0851159390728918E-4</v>
      </c>
      <c r="E9" s="196">
        <v>6.1378434526461706E-4</v>
      </c>
      <c r="F9" s="197">
        <v>-340.49941652848457</v>
      </c>
      <c r="G9" s="198">
        <v>-22.003757816323056</v>
      </c>
      <c r="H9" s="197">
        <v>-1250.1978426375063</v>
      </c>
      <c r="I9" s="198">
        <v>-625.83896809223836</v>
      </c>
      <c r="J9" s="197">
        <v>-994.3927135309599</v>
      </c>
      <c r="K9" s="198">
        <v>-477.5080546034755</v>
      </c>
      <c r="L9" s="197">
        <v>-731.40314129504634</v>
      </c>
      <c r="M9" s="198">
        <v>-333.80450091914503</v>
      </c>
      <c r="N9" s="197">
        <v>-762.12321007740218</v>
      </c>
      <c r="O9" s="198">
        <v>-368.79057380088568</v>
      </c>
      <c r="P9" s="197">
        <v>-1030.7577459247741</v>
      </c>
      <c r="Q9" s="198">
        <v>-572.04570547602248</v>
      </c>
      <c r="R9" s="197">
        <v>4.1945624395270347</v>
      </c>
      <c r="S9" s="198">
        <v>122.41964815152149</v>
      </c>
      <c r="T9" s="197">
        <v>-219.39711006228762</v>
      </c>
      <c r="U9" s="198">
        <v>328.00646098402643</v>
      </c>
      <c r="V9" s="197">
        <v>785.5553690884642</v>
      </c>
      <c r="W9" s="198">
        <v>777.84485358870108</v>
      </c>
      <c r="X9" s="197">
        <v>1230.100996298059</v>
      </c>
      <c r="Y9" s="198">
        <v>1352.1439714391188</v>
      </c>
      <c r="Z9" s="197">
        <v>934.82556119595586</v>
      </c>
      <c r="AA9" s="198">
        <v>1009.4011477136055</v>
      </c>
      <c r="AB9" s="197">
        <v>566.88345801428738</v>
      </c>
      <c r="AC9" s="198">
        <v>617.57892910338728</v>
      </c>
      <c r="AD9" s="197">
        <v>-346.75999364209565</v>
      </c>
      <c r="AE9" s="198">
        <v>-26.278724136825986</v>
      </c>
      <c r="AF9" s="197">
        <v>-1264.417273206662</v>
      </c>
      <c r="AG9" s="198">
        <v>-634.42135416027077</v>
      </c>
      <c r="AH9" s="197">
        <v>-1006.8645413478718</v>
      </c>
      <c r="AI9" s="198">
        <v>-485.19184130043629</v>
      </c>
      <c r="AJ9" s="197">
        <v>-740.93949647513796</v>
      </c>
      <c r="AK9" s="198">
        <v>-340.89969465754069</v>
      </c>
      <c r="AL9" s="197">
        <v>-714.54845333129731</v>
      </c>
      <c r="AM9" s="198">
        <v>-348.51406178612513</v>
      </c>
      <c r="AN9" s="197">
        <v>-1043.6252395160279</v>
      </c>
      <c r="AO9" s="198">
        <v>-580.43096391135202</v>
      </c>
      <c r="AP9" s="197">
        <v>1.5057049702600054</v>
      </c>
      <c r="AQ9" s="198">
        <v>119.70414474497244</v>
      </c>
      <c r="AR9" s="197">
        <v>-225.26111447879427</v>
      </c>
      <c r="AS9" s="198">
        <v>327.40996690246737</v>
      </c>
      <c r="AT9" s="197">
        <v>788.94829101816106</v>
      </c>
      <c r="AU9" s="198">
        <v>781.49031539971156</v>
      </c>
      <c r="AV9" s="197">
        <v>1237.4541236890277</v>
      </c>
      <c r="AW9" s="198">
        <v>1359.7711818474634</v>
      </c>
      <c r="AX9" s="197">
        <v>938.89322292771715</v>
      </c>
      <c r="AY9" s="198">
        <v>1014.7783241276348</v>
      </c>
      <c r="AZ9" s="197">
        <v>568.54271413988533</v>
      </c>
      <c r="BA9" s="197">
        <v>619.67427844725819</v>
      </c>
      <c r="BB9" s="199">
        <v>711.20689697998773</v>
      </c>
      <c r="BC9" s="200">
        <v>0</v>
      </c>
      <c r="BD9" s="201">
        <v>212.42594333602864</v>
      </c>
      <c r="BE9" s="200">
        <v>0</v>
      </c>
      <c r="BF9" s="201">
        <v>480.22076476240892</v>
      </c>
      <c r="BG9" s="200">
        <v>0</v>
      </c>
      <c r="BH9" s="201">
        <v>323.61113867683213</v>
      </c>
      <c r="BI9" s="200">
        <v>0</v>
      </c>
      <c r="BJ9" s="201">
        <v>132.27152360677925</v>
      </c>
      <c r="BK9" s="200">
        <v>0</v>
      </c>
      <c r="BL9" s="201">
        <v>190.59189617625594</v>
      </c>
      <c r="BM9" s="200">
        <v>0</v>
      </c>
      <c r="BN9" s="201">
        <v>597.84130995314536</v>
      </c>
      <c r="BO9" s="200">
        <v>0</v>
      </c>
      <c r="BP9" s="201">
        <v>54.983742178655319</v>
      </c>
      <c r="BQ9" s="200">
        <v>0</v>
      </c>
      <c r="BR9" s="201">
        <v>984.03036804309829</v>
      </c>
      <c r="BS9" s="200">
        <v>0</v>
      </c>
      <c r="BT9" s="201">
        <v>746.06885943528539</v>
      </c>
      <c r="BU9" s="200">
        <v>0</v>
      </c>
      <c r="BV9" s="201">
        <v>1162.38053853051</v>
      </c>
      <c r="BW9" s="200">
        <v>0</v>
      </c>
      <c r="BX9" s="201">
        <v>857.88375012624374</v>
      </c>
      <c r="BY9" s="200">
        <v>0</v>
      </c>
      <c r="BZ9" s="201">
        <v>588.30440786053805</v>
      </c>
      <c r="CA9" s="200">
        <v>0</v>
      </c>
      <c r="CB9" s="201">
        <v>311.15160696074048</v>
      </c>
      <c r="CC9" s="200">
        <v>0</v>
      </c>
      <c r="CD9" s="201">
        <v>484.73757286870608</v>
      </c>
      <c r="CE9" s="200">
        <v>0</v>
      </c>
      <c r="CF9" s="201">
        <v>325.49996629783647</v>
      </c>
      <c r="CG9" s="200">
        <v>0</v>
      </c>
      <c r="CH9" s="201">
        <v>66.835296907746951</v>
      </c>
      <c r="CI9" s="200">
        <v>0</v>
      </c>
      <c r="CJ9" s="201">
        <v>192.4423060226672</v>
      </c>
      <c r="CK9" s="200">
        <v>0</v>
      </c>
      <c r="CL9" s="201">
        <v>452.3233502648647</v>
      </c>
      <c r="CM9" s="200">
        <v>0</v>
      </c>
      <c r="CN9" s="201">
        <v>295.99708169340056</v>
      </c>
      <c r="CO9" s="200">
        <v>0</v>
      </c>
      <c r="CP9" s="201">
        <v>998.92449904698231</v>
      </c>
      <c r="CQ9" s="200">
        <v>0</v>
      </c>
      <c r="CR9" s="201">
        <v>751.88564612109531</v>
      </c>
      <c r="CS9" s="200">
        <v>0</v>
      </c>
      <c r="CT9" s="201">
        <v>1172.8751491525063</v>
      </c>
      <c r="CU9" s="200">
        <v>0</v>
      </c>
      <c r="CV9" s="201">
        <v>864.5371451557013</v>
      </c>
      <c r="CW9" s="200">
        <v>0</v>
      </c>
    </row>
    <row r="10" spans="1:111" x14ac:dyDescent="0.25">
      <c r="B10" s="94">
        <v>10029</v>
      </c>
      <c r="C10" s="95" t="s">
        <v>13</v>
      </c>
      <c r="D10" s="195">
        <v>1.5489848257280441E-4</v>
      </c>
      <c r="E10" s="196">
        <v>1.5652882710387526E-4</v>
      </c>
      <c r="F10" s="197">
        <v>27.911693333798837</v>
      </c>
      <c r="G10" s="198">
        <v>-19.948089340119445</v>
      </c>
      <c r="H10" s="197">
        <v>-37.575193175768042</v>
      </c>
      <c r="I10" s="198">
        <v>-18.158853252221803</v>
      </c>
      <c r="J10" s="197">
        <v>51.0380935748206</v>
      </c>
      <c r="K10" s="198">
        <v>9.1607201519435648</v>
      </c>
      <c r="L10" s="197">
        <v>130.23590565345117</v>
      </c>
      <c r="M10" s="198">
        <v>73.201639949626639</v>
      </c>
      <c r="N10" s="197">
        <v>134.74176763594616</v>
      </c>
      <c r="O10" s="198">
        <v>49.73936148116865</v>
      </c>
      <c r="P10" s="197">
        <v>57.603471613444306</v>
      </c>
      <c r="Q10" s="198">
        <v>-8.8279096634731467</v>
      </c>
      <c r="R10" s="197">
        <v>118.7764981762969</v>
      </c>
      <c r="S10" s="198">
        <v>28.850322250400037</v>
      </c>
      <c r="T10" s="197">
        <v>-210.93917723001533</v>
      </c>
      <c r="U10" s="198">
        <v>-106.92634899734989</v>
      </c>
      <c r="V10" s="197">
        <v>-55.752805915194578</v>
      </c>
      <c r="W10" s="198">
        <v>-63.776450439206322</v>
      </c>
      <c r="X10" s="197">
        <v>-45.323237036773065</v>
      </c>
      <c r="Y10" s="198">
        <v>-13.717025128341763</v>
      </c>
      <c r="Z10" s="197">
        <v>-44.712614354239953</v>
      </c>
      <c r="AA10" s="198">
        <v>-34.091698335385139</v>
      </c>
      <c r="AB10" s="197">
        <v>34.067586807818046</v>
      </c>
      <c r="AC10" s="198">
        <v>-23.761670790983434</v>
      </c>
      <c r="AD10" s="197">
        <v>10.683954675539789</v>
      </c>
      <c r="AE10" s="198">
        <v>-12.286866093830257</v>
      </c>
      <c r="AF10" s="197">
        <v>-29.096599650875657</v>
      </c>
      <c r="AG10" s="198">
        <v>-36.576063422956238</v>
      </c>
      <c r="AH10" s="197">
        <v>46.1793611505854</v>
      </c>
      <c r="AI10" s="198">
        <v>5.002662900105471</v>
      </c>
      <c r="AJ10" s="197">
        <v>126.4182850498069</v>
      </c>
      <c r="AK10" s="198">
        <v>69.510093671645009</v>
      </c>
      <c r="AL10" s="197">
        <v>130.8572111258101</v>
      </c>
      <c r="AM10" s="198">
        <v>48.905251094572748</v>
      </c>
      <c r="AN10" s="197">
        <v>52.606305985299386</v>
      </c>
      <c r="AO10" s="198">
        <v>-12.954795275218709</v>
      </c>
      <c r="AP10" s="197">
        <v>101.26863134117771</v>
      </c>
      <c r="AQ10" s="198">
        <v>38.572903756820381</v>
      </c>
      <c r="AR10" s="197">
        <v>-206.86932371159415</v>
      </c>
      <c r="AS10" s="198">
        <v>-123.99221212221033</v>
      </c>
      <c r="AT10" s="197">
        <v>-61.735538756088872</v>
      </c>
      <c r="AU10" s="198">
        <v>-68.390886177821272</v>
      </c>
      <c r="AV10" s="197">
        <v>-50.988660688003527</v>
      </c>
      <c r="AW10" s="198">
        <v>-18.323411680444487</v>
      </c>
      <c r="AX10" s="197">
        <v>-50.786681888893732</v>
      </c>
      <c r="AY10" s="198">
        <v>-38.497462484644885</v>
      </c>
      <c r="AZ10" s="197">
        <v>29.237771054885773</v>
      </c>
      <c r="BA10" s="197">
        <v>-28.162476575263881</v>
      </c>
      <c r="BB10" s="199">
        <v>192.47220468860144</v>
      </c>
      <c r="BC10" s="200">
        <v>0</v>
      </c>
      <c r="BD10" s="201">
        <v>160.3518834757835</v>
      </c>
      <c r="BE10" s="200">
        <v>0</v>
      </c>
      <c r="BF10" s="201">
        <v>185.5585048039718</v>
      </c>
      <c r="BG10" s="200">
        <v>0</v>
      </c>
      <c r="BH10" s="201">
        <v>207.74968360324439</v>
      </c>
      <c r="BI10" s="200">
        <v>0</v>
      </c>
      <c r="BJ10" s="201">
        <v>149.84707439162455</v>
      </c>
      <c r="BK10" s="200">
        <v>0</v>
      </c>
      <c r="BL10" s="201">
        <v>297.29052491186064</v>
      </c>
      <c r="BM10" s="200">
        <v>0</v>
      </c>
      <c r="BN10" s="201">
        <v>125.8094047008118</v>
      </c>
      <c r="BO10" s="200">
        <v>0</v>
      </c>
      <c r="BP10" s="201">
        <v>78.47983087021305</v>
      </c>
      <c r="BQ10" s="200">
        <v>0</v>
      </c>
      <c r="BR10" s="201">
        <v>111.62022503536066</v>
      </c>
      <c r="BS10" s="200">
        <v>0</v>
      </c>
      <c r="BT10" s="201">
        <v>113.05589437557317</v>
      </c>
      <c r="BU10" s="200">
        <v>0</v>
      </c>
      <c r="BV10" s="201">
        <v>155.61488748054637</v>
      </c>
      <c r="BW10" s="200">
        <v>0</v>
      </c>
      <c r="BX10" s="201">
        <v>49.313122499856625</v>
      </c>
      <c r="BY10" s="200">
        <v>0</v>
      </c>
      <c r="BZ10" s="201">
        <v>178.86213568170868</v>
      </c>
      <c r="CA10" s="200">
        <v>0</v>
      </c>
      <c r="CB10" s="201">
        <v>181.24885204081639</v>
      </c>
      <c r="CC10" s="200">
        <v>0</v>
      </c>
      <c r="CD10" s="201">
        <v>187.51155359099644</v>
      </c>
      <c r="CE10" s="200">
        <v>0</v>
      </c>
      <c r="CF10" s="201">
        <v>209.9362999914008</v>
      </c>
      <c r="CG10" s="200">
        <v>0</v>
      </c>
      <c r="CH10" s="201">
        <v>138.93199693184866</v>
      </c>
      <c r="CI10" s="200">
        <v>0</v>
      </c>
      <c r="CJ10" s="201">
        <v>300.41958062227684</v>
      </c>
      <c r="CK10" s="200">
        <v>0</v>
      </c>
      <c r="CL10" s="201">
        <v>109.92045765306109</v>
      </c>
      <c r="CM10" s="200">
        <v>0</v>
      </c>
      <c r="CN10" s="201">
        <v>95.52694778373197</v>
      </c>
      <c r="CO10" s="200">
        <v>0</v>
      </c>
      <c r="CP10" s="201">
        <v>112.79505528818619</v>
      </c>
      <c r="CQ10" s="200">
        <v>0</v>
      </c>
      <c r="CR10" s="201">
        <v>114.24583540042413</v>
      </c>
      <c r="CS10" s="200">
        <v>0</v>
      </c>
      <c r="CT10" s="201">
        <v>157.25277234903029</v>
      </c>
      <c r="CU10" s="200">
        <v>0</v>
      </c>
      <c r="CV10" s="201">
        <v>49.832155212393886</v>
      </c>
      <c r="CW10" s="200">
        <v>0</v>
      </c>
    </row>
    <row r="11" spans="1:111" x14ac:dyDescent="0.25">
      <c r="B11" s="94">
        <v>10044</v>
      </c>
      <c r="C11" s="95" t="s">
        <v>14</v>
      </c>
      <c r="D11" s="195">
        <v>0</v>
      </c>
      <c r="E11" s="196">
        <v>0</v>
      </c>
      <c r="F11" s="197">
        <v>0</v>
      </c>
      <c r="G11" s="198">
        <v>0</v>
      </c>
      <c r="H11" s="197">
        <v>0</v>
      </c>
      <c r="I11" s="198">
        <v>0</v>
      </c>
      <c r="J11" s="197">
        <v>0</v>
      </c>
      <c r="K11" s="198">
        <v>0</v>
      </c>
      <c r="L11" s="197">
        <v>0</v>
      </c>
      <c r="M11" s="198">
        <v>0</v>
      </c>
      <c r="N11" s="197">
        <v>0</v>
      </c>
      <c r="O11" s="198">
        <v>0</v>
      </c>
      <c r="P11" s="197">
        <v>0</v>
      </c>
      <c r="Q11" s="198">
        <v>0</v>
      </c>
      <c r="R11" s="197">
        <v>0</v>
      </c>
      <c r="S11" s="198">
        <v>0</v>
      </c>
      <c r="T11" s="197">
        <v>0</v>
      </c>
      <c r="U11" s="198">
        <v>0</v>
      </c>
      <c r="V11" s="197">
        <v>0</v>
      </c>
      <c r="W11" s="198">
        <v>0</v>
      </c>
      <c r="X11" s="197">
        <v>0</v>
      </c>
      <c r="Y11" s="198">
        <v>0</v>
      </c>
      <c r="Z11" s="197">
        <v>0</v>
      </c>
      <c r="AA11" s="198">
        <v>0</v>
      </c>
      <c r="AB11" s="197">
        <v>0</v>
      </c>
      <c r="AC11" s="198">
        <v>0</v>
      </c>
      <c r="AD11" s="197">
        <v>0</v>
      </c>
      <c r="AE11" s="198">
        <v>0</v>
      </c>
      <c r="AF11" s="197">
        <v>0</v>
      </c>
      <c r="AG11" s="198">
        <v>0</v>
      </c>
      <c r="AH11" s="197">
        <v>0</v>
      </c>
      <c r="AI11" s="198">
        <v>0</v>
      </c>
      <c r="AJ11" s="197">
        <v>0</v>
      </c>
      <c r="AK11" s="198">
        <v>0</v>
      </c>
      <c r="AL11" s="197">
        <v>0</v>
      </c>
      <c r="AM11" s="198">
        <v>0</v>
      </c>
      <c r="AN11" s="197">
        <v>0</v>
      </c>
      <c r="AO11" s="198">
        <v>0</v>
      </c>
      <c r="AP11" s="197">
        <v>0</v>
      </c>
      <c r="AQ11" s="198">
        <v>0</v>
      </c>
      <c r="AR11" s="197">
        <v>0</v>
      </c>
      <c r="AS11" s="198">
        <v>0</v>
      </c>
      <c r="AT11" s="197">
        <v>0</v>
      </c>
      <c r="AU11" s="198">
        <v>0</v>
      </c>
      <c r="AV11" s="197">
        <v>0</v>
      </c>
      <c r="AW11" s="198">
        <v>0</v>
      </c>
      <c r="AX11" s="197">
        <v>0</v>
      </c>
      <c r="AY11" s="198">
        <v>0</v>
      </c>
      <c r="AZ11" s="197">
        <v>0</v>
      </c>
      <c r="BA11" s="197">
        <v>0</v>
      </c>
      <c r="BB11" s="199">
        <v>0</v>
      </c>
      <c r="BC11" s="200">
        <v>0</v>
      </c>
      <c r="BD11" s="201">
        <v>0</v>
      </c>
      <c r="BE11" s="200">
        <v>0</v>
      </c>
      <c r="BF11" s="201">
        <v>0</v>
      </c>
      <c r="BG11" s="200">
        <v>0</v>
      </c>
      <c r="BH11" s="201">
        <v>0</v>
      </c>
      <c r="BI11" s="200">
        <v>0</v>
      </c>
      <c r="BJ11" s="201">
        <v>0</v>
      </c>
      <c r="BK11" s="200">
        <v>0</v>
      </c>
      <c r="BL11" s="201">
        <v>0</v>
      </c>
      <c r="BM11" s="200">
        <v>0</v>
      </c>
      <c r="BN11" s="201">
        <v>0</v>
      </c>
      <c r="BO11" s="200">
        <v>0</v>
      </c>
      <c r="BP11" s="201">
        <v>0</v>
      </c>
      <c r="BQ11" s="200">
        <v>0</v>
      </c>
      <c r="BR11" s="201">
        <v>0</v>
      </c>
      <c r="BS11" s="200">
        <v>0</v>
      </c>
      <c r="BT11" s="201">
        <v>0</v>
      </c>
      <c r="BU11" s="200">
        <v>0</v>
      </c>
      <c r="BV11" s="201">
        <v>0</v>
      </c>
      <c r="BW11" s="200">
        <v>0</v>
      </c>
      <c r="BX11" s="201">
        <v>0</v>
      </c>
      <c r="BY11" s="200">
        <v>0</v>
      </c>
      <c r="BZ11" s="201">
        <v>0</v>
      </c>
      <c r="CA11" s="200">
        <v>0</v>
      </c>
      <c r="CB11" s="201">
        <v>0</v>
      </c>
      <c r="CC11" s="200">
        <v>0</v>
      </c>
      <c r="CD11" s="201">
        <v>0</v>
      </c>
      <c r="CE11" s="200">
        <v>0</v>
      </c>
      <c r="CF11" s="201">
        <v>0</v>
      </c>
      <c r="CG11" s="200">
        <v>0</v>
      </c>
      <c r="CH11" s="201">
        <v>0</v>
      </c>
      <c r="CI11" s="200">
        <v>0</v>
      </c>
      <c r="CJ11" s="201">
        <v>0</v>
      </c>
      <c r="CK11" s="200">
        <v>0</v>
      </c>
      <c r="CL11" s="201">
        <v>0</v>
      </c>
      <c r="CM11" s="200">
        <v>0</v>
      </c>
      <c r="CN11" s="201">
        <v>0</v>
      </c>
      <c r="CO11" s="200">
        <v>0</v>
      </c>
      <c r="CP11" s="201">
        <v>0</v>
      </c>
      <c r="CQ11" s="200">
        <v>0</v>
      </c>
      <c r="CR11" s="201">
        <v>0</v>
      </c>
      <c r="CS11" s="200">
        <v>0</v>
      </c>
      <c r="CT11" s="201">
        <v>0</v>
      </c>
      <c r="CU11" s="200">
        <v>0</v>
      </c>
      <c r="CV11" s="201">
        <v>0</v>
      </c>
      <c r="CW11" s="200">
        <v>0</v>
      </c>
    </row>
    <row r="12" spans="1:111" x14ac:dyDescent="0.25">
      <c r="B12" s="94">
        <v>10046</v>
      </c>
      <c r="C12" s="95" t="s">
        <v>15</v>
      </c>
      <c r="D12" s="195">
        <v>8.24973176898781E-4</v>
      </c>
      <c r="E12" s="196">
        <v>8.314788950426887E-4</v>
      </c>
      <c r="F12" s="197">
        <v>-415.5835728205829</v>
      </c>
      <c r="G12" s="198">
        <v>-151.00129269992382</v>
      </c>
      <c r="H12" s="197">
        <v>-333.20723523088321</v>
      </c>
      <c r="I12" s="198">
        <v>86.100223134120313</v>
      </c>
      <c r="J12" s="197">
        <v>520.13763467985484</v>
      </c>
      <c r="K12" s="198">
        <v>578.62301348337223</v>
      </c>
      <c r="L12" s="197">
        <v>535.71254699392489</v>
      </c>
      <c r="M12" s="198">
        <v>657.06498811641632</v>
      </c>
      <c r="N12" s="197">
        <v>378.1303030569577</v>
      </c>
      <c r="O12" s="198">
        <v>406.00640797205995</v>
      </c>
      <c r="P12" s="197">
        <v>-200.38677489802487</v>
      </c>
      <c r="Q12" s="198">
        <v>6.7247259396529158</v>
      </c>
      <c r="R12" s="197">
        <v>43.526289973075805</v>
      </c>
      <c r="S12" s="198">
        <v>92.624074331938047</v>
      </c>
      <c r="T12" s="197">
        <v>-1268.5034849813219</v>
      </c>
      <c r="U12" s="198">
        <v>-375.54730564037777</v>
      </c>
      <c r="V12" s="197">
        <v>-512.01526740261056</v>
      </c>
      <c r="W12" s="198">
        <v>-162.6492134452152</v>
      </c>
      <c r="X12" s="197">
        <v>-72.782482759185498</v>
      </c>
      <c r="Y12" s="198">
        <v>287.94031700948119</v>
      </c>
      <c r="Z12" s="197">
        <v>-282.203205679414</v>
      </c>
      <c r="AA12" s="198">
        <v>103.56102747739057</v>
      </c>
      <c r="AB12" s="197">
        <v>-7.090549803692606</v>
      </c>
      <c r="AC12" s="198">
        <v>84.607485796632801</v>
      </c>
      <c r="AD12" s="197">
        <v>-419.22082856837227</v>
      </c>
      <c r="AE12" s="198">
        <v>-158.11328028543184</v>
      </c>
      <c r="AF12" s="197">
        <v>-339.36780165976143</v>
      </c>
      <c r="AG12" s="198">
        <v>85.103269029392081</v>
      </c>
      <c r="AH12" s="197">
        <v>521.58557763037209</v>
      </c>
      <c r="AI12" s="198">
        <v>579.56099325408456</v>
      </c>
      <c r="AJ12" s="197">
        <v>537.68240083815147</v>
      </c>
      <c r="AK12" s="198">
        <v>658.22232857389793</v>
      </c>
      <c r="AL12" s="197">
        <v>430.25504749078135</v>
      </c>
      <c r="AM12" s="198">
        <v>424.73602547190688</v>
      </c>
      <c r="AN12" s="197">
        <v>-205.02948487345287</v>
      </c>
      <c r="AO12" s="198">
        <v>3.6054016061400915</v>
      </c>
      <c r="AP12" s="197">
        <v>43.940457460847021</v>
      </c>
      <c r="AQ12" s="198">
        <v>88.11779813537818</v>
      </c>
      <c r="AR12" s="197">
        <v>-1282.6415220587769</v>
      </c>
      <c r="AS12" s="198">
        <v>-380.65545326709048</v>
      </c>
      <c r="AT12" s="197">
        <v>-517.93712149709825</v>
      </c>
      <c r="AU12" s="198">
        <v>-167.21174303307484</v>
      </c>
      <c r="AV12" s="197">
        <v>-74.939039472805106</v>
      </c>
      <c r="AW12" s="198">
        <v>285.51365187863371</v>
      </c>
      <c r="AX12" s="197">
        <v>-286.88815271882964</v>
      </c>
      <c r="AY12" s="198">
        <v>100.5575420246351</v>
      </c>
      <c r="AZ12" s="197">
        <v>-8.7569281916400641</v>
      </c>
      <c r="BA12" s="197">
        <v>81.720519890635643</v>
      </c>
      <c r="BB12" s="199">
        <v>0</v>
      </c>
      <c r="BC12" s="200">
        <v>0</v>
      </c>
      <c r="BD12" s="201">
        <v>707.61939233519252</v>
      </c>
      <c r="BE12" s="200">
        <v>0</v>
      </c>
      <c r="BF12" s="201">
        <v>2235.2715632817872</v>
      </c>
      <c r="BG12" s="200">
        <v>0</v>
      </c>
      <c r="BH12" s="201">
        <v>924.54919279783292</v>
      </c>
      <c r="BI12" s="200">
        <v>0</v>
      </c>
      <c r="BJ12" s="201">
        <v>378.73059430180558</v>
      </c>
      <c r="BK12" s="200">
        <v>0</v>
      </c>
      <c r="BL12" s="201">
        <v>476.1195393954909</v>
      </c>
      <c r="BM12" s="200">
        <v>0</v>
      </c>
      <c r="BN12" s="201">
        <v>617.69897169350486</v>
      </c>
      <c r="BO12" s="200">
        <v>0</v>
      </c>
      <c r="BP12" s="201">
        <v>467.07676420261049</v>
      </c>
      <c r="BQ12" s="200">
        <v>0</v>
      </c>
      <c r="BR12" s="201">
        <v>779.6742260328366</v>
      </c>
      <c r="BS12" s="200">
        <v>0</v>
      </c>
      <c r="BT12" s="201">
        <v>229.21828794107492</v>
      </c>
      <c r="BU12" s="200">
        <v>0</v>
      </c>
      <c r="BV12" s="201">
        <v>735.41024998926127</v>
      </c>
      <c r="BW12" s="200">
        <v>0</v>
      </c>
      <c r="BX12" s="201">
        <v>586.5229921106212</v>
      </c>
      <c r="BY12" s="200">
        <v>0</v>
      </c>
      <c r="BZ12" s="201">
        <v>0</v>
      </c>
      <c r="CA12" s="200">
        <v>0</v>
      </c>
      <c r="CB12" s="201">
        <v>980.94437038691365</v>
      </c>
      <c r="CC12" s="200">
        <v>0</v>
      </c>
      <c r="CD12" s="201">
        <v>2243.3749799351267</v>
      </c>
      <c r="CE12" s="200">
        <v>0</v>
      </c>
      <c r="CF12" s="201">
        <v>921.57374418706615</v>
      </c>
      <c r="CG12" s="200">
        <v>0</v>
      </c>
      <c r="CH12" s="201">
        <v>202.66871978116706</v>
      </c>
      <c r="CI12" s="200">
        <v>0</v>
      </c>
      <c r="CJ12" s="201">
        <v>471.05991924165875</v>
      </c>
      <c r="CK12" s="200">
        <v>0</v>
      </c>
      <c r="CL12" s="201">
        <v>391.93693231413107</v>
      </c>
      <c r="CM12" s="200">
        <v>0</v>
      </c>
      <c r="CN12" s="201">
        <v>686.19566105413298</v>
      </c>
      <c r="CO12" s="200">
        <v>0</v>
      </c>
      <c r="CP12" s="201">
        <v>774.4485126980436</v>
      </c>
      <c r="CQ12" s="200">
        <v>0</v>
      </c>
      <c r="CR12" s="201">
        <v>219.07906131865974</v>
      </c>
      <c r="CS12" s="200">
        <v>0</v>
      </c>
      <c r="CT12" s="201">
        <v>731.07127360024685</v>
      </c>
      <c r="CU12" s="200">
        <v>0</v>
      </c>
      <c r="CV12" s="201">
        <v>579.34276478125207</v>
      </c>
      <c r="CW12" s="200">
        <v>0</v>
      </c>
    </row>
    <row r="13" spans="1:111" x14ac:dyDescent="0.25">
      <c r="B13" s="94">
        <v>10047</v>
      </c>
      <c r="C13" s="95" t="s">
        <v>16</v>
      </c>
      <c r="D13" s="195">
        <v>0</v>
      </c>
      <c r="E13" s="196">
        <v>0</v>
      </c>
      <c r="F13" s="197">
        <v>0</v>
      </c>
      <c r="G13" s="198">
        <v>0</v>
      </c>
      <c r="H13" s="197">
        <v>0</v>
      </c>
      <c r="I13" s="198">
        <v>0</v>
      </c>
      <c r="J13" s="197">
        <v>0</v>
      </c>
      <c r="K13" s="198">
        <v>0</v>
      </c>
      <c r="L13" s="197">
        <v>0</v>
      </c>
      <c r="M13" s="198">
        <v>0</v>
      </c>
      <c r="N13" s="197">
        <v>0</v>
      </c>
      <c r="O13" s="198">
        <v>0</v>
      </c>
      <c r="P13" s="197">
        <v>0</v>
      </c>
      <c r="Q13" s="198">
        <v>0</v>
      </c>
      <c r="R13" s="197">
        <v>0</v>
      </c>
      <c r="S13" s="198">
        <v>0</v>
      </c>
      <c r="T13" s="197">
        <v>0</v>
      </c>
      <c r="U13" s="198">
        <v>0</v>
      </c>
      <c r="V13" s="197">
        <v>0</v>
      </c>
      <c r="W13" s="198">
        <v>0</v>
      </c>
      <c r="X13" s="197">
        <v>0</v>
      </c>
      <c r="Y13" s="198">
        <v>0</v>
      </c>
      <c r="Z13" s="197">
        <v>0</v>
      </c>
      <c r="AA13" s="198">
        <v>0</v>
      </c>
      <c r="AB13" s="197">
        <v>0</v>
      </c>
      <c r="AC13" s="198">
        <v>0</v>
      </c>
      <c r="AD13" s="197">
        <v>0</v>
      </c>
      <c r="AE13" s="198">
        <v>0</v>
      </c>
      <c r="AF13" s="197">
        <v>0</v>
      </c>
      <c r="AG13" s="198">
        <v>0</v>
      </c>
      <c r="AH13" s="197">
        <v>0</v>
      </c>
      <c r="AI13" s="198">
        <v>0</v>
      </c>
      <c r="AJ13" s="197">
        <v>0</v>
      </c>
      <c r="AK13" s="198">
        <v>0</v>
      </c>
      <c r="AL13" s="197">
        <v>0</v>
      </c>
      <c r="AM13" s="198">
        <v>0</v>
      </c>
      <c r="AN13" s="197">
        <v>0</v>
      </c>
      <c r="AO13" s="198">
        <v>0</v>
      </c>
      <c r="AP13" s="197">
        <v>0</v>
      </c>
      <c r="AQ13" s="198">
        <v>0</v>
      </c>
      <c r="AR13" s="197">
        <v>0</v>
      </c>
      <c r="AS13" s="198">
        <v>0</v>
      </c>
      <c r="AT13" s="197">
        <v>0</v>
      </c>
      <c r="AU13" s="198">
        <v>0</v>
      </c>
      <c r="AV13" s="197">
        <v>0</v>
      </c>
      <c r="AW13" s="198">
        <v>0</v>
      </c>
      <c r="AX13" s="197">
        <v>0</v>
      </c>
      <c r="AY13" s="198">
        <v>0</v>
      </c>
      <c r="AZ13" s="197">
        <v>0</v>
      </c>
      <c r="BA13" s="197">
        <v>0</v>
      </c>
      <c r="BB13" s="199">
        <v>0</v>
      </c>
      <c r="BC13" s="200">
        <v>0</v>
      </c>
      <c r="BD13" s="201">
        <v>0</v>
      </c>
      <c r="BE13" s="200">
        <v>0</v>
      </c>
      <c r="BF13" s="201">
        <v>0</v>
      </c>
      <c r="BG13" s="200">
        <v>0</v>
      </c>
      <c r="BH13" s="201">
        <v>0</v>
      </c>
      <c r="BI13" s="200">
        <v>0</v>
      </c>
      <c r="BJ13" s="201">
        <v>0</v>
      </c>
      <c r="BK13" s="200">
        <v>0</v>
      </c>
      <c r="BL13" s="201">
        <v>0</v>
      </c>
      <c r="BM13" s="200">
        <v>0</v>
      </c>
      <c r="BN13" s="201">
        <v>0</v>
      </c>
      <c r="BO13" s="200">
        <v>0</v>
      </c>
      <c r="BP13" s="201">
        <v>0</v>
      </c>
      <c r="BQ13" s="200">
        <v>0</v>
      </c>
      <c r="BR13" s="201">
        <v>0</v>
      </c>
      <c r="BS13" s="200">
        <v>0</v>
      </c>
      <c r="BT13" s="201">
        <v>0</v>
      </c>
      <c r="BU13" s="200">
        <v>0</v>
      </c>
      <c r="BV13" s="201">
        <v>0</v>
      </c>
      <c r="BW13" s="200">
        <v>0</v>
      </c>
      <c r="BX13" s="201">
        <v>0</v>
      </c>
      <c r="BY13" s="200">
        <v>0</v>
      </c>
      <c r="BZ13" s="201">
        <v>0</v>
      </c>
      <c r="CA13" s="200">
        <v>0</v>
      </c>
      <c r="CB13" s="201">
        <v>0</v>
      </c>
      <c r="CC13" s="200">
        <v>0</v>
      </c>
      <c r="CD13" s="201">
        <v>0</v>
      </c>
      <c r="CE13" s="200">
        <v>0</v>
      </c>
      <c r="CF13" s="201">
        <v>0</v>
      </c>
      <c r="CG13" s="200">
        <v>0</v>
      </c>
      <c r="CH13" s="201">
        <v>0</v>
      </c>
      <c r="CI13" s="200">
        <v>0</v>
      </c>
      <c r="CJ13" s="201">
        <v>0</v>
      </c>
      <c r="CK13" s="200">
        <v>0</v>
      </c>
      <c r="CL13" s="201">
        <v>0</v>
      </c>
      <c r="CM13" s="200">
        <v>0</v>
      </c>
      <c r="CN13" s="201">
        <v>0</v>
      </c>
      <c r="CO13" s="200">
        <v>0</v>
      </c>
      <c r="CP13" s="201">
        <v>0</v>
      </c>
      <c r="CQ13" s="200">
        <v>0</v>
      </c>
      <c r="CR13" s="201">
        <v>0</v>
      </c>
      <c r="CS13" s="200">
        <v>0</v>
      </c>
      <c r="CT13" s="201">
        <v>0</v>
      </c>
      <c r="CU13" s="200">
        <v>0</v>
      </c>
      <c r="CV13" s="201">
        <v>0</v>
      </c>
      <c r="CW13" s="200">
        <v>0</v>
      </c>
    </row>
    <row r="14" spans="1:111" x14ac:dyDescent="0.25">
      <c r="B14" s="94">
        <v>10055</v>
      </c>
      <c r="C14" s="95" t="s">
        <v>17</v>
      </c>
      <c r="D14" s="195">
        <v>0</v>
      </c>
      <c r="E14" s="196">
        <v>0</v>
      </c>
      <c r="F14" s="197">
        <v>0</v>
      </c>
      <c r="G14" s="198">
        <v>0</v>
      </c>
      <c r="H14" s="197">
        <v>0</v>
      </c>
      <c r="I14" s="198">
        <v>0</v>
      </c>
      <c r="J14" s="197">
        <v>0</v>
      </c>
      <c r="K14" s="198">
        <v>0</v>
      </c>
      <c r="L14" s="197">
        <v>0</v>
      </c>
      <c r="M14" s="198">
        <v>0</v>
      </c>
      <c r="N14" s="197">
        <v>0</v>
      </c>
      <c r="O14" s="198">
        <v>0</v>
      </c>
      <c r="P14" s="197">
        <v>0</v>
      </c>
      <c r="Q14" s="198">
        <v>0</v>
      </c>
      <c r="R14" s="197">
        <v>0</v>
      </c>
      <c r="S14" s="198">
        <v>0</v>
      </c>
      <c r="T14" s="197">
        <v>0</v>
      </c>
      <c r="U14" s="198">
        <v>0</v>
      </c>
      <c r="V14" s="197">
        <v>0</v>
      </c>
      <c r="W14" s="198">
        <v>0</v>
      </c>
      <c r="X14" s="197">
        <v>0</v>
      </c>
      <c r="Y14" s="198">
        <v>0</v>
      </c>
      <c r="Z14" s="197">
        <v>0</v>
      </c>
      <c r="AA14" s="198">
        <v>0</v>
      </c>
      <c r="AB14" s="197">
        <v>0</v>
      </c>
      <c r="AC14" s="198">
        <v>0</v>
      </c>
      <c r="AD14" s="197">
        <v>0</v>
      </c>
      <c r="AE14" s="198">
        <v>0</v>
      </c>
      <c r="AF14" s="197">
        <v>0</v>
      </c>
      <c r="AG14" s="198">
        <v>0</v>
      </c>
      <c r="AH14" s="197">
        <v>0</v>
      </c>
      <c r="AI14" s="198">
        <v>0</v>
      </c>
      <c r="AJ14" s="197">
        <v>0</v>
      </c>
      <c r="AK14" s="198">
        <v>0</v>
      </c>
      <c r="AL14" s="197">
        <v>0</v>
      </c>
      <c r="AM14" s="198">
        <v>0</v>
      </c>
      <c r="AN14" s="197">
        <v>0</v>
      </c>
      <c r="AO14" s="198">
        <v>0</v>
      </c>
      <c r="AP14" s="197">
        <v>0</v>
      </c>
      <c r="AQ14" s="198">
        <v>0</v>
      </c>
      <c r="AR14" s="197">
        <v>0</v>
      </c>
      <c r="AS14" s="198">
        <v>0</v>
      </c>
      <c r="AT14" s="197">
        <v>0</v>
      </c>
      <c r="AU14" s="198">
        <v>0</v>
      </c>
      <c r="AV14" s="197">
        <v>0</v>
      </c>
      <c r="AW14" s="198">
        <v>0</v>
      </c>
      <c r="AX14" s="197">
        <v>0</v>
      </c>
      <c r="AY14" s="198">
        <v>0</v>
      </c>
      <c r="AZ14" s="197">
        <v>0</v>
      </c>
      <c r="BA14" s="197">
        <v>0</v>
      </c>
      <c r="BB14" s="199">
        <v>0</v>
      </c>
      <c r="BC14" s="200">
        <v>0</v>
      </c>
      <c r="BD14" s="201">
        <v>0</v>
      </c>
      <c r="BE14" s="200">
        <v>0</v>
      </c>
      <c r="BF14" s="201">
        <v>0</v>
      </c>
      <c r="BG14" s="200">
        <v>0</v>
      </c>
      <c r="BH14" s="201">
        <v>0</v>
      </c>
      <c r="BI14" s="200">
        <v>0</v>
      </c>
      <c r="BJ14" s="201">
        <v>0</v>
      </c>
      <c r="BK14" s="200">
        <v>0</v>
      </c>
      <c r="BL14" s="201">
        <v>0</v>
      </c>
      <c r="BM14" s="200">
        <v>0</v>
      </c>
      <c r="BN14" s="201">
        <v>0</v>
      </c>
      <c r="BO14" s="200">
        <v>0</v>
      </c>
      <c r="BP14" s="201">
        <v>0</v>
      </c>
      <c r="BQ14" s="200">
        <v>0</v>
      </c>
      <c r="BR14" s="201">
        <v>0</v>
      </c>
      <c r="BS14" s="200">
        <v>0</v>
      </c>
      <c r="BT14" s="201">
        <v>0</v>
      </c>
      <c r="BU14" s="200">
        <v>0</v>
      </c>
      <c r="BV14" s="201">
        <v>0</v>
      </c>
      <c r="BW14" s="200">
        <v>0</v>
      </c>
      <c r="BX14" s="201">
        <v>0</v>
      </c>
      <c r="BY14" s="200">
        <v>0</v>
      </c>
      <c r="BZ14" s="201">
        <v>0</v>
      </c>
      <c r="CA14" s="200">
        <v>0</v>
      </c>
      <c r="CB14" s="201">
        <v>0</v>
      </c>
      <c r="CC14" s="200">
        <v>0</v>
      </c>
      <c r="CD14" s="201">
        <v>0</v>
      </c>
      <c r="CE14" s="200">
        <v>0</v>
      </c>
      <c r="CF14" s="201">
        <v>0</v>
      </c>
      <c r="CG14" s="200">
        <v>0</v>
      </c>
      <c r="CH14" s="201">
        <v>0</v>
      </c>
      <c r="CI14" s="200">
        <v>0</v>
      </c>
      <c r="CJ14" s="201">
        <v>0</v>
      </c>
      <c r="CK14" s="200">
        <v>0</v>
      </c>
      <c r="CL14" s="201">
        <v>0</v>
      </c>
      <c r="CM14" s="200">
        <v>0</v>
      </c>
      <c r="CN14" s="201">
        <v>0</v>
      </c>
      <c r="CO14" s="200">
        <v>0</v>
      </c>
      <c r="CP14" s="201">
        <v>0</v>
      </c>
      <c r="CQ14" s="200">
        <v>0</v>
      </c>
      <c r="CR14" s="201">
        <v>0</v>
      </c>
      <c r="CS14" s="200">
        <v>0</v>
      </c>
      <c r="CT14" s="201">
        <v>0</v>
      </c>
      <c r="CU14" s="200">
        <v>0</v>
      </c>
      <c r="CV14" s="201">
        <v>0</v>
      </c>
      <c r="CW14" s="200">
        <v>0</v>
      </c>
    </row>
    <row r="15" spans="1:111" x14ac:dyDescent="0.25">
      <c r="B15" s="94">
        <v>10057</v>
      </c>
      <c r="C15" s="95" t="s">
        <v>18</v>
      </c>
      <c r="D15" s="195">
        <v>0</v>
      </c>
      <c r="E15" s="196">
        <v>0</v>
      </c>
      <c r="F15" s="197">
        <v>0</v>
      </c>
      <c r="G15" s="198">
        <v>0</v>
      </c>
      <c r="H15" s="197">
        <v>0</v>
      </c>
      <c r="I15" s="198">
        <v>0</v>
      </c>
      <c r="J15" s="197">
        <v>0</v>
      </c>
      <c r="K15" s="198">
        <v>0</v>
      </c>
      <c r="L15" s="197">
        <v>0</v>
      </c>
      <c r="M15" s="198">
        <v>0</v>
      </c>
      <c r="N15" s="197">
        <v>0</v>
      </c>
      <c r="O15" s="198">
        <v>0</v>
      </c>
      <c r="P15" s="197">
        <v>0</v>
      </c>
      <c r="Q15" s="198">
        <v>0</v>
      </c>
      <c r="R15" s="197">
        <v>0</v>
      </c>
      <c r="S15" s="198">
        <v>0</v>
      </c>
      <c r="T15" s="197">
        <v>0</v>
      </c>
      <c r="U15" s="198">
        <v>0</v>
      </c>
      <c r="V15" s="197">
        <v>0</v>
      </c>
      <c r="W15" s="198">
        <v>0</v>
      </c>
      <c r="X15" s="197">
        <v>0</v>
      </c>
      <c r="Y15" s="198">
        <v>0</v>
      </c>
      <c r="Z15" s="197">
        <v>0</v>
      </c>
      <c r="AA15" s="198">
        <v>0</v>
      </c>
      <c r="AB15" s="197">
        <v>0</v>
      </c>
      <c r="AC15" s="198">
        <v>0</v>
      </c>
      <c r="AD15" s="197">
        <v>0</v>
      </c>
      <c r="AE15" s="198">
        <v>0</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v>0</v>
      </c>
      <c r="AU15" s="198">
        <v>0</v>
      </c>
      <c r="AV15" s="197">
        <v>0</v>
      </c>
      <c r="AW15" s="198">
        <v>0</v>
      </c>
      <c r="AX15" s="197">
        <v>0</v>
      </c>
      <c r="AY15" s="198">
        <v>0</v>
      </c>
      <c r="AZ15" s="197">
        <v>0</v>
      </c>
      <c r="BA15" s="197">
        <v>0</v>
      </c>
      <c r="BB15" s="199">
        <v>0</v>
      </c>
      <c r="BC15" s="200">
        <v>0</v>
      </c>
      <c r="BD15" s="201">
        <v>0</v>
      </c>
      <c r="BE15" s="200">
        <v>0</v>
      </c>
      <c r="BF15" s="201">
        <v>0</v>
      </c>
      <c r="BG15" s="200">
        <v>0</v>
      </c>
      <c r="BH15" s="201">
        <v>0</v>
      </c>
      <c r="BI15" s="200">
        <v>0</v>
      </c>
      <c r="BJ15" s="201">
        <v>0</v>
      </c>
      <c r="BK15" s="200">
        <v>0</v>
      </c>
      <c r="BL15" s="201">
        <v>0</v>
      </c>
      <c r="BM15" s="200">
        <v>0</v>
      </c>
      <c r="BN15" s="201">
        <v>0</v>
      </c>
      <c r="BO15" s="200">
        <v>0</v>
      </c>
      <c r="BP15" s="201">
        <v>0</v>
      </c>
      <c r="BQ15" s="200">
        <v>0</v>
      </c>
      <c r="BR15" s="201">
        <v>0</v>
      </c>
      <c r="BS15" s="200">
        <v>0</v>
      </c>
      <c r="BT15" s="201">
        <v>0</v>
      </c>
      <c r="BU15" s="200">
        <v>0</v>
      </c>
      <c r="BV15" s="201">
        <v>0</v>
      </c>
      <c r="BW15" s="200">
        <v>0</v>
      </c>
      <c r="BX15" s="201">
        <v>0</v>
      </c>
      <c r="BY15" s="200">
        <v>0</v>
      </c>
      <c r="BZ15" s="201">
        <v>0</v>
      </c>
      <c r="CA15" s="200">
        <v>0</v>
      </c>
      <c r="CB15" s="201">
        <v>0</v>
      </c>
      <c r="CC15" s="200">
        <v>0</v>
      </c>
      <c r="CD15" s="201">
        <v>0</v>
      </c>
      <c r="CE15" s="200">
        <v>0</v>
      </c>
      <c r="CF15" s="201">
        <v>0</v>
      </c>
      <c r="CG15" s="200">
        <v>0</v>
      </c>
      <c r="CH15" s="201">
        <v>0</v>
      </c>
      <c r="CI15" s="200">
        <v>0</v>
      </c>
      <c r="CJ15" s="201">
        <v>0</v>
      </c>
      <c r="CK15" s="200">
        <v>0</v>
      </c>
      <c r="CL15" s="201">
        <v>0</v>
      </c>
      <c r="CM15" s="200">
        <v>0</v>
      </c>
      <c r="CN15" s="201">
        <v>0</v>
      </c>
      <c r="CO15" s="200">
        <v>0</v>
      </c>
      <c r="CP15" s="201">
        <v>0</v>
      </c>
      <c r="CQ15" s="200">
        <v>0</v>
      </c>
      <c r="CR15" s="201">
        <v>0</v>
      </c>
      <c r="CS15" s="200">
        <v>0</v>
      </c>
      <c r="CT15" s="201">
        <v>0</v>
      </c>
      <c r="CU15" s="200">
        <v>0</v>
      </c>
      <c r="CV15" s="201">
        <v>0</v>
      </c>
      <c r="CW15" s="200">
        <v>0</v>
      </c>
    </row>
    <row r="16" spans="1:111" x14ac:dyDescent="0.25">
      <c r="B16" s="94">
        <v>10059</v>
      </c>
      <c r="C16" s="95" t="s">
        <v>19</v>
      </c>
      <c r="D16" s="195">
        <v>0</v>
      </c>
      <c r="E16" s="196">
        <v>0</v>
      </c>
      <c r="F16" s="197">
        <v>0</v>
      </c>
      <c r="G16" s="198">
        <v>0</v>
      </c>
      <c r="H16" s="197">
        <v>0</v>
      </c>
      <c r="I16" s="198">
        <v>0</v>
      </c>
      <c r="J16" s="197">
        <v>0</v>
      </c>
      <c r="K16" s="198">
        <v>0</v>
      </c>
      <c r="L16" s="197">
        <v>0</v>
      </c>
      <c r="M16" s="198">
        <v>0</v>
      </c>
      <c r="N16" s="197">
        <v>0</v>
      </c>
      <c r="O16" s="198">
        <v>0</v>
      </c>
      <c r="P16" s="197">
        <v>0</v>
      </c>
      <c r="Q16" s="198">
        <v>0</v>
      </c>
      <c r="R16" s="197">
        <v>0</v>
      </c>
      <c r="S16" s="198">
        <v>0</v>
      </c>
      <c r="T16" s="197">
        <v>0</v>
      </c>
      <c r="U16" s="198">
        <v>0</v>
      </c>
      <c r="V16" s="197">
        <v>0</v>
      </c>
      <c r="W16" s="198">
        <v>0</v>
      </c>
      <c r="X16" s="197">
        <v>0</v>
      </c>
      <c r="Y16" s="198">
        <v>0</v>
      </c>
      <c r="Z16" s="197">
        <v>0</v>
      </c>
      <c r="AA16" s="198">
        <v>0</v>
      </c>
      <c r="AB16" s="197">
        <v>0</v>
      </c>
      <c r="AC16" s="198">
        <v>0</v>
      </c>
      <c r="AD16" s="197">
        <v>0</v>
      </c>
      <c r="AE16" s="198">
        <v>0</v>
      </c>
      <c r="AF16" s="197">
        <v>0</v>
      </c>
      <c r="AG16" s="198">
        <v>0</v>
      </c>
      <c r="AH16" s="197">
        <v>0</v>
      </c>
      <c r="AI16" s="198">
        <v>0</v>
      </c>
      <c r="AJ16" s="197">
        <v>0</v>
      </c>
      <c r="AK16" s="198">
        <v>0</v>
      </c>
      <c r="AL16" s="197">
        <v>0</v>
      </c>
      <c r="AM16" s="198">
        <v>0</v>
      </c>
      <c r="AN16" s="197">
        <v>0</v>
      </c>
      <c r="AO16" s="198">
        <v>0</v>
      </c>
      <c r="AP16" s="197">
        <v>0</v>
      </c>
      <c r="AQ16" s="198">
        <v>0</v>
      </c>
      <c r="AR16" s="197">
        <v>0</v>
      </c>
      <c r="AS16" s="198">
        <v>0</v>
      </c>
      <c r="AT16" s="197">
        <v>0</v>
      </c>
      <c r="AU16" s="198">
        <v>0</v>
      </c>
      <c r="AV16" s="197">
        <v>0</v>
      </c>
      <c r="AW16" s="198">
        <v>0</v>
      </c>
      <c r="AX16" s="197">
        <v>0</v>
      </c>
      <c r="AY16" s="198">
        <v>0</v>
      </c>
      <c r="AZ16" s="197">
        <v>0</v>
      </c>
      <c r="BA16" s="197">
        <v>0</v>
      </c>
      <c r="BB16" s="199">
        <v>0</v>
      </c>
      <c r="BC16" s="200">
        <v>0</v>
      </c>
      <c r="BD16" s="201">
        <v>0</v>
      </c>
      <c r="BE16" s="200">
        <v>0</v>
      </c>
      <c r="BF16" s="201">
        <v>0</v>
      </c>
      <c r="BG16" s="200">
        <v>0</v>
      </c>
      <c r="BH16" s="201">
        <v>0</v>
      </c>
      <c r="BI16" s="200">
        <v>0</v>
      </c>
      <c r="BJ16" s="201">
        <v>0</v>
      </c>
      <c r="BK16" s="200">
        <v>0</v>
      </c>
      <c r="BL16" s="201">
        <v>0</v>
      </c>
      <c r="BM16" s="200">
        <v>0</v>
      </c>
      <c r="BN16" s="201">
        <v>0</v>
      </c>
      <c r="BO16" s="200">
        <v>0</v>
      </c>
      <c r="BP16" s="201">
        <v>0</v>
      </c>
      <c r="BQ16" s="200">
        <v>0</v>
      </c>
      <c r="BR16" s="201">
        <v>0</v>
      </c>
      <c r="BS16" s="200">
        <v>0</v>
      </c>
      <c r="BT16" s="201">
        <v>0</v>
      </c>
      <c r="BU16" s="200">
        <v>0</v>
      </c>
      <c r="BV16" s="201">
        <v>0</v>
      </c>
      <c r="BW16" s="200">
        <v>0</v>
      </c>
      <c r="BX16" s="201">
        <v>0</v>
      </c>
      <c r="BY16" s="200">
        <v>0</v>
      </c>
      <c r="BZ16" s="201">
        <v>0</v>
      </c>
      <c r="CA16" s="200">
        <v>0</v>
      </c>
      <c r="CB16" s="201">
        <v>0</v>
      </c>
      <c r="CC16" s="200">
        <v>0</v>
      </c>
      <c r="CD16" s="201">
        <v>0</v>
      </c>
      <c r="CE16" s="200">
        <v>0</v>
      </c>
      <c r="CF16" s="201">
        <v>0</v>
      </c>
      <c r="CG16" s="200">
        <v>0</v>
      </c>
      <c r="CH16" s="201">
        <v>0</v>
      </c>
      <c r="CI16" s="200">
        <v>0</v>
      </c>
      <c r="CJ16" s="201">
        <v>0</v>
      </c>
      <c r="CK16" s="200">
        <v>0</v>
      </c>
      <c r="CL16" s="201">
        <v>0</v>
      </c>
      <c r="CM16" s="200">
        <v>0</v>
      </c>
      <c r="CN16" s="201">
        <v>0</v>
      </c>
      <c r="CO16" s="200">
        <v>0</v>
      </c>
      <c r="CP16" s="201">
        <v>0</v>
      </c>
      <c r="CQ16" s="200">
        <v>0</v>
      </c>
      <c r="CR16" s="201">
        <v>0</v>
      </c>
      <c r="CS16" s="200">
        <v>0</v>
      </c>
      <c r="CT16" s="201">
        <v>0</v>
      </c>
      <c r="CU16" s="200">
        <v>0</v>
      </c>
      <c r="CV16" s="201">
        <v>0</v>
      </c>
      <c r="CW16" s="200">
        <v>0</v>
      </c>
    </row>
    <row r="17" spans="2:101" x14ac:dyDescent="0.25">
      <c r="B17" s="94">
        <v>10061</v>
      </c>
      <c r="C17" s="95" t="s">
        <v>20</v>
      </c>
      <c r="D17" s="195">
        <v>0</v>
      </c>
      <c r="E17" s="196">
        <v>0</v>
      </c>
      <c r="F17" s="197">
        <v>0</v>
      </c>
      <c r="G17" s="198">
        <v>0</v>
      </c>
      <c r="H17" s="197">
        <v>0</v>
      </c>
      <c r="I17" s="198">
        <v>0</v>
      </c>
      <c r="J17" s="197">
        <v>0</v>
      </c>
      <c r="K17" s="198">
        <v>0</v>
      </c>
      <c r="L17" s="197">
        <v>0</v>
      </c>
      <c r="M17" s="198">
        <v>0</v>
      </c>
      <c r="N17" s="197">
        <v>0</v>
      </c>
      <c r="O17" s="198">
        <v>0</v>
      </c>
      <c r="P17" s="197">
        <v>0</v>
      </c>
      <c r="Q17" s="198">
        <v>0</v>
      </c>
      <c r="R17" s="197">
        <v>0</v>
      </c>
      <c r="S17" s="198">
        <v>0</v>
      </c>
      <c r="T17" s="197">
        <v>0</v>
      </c>
      <c r="U17" s="198">
        <v>0</v>
      </c>
      <c r="V17" s="197">
        <v>0</v>
      </c>
      <c r="W17" s="198">
        <v>0</v>
      </c>
      <c r="X17" s="197">
        <v>0</v>
      </c>
      <c r="Y17" s="198">
        <v>0</v>
      </c>
      <c r="Z17" s="197">
        <v>0</v>
      </c>
      <c r="AA17" s="198">
        <v>0</v>
      </c>
      <c r="AB17" s="197">
        <v>0</v>
      </c>
      <c r="AC17" s="198">
        <v>0</v>
      </c>
      <c r="AD17" s="197">
        <v>0</v>
      </c>
      <c r="AE17" s="198">
        <v>0</v>
      </c>
      <c r="AF17" s="197">
        <v>0</v>
      </c>
      <c r="AG17" s="198">
        <v>0</v>
      </c>
      <c r="AH17" s="197">
        <v>0</v>
      </c>
      <c r="AI17" s="198">
        <v>0</v>
      </c>
      <c r="AJ17" s="197">
        <v>0</v>
      </c>
      <c r="AK17" s="198">
        <v>0</v>
      </c>
      <c r="AL17" s="197">
        <v>0</v>
      </c>
      <c r="AM17" s="198">
        <v>0</v>
      </c>
      <c r="AN17" s="197">
        <v>0</v>
      </c>
      <c r="AO17" s="198">
        <v>0</v>
      </c>
      <c r="AP17" s="197">
        <v>0</v>
      </c>
      <c r="AQ17" s="198">
        <v>0</v>
      </c>
      <c r="AR17" s="197">
        <v>0</v>
      </c>
      <c r="AS17" s="198">
        <v>0</v>
      </c>
      <c r="AT17" s="197">
        <v>0</v>
      </c>
      <c r="AU17" s="198">
        <v>0</v>
      </c>
      <c r="AV17" s="197">
        <v>0</v>
      </c>
      <c r="AW17" s="198">
        <v>0</v>
      </c>
      <c r="AX17" s="197">
        <v>0</v>
      </c>
      <c r="AY17" s="198">
        <v>0</v>
      </c>
      <c r="AZ17" s="197">
        <v>0</v>
      </c>
      <c r="BA17" s="197">
        <v>0</v>
      </c>
      <c r="BB17" s="199">
        <v>0</v>
      </c>
      <c r="BC17" s="200">
        <v>0</v>
      </c>
      <c r="BD17" s="201">
        <v>0</v>
      </c>
      <c r="BE17" s="200">
        <v>0</v>
      </c>
      <c r="BF17" s="201">
        <v>0</v>
      </c>
      <c r="BG17" s="200">
        <v>0</v>
      </c>
      <c r="BH17" s="201">
        <v>0</v>
      </c>
      <c r="BI17" s="200">
        <v>0</v>
      </c>
      <c r="BJ17" s="201">
        <v>0</v>
      </c>
      <c r="BK17" s="200">
        <v>0</v>
      </c>
      <c r="BL17" s="201">
        <v>0</v>
      </c>
      <c r="BM17" s="200">
        <v>0</v>
      </c>
      <c r="BN17" s="201">
        <v>0</v>
      </c>
      <c r="BO17" s="200">
        <v>0</v>
      </c>
      <c r="BP17" s="201">
        <v>0</v>
      </c>
      <c r="BQ17" s="200">
        <v>0</v>
      </c>
      <c r="BR17" s="201">
        <v>0</v>
      </c>
      <c r="BS17" s="200">
        <v>0</v>
      </c>
      <c r="BT17" s="201">
        <v>0</v>
      </c>
      <c r="BU17" s="200">
        <v>0</v>
      </c>
      <c r="BV17" s="201">
        <v>0</v>
      </c>
      <c r="BW17" s="200">
        <v>0</v>
      </c>
      <c r="BX17" s="201">
        <v>0</v>
      </c>
      <c r="BY17" s="200">
        <v>0</v>
      </c>
      <c r="BZ17" s="201">
        <v>0</v>
      </c>
      <c r="CA17" s="200">
        <v>0</v>
      </c>
      <c r="CB17" s="201">
        <v>0</v>
      </c>
      <c r="CC17" s="200">
        <v>0</v>
      </c>
      <c r="CD17" s="201">
        <v>0</v>
      </c>
      <c r="CE17" s="200">
        <v>0</v>
      </c>
      <c r="CF17" s="201">
        <v>0</v>
      </c>
      <c r="CG17" s="200">
        <v>0</v>
      </c>
      <c r="CH17" s="201">
        <v>0</v>
      </c>
      <c r="CI17" s="200">
        <v>0</v>
      </c>
      <c r="CJ17" s="201">
        <v>0</v>
      </c>
      <c r="CK17" s="200">
        <v>0</v>
      </c>
      <c r="CL17" s="201">
        <v>0</v>
      </c>
      <c r="CM17" s="200">
        <v>0</v>
      </c>
      <c r="CN17" s="201">
        <v>0</v>
      </c>
      <c r="CO17" s="200">
        <v>0</v>
      </c>
      <c r="CP17" s="201">
        <v>0</v>
      </c>
      <c r="CQ17" s="200">
        <v>0</v>
      </c>
      <c r="CR17" s="201">
        <v>0</v>
      </c>
      <c r="CS17" s="200">
        <v>0</v>
      </c>
      <c r="CT17" s="201">
        <v>0</v>
      </c>
      <c r="CU17" s="200">
        <v>0</v>
      </c>
      <c r="CV17" s="201">
        <v>0</v>
      </c>
      <c r="CW17" s="200">
        <v>0</v>
      </c>
    </row>
    <row r="18" spans="2:101" x14ac:dyDescent="0.25">
      <c r="B18" s="94">
        <v>10062</v>
      </c>
      <c r="C18" s="95" t="s">
        <v>21</v>
      </c>
      <c r="D18" s="195">
        <v>0</v>
      </c>
      <c r="E18" s="196">
        <v>0</v>
      </c>
      <c r="F18" s="197">
        <v>0</v>
      </c>
      <c r="G18" s="198">
        <v>0</v>
      </c>
      <c r="H18" s="197">
        <v>0</v>
      </c>
      <c r="I18" s="198">
        <v>0</v>
      </c>
      <c r="J18" s="197">
        <v>0</v>
      </c>
      <c r="K18" s="198">
        <v>0</v>
      </c>
      <c r="L18" s="197">
        <v>0</v>
      </c>
      <c r="M18" s="198">
        <v>0</v>
      </c>
      <c r="N18" s="197">
        <v>0</v>
      </c>
      <c r="O18" s="198">
        <v>0</v>
      </c>
      <c r="P18" s="197">
        <v>0</v>
      </c>
      <c r="Q18" s="198">
        <v>0</v>
      </c>
      <c r="R18" s="197">
        <v>0</v>
      </c>
      <c r="S18" s="198">
        <v>0</v>
      </c>
      <c r="T18" s="197">
        <v>0</v>
      </c>
      <c r="U18" s="198">
        <v>0</v>
      </c>
      <c r="V18" s="197">
        <v>0</v>
      </c>
      <c r="W18" s="198">
        <v>0</v>
      </c>
      <c r="X18" s="197">
        <v>0</v>
      </c>
      <c r="Y18" s="198">
        <v>0</v>
      </c>
      <c r="Z18" s="197">
        <v>0</v>
      </c>
      <c r="AA18" s="198">
        <v>0</v>
      </c>
      <c r="AB18" s="197">
        <v>0</v>
      </c>
      <c r="AC18" s="198">
        <v>0</v>
      </c>
      <c r="AD18" s="197">
        <v>0</v>
      </c>
      <c r="AE18" s="198">
        <v>0</v>
      </c>
      <c r="AF18" s="197">
        <v>0</v>
      </c>
      <c r="AG18" s="198">
        <v>0</v>
      </c>
      <c r="AH18" s="197">
        <v>0</v>
      </c>
      <c r="AI18" s="198">
        <v>0</v>
      </c>
      <c r="AJ18" s="197">
        <v>0</v>
      </c>
      <c r="AK18" s="198">
        <v>0</v>
      </c>
      <c r="AL18" s="197">
        <v>0</v>
      </c>
      <c r="AM18" s="198">
        <v>0</v>
      </c>
      <c r="AN18" s="197">
        <v>0</v>
      </c>
      <c r="AO18" s="198">
        <v>0</v>
      </c>
      <c r="AP18" s="197">
        <v>0</v>
      </c>
      <c r="AQ18" s="198">
        <v>0</v>
      </c>
      <c r="AR18" s="197">
        <v>0</v>
      </c>
      <c r="AS18" s="198">
        <v>0</v>
      </c>
      <c r="AT18" s="197">
        <v>0</v>
      </c>
      <c r="AU18" s="198">
        <v>0</v>
      </c>
      <c r="AV18" s="197">
        <v>0</v>
      </c>
      <c r="AW18" s="198">
        <v>0</v>
      </c>
      <c r="AX18" s="197">
        <v>0</v>
      </c>
      <c r="AY18" s="198">
        <v>0</v>
      </c>
      <c r="AZ18" s="197">
        <v>0</v>
      </c>
      <c r="BA18" s="197">
        <v>0</v>
      </c>
      <c r="BB18" s="199">
        <v>0</v>
      </c>
      <c r="BC18" s="200">
        <v>0</v>
      </c>
      <c r="BD18" s="201">
        <v>0</v>
      </c>
      <c r="BE18" s="200">
        <v>0</v>
      </c>
      <c r="BF18" s="201">
        <v>0</v>
      </c>
      <c r="BG18" s="200">
        <v>0</v>
      </c>
      <c r="BH18" s="201">
        <v>0</v>
      </c>
      <c r="BI18" s="200">
        <v>0</v>
      </c>
      <c r="BJ18" s="201">
        <v>0</v>
      </c>
      <c r="BK18" s="200">
        <v>0</v>
      </c>
      <c r="BL18" s="201">
        <v>0</v>
      </c>
      <c r="BM18" s="200">
        <v>0</v>
      </c>
      <c r="BN18" s="201">
        <v>0</v>
      </c>
      <c r="BO18" s="200">
        <v>0</v>
      </c>
      <c r="BP18" s="201">
        <v>0</v>
      </c>
      <c r="BQ18" s="200">
        <v>0</v>
      </c>
      <c r="BR18" s="201">
        <v>0</v>
      </c>
      <c r="BS18" s="200">
        <v>0</v>
      </c>
      <c r="BT18" s="201">
        <v>0</v>
      </c>
      <c r="BU18" s="200">
        <v>0</v>
      </c>
      <c r="BV18" s="201">
        <v>0</v>
      </c>
      <c r="BW18" s="200">
        <v>0</v>
      </c>
      <c r="BX18" s="201">
        <v>0</v>
      </c>
      <c r="BY18" s="200">
        <v>0</v>
      </c>
      <c r="BZ18" s="201">
        <v>0</v>
      </c>
      <c r="CA18" s="200">
        <v>0</v>
      </c>
      <c r="CB18" s="201">
        <v>0</v>
      </c>
      <c r="CC18" s="200">
        <v>0</v>
      </c>
      <c r="CD18" s="201">
        <v>0</v>
      </c>
      <c r="CE18" s="200">
        <v>0</v>
      </c>
      <c r="CF18" s="201">
        <v>0</v>
      </c>
      <c r="CG18" s="200">
        <v>0</v>
      </c>
      <c r="CH18" s="201">
        <v>0</v>
      </c>
      <c r="CI18" s="200">
        <v>0</v>
      </c>
      <c r="CJ18" s="201">
        <v>0</v>
      </c>
      <c r="CK18" s="200">
        <v>0</v>
      </c>
      <c r="CL18" s="201">
        <v>0</v>
      </c>
      <c r="CM18" s="200">
        <v>0</v>
      </c>
      <c r="CN18" s="201">
        <v>0</v>
      </c>
      <c r="CO18" s="200">
        <v>0</v>
      </c>
      <c r="CP18" s="201">
        <v>0</v>
      </c>
      <c r="CQ18" s="200">
        <v>0</v>
      </c>
      <c r="CR18" s="201">
        <v>0</v>
      </c>
      <c r="CS18" s="200">
        <v>0</v>
      </c>
      <c r="CT18" s="201">
        <v>0</v>
      </c>
      <c r="CU18" s="200">
        <v>0</v>
      </c>
      <c r="CV18" s="201">
        <v>0</v>
      </c>
      <c r="CW18" s="200">
        <v>0</v>
      </c>
    </row>
    <row r="19" spans="2:101" x14ac:dyDescent="0.25">
      <c r="B19" s="94">
        <v>10064</v>
      </c>
      <c r="C19" s="95" t="s">
        <v>22</v>
      </c>
      <c r="D19" s="195">
        <v>0</v>
      </c>
      <c r="E19" s="196">
        <v>0</v>
      </c>
      <c r="F19" s="197">
        <v>0</v>
      </c>
      <c r="G19" s="198">
        <v>0</v>
      </c>
      <c r="H19" s="197">
        <v>0</v>
      </c>
      <c r="I19" s="198">
        <v>0</v>
      </c>
      <c r="J19" s="197">
        <v>0</v>
      </c>
      <c r="K19" s="198">
        <v>0</v>
      </c>
      <c r="L19" s="197">
        <v>0</v>
      </c>
      <c r="M19" s="198">
        <v>0</v>
      </c>
      <c r="N19" s="197">
        <v>0</v>
      </c>
      <c r="O19" s="198">
        <v>0</v>
      </c>
      <c r="P19" s="197">
        <v>0</v>
      </c>
      <c r="Q19" s="198">
        <v>0</v>
      </c>
      <c r="R19" s="197">
        <v>0</v>
      </c>
      <c r="S19" s="198">
        <v>0</v>
      </c>
      <c r="T19" s="197">
        <v>0</v>
      </c>
      <c r="U19" s="198">
        <v>0</v>
      </c>
      <c r="V19" s="197">
        <v>0</v>
      </c>
      <c r="W19" s="198">
        <v>0</v>
      </c>
      <c r="X19" s="197">
        <v>0</v>
      </c>
      <c r="Y19" s="198">
        <v>0</v>
      </c>
      <c r="Z19" s="197">
        <v>0</v>
      </c>
      <c r="AA19" s="198">
        <v>0</v>
      </c>
      <c r="AB19" s="197">
        <v>0</v>
      </c>
      <c r="AC19" s="198">
        <v>0</v>
      </c>
      <c r="AD19" s="197">
        <v>0</v>
      </c>
      <c r="AE19" s="198">
        <v>0</v>
      </c>
      <c r="AF19" s="197">
        <v>0</v>
      </c>
      <c r="AG19" s="198">
        <v>0</v>
      </c>
      <c r="AH19" s="197">
        <v>0</v>
      </c>
      <c r="AI19" s="198">
        <v>0</v>
      </c>
      <c r="AJ19" s="197">
        <v>0</v>
      </c>
      <c r="AK19" s="198">
        <v>0</v>
      </c>
      <c r="AL19" s="197">
        <v>0</v>
      </c>
      <c r="AM19" s="198">
        <v>0</v>
      </c>
      <c r="AN19" s="197">
        <v>0</v>
      </c>
      <c r="AO19" s="198">
        <v>0</v>
      </c>
      <c r="AP19" s="197">
        <v>0</v>
      </c>
      <c r="AQ19" s="198">
        <v>0</v>
      </c>
      <c r="AR19" s="197">
        <v>0</v>
      </c>
      <c r="AS19" s="198">
        <v>0</v>
      </c>
      <c r="AT19" s="197">
        <v>0</v>
      </c>
      <c r="AU19" s="198">
        <v>0</v>
      </c>
      <c r="AV19" s="197">
        <v>0</v>
      </c>
      <c r="AW19" s="198">
        <v>0</v>
      </c>
      <c r="AX19" s="197">
        <v>0</v>
      </c>
      <c r="AY19" s="198">
        <v>0</v>
      </c>
      <c r="AZ19" s="197">
        <v>0</v>
      </c>
      <c r="BA19" s="197">
        <v>0</v>
      </c>
      <c r="BB19" s="199">
        <v>0</v>
      </c>
      <c r="BC19" s="200">
        <v>0</v>
      </c>
      <c r="BD19" s="201">
        <v>0</v>
      </c>
      <c r="BE19" s="200">
        <v>0</v>
      </c>
      <c r="BF19" s="201">
        <v>0</v>
      </c>
      <c r="BG19" s="200">
        <v>0</v>
      </c>
      <c r="BH19" s="201">
        <v>0</v>
      </c>
      <c r="BI19" s="200">
        <v>0</v>
      </c>
      <c r="BJ19" s="201">
        <v>0</v>
      </c>
      <c r="BK19" s="200">
        <v>0</v>
      </c>
      <c r="BL19" s="201">
        <v>0</v>
      </c>
      <c r="BM19" s="200">
        <v>0</v>
      </c>
      <c r="BN19" s="201">
        <v>0</v>
      </c>
      <c r="BO19" s="200">
        <v>0</v>
      </c>
      <c r="BP19" s="201">
        <v>0</v>
      </c>
      <c r="BQ19" s="200">
        <v>0</v>
      </c>
      <c r="BR19" s="201">
        <v>0</v>
      </c>
      <c r="BS19" s="200">
        <v>0</v>
      </c>
      <c r="BT19" s="201">
        <v>0</v>
      </c>
      <c r="BU19" s="200">
        <v>0</v>
      </c>
      <c r="BV19" s="201">
        <v>0</v>
      </c>
      <c r="BW19" s="200">
        <v>0</v>
      </c>
      <c r="BX19" s="201">
        <v>0</v>
      </c>
      <c r="BY19" s="200">
        <v>0</v>
      </c>
      <c r="BZ19" s="201">
        <v>0</v>
      </c>
      <c r="CA19" s="200">
        <v>0</v>
      </c>
      <c r="CB19" s="201">
        <v>0</v>
      </c>
      <c r="CC19" s="200">
        <v>0</v>
      </c>
      <c r="CD19" s="201">
        <v>0</v>
      </c>
      <c r="CE19" s="200">
        <v>0</v>
      </c>
      <c r="CF19" s="201">
        <v>0</v>
      </c>
      <c r="CG19" s="200">
        <v>0</v>
      </c>
      <c r="CH19" s="201">
        <v>0</v>
      </c>
      <c r="CI19" s="200">
        <v>0</v>
      </c>
      <c r="CJ19" s="201">
        <v>0</v>
      </c>
      <c r="CK19" s="200">
        <v>0</v>
      </c>
      <c r="CL19" s="201">
        <v>0</v>
      </c>
      <c r="CM19" s="200">
        <v>0</v>
      </c>
      <c r="CN19" s="201">
        <v>0</v>
      </c>
      <c r="CO19" s="200">
        <v>0</v>
      </c>
      <c r="CP19" s="201">
        <v>0</v>
      </c>
      <c r="CQ19" s="200">
        <v>0</v>
      </c>
      <c r="CR19" s="201">
        <v>0</v>
      </c>
      <c r="CS19" s="200">
        <v>0</v>
      </c>
      <c r="CT19" s="201">
        <v>0</v>
      </c>
      <c r="CU19" s="200">
        <v>0</v>
      </c>
      <c r="CV19" s="201">
        <v>0</v>
      </c>
      <c r="CW19" s="200">
        <v>0</v>
      </c>
    </row>
    <row r="20" spans="2:101" x14ac:dyDescent="0.25">
      <c r="B20" s="94">
        <v>10065</v>
      </c>
      <c r="C20" s="95" t="s">
        <v>23</v>
      </c>
      <c r="D20" s="195">
        <v>1.7231500000000003E-5</v>
      </c>
      <c r="E20" s="196">
        <v>1.72425E-5</v>
      </c>
      <c r="F20" s="197">
        <v>5.2849022738332581</v>
      </c>
      <c r="G20" s="198">
        <v>2.931121948394237</v>
      </c>
      <c r="H20" s="197">
        <v>2.6715288314486814</v>
      </c>
      <c r="I20" s="198">
        <v>10.16580500511232</v>
      </c>
      <c r="J20" s="197">
        <v>27.561118730844342</v>
      </c>
      <c r="K20" s="198">
        <v>20.38760824904783</v>
      </c>
      <c r="L20" s="197">
        <v>25.143092448584849</v>
      </c>
      <c r="M20" s="198">
        <v>24.447764363102099</v>
      </c>
      <c r="N20" s="197">
        <v>26.477399162819385</v>
      </c>
      <c r="O20" s="198">
        <v>17.966982042873418</v>
      </c>
      <c r="P20" s="197">
        <v>10.352138808691192</v>
      </c>
      <c r="Q20" s="198">
        <v>7.7512265212862221</v>
      </c>
      <c r="R20" s="197">
        <v>14.834372874132708</v>
      </c>
      <c r="S20" s="198">
        <v>9.646843908230867</v>
      </c>
      <c r="T20" s="197">
        <v>-21.885112514307121</v>
      </c>
      <c r="U20" s="198">
        <v>-4.7022079528036631</v>
      </c>
      <c r="V20" s="197">
        <v>-6.2705257039191098</v>
      </c>
      <c r="W20" s="198">
        <v>-2.0301774266063752</v>
      </c>
      <c r="X20" s="197">
        <v>-1.8740137191185073</v>
      </c>
      <c r="Y20" s="198">
        <v>5.9146169631483199</v>
      </c>
      <c r="Z20" s="197">
        <v>-0.37186913058463344</v>
      </c>
      <c r="AA20" s="198">
        <v>2.6924429925660101</v>
      </c>
      <c r="AB20" s="197">
        <v>5.665272402355086</v>
      </c>
      <c r="AC20" s="198">
        <v>3.1458941136203613</v>
      </c>
      <c r="AD20" s="197">
        <v>3.5476353426323923</v>
      </c>
      <c r="AE20" s="198">
        <v>4.6160674922489457</v>
      </c>
      <c r="AF20" s="197">
        <v>4.8833335992951366</v>
      </c>
      <c r="AG20" s="198">
        <v>7.8908619601108079</v>
      </c>
      <c r="AH20" s="197">
        <v>27.523149639705405</v>
      </c>
      <c r="AI20" s="198">
        <v>20.364085515724536</v>
      </c>
      <c r="AJ20" s="197">
        <v>25.110219271086347</v>
      </c>
      <c r="AK20" s="198">
        <v>24.42727844504472</v>
      </c>
      <c r="AL20" s="197">
        <v>26.274007409505966</v>
      </c>
      <c r="AM20" s="198">
        <v>18.161103394886652</v>
      </c>
      <c r="AN20" s="197">
        <v>10.31733329564217</v>
      </c>
      <c r="AO20" s="198">
        <v>7.7300385618360421</v>
      </c>
      <c r="AP20" s="197">
        <v>12.87234877606322</v>
      </c>
      <c r="AQ20" s="198">
        <v>11.562254340026735</v>
      </c>
      <c r="AR20" s="197">
        <v>-20.260148139914719</v>
      </c>
      <c r="AS20" s="198">
        <v>-6.4008427583911525</v>
      </c>
      <c r="AT20" s="197">
        <v>-6.3087260586614589</v>
      </c>
      <c r="AU20" s="198">
        <v>-2.0517995124197177</v>
      </c>
      <c r="AV20" s="197">
        <v>-1.909544982265079</v>
      </c>
      <c r="AW20" s="198">
        <v>5.8956041843185405</v>
      </c>
      <c r="AX20" s="197">
        <v>-0.40987482425241867</v>
      </c>
      <c r="AY20" s="198">
        <v>2.6731227550891985</v>
      </c>
      <c r="AZ20" s="197">
        <v>5.6355975044312885</v>
      </c>
      <c r="BA20" s="197">
        <v>3.1273666122565733</v>
      </c>
      <c r="BB20" s="199">
        <v>72.362685185185185</v>
      </c>
      <c r="BC20" s="200">
        <v>0</v>
      </c>
      <c r="BD20" s="201">
        <v>71.786888020833345</v>
      </c>
      <c r="BE20" s="200">
        <v>0</v>
      </c>
      <c r="BF20" s="201">
        <v>60.599951923076958</v>
      </c>
      <c r="BG20" s="200">
        <v>0</v>
      </c>
      <c r="BH20" s="201">
        <v>69.762687499999998</v>
      </c>
      <c r="BI20" s="200">
        <v>0</v>
      </c>
      <c r="BJ20" s="201">
        <v>56.245612500000007</v>
      </c>
      <c r="BK20" s="200">
        <v>0</v>
      </c>
      <c r="BL20" s="201">
        <v>92.871446759259229</v>
      </c>
      <c r="BM20" s="200">
        <v>0</v>
      </c>
      <c r="BN20" s="201">
        <v>67.116658653846159</v>
      </c>
      <c r="BO20" s="200">
        <v>0</v>
      </c>
      <c r="BP20" s="201">
        <v>60.342149999999997</v>
      </c>
      <c r="BQ20" s="200">
        <v>0</v>
      </c>
      <c r="BR20" s="201">
        <v>55.805168269230769</v>
      </c>
      <c r="BS20" s="200">
        <v>0</v>
      </c>
      <c r="BT20" s="201">
        <v>51.270725000000006</v>
      </c>
      <c r="BU20" s="200">
        <v>0</v>
      </c>
      <c r="BV20" s="201">
        <v>58.351180555555558</v>
      </c>
      <c r="BW20" s="200">
        <v>0</v>
      </c>
      <c r="BX20" s="201">
        <v>53.267499999999984</v>
      </c>
      <c r="BY20" s="200">
        <v>0</v>
      </c>
      <c r="BZ20" s="201">
        <v>71.334471153846152</v>
      </c>
      <c r="CA20" s="200">
        <v>0</v>
      </c>
      <c r="CB20" s="201">
        <v>72.857537500000007</v>
      </c>
      <c r="CC20" s="200">
        <v>0</v>
      </c>
      <c r="CD20" s="201">
        <v>60.599951923076958</v>
      </c>
      <c r="CE20" s="200">
        <v>0</v>
      </c>
      <c r="CF20" s="201">
        <v>69.762687499999998</v>
      </c>
      <c r="CG20" s="200">
        <v>0</v>
      </c>
      <c r="CH20" s="201">
        <v>54.035781250000007</v>
      </c>
      <c r="CI20" s="200">
        <v>0</v>
      </c>
      <c r="CJ20" s="201">
        <v>92.871446759259229</v>
      </c>
      <c r="CK20" s="200">
        <v>0</v>
      </c>
      <c r="CL20" s="201">
        <v>66.164037500000006</v>
      </c>
      <c r="CM20" s="200">
        <v>0</v>
      </c>
      <c r="CN20" s="201">
        <v>61.352235576923093</v>
      </c>
      <c r="CO20" s="200">
        <v>0</v>
      </c>
      <c r="CP20" s="201">
        <v>55.805168269230769</v>
      </c>
      <c r="CQ20" s="200">
        <v>0</v>
      </c>
      <c r="CR20" s="201">
        <v>51.270725000000006</v>
      </c>
      <c r="CS20" s="200">
        <v>0</v>
      </c>
      <c r="CT20" s="201">
        <v>58.351180555555558</v>
      </c>
      <c r="CU20" s="200">
        <v>0</v>
      </c>
      <c r="CV20" s="201">
        <v>53.267499999999984</v>
      </c>
      <c r="CW20" s="200">
        <v>0</v>
      </c>
    </row>
    <row r="21" spans="2:101" x14ac:dyDescent="0.25">
      <c r="B21" s="94">
        <v>10066</v>
      </c>
      <c r="C21" s="95" t="s">
        <v>24</v>
      </c>
      <c r="D21" s="195">
        <v>0</v>
      </c>
      <c r="E21" s="196">
        <v>0</v>
      </c>
      <c r="F21" s="197">
        <v>0</v>
      </c>
      <c r="G21" s="198">
        <v>0</v>
      </c>
      <c r="H21" s="197">
        <v>0</v>
      </c>
      <c r="I21" s="198">
        <v>0</v>
      </c>
      <c r="J21" s="197">
        <v>0</v>
      </c>
      <c r="K21" s="198">
        <v>0</v>
      </c>
      <c r="L21" s="197">
        <v>0</v>
      </c>
      <c r="M21" s="198">
        <v>0</v>
      </c>
      <c r="N21" s="197">
        <v>0</v>
      </c>
      <c r="O21" s="198">
        <v>0</v>
      </c>
      <c r="P21" s="197">
        <v>0</v>
      </c>
      <c r="Q21" s="198">
        <v>0</v>
      </c>
      <c r="R21" s="197">
        <v>0</v>
      </c>
      <c r="S21" s="198">
        <v>0</v>
      </c>
      <c r="T21" s="197">
        <v>0</v>
      </c>
      <c r="U21" s="198">
        <v>0</v>
      </c>
      <c r="V21" s="197">
        <v>0</v>
      </c>
      <c r="W21" s="198">
        <v>0</v>
      </c>
      <c r="X21" s="197">
        <v>0</v>
      </c>
      <c r="Y21" s="198">
        <v>0</v>
      </c>
      <c r="Z21" s="197">
        <v>0</v>
      </c>
      <c r="AA21" s="198">
        <v>0</v>
      </c>
      <c r="AB21" s="197">
        <v>0</v>
      </c>
      <c r="AC21" s="198">
        <v>0</v>
      </c>
      <c r="AD21" s="197">
        <v>0</v>
      </c>
      <c r="AE21" s="198">
        <v>0</v>
      </c>
      <c r="AF21" s="197">
        <v>0</v>
      </c>
      <c r="AG21" s="198">
        <v>0</v>
      </c>
      <c r="AH21" s="197">
        <v>0</v>
      </c>
      <c r="AI21" s="198">
        <v>0</v>
      </c>
      <c r="AJ21" s="197">
        <v>0</v>
      </c>
      <c r="AK21" s="198">
        <v>0</v>
      </c>
      <c r="AL21" s="197">
        <v>0</v>
      </c>
      <c r="AM21" s="198">
        <v>0</v>
      </c>
      <c r="AN21" s="197">
        <v>0</v>
      </c>
      <c r="AO21" s="198">
        <v>0</v>
      </c>
      <c r="AP21" s="197">
        <v>0</v>
      </c>
      <c r="AQ21" s="198">
        <v>0</v>
      </c>
      <c r="AR21" s="197">
        <v>0</v>
      </c>
      <c r="AS21" s="198">
        <v>0</v>
      </c>
      <c r="AT21" s="197">
        <v>0</v>
      </c>
      <c r="AU21" s="198">
        <v>0</v>
      </c>
      <c r="AV21" s="197">
        <v>0</v>
      </c>
      <c r="AW21" s="198">
        <v>0</v>
      </c>
      <c r="AX21" s="197">
        <v>0</v>
      </c>
      <c r="AY21" s="198">
        <v>0</v>
      </c>
      <c r="AZ21" s="197">
        <v>0</v>
      </c>
      <c r="BA21" s="197">
        <v>0</v>
      </c>
      <c r="BB21" s="199">
        <v>0</v>
      </c>
      <c r="BC21" s="200">
        <v>0</v>
      </c>
      <c r="BD21" s="201">
        <v>0</v>
      </c>
      <c r="BE21" s="200">
        <v>0</v>
      </c>
      <c r="BF21" s="201">
        <v>0</v>
      </c>
      <c r="BG21" s="200">
        <v>0</v>
      </c>
      <c r="BH21" s="201">
        <v>0</v>
      </c>
      <c r="BI21" s="200">
        <v>0</v>
      </c>
      <c r="BJ21" s="201">
        <v>0</v>
      </c>
      <c r="BK21" s="200">
        <v>0</v>
      </c>
      <c r="BL21" s="201">
        <v>0</v>
      </c>
      <c r="BM21" s="200">
        <v>0</v>
      </c>
      <c r="BN21" s="201">
        <v>0</v>
      </c>
      <c r="BO21" s="200">
        <v>0</v>
      </c>
      <c r="BP21" s="201">
        <v>0</v>
      </c>
      <c r="BQ21" s="200">
        <v>0</v>
      </c>
      <c r="BR21" s="201">
        <v>0</v>
      </c>
      <c r="BS21" s="200">
        <v>0</v>
      </c>
      <c r="BT21" s="201">
        <v>0</v>
      </c>
      <c r="BU21" s="200">
        <v>0</v>
      </c>
      <c r="BV21" s="201">
        <v>0</v>
      </c>
      <c r="BW21" s="200">
        <v>0</v>
      </c>
      <c r="BX21" s="201">
        <v>0</v>
      </c>
      <c r="BY21" s="200">
        <v>0</v>
      </c>
      <c r="BZ21" s="201">
        <v>0</v>
      </c>
      <c r="CA21" s="200">
        <v>0</v>
      </c>
      <c r="CB21" s="201">
        <v>0</v>
      </c>
      <c r="CC21" s="200">
        <v>0</v>
      </c>
      <c r="CD21" s="201">
        <v>0</v>
      </c>
      <c r="CE21" s="200">
        <v>0</v>
      </c>
      <c r="CF21" s="201">
        <v>0</v>
      </c>
      <c r="CG21" s="200">
        <v>0</v>
      </c>
      <c r="CH21" s="201">
        <v>0</v>
      </c>
      <c r="CI21" s="200">
        <v>0</v>
      </c>
      <c r="CJ21" s="201">
        <v>0</v>
      </c>
      <c r="CK21" s="200">
        <v>0</v>
      </c>
      <c r="CL21" s="201">
        <v>0</v>
      </c>
      <c r="CM21" s="200">
        <v>0</v>
      </c>
      <c r="CN21" s="201">
        <v>0</v>
      </c>
      <c r="CO21" s="200">
        <v>0</v>
      </c>
      <c r="CP21" s="201">
        <v>0</v>
      </c>
      <c r="CQ21" s="200">
        <v>0</v>
      </c>
      <c r="CR21" s="201">
        <v>0</v>
      </c>
      <c r="CS21" s="200">
        <v>0</v>
      </c>
      <c r="CT21" s="201">
        <v>0</v>
      </c>
      <c r="CU21" s="200">
        <v>0</v>
      </c>
      <c r="CV21" s="201">
        <v>0</v>
      </c>
      <c r="CW21" s="200">
        <v>0</v>
      </c>
    </row>
    <row r="22" spans="2:101" x14ac:dyDescent="0.25">
      <c r="B22" s="94">
        <v>10067</v>
      </c>
      <c r="C22" s="95" t="s">
        <v>25</v>
      </c>
      <c r="D22" s="195">
        <v>0</v>
      </c>
      <c r="E22" s="196">
        <v>0</v>
      </c>
      <c r="F22" s="197">
        <v>0</v>
      </c>
      <c r="G22" s="198">
        <v>0</v>
      </c>
      <c r="H22" s="197">
        <v>0</v>
      </c>
      <c r="I22" s="198">
        <v>0</v>
      </c>
      <c r="J22" s="197">
        <v>0</v>
      </c>
      <c r="K22" s="198">
        <v>0</v>
      </c>
      <c r="L22" s="197">
        <v>0</v>
      </c>
      <c r="M22" s="198">
        <v>0</v>
      </c>
      <c r="N22" s="197">
        <v>0</v>
      </c>
      <c r="O22" s="198">
        <v>0</v>
      </c>
      <c r="P22" s="197">
        <v>0</v>
      </c>
      <c r="Q22" s="198">
        <v>0</v>
      </c>
      <c r="R22" s="197">
        <v>0</v>
      </c>
      <c r="S22" s="198">
        <v>0</v>
      </c>
      <c r="T22" s="197">
        <v>0</v>
      </c>
      <c r="U22" s="198">
        <v>0</v>
      </c>
      <c r="V22" s="197">
        <v>0</v>
      </c>
      <c r="W22" s="198">
        <v>0</v>
      </c>
      <c r="X22" s="197">
        <v>0</v>
      </c>
      <c r="Y22" s="198">
        <v>0</v>
      </c>
      <c r="Z22" s="197">
        <v>0</v>
      </c>
      <c r="AA22" s="198">
        <v>0</v>
      </c>
      <c r="AB22" s="197">
        <v>0</v>
      </c>
      <c r="AC22" s="198">
        <v>0</v>
      </c>
      <c r="AD22" s="197">
        <v>0</v>
      </c>
      <c r="AE22" s="198">
        <v>0</v>
      </c>
      <c r="AF22" s="197">
        <v>0</v>
      </c>
      <c r="AG22" s="198">
        <v>0</v>
      </c>
      <c r="AH22" s="197">
        <v>0</v>
      </c>
      <c r="AI22" s="198">
        <v>0</v>
      </c>
      <c r="AJ22" s="197">
        <v>0</v>
      </c>
      <c r="AK22" s="198">
        <v>0</v>
      </c>
      <c r="AL22" s="197">
        <v>0</v>
      </c>
      <c r="AM22" s="198">
        <v>0</v>
      </c>
      <c r="AN22" s="197">
        <v>0</v>
      </c>
      <c r="AO22" s="198">
        <v>0</v>
      </c>
      <c r="AP22" s="197">
        <v>0</v>
      </c>
      <c r="AQ22" s="198">
        <v>0</v>
      </c>
      <c r="AR22" s="197">
        <v>0</v>
      </c>
      <c r="AS22" s="198">
        <v>0</v>
      </c>
      <c r="AT22" s="197">
        <v>0</v>
      </c>
      <c r="AU22" s="198">
        <v>0</v>
      </c>
      <c r="AV22" s="197">
        <v>0</v>
      </c>
      <c r="AW22" s="198">
        <v>0</v>
      </c>
      <c r="AX22" s="197">
        <v>0</v>
      </c>
      <c r="AY22" s="198">
        <v>0</v>
      </c>
      <c r="AZ22" s="197">
        <v>0</v>
      </c>
      <c r="BA22" s="197">
        <v>0</v>
      </c>
      <c r="BB22" s="199">
        <v>0</v>
      </c>
      <c r="BC22" s="200">
        <v>0</v>
      </c>
      <c r="BD22" s="201">
        <v>0</v>
      </c>
      <c r="BE22" s="200">
        <v>0</v>
      </c>
      <c r="BF22" s="201">
        <v>0</v>
      </c>
      <c r="BG22" s="200">
        <v>0</v>
      </c>
      <c r="BH22" s="201">
        <v>0</v>
      </c>
      <c r="BI22" s="200">
        <v>0</v>
      </c>
      <c r="BJ22" s="201">
        <v>0</v>
      </c>
      <c r="BK22" s="200">
        <v>0</v>
      </c>
      <c r="BL22" s="201">
        <v>0</v>
      </c>
      <c r="BM22" s="200">
        <v>0</v>
      </c>
      <c r="BN22" s="201">
        <v>0</v>
      </c>
      <c r="BO22" s="200">
        <v>0</v>
      </c>
      <c r="BP22" s="201">
        <v>0</v>
      </c>
      <c r="BQ22" s="200">
        <v>0</v>
      </c>
      <c r="BR22" s="201">
        <v>0</v>
      </c>
      <c r="BS22" s="200">
        <v>0</v>
      </c>
      <c r="BT22" s="201">
        <v>0</v>
      </c>
      <c r="BU22" s="200">
        <v>0</v>
      </c>
      <c r="BV22" s="201">
        <v>0</v>
      </c>
      <c r="BW22" s="200">
        <v>0</v>
      </c>
      <c r="BX22" s="201">
        <v>0</v>
      </c>
      <c r="BY22" s="200">
        <v>0</v>
      </c>
      <c r="BZ22" s="201">
        <v>0</v>
      </c>
      <c r="CA22" s="200">
        <v>0</v>
      </c>
      <c r="CB22" s="201">
        <v>0</v>
      </c>
      <c r="CC22" s="200">
        <v>0</v>
      </c>
      <c r="CD22" s="201">
        <v>0</v>
      </c>
      <c r="CE22" s="200">
        <v>0</v>
      </c>
      <c r="CF22" s="201">
        <v>0</v>
      </c>
      <c r="CG22" s="200">
        <v>0</v>
      </c>
      <c r="CH22" s="201">
        <v>0</v>
      </c>
      <c r="CI22" s="200">
        <v>0</v>
      </c>
      <c r="CJ22" s="201">
        <v>0</v>
      </c>
      <c r="CK22" s="200">
        <v>0</v>
      </c>
      <c r="CL22" s="201">
        <v>0</v>
      </c>
      <c r="CM22" s="200">
        <v>0</v>
      </c>
      <c r="CN22" s="201">
        <v>0</v>
      </c>
      <c r="CO22" s="200">
        <v>0</v>
      </c>
      <c r="CP22" s="201">
        <v>0</v>
      </c>
      <c r="CQ22" s="200">
        <v>0</v>
      </c>
      <c r="CR22" s="201">
        <v>0</v>
      </c>
      <c r="CS22" s="200">
        <v>0</v>
      </c>
      <c r="CT22" s="201">
        <v>0</v>
      </c>
      <c r="CU22" s="200">
        <v>0</v>
      </c>
      <c r="CV22" s="201">
        <v>0</v>
      </c>
      <c r="CW22" s="200">
        <v>0</v>
      </c>
    </row>
    <row r="23" spans="2:101" x14ac:dyDescent="0.25">
      <c r="B23" s="94">
        <v>10068</v>
      </c>
      <c r="C23" s="95" t="s">
        <v>26</v>
      </c>
      <c r="D23" s="195">
        <v>0</v>
      </c>
      <c r="E23" s="196">
        <v>0</v>
      </c>
      <c r="F23" s="197">
        <v>0</v>
      </c>
      <c r="G23" s="198">
        <v>0</v>
      </c>
      <c r="H23" s="197">
        <v>0</v>
      </c>
      <c r="I23" s="198">
        <v>0</v>
      </c>
      <c r="J23" s="197">
        <v>0</v>
      </c>
      <c r="K23" s="198">
        <v>0</v>
      </c>
      <c r="L23" s="197">
        <v>0</v>
      </c>
      <c r="M23" s="198">
        <v>0</v>
      </c>
      <c r="N23" s="197">
        <v>0</v>
      </c>
      <c r="O23" s="198">
        <v>0</v>
      </c>
      <c r="P23" s="197">
        <v>0</v>
      </c>
      <c r="Q23" s="198">
        <v>0</v>
      </c>
      <c r="R23" s="197">
        <v>0</v>
      </c>
      <c r="S23" s="198">
        <v>0</v>
      </c>
      <c r="T23" s="197">
        <v>0</v>
      </c>
      <c r="U23" s="198">
        <v>0</v>
      </c>
      <c r="V23" s="197">
        <v>0</v>
      </c>
      <c r="W23" s="198">
        <v>0</v>
      </c>
      <c r="X23" s="197">
        <v>0</v>
      </c>
      <c r="Y23" s="198">
        <v>0</v>
      </c>
      <c r="Z23" s="197">
        <v>0</v>
      </c>
      <c r="AA23" s="198">
        <v>0</v>
      </c>
      <c r="AB23" s="197">
        <v>0</v>
      </c>
      <c r="AC23" s="198">
        <v>0</v>
      </c>
      <c r="AD23" s="197">
        <v>0</v>
      </c>
      <c r="AE23" s="198">
        <v>0</v>
      </c>
      <c r="AF23" s="197">
        <v>0</v>
      </c>
      <c r="AG23" s="198">
        <v>0</v>
      </c>
      <c r="AH23" s="197">
        <v>0</v>
      </c>
      <c r="AI23" s="198">
        <v>0</v>
      </c>
      <c r="AJ23" s="197">
        <v>0</v>
      </c>
      <c r="AK23" s="198">
        <v>0</v>
      </c>
      <c r="AL23" s="197">
        <v>0</v>
      </c>
      <c r="AM23" s="198">
        <v>0</v>
      </c>
      <c r="AN23" s="197">
        <v>0</v>
      </c>
      <c r="AO23" s="198">
        <v>0</v>
      </c>
      <c r="AP23" s="197">
        <v>0</v>
      </c>
      <c r="AQ23" s="198">
        <v>0</v>
      </c>
      <c r="AR23" s="197">
        <v>0</v>
      </c>
      <c r="AS23" s="198">
        <v>0</v>
      </c>
      <c r="AT23" s="197">
        <v>0</v>
      </c>
      <c r="AU23" s="198">
        <v>0</v>
      </c>
      <c r="AV23" s="197">
        <v>0</v>
      </c>
      <c r="AW23" s="198">
        <v>0</v>
      </c>
      <c r="AX23" s="197">
        <v>0</v>
      </c>
      <c r="AY23" s="198">
        <v>0</v>
      </c>
      <c r="AZ23" s="197">
        <v>0</v>
      </c>
      <c r="BA23" s="197">
        <v>0</v>
      </c>
      <c r="BB23" s="199">
        <v>0</v>
      </c>
      <c r="BC23" s="200">
        <v>0</v>
      </c>
      <c r="BD23" s="201">
        <v>0</v>
      </c>
      <c r="BE23" s="200">
        <v>0</v>
      </c>
      <c r="BF23" s="201">
        <v>0</v>
      </c>
      <c r="BG23" s="200">
        <v>0</v>
      </c>
      <c r="BH23" s="201">
        <v>0</v>
      </c>
      <c r="BI23" s="200">
        <v>0</v>
      </c>
      <c r="BJ23" s="201">
        <v>0</v>
      </c>
      <c r="BK23" s="200">
        <v>0</v>
      </c>
      <c r="BL23" s="201">
        <v>0</v>
      </c>
      <c r="BM23" s="200">
        <v>0</v>
      </c>
      <c r="BN23" s="201">
        <v>0</v>
      </c>
      <c r="BO23" s="200">
        <v>0</v>
      </c>
      <c r="BP23" s="201">
        <v>0</v>
      </c>
      <c r="BQ23" s="200">
        <v>0</v>
      </c>
      <c r="BR23" s="201">
        <v>0</v>
      </c>
      <c r="BS23" s="200">
        <v>0</v>
      </c>
      <c r="BT23" s="201">
        <v>0</v>
      </c>
      <c r="BU23" s="200">
        <v>0</v>
      </c>
      <c r="BV23" s="201">
        <v>0</v>
      </c>
      <c r="BW23" s="200">
        <v>0</v>
      </c>
      <c r="BX23" s="201">
        <v>0</v>
      </c>
      <c r="BY23" s="200">
        <v>0</v>
      </c>
      <c r="BZ23" s="201">
        <v>0</v>
      </c>
      <c r="CA23" s="200">
        <v>0</v>
      </c>
      <c r="CB23" s="201">
        <v>0</v>
      </c>
      <c r="CC23" s="200">
        <v>0</v>
      </c>
      <c r="CD23" s="201">
        <v>0</v>
      </c>
      <c r="CE23" s="200">
        <v>0</v>
      </c>
      <c r="CF23" s="201">
        <v>0</v>
      </c>
      <c r="CG23" s="200">
        <v>0</v>
      </c>
      <c r="CH23" s="201">
        <v>0</v>
      </c>
      <c r="CI23" s="200">
        <v>0</v>
      </c>
      <c r="CJ23" s="201">
        <v>0</v>
      </c>
      <c r="CK23" s="200">
        <v>0</v>
      </c>
      <c r="CL23" s="201">
        <v>0</v>
      </c>
      <c r="CM23" s="200">
        <v>0</v>
      </c>
      <c r="CN23" s="201">
        <v>0</v>
      </c>
      <c r="CO23" s="200">
        <v>0</v>
      </c>
      <c r="CP23" s="201">
        <v>0</v>
      </c>
      <c r="CQ23" s="200">
        <v>0</v>
      </c>
      <c r="CR23" s="201">
        <v>0</v>
      </c>
      <c r="CS23" s="200">
        <v>0</v>
      </c>
      <c r="CT23" s="201">
        <v>0</v>
      </c>
      <c r="CU23" s="200">
        <v>0</v>
      </c>
      <c r="CV23" s="201">
        <v>0</v>
      </c>
      <c r="CW23" s="200">
        <v>0</v>
      </c>
    </row>
    <row r="24" spans="2:101" x14ac:dyDescent="0.25">
      <c r="B24" s="94">
        <v>10070</v>
      </c>
      <c r="C24" s="95" t="s">
        <v>27</v>
      </c>
      <c r="D24" s="195">
        <v>0</v>
      </c>
      <c r="E24" s="196">
        <v>0</v>
      </c>
      <c r="F24" s="197">
        <v>0</v>
      </c>
      <c r="G24" s="198">
        <v>0</v>
      </c>
      <c r="H24" s="197">
        <v>0</v>
      </c>
      <c r="I24" s="198">
        <v>0</v>
      </c>
      <c r="J24" s="197">
        <v>0</v>
      </c>
      <c r="K24" s="198">
        <v>0</v>
      </c>
      <c r="L24" s="197">
        <v>0</v>
      </c>
      <c r="M24" s="198">
        <v>0</v>
      </c>
      <c r="N24" s="197">
        <v>0</v>
      </c>
      <c r="O24" s="198">
        <v>0</v>
      </c>
      <c r="P24" s="197">
        <v>0</v>
      </c>
      <c r="Q24" s="198">
        <v>0</v>
      </c>
      <c r="R24" s="197">
        <v>0</v>
      </c>
      <c r="S24" s="198">
        <v>0</v>
      </c>
      <c r="T24" s="197">
        <v>0</v>
      </c>
      <c r="U24" s="198">
        <v>0</v>
      </c>
      <c r="V24" s="197">
        <v>0</v>
      </c>
      <c r="W24" s="198">
        <v>0</v>
      </c>
      <c r="X24" s="197">
        <v>0</v>
      </c>
      <c r="Y24" s="198">
        <v>0</v>
      </c>
      <c r="Z24" s="197">
        <v>0</v>
      </c>
      <c r="AA24" s="198">
        <v>0</v>
      </c>
      <c r="AB24" s="197">
        <v>0</v>
      </c>
      <c r="AC24" s="198">
        <v>0</v>
      </c>
      <c r="AD24" s="197">
        <v>0</v>
      </c>
      <c r="AE24" s="198">
        <v>0</v>
      </c>
      <c r="AF24" s="197">
        <v>0</v>
      </c>
      <c r="AG24" s="198">
        <v>0</v>
      </c>
      <c r="AH24" s="197">
        <v>0</v>
      </c>
      <c r="AI24" s="198">
        <v>0</v>
      </c>
      <c r="AJ24" s="197">
        <v>0</v>
      </c>
      <c r="AK24" s="198">
        <v>0</v>
      </c>
      <c r="AL24" s="197">
        <v>0</v>
      </c>
      <c r="AM24" s="198">
        <v>0</v>
      </c>
      <c r="AN24" s="197">
        <v>0</v>
      </c>
      <c r="AO24" s="198">
        <v>0</v>
      </c>
      <c r="AP24" s="197">
        <v>0</v>
      </c>
      <c r="AQ24" s="198">
        <v>0</v>
      </c>
      <c r="AR24" s="197">
        <v>0</v>
      </c>
      <c r="AS24" s="198">
        <v>0</v>
      </c>
      <c r="AT24" s="197">
        <v>0</v>
      </c>
      <c r="AU24" s="198">
        <v>0</v>
      </c>
      <c r="AV24" s="197">
        <v>0</v>
      </c>
      <c r="AW24" s="198">
        <v>0</v>
      </c>
      <c r="AX24" s="197">
        <v>0</v>
      </c>
      <c r="AY24" s="198">
        <v>0</v>
      </c>
      <c r="AZ24" s="197">
        <v>0</v>
      </c>
      <c r="BA24" s="197">
        <v>0</v>
      </c>
      <c r="BB24" s="199">
        <v>0</v>
      </c>
      <c r="BC24" s="200">
        <v>0</v>
      </c>
      <c r="BD24" s="201">
        <v>0</v>
      </c>
      <c r="BE24" s="200">
        <v>0</v>
      </c>
      <c r="BF24" s="201">
        <v>0</v>
      </c>
      <c r="BG24" s="200">
        <v>0</v>
      </c>
      <c r="BH24" s="201">
        <v>0</v>
      </c>
      <c r="BI24" s="200">
        <v>0</v>
      </c>
      <c r="BJ24" s="201">
        <v>0</v>
      </c>
      <c r="BK24" s="200">
        <v>0</v>
      </c>
      <c r="BL24" s="201">
        <v>0</v>
      </c>
      <c r="BM24" s="200">
        <v>0</v>
      </c>
      <c r="BN24" s="201">
        <v>0</v>
      </c>
      <c r="BO24" s="200">
        <v>0</v>
      </c>
      <c r="BP24" s="201">
        <v>0</v>
      </c>
      <c r="BQ24" s="200">
        <v>0</v>
      </c>
      <c r="BR24" s="201">
        <v>0</v>
      </c>
      <c r="BS24" s="200">
        <v>0</v>
      </c>
      <c r="BT24" s="201">
        <v>0</v>
      </c>
      <c r="BU24" s="200">
        <v>0</v>
      </c>
      <c r="BV24" s="201">
        <v>0</v>
      </c>
      <c r="BW24" s="200">
        <v>0</v>
      </c>
      <c r="BX24" s="201">
        <v>0</v>
      </c>
      <c r="BY24" s="200">
        <v>0</v>
      </c>
      <c r="BZ24" s="201">
        <v>0</v>
      </c>
      <c r="CA24" s="200">
        <v>0</v>
      </c>
      <c r="CB24" s="201">
        <v>0</v>
      </c>
      <c r="CC24" s="200">
        <v>0</v>
      </c>
      <c r="CD24" s="201">
        <v>0</v>
      </c>
      <c r="CE24" s="200">
        <v>0</v>
      </c>
      <c r="CF24" s="201">
        <v>0</v>
      </c>
      <c r="CG24" s="200">
        <v>0</v>
      </c>
      <c r="CH24" s="201">
        <v>0</v>
      </c>
      <c r="CI24" s="200">
        <v>0</v>
      </c>
      <c r="CJ24" s="201">
        <v>0</v>
      </c>
      <c r="CK24" s="200">
        <v>0</v>
      </c>
      <c r="CL24" s="201">
        <v>0</v>
      </c>
      <c r="CM24" s="200">
        <v>0</v>
      </c>
      <c r="CN24" s="201">
        <v>0</v>
      </c>
      <c r="CO24" s="200">
        <v>0</v>
      </c>
      <c r="CP24" s="201">
        <v>0</v>
      </c>
      <c r="CQ24" s="200">
        <v>0</v>
      </c>
      <c r="CR24" s="201">
        <v>0</v>
      </c>
      <c r="CS24" s="200">
        <v>0</v>
      </c>
      <c r="CT24" s="201">
        <v>0</v>
      </c>
      <c r="CU24" s="200">
        <v>0</v>
      </c>
      <c r="CV24" s="201">
        <v>0</v>
      </c>
      <c r="CW24" s="200">
        <v>0</v>
      </c>
    </row>
    <row r="25" spans="2:101" x14ac:dyDescent="0.25">
      <c r="B25" s="94">
        <v>10071</v>
      </c>
      <c r="C25" s="95" t="s">
        <v>28</v>
      </c>
      <c r="D25" s="195">
        <v>0</v>
      </c>
      <c r="E25" s="196">
        <v>0</v>
      </c>
      <c r="F25" s="197">
        <v>0</v>
      </c>
      <c r="G25" s="198">
        <v>0</v>
      </c>
      <c r="H25" s="197">
        <v>0</v>
      </c>
      <c r="I25" s="198">
        <v>0</v>
      </c>
      <c r="J25" s="197">
        <v>0</v>
      </c>
      <c r="K25" s="198">
        <v>0</v>
      </c>
      <c r="L25" s="197">
        <v>0</v>
      </c>
      <c r="M25" s="198">
        <v>0</v>
      </c>
      <c r="N25" s="197">
        <v>0</v>
      </c>
      <c r="O25" s="198">
        <v>0</v>
      </c>
      <c r="P25" s="197">
        <v>0</v>
      </c>
      <c r="Q25" s="198">
        <v>0</v>
      </c>
      <c r="R25" s="197">
        <v>0</v>
      </c>
      <c r="S25" s="198">
        <v>0</v>
      </c>
      <c r="T25" s="197">
        <v>0</v>
      </c>
      <c r="U25" s="198">
        <v>0</v>
      </c>
      <c r="V25" s="197">
        <v>0</v>
      </c>
      <c r="W25" s="198">
        <v>0</v>
      </c>
      <c r="X25" s="197">
        <v>0</v>
      </c>
      <c r="Y25" s="198">
        <v>0</v>
      </c>
      <c r="Z25" s="197">
        <v>0</v>
      </c>
      <c r="AA25" s="198">
        <v>0</v>
      </c>
      <c r="AB25" s="197">
        <v>0</v>
      </c>
      <c r="AC25" s="198">
        <v>0</v>
      </c>
      <c r="AD25" s="197">
        <v>0</v>
      </c>
      <c r="AE25" s="198">
        <v>0</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v>0</v>
      </c>
      <c r="AU25" s="198">
        <v>0</v>
      </c>
      <c r="AV25" s="197">
        <v>0</v>
      </c>
      <c r="AW25" s="198">
        <v>0</v>
      </c>
      <c r="AX25" s="197">
        <v>0</v>
      </c>
      <c r="AY25" s="198">
        <v>0</v>
      </c>
      <c r="AZ25" s="197">
        <v>0</v>
      </c>
      <c r="BA25" s="197">
        <v>0</v>
      </c>
      <c r="BB25" s="199">
        <v>0</v>
      </c>
      <c r="BC25" s="200">
        <v>0</v>
      </c>
      <c r="BD25" s="201">
        <v>0</v>
      </c>
      <c r="BE25" s="200">
        <v>0</v>
      </c>
      <c r="BF25" s="201">
        <v>0</v>
      </c>
      <c r="BG25" s="200">
        <v>0</v>
      </c>
      <c r="BH25" s="201">
        <v>0</v>
      </c>
      <c r="BI25" s="200">
        <v>0</v>
      </c>
      <c r="BJ25" s="201">
        <v>0</v>
      </c>
      <c r="BK25" s="200">
        <v>0</v>
      </c>
      <c r="BL25" s="201">
        <v>0</v>
      </c>
      <c r="BM25" s="200">
        <v>0</v>
      </c>
      <c r="BN25" s="201">
        <v>0</v>
      </c>
      <c r="BO25" s="200">
        <v>0</v>
      </c>
      <c r="BP25" s="201">
        <v>0</v>
      </c>
      <c r="BQ25" s="200">
        <v>0</v>
      </c>
      <c r="BR25" s="201">
        <v>0</v>
      </c>
      <c r="BS25" s="200">
        <v>0</v>
      </c>
      <c r="BT25" s="201">
        <v>0</v>
      </c>
      <c r="BU25" s="200">
        <v>0</v>
      </c>
      <c r="BV25" s="201">
        <v>0</v>
      </c>
      <c r="BW25" s="200">
        <v>0</v>
      </c>
      <c r="BX25" s="201">
        <v>0</v>
      </c>
      <c r="BY25" s="200">
        <v>0</v>
      </c>
      <c r="BZ25" s="201">
        <v>0</v>
      </c>
      <c r="CA25" s="200">
        <v>0</v>
      </c>
      <c r="CB25" s="201">
        <v>0</v>
      </c>
      <c r="CC25" s="200">
        <v>0</v>
      </c>
      <c r="CD25" s="201">
        <v>0</v>
      </c>
      <c r="CE25" s="200">
        <v>0</v>
      </c>
      <c r="CF25" s="201">
        <v>0</v>
      </c>
      <c r="CG25" s="200">
        <v>0</v>
      </c>
      <c r="CH25" s="201">
        <v>0</v>
      </c>
      <c r="CI25" s="200">
        <v>0</v>
      </c>
      <c r="CJ25" s="201">
        <v>0</v>
      </c>
      <c r="CK25" s="200">
        <v>0</v>
      </c>
      <c r="CL25" s="201">
        <v>0</v>
      </c>
      <c r="CM25" s="200">
        <v>0</v>
      </c>
      <c r="CN25" s="201">
        <v>0</v>
      </c>
      <c r="CO25" s="200">
        <v>0</v>
      </c>
      <c r="CP25" s="201">
        <v>0</v>
      </c>
      <c r="CQ25" s="200">
        <v>0</v>
      </c>
      <c r="CR25" s="201">
        <v>0</v>
      </c>
      <c r="CS25" s="200">
        <v>0</v>
      </c>
      <c r="CT25" s="201">
        <v>0</v>
      </c>
      <c r="CU25" s="200">
        <v>0</v>
      </c>
      <c r="CV25" s="201">
        <v>0</v>
      </c>
      <c r="CW25" s="200">
        <v>0</v>
      </c>
    </row>
    <row r="26" spans="2:101" x14ac:dyDescent="0.25">
      <c r="B26" s="94">
        <v>10072</v>
      </c>
      <c r="C26" s="95" t="s">
        <v>29</v>
      </c>
      <c r="D26" s="195">
        <v>0</v>
      </c>
      <c r="E26" s="196">
        <v>0</v>
      </c>
      <c r="F26" s="197">
        <v>0</v>
      </c>
      <c r="G26" s="198">
        <v>0</v>
      </c>
      <c r="H26" s="197">
        <v>0</v>
      </c>
      <c r="I26" s="198">
        <v>0</v>
      </c>
      <c r="J26" s="197">
        <v>0</v>
      </c>
      <c r="K26" s="198">
        <v>0</v>
      </c>
      <c r="L26" s="197">
        <v>0</v>
      </c>
      <c r="M26" s="198">
        <v>0</v>
      </c>
      <c r="N26" s="197">
        <v>0</v>
      </c>
      <c r="O26" s="198">
        <v>0</v>
      </c>
      <c r="P26" s="197">
        <v>0</v>
      </c>
      <c r="Q26" s="198">
        <v>0</v>
      </c>
      <c r="R26" s="197">
        <v>0</v>
      </c>
      <c r="S26" s="198">
        <v>0</v>
      </c>
      <c r="T26" s="197">
        <v>0</v>
      </c>
      <c r="U26" s="198">
        <v>0</v>
      </c>
      <c r="V26" s="197">
        <v>0</v>
      </c>
      <c r="W26" s="198">
        <v>0</v>
      </c>
      <c r="X26" s="197">
        <v>0</v>
      </c>
      <c r="Y26" s="198">
        <v>0</v>
      </c>
      <c r="Z26" s="197">
        <v>0</v>
      </c>
      <c r="AA26" s="198">
        <v>0</v>
      </c>
      <c r="AB26" s="197">
        <v>0</v>
      </c>
      <c r="AC26" s="198">
        <v>0</v>
      </c>
      <c r="AD26" s="197">
        <v>0</v>
      </c>
      <c r="AE26" s="198">
        <v>0</v>
      </c>
      <c r="AF26" s="197">
        <v>0</v>
      </c>
      <c r="AG26" s="198">
        <v>0</v>
      </c>
      <c r="AH26" s="197">
        <v>0</v>
      </c>
      <c r="AI26" s="198">
        <v>0</v>
      </c>
      <c r="AJ26" s="197">
        <v>0</v>
      </c>
      <c r="AK26" s="198">
        <v>0</v>
      </c>
      <c r="AL26" s="197">
        <v>0</v>
      </c>
      <c r="AM26" s="198">
        <v>0</v>
      </c>
      <c r="AN26" s="197">
        <v>0</v>
      </c>
      <c r="AO26" s="198">
        <v>0</v>
      </c>
      <c r="AP26" s="197">
        <v>0</v>
      </c>
      <c r="AQ26" s="198">
        <v>0</v>
      </c>
      <c r="AR26" s="197">
        <v>0</v>
      </c>
      <c r="AS26" s="198">
        <v>0</v>
      </c>
      <c r="AT26" s="197">
        <v>0</v>
      </c>
      <c r="AU26" s="198">
        <v>0</v>
      </c>
      <c r="AV26" s="197">
        <v>0</v>
      </c>
      <c r="AW26" s="198">
        <v>0</v>
      </c>
      <c r="AX26" s="197">
        <v>0</v>
      </c>
      <c r="AY26" s="198">
        <v>0</v>
      </c>
      <c r="AZ26" s="197">
        <v>0</v>
      </c>
      <c r="BA26" s="197">
        <v>0</v>
      </c>
      <c r="BB26" s="199">
        <v>0</v>
      </c>
      <c r="BC26" s="200">
        <v>0</v>
      </c>
      <c r="BD26" s="201">
        <v>0</v>
      </c>
      <c r="BE26" s="200">
        <v>0</v>
      </c>
      <c r="BF26" s="201">
        <v>0</v>
      </c>
      <c r="BG26" s="200">
        <v>0</v>
      </c>
      <c r="BH26" s="201">
        <v>0</v>
      </c>
      <c r="BI26" s="200">
        <v>0</v>
      </c>
      <c r="BJ26" s="201">
        <v>0</v>
      </c>
      <c r="BK26" s="200">
        <v>0</v>
      </c>
      <c r="BL26" s="201">
        <v>0</v>
      </c>
      <c r="BM26" s="200">
        <v>0</v>
      </c>
      <c r="BN26" s="201">
        <v>0</v>
      </c>
      <c r="BO26" s="200">
        <v>0</v>
      </c>
      <c r="BP26" s="201">
        <v>0</v>
      </c>
      <c r="BQ26" s="200">
        <v>0</v>
      </c>
      <c r="BR26" s="201">
        <v>0</v>
      </c>
      <c r="BS26" s="200">
        <v>0</v>
      </c>
      <c r="BT26" s="201">
        <v>0</v>
      </c>
      <c r="BU26" s="200">
        <v>0</v>
      </c>
      <c r="BV26" s="201">
        <v>0</v>
      </c>
      <c r="BW26" s="200">
        <v>0</v>
      </c>
      <c r="BX26" s="201">
        <v>0</v>
      </c>
      <c r="BY26" s="200">
        <v>0</v>
      </c>
      <c r="BZ26" s="201">
        <v>0</v>
      </c>
      <c r="CA26" s="200">
        <v>0</v>
      </c>
      <c r="CB26" s="201">
        <v>0</v>
      </c>
      <c r="CC26" s="200">
        <v>0</v>
      </c>
      <c r="CD26" s="201">
        <v>0</v>
      </c>
      <c r="CE26" s="200">
        <v>0</v>
      </c>
      <c r="CF26" s="201">
        <v>0</v>
      </c>
      <c r="CG26" s="200">
        <v>0</v>
      </c>
      <c r="CH26" s="201">
        <v>0</v>
      </c>
      <c r="CI26" s="200">
        <v>0</v>
      </c>
      <c r="CJ26" s="201">
        <v>0</v>
      </c>
      <c r="CK26" s="200">
        <v>0</v>
      </c>
      <c r="CL26" s="201">
        <v>0</v>
      </c>
      <c r="CM26" s="200">
        <v>0</v>
      </c>
      <c r="CN26" s="201">
        <v>0</v>
      </c>
      <c r="CO26" s="200">
        <v>0</v>
      </c>
      <c r="CP26" s="201">
        <v>0</v>
      </c>
      <c r="CQ26" s="200">
        <v>0</v>
      </c>
      <c r="CR26" s="201">
        <v>0</v>
      </c>
      <c r="CS26" s="200">
        <v>0</v>
      </c>
      <c r="CT26" s="201">
        <v>0</v>
      </c>
      <c r="CU26" s="200">
        <v>0</v>
      </c>
      <c r="CV26" s="201">
        <v>0</v>
      </c>
      <c r="CW26" s="200">
        <v>0</v>
      </c>
    </row>
    <row r="27" spans="2:101" x14ac:dyDescent="0.25">
      <c r="B27" s="94">
        <v>10074</v>
      </c>
      <c r="C27" s="95" t="s">
        <v>30</v>
      </c>
      <c r="D27" s="195">
        <v>0</v>
      </c>
      <c r="E27" s="196">
        <v>0</v>
      </c>
      <c r="F27" s="197">
        <v>0</v>
      </c>
      <c r="G27" s="198">
        <v>0</v>
      </c>
      <c r="H27" s="197">
        <v>0</v>
      </c>
      <c r="I27" s="198">
        <v>0</v>
      </c>
      <c r="J27" s="197">
        <v>0</v>
      </c>
      <c r="K27" s="198">
        <v>0</v>
      </c>
      <c r="L27" s="197">
        <v>0</v>
      </c>
      <c r="M27" s="198">
        <v>0</v>
      </c>
      <c r="N27" s="197">
        <v>0</v>
      </c>
      <c r="O27" s="198">
        <v>0</v>
      </c>
      <c r="P27" s="197">
        <v>0</v>
      </c>
      <c r="Q27" s="198">
        <v>0</v>
      </c>
      <c r="R27" s="197">
        <v>0</v>
      </c>
      <c r="S27" s="198">
        <v>0</v>
      </c>
      <c r="T27" s="197">
        <v>0</v>
      </c>
      <c r="U27" s="198">
        <v>0</v>
      </c>
      <c r="V27" s="197">
        <v>0</v>
      </c>
      <c r="W27" s="198">
        <v>0</v>
      </c>
      <c r="X27" s="197">
        <v>0</v>
      </c>
      <c r="Y27" s="198">
        <v>0</v>
      </c>
      <c r="Z27" s="197">
        <v>0</v>
      </c>
      <c r="AA27" s="198">
        <v>0</v>
      </c>
      <c r="AB27" s="197">
        <v>0</v>
      </c>
      <c r="AC27" s="198">
        <v>0</v>
      </c>
      <c r="AD27" s="197">
        <v>0</v>
      </c>
      <c r="AE27" s="198">
        <v>0</v>
      </c>
      <c r="AF27" s="197">
        <v>0</v>
      </c>
      <c r="AG27" s="198">
        <v>0</v>
      </c>
      <c r="AH27" s="197">
        <v>0</v>
      </c>
      <c r="AI27" s="198">
        <v>0</v>
      </c>
      <c r="AJ27" s="197">
        <v>0</v>
      </c>
      <c r="AK27" s="198">
        <v>0</v>
      </c>
      <c r="AL27" s="197">
        <v>0</v>
      </c>
      <c r="AM27" s="198">
        <v>0</v>
      </c>
      <c r="AN27" s="197">
        <v>0</v>
      </c>
      <c r="AO27" s="198">
        <v>0</v>
      </c>
      <c r="AP27" s="197">
        <v>0</v>
      </c>
      <c r="AQ27" s="198">
        <v>0</v>
      </c>
      <c r="AR27" s="197">
        <v>0</v>
      </c>
      <c r="AS27" s="198">
        <v>0</v>
      </c>
      <c r="AT27" s="197">
        <v>0</v>
      </c>
      <c r="AU27" s="198">
        <v>0</v>
      </c>
      <c r="AV27" s="197">
        <v>0</v>
      </c>
      <c r="AW27" s="198">
        <v>0</v>
      </c>
      <c r="AX27" s="197">
        <v>0</v>
      </c>
      <c r="AY27" s="198">
        <v>0</v>
      </c>
      <c r="AZ27" s="197">
        <v>0</v>
      </c>
      <c r="BA27" s="197">
        <v>0</v>
      </c>
      <c r="BB27" s="199">
        <v>0</v>
      </c>
      <c r="BC27" s="200">
        <v>0</v>
      </c>
      <c r="BD27" s="201">
        <v>0</v>
      </c>
      <c r="BE27" s="200">
        <v>0</v>
      </c>
      <c r="BF27" s="201">
        <v>0</v>
      </c>
      <c r="BG27" s="200">
        <v>0</v>
      </c>
      <c r="BH27" s="201">
        <v>0</v>
      </c>
      <c r="BI27" s="200">
        <v>0</v>
      </c>
      <c r="BJ27" s="201">
        <v>0</v>
      </c>
      <c r="BK27" s="200">
        <v>0</v>
      </c>
      <c r="BL27" s="201">
        <v>0</v>
      </c>
      <c r="BM27" s="200">
        <v>0</v>
      </c>
      <c r="BN27" s="201">
        <v>0</v>
      </c>
      <c r="BO27" s="200">
        <v>0</v>
      </c>
      <c r="BP27" s="201">
        <v>0</v>
      </c>
      <c r="BQ27" s="200">
        <v>0</v>
      </c>
      <c r="BR27" s="201">
        <v>0</v>
      </c>
      <c r="BS27" s="200">
        <v>0</v>
      </c>
      <c r="BT27" s="201">
        <v>0</v>
      </c>
      <c r="BU27" s="200">
        <v>0</v>
      </c>
      <c r="BV27" s="201">
        <v>0</v>
      </c>
      <c r="BW27" s="200">
        <v>0</v>
      </c>
      <c r="BX27" s="201">
        <v>0</v>
      </c>
      <c r="BY27" s="200">
        <v>0</v>
      </c>
      <c r="BZ27" s="201">
        <v>0</v>
      </c>
      <c r="CA27" s="200">
        <v>0</v>
      </c>
      <c r="CB27" s="201">
        <v>0</v>
      </c>
      <c r="CC27" s="200">
        <v>0</v>
      </c>
      <c r="CD27" s="201">
        <v>0</v>
      </c>
      <c r="CE27" s="200">
        <v>0</v>
      </c>
      <c r="CF27" s="201">
        <v>0</v>
      </c>
      <c r="CG27" s="200">
        <v>0</v>
      </c>
      <c r="CH27" s="201">
        <v>0</v>
      </c>
      <c r="CI27" s="200">
        <v>0</v>
      </c>
      <c r="CJ27" s="201">
        <v>0</v>
      </c>
      <c r="CK27" s="200">
        <v>0</v>
      </c>
      <c r="CL27" s="201">
        <v>0</v>
      </c>
      <c r="CM27" s="200">
        <v>0</v>
      </c>
      <c r="CN27" s="201">
        <v>0</v>
      </c>
      <c r="CO27" s="200">
        <v>0</v>
      </c>
      <c r="CP27" s="201">
        <v>0</v>
      </c>
      <c r="CQ27" s="200">
        <v>0</v>
      </c>
      <c r="CR27" s="201">
        <v>0</v>
      </c>
      <c r="CS27" s="200">
        <v>0</v>
      </c>
      <c r="CT27" s="201">
        <v>0</v>
      </c>
      <c r="CU27" s="200">
        <v>0</v>
      </c>
      <c r="CV27" s="201">
        <v>0</v>
      </c>
      <c r="CW27" s="200">
        <v>0</v>
      </c>
    </row>
    <row r="28" spans="2:101" x14ac:dyDescent="0.25">
      <c r="B28" s="94">
        <v>10076</v>
      </c>
      <c r="C28" s="95" t="s">
        <v>31</v>
      </c>
      <c r="D28" s="195">
        <v>0</v>
      </c>
      <c r="E28" s="196">
        <v>0</v>
      </c>
      <c r="F28" s="197">
        <v>0</v>
      </c>
      <c r="G28" s="198">
        <v>0</v>
      </c>
      <c r="H28" s="197">
        <v>0</v>
      </c>
      <c r="I28" s="198">
        <v>0</v>
      </c>
      <c r="J28" s="197">
        <v>0</v>
      </c>
      <c r="K28" s="198">
        <v>0</v>
      </c>
      <c r="L28" s="197">
        <v>0</v>
      </c>
      <c r="M28" s="198">
        <v>0</v>
      </c>
      <c r="N28" s="197">
        <v>0</v>
      </c>
      <c r="O28" s="198">
        <v>0</v>
      </c>
      <c r="P28" s="197">
        <v>0</v>
      </c>
      <c r="Q28" s="198">
        <v>0</v>
      </c>
      <c r="R28" s="197">
        <v>0</v>
      </c>
      <c r="S28" s="198">
        <v>0</v>
      </c>
      <c r="T28" s="197">
        <v>0</v>
      </c>
      <c r="U28" s="198">
        <v>0</v>
      </c>
      <c r="V28" s="197">
        <v>0</v>
      </c>
      <c r="W28" s="198">
        <v>0</v>
      </c>
      <c r="X28" s="197">
        <v>0</v>
      </c>
      <c r="Y28" s="198">
        <v>0</v>
      </c>
      <c r="Z28" s="197">
        <v>0</v>
      </c>
      <c r="AA28" s="198">
        <v>0</v>
      </c>
      <c r="AB28" s="197">
        <v>0</v>
      </c>
      <c r="AC28" s="198">
        <v>0</v>
      </c>
      <c r="AD28" s="197">
        <v>0</v>
      </c>
      <c r="AE28" s="198">
        <v>0</v>
      </c>
      <c r="AF28" s="197">
        <v>0</v>
      </c>
      <c r="AG28" s="198">
        <v>0</v>
      </c>
      <c r="AH28" s="197">
        <v>0</v>
      </c>
      <c r="AI28" s="198">
        <v>0</v>
      </c>
      <c r="AJ28" s="197">
        <v>0</v>
      </c>
      <c r="AK28" s="198">
        <v>0</v>
      </c>
      <c r="AL28" s="197">
        <v>0</v>
      </c>
      <c r="AM28" s="198">
        <v>0</v>
      </c>
      <c r="AN28" s="197">
        <v>0</v>
      </c>
      <c r="AO28" s="198">
        <v>0</v>
      </c>
      <c r="AP28" s="197">
        <v>0</v>
      </c>
      <c r="AQ28" s="198">
        <v>0</v>
      </c>
      <c r="AR28" s="197">
        <v>0</v>
      </c>
      <c r="AS28" s="198">
        <v>0</v>
      </c>
      <c r="AT28" s="197">
        <v>0</v>
      </c>
      <c r="AU28" s="198">
        <v>0</v>
      </c>
      <c r="AV28" s="197">
        <v>0</v>
      </c>
      <c r="AW28" s="198">
        <v>0</v>
      </c>
      <c r="AX28" s="197">
        <v>0</v>
      </c>
      <c r="AY28" s="198">
        <v>0</v>
      </c>
      <c r="AZ28" s="197">
        <v>0</v>
      </c>
      <c r="BA28" s="197">
        <v>0</v>
      </c>
      <c r="BB28" s="199">
        <v>0</v>
      </c>
      <c r="BC28" s="200">
        <v>0</v>
      </c>
      <c r="BD28" s="201">
        <v>0</v>
      </c>
      <c r="BE28" s="200">
        <v>0</v>
      </c>
      <c r="BF28" s="201">
        <v>0</v>
      </c>
      <c r="BG28" s="200">
        <v>0</v>
      </c>
      <c r="BH28" s="201">
        <v>0</v>
      </c>
      <c r="BI28" s="200">
        <v>0</v>
      </c>
      <c r="BJ28" s="201">
        <v>0</v>
      </c>
      <c r="BK28" s="200">
        <v>0</v>
      </c>
      <c r="BL28" s="201">
        <v>0</v>
      </c>
      <c r="BM28" s="200">
        <v>0</v>
      </c>
      <c r="BN28" s="201">
        <v>0</v>
      </c>
      <c r="BO28" s="200">
        <v>0</v>
      </c>
      <c r="BP28" s="201">
        <v>0</v>
      </c>
      <c r="BQ28" s="200">
        <v>0</v>
      </c>
      <c r="BR28" s="201">
        <v>0</v>
      </c>
      <c r="BS28" s="200">
        <v>0</v>
      </c>
      <c r="BT28" s="201">
        <v>0</v>
      </c>
      <c r="BU28" s="200">
        <v>0</v>
      </c>
      <c r="BV28" s="201">
        <v>0</v>
      </c>
      <c r="BW28" s="200">
        <v>0</v>
      </c>
      <c r="BX28" s="201">
        <v>0</v>
      </c>
      <c r="BY28" s="200">
        <v>0</v>
      </c>
      <c r="BZ28" s="201">
        <v>0</v>
      </c>
      <c r="CA28" s="200">
        <v>0</v>
      </c>
      <c r="CB28" s="201">
        <v>0</v>
      </c>
      <c r="CC28" s="200">
        <v>0</v>
      </c>
      <c r="CD28" s="201">
        <v>0</v>
      </c>
      <c r="CE28" s="200">
        <v>0</v>
      </c>
      <c r="CF28" s="201">
        <v>0</v>
      </c>
      <c r="CG28" s="200">
        <v>0</v>
      </c>
      <c r="CH28" s="201">
        <v>0</v>
      </c>
      <c r="CI28" s="200">
        <v>0</v>
      </c>
      <c r="CJ28" s="201">
        <v>0</v>
      </c>
      <c r="CK28" s="200">
        <v>0</v>
      </c>
      <c r="CL28" s="201">
        <v>0</v>
      </c>
      <c r="CM28" s="200">
        <v>0</v>
      </c>
      <c r="CN28" s="201">
        <v>0</v>
      </c>
      <c r="CO28" s="200">
        <v>0</v>
      </c>
      <c r="CP28" s="201">
        <v>0</v>
      </c>
      <c r="CQ28" s="200">
        <v>0</v>
      </c>
      <c r="CR28" s="201">
        <v>0</v>
      </c>
      <c r="CS28" s="200">
        <v>0</v>
      </c>
      <c r="CT28" s="201">
        <v>0</v>
      </c>
      <c r="CU28" s="200">
        <v>0</v>
      </c>
      <c r="CV28" s="201">
        <v>0</v>
      </c>
      <c r="CW28" s="200">
        <v>0</v>
      </c>
    </row>
    <row r="29" spans="2:101" x14ac:dyDescent="0.25">
      <c r="B29" s="94">
        <v>10078</v>
      </c>
      <c r="C29" s="95" t="s">
        <v>32</v>
      </c>
      <c r="D29" s="195">
        <v>0</v>
      </c>
      <c r="E29" s="196">
        <v>0</v>
      </c>
      <c r="F29" s="197">
        <v>0</v>
      </c>
      <c r="G29" s="198">
        <v>0</v>
      </c>
      <c r="H29" s="197">
        <v>0</v>
      </c>
      <c r="I29" s="198">
        <v>0</v>
      </c>
      <c r="J29" s="197">
        <v>0</v>
      </c>
      <c r="K29" s="198">
        <v>0</v>
      </c>
      <c r="L29" s="197">
        <v>0</v>
      </c>
      <c r="M29" s="198">
        <v>0</v>
      </c>
      <c r="N29" s="197">
        <v>0</v>
      </c>
      <c r="O29" s="198">
        <v>0</v>
      </c>
      <c r="P29" s="197">
        <v>0</v>
      </c>
      <c r="Q29" s="198">
        <v>0</v>
      </c>
      <c r="R29" s="197">
        <v>0</v>
      </c>
      <c r="S29" s="198">
        <v>0</v>
      </c>
      <c r="T29" s="197">
        <v>0</v>
      </c>
      <c r="U29" s="198">
        <v>0</v>
      </c>
      <c r="V29" s="197">
        <v>0</v>
      </c>
      <c r="W29" s="198">
        <v>0</v>
      </c>
      <c r="X29" s="197">
        <v>0</v>
      </c>
      <c r="Y29" s="198">
        <v>0</v>
      </c>
      <c r="Z29" s="197">
        <v>0</v>
      </c>
      <c r="AA29" s="198">
        <v>0</v>
      </c>
      <c r="AB29" s="197">
        <v>0</v>
      </c>
      <c r="AC29" s="198">
        <v>0</v>
      </c>
      <c r="AD29" s="197">
        <v>0</v>
      </c>
      <c r="AE29" s="198">
        <v>0</v>
      </c>
      <c r="AF29" s="197">
        <v>0</v>
      </c>
      <c r="AG29" s="198">
        <v>0</v>
      </c>
      <c r="AH29" s="197">
        <v>0</v>
      </c>
      <c r="AI29" s="198">
        <v>0</v>
      </c>
      <c r="AJ29" s="197">
        <v>0</v>
      </c>
      <c r="AK29" s="198">
        <v>0</v>
      </c>
      <c r="AL29" s="197">
        <v>0</v>
      </c>
      <c r="AM29" s="198">
        <v>0</v>
      </c>
      <c r="AN29" s="197">
        <v>0</v>
      </c>
      <c r="AO29" s="198">
        <v>0</v>
      </c>
      <c r="AP29" s="197">
        <v>0</v>
      </c>
      <c r="AQ29" s="198">
        <v>0</v>
      </c>
      <c r="AR29" s="197">
        <v>0</v>
      </c>
      <c r="AS29" s="198">
        <v>0</v>
      </c>
      <c r="AT29" s="197">
        <v>0</v>
      </c>
      <c r="AU29" s="198">
        <v>0</v>
      </c>
      <c r="AV29" s="197">
        <v>0</v>
      </c>
      <c r="AW29" s="198">
        <v>0</v>
      </c>
      <c r="AX29" s="197">
        <v>0</v>
      </c>
      <c r="AY29" s="198">
        <v>0</v>
      </c>
      <c r="AZ29" s="197">
        <v>0</v>
      </c>
      <c r="BA29" s="197">
        <v>0</v>
      </c>
      <c r="BB29" s="199">
        <v>0</v>
      </c>
      <c r="BC29" s="200">
        <v>0</v>
      </c>
      <c r="BD29" s="201">
        <v>0</v>
      </c>
      <c r="BE29" s="200">
        <v>0</v>
      </c>
      <c r="BF29" s="201">
        <v>0</v>
      </c>
      <c r="BG29" s="200">
        <v>0</v>
      </c>
      <c r="BH29" s="201">
        <v>0</v>
      </c>
      <c r="BI29" s="200">
        <v>0</v>
      </c>
      <c r="BJ29" s="201">
        <v>0</v>
      </c>
      <c r="BK29" s="200">
        <v>0</v>
      </c>
      <c r="BL29" s="201">
        <v>0</v>
      </c>
      <c r="BM29" s="200">
        <v>0</v>
      </c>
      <c r="BN29" s="201">
        <v>0</v>
      </c>
      <c r="BO29" s="200">
        <v>0</v>
      </c>
      <c r="BP29" s="201">
        <v>0</v>
      </c>
      <c r="BQ29" s="200">
        <v>0</v>
      </c>
      <c r="BR29" s="201">
        <v>0</v>
      </c>
      <c r="BS29" s="200">
        <v>0</v>
      </c>
      <c r="BT29" s="201">
        <v>0</v>
      </c>
      <c r="BU29" s="200">
        <v>0</v>
      </c>
      <c r="BV29" s="201">
        <v>0</v>
      </c>
      <c r="BW29" s="200">
        <v>0</v>
      </c>
      <c r="BX29" s="201">
        <v>0</v>
      </c>
      <c r="BY29" s="200">
        <v>0</v>
      </c>
      <c r="BZ29" s="201">
        <v>0</v>
      </c>
      <c r="CA29" s="200">
        <v>0</v>
      </c>
      <c r="CB29" s="201">
        <v>0</v>
      </c>
      <c r="CC29" s="200">
        <v>0</v>
      </c>
      <c r="CD29" s="201">
        <v>0</v>
      </c>
      <c r="CE29" s="200">
        <v>0</v>
      </c>
      <c r="CF29" s="201">
        <v>0</v>
      </c>
      <c r="CG29" s="200">
        <v>0</v>
      </c>
      <c r="CH29" s="201">
        <v>0</v>
      </c>
      <c r="CI29" s="200">
        <v>0</v>
      </c>
      <c r="CJ29" s="201">
        <v>0</v>
      </c>
      <c r="CK29" s="200">
        <v>0</v>
      </c>
      <c r="CL29" s="201">
        <v>0</v>
      </c>
      <c r="CM29" s="200">
        <v>0</v>
      </c>
      <c r="CN29" s="201">
        <v>0</v>
      </c>
      <c r="CO29" s="200">
        <v>0</v>
      </c>
      <c r="CP29" s="201">
        <v>0</v>
      </c>
      <c r="CQ29" s="200">
        <v>0</v>
      </c>
      <c r="CR29" s="201">
        <v>0</v>
      </c>
      <c r="CS29" s="200">
        <v>0</v>
      </c>
      <c r="CT29" s="201">
        <v>0</v>
      </c>
      <c r="CU29" s="200">
        <v>0</v>
      </c>
      <c r="CV29" s="201">
        <v>0</v>
      </c>
      <c r="CW29" s="200">
        <v>0</v>
      </c>
    </row>
    <row r="30" spans="2:101" x14ac:dyDescent="0.25">
      <c r="B30" s="94">
        <v>10079</v>
      </c>
      <c r="C30" s="95" t="s">
        <v>33</v>
      </c>
      <c r="D30" s="195">
        <v>0</v>
      </c>
      <c r="E30" s="196">
        <v>0</v>
      </c>
      <c r="F30" s="197">
        <v>0</v>
      </c>
      <c r="G30" s="198">
        <v>0</v>
      </c>
      <c r="H30" s="197">
        <v>0</v>
      </c>
      <c r="I30" s="198">
        <v>0</v>
      </c>
      <c r="J30" s="197">
        <v>0</v>
      </c>
      <c r="K30" s="198">
        <v>0</v>
      </c>
      <c r="L30" s="197">
        <v>0</v>
      </c>
      <c r="M30" s="198">
        <v>0</v>
      </c>
      <c r="N30" s="197">
        <v>0</v>
      </c>
      <c r="O30" s="198">
        <v>0</v>
      </c>
      <c r="P30" s="197">
        <v>0</v>
      </c>
      <c r="Q30" s="198">
        <v>0</v>
      </c>
      <c r="R30" s="197">
        <v>0</v>
      </c>
      <c r="S30" s="198">
        <v>0</v>
      </c>
      <c r="T30" s="197">
        <v>0</v>
      </c>
      <c r="U30" s="198">
        <v>0</v>
      </c>
      <c r="V30" s="197">
        <v>0</v>
      </c>
      <c r="W30" s="198">
        <v>0</v>
      </c>
      <c r="X30" s="197">
        <v>0</v>
      </c>
      <c r="Y30" s="198">
        <v>0</v>
      </c>
      <c r="Z30" s="197">
        <v>0</v>
      </c>
      <c r="AA30" s="198">
        <v>0</v>
      </c>
      <c r="AB30" s="197">
        <v>0</v>
      </c>
      <c r="AC30" s="198">
        <v>0</v>
      </c>
      <c r="AD30" s="197">
        <v>0</v>
      </c>
      <c r="AE30" s="198">
        <v>0</v>
      </c>
      <c r="AF30" s="197">
        <v>0</v>
      </c>
      <c r="AG30" s="198">
        <v>0</v>
      </c>
      <c r="AH30" s="197">
        <v>0</v>
      </c>
      <c r="AI30" s="198">
        <v>0</v>
      </c>
      <c r="AJ30" s="197">
        <v>0</v>
      </c>
      <c r="AK30" s="198">
        <v>0</v>
      </c>
      <c r="AL30" s="197">
        <v>0</v>
      </c>
      <c r="AM30" s="198">
        <v>0</v>
      </c>
      <c r="AN30" s="197">
        <v>0</v>
      </c>
      <c r="AO30" s="198">
        <v>0</v>
      </c>
      <c r="AP30" s="197">
        <v>0</v>
      </c>
      <c r="AQ30" s="198">
        <v>0</v>
      </c>
      <c r="AR30" s="197">
        <v>0</v>
      </c>
      <c r="AS30" s="198">
        <v>0</v>
      </c>
      <c r="AT30" s="197">
        <v>0</v>
      </c>
      <c r="AU30" s="198">
        <v>0</v>
      </c>
      <c r="AV30" s="197">
        <v>0</v>
      </c>
      <c r="AW30" s="198">
        <v>0</v>
      </c>
      <c r="AX30" s="197">
        <v>0</v>
      </c>
      <c r="AY30" s="198">
        <v>0</v>
      </c>
      <c r="AZ30" s="197">
        <v>0</v>
      </c>
      <c r="BA30" s="197">
        <v>0</v>
      </c>
      <c r="BB30" s="199">
        <v>0</v>
      </c>
      <c r="BC30" s="200">
        <v>0</v>
      </c>
      <c r="BD30" s="201">
        <v>0</v>
      </c>
      <c r="BE30" s="200">
        <v>0</v>
      </c>
      <c r="BF30" s="201">
        <v>0</v>
      </c>
      <c r="BG30" s="200">
        <v>0</v>
      </c>
      <c r="BH30" s="201">
        <v>0</v>
      </c>
      <c r="BI30" s="200">
        <v>0</v>
      </c>
      <c r="BJ30" s="201">
        <v>0</v>
      </c>
      <c r="BK30" s="200">
        <v>0</v>
      </c>
      <c r="BL30" s="201">
        <v>0</v>
      </c>
      <c r="BM30" s="200">
        <v>0</v>
      </c>
      <c r="BN30" s="201">
        <v>0</v>
      </c>
      <c r="BO30" s="200">
        <v>0</v>
      </c>
      <c r="BP30" s="201">
        <v>0</v>
      </c>
      <c r="BQ30" s="200">
        <v>0</v>
      </c>
      <c r="BR30" s="201">
        <v>0</v>
      </c>
      <c r="BS30" s="200">
        <v>0</v>
      </c>
      <c r="BT30" s="201">
        <v>0</v>
      </c>
      <c r="BU30" s="200">
        <v>0</v>
      </c>
      <c r="BV30" s="201">
        <v>0</v>
      </c>
      <c r="BW30" s="200">
        <v>0</v>
      </c>
      <c r="BX30" s="201">
        <v>0</v>
      </c>
      <c r="BY30" s="200">
        <v>0</v>
      </c>
      <c r="BZ30" s="201">
        <v>0</v>
      </c>
      <c r="CA30" s="200">
        <v>0</v>
      </c>
      <c r="CB30" s="201">
        <v>0</v>
      </c>
      <c r="CC30" s="200">
        <v>0</v>
      </c>
      <c r="CD30" s="201">
        <v>0</v>
      </c>
      <c r="CE30" s="200">
        <v>0</v>
      </c>
      <c r="CF30" s="201">
        <v>0</v>
      </c>
      <c r="CG30" s="200">
        <v>0</v>
      </c>
      <c r="CH30" s="201">
        <v>0</v>
      </c>
      <c r="CI30" s="200">
        <v>0</v>
      </c>
      <c r="CJ30" s="201">
        <v>0</v>
      </c>
      <c r="CK30" s="200">
        <v>0</v>
      </c>
      <c r="CL30" s="201">
        <v>0</v>
      </c>
      <c r="CM30" s="200">
        <v>0</v>
      </c>
      <c r="CN30" s="201">
        <v>0</v>
      </c>
      <c r="CO30" s="200">
        <v>0</v>
      </c>
      <c r="CP30" s="201">
        <v>0</v>
      </c>
      <c r="CQ30" s="200">
        <v>0</v>
      </c>
      <c r="CR30" s="201">
        <v>0</v>
      </c>
      <c r="CS30" s="200">
        <v>0</v>
      </c>
      <c r="CT30" s="201">
        <v>0</v>
      </c>
      <c r="CU30" s="200">
        <v>0</v>
      </c>
      <c r="CV30" s="201">
        <v>0</v>
      </c>
      <c r="CW30" s="200">
        <v>0</v>
      </c>
    </row>
    <row r="31" spans="2:101" x14ac:dyDescent="0.25">
      <c r="B31" s="94">
        <v>10080</v>
      </c>
      <c r="C31" s="95" t="s">
        <v>34</v>
      </c>
      <c r="D31" s="195">
        <v>0</v>
      </c>
      <c r="E31" s="196">
        <v>0</v>
      </c>
      <c r="F31" s="197">
        <v>0</v>
      </c>
      <c r="G31" s="198">
        <v>0</v>
      </c>
      <c r="H31" s="197">
        <v>0</v>
      </c>
      <c r="I31" s="198">
        <v>0</v>
      </c>
      <c r="J31" s="197">
        <v>0</v>
      </c>
      <c r="K31" s="198">
        <v>0</v>
      </c>
      <c r="L31" s="197">
        <v>0</v>
      </c>
      <c r="M31" s="198">
        <v>0</v>
      </c>
      <c r="N31" s="197">
        <v>0</v>
      </c>
      <c r="O31" s="198">
        <v>0</v>
      </c>
      <c r="P31" s="197">
        <v>0</v>
      </c>
      <c r="Q31" s="198">
        <v>0</v>
      </c>
      <c r="R31" s="197">
        <v>0</v>
      </c>
      <c r="S31" s="198">
        <v>0</v>
      </c>
      <c r="T31" s="197">
        <v>0</v>
      </c>
      <c r="U31" s="198">
        <v>0</v>
      </c>
      <c r="V31" s="197">
        <v>0</v>
      </c>
      <c r="W31" s="198">
        <v>0</v>
      </c>
      <c r="X31" s="197">
        <v>0</v>
      </c>
      <c r="Y31" s="198">
        <v>0</v>
      </c>
      <c r="Z31" s="197">
        <v>0</v>
      </c>
      <c r="AA31" s="198">
        <v>0</v>
      </c>
      <c r="AB31" s="197">
        <v>0</v>
      </c>
      <c r="AC31" s="198">
        <v>0</v>
      </c>
      <c r="AD31" s="197">
        <v>0</v>
      </c>
      <c r="AE31" s="198">
        <v>0</v>
      </c>
      <c r="AF31" s="197">
        <v>0</v>
      </c>
      <c r="AG31" s="198">
        <v>0</v>
      </c>
      <c r="AH31" s="197">
        <v>0</v>
      </c>
      <c r="AI31" s="198">
        <v>0</v>
      </c>
      <c r="AJ31" s="197">
        <v>0</v>
      </c>
      <c r="AK31" s="198">
        <v>0</v>
      </c>
      <c r="AL31" s="197">
        <v>0</v>
      </c>
      <c r="AM31" s="198">
        <v>0</v>
      </c>
      <c r="AN31" s="197">
        <v>0</v>
      </c>
      <c r="AO31" s="198">
        <v>0</v>
      </c>
      <c r="AP31" s="197">
        <v>0</v>
      </c>
      <c r="AQ31" s="198">
        <v>0</v>
      </c>
      <c r="AR31" s="197">
        <v>0</v>
      </c>
      <c r="AS31" s="198">
        <v>0</v>
      </c>
      <c r="AT31" s="197">
        <v>0</v>
      </c>
      <c r="AU31" s="198">
        <v>0</v>
      </c>
      <c r="AV31" s="197">
        <v>0</v>
      </c>
      <c r="AW31" s="198">
        <v>0</v>
      </c>
      <c r="AX31" s="197">
        <v>0</v>
      </c>
      <c r="AY31" s="198">
        <v>0</v>
      </c>
      <c r="AZ31" s="197">
        <v>0</v>
      </c>
      <c r="BA31" s="197">
        <v>0</v>
      </c>
      <c r="BB31" s="199">
        <v>0</v>
      </c>
      <c r="BC31" s="200">
        <v>0</v>
      </c>
      <c r="BD31" s="201">
        <v>0</v>
      </c>
      <c r="BE31" s="200">
        <v>0</v>
      </c>
      <c r="BF31" s="201">
        <v>0</v>
      </c>
      <c r="BG31" s="200">
        <v>0</v>
      </c>
      <c r="BH31" s="201">
        <v>0</v>
      </c>
      <c r="BI31" s="200">
        <v>0</v>
      </c>
      <c r="BJ31" s="201">
        <v>0</v>
      </c>
      <c r="BK31" s="200">
        <v>0</v>
      </c>
      <c r="BL31" s="201">
        <v>0</v>
      </c>
      <c r="BM31" s="200">
        <v>0</v>
      </c>
      <c r="BN31" s="201">
        <v>0</v>
      </c>
      <c r="BO31" s="200">
        <v>0</v>
      </c>
      <c r="BP31" s="201">
        <v>0</v>
      </c>
      <c r="BQ31" s="200">
        <v>0</v>
      </c>
      <c r="BR31" s="201">
        <v>0</v>
      </c>
      <c r="BS31" s="200">
        <v>0</v>
      </c>
      <c r="BT31" s="201">
        <v>0</v>
      </c>
      <c r="BU31" s="200">
        <v>0</v>
      </c>
      <c r="BV31" s="201">
        <v>0</v>
      </c>
      <c r="BW31" s="200">
        <v>0</v>
      </c>
      <c r="BX31" s="201">
        <v>0</v>
      </c>
      <c r="BY31" s="200">
        <v>0</v>
      </c>
      <c r="BZ31" s="201">
        <v>0</v>
      </c>
      <c r="CA31" s="200">
        <v>0</v>
      </c>
      <c r="CB31" s="201">
        <v>0</v>
      </c>
      <c r="CC31" s="200">
        <v>0</v>
      </c>
      <c r="CD31" s="201">
        <v>0</v>
      </c>
      <c r="CE31" s="200">
        <v>0</v>
      </c>
      <c r="CF31" s="201">
        <v>0</v>
      </c>
      <c r="CG31" s="200">
        <v>0</v>
      </c>
      <c r="CH31" s="201">
        <v>0</v>
      </c>
      <c r="CI31" s="200">
        <v>0</v>
      </c>
      <c r="CJ31" s="201">
        <v>0</v>
      </c>
      <c r="CK31" s="200">
        <v>0</v>
      </c>
      <c r="CL31" s="201">
        <v>0</v>
      </c>
      <c r="CM31" s="200">
        <v>0</v>
      </c>
      <c r="CN31" s="201">
        <v>0</v>
      </c>
      <c r="CO31" s="200">
        <v>0</v>
      </c>
      <c r="CP31" s="201">
        <v>0</v>
      </c>
      <c r="CQ31" s="200">
        <v>0</v>
      </c>
      <c r="CR31" s="201">
        <v>0</v>
      </c>
      <c r="CS31" s="200">
        <v>0</v>
      </c>
      <c r="CT31" s="201">
        <v>0</v>
      </c>
      <c r="CU31" s="200">
        <v>0</v>
      </c>
      <c r="CV31" s="201">
        <v>0</v>
      </c>
      <c r="CW31" s="200">
        <v>0</v>
      </c>
    </row>
    <row r="32" spans="2:101" x14ac:dyDescent="0.25">
      <c r="B32" s="94">
        <v>10081</v>
      </c>
      <c r="C32" s="95" t="s">
        <v>35</v>
      </c>
      <c r="D32" s="195">
        <v>0</v>
      </c>
      <c r="E32" s="196">
        <v>0</v>
      </c>
      <c r="F32" s="197">
        <v>0</v>
      </c>
      <c r="G32" s="198">
        <v>0</v>
      </c>
      <c r="H32" s="197">
        <v>0</v>
      </c>
      <c r="I32" s="198">
        <v>0</v>
      </c>
      <c r="J32" s="197">
        <v>0</v>
      </c>
      <c r="K32" s="198">
        <v>0</v>
      </c>
      <c r="L32" s="197">
        <v>0</v>
      </c>
      <c r="M32" s="198">
        <v>0</v>
      </c>
      <c r="N32" s="197">
        <v>0</v>
      </c>
      <c r="O32" s="198">
        <v>0</v>
      </c>
      <c r="P32" s="197">
        <v>0</v>
      </c>
      <c r="Q32" s="198">
        <v>0</v>
      </c>
      <c r="R32" s="197">
        <v>0</v>
      </c>
      <c r="S32" s="198">
        <v>0</v>
      </c>
      <c r="T32" s="197">
        <v>0</v>
      </c>
      <c r="U32" s="198">
        <v>0</v>
      </c>
      <c r="V32" s="197">
        <v>0</v>
      </c>
      <c r="W32" s="198">
        <v>0</v>
      </c>
      <c r="X32" s="197">
        <v>0</v>
      </c>
      <c r="Y32" s="198">
        <v>0</v>
      </c>
      <c r="Z32" s="197">
        <v>0</v>
      </c>
      <c r="AA32" s="198">
        <v>0</v>
      </c>
      <c r="AB32" s="197">
        <v>0</v>
      </c>
      <c r="AC32" s="198">
        <v>0</v>
      </c>
      <c r="AD32" s="197">
        <v>0</v>
      </c>
      <c r="AE32" s="198">
        <v>0</v>
      </c>
      <c r="AF32" s="197">
        <v>0</v>
      </c>
      <c r="AG32" s="198">
        <v>0</v>
      </c>
      <c r="AH32" s="197">
        <v>0</v>
      </c>
      <c r="AI32" s="198">
        <v>0</v>
      </c>
      <c r="AJ32" s="197">
        <v>0</v>
      </c>
      <c r="AK32" s="198">
        <v>0</v>
      </c>
      <c r="AL32" s="197">
        <v>0</v>
      </c>
      <c r="AM32" s="198">
        <v>0</v>
      </c>
      <c r="AN32" s="197">
        <v>0</v>
      </c>
      <c r="AO32" s="198">
        <v>0</v>
      </c>
      <c r="AP32" s="197">
        <v>0</v>
      </c>
      <c r="AQ32" s="198">
        <v>0</v>
      </c>
      <c r="AR32" s="197">
        <v>0</v>
      </c>
      <c r="AS32" s="198">
        <v>0</v>
      </c>
      <c r="AT32" s="197">
        <v>0</v>
      </c>
      <c r="AU32" s="198">
        <v>0</v>
      </c>
      <c r="AV32" s="197">
        <v>0</v>
      </c>
      <c r="AW32" s="198">
        <v>0</v>
      </c>
      <c r="AX32" s="197">
        <v>0</v>
      </c>
      <c r="AY32" s="198">
        <v>0</v>
      </c>
      <c r="AZ32" s="197">
        <v>0</v>
      </c>
      <c r="BA32" s="197">
        <v>0</v>
      </c>
      <c r="BB32" s="199">
        <v>0</v>
      </c>
      <c r="BC32" s="200">
        <v>0</v>
      </c>
      <c r="BD32" s="201">
        <v>0</v>
      </c>
      <c r="BE32" s="200">
        <v>0</v>
      </c>
      <c r="BF32" s="201">
        <v>0</v>
      </c>
      <c r="BG32" s="200">
        <v>0</v>
      </c>
      <c r="BH32" s="201">
        <v>0</v>
      </c>
      <c r="BI32" s="200">
        <v>0</v>
      </c>
      <c r="BJ32" s="201">
        <v>0</v>
      </c>
      <c r="BK32" s="200">
        <v>0</v>
      </c>
      <c r="BL32" s="201">
        <v>0</v>
      </c>
      <c r="BM32" s="200">
        <v>0</v>
      </c>
      <c r="BN32" s="201">
        <v>0</v>
      </c>
      <c r="BO32" s="200">
        <v>0</v>
      </c>
      <c r="BP32" s="201">
        <v>0</v>
      </c>
      <c r="BQ32" s="200">
        <v>0</v>
      </c>
      <c r="BR32" s="201">
        <v>0</v>
      </c>
      <c r="BS32" s="200">
        <v>0</v>
      </c>
      <c r="BT32" s="201">
        <v>0</v>
      </c>
      <c r="BU32" s="200">
        <v>0</v>
      </c>
      <c r="BV32" s="201">
        <v>0</v>
      </c>
      <c r="BW32" s="200">
        <v>0</v>
      </c>
      <c r="BX32" s="201">
        <v>0</v>
      </c>
      <c r="BY32" s="200">
        <v>0</v>
      </c>
      <c r="BZ32" s="201">
        <v>0</v>
      </c>
      <c r="CA32" s="200">
        <v>0</v>
      </c>
      <c r="CB32" s="201">
        <v>0</v>
      </c>
      <c r="CC32" s="200">
        <v>0</v>
      </c>
      <c r="CD32" s="201">
        <v>0</v>
      </c>
      <c r="CE32" s="200">
        <v>0</v>
      </c>
      <c r="CF32" s="201">
        <v>0</v>
      </c>
      <c r="CG32" s="200">
        <v>0</v>
      </c>
      <c r="CH32" s="201">
        <v>0</v>
      </c>
      <c r="CI32" s="200">
        <v>0</v>
      </c>
      <c r="CJ32" s="201">
        <v>0</v>
      </c>
      <c r="CK32" s="200">
        <v>0</v>
      </c>
      <c r="CL32" s="201">
        <v>0</v>
      </c>
      <c r="CM32" s="200">
        <v>0</v>
      </c>
      <c r="CN32" s="201">
        <v>0</v>
      </c>
      <c r="CO32" s="200">
        <v>0</v>
      </c>
      <c r="CP32" s="201">
        <v>0</v>
      </c>
      <c r="CQ32" s="200">
        <v>0</v>
      </c>
      <c r="CR32" s="201">
        <v>0</v>
      </c>
      <c r="CS32" s="200">
        <v>0</v>
      </c>
      <c r="CT32" s="201">
        <v>0</v>
      </c>
      <c r="CU32" s="200">
        <v>0</v>
      </c>
      <c r="CV32" s="201">
        <v>0</v>
      </c>
      <c r="CW32" s="200">
        <v>0</v>
      </c>
    </row>
    <row r="33" spans="2:101" x14ac:dyDescent="0.25">
      <c r="B33" s="94">
        <v>10082</v>
      </c>
      <c r="C33" s="95" t="s">
        <v>36</v>
      </c>
      <c r="D33" s="195">
        <v>0</v>
      </c>
      <c r="E33" s="196">
        <v>0</v>
      </c>
      <c r="F33" s="197">
        <v>0</v>
      </c>
      <c r="G33" s="198">
        <v>0</v>
      </c>
      <c r="H33" s="197">
        <v>0</v>
      </c>
      <c r="I33" s="198">
        <v>0</v>
      </c>
      <c r="J33" s="197">
        <v>0</v>
      </c>
      <c r="K33" s="198">
        <v>0</v>
      </c>
      <c r="L33" s="197">
        <v>0</v>
      </c>
      <c r="M33" s="198">
        <v>0</v>
      </c>
      <c r="N33" s="197">
        <v>0</v>
      </c>
      <c r="O33" s="198">
        <v>0</v>
      </c>
      <c r="P33" s="197">
        <v>0</v>
      </c>
      <c r="Q33" s="198">
        <v>0</v>
      </c>
      <c r="R33" s="197">
        <v>0</v>
      </c>
      <c r="S33" s="198">
        <v>0</v>
      </c>
      <c r="T33" s="197">
        <v>0</v>
      </c>
      <c r="U33" s="198">
        <v>0</v>
      </c>
      <c r="V33" s="197">
        <v>0</v>
      </c>
      <c r="W33" s="198">
        <v>0</v>
      </c>
      <c r="X33" s="197">
        <v>0</v>
      </c>
      <c r="Y33" s="198">
        <v>0</v>
      </c>
      <c r="Z33" s="197">
        <v>0</v>
      </c>
      <c r="AA33" s="198">
        <v>0</v>
      </c>
      <c r="AB33" s="197">
        <v>0</v>
      </c>
      <c r="AC33" s="198">
        <v>0</v>
      </c>
      <c r="AD33" s="197">
        <v>0</v>
      </c>
      <c r="AE33" s="198">
        <v>0</v>
      </c>
      <c r="AF33" s="197">
        <v>0</v>
      </c>
      <c r="AG33" s="198">
        <v>0</v>
      </c>
      <c r="AH33" s="197">
        <v>0</v>
      </c>
      <c r="AI33" s="198">
        <v>0</v>
      </c>
      <c r="AJ33" s="197">
        <v>0</v>
      </c>
      <c r="AK33" s="198">
        <v>0</v>
      </c>
      <c r="AL33" s="197">
        <v>0</v>
      </c>
      <c r="AM33" s="198">
        <v>0</v>
      </c>
      <c r="AN33" s="197">
        <v>0</v>
      </c>
      <c r="AO33" s="198">
        <v>0</v>
      </c>
      <c r="AP33" s="197">
        <v>0</v>
      </c>
      <c r="AQ33" s="198">
        <v>0</v>
      </c>
      <c r="AR33" s="197">
        <v>0</v>
      </c>
      <c r="AS33" s="198">
        <v>0</v>
      </c>
      <c r="AT33" s="197">
        <v>0</v>
      </c>
      <c r="AU33" s="198">
        <v>0</v>
      </c>
      <c r="AV33" s="197">
        <v>0</v>
      </c>
      <c r="AW33" s="198">
        <v>0</v>
      </c>
      <c r="AX33" s="197">
        <v>0</v>
      </c>
      <c r="AY33" s="198">
        <v>0</v>
      </c>
      <c r="AZ33" s="197">
        <v>0</v>
      </c>
      <c r="BA33" s="197">
        <v>0</v>
      </c>
      <c r="BB33" s="199">
        <v>0</v>
      </c>
      <c r="BC33" s="200">
        <v>0</v>
      </c>
      <c r="BD33" s="201">
        <v>0</v>
      </c>
      <c r="BE33" s="200">
        <v>0</v>
      </c>
      <c r="BF33" s="201">
        <v>0</v>
      </c>
      <c r="BG33" s="200">
        <v>0</v>
      </c>
      <c r="BH33" s="201">
        <v>0</v>
      </c>
      <c r="BI33" s="200">
        <v>0</v>
      </c>
      <c r="BJ33" s="201">
        <v>0</v>
      </c>
      <c r="BK33" s="200">
        <v>0</v>
      </c>
      <c r="BL33" s="201">
        <v>0</v>
      </c>
      <c r="BM33" s="200">
        <v>0</v>
      </c>
      <c r="BN33" s="201">
        <v>0</v>
      </c>
      <c r="BO33" s="200">
        <v>0</v>
      </c>
      <c r="BP33" s="201">
        <v>0</v>
      </c>
      <c r="BQ33" s="200">
        <v>0</v>
      </c>
      <c r="BR33" s="201">
        <v>0</v>
      </c>
      <c r="BS33" s="200">
        <v>0</v>
      </c>
      <c r="BT33" s="201">
        <v>0</v>
      </c>
      <c r="BU33" s="200">
        <v>0</v>
      </c>
      <c r="BV33" s="201">
        <v>0</v>
      </c>
      <c r="BW33" s="200">
        <v>0</v>
      </c>
      <c r="BX33" s="201">
        <v>0</v>
      </c>
      <c r="BY33" s="200">
        <v>0</v>
      </c>
      <c r="BZ33" s="201">
        <v>0</v>
      </c>
      <c r="CA33" s="200">
        <v>0</v>
      </c>
      <c r="CB33" s="201">
        <v>0</v>
      </c>
      <c r="CC33" s="200">
        <v>0</v>
      </c>
      <c r="CD33" s="201">
        <v>0</v>
      </c>
      <c r="CE33" s="200">
        <v>0</v>
      </c>
      <c r="CF33" s="201">
        <v>0</v>
      </c>
      <c r="CG33" s="200">
        <v>0</v>
      </c>
      <c r="CH33" s="201">
        <v>0</v>
      </c>
      <c r="CI33" s="200">
        <v>0</v>
      </c>
      <c r="CJ33" s="201">
        <v>0</v>
      </c>
      <c r="CK33" s="200">
        <v>0</v>
      </c>
      <c r="CL33" s="201">
        <v>0</v>
      </c>
      <c r="CM33" s="200">
        <v>0</v>
      </c>
      <c r="CN33" s="201">
        <v>0</v>
      </c>
      <c r="CO33" s="200">
        <v>0</v>
      </c>
      <c r="CP33" s="201">
        <v>0</v>
      </c>
      <c r="CQ33" s="200">
        <v>0</v>
      </c>
      <c r="CR33" s="201">
        <v>0</v>
      </c>
      <c r="CS33" s="200">
        <v>0</v>
      </c>
      <c r="CT33" s="201">
        <v>0</v>
      </c>
      <c r="CU33" s="200">
        <v>0</v>
      </c>
      <c r="CV33" s="201">
        <v>0</v>
      </c>
      <c r="CW33" s="200">
        <v>0</v>
      </c>
    </row>
    <row r="34" spans="2:101" x14ac:dyDescent="0.25">
      <c r="B34" s="94">
        <v>10083</v>
      </c>
      <c r="C34" s="95" t="s">
        <v>37</v>
      </c>
      <c r="D34" s="195">
        <v>0</v>
      </c>
      <c r="E34" s="196">
        <v>0</v>
      </c>
      <c r="F34" s="197">
        <v>0</v>
      </c>
      <c r="G34" s="198">
        <v>0</v>
      </c>
      <c r="H34" s="197">
        <v>0</v>
      </c>
      <c r="I34" s="198">
        <v>0</v>
      </c>
      <c r="J34" s="197">
        <v>0</v>
      </c>
      <c r="K34" s="198">
        <v>0</v>
      </c>
      <c r="L34" s="197">
        <v>0</v>
      </c>
      <c r="M34" s="198">
        <v>0</v>
      </c>
      <c r="N34" s="197">
        <v>0</v>
      </c>
      <c r="O34" s="198">
        <v>0</v>
      </c>
      <c r="P34" s="197">
        <v>0</v>
      </c>
      <c r="Q34" s="198">
        <v>0</v>
      </c>
      <c r="R34" s="197">
        <v>0</v>
      </c>
      <c r="S34" s="198">
        <v>0</v>
      </c>
      <c r="T34" s="197">
        <v>0</v>
      </c>
      <c r="U34" s="198">
        <v>0</v>
      </c>
      <c r="V34" s="197">
        <v>0</v>
      </c>
      <c r="W34" s="198">
        <v>0</v>
      </c>
      <c r="X34" s="197">
        <v>0</v>
      </c>
      <c r="Y34" s="198">
        <v>0</v>
      </c>
      <c r="Z34" s="197">
        <v>0</v>
      </c>
      <c r="AA34" s="198">
        <v>0</v>
      </c>
      <c r="AB34" s="197">
        <v>0</v>
      </c>
      <c r="AC34" s="198">
        <v>0</v>
      </c>
      <c r="AD34" s="197">
        <v>0</v>
      </c>
      <c r="AE34" s="198">
        <v>0</v>
      </c>
      <c r="AF34" s="197">
        <v>0</v>
      </c>
      <c r="AG34" s="198">
        <v>0</v>
      </c>
      <c r="AH34" s="197">
        <v>0</v>
      </c>
      <c r="AI34" s="198">
        <v>0</v>
      </c>
      <c r="AJ34" s="197">
        <v>0</v>
      </c>
      <c r="AK34" s="198">
        <v>0</v>
      </c>
      <c r="AL34" s="197">
        <v>0</v>
      </c>
      <c r="AM34" s="198">
        <v>0</v>
      </c>
      <c r="AN34" s="197">
        <v>0</v>
      </c>
      <c r="AO34" s="198">
        <v>0</v>
      </c>
      <c r="AP34" s="197">
        <v>0</v>
      </c>
      <c r="AQ34" s="198">
        <v>0</v>
      </c>
      <c r="AR34" s="197">
        <v>0</v>
      </c>
      <c r="AS34" s="198">
        <v>0</v>
      </c>
      <c r="AT34" s="197">
        <v>0</v>
      </c>
      <c r="AU34" s="198">
        <v>0</v>
      </c>
      <c r="AV34" s="197">
        <v>0</v>
      </c>
      <c r="AW34" s="198">
        <v>0</v>
      </c>
      <c r="AX34" s="197">
        <v>0</v>
      </c>
      <c r="AY34" s="198">
        <v>0</v>
      </c>
      <c r="AZ34" s="197">
        <v>0</v>
      </c>
      <c r="BA34" s="197">
        <v>0</v>
      </c>
      <c r="BB34" s="199">
        <v>0</v>
      </c>
      <c r="BC34" s="200">
        <v>0</v>
      </c>
      <c r="BD34" s="201">
        <v>0</v>
      </c>
      <c r="BE34" s="200">
        <v>0</v>
      </c>
      <c r="BF34" s="201">
        <v>0</v>
      </c>
      <c r="BG34" s="200">
        <v>0</v>
      </c>
      <c r="BH34" s="201">
        <v>0</v>
      </c>
      <c r="BI34" s="200">
        <v>0</v>
      </c>
      <c r="BJ34" s="201">
        <v>0</v>
      </c>
      <c r="BK34" s="200">
        <v>0</v>
      </c>
      <c r="BL34" s="201">
        <v>0</v>
      </c>
      <c r="BM34" s="200">
        <v>0</v>
      </c>
      <c r="BN34" s="201">
        <v>0</v>
      </c>
      <c r="BO34" s="200">
        <v>0</v>
      </c>
      <c r="BP34" s="201">
        <v>0</v>
      </c>
      <c r="BQ34" s="200">
        <v>0</v>
      </c>
      <c r="BR34" s="201">
        <v>0</v>
      </c>
      <c r="BS34" s="200">
        <v>0</v>
      </c>
      <c r="BT34" s="201">
        <v>0</v>
      </c>
      <c r="BU34" s="200">
        <v>0</v>
      </c>
      <c r="BV34" s="201">
        <v>0</v>
      </c>
      <c r="BW34" s="200">
        <v>0</v>
      </c>
      <c r="BX34" s="201">
        <v>0</v>
      </c>
      <c r="BY34" s="200">
        <v>0</v>
      </c>
      <c r="BZ34" s="201">
        <v>0</v>
      </c>
      <c r="CA34" s="200">
        <v>0</v>
      </c>
      <c r="CB34" s="201">
        <v>0</v>
      </c>
      <c r="CC34" s="200">
        <v>0</v>
      </c>
      <c r="CD34" s="201">
        <v>0</v>
      </c>
      <c r="CE34" s="200">
        <v>0</v>
      </c>
      <c r="CF34" s="201">
        <v>0</v>
      </c>
      <c r="CG34" s="200">
        <v>0</v>
      </c>
      <c r="CH34" s="201">
        <v>0</v>
      </c>
      <c r="CI34" s="200">
        <v>0</v>
      </c>
      <c r="CJ34" s="201">
        <v>0</v>
      </c>
      <c r="CK34" s="200">
        <v>0</v>
      </c>
      <c r="CL34" s="201">
        <v>0</v>
      </c>
      <c r="CM34" s="200">
        <v>0</v>
      </c>
      <c r="CN34" s="201">
        <v>0</v>
      </c>
      <c r="CO34" s="200">
        <v>0</v>
      </c>
      <c r="CP34" s="201">
        <v>0</v>
      </c>
      <c r="CQ34" s="200">
        <v>0</v>
      </c>
      <c r="CR34" s="201">
        <v>0</v>
      </c>
      <c r="CS34" s="200">
        <v>0</v>
      </c>
      <c r="CT34" s="201">
        <v>0</v>
      </c>
      <c r="CU34" s="200">
        <v>0</v>
      </c>
      <c r="CV34" s="201">
        <v>0</v>
      </c>
      <c r="CW34" s="200">
        <v>0</v>
      </c>
    </row>
    <row r="35" spans="2:101" x14ac:dyDescent="0.25">
      <c r="B35" s="94">
        <v>10086</v>
      </c>
      <c r="C35" s="95" t="s">
        <v>38</v>
      </c>
      <c r="D35" s="195">
        <v>0</v>
      </c>
      <c r="E35" s="196">
        <v>0</v>
      </c>
      <c r="F35" s="197">
        <v>0</v>
      </c>
      <c r="G35" s="198">
        <v>0</v>
      </c>
      <c r="H35" s="197">
        <v>0</v>
      </c>
      <c r="I35" s="198">
        <v>0</v>
      </c>
      <c r="J35" s="197">
        <v>0</v>
      </c>
      <c r="K35" s="198">
        <v>0</v>
      </c>
      <c r="L35" s="197">
        <v>0</v>
      </c>
      <c r="M35" s="198">
        <v>0</v>
      </c>
      <c r="N35" s="197">
        <v>0</v>
      </c>
      <c r="O35" s="198">
        <v>0</v>
      </c>
      <c r="P35" s="197">
        <v>0</v>
      </c>
      <c r="Q35" s="198">
        <v>0</v>
      </c>
      <c r="R35" s="197">
        <v>0</v>
      </c>
      <c r="S35" s="198">
        <v>0</v>
      </c>
      <c r="T35" s="197">
        <v>0</v>
      </c>
      <c r="U35" s="198">
        <v>0</v>
      </c>
      <c r="V35" s="197">
        <v>0</v>
      </c>
      <c r="W35" s="198">
        <v>0</v>
      </c>
      <c r="X35" s="197">
        <v>0</v>
      </c>
      <c r="Y35" s="198">
        <v>0</v>
      </c>
      <c r="Z35" s="197">
        <v>0</v>
      </c>
      <c r="AA35" s="198">
        <v>0</v>
      </c>
      <c r="AB35" s="197">
        <v>0</v>
      </c>
      <c r="AC35" s="198">
        <v>0</v>
      </c>
      <c r="AD35" s="197">
        <v>0</v>
      </c>
      <c r="AE35" s="198">
        <v>0</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v>0</v>
      </c>
      <c r="AU35" s="198">
        <v>0</v>
      </c>
      <c r="AV35" s="197">
        <v>0</v>
      </c>
      <c r="AW35" s="198">
        <v>0</v>
      </c>
      <c r="AX35" s="197">
        <v>0</v>
      </c>
      <c r="AY35" s="198">
        <v>0</v>
      </c>
      <c r="AZ35" s="197">
        <v>0</v>
      </c>
      <c r="BA35" s="197">
        <v>0</v>
      </c>
      <c r="BB35" s="199">
        <v>0</v>
      </c>
      <c r="BC35" s="200">
        <v>0</v>
      </c>
      <c r="BD35" s="201">
        <v>0</v>
      </c>
      <c r="BE35" s="200">
        <v>0</v>
      </c>
      <c r="BF35" s="201">
        <v>0</v>
      </c>
      <c r="BG35" s="200">
        <v>0</v>
      </c>
      <c r="BH35" s="201">
        <v>0</v>
      </c>
      <c r="BI35" s="200">
        <v>0</v>
      </c>
      <c r="BJ35" s="201">
        <v>0</v>
      </c>
      <c r="BK35" s="200">
        <v>0</v>
      </c>
      <c r="BL35" s="201">
        <v>0</v>
      </c>
      <c r="BM35" s="200">
        <v>0</v>
      </c>
      <c r="BN35" s="201">
        <v>0</v>
      </c>
      <c r="BO35" s="200">
        <v>0</v>
      </c>
      <c r="BP35" s="201">
        <v>0</v>
      </c>
      <c r="BQ35" s="200">
        <v>0</v>
      </c>
      <c r="BR35" s="201">
        <v>0</v>
      </c>
      <c r="BS35" s="200">
        <v>0</v>
      </c>
      <c r="BT35" s="201">
        <v>0</v>
      </c>
      <c r="BU35" s="200">
        <v>0</v>
      </c>
      <c r="BV35" s="201">
        <v>0</v>
      </c>
      <c r="BW35" s="200">
        <v>0</v>
      </c>
      <c r="BX35" s="201">
        <v>0</v>
      </c>
      <c r="BY35" s="200">
        <v>0</v>
      </c>
      <c r="BZ35" s="201">
        <v>0</v>
      </c>
      <c r="CA35" s="200">
        <v>0</v>
      </c>
      <c r="CB35" s="201">
        <v>0</v>
      </c>
      <c r="CC35" s="200">
        <v>0</v>
      </c>
      <c r="CD35" s="201">
        <v>0</v>
      </c>
      <c r="CE35" s="200">
        <v>0</v>
      </c>
      <c r="CF35" s="201">
        <v>0</v>
      </c>
      <c r="CG35" s="200">
        <v>0</v>
      </c>
      <c r="CH35" s="201">
        <v>0</v>
      </c>
      <c r="CI35" s="200">
        <v>0</v>
      </c>
      <c r="CJ35" s="201">
        <v>0</v>
      </c>
      <c r="CK35" s="200">
        <v>0</v>
      </c>
      <c r="CL35" s="201">
        <v>0</v>
      </c>
      <c r="CM35" s="200">
        <v>0</v>
      </c>
      <c r="CN35" s="201">
        <v>0</v>
      </c>
      <c r="CO35" s="200">
        <v>0</v>
      </c>
      <c r="CP35" s="201">
        <v>0</v>
      </c>
      <c r="CQ35" s="200">
        <v>0</v>
      </c>
      <c r="CR35" s="201">
        <v>0</v>
      </c>
      <c r="CS35" s="200">
        <v>0</v>
      </c>
      <c r="CT35" s="201">
        <v>0</v>
      </c>
      <c r="CU35" s="200">
        <v>0</v>
      </c>
      <c r="CV35" s="201">
        <v>0</v>
      </c>
      <c r="CW35" s="200">
        <v>0</v>
      </c>
    </row>
    <row r="36" spans="2:101" x14ac:dyDescent="0.25">
      <c r="B36" s="94">
        <v>10087</v>
      </c>
      <c r="C36" s="95" t="s">
        <v>39</v>
      </c>
      <c r="D36" s="195">
        <v>0</v>
      </c>
      <c r="E36" s="196">
        <v>0</v>
      </c>
      <c r="F36" s="197">
        <v>0</v>
      </c>
      <c r="G36" s="198">
        <v>0</v>
      </c>
      <c r="H36" s="197">
        <v>0</v>
      </c>
      <c r="I36" s="198">
        <v>0</v>
      </c>
      <c r="J36" s="197">
        <v>0</v>
      </c>
      <c r="K36" s="198">
        <v>0</v>
      </c>
      <c r="L36" s="197">
        <v>0</v>
      </c>
      <c r="M36" s="198">
        <v>0</v>
      </c>
      <c r="N36" s="197">
        <v>0</v>
      </c>
      <c r="O36" s="198">
        <v>0</v>
      </c>
      <c r="P36" s="197">
        <v>0</v>
      </c>
      <c r="Q36" s="198">
        <v>0</v>
      </c>
      <c r="R36" s="197">
        <v>0</v>
      </c>
      <c r="S36" s="198">
        <v>0</v>
      </c>
      <c r="T36" s="197">
        <v>0</v>
      </c>
      <c r="U36" s="198">
        <v>0</v>
      </c>
      <c r="V36" s="197">
        <v>0</v>
      </c>
      <c r="W36" s="198">
        <v>0</v>
      </c>
      <c r="X36" s="197">
        <v>0</v>
      </c>
      <c r="Y36" s="198">
        <v>0</v>
      </c>
      <c r="Z36" s="197">
        <v>0</v>
      </c>
      <c r="AA36" s="198">
        <v>0</v>
      </c>
      <c r="AB36" s="197">
        <v>0</v>
      </c>
      <c r="AC36" s="198">
        <v>0</v>
      </c>
      <c r="AD36" s="197">
        <v>0</v>
      </c>
      <c r="AE36" s="198">
        <v>0</v>
      </c>
      <c r="AF36" s="197">
        <v>0</v>
      </c>
      <c r="AG36" s="198">
        <v>0</v>
      </c>
      <c r="AH36" s="197">
        <v>0</v>
      </c>
      <c r="AI36" s="198">
        <v>0</v>
      </c>
      <c r="AJ36" s="197">
        <v>0</v>
      </c>
      <c r="AK36" s="198">
        <v>0</v>
      </c>
      <c r="AL36" s="197">
        <v>0</v>
      </c>
      <c r="AM36" s="198">
        <v>0</v>
      </c>
      <c r="AN36" s="197">
        <v>0</v>
      </c>
      <c r="AO36" s="198">
        <v>0</v>
      </c>
      <c r="AP36" s="197">
        <v>0</v>
      </c>
      <c r="AQ36" s="198">
        <v>0</v>
      </c>
      <c r="AR36" s="197">
        <v>0</v>
      </c>
      <c r="AS36" s="198">
        <v>0</v>
      </c>
      <c r="AT36" s="197">
        <v>0</v>
      </c>
      <c r="AU36" s="198">
        <v>0</v>
      </c>
      <c r="AV36" s="197">
        <v>0</v>
      </c>
      <c r="AW36" s="198">
        <v>0</v>
      </c>
      <c r="AX36" s="197">
        <v>0</v>
      </c>
      <c r="AY36" s="198">
        <v>0</v>
      </c>
      <c r="AZ36" s="197">
        <v>0</v>
      </c>
      <c r="BA36" s="197">
        <v>0</v>
      </c>
      <c r="BB36" s="199">
        <v>0</v>
      </c>
      <c r="BC36" s="200">
        <v>0</v>
      </c>
      <c r="BD36" s="201">
        <v>0</v>
      </c>
      <c r="BE36" s="200">
        <v>0</v>
      </c>
      <c r="BF36" s="201">
        <v>0</v>
      </c>
      <c r="BG36" s="200">
        <v>0</v>
      </c>
      <c r="BH36" s="201">
        <v>0</v>
      </c>
      <c r="BI36" s="200">
        <v>0</v>
      </c>
      <c r="BJ36" s="201">
        <v>0</v>
      </c>
      <c r="BK36" s="200">
        <v>0</v>
      </c>
      <c r="BL36" s="201">
        <v>0</v>
      </c>
      <c r="BM36" s="200">
        <v>0</v>
      </c>
      <c r="BN36" s="201">
        <v>0</v>
      </c>
      <c r="BO36" s="200">
        <v>0</v>
      </c>
      <c r="BP36" s="201">
        <v>0</v>
      </c>
      <c r="BQ36" s="200">
        <v>0</v>
      </c>
      <c r="BR36" s="201">
        <v>0</v>
      </c>
      <c r="BS36" s="200">
        <v>0</v>
      </c>
      <c r="BT36" s="201">
        <v>0</v>
      </c>
      <c r="BU36" s="200">
        <v>0</v>
      </c>
      <c r="BV36" s="201">
        <v>0</v>
      </c>
      <c r="BW36" s="200">
        <v>0</v>
      </c>
      <c r="BX36" s="201">
        <v>0</v>
      </c>
      <c r="BY36" s="200">
        <v>0</v>
      </c>
      <c r="BZ36" s="201">
        <v>0</v>
      </c>
      <c r="CA36" s="200">
        <v>0</v>
      </c>
      <c r="CB36" s="201">
        <v>0</v>
      </c>
      <c r="CC36" s="200">
        <v>0</v>
      </c>
      <c r="CD36" s="201">
        <v>0</v>
      </c>
      <c r="CE36" s="200">
        <v>0</v>
      </c>
      <c r="CF36" s="201">
        <v>0</v>
      </c>
      <c r="CG36" s="200">
        <v>0</v>
      </c>
      <c r="CH36" s="201">
        <v>0</v>
      </c>
      <c r="CI36" s="200">
        <v>0</v>
      </c>
      <c r="CJ36" s="201">
        <v>0</v>
      </c>
      <c r="CK36" s="200">
        <v>0</v>
      </c>
      <c r="CL36" s="201">
        <v>0</v>
      </c>
      <c r="CM36" s="200">
        <v>0</v>
      </c>
      <c r="CN36" s="201">
        <v>0</v>
      </c>
      <c r="CO36" s="200">
        <v>0</v>
      </c>
      <c r="CP36" s="201">
        <v>0</v>
      </c>
      <c r="CQ36" s="200">
        <v>0</v>
      </c>
      <c r="CR36" s="201">
        <v>0</v>
      </c>
      <c r="CS36" s="200">
        <v>0</v>
      </c>
      <c r="CT36" s="201">
        <v>0</v>
      </c>
      <c r="CU36" s="200">
        <v>0</v>
      </c>
      <c r="CV36" s="201">
        <v>0</v>
      </c>
      <c r="CW36" s="200">
        <v>0</v>
      </c>
    </row>
    <row r="37" spans="2:101" x14ac:dyDescent="0.25">
      <c r="B37" s="94">
        <v>10089</v>
      </c>
      <c r="C37" s="95" t="s">
        <v>40</v>
      </c>
      <c r="D37" s="195">
        <v>0</v>
      </c>
      <c r="E37" s="196">
        <v>0</v>
      </c>
      <c r="F37" s="197">
        <v>0</v>
      </c>
      <c r="G37" s="198">
        <v>0</v>
      </c>
      <c r="H37" s="197">
        <v>0</v>
      </c>
      <c r="I37" s="198">
        <v>0</v>
      </c>
      <c r="J37" s="197">
        <v>0</v>
      </c>
      <c r="K37" s="198">
        <v>0</v>
      </c>
      <c r="L37" s="197">
        <v>0</v>
      </c>
      <c r="M37" s="198">
        <v>0</v>
      </c>
      <c r="N37" s="197">
        <v>0</v>
      </c>
      <c r="O37" s="198">
        <v>0</v>
      </c>
      <c r="P37" s="197">
        <v>0</v>
      </c>
      <c r="Q37" s="198">
        <v>0</v>
      </c>
      <c r="R37" s="197">
        <v>0</v>
      </c>
      <c r="S37" s="198">
        <v>0</v>
      </c>
      <c r="T37" s="197">
        <v>0</v>
      </c>
      <c r="U37" s="198">
        <v>0</v>
      </c>
      <c r="V37" s="197">
        <v>0</v>
      </c>
      <c r="W37" s="198">
        <v>0</v>
      </c>
      <c r="X37" s="197">
        <v>0</v>
      </c>
      <c r="Y37" s="198">
        <v>0</v>
      </c>
      <c r="Z37" s="197">
        <v>0</v>
      </c>
      <c r="AA37" s="198">
        <v>0</v>
      </c>
      <c r="AB37" s="197">
        <v>0</v>
      </c>
      <c r="AC37" s="198">
        <v>0</v>
      </c>
      <c r="AD37" s="197">
        <v>0</v>
      </c>
      <c r="AE37" s="198">
        <v>0</v>
      </c>
      <c r="AF37" s="197">
        <v>0</v>
      </c>
      <c r="AG37" s="198">
        <v>0</v>
      </c>
      <c r="AH37" s="197">
        <v>0</v>
      </c>
      <c r="AI37" s="198">
        <v>0</v>
      </c>
      <c r="AJ37" s="197">
        <v>0</v>
      </c>
      <c r="AK37" s="198">
        <v>0</v>
      </c>
      <c r="AL37" s="197">
        <v>0</v>
      </c>
      <c r="AM37" s="198">
        <v>0</v>
      </c>
      <c r="AN37" s="197">
        <v>0</v>
      </c>
      <c r="AO37" s="198">
        <v>0</v>
      </c>
      <c r="AP37" s="197">
        <v>0</v>
      </c>
      <c r="AQ37" s="198">
        <v>0</v>
      </c>
      <c r="AR37" s="197">
        <v>0</v>
      </c>
      <c r="AS37" s="198">
        <v>0</v>
      </c>
      <c r="AT37" s="197">
        <v>0</v>
      </c>
      <c r="AU37" s="198">
        <v>0</v>
      </c>
      <c r="AV37" s="197">
        <v>0</v>
      </c>
      <c r="AW37" s="198">
        <v>0</v>
      </c>
      <c r="AX37" s="197">
        <v>0</v>
      </c>
      <c r="AY37" s="198">
        <v>0</v>
      </c>
      <c r="AZ37" s="197">
        <v>0</v>
      </c>
      <c r="BA37" s="197">
        <v>0</v>
      </c>
      <c r="BB37" s="199">
        <v>0</v>
      </c>
      <c r="BC37" s="200">
        <v>0</v>
      </c>
      <c r="BD37" s="201">
        <v>0</v>
      </c>
      <c r="BE37" s="200">
        <v>0</v>
      </c>
      <c r="BF37" s="201">
        <v>0</v>
      </c>
      <c r="BG37" s="200">
        <v>0</v>
      </c>
      <c r="BH37" s="201">
        <v>0</v>
      </c>
      <c r="BI37" s="200">
        <v>0</v>
      </c>
      <c r="BJ37" s="201">
        <v>0</v>
      </c>
      <c r="BK37" s="200">
        <v>0</v>
      </c>
      <c r="BL37" s="201">
        <v>0</v>
      </c>
      <c r="BM37" s="200">
        <v>0</v>
      </c>
      <c r="BN37" s="201">
        <v>0</v>
      </c>
      <c r="BO37" s="200">
        <v>0</v>
      </c>
      <c r="BP37" s="201">
        <v>0</v>
      </c>
      <c r="BQ37" s="200">
        <v>0</v>
      </c>
      <c r="BR37" s="201">
        <v>0</v>
      </c>
      <c r="BS37" s="200">
        <v>0</v>
      </c>
      <c r="BT37" s="201">
        <v>0</v>
      </c>
      <c r="BU37" s="200">
        <v>0</v>
      </c>
      <c r="BV37" s="201">
        <v>0</v>
      </c>
      <c r="BW37" s="200">
        <v>0</v>
      </c>
      <c r="BX37" s="201">
        <v>0</v>
      </c>
      <c r="BY37" s="200">
        <v>0</v>
      </c>
      <c r="BZ37" s="201">
        <v>0</v>
      </c>
      <c r="CA37" s="200">
        <v>0</v>
      </c>
      <c r="CB37" s="201">
        <v>0</v>
      </c>
      <c r="CC37" s="200">
        <v>0</v>
      </c>
      <c r="CD37" s="201">
        <v>0</v>
      </c>
      <c r="CE37" s="200">
        <v>0</v>
      </c>
      <c r="CF37" s="201">
        <v>0</v>
      </c>
      <c r="CG37" s="200">
        <v>0</v>
      </c>
      <c r="CH37" s="201">
        <v>0</v>
      </c>
      <c r="CI37" s="200">
        <v>0</v>
      </c>
      <c r="CJ37" s="201">
        <v>0</v>
      </c>
      <c r="CK37" s="200">
        <v>0</v>
      </c>
      <c r="CL37" s="201">
        <v>0</v>
      </c>
      <c r="CM37" s="200">
        <v>0</v>
      </c>
      <c r="CN37" s="201">
        <v>0</v>
      </c>
      <c r="CO37" s="200">
        <v>0</v>
      </c>
      <c r="CP37" s="201">
        <v>0</v>
      </c>
      <c r="CQ37" s="200">
        <v>0</v>
      </c>
      <c r="CR37" s="201">
        <v>0</v>
      </c>
      <c r="CS37" s="200">
        <v>0</v>
      </c>
      <c r="CT37" s="201">
        <v>0</v>
      </c>
      <c r="CU37" s="200">
        <v>0</v>
      </c>
      <c r="CV37" s="201">
        <v>0</v>
      </c>
      <c r="CW37" s="200">
        <v>0</v>
      </c>
    </row>
    <row r="38" spans="2:101" x14ac:dyDescent="0.25">
      <c r="B38" s="94">
        <v>10091</v>
      </c>
      <c r="C38" s="95" t="s">
        <v>41</v>
      </c>
      <c r="D38" s="195">
        <v>0</v>
      </c>
      <c r="E38" s="196">
        <v>0</v>
      </c>
      <c r="F38" s="197">
        <v>0</v>
      </c>
      <c r="G38" s="198">
        <v>0</v>
      </c>
      <c r="H38" s="197">
        <v>0</v>
      </c>
      <c r="I38" s="198">
        <v>0</v>
      </c>
      <c r="J38" s="197">
        <v>0</v>
      </c>
      <c r="K38" s="198">
        <v>0</v>
      </c>
      <c r="L38" s="197">
        <v>0</v>
      </c>
      <c r="M38" s="198">
        <v>0</v>
      </c>
      <c r="N38" s="197">
        <v>0</v>
      </c>
      <c r="O38" s="198">
        <v>0</v>
      </c>
      <c r="P38" s="197">
        <v>0</v>
      </c>
      <c r="Q38" s="198">
        <v>0</v>
      </c>
      <c r="R38" s="197">
        <v>0</v>
      </c>
      <c r="S38" s="198">
        <v>0</v>
      </c>
      <c r="T38" s="197">
        <v>0</v>
      </c>
      <c r="U38" s="198">
        <v>0</v>
      </c>
      <c r="V38" s="197">
        <v>0</v>
      </c>
      <c r="W38" s="198">
        <v>0</v>
      </c>
      <c r="X38" s="197">
        <v>0</v>
      </c>
      <c r="Y38" s="198">
        <v>0</v>
      </c>
      <c r="Z38" s="197">
        <v>0</v>
      </c>
      <c r="AA38" s="198">
        <v>0</v>
      </c>
      <c r="AB38" s="197">
        <v>0</v>
      </c>
      <c r="AC38" s="198">
        <v>0</v>
      </c>
      <c r="AD38" s="197">
        <v>0</v>
      </c>
      <c r="AE38" s="198">
        <v>0</v>
      </c>
      <c r="AF38" s="197">
        <v>0</v>
      </c>
      <c r="AG38" s="198">
        <v>0</v>
      </c>
      <c r="AH38" s="197">
        <v>0</v>
      </c>
      <c r="AI38" s="198">
        <v>0</v>
      </c>
      <c r="AJ38" s="197">
        <v>0</v>
      </c>
      <c r="AK38" s="198">
        <v>0</v>
      </c>
      <c r="AL38" s="197">
        <v>0</v>
      </c>
      <c r="AM38" s="198">
        <v>0</v>
      </c>
      <c r="AN38" s="197">
        <v>0</v>
      </c>
      <c r="AO38" s="198">
        <v>0</v>
      </c>
      <c r="AP38" s="197">
        <v>0</v>
      </c>
      <c r="AQ38" s="198">
        <v>0</v>
      </c>
      <c r="AR38" s="197">
        <v>0</v>
      </c>
      <c r="AS38" s="198">
        <v>0</v>
      </c>
      <c r="AT38" s="197">
        <v>0</v>
      </c>
      <c r="AU38" s="198">
        <v>0</v>
      </c>
      <c r="AV38" s="197">
        <v>0</v>
      </c>
      <c r="AW38" s="198">
        <v>0</v>
      </c>
      <c r="AX38" s="197">
        <v>0</v>
      </c>
      <c r="AY38" s="198">
        <v>0</v>
      </c>
      <c r="AZ38" s="197">
        <v>0</v>
      </c>
      <c r="BA38" s="197">
        <v>0</v>
      </c>
      <c r="BB38" s="199">
        <v>0</v>
      </c>
      <c r="BC38" s="200">
        <v>0</v>
      </c>
      <c r="BD38" s="201">
        <v>0</v>
      </c>
      <c r="BE38" s="200">
        <v>0</v>
      </c>
      <c r="BF38" s="201">
        <v>0</v>
      </c>
      <c r="BG38" s="200">
        <v>0</v>
      </c>
      <c r="BH38" s="201">
        <v>0</v>
      </c>
      <c r="BI38" s="200">
        <v>0</v>
      </c>
      <c r="BJ38" s="201">
        <v>0</v>
      </c>
      <c r="BK38" s="200">
        <v>0</v>
      </c>
      <c r="BL38" s="201">
        <v>0</v>
      </c>
      <c r="BM38" s="200">
        <v>0</v>
      </c>
      <c r="BN38" s="201">
        <v>0</v>
      </c>
      <c r="BO38" s="200">
        <v>0</v>
      </c>
      <c r="BP38" s="201">
        <v>0</v>
      </c>
      <c r="BQ38" s="200">
        <v>0</v>
      </c>
      <c r="BR38" s="201">
        <v>0</v>
      </c>
      <c r="BS38" s="200">
        <v>0</v>
      </c>
      <c r="BT38" s="201">
        <v>0</v>
      </c>
      <c r="BU38" s="200">
        <v>0</v>
      </c>
      <c r="BV38" s="201">
        <v>0</v>
      </c>
      <c r="BW38" s="200">
        <v>0</v>
      </c>
      <c r="BX38" s="201">
        <v>0</v>
      </c>
      <c r="BY38" s="200">
        <v>0</v>
      </c>
      <c r="BZ38" s="201">
        <v>0</v>
      </c>
      <c r="CA38" s="200">
        <v>0</v>
      </c>
      <c r="CB38" s="201">
        <v>0</v>
      </c>
      <c r="CC38" s="200">
        <v>0</v>
      </c>
      <c r="CD38" s="201">
        <v>0</v>
      </c>
      <c r="CE38" s="200">
        <v>0</v>
      </c>
      <c r="CF38" s="201">
        <v>0</v>
      </c>
      <c r="CG38" s="200">
        <v>0</v>
      </c>
      <c r="CH38" s="201">
        <v>0</v>
      </c>
      <c r="CI38" s="200">
        <v>0</v>
      </c>
      <c r="CJ38" s="201">
        <v>0</v>
      </c>
      <c r="CK38" s="200">
        <v>0</v>
      </c>
      <c r="CL38" s="201">
        <v>0</v>
      </c>
      <c r="CM38" s="200">
        <v>0</v>
      </c>
      <c r="CN38" s="201">
        <v>0</v>
      </c>
      <c r="CO38" s="200">
        <v>0</v>
      </c>
      <c r="CP38" s="201">
        <v>0</v>
      </c>
      <c r="CQ38" s="200">
        <v>0</v>
      </c>
      <c r="CR38" s="201">
        <v>0</v>
      </c>
      <c r="CS38" s="200">
        <v>0</v>
      </c>
      <c r="CT38" s="201">
        <v>0</v>
      </c>
      <c r="CU38" s="200">
        <v>0</v>
      </c>
      <c r="CV38" s="201">
        <v>0</v>
      </c>
      <c r="CW38" s="200">
        <v>0</v>
      </c>
    </row>
    <row r="39" spans="2:101" x14ac:dyDescent="0.25">
      <c r="B39" s="94">
        <v>10094</v>
      </c>
      <c r="C39" s="95" t="s">
        <v>42</v>
      </c>
      <c r="D39" s="195">
        <v>0</v>
      </c>
      <c r="E39" s="196">
        <v>0</v>
      </c>
      <c r="F39" s="197">
        <v>0</v>
      </c>
      <c r="G39" s="198">
        <v>0</v>
      </c>
      <c r="H39" s="197">
        <v>0</v>
      </c>
      <c r="I39" s="198">
        <v>0</v>
      </c>
      <c r="J39" s="197">
        <v>0</v>
      </c>
      <c r="K39" s="198">
        <v>0</v>
      </c>
      <c r="L39" s="197">
        <v>0</v>
      </c>
      <c r="M39" s="198">
        <v>0</v>
      </c>
      <c r="N39" s="197">
        <v>0</v>
      </c>
      <c r="O39" s="198">
        <v>0</v>
      </c>
      <c r="P39" s="197">
        <v>0</v>
      </c>
      <c r="Q39" s="198">
        <v>0</v>
      </c>
      <c r="R39" s="197">
        <v>0</v>
      </c>
      <c r="S39" s="198">
        <v>0</v>
      </c>
      <c r="T39" s="197">
        <v>0</v>
      </c>
      <c r="U39" s="198">
        <v>0</v>
      </c>
      <c r="V39" s="197">
        <v>0</v>
      </c>
      <c r="W39" s="198">
        <v>0</v>
      </c>
      <c r="X39" s="197">
        <v>0</v>
      </c>
      <c r="Y39" s="198">
        <v>0</v>
      </c>
      <c r="Z39" s="197">
        <v>0</v>
      </c>
      <c r="AA39" s="198">
        <v>0</v>
      </c>
      <c r="AB39" s="197">
        <v>0</v>
      </c>
      <c r="AC39" s="198">
        <v>0</v>
      </c>
      <c r="AD39" s="197">
        <v>0</v>
      </c>
      <c r="AE39" s="198">
        <v>0</v>
      </c>
      <c r="AF39" s="197">
        <v>0</v>
      </c>
      <c r="AG39" s="198">
        <v>0</v>
      </c>
      <c r="AH39" s="197">
        <v>0</v>
      </c>
      <c r="AI39" s="198">
        <v>0</v>
      </c>
      <c r="AJ39" s="197">
        <v>0</v>
      </c>
      <c r="AK39" s="198">
        <v>0</v>
      </c>
      <c r="AL39" s="197">
        <v>0</v>
      </c>
      <c r="AM39" s="198">
        <v>0</v>
      </c>
      <c r="AN39" s="197">
        <v>0</v>
      </c>
      <c r="AO39" s="198">
        <v>0</v>
      </c>
      <c r="AP39" s="197">
        <v>0</v>
      </c>
      <c r="AQ39" s="198">
        <v>0</v>
      </c>
      <c r="AR39" s="197">
        <v>0</v>
      </c>
      <c r="AS39" s="198">
        <v>0</v>
      </c>
      <c r="AT39" s="197">
        <v>0</v>
      </c>
      <c r="AU39" s="198">
        <v>0</v>
      </c>
      <c r="AV39" s="197">
        <v>0</v>
      </c>
      <c r="AW39" s="198">
        <v>0</v>
      </c>
      <c r="AX39" s="197">
        <v>0</v>
      </c>
      <c r="AY39" s="198">
        <v>0</v>
      </c>
      <c r="AZ39" s="197">
        <v>0</v>
      </c>
      <c r="BA39" s="197">
        <v>0</v>
      </c>
      <c r="BB39" s="199">
        <v>0</v>
      </c>
      <c r="BC39" s="200">
        <v>0</v>
      </c>
      <c r="BD39" s="201">
        <v>0</v>
      </c>
      <c r="BE39" s="200">
        <v>0</v>
      </c>
      <c r="BF39" s="201">
        <v>0</v>
      </c>
      <c r="BG39" s="200">
        <v>0</v>
      </c>
      <c r="BH39" s="201">
        <v>0</v>
      </c>
      <c r="BI39" s="200">
        <v>0</v>
      </c>
      <c r="BJ39" s="201">
        <v>0</v>
      </c>
      <c r="BK39" s="200">
        <v>0</v>
      </c>
      <c r="BL39" s="201">
        <v>0</v>
      </c>
      <c r="BM39" s="200">
        <v>0</v>
      </c>
      <c r="BN39" s="201">
        <v>0</v>
      </c>
      <c r="BO39" s="200">
        <v>0</v>
      </c>
      <c r="BP39" s="201">
        <v>0</v>
      </c>
      <c r="BQ39" s="200">
        <v>0</v>
      </c>
      <c r="BR39" s="201">
        <v>0</v>
      </c>
      <c r="BS39" s="200">
        <v>0</v>
      </c>
      <c r="BT39" s="201">
        <v>0</v>
      </c>
      <c r="BU39" s="200">
        <v>0</v>
      </c>
      <c r="BV39" s="201">
        <v>0</v>
      </c>
      <c r="BW39" s="200">
        <v>0</v>
      </c>
      <c r="BX39" s="201">
        <v>0</v>
      </c>
      <c r="BY39" s="200">
        <v>0</v>
      </c>
      <c r="BZ39" s="201">
        <v>0</v>
      </c>
      <c r="CA39" s="200">
        <v>0</v>
      </c>
      <c r="CB39" s="201">
        <v>0</v>
      </c>
      <c r="CC39" s="200">
        <v>0</v>
      </c>
      <c r="CD39" s="201">
        <v>0</v>
      </c>
      <c r="CE39" s="200">
        <v>0</v>
      </c>
      <c r="CF39" s="201">
        <v>0</v>
      </c>
      <c r="CG39" s="200">
        <v>0</v>
      </c>
      <c r="CH39" s="201">
        <v>0</v>
      </c>
      <c r="CI39" s="200">
        <v>0</v>
      </c>
      <c r="CJ39" s="201">
        <v>0</v>
      </c>
      <c r="CK39" s="200">
        <v>0</v>
      </c>
      <c r="CL39" s="201">
        <v>0</v>
      </c>
      <c r="CM39" s="200">
        <v>0</v>
      </c>
      <c r="CN39" s="201">
        <v>0</v>
      </c>
      <c r="CO39" s="200">
        <v>0</v>
      </c>
      <c r="CP39" s="201">
        <v>0</v>
      </c>
      <c r="CQ39" s="200">
        <v>0</v>
      </c>
      <c r="CR39" s="201">
        <v>0</v>
      </c>
      <c r="CS39" s="200">
        <v>0</v>
      </c>
      <c r="CT39" s="201">
        <v>0</v>
      </c>
      <c r="CU39" s="200">
        <v>0</v>
      </c>
      <c r="CV39" s="201">
        <v>0</v>
      </c>
      <c r="CW39" s="200">
        <v>0</v>
      </c>
    </row>
    <row r="40" spans="2:101" x14ac:dyDescent="0.25">
      <c r="B40" s="94">
        <v>10095</v>
      </c>
      <c r="C40" s="95" t="s">
        <v>43</v>
      </c>
      <c r="D40" s="195">
        <v>0</v>
      </c>
      <c r="E40" s="196">
        <v>0</v>
      </c>
      <c r="F40" s="197">
        <v>0</v>
      </c>
      <c r="G40" s="198">
        <v>0</v>
      </c>
      <c r="H40" s="197">
        <v>0</v>
      </c>
      <c r="I40" s="198">
        <v>0</v>
      </c>
      <c r="J40" s="197">
        <v>0</v>
      </c>
      <c r="K40" s="198">
        <v>0</v>
      </c>
      <c r="L40" s="197">
        <v>0</v>
      </c>
      <c r="M40" s="198">
        <v>0</v>
      </c>
      <c r="N40" s="197">
        <v>0</v>
      </c>
      <c r="O40" s="198">
        <v>0</v>
      </c>
      <c r="P40" s="197">
        <v>0</v>
      </c>
      <c r="Q40" s="198">
        <v>0</v>
      </c>
      <c r="R40" s="197">
        <v>0</v>
      </c>
      <c r="S40" s="198">
        <v>0</v>
      </c>
      <c r="T40" s="197">
        <v>0</v>
      </c>
      <c r="U40" s="198">
        <v>0</v>
      </c>
      <c r="V40" s="197">
        <v>0</v>
      </c>
      <c r="W40" s="198">
        <v>0</v>
      </c>
      <c r="X40" s="197">
        <v>0</v>
      </c>
      <c r="Y40" s="198">
        <v>0</v>
      </c>
      <c r="Z40" s="197">
        <v>0</v>
      </c>
      <c r="AA40" s="198">
        <v>0</v>
      </c>
      <c r="AB40" s="197">
        <v>0</v>
      </c>
      <c r="AC40" s="198">
        <v>0</v>
      </c>
      <c r="AD40" s="197">
        <v>0</v>
      </c>
      <c r="AE40" s="198">
        <v>0</v>
      </c>
      <c r="AF40" s="197">
        <v>0</v>
      </c>
      <c r="AG40" s="198">
        <v>0</v>
      </c>
      <c r="AH40" s="197">
        <v>0</v>
      </c>
      <c r="AI40" s="198">
        <v>0</v>
      </c>
      <c r="AJ40" s="197">
        <v>0</v>
      </c>
      <c r="AK40" s="198">
        <v>0</v>
      </c>
      <c r="AL40" s="197">
        <v>0</v>
      </c>
      <c r="AM40" s="198">
        <v>0</v>
      </c>
      <c r="AN40" s="197">
        <v>0</v>
      </c>
      <c r="AO40" s="198">
        <v>0</v>
      </c>
      <c r="AP40" s="197">
        <v>0</v>
      </c>
      <c r="AQ40" s="198">
        <v>0</v>
      </c>
      <c r="AR40" s="197">
        <v>0</v>
      </c>
      <c r="AS40" s="198">
        <v>0</v>
      </c>
      <c r="AT40" s="197">
        <v>0</v>
      </c>
      <c r="AU40" s="198">
        <v>0</v>
      </c>
      <c r="AV40" s="197">
        <v>0</v>
      </c>
      <c r="AW40" s="198">
        <v>0</v>
      </c>
      <c r="AX40" s="197">
        <v>0</v>
      </c>
      <c r="AY40" s="198">
        <v>0</v>
      </c>
      <c r="AZ40" s="197">
        <v>0</v>
      </c>
      <c r="BA40" s="197">
        <v>0</v>
      </c>
      <c r="BB40" s="199">
        <v>0</v>
      </c>
      <c r="BC40" s="200">
        <v>0</v>
      </c>
      <c r="BD40" s="201">
        <v>0</v>
      </c>
      <c r="BE40" s="200">
        <v>0</v>
      </c>
      <c r="BF40" s="201">
        <v>0</v>
      </c>
      <c r="BG40" s="200">
        <v>0</v>
      </c>
      <c r="BH40" s="201">
        <v>0</v>
      </c>
      <c r="BI40" s="200">
        <v>0</v>
      </c>
      <c r="BJ40" s="201">
        <v>0</v>
      </c>
      <c r="BK40" s="200">
        <v>0</v>
      </c>
      <c r="BL40" s="201">
        <v>0</v>
      </c>
      <c r="BM40" s="200">
        <v>0</v>
      </c>
      <c r="BN40" s="201">
        <v>0</v>
      </c>
      <c r="BO40" s="200">
        <v>0</v>
      </c>
      <c r="BP40" s="201">
        <v>0</v>
      </c>
      <c r="BQ40" s="200">
        <v>0</v>
      </c>
      <c r="BR40" s="201">
        <v>0</v>
      </c>
      <c r="BS40" s="200">
        <v>0</v>
      </c>
      <c r="BT40" s="201">
        <v>0</v>
      </c>
      <c r="BU40" s="200">
        <v>0</v>
      </c>
      <c r="BV40" s="201">
        <v>0</v>
      </c>
      <c r="BW40" s="200">
        <v>0</v>
      </c>
      <c r="BX40" s="201">
        <v>0</v>
      </c>
      <c r="BY40" s="200">
        <v>0</v>
      </c>
      <c r="BZ40" s="201">
        <v>0</v>
      </c>
      <c r="CA40" s="200">
        <v>0</v>
      </c>
      <c r="CB40" s="201">
        <v>0</v>
      </c>
      <c r="CC40" s="200">
        <v>0</v>
      </c>
      <c r="CD40" s="201">
        <v>0</v>
      </c>
      <c r="CE40" s="200">
        <v>0</v>
      </c>
      <c r="CF40" s="201">
        <v>0</v>
      </c>
      <c r="CG40" s="200">
        <v>0</v>
      </c>
      <c r="CH40" s="201">
        <v>0</v>
      </c>
      <c r="CI40" s="200">
        <v>0</v>
      </c>
      <c r="CJ40" s="201">
        <v>0</v>
      </c>
      <c r="CK40" s="200">
        <v>0</v>
      </c>
      <c r="CL40" s="201">
        <v>0</v>
      </c>
      <c r="CM40" s="200">
        <v>0</v>
      </c>
      <c r="CN40" s="201">
        <v>0</v>
      </c>
      <c r="CO40" s="200">
        <v>0</v>
      </c>
      <c r="CP40" s="201">
        <v>0</v>
      </c>
      <c r="CQ40" s="200">
        <v>0</v>
      </c>
      <c r="CR40" s="201">
        <v>0</v>
      </c>
      <c r="CS40" s="200">
        <v>0</v>
      </c>
      <c r="CT40" s="201">
        <v>0</v>
      </c>
      <c r="CU40" s="200">
        <v>0</v>
      </c>
      <c r="CV40" s="201">
        <v>0</v>
      </c>
      <c r="CW40" s="200">
        <v>0</v>
      </c>
    </row>
    <row r="41" spans="2:101" x14ac:dyDescent="0.25">
      <c r="B41" s="94">
        <v>10097</v>
      </c>
      <c r="C41" s="95" t="s">
        <v>44</v>
      </c>
      <c r="D41" s="195">
        <v>0</v>
      </c>
      <c r="E41" s="196">
        <v>0</v>
      </c>
      <c r="F41" s="197">
        <v>0</v>
      </c>
      <c r="G41" s="198">
        <v>0</v>
      </c>
      <c r="H41" s="197">
        <v>0</v>
      </c>
      <c r="I41" s="198">
        <v>0</v>
      </c>
      <c r="J41" s="197">
        <v>0</v>
      </c>
      <c r="K41" s="198">
        <v>0</v>
      </c>
      <c r="L41" s="197">
        <v>0</v>
      </c>
      <c r="M41" s="198">
        <v>0</v>
      </c>
      <c r="N41" s="197">
        <v>0</v>
      </c>
      <c r="O41" s="198">
        <v>0</v>
      </c>
      <c r="P41" s="197">
        <v>0</v>
      </c>
      <c r="Q41" s="198">
        <v>0</v>
      </c>
      <c r="R41" s="197">
        <v>0</v>
      </c>
      <c r="S41" s="198">
        <v>0</v>
      </c>
      <c r="T41" s="197">
        <v>0</v>
      </c>
      <c r="U41" s="198">
        <v>0</v>
      </c>
      <c r="V41" s="197">
        <v>0</v>
      </c>
      <c r="W41" s="198">
        <v>0</v>
      </c>
      <c r="X41" s="197">
        <v>0</v>
      </c>
      <c r="Y41" s="198">
        <v>0</v>
      </c>
      <c r="Z41" s="197">
        <v>0</v>
      </c>
      <c r="AA41" s="198">
        <v>0</v>
      </c>
      <c r="AB41" s="197">
        <v>0</v>
      </c>
      <c r="AC41" s="198">
        <v>0</v>
      </c>
      <c r="AD41" s="197">
        <v>0</v>
      </c>
      <c r="AE41" s="198">
        <v>0</v>
      </c>
      <c r="AF41" s="197">
        <v>0</v>
      </c>
      <c r="AG41" s="198">
        <v>0</v>
      </c>
      <c r="AH41" s="197">
        <v>0</v>
      </c>
      <c r="AI41" s="198">
        <v>0</v>
      </c>
      <c r="AJ41" s="197">
        <v>0</v>
      </c>
      <c r="AK41" s="198">
        <v>0</v>
      </c>
      <c r="AL41" s="197">
        <v>0</v>
      </c>
      <c r="AM41" s="198">
        <v>0</v>
      </c>
      <c r="AN41" s="197">
        <v>0</v>
      </c>
      <c r="AO41" s="198">
        <v>0</v>
      </c>
      <c r="AP41" s="197">
        <v>0</v>
      </c>
      <c r="AQ41" s="198">
        <v>0</v>
      </c>
      <c r="AR41" s="197">
        <v>0</v>
      </c>
      <c r="AS41" s="198">
        <v>0</v>
      </c>
      <c r="AT41" s="197">
        <v>0</v>
      </c>
      <c r="AU41" s="198">
        <v>0</v>
      </c>
      <c r="AV41" s="197">
        <v>0</v>
      </c>
      <c r="AW41" s="198">
        <v>0</v>
      </c>
      <c r="AX41" s="197">
        <v>0</v>
      </c>
      <c r="AY41" s="198">
        <v>0</v>
      </c>
      <c r="AZ41" s="197">
        <v>0</v>
      </c>
      <c r="BA41" s="197">
        <v>0</v>
      </c>
      <c r="BB41" s="199">
        <v>0</v>
      </c>
      <c r="BC41" s="200">
        <v>0</v>
      </c>
      <c r="BD41" s="201">
        <v>0</v>
      </c>
      <c r="BE41" s="200">
        <v>0</v>
      </c>
      <c r="BF41" s="201">
        <v>0</v>
      </c>
      <c r="BG41" s="200">
        <v>0</v>
      </c>
      <c r="BH41" s="201">
        <v>0</v>
      </c>
      <c r="BI41" s="200">
        <v>0</v>
      </c>
      <c r="BJ41" s="201">
        <v>0</v>
      </c>
      <c r="BK41" s="200">
        <v>0</v>
      </c>
      <c r="BL41" s="201">
        <v>0</v>
      </c>
      <c r="BM41" s="200">
        <v>0</v>
      </c>
      <c r="BN41" s="201">
        <v>0</v>
      </c>
      <c r="BO41" s="200">
        <v>0</v>
      </c>
      <c r="BP41" s="201">
        <v>0</v>
      </c>
      <c r="BQ41" s="200">
        <v>0</v>
      </c>
      <c r="BR41" s="201">
        <v>0</v>
      </c>
      <c r="BS41" s="200">
        <v>0</v>
      </c>
      <c r="BT41" s="201">
        <v>0</v>
      </c>
      <c r="BU41" s="200">
        <v>0</v>
      </c>
      <c r="BV41" s="201">
        <v>0</v>
      </c>
      <c r="BW41" s="200">
        <v>0</v>
      </c>
      <c r="BX41" s="201">
        <v>0</v>
      </c>
      <c r="BY41" s="200">
        <v>0</v>
      </c>
      <c r="BZ41" s="201">
        <v>0</v>
      </c>
      <c r="CA41" s="200">
        <v>0</v>
      </c>
      <c r="CB41" s="201">
        <v>0</v>
      </c>
      <c r="CC41" s="200">
        <v>0</v>
      </c>
      <c r="CD41" s="201">
        <v>0</v>
      </c>
      <c r="CE41" s="200">
        <v>0</v>
      </c>
      <c r="CF41" s="201">
        <v>0</v>
      </c>
      <c r="CG41" s="200">
        <v>0</v>
      </c>
      <c r="CH41" s="201">
        <v>0</v>
      </c>
      <c r="CI41" s="200">
        <v>0</v>
      </c>
      <c r="CJ41" s="201">
        <v>0</v>
      </c>
      <c r="CK41" s="200">
        <v>0</v>
      </c>
      <c r="CL41" s="201">
        <v>0</v>
      </c>
      <c r="CM41" s="200">
        <v>0</v>
      </c>
      <c r="CN41" s="201">
        <v>0</v>
      </c>
      <c r="CO41" s="200">
        <v>0</v>
      </c>
      <c r="CP41" s="201">
        <v>0</v>
      </c>
      <c r="CQ41" s="200">
        <v>0</v>
      </c>
      <c r="CR41" s="201">
        <v>0</v>
      </c>
      <c r="CS41" s="200">
        <v>0</v>
      </c>
      <c r="CT41" s="201">
        <v>0</v>
      </c>
      <c r="CU41" s="200">
        <v>0</v>
      </c>
      <c r="CV41" s="201">
        <v>0</v>
      </c>
      <c r="CW41" s="200">
        <v>0</v>
      </c>
    </row>
    <row r="42" spans="2:101" x14ac:dyDescent="0.25">
      <c r="B42" s="94">
        <v>10101</v>
      </c>
      <c r="C42" s="95" t="s">
        <v>45</v>
      </c>
      <c r="D42" s="195">
        <v>6.1682294570039576E-4</v>
      </c>
      <c r="E42" s="196">
        <v>6.2281671779613719E-4</v>
      </c>
      <c r="F42" s="197">
        <v>-9.1247370198849467</v>
      </c>
      <c r="G42" s="198">
        <v>12.824268004830653</v>
      </c>
      <c r="H42" s="197">
        <v>110.70472226208545</v>
      </c>
      <c r="I42" s="198">
        <v>152.26538014694327</v>
      </c>
      <c r="J42" s="197">
        <v>504.4431967974009</v>
      </c>
      <c r="K42" s="198">
        <v>389.20538245103853</v>
      </c>
      <c r="L42" s="197">
        <v>766.55749309942257</v>
      </c>
      <c r="M42" s="198">
        <v>571.52397228909922</v>
      </c>
      <c r="N42" s="197">
        <v>738.05742293786147</v>
      </c>
      <c r="O42" s="198">
        <v>484.02529894231697</v>
      </c>
      <c r="P42" s="197">
        <v>215.63665195228319</v>
      </c>
      <c r="Q42" s="198">
        <v>120.39446096344582</v>
      </c>
      <c r="R42" s="197">
        <v>225.15135428672323</v>
      </c>
      <c r="S42" s="198">
        <v>144.07426136221585</v>
      </c>
      <c r="T42" s="197">
        <v>-1156.6647294410236</v>
      </c>
      <c r="U42" s="198">
        <v>-487.83502728152257</v>
      </c>
      <c r="V42" s="197">
        <v>-650.13637137808792</v>
      </c>
      <c r="W42" s="198">
        <v>-352.59481592664781</v>
      </c>
      <c r="X42" s="197">
        <v>-601.2227250036965</v>
      </c>
      <c r="Y42" s="198">
        <v>-188.58792151323425</v>
      </c>
      <c r="Z42" s="197">
        <v>-668.44326991819457</v>
      </c>
      <c r="AA42" s="198">
        <v>-266.86525552788794</v>
      </c>
      <c r="AB42" s="197">
        <v>-165.59653748117185</v>
      </c>
      <c r="AC42" s="198">
        <v>-123.40901595879521</v>
      </c>
      <c r="AD42" s="197">
        <v>-9.5062335419095447</v>
      </c>
      <c r="AE42" s="198">
        <v>4.6177019039103415</v>
      </c>
      <c r="AF42" s="197">
        <v>105.96990192687696</v>
      </c>
      <c r="AG42" s="198">
        <v>151.87915250599417</v>
      </c>
      <c r="AH42" s="197">
        <v>505.55578651589769</v>
      </c>
      <c r="AI42" s="198">
        <v>388.02623184525231</v>
      </c>
      <c r="AJ42" s="197">
        <v>770.76635694376819</v>
      </c>
      <c r="AK42" s="198">
        <v>571.48433608571509</v>
      </c>
      <c r="AL42" s="197">
        <v>774.51239169559335</v>
      </c>
      <c r="AM42" s="198">
        <v>496.02018767374426</v>
      </c>
      <c r="AN42" s="197">
        <v>213.49694282420512</v>
      </c>
      <c r="AO42" s="198">
        <v>116.85850973128362</v>
      </c>
      <c r="AP42" s="197">
        <v>227.16663245634814</v>
      </c>
      <c r="AQ42" s="198">
        <v>137.64704827049093</v>
      </c>
      <c r="AR42" s="197">
        <v>-1174.8426112593106</v>
      </c>
      <c r="AS42" s="198">
        <v>-494.75276502485383</v>
      </c>
      <c r="AT42" s="197">
        <v>-659.88890252600004</v>
      </c>
      <c r="AU42" s="198">
        <v>-360.71920010547336</v>
      </c>
      <c r="AV42" s="197">
        <v>-610.36772131360328</v>
      </c>
      <c r="AW42" s="198">
        <v>-196.37919561167493</v>
      </c>
      <c r="AX42" s="197">
        <v>-679.00400737679377</v>
      </c>
      <c r="AY42" s="198">
        <v>-274.72312955592309</v>
      </c>
      <c r="AZ42" s="197">
        <v>-170.43268837513455</v>
      </c>
      <c r="BA42" s="197">
        <v>-129.78359110186412</v>
      </c>
      <c r="BB42" s="199">
        <v>361.25649912638693</v>
      </c>
      <c r="BC42" s="200">
        <v>0</v>
      </c>
      <c r="BD42" s="201">
        <v>0</v>
      </c>
      <c r="BE42" s="200">
        <v>0</v>
      </c>
      <c r="BF42" s="201">
        <v>1737.7259250821296</v>
      </c>
      <c r="BG42" s="200">
        <v>0</v>
      </c>
      <c r="BH42" s="201">
        <v>1673.0103768878002</v>
      </c>
      <c r="BI42" s="200">
        <v>0</v>
      </c>
      <c r="BJ42" s="201">
        <v>1654.8330031081464</v>
      </c>
      <c r="BK42" s="200">
        <v>0</v>
      </c>
      <c r="BL42" s="201">
        <v>1620.4196033615879</v>
      </c>
      <c r="BM42" s="200">
        <v>0</v>
      </c>
      <c r="BN42" s="201">
        <v>1190.750380753987</v>
      </c>
      <c r="BO42" s="200">
        <v>0</v>
      </c>
      <c r="BP42" s="201">
        <v>329.34521767078212</v>
      </c>
      <c r="BQ42" s="200">
        <v>0</v>
      </c>
      <c r="BR42" s="201">
        <v>226.89466243165154</v>
      </c>
      <c r="BS42" s="200">
        <v>0</v>
      </c>
      <c r="BT42" s="201">
        <v>463.94111412480436</v>
      </c>
      <c r="BU42" s="200">
        <v>0</v>
      </c>
      <c r="BV42" s="201">
        <v>709.88578268526726</v>
      </c>
      <c r="BW42" s="200">
        <v>0</v>
      </c>
      <c r="BX42" s="201">
        <v>126.92065249017047</v>
      </c>
      <c r="BY42" s="200">
        <v>0</v>
      </c>
      <c r="BZ42" s="201">
        <v>219.52301167701074</v>
      </c>
      <c r="CA42" s="200">
        <v>0</v>
      </c>
      <c r="CB42" s="201">
        <v>98.351339558484483</v>
      </c>
      <c r="CC42" s="200">
        <v>0</v>
      </c>
      <c r="CD42" s="201">
        <v>1786.481177463146</v>
      </c>
      <c r="CE42" s="200">
        <v>0</v>
      </c>
      <c r="CF42" s="201">
        <v>1720.7634133876154</v>
      </c>
      <c r="CG42" s="200">
        <v>0</v>
      </c>
      <c r="CH42" s="201">
        <v>1542.4302058248445</v>
      </c>
      <c r="CI42" s="200">
        <v>0</v>
      </c>
      <c r="CJ42" s="201">
        <v>1667.4011495466423</v>
      </c>
      <c r="CK42" s="200">
        <v>0</v>
      </c>
      <c r="CL42" s="201">
        <v>1044.774870796695</v>
      </c>
      <c r="CM42" s="200">
        <v>0</v>
      </c>
      <c r="CN42" s="201">
        <v>522.75395050272436</v>
      </c>
      <c r="CO42" s="200">
        <v>0</v>
      </c>
      <c r="CP42" s="201">
        <v>258.73120701328185</v>
      </c>
      <c r="CQ42" s="200">
        <v>0</v>
      </c>
      <c r="CR42" s="201">
        <v>498.08079002138521</v>
      </c>
      <c r="CS42" s="200">
        <v>0</v>
      </c>
      <c r="CT42" s="201">
        <v>747.62663774362636</v>
      </c>
      <c r="CU42" s="200">
        <v>0</v>
      </c>
      <c r="CV42" s="201">
        <v>157.48042486053183</v>
      </c>
      <c r="CW42" s="200">
        <v>0</v>
      </c>
    </row>
    <row r="43" spans="2:101" x14ac:dyDescent="0.25">
      <c r="B43" s="94">
        <v>10103</v>
      </c>
      <c r="C43" s="95" t="s">
        <v>46</v>
      </c>
      <c r="D43" s="195">
        <v>0</v>
      </c>
      <c r="E43" s="196">
        <v>0</v>
      </c>
      <c r="F43" s="197">
        <v>0</v>
      </c>
      <c r="G43" s="198">
        <v>0</v>
      </c>
      <c r="H43" s="197">
        <v>0</v>
      </c>
      <c r="I43" s="198">
        <v>0</v>
      </c>
      <c r="J43" s="197">
        <v>0</v>
      </c>
      <c r="K43" s="198">
        <v>0</v>
      </c>
      <c r="L43" s="197">
        <v>0</v>
      </c>
      <c r="M43" s="198">
        <v>0</v>
      </c>
      <c r="N43" s="197">
        <v>0</v>
      </c>
      <c r="O43" s="198">
        <v>0</v>
      </c>
      <c r="P43" s="197">
        <v>0</v>
      </c>
      <c r="Q43" s="198">
        <v>0</v>
      </c>
      <c r="R43" s="197">
        <v>0</v>
      </c>
      <c r="S43" s="198">
        <v>0</v>
      </c>
      <c r="T43" s="197">
        <v>0</v>
      </c>
      <c r="U43" s="198">
        <v>0</v>
      </c>
      <c r="V43" s="197">
        <v>0</v>
      </c>
      <c r="W43" s="198">
        <v>0</v>
      </c>
      <c r="X43" s="197">
        <v>0</v>
      </c>
      <c r="Y43" s="198">
        <v>0</v>
      </c>
      <c r="Z43" s="197">
        <v>0</v>
      </c>
      <c r="AA43" s="198">
        <v>0</v>
      </c>
      <c r="AB43" s="197">
        <v>0</v>
      </c>
      <c r="AC43" s="198">
        <v>0</v>
      </c>
      <c r="AD43" s="197">
        <v>0</v>
      </c>
      <c r="AE43" s="198">
        <v>0</v>
      </c>
      <c r="AF43" s="197">
        <v>0</v>
      </c>
      <c r="AG43" s="198">
        <v>0</v>
      </c>
      <c r="AH43" s="197">
        <v>0</v>
      </c>
      <c r="AI43" s="198">
        <v>0</v>
      </c>
      <c r="AJ43" s="197">
        <v>0</v>
      </c>
      <c r="AK43" s="198">
        <v>0</v>
      </c>
      <c r="AL43" s="197">
        <v>0</v>
      </c>
      <c r="AM43" s="198">
        <v>0</v>
      </c>
      <c r="AN43" s="197">
        <v>0</v>
      </c>
      <c r="AO43" s="198">
        <v>0</v>
      </c>
      <c r="AP43" s="197">
        <v>0</v>
      </c>
      <c r="AQ43" s="198">
        <v>0</v>
      </c>
      <c r="AR43" s="197">
        <v>0</v>
      </c>
      <c r="AS43" s="198">
        <v>0</v>
      </c>
      <c r="AT43" s="197">
        <v>0</v>
      </c>
      <c r="AU43" s="198">
        <v>0</v>
      </c>
      <c r="AV43" s="197">
        <v>0</v>
      </c>
      <c r="AW43" s="198">
        <v>0</v>
      </c>
      <c r="AX43" s="197">
        <v>0</v>
      </c>
      <c r="AY43" s="198">
        <v>0</v>
      </c>
      <c r="AZ43" s="197">
        <v>0</v>
      </c>
      <c r="BA43" s="197">
        <v>0</v>
      </c>
      <c r="BB43" s="199">
        <v>0</v>
      </c>
      <c r="BC43" s="200">
        <v>0</v>
      </c>
      <c r="BD43" s="201">
        <v>0</v>
      </c>
      <c r="BE43" s="200">
        <v>0</v>
      </c>
      <c r="BF43" s="201">
        <v>0</v>
      </c>
      <c r="BG43" s="200">
        <v>0</v>
      </c>
      <c r="BH43" s="201">
        <v>0</v>
      </c>
      <c r="BI43" s="200">
        <v>0</v>
      </c>
      <c r="BJ43" s="201">
        <v>0</v>
      </c>
      <c r="BK43" s="200">
        <v>0</v>
      </c>
      <c r="BL43" s="201">
        <v>0</v>
      </c>
      <c r="BM43" s="200">
        <v>0</v>
      </c>
      <c r="BN43" s="201">
        <v>0</v>
      </c>
      <c r="BO43" s="200">
        <v>0</v>
      </c>
      <c r="BP43" s="201">
        <v>0</v>
      </c>
      <c r="BQ43" s="200">
        <v>0</v>
      </c>
      <c r="BR43" s="201">
        <v>0</v>
      </c>
      <c r="BS43" s="200">
        <v>0</v>
      </c>
      <c r="BT43" s="201">
        <v>0</v>
      </c>
      <c r="BU43" s="200">
        <v>0</v>
      </c>
      <c r="BV43" s="201">
        <v>0</v>
      </c>
      <c r="BW43" s="200">
        <v>0</v>
      </c>
      <c r="BX43" s="201">
        <v>0</v>
      </c>
      <c r="BY43" s="200">
        <v>0</v>
      </c>
      <c r="BZ43" s="201">
        <v>0</v>
      </c>
      <c r="CA43" s="200">
        <v>0</v>
      </c>
      <c r="CB43" s="201">
        <v>0</v>
      </c>
      <c r="CC43" s="200">
        <v>0</v>
      </c>
      <c r="CD43" s="201">
        <v>0</v>
      </c>
      <c r="CE43" s="200">
        <v>0</v>
      </c>
      <c r="CF43" s="201">
        <v>0</v>
      </c>
      <c r="CG43" s="200">
        <v>0</v>
      </c>
      <c r="CH43" s="201">
        <v>0</v>
      </c>
      <c r="CI43" s="200">
        <v>0</v>
      </c>
      <c r="CJ43" s="201">
        <v>0</v>
      </c>
      <c r="CK43" s="200">
        <v>0</v>
      </c>
      <c r="CL43" s="201">
        <v>0</v>
      </c>
      <c r="CM43" s="200">
        <v>0</v>
      </c>
      <c r="CN43" s="201">
        <v>0</v>
      </c>
      <c r="CO43" s="200">
        <v>0</v>
      </c>
      <c r="CP43" s="201">
        <v>0</v>
      </c>
      <c r="CQ43" s="200">
        <v>0</v>
      </c>
      <c r="CR43" s="201">
        <v>0</v>
      </c>
      <c r="CS43" s="200">
        <v>0</v>
      </c>
      <c r="CT43" s="201">
        <v>0</v>
      </c>
      <c r="CU43" s="200">
        <v>0</v>
      </c>
      <c r="CV43" s="201">
        <v>0</v>
      </c>
      <c r="CW43" s="200">
        <v>0</v>
      </c>
    </row>
    <row r="44" spans="2:101" x14ac:dyDescent="0.25">
      <c r="B44" s="94">
        <v>10105</v>
      </c>
      <c r="C44" s="95" t="s">
        <v>47</v>
      </c>
      <c r="D44" s="195">
        <v>0</v>
      </c>
      <c r="E44" s="196">
        <v>0</v>
      </c>
      <c r="F44" s="197">
        <v>0</v>
      </c>
      <c r="G44" s="198">
        <v>0</v>
      </c>
      <c r="H44" s="197">
        <v>0</v>
      </c>
      <c r="I44" s="198">
        <v>0</v>
      </c>
      <c r="J44" s="197">
        <v>0</v>
      </c>
      <c r="K44" s="198">
        <v>0</v>
      </c>
      <c r="L44" s="197">
        <v>0</v>
      </c>
      <c r="M44" s="198">
        <v>0</v>
      </c>
      <c r="N44" s="197">
        <v>0</v>
      </c>
      <c r="O44" s="198">
        <v>0</v>
      </c>
      <c r="P44" s="197">
        <v>0</v>
      </c>
      <c r="Q44" s="198">
        <v>0</v>
      </c>
      <c r="R44" s="197">
        <v>0</v>
      </c>
      <c r="S44" s="198">
        <v>0</v>
      </c>
      <c r="T44" s="197">
        <v>0</v>
      </c>
      <c r="U44" s="198">
        <v>0</v>
      </c>
      <c r="V44" s="197">
        <v>0</v>
      </c>
      <c r="W44" s="198">
        <v>0</v>
      </c>
      <c r="X44" s="197">
        <v>0</v>
      </c>
      <c r="Y44" s="198">
        <v>0</v>
      </c>
      <c r="Z44" s="197">
        <v>0</v>
      </c>
      <c r="AA44" s="198">
        <v>0</v>
      </c>
      <c r="AB44" s="197">
        <v>0</v>
      </c>
      <c r="AC44" s="198">
        <v>0</v>
      </c>
      <c r="AD44" s="197">
        <v>0</v>
      </c>
      <c r="AE44" s="198">
        <v>0</v>
      </c>
      <c r="AF44" s="197">
        <v>0</v>
      </c>
      <c r="AG44" s="198">
        <v>0</v>
      </c>
      <c r="AH44" s="197">
        <v>0</v>
      </c>
      <c r="AI44" s="198">
        <v>0</v>
      </c>
      <c r="AJ44" s="197">
        <v>0</v>
      </c>
      <c r="AK44" s="198">
        <v>0</v>
      </c>
      <c r="AL44" s="197">
        <v>0</v>
      </c>
      <c r="AM44" s="198">
        <v>0</v>
      </c>
      <c r="AN44" s="197">
        <v>0</v>
      </c>
      <c r="AO44" s="198">
        <v>0</v>
      </c>
      <c r="AP44" s="197">
        <v>0</v>
      </c>
      <c r="AQ44" s="198">
        <v>0</v>
      </c>
      <c r="AR44" s="197">
        <v>0</v>
      </c>
      <c r="AS44" s="198">
        <v>0</v>
      </c>
      <c r="AT44" s="197">
        <v>0</v>
      </c>
      <c r="AU44" s="198">
        <v>0</v>
      </c>
      <c r="AV44" s="197">
        <v>0</v>
      </c>
      <c r="AW44" s="198">
        <v>0</v>
      </c>
      <c r="AX44" s="197">
        <v>0</v>
      </c>
      <c r="AY44" s="198">
        <v>0</v>
      </c>
      <c r="AZ44" s="197">
        <v>0</v>
      </c>
      <c r="BA44" s="197">
        <v>0</v>
      </c>
      <c r="BB44" s="199">
        <v>0</v>
      </c>
      <c r="BC44" s="200">
        <v>0</v>
      </c>
      <c r="BD44" s="201">
        <v>0</v>
      </c>
      <c r="BE44" s="200">
        <v>0</v>
      </c>
      <c r="BF44" s="201">
        <v>0</v>
      </c>
      <c r="BG44" s="200">
        <v>0</v>
      </c>
      <c r="BH44" s="201">
        <v>0</v>
      </c>
      <c r="BI44" s="200">
        <v>0</v>
      </c>
      <c r="BJ44" s="201">
        <v>0</v>
      </c>
      <c r="BK44" s="200">
        <v>0</v>
      </c>
      <c r="BL44" s="201">
        <v>0</v>
      </c>
      <c r="BM44" s="200">
        <v>0</v>
      </c>
      <c r="BN44" s="201">
        <v>0</v>
      </c>
      <c r="BO44" s="200">
        <v>0</v>
      </c>
      <c r="BP44" s="201">
        <v>0</v>
      </c>
      <c r="BQ44" s="200">
        <v>0</v>
      </c>
      <c r="BR44" s="201">
        <v>0</v>
      </c>
      <c r="BS44" s="200">
        <v>0</v>
      </c>
      <c r="BT44" s="201">
        <v>0</v>
      </c>
      <c r="BU44" s="200">
        <v>0</v>
      </c>
      <c r="BV44" s="201">
        <v>0</v>
      </c>
      <c r="BW44" s="200">
        <v>0</v>
      </c>
      <c r="BX44" s="201">
        <v>0</v>
      </c>
      <c r="BY44" s="200">
        <v>0</v>
      </c>
      <c r="BZ44" s="201">
        <v>0</v>
      </c>
      <c r="CA44" s="200">
        <v>0</v>
      </c>
      <c r="CB44" s="201">
        <v>0</v>
      </c>
      <c r="CC44" s="200">
        <v>0</v>
      </c>
      <c r="CD44" s="201">
        <v>0</v>
      </c>
      <c r="CE44" s="200">
        <v>0</v>
      </c>
      <c r="CF44" s="201">
        <v>0</v>
      </c>
      <c r="CG44" s="200">
        <v>0</v>
      </c>
      <c r="CH44" s="201">
        <v>0</v>
      </c>
      <c r="CI44" s="200">
        <v>0</v>
      </c>
      <c r="CJ44" s="201">
        <v>0</v>
      </c>
      <c r="CK44" s="200">
        <v>0</v>
      </c>
      <c r="CL44" s="201">
        <v>0</v>
      </c>
      <c r="CM44" s="200">
        <v>0</v>
      </c>
      <c r="CN44" s="201">
        <v>0</v>
      </c>
      <c r="CO44" s="200">
        <v>0</v>
      </c>
      <c r="CP44" s="201">
        <v>0</v>
      </c>
      <c r="CQ44" s="200">
        <v>0</v>
      </c>
      <c r="CR44" s="201">
        <v>0</v>
      </c>
      <c r="CS44" s="200">
        <v>0</v>
      </c>
      <c r="CT44" s="201">
        <v>0</v>
      </c>
      <c r="CU44" s="200">
        <v>0</v>
      </c>
      <c r="CV44" s="201">
        <v>0</v>
      </c>
      <c r="CW44" s="200">
        <v>0</v>
      </c>
    </row>
    <row r="45" spans="2:101" x14ac:dyDescent="0.25">
      <c r="B45" s="94">
        <v>10106</v>
      </c>
      <c r="C45" s="95" t="s">
        <v>48</v>
      </c>
      <c r="D45" s="195">
        <v>2.3197300000000001E-4</v>
      </c>
      <c r="E45" s="196">
        <v>2.3291100000000003E-4</v>
      </c>
      <c r="F45" s="197">
        <v>-21.784351950908334</v>
      </c>
      <c r="G45" s="198">
        <v>-10.557811853880558</v>
      </c>
      <c r="H45" s="197">
        <v>-17.895269850700863</v>
      </c>
      <c r="I45" s="198">
        <v>27.302221987402337</v>
      </c>
      <c r="J45" s="197">
        <v>192.37326738416019</v>
      </c>
      <c r="K45" s="198">
        <v>155.93212752670249</v>
      </c>
      <c r="L45" s="197">
        <v>225.11881055802317</v>
      </c>
      <c r="M45" s="198">
        <v>169.45101822487214</v>
      </c>
      <c r="N45" s="197">
        <v>205.02433856812829</v>
      </c>
      <c r="O45" s="198">
        <v>140.30172235246357</v>
      </c>
      <c r="P45" s="197">
        <v>54.42182013426126</v>
      </c>
      <c r="Q45" s="198">
        <v>28.294370223853406</v>
      </c>
      <c r="R45" s="197">
        <v>87.120185774957946</v>
      </c>
      <c r="S45" s="198">
        <v>35.479031816675189</v>
      </c>
      <c r="T45" s="197">
        <v>-379.50301264291363</v>
      </c>
      <c r="U45" s="198">
        <v>-170.74192695880939</v>
      </c>
      <c r="V45" s="197">
        <v>-197.02072460466144</v>
      </c>
      <c r="W45" s="198">
        <v>-123.61343385266284</v>
      </c>
      <c r="X45" s="197">
        <v>-106.33087780924919</v>
      </c>
      <c r="Y45" s="198">
        <v>-29.797592134613645</v>
      </c>
      <c r="Z45" s="197">
        <v>-139.14134338154597</v>
      </c>
      <c r="AA45" s="198">
        <v>-58.104969837244873</v>
      </c>
      <c r="AB45" s="197">
        <v>-31.519996007224112</v>
      </c>
      <c r="AC45" s="198">
        <v>-34.77288035116748</v>
      </c>
      <c r="AD45" s="197">
        <v>-22.036281175128355</v>
      </c>
      <c r="AE45" s="198">
        <v>-10.694310023361323</v>
      </c>
      <c r="AF45" s="197">
        <v>-18.781655101613527</v>
      </c>
      <c r="AG45" s="198">
        <v>26.882064149999572</v>
      </c>
      <c r="AH45" s="197">
        <v>191.59729943067563</v>
      </c>
      <c r="AI45" s="198">
        <v>155.54264990331535</v>
      </c>
      <c r="AJ45" s="197">
        <v>224.77983505860468</v>
      </c>
      <c r="AK45" s="198">
        <v>169.31804812143307</v>
      </c>
      <c r="AL45" s="197">
        <v>212.3936320768708</v>
      </c>
      <c r="AM45" s="198">
        <v>141.81232096978079</v>
      </c>
      <c r="AN45" s="197">
        <v>53.998569112443754</v>
      </c>
      <c r="AO45" s="198">
        <v>28.021175136192127</v>
      </c>
      <c r="AP45" s="197">
        <v>87.225039957759051</v>
      </c>
      <c r="AQ45" s="198">
        <v>35.477713182541244</v>
      </c>
      <c r="AR45" s="197">
        <v>-381.02417871745268</v>
      </c>
      <c r="AS45" s="198">
        <v>-171.42407947163358</v>
      </c>
      <c r="AT45" s="197">
        <v>-197.64008303632889</v>
      </c>
      <c r="AU45" s="198">
        <v>-124.01639807929183</v>
      </c>
      <c r="AV45" s="197">
        <v>-106.77450552120307</v>
      </c>
      <c r="AW45" s="198">
        <v>-29.925973638462196</v>
      </c>
      <c r="AX45" s="197">
        <v>-139.71169253248982</v>
      </c>
      <c r="AY45" s="198">
        <v>-58.343919178449838</v>
      </c>
      <c r="AZ45" s="197">
        <v>-31.49944548472704</v>
      </c>
      <c r="BA45" s="197">
        <v>-34.824880922007218</v>
      </c>
      <c r="BB45" s="199">
        <v>195.67106481481457</v>
      </c>
      <c r="BC45" s="200">
        <v>0</v>
      </c>
      <c r="BD45" s="201">
        <v>232.03669270833359</v>
      </c>
      <c r="BE45" s="200">
        <v>0</v>
      </c>
      <c r="BF45" s="201">
        <v>303.16192307692307</v>
      </c>
      <c r="BG45" s="200">
        <v>0</v>
      </c>
      <c r="BH45" s="201">
        <v>211.21169999999992</v>
      </c>
      <c r="BI45" s="200">
        <v>0</v>
      </c>
      <c r="BJ45" s="201">
        <v>182.19407499999966</v>
      </c>
      <c r="BK45" s="200">
        <v>0</v>
      </c>
      <c r="BL45" s="201">
        <v>198.59226851851844</v>
      </c>
      <c r="BM45" s="200">
        <v>0</v>
      </c>
      <c r="BN45" s="201">
        <v>206.62519230769226</v>
      </c>
      <c r="BO45" s="200">
        <v>0</v>
      </c>
      <c r="BP45" s="201">
        <v>176.24792500000004</v>
      </c>
      <c r="BQ45" s="200">
        <v>0</v>
      </c>
      <c r="BR45" s="201">
        <v>171.46163461538464</v>
      </c>
      <c r="BS45" s="200">
        <v>0</v>
      </c>
      <c r="BT45" s="201">
        <v>78.878625000000042</v>
      </c>
      <c r="BU45" s="200">
        <v>0</v>
      </c>
      <c r="BV45" s="201">
        <v>144.70555555555558</v>
      </c>
      <c r="BW45" s="200">
        <v>0</v>
      </c>
      <c r="BX45" s="201">
        <v>177.50564999999995</v>
      </c>
      <c r="BY45" s="200">
        <v>0</v>
      </c>
      <c r="BZ45" s="201">
        <v>133.83899038461533</v>
      </c>
      <c r="CA45" s="200">
        <v>0</v>
      </c>
      <c r="CB45" s="201">
        <v>315.54110000000031</v>
      </c>
      <c r="CC45" s="200">
        <v>0</v>
      </c>
      <c r="CD45" s="201">
        <v>309.14423076923021</v>
      </c>
      <c r="CE45" s="200">
        <v>0</v>
      </c>
      <c r="CF45" s="201">
        <v>210.16117500000018</v>
      </c>
      <c r="CG45" s="200">
        <v>0</v>
      </c>
      <c r="CH45" s="201">
        <v>141.52796875000007</v>
      </c>
      <c r="CI45" s="200">
        <v>0</v>
      </c>
      <c r="CJ45" s="201">
        <v>197.81173611111132</v>
      </c>
      <c r="CK45" s="200">
        <v>0</v>
      </c>
      <c r="CL45" s="201">
        <v>138.17597500000005</v>
      </c>
      <c r="CM45" s="200">
        <v>0</v>
      </c>
      <c r="CN45" s="201">
        <v>234.85975961538452</v>
      </c>
      <c r="CO45" s="200">
        <v>0</v>
      </c>
      <c r="CP45" s="201">
        <v>170.16007211538459</v>
      </c>
      <c r="CQ45" s="200">
        <v>0</v>
      </c>
      <c r="CR45" s="201">
        <v>77.523075000000262</v>
      </c>
      <c r="CS45" s="200">
        <v>0</v>
      </c>
      <c r="CT45" s="201">
        <v>143.6338425925928</v>
      </c>
      <c r="CU45" s="200">
        <v>0</v>
      </c>
      <c r="CV45" s="201">
        <v>176.23812500000003</v>
      </c>
      <c r="CW45" s="200">
        <v>0</v>
      </c>
    </row>
    <row r="46" spans="2:101" x14ac:dyDescent="0.25">
      <c r="B46" s="94">
        <v>10109</v>
      </c>
      <c r="C46" s="95" t="s">
        <v>49</v>
      </c>
      <c r="D46" s="195">
        <v>1.2644273600000003E-4</v>
      </c>
      <c r="E46" s="196">
        <v>1.2686374399999999E-4</v>
      </c>
      <c r="F46" s="197">
        <v>-9.8269290829165534</v>
      </c>
      <c r="G46" s="198">
        <v>11.655433394860077</v>
      </c>
      <c r="H46" s="197">
        <v>-130.85606357769061</v>
      </c>
      <c r="I46" s="198">
        <v>-28.228740364591985</v>
      </c>
      <c r="J46" s="197">
        <v>-23.156105101190199</v>
      </c>
      <c r="K46" s="198">
        <v>11.15868688985058</v>
      </c>
      <c r="L46" s="197">
        <v>-7.9181245777434617</v>
      </c>
      <c r="M46" s="198">
        <v>45.39879404140202</v>
      </c>
      <c r="N46" s="197">
        <v>6.2972543827293688</v>
      </c>
      <c r="O46" s="198">
        <v>19.51978375485627</v>
      </c>
      <c r="P46" s="197">
        <v>-50.999597811211146</v>
      </c>
      <c r="Q46" s="198">
        <v>-22.538542909245251</v>
      </c>
      <c r="R46" s="197">
        <v>134.43486141867842</v>
      </c>
      <c r="S46" s="198">
        <v>96.717220976021608</v>
      </c>
      <c r="T46" s="197">
        <v>-32.32934974409806</v>
      </c>
      <c r="U46" s="198">
        <v>90.353511072390674</v>
      </c>
      <c r="V46" s="197">
        <v>125.8813842123738</v>
      </c>
      <c r="W46" s="198">
        <v>114.59874154564461</v>
      </c>
      <c r="X46" s="197">
        <v>139.57387546670125</v>
      </c>
      <c r="Y46" s="198">
        <v>186.39805368557271</v>
      </c>
      <c r="Z46" s="197">
        <v>123.76647045325176</v>
      </c>
      <c r="AA46" s="198">
        <v>124.5409905318039</v>
      </c>
      <c r="AB46" s="197">
        <v>128.20806324936575</v>
      </c>
      <c r="AC46" s="198">
        <v>112.52442698985925</v>
      </c>
      <c r="AD46" s="197">
        <v>-20.568354810887829</v>
      </c>
      <c r="AE46" s="198">
        <v>27.249963345815964</v>
      </c>
      <c r="AF46" s="197">
        <v>-115.43793263543355</v>
      </c>
      <c r="AG46" s="198">
        <v>-39.627956850955776</v>
      </c>
      <c r="AH46" s="197">
        <v>-19.91595283669545</v>
      </c>
      <c r="AI46" s="198">
        <v>13.455675496882982</v>
      </c>
      <c r="AJ46" s="197">
        <v>-4.9750328458306745</v>
      </c>
      <c r="AK46" s="198">
        <v>47.804474144477339</v>
      </c>
      <c r="AL46" s="197">
        <v>9.9881995910505168</v>
      </c>
      <c r="AM46" s="198">
        <v>23.113313134278183</v>
      </c>
      <c r="AN46" s="197">
        <v>-48.367390486157845</v>
      </c>
      <c r="AO46" s="198">
        <v>-20.839533202172795</v>
      </c>
      <c r="AP46" s="197">
        <v>121.74790417579571</v>
      </c>
      <c r="AQ46" s="198">
        <v>115.85471816491695</v>
      </c>
      <c r="AR46" s="197">
        <v>-9.4572634111409553</v>
      </c>
      <c r="AS46" s="198">
        <v>74.446448771410829</v>
      </c>
      <c r="AT46" s="197">
        <v>130.56201979652153</v>
      </c>
      <c r="AU46" s="198">
        <v>117.69329572875628</v>
      </c>
      <c r="AV46" s="197">
        <v>144.15156277838466</v>
      </c>
      <c r="AW46" s="198">
        <v>190.06352414758163</v>
      </c>
      <c r="AX46" s="197">
        <v>128.39370100252265</v>
      </c>
      <c r="AY46" s="198">
        <v>127.53170029592752</v>
      </c>
      <c r="AZ46" s="197">
        <v>132.11572882253787</v>
      </c>
      <c r="BA46" s="197">
        <v>115.32274775857127</v>
      </c>
      <c r="BB46" s="199">
        <v>199.63625937499998</v>
      </c>
      <c r="BC46" s="200">
        <v>0</v>
      </c>
      <c r="BD46" s="201">
        <v>10.142389626736234</v>
      </c>
      <c r="BE46" s="200">
        <v>0</v>
      </c>
      <c r="BF46" s="201">
        <v>137.83066631810911</v>
      </c>
      <c r="BG46" s="200">
        <v>0</v>
      </c>
      <c r="BH46" s="201">
        <v>160.44887115833345</v>
      </c>
      <c r="BI46" s="200">
        <v>0</v>
      </c>
      <c r="BJ46" s="201">
        <v>87.562551241666696</v>
      </c>
      <c r="BK46" s="200">
        <v>0</v>
      </c>
      <c r="BL46" s="201">
        <v>196.32815027777784</v>
      </c>
      <c r="BM46" s="200">
        <v>0</v>
      </c>
      <c r="BN46" s="201">
        <v>169.95861528445519</v>
      </c>
      <c r="BO46" s="200">
        <v>0</v>
      </c>
      <c r="BP46" s="201">
        <v>29.063838562500042</v>
      </c>
      <c r="BQ46" s="200">
        <v>0</v>
      </c>
      <c r="BR46" s="201">
        <v>49.255673794070596</v>
      </c>
      <c r="BS46" s="200">
        <v>0</v>
      </c>
      <c r="BT46" s="201">
        <v>129.30395910833352</v>
      </c>
      <c r="BU46" s="200">
        <v>0</v>
      </c>
      <c r="BV46" s="201">
        <v>99.846063468364306</v>
      </c>
      <c r="BW46" s="200">
        <v>0</v>
      </c>
      <c r="BX46" s="201">
        <v>131.094936875</v>
      </c>
      <c r="BY46" s="200">
        <v>0</v>
      </c>
      <c r="BZ46" s="201">
        <v>198.6395200641025</v>
      </c>
      <c r="CA46" s="200">
        <v>0</v>
      </c>
      <c r="CB46" s="201">
        <v>9.7440126000000831</v>
      </c>
      <c r="CC46" s="200">
        <v>0</v>
      </c>
      <c r="CD46" s="201">
        <v>136.81217128205122</v>
      </c>
      <c r="CE46" s="200">
        <v>0</v>
      </c>
      <c r="CF46" s="201">
        <v>160.05621333333323</v>
      </c>
      <c r="CG46" s="200">
        <v>0</v>
      </c>
      <c r="CH46" s="201">
        <v>84.605167743055517</v>
      </c>
      <c r="CI46" s="200">
        <v>0</v>
      </c>
      <c r="CJ46" s="201">
        <v>196.69713993827165</v>
      </c>
      <c r="CK46" s="200">
        <v>0</v>
      </c>
      <c r="CL46" s="201">
        <v>165.0177344666667</v>
      </c>
      <c r="CM46" s="200">
        <v>0</v>
      </c>
      <c r="CN46" s="201">
        <v>30.341517724358958</v>
      </c>
      <c r="CO46" s="200">
        <v>0</v>
      </c>
      <c r="CP46" s="201">
        <v>46.558361410256332</v>
      </c>
      <c r="CQ46" s="200">
        <v>0</v>
      </c>
      <c r="CR46" s="201">
        <v>127.05624703333319</v>
      </c>
      <c r="CS46" s="200">
        <v>0</v>
      </c>
      <c r="CT46" s="201">
        <v>97.434794074074063</v>
      </c>
      <c r="CU46" s="200">
        <v>0</v>
      </c>
      <c r="CV46" s="201">
        <v>129.47388579999998</v>
      </c>
      <c r="CW46" s="200">
        <v>0</v>
      </c>
    </row>
    <row r="47" spans="2:101" x14ac:dyDescent="0.25">
      <c r="B47" s="94">
        <v>10111</v>
      </c>
      <c r="C47" s="95" t="s">
        <v>50</v>
      </c>
      <c r="D47" s="195">
        <v>2.9120000000000002E-5</v>
      </c>
      <c r="E47" s="196">
        <v>2.9309000000000003E-5</v>
      </c>
      <c r="F47" s="197">
        <v>-23.845406960855154</v>
      </c>
      <c r="G47" s="198">
        <v>-7.7752548137283313</v>
      </c>
      <c r="H47" s="197">
        <v>-27.010140028332639</v>
      </c>
      <c r="I47" s="198">
        <v>-6.4217091313077166</v>
      </c>
      <c r="J47" s="197">
        <v>-1.977079451458817</v>
      </c>
      <c r="K47" s="198">
        <v>11.297649602313951</v>
      </c>
      <c r="L47" s="197">
        <v>3.4551437494003019</v>
      </c>
      <c r="M47" s="198">
        <v>18.195997833533546</v>
      </c>
      <c r="N47" s="197">
        <v>-3.6821663148129602</v>
      </c>
      <c r="O47" s="198">
        <v>6.7360335579301918</v>
      </c>
      <c r="P47" s="197">
        <v>-17.711275453437747</v>
      </c>
      <c r="Q47" s="198">
        <v>-4.72339719903347</v>
      </c>
      <c r="R47" s="197">
        <v>-6.0184650712506276</v>
      </c>
      <c r="S47" s="198">
        <v>1.3056376268858083</v>
      </c>
      <c r="T47" s="197">
        <v>-39.352938881213078</v>
      </c>
      <c r="U47" s="198">
        <v>-5.9273144279745029</v>
      </c>
      <c r="V47" s="197">
        <v>-18.021287281613567</v>
      </c>
      <c r="W47" s="198">
        <v>-3.5286980804211776</v>
      </c>
      <c r="X47" s="197">
        <v>29.488006106506635</v>
      </c>
      <c r="Y47" s="198">
        <v>37.905369134252922</v>
      </c>
      <c r="Z47" s="197">
        <v>18.545643672191947</v>
      </c>
      <c r="AA47" s="198">
        <v>24.04505224318963</v>
      </c>
      <c r="AB47" s="197">
        <v>3.8698320417015637</v>
      </c>
      <c r="AC47" s="198">
        <v>10.967920935126079</v>
      </c>
      <c r="AD47" s="197">
        <v>-24.188621506033783</v>
      </c>
      <c r="AE47" s="198">
        <v>-7.9501118329520546</v>
      </c>
      <c r="AF47" s="197">
        <v>-27.401402653516541</v>
      </c>
      <c r="AG47" s="198">
        <v>-6.6217069045157322</v>
      </c>
      <c r="AH47" s="197">
        <v>-2.2622374719370466</v>
      </c>
      <c r="AI47" s="198">
        <v>11.167676275213584</v>
      </c>
      <c r="AJ47" s="197">
        <v>3.224222790562258</v>
      </c>
      <c r="AK47" s="198">
        <v>18.111342514183875</v>
      </c>
      <c r="AL47" s="197">
        <v>-0.64363649788542721</v>
      </c>
      <c r="AM47" s="198">
        <v>8.2651288044502227</v>
      </c>
      <c r="AN47" s="197">
        <v>-18.046657450371104</v>
      </c>
      <c r="AO47" s="198">
        <v>-4.9062148659502691</v>
      </c>
      <c r="AP47" s="197">
        <v>-6.2755213926265494</v>
      </c>
      <c r="AQ47" s="198">
        <v>1.1656164095603072</v>
      </c>
      <c r="AR47" s="197">
        <v>-39.825166448470959</v>
      </c>
      <c r="AS47" s="198">
        <v>-6.1263688148868383</v>
      </c>
      <c r="AT47" s="197">
        <v>-18.337718831277883</v>
      </c>
      <c r="AU47" s="198">
        <v>-3.6805448275777568</v>
      </c>
      <c r="AV47" s="197">
        <v>29.388934403351758</v>
      </c>
      <c r="AW47" s="198">
        <v>37.943955025268494</v>
      </c>
      <c r="AX47" s="197">
        <v>18.381236753718184</v>
      </c>
      <c r="AY47" s="198">
        <v>24.021375435633409</v>
      </c>
      <c r="AZ47" s="197">
        <v>3.6751033410106748</v>
      </c>
      <c r="BA47" s="197">
        <v>10.879044775330026</v>
      </c>
      <c r="BB47" s="199">
        <v>10.046944444444433</v>
      </c>
      <c r="BC47" s="200">
        <v>0</v>
      </c>
      <c r="BD47" s="201">
        <v>0</v>
      </c>
      <c r="BE47" s="200">
        <v>0</v>
      </c>
      <c r="BF47" s="201">
        <v>56.011105769230788</v>
      </c>
      <c r="BG47" s="200">
        <v>0</v>
      </c>
      <c r="BH47" s="201">
        <v>33.221474999999955</v>
      </c>
      <c r="BI47" s="200">
        <v>0</v>
      </c>
      <c r="BJ47" s="201">
        <v>3.6356249999999983</v>
      </c>
      <c r="BK47" s="200">
        <v>0</v>
      </c>
      <c r="BL47" s="201">
        <v>18.67201388888893</v>
      </c>
      <c r="BM47" s="200">
        <v>0</v>
      </c>
      <c r="BN47" s="201">
        <v>0</v>
      </c>
      <c r="BO47" s="200">
        <v>0</v>
      </c>
      <c r="BP47" s="201">
        <v>8.2080249999999779</v>
      </c>
      <c r="BQ47" s="200">
        <v>0</v>
      </c>
      <c r="BR47" s="201">
        <v>1.0572355769231034</v>
      </c>
      <c r="BS47" s="200">
        <v>0</v>
      </c>
      <c r="BT47" s="201">
        <v>31.677624999999981</v>
      </c>
      <c r="BU47" s="200">
        <v>0</v>
      </c>
      <c r="BV47" s="201">
        <v>34.553425925925957</v>
      </c>
      <c r="BW47" s="200">
        <v>0</v>
      </c>
      <c r="BX47" s="201">
        <v>36.131549999999955</v>
      </c>
      <c r="BY47" s="200">
        <v>0</v>
      </c>
      <c r="BZ47" s="201">
        <v>4.5225721153846346</v>
      </c>
      <c r="CA47" s="200">
        <v>0</v>
      </c>
      <c r="CB47" s="201">
        <v>0</v>
      </c>
      <c r="CC47" s="200">
        <v>0</v>
      </c>
      <c r="CD47" s="201">
        <v>56.52836538461537</v>
      </c>
      <c r="CE47" s="200">
        <v>0</v>
      </c>
      <c r="CF47" s="201">
        <v>33.576724999999996</v>
      </c>
      <c r="CG47" s="200">
        <v>0</v>
      </c>
      <c r="CH47" s="201">
        <v>0</v>
      </c>
      <c r="CI47" s="200">
        <v>0</v>
      </c>
      <c r="CJ47" s="201">
        <v>19.044050925925916</v>
      </c>
      <c r="CK47" s="200">
        <v>0</v>
      </c>
      <c r="CL47" s="201">
        <v>0</v>
      </c>
      <c r="CM47" s="200">
        <v>0</v>
      </c>
      <c r="CN47" s="201">
        <v>16.779639423076897</v>
      </c>
      <c r="CO47" s="200">
        <v>0</v>
      </c>
      <c r="CP47" s="201">
        <v>1.3601201923076947</v>
      </c>
      <c r="CQ47" s="200">
        <v>0</v>
      </c>
      <c r="CR47" s="201">
        <v>31.939075000000035</v>
      </c>
      <c r="CS47" s="200">
        <v>0</v>
      </c>
      <c r="CT47" s="201">
        <v>34.822407407407397</v>
      </c>
      <c r="CU47" s="200">
        <v>0</v>
      </c>
      <c r="CV47" s="201">
        <v>36.393699999999974</v>
      </c>
      <c r="CW47" s="200">
        <v>0</v>
      </c>
    </row>
    <row r="48" spans="2:101" x14ac:dyDescent="0.25">
      <c r="B48" s="94">
        <v>10112</v>
      </c>
      <c r="C48" s="95" t="s">
        <v>51</v>
      </c>
      <c r="D48" s="195">
        <v>0</v>
      </c>
      <c r="E48" s="196">
        <v>0</v>
      </c>
      <c r="F48" s="197">
        <v>0</v>
      </c>
      <c r="G48" s="198">
        <v>0</v>
      </c>
      <c r="H48" s="197">
        <v>0</v>
      </c>
      <c r="I48" s="198">
        <v>0</v>
      </c>
      <c r="J48" s="197">
        <v>0</v>
      </c>
      <c r="K48" s="198">
        <v>0</v>
      </c>
      <c r="L48" s="197">
        <v>0</v>
      </c>
      <c r="M48" s="198">
        <v>0</v>
      </c>
      <c r="N48" s="197">
        <v>0</v>
      </c>
      <c r="O48" s="198">
        <v>0</v>
      </c>
      <c r="P48" s="197">
        <v>0</v>
      </c>
      <c r="Q48" s="198">
        <v>0</v>
      </c>
      <c r="R48" s="197">
        <v>0</v>
      </c>
      <c r="S48" s="198">
        <v>0</v>
      </c>
      <c r="T48" s="197">
        <v>0</v>
      </c>
      <c r="U48" s="198">
        <v>0</v>
      </c>
      <c r="V48" s="197">
        <v>0</v>
      </c>
      <c r="W48" s="198">
        <v>0</v>
      </c>
      <c r="X48" s="197">
        <v>0</v>
      </c>
      <c r="Y48" s="198">
        <v>0</v>
      </c>
      <c r="Z48" s="197">
        <v>0</v>
      </c>
      <c r="AA48" s="198">
        <v>0</v>
      </c>
      <c r="AB48" s="197">
        <v>0</v>
      </c>
      <c r="AC48" s="198">
        <v>0</v>
      </c>
      <c r="AD48" s="197">
        <v>0</v>
      </c>
      <c r="AE48" s="198">
        <v>0</v>
      </c>
      <c r="AF48" s="197">
        <v>0</v>
      </c>
      <c r="AG48" s="198">
        <v>0</v>
      </c>
      <c r="AH48" s="197">
        <v>0</v>
      </c>
      <c r="AI48" s="198">
        <v>0</v>
      </c>
      <c r="AJ48" s="197">
        <v>0</v>
      </c>
      <c r="AK48" s="198">
        <v>0</v>
      </c>
      <c r="AL48" s="197">
        <v>0</v>
      </c>
      <c r="AM48" s="198">
        <v>0</v>
      </c>
      <c r="AN48" s="197">
        <v>0</v>
      </c>
      <c r="AO48" s="198">
        <v>0</v>
      </c>
      <c r="AP48" s="197">
        <v>0</v>
      </c>
      <c r="AQ48" s="198">
        <v>0</v>
      </c>
      <c r="AR48" s="197">
        <v>0</v>
      </c>
      <c r="AS48" s="198">
        <v>0</v>
      </c>
      <c r="AT48" s="197">
        <v>0</v>
      </c>
      <c r="AU48" s="198">
        <v>0</v>
      </c>
      <c r="AV48" s="197">
        <v>0</v>
      </c>
      <c r="AW48" s="198">
        <v>0</v>
      </c>
      <c r="AX48" s="197">
        <v>0</v>
      </c>
      <c r="AY48" s="198">
        <v>0</v>
      </c>
      <c r="AZ48" s="197">
        <v>0</v>
      </c>
      <c r="BA48" s="197">
        <v>0</v>
      </c>
      <c r="BB48" s="199">
        <v>0</v>
      </c>
      <c r="BC48" s="200">
        <v>0</v>
      </c>
      <c r="BD48" s="201">
        <v>0</v>
      </c>
      <c r="BE48" s="200">
        <v>0</v>
      </c>
      <c r="BF48" s="201">
        <v>0</v>
      </c>
      <c r="BG48" s="200">
        <v>0</v>
      </c>
      <c r="BH48" s="201">
        <v>0</v>
      </c>
      <c r="BI48" s="200">
        <v>0</v>
      </c>
      <c r="BJ48" s="201">
        <v>0</v>
      </c>
      <c r="BK48" s="200">
        <v>0</v>
      </c>
      <c r="BL48" s="201">
        <v>0</v>
      </c>
      <c r="BM48" s="200">
        <v>0</v>
      </c>
      <c r="BN48" s="201">
        <v>0</v>
      </c>
      <c r="BO48" s="200">
        <v>0</v>
      </c>
      <c r="BP48" s="201">
        <v>0</v>
      </c>
      <c r="BQ48" s="200">
        <v>0</v>
      </c>
      <c r="BR48" s="201">
        <v>0</v>
      </c>
      <c r="BS48" s="200">
        <v>0</v>
      </c>
      <c r="BT48" s="201">
        <v>0</v>
      </c>
      <c r="BU48" s="200">
        <v>0</v>
      </c>
      <c r="BV48" s="201">
        <v>0</v>
      </c>
      <c r="BW48" s="200">
        <v>0</v>
      </c>
      <c r="BX48" s="201">
        <v>0</v>
      </c>
      <c r="BY48" s="200">
        <v>0</v>
      </c>
      <c r="BZ48" s="201">
        <v>0</v>
      </c>
      <c r="CA48" s="200">
        <v>0</v>
      </c>
      <c r="CB48" s="201">
        <v>0</v>
      </c>
      <c r="CC48" s="200">
        <v>0</v>
      </c>
      <c r="CD48" s="201">
        <v>0</v>
      </c>
      <c r="CE48" s="200">
        <v>0</v>
      </c>
      <c r="CF48" s="201">
        <v>0</v>
      </c>
      <c r="CG48" s="200">
        <v>0</v>
      </c>
      <c r="CH48" s="201">
        <v>0</v>
      </c>
      <c r="CI48" s="200">
        <v>0</v>
      </c>
      <c r="CJ48" s="201">
        <v>0</v>
      </c>
      <c r="CK48" s="200">
        <v>0</v>
      </c>
      <c r="CL48" s="201">
        <v>0</v>
      </c>
      <c r="CM48" s="200">
        <v>0</v>
      </c>
      <c r="CN48" s="201">
        <v>0</v>
      </c>
      <c r="CO48" s="200">
        <v>0</v>
      </c>
      <c r="CP48" s="201">
        <v>0</v>
      </c>
      <c r="CQ48" s="200">
        <v>0</v>
      </c>
      <c r="CR48" s="201">
        <v>0</v>
      </c>
      <c r="CS48" s="200">
        <v>0</v>
      </c>
      <c r="CT48" s="201">
        <v>0</v>
      </c>
      <c r="CU48" s="200">
        <v>0</v>
      </c>
      <c r="CV48" s="201">
        <v>0</v>
      </c>
      <c r="CW48" s="200">
        <v>0</v>
      </c>
    </row>
    <row r="49" spans="2:101" x14ac:dyDescent="0.25">
      <c r="B49" s="94">
        <v>10113</v>
      </c>
      <c r="C49" s="95" t="s">
        <v>52</v>
      </c>
      <c r="D49" s="195">
        <v>3.9558895354320164E-4</v>
      </c>
      <c r="E49" s="196">
        <v>4.0074144377762893E-4</v>
      </c>
      <c r="F49" s="197">
        <v>-212.22343727453068</v>
      </c>
      <c r="G49" s="198">
        <v>-91.68450760871832</v>
      </c>
      <c r="H49" s="197">
        <v>-743.30607605622265</v>
      </c>
      <c r="I49" s="198">
        <v>-387.929263687206</v>
      </c>
      <c r="J49" s="197">
        <v>-666.47481778943109</v>
      </c>
      <c r="K49" s="198">
        <v>-323.10352295138591</v>
      </c>
      <c r="L49" s="197">
        <v>-537.84256958396293</v>
      </c>
      <c r="M49" s="198">
        <v>-306.05371731660699</v>
      </c>
      <c r="N49" s="197">
        <v>-533.00061248016311</v>
      </c>
      <c r="O49" s="198">
        <v>-295.45704938288765</v>
      </c>
      <c r="P49" s="197">
        <v>-583.93747704340808</v>
      </c>
      <c r="Q49" s="198">
        <v>-301.82441225840739</v>
      </c>
      <c r="R49" s="197">
        <v>15.836219905101352</v>
      </c>
      <c r="S49" s="198">
        <v>-6.2148153376123005</v>
      </c>
      <c r="T49" s="197">
        <v>-322.31427433316549</v>
      </c>
      <c r="U49" s="198">
        <v>-33.918124750924243</v>
      </c>
      <c r="V49" s="197">
        <v>492.94117241018523</v>
      </c>
      <c r="W49" s="198">
        <v>540.59252626224418</v>
      </c>
      <c r="X49" s="197">
        <v>1204.8589042467549</v>
      </c>
      <c r="Y49" s="198">
        <v>1058.120785245384</v>
      </c>
      <c r="Z49" s="197">
        <v>967.36907462504075</v>
      </c>
      <c r="AA49" s="198">
        <v>799.44821352065321</v>
      </c>
      <c r="AB49" s="197">
        <v>400.37549441645155</v>
      </c>
      <c r="AC49" s="198">
        <v>350.98417115566178</v>
      </c>
      <c r="AD49" s="197">
        <v>-215.34614136777779</v>
      </c>
      <c r="AE49" s="198">
        <v>-100.12368521412319</v>
      </c>
      <c r="AF49" s="197">
        <v>-760.23260750866359</v>
      </c>
      <c r="AG49" s="198">
        <v>-395.15082413866679</v>
      </c>
      <c r="AH49" s="197">
        <v>-680.19423458300776</v>
      </c>
      <c r="AI49" s="198">
        <v>-331.69133418397905</v>
      </c>
      <c r="AJ49" s="197">
        <v>-550.53239219484078</v>
      </c>
      <c r="AK49" s="198">
        <v>-316.62645540235354</v>
      </c>
      <c r="AL49" s="197">
        <v>-498.91524123714083</v>
      </c>
      <c r="AM49" s="198">
        <v>-281.20615882633621</v>
      </c>
      <c r="AN49" s="197">
        <v>-598.14903000755771</v>
      </c>
      <c r="AO49" s="198">
        <v>-310.79183490554203</v>
      </c>
      <c r="AP49" s="197">
        <v>16.093541460690826</v>
      </c>
      <c r="AQ49" s="198">
        <v>-13.404535225924986</v>
      </c>
      <c r="AR49" s="197">
        <v>-331.14934006497606</v>
      </c>
      <c r="AS49" s="198">
        <v>-35.094569940300417</v>
      </c>
      <c r="AT49" s="197">
        <v>499.35116523682876</v>
      </c>
      <c r="AU49" s="198">
        <v>547.24515429849748</v>
      </c>
      <c r="AV49" s="197">
        <v>1225.4603185999676</v>
      </c>
      <c r="AW49" s="198">
        <v>1072.9848280801698</v>
      </c>
      <c r="AX49" s="197">
        <v>983.53361542994151</v>
      </c>
      <c r="AY49" s="198">
        <v>810.82417450605828</v>
      </c>
      <c r="AZ49" s="197">
        <v>404.9002715614464</v>
      </c>
      <c r="BA49" s="197">
        <v>353.49571548755011</v>
      </c>
      <c r="BB49" s="199">
        <v>525.85908603110806</v>
      </c>
      <c r="BC49" s="200">
        <v>0</v>
      </c>
      <c r="BD49" s="201">
        <v>195.65760245869618</v>
      </c>
      <c r="BE49" s="200">
        <v>0</v>
      </c>
      <c r="BF49" s="201">
        <v>411.83147316901932</v>
      </c>
      <c r="BG49" s="200">
        <v>0</v>
      </c>
      <c r="BH49" s="201">
        <v>220.09006735499</v>
      </c>
      <c r="BI49" s="200">
        <v>0</v>
      </c>
      <c r="BJ49" s="201">
        <v>179.92133252578699</v>
      </c>
      <c r="BK49" s="200">
        <v>0</v>
      </c>
      <c r="BL49" s="201">
        <v>543.40262695232082</v>
      </c>
      <c r="BM49" s="200">
        <v>0</v>
      </c>
      <c r="BN49" s="201">
        <v>571.77414397895279</v>
      </c>
      <c r="BO49" s="200">
        <v>0</v>
      </c>
      <c r="BP49" s="201">
        <v>0</v>
      </c>
      <c r="BQ49" s="200">
        <v>0</v>
      </c>
      <c r="BR49" s="201">
        <v>1639.7132178924728</v>
      </c>
      <c r="BS49" s="200">
        <v>0</v>
      </c>
      <c r="BT49" s="201">
        <v>884.29647238981943</v>
      </c>
      <c r="BU49" s="200">
        <v>0</v>
      </c>
      <c r="BV49" s="201">
        <v>675.27822051735291</v>
      </c>
      <c r="BW49" s="200">
        <v>0</v>
      </c>
      <c r="BX49" s="201">
        <v>1093.5393161239122</v>
      </c>
      <c r="BY49" s="200">
        <v>0</v>
      </c>
      <c r="BZ49" s="201">
        <v>447.85882536580954</v>
      </c>
      <c r="CA49" s="200">
        <v>0</v>
      </c>
      <c r="CB49" s="201">
        <v>284.11980570730037</v>
      </c>
      <c r="CC49" s="200">
        <v>0</v>
      </c>
      <c r="CD49" s="201">
        <v>425.70898963303102</v>
      </c>
      <c r="CE49" s="200">
        <v>0</v>
      </c>
      <c r="CF49" s="201">
        <v>229.74556979169458</v>
      </c>
      <c r="CG49" s="200">
        <v>0</v>
      </c>
      <c r="CH49" s="201">
        <v>124.4026961054365</v>
      </c>
      <c r="CI49" s="200">
        <v>0</v>
      </c>
      <c r="CJ49" s="201">
        <v>566.89629258018931</v>
      </c>
      <c r="CK49" s="200">
        <v>0</v>
      </c>
      <c r="CL49" s="201">
        <v>484.050245070328</v>
      </c>
      <c r="CM49" s="200">
        <v>0</v>
      </c>
      <c r="CN49" s="201">
        <v>0</v>
      </c>
      <c r="CO49" s="200">
        <v>0</v>
      </c>
      <c r="CP49" s="201">
        <v>1682.2380404850844</v>
      </c>
      <c r="CQ49" s="200">
        <v>0</v>
      </c>
      <c r="CR49" s="201">
        <v>906.78538482853207</v>
      </c>
      <c r="CS49" s="200">
        <v>0</v>
      </c>
      <c r="CT49" s="201">
        <v>696.88959898228802</v>
      </c>
      <c r="CU49" s="200">
        <v>0</v>
      </c>
      <c r="CV49" s="201">
        <v>1127.3513732237107</v>
      </c>
      <c r="CW49" s="200">
        <v>0</v>
      </c>
    </row>
    <row r="50" spans="2:101" x14ac:dyDescent="0.25">
      <c r="B50" s="94">
        <v>10116</v>
      </c>
      <c r="C50" s="95" t="s">
        <v>53</v>
      </c>
      <c r="D50" s="195">
        <v>0</v>
      </c>
      <c r="E50" s="196">
        <v>0</v>
      </c>
      <c r="F50" s="197">
        <v>0</v>
      </c>
      <c r="G50" s="198">
        <v>0</v>
      </c>
      <c r="H50" s="197">
        <v>0</v>
      </c>
      <c r="I50" s="198">
        <v>0</v>
      </c>
      <c r="J50" s="197">
        <v>0</v>
      </c>
      <c r="K50" s="198">
        <v>0</v>
      </c>
      <c r="L50" s="197">
        <v>0</v>
      </c>
      <c r="M50" s="198">
        <v>0</v>
      </c>
      <c r="N50" s="197">
        <v>0</v>
      </c>
      <c r="O50" s="198">
        <v>0</v>
      </c>
      <c r="P50" s="197">
        <v>0</v>
      </c>
      <c r="Q50" s="198">
        <v>0</v>
      </c>
      <c r="R50" s="197">
        <v>0</v>
      </c>
      <c r="S50" s="198">
        <v>0</v>
      </c>
      <c r="T50" s="197">
        <v>0</v>
      </c>
      <c r="U50" s="198">
        <v>0</v>
      </c>
      <c r="V50" s="197">
        <v>0</v>
      </c>
      <c r="W50" s="198">
        <v>0</v>
      </c>
      <c r="X50" s="197">
        <v>0</v>
      </c>
      <c r="Y50" s="198">
        <v>0</v>
      </c>
      <c r="Z50" s="197">
        <v>0</v>
      </c>
      <c r="AA50" s="198">
        <v>0</v>
      </c>
      <c r="AB50" s="197">
        <v>0</v>
      </c>
      <c r="AC50" s="198">
        <v>0</v>
      </c>
      <c r="AD50" s="197">
        <v>0</v>
      </c>
      <c r="AE50" s="198">
        <v>0</v>
      </c>
      <c r="AF50" s="197">
        <v>0</v>
      </c>
      <c r="AG50" s="198">
        <v>0</v>
      </c>
      <c r="AH50" s="197">
        <v>0</v>
      </c>
      <c r="AI50" s="198">
        <v>0</v>
      </c>
      <c r="AJ50" s="197">
        <v>0</v>
      </c>
      <c r="AK50" s="198">
        <v>0</v>
      </c>
      <c r="AL50" s="197">
        <v>0</v>
      </c>
      <c r="AM50" s="198">
        <v>0</v>
      </c>
      <c r="AN50" s="197">
        <v>0</v>
      </c>
      <c r="AO50" s="198">
        <v>0</v>
      </c>
      <c r="AP50" s="197">
        <v>0</v>
      </c>
      <c r="AQ50" s="198">
        <v>0</v>
      </c>
      <c r="AR50" s="197">
        <v>0</v>
      </c>
      <c r="AS50" s="198">
        <v>0</v>
      </c>
      <c r="AT50" s="197">
        <v>0</v>
      </c>
      <c r="AU50" s="198">
        <v>0</v>
      </c>
      <c r="AV50" s="197">
        <v>0</v>
      </c>
      <c r="AW50" s="198">
        <v>0</v>
      </c>
      <c r="AX50" s="197">
        <v>0</v>
      </c>
      <c r="AY50" s="198">
        <v>0</v>
      </c>
      <c r="AZ50" s="197">
        <v>0</v>
      </c>
      <c r="BA50" s="197">
        <v>0</v>
      </c>
      <c r="BB50" s="199">
        <v>0</v>
      </c>
      <c r="BC50" s="200">
        <v>0</v>
      </c>
      <c r="BD50" s="201">
        <v>0</v>
      </c>
      <c r="BE50" s="200">
        <v>0</v>
      </c>
      <c r="BF50" s="201">
        <v>0</v>
      </c>
      <c r="BG50" s="200">
        <v>0</v>
      </c>
      <c r="BH50" s="201">
        <v>0</v>
      </c>
      <c r="BI50" s="200">
        <v>0</v>
      </c>
      <c r="BJ50" s="201">
        <v>0</v>
      </c>
      <c r="BK50" s="200">
        <v>0</v>
      </c>
      <c r="BL50" s="201">
        <v>0</v>
      </c>
      <c r="BM50" s="200">
        <v>0</v>
      </c>
      <c r="BN50" s="201">
        <v>0</v>
      </c>
      <c r="BO50" s="200">
        <v>0</v>
      </c>
      <c r="BP50" s="201">
        <v>0</v>
      </c>
      <c r="BQ50" s="200">
        <v>0</v>
      </c>
      <c r="BR50" s="201">
        <v>0</v>
      </c>
      <c r="BS50" s="200">
        <v>0</v>
      </c>
      <c r="BT50" s="201">
        <v>0</v>
      </c>
      <c r="BU50" s="200">
        <v>0</v>
      </c>
      <c r="BV50" s="201">
        <v>0</v>
      </c>
      <c r="BW50" s="200">
        <v>0</v>
      </c>
      <c r="BX50" s="201">
        <v>0</v>
      </c>
      <c r="BY50" s="200">
        <v>0</v>
      </c>
      <c r="BZ50" s="201">
        <v>0</v>
      </c>
      <c r="CA50" s="200">
        <v>0</v>
      </c>
      <c r="CB50" s="201">
        <v>0</v>
      </c>
      <c r="CC50" s="200">
        <v>0</v>
      </c>
      <c r="CD50" s="201">
        <v>0</v>
      </c>
      <c r="CE50" s="200">
        <v>0</v>
      </c>
      <c r="CF50" s="201">
        <v>0</v>
      </c>
      <c r="CG50" s="200">
        <v>0</v>
      </c>
      <c r="CH50" s="201">
        <v>0</v>
      </c>
      <c r="CI50" s="200">
        <v>0</v>
      </c>
      <c r="CJ50" s="201">
        <v>0</v>
      </c>
      <c r="CK50" s="200">
        <v>0</v>
      </c>
      <c r="CL50" s="201">
        <v>0</v>
      </c>
      <c r="CM50" s="200">
        <v>0</v>
      </c>
      <c r="CN50" s="201">
        <v>0</v>
      </c>
      <c r="CO50" s="200">
        <v>0</v>
      </c>
      <c r="CP50" s="201">
        <v>0</v>
      </c>
      <c r="CQ50" s="200">
        <v>0</v>
      </c>
      <c r="CR50" s="201">
        <v>0</v>
      </c>
      <c r="CS50" s="200">
        <v>0</v>
      </c>
      <c r="CT50" s="201">
        <v>0</v>
      </c>
      <c r="CU50" s="200">
        <v>0</v>
      </c>
      <c r="CV50" s="201">
        <v>0</v>
      </c>
      <c r="CW50" s="200">
        <v>0</v>
      </c>
    </row>
    <row r="51" spans="2:101" x14ac:dyDescent="0.25">
      <c r="B51" s="94">
        <v>10118</v>
      </c>
      <c r="C51" s="95" t="s">
        <v>54</v>
      </c>
      <c r="D51" s="195">
        <v>4.2536686159016536E-4</v>
      </c>
      <c r="E51" s="196">
        <v>4.2776838135668178E-4</v>
      </c>
      <c r="F51" s="197">
        <v>-29.465763766088212</v>
      </c>
      <c r="G51" s="198">
        <v>-70.002611431145738</v>
      </c>
      <c r="H51" s="197">
        <v>-68.193969088472969</v>
      </c>
      <c r="I51" s="198">
        <v>95.22864512719373</v>
      </c>
      <c r="J51" s="197">
        <v>343.20883225432459</v>
      </c>
      <c r="K51" s="198">
        <v>196.3887971398633</v>
      </c>
      <c r="L51" s="197">
        <v>388.44970256145228</v>
      </c>
      <c r="M51" s="198">
        <v>328.83466030935881</v>
      </c>
      <c r="N51" s="197">
        <v>417.80524154124686</v>
      </c>
      <c r="O51" s="198">
        <v>225.14270176300309</v>
      </c>
      <c r="P51" s="197">
        <v>118.24926308894852</v>
      </c>
      <c r="Q51" s="198">
        <v>-11.03653387926837</v>
      </c>
      <c r="R51" s="197">
        <v>199.74530193664995</v>
      </c>
      <c r="S51" s="198">
        <v>64.050014583276123</v>
      </c>
      <c r="T51" s="197">
        <v>-718.34888475626337</v>
      </c>
      <c r="U51" s="198">
        <v>-279.90164883129097</v>
      </c>
      <c r="V51" s="197">
        <v>-356.00272410126433</v>
      </c>
      <c r="W51" s="198">
        <v>-229.41485530565635</v>
      </c>
      <c r="X51" s="197">
        <v>-188.88886386647275</v>
      </c>
      <c r="Y51" s="198">
        <v>16.449262880729659</v>
      </c>
      <c r="Z51" s="197">
        <v>-203.44535099223324</v>
      </c>
      <c r="AA51" s="198">
        <v>-98.550229346311468</v>
      </c>
      <c r="AB51" s="197">
        <v>-33.372127804458145</v>
      </c>
      <c r="AC51" s="198">
        <v>-64.793760449028937</v>
      </c>
      <c r="AD51" s="197">
        <v>-76.446762387678902</v>
      </c>
      <c r="AE51" s="198">
        <v>-25.709612723993864</v>
      </c>
      <c r="AF51" s="197">
        <v>-6.1201558350703227</v>
      </c>
      <c r="AG51" s="198">
        <v>34.281249178423579</v>
      </c>
      <c r="AH51" s="197">
        <v>347.65936924433134</v>
      </c>
      <c r="AI51" s="198">
        <v>197.84100193456254</v>
      </c>
      <c r="AJ51" s="197">
        <v>392.64736673144603</v>
      </c>
      <c r="AK51" s="198">
        <v>330.85794910213701</v>
      </c>
      <c r="AL51" s="197">
        <v>408.5326457511361</v>
      </c>
      <c r="AM51" s="198">
        <v>226.30386044096122</v>
      </c>
      <c r="AN51" s="197">
        <v>119.38097723314165</v>
      </c>
      <c r="AO51" s="198">
        <v>-12.017679008214575</v>
      </c>
      <c r="AP51" s="197">
        <v>149.57310708833762</v>
      </c>
      <c r="AQ51" s="198">
        <v>114.67731652164227</v>
      </c>
      <c r="AR51" s="197">
        <v>-678.71101698916277</v>
      </c>
      <c r="AS51" s="198">
        <v>-327.68185619059625</v>
      </c>
      <c r="AT51" s="197">
        <v>-358.96409284736376</v>
      </c>
      <c r="AU51" s="198">
        <v>-232.49385406036777</v>
      </c>
      <c r="AV51" s="197">
        <v>-190.33564568440983</v>
      </c>
      <c r="AW51" s="198">
        <v>14.849035757612773</v>
      </c>
      <c r="AX51" s="197">
        <v>-205.0733846436834</v>
      </c>
      <c r="AY51" s="198">
        <v>-100.81153843200828</v>
      </c>
      <c r="AZ51" s="197">
        <v>-34.294841130090695</v>
      </c>
      <c r="BA51" s="197">
        <v>-66.972276056314556</v>
      </c>
      <c r="BB51" s="199">
        <v>197.99328838821572</v>
      </c>
      <c r="BC51" s="200">
        <v>0</v>
      </c>
      <c r="BD51" s="201">
        <v>118.15341384611916</v>
      </c>
      <c r="BE51" s="200">
        <v>0</v>
      </c>
      <c r="BF51" s="201">
        <v>521.59597600629047</v>
      </c>
      <c r="BG51" s="200">
        <v>0</v>
      </c>
      <c r="BH51" s="201">
        <v>554.69302000751759</v>
      </c>
      <c r="BI51" s="200">
        <v>0</v>
      </c>
      <c r="BJ51" s="201">
        <v>165.4813236827851</v>
      </c>
      <c r="BK51" s="200">
        <v>0</v>
      </c>
      <c r="BL51" s="201">
        <v>701.79541708481588</v>
      </c>
      <c r="BM51" s="200">
        <v>0</v>
      </c>
      <c r="BN51" s="201">
        <v>360.9896222196428</v>
      </c>
      <c r="BO51" s="200">
        <v>0</v>
      </c>
      <c r="BP51" s="201">
        <v>446.16250549935802</v>
      </c>
      <c r="BQ51" s="200">
        <v>0</v>
      </c>
      <c r="BR51" s="201">
        <v>174.51013422271586</v>
      </c>
      <c r="BS51" s="200">
        <v>0</v>
      </c>
      <c r="BT51" s="201">
        <v>218.77926340928192</v>
      </c>
      <c r="BU51" s="200">
        <v>0</v>
      </c>
      <c r="BV51" s="201">
        <v>672.23841661763527</v>
      </c>
      <c r="BW51" s="200">
        <v>0</v>
      </c>
      <c r="BX51" s="201">
        <v>310.83492295093777</v>
      </c>
      <c r="BY51" s="200">
        <v>0</v>
      </c>
      <c r="BZ51" s="201">
        <v>204.55414112938888</v>
      </c>
      <c r="CA51" s="200">
        <v>0</v>
      </c>
      <c r="CB51" s="201">
        <v>124.5288919961087</v>
      </c>
      <c r="CC51" s="200">
        <v>0</v>
      </c>
      <c r="CD51" s="201">
        <v>533.09647135071202</v>
      </c>
      <c r="CE51" s="200">
        <v>0</v>
      </c>
      <c r="CF51" s="201">
        <v>567.34343571349598</v>
      </c>
      <c r="CG51" s="200">
        <v>0</v>
      </c>
      <c r="CH51" s="201">
        <v>168.16477174906436</v>
      </c>
      <c r="CI51" s="200">
        <v>0</v>
      </c>
      <c r="CJ51" s="201">
        <v>715.58089666062381</v>
      </c>
      <c r="CK51" s="200">
        <v>0</v>
      </c>
      <c r="CL51" s="201">
        <v>372.3005902969403</v>
      </c>
      <c r="CM51" s="200">
        <v>0</v>
      </c>
      <c r="CN51" s="201">
        <v>455.98619906363308</v>
      </c>
      <c r="CO51" s="200">
        <v>0</v>
      </c>
      <c r="CP51" s="201">
        <v>179.4997484965065</v>
      </c>
      <c r="CQ51" s="200">
        <v>0</v>
      </c>
      <c r="CR51" s="201">
        <v>225.32439265720387</v>
      </c>
      <c r="CS51" s="200">
        <v>0</v>
      </c>
      <c r="CT51" s="201">
        <v>681.96488195201948</v>
      </c>
      <c r="CU51" s="200">
        <v>0</v>
      </c>
      <c r="CV51" s="201">
        <v>316.27487350203427</v>
      </c>
      <c r="CW51" s="200">
        <v>0</v>
      </c>
    </row>
    <row r="52" spans="2:101" x14ac:dyDescent="0.25">
      <c r="B52" s="94">
        <v>10121</v>
      </c>
      <c r="C52" s="95" t="s">
        <v>55</v>
      </c>
      <c r="D52" s="195">
        <v>2.8460999999999997E-4</v>
      </c>
      <c r="E52" s="196">
        <v>2.8533999999999998E-4</v>
      </c>
      <c r="F52" s="197">
        <v>0.56305553815309395</v>
      </c>
      <c r="G52" s="198">
        <v>-14.507455773874335</v>
      </c>
      <c r="H52" s="197">
        <v>-77.715179384057421</v>
      </c>
      <c r="I52" s="198">
        <v>37.114205646926898</v>
      </c>
      <c r="J52" s="197">
        <v>94.687892813197323</v>
      </c>
      <c r="K52" s="198">
        <v>65.254851714099374</v>
      </c>
      <c r="L52" s="197">
        <v>241.82215928629176</v>
      </c>
      <c r="M52" s="198">
        <v>217.16800560789773</v>
      </c>
      <c r="N52" s="197">
        <v>243.25522340800427</v>
      </c>
      <c r="O52" s="198">
        <v>132.69786640874008</v>
      </c>
      <c r="P52" s="197">
        <v>104.50081191954268</v>
      </c>
      <c r="Q52" s="198">
        <v>21.928191898457591</v>
      </c>
      <c r="R52" s="197">
        <v>167.46969985821971</v>
      </c>
      <c r="S52" s="198">
        <v>77.718699402059428</v>
      </c>
      <c r="T52" s="197">
        <v>-472.05302310721345</v>
      </c>
      <c r="U52" s="198">
        <v>-166.65297438687585</v>
      </c>
      <c r="V52" s="197">
        <v>-217.91813756593521</v>
      </c>
      <c r="W52" s="198">
        <v>-123.31973575785278</v>
      </c>
      <c r="X52" s="197">
        <v>-174.65518219530023</v>
      </c>
      <c r="Y52" s="198">
        <v>5.337824296006966</v>
      </c>
      <c r="Z52" s="197">
        <v>-171.69209770801683</v>
      </c>
      <c r="AA52" s="198">
        <v>-53.809748934265009</v>
      </c>
      <c r="AB52" s="197">
        <v>5.6143319913693635</v>
      </c>
      <c r="AC52" s="198">
        <v>-9.2527830135221851</v>
      </c>
      <c r="AD52" s="197">
        <v>-31.41084535063219</v>
      </c>
      <c r="AE52" s="198">
        <v>13.990607591028766</v>
      </c>
      <c r="AF52" s="197">
        <v>-43.852122063339266</v>
      </c>
      <c r="AG52" s="198">
        <v>-0.93883733953789494</v>
      </c>
      <c r="AH52" s="197">
        <v>92.168125855794642</v>
      </c>
      <c r="AI52" s="198">
        <v>63.693797593552972</v>
      </c>
      <c r="AJ52" s="197">
        <v>239.64057568866338</v>
      </c>
      <c r="AK52" s="198">
        <v>215.80848559136194</v>
      </c>
      <c r="AL52" s="197">
        <v>232.73219922014988</v>
      </c>
      <c r="AM52" s="198">
        <v>132.19013630836352</v>
      </c>
      <c r="AN52" s="197">
        <v>102.19099150810689</v>
      </c>
      <c r="AO52" s="198">
        <v>20.522081862218059</v>
      </c>
      <c r="AP52" s="197">
        <v>132.27469607724407</v>
      </c>
      <c r="AQ52" s="198">
        <v>109.82025078487624</v>
      </c>
      <c r="AR52" s="197">
        <v>-447.07437826117251</v>
      </c>
      <c r="AS52" s="198">
        <v>-196.52060693950008</v>
      </c>
      <c r="AT52" s="197">
        <v>-220.45325201701974</v>
      </c>
      <c r="AU52" s="198">
        <v>-124.754655998193</v>
      </c>
      <c r="AV52" s="197">
        <v>-177.01316602230074</v>
      </c>
      <c r="AW52" s="198">
        <v>4.0760671554851795</v>
      </c>
      <c r="AX52" s="197">
        <v>-174.21429374233358</v>
      </c>
      <c r="AY52" s="198">
        <v>-55.091910148635634</v>
      </c>
      <c r="AZ52" s="197">
        <v>3.6449978564257437</v>
      </c>
      <c r="BA52" s="197">
        <v>-10.4823353767556</v>
      </c>
      <c r="BB52" s="199">
        <v>0</v>
      </c>
      <c r="BC52" s="200">
        <v>0</v>
      </c>
      <c r="BD52" s="201">
        <v>0</v>
      </c>
      <c r="BE52" s="200">
        <v>0</v>
      </c>
      <c r="BF52" s="201">
        <v>464.05012019230782</v>
      </c>
      <c r="BG52" s="200">
        <v>0</v>
      </c>
      <c r="BH52" s="201">
        <v>384.67299999999994</v>
      </c>
      <c r="BI52" s="200">
        <v>0</v>
      </c>
      <c r="BJ52" s="201">
        <v>115.62087499999957</v>
      </c>
      <c r="BK52" s="200">
        <v>0</v>
      </c>
      <c r="BL52" s="201">
        <v>481.15462962963011</v>
      </c>
      <c r="BM52" s="200">
        <v>0</v>
      </c>
      <c r="BN52" s="201">
        <v>167.32548076923095</v>
      </c>
      <c r="BO52" s="200">
        <v>0</v>
      </c>
      <c r="BP52" s="201">
        <v>0</v>
      </c>
      <c r="BQ52" s="200">
        <v>0</v>
      </c>
      <c r="BR52" s="201">
        <v>1.2731971153844501</v>
      </c>
      <c r="BS52" s="200">
        <v>0</v>
      </c>
      <c r="BT52" s="201">
        <v>338.93049999999994</v>
      </c>
      <c r="BU52" s="200">
        <v>0</v>
      </c>
      <c r="BV52" s="201">
        <v>281.57268518518543</v>
      </c>
      <c r="BW52" s="200">
        <v>0</v>
      </c>
      <c r="BX52" s="201">
        <v>204.42037500000004</v>
      </c>
      <c r="BY52" s="200">
        <v>0</v>
      </c>
      <c r="BZ52" s="201">
        <v>0</v>
      </c>
      <c r="CA52" s="200">
        <v>0</v>
      </c>
      <c r="CB52" s="201">
        <v>0</v>
      </c>
      <c r="CC52" s="200">
        <v>0</v>
      </c>
      <c r="CD52" s="201">
        <v>464.05012019230782</v>
      </c>
      <c r="CE52" s="200">
        <v>0</v>
      </c>
      <c r="CF52" s="201">
        <v>384.67299999999994</v>
      </c>
      <c r="CG52" s="200">
        <v>0</v>
      </c>
      <c r="CH52" s="201">
        <v>114.23789062499932</v>
      </c>
      <c r="CI52" s="200">
        <v>0</v>
      </c>
      <c r="CJ52" s="201">
        <v>481.15462962963011</v>
      </c>
      <c r="CK52" s="200">
        <v>0</v>
      </c>
      <c r="CL52" s="201">
        <v>162.41274999999968</v>
      </c>
      <c r="CM52" s="200">
        <v>0</v>
      </c>
      <c r="CN52" s="201">
        <v>0</v>
      </c>
      <c r="CO52" s="200">
        <v>0</v>
      </c>
      <c r="CP52" s="201">
        <v>1.2731971153844501</v>
      </c>
      <c r="CQ52" s="200">
        <v>0</v>
      </c>
      <c r="CR52" s="201">
        <v>338.93049999999994</v>
      </c>
      <c r="CS52" s="200">
        <v>0</v>
      </c>
      <c r="CT52" s="201">
        <v>281.57268518518543</v>
      </c>
      <c r="CU52" s="200">
        <v>0</v>
      </c>
      <c r="CV52" s="201">
        <v>204.42037500000004</v>
      </c>
      <c r="CW52" s="200">
        <v>0</v>
      </c>
    </row>
    <row r="53" spans="2:101" x14ac:dyDescent="0.25">
      <c r="B53" s="94">
        <v>10123</v>
      </c>
      <c r="C53" s="95" t="s">
        <v>56</v>
      </c>
      <c r="D53" s="195">
        <v>0</v>
      </c>
      <c r="E53" s="196">
        <v>0</v>
      </c>
      <c r="F53" s="197">
        <v>0</v>
      </c>
      <c r="G53" s="198">
        <v>0</v>
      </c>
      <c r="H53" s="197">
        <v>0</v>
      </c>
      <c r="I53" s="198">
        <v>0</v>
      </c>
      <c r="J53" s="197">
        <v>0</v>
      </c>
      <c r="K53" s="198">
        <v>0</v>
      </c>
      <c r="L53" s="197">
        <v>0</v>
      </c>
      <c r="M53" s="198">
        <v>0</v>
      </c>
      <c r="N53" s="197">
        <v>0</v>
      </c>
      <c r="O53" s="198">
        <v>0</v>
      </c>
      <c r="P53" s="197">
        <v>0</v>
      </c>
      <c r="Q53" s="198">
        <v>0</v>
      </c>
      <c r="R53" s="197">
        <v>0</v>
      </c>
      <c r="S53" s="198">
        <v>0</v>
      </c>
      <c r="T53" s="197">
        <v>0</v>
      </c>
      <c r="U53" s="198">
        <v>0</v>
      </c>
      <c r="V53" s="197">
        <v>0</v>
      </c>
      <c r="W53" s="198">
        <v>0</v>
      </c>
      <c r="X53" s="197">
        <v>0</v>
      </c>
      <c r="Y53" s="198">
        <v>0</v>
      </c>
      <c r="Z53" s="197">
        <v>0</v>
      </c>
      <c r="AA53" s="198">
        <v>0</v>
      </c>
      <c r="AB53" s="197">
        <v>0</v>
      </c>
      <c r="AC53" s="198">
        <v>0</v>
      </c>
      <c r="AD53" s="197">
        <v>0</v>
      </c>
      <c r="AE53" s="198">
        <v>0</v>
      </c>
      <c r="AF53" s="197">
        <v>0</v>
      </c>
      <c r="AG53" s="198">
        <v>0</v>
      </c>
      <c r="AH53" s="197">
        <v>0</v>
      </c>
      <c r="AI53" s="198">
        <v>0</v>
      </c>
      <c r="AJ53" s="197">
        <v>0</v>
      </c>
      <c r="AK53" s="198">
        <v>0</v>
      </c>
      <c r="AL53" s="197">
        <v>0</v>
      </c>
      <c r="AM53" s="198">
        <v>0</v>
      </c>
      <c r="AN53" s="197">
        <v>0</v>
      </c>
      <c r="AO53" s="198">
        <v>0</v>
      </c>
      <c r="AP53" s="197">
        <v>0</v>
      </c>
      <c r="AQ53" s="198">
        <v>0</v>
      </c>
      <c r="AR53" s="197">
        <v>0</v>
      </c>
      <c r="AS53" s="198">
        <v>0</v>
      </c>
      <c r="AT53" s="197">
        <v>0</v>
      </c>
      <c r="AU53" s="198">
        <v>0</v>
      </c>
      <c r="AV53" s="197">
        <v>0</v>
      </c>
      <c r="AW53" s="198">
        <v>0</v>
      </c>
      <c r="AX53" s="197">
        <v>0</v>
      </c>
      <c r="AY53" s="198">
        <v>0</v>
      </c>
      <c r="AZ53" s="197">
        <v>0</v>
      </c>
      <c r="BA53" s="197">
        <v>0</v>
      </c>
      <c r="BB53" s="199">
        <v>0</v>
      </c>
      <c r="BC53" s="200">
        <v>0</v>
      </c>
      <c r="BD53" s="201">
        <v>0</v>
      </c>
      <c r="BE53" s="200">
        <v>0</v>
      </c>
      <c r="BF53" s="201">
        <v>0</v>
      </c>
      <c r="BG53" s="200">
        <v>0</v>
      </c>
      <c r="BH53" s="201">
        <v>0</v>
      </c>
      <c r="BI53" s="200">
        <v>0</v>
      </c>
      <c r="BJ53" s="201">
        <v>0</v>
      </c>
      <c r="BK53" s="200">
        <v>0</v>
      </c>
      <c r="BL53" s="201">
        <v>0</v>
      </c>
      <c r="BM53" s="200">
        <v>0</v>
      </c>
      <c r="BN53" s="201">
        <v>0</v>
      </c>
      <c r="BO53" s="200">
        <v>0</v>
      </c>
      <c r="BP53" s="201">
        <v>0</v>
      </c>
      <c r="BQ53" s="200">
        <v>0</v>
      </c>
      <c r="BR53" s="201">
        <v>0</v>
      </c>
      <c r="BS53" s="200">
        <v>0</v>
      </c>
      <c r="BT53" s="201">
        <v>0</v>
      </c>
      <c r="BU53" s="200">
        <v>0</v>
      </c>
      <c r="BV53" s="201">
        <v>0</v>
      </c>
      <c r="BW53" s="200">
        <v>0</v>
      </c>
      <c r="BX53" s="201">
        <v>0</v>
      </c>
      <c r="BY53" s="200">
        <v>0</v>
      </c>
      <c r="BZ53" s="201">
        <v>0</v>
      </c>
      <c r="CA53" s="200">
        <v>0</v>
      </c>
      <c r="CB53" s="201">
        <v>0</v>
      </c>
      <c r="CC53" s="200">
        <v>0</v>
      </c>
      <c r="CD53" s="201">
        <v>0</v>
      </c>
      <c r="CE53" s="200">
        <v>0</v>
      </c>
      <c r="CF53" s="201">
        <v>0</v>
      </c>
      <c r="CG53" s="200">
        <v>0</v>
      </c>
      <c r="CH53" s="201">
        <v>0</v>
      </c>
      <c r="CI53" s="200">
        <v>0</v>
      </c>
      <c r="CJ53" s="201">
        <v>0</v>
      </c>
      <c r="CK53" s="200">
        <v>0</v>
      </c>
      <c r="CL53" s="201">
        <v>0</v>
      </c>
      <c r="CM53" s="200">
        <v>0</v>
      </c>
      <c r="CN53" s="201">
        <v>0</v>
      </c>
      <c r="CO53" s="200">
        <v>0</v>
      </c>
      <c r="CP53" s="201">
        <v>0</v>
      </c>
      <c r="CQ53" s="200">
        <v>0</v>
      </c>
      <c r="CR53" s="201">
        <v>0</v>
      </c>
      <c r="CS53" s="200">
        <v>0</v>
      </c>
      <c r="CT53" s="201">
        <v>0</v>
      </c>
      <c r="CU53" s="200">
        <v>0</v>
      </c>
      <c r="CV53" s="201">
        <v>0</v>
      </c>
      <c r="CW53" s="200">
        <v>0</v>
      </c>
    </row>
    <row r="54" spans="2:101" x14ac:dyDescent="0.25">
      <c r="B54" s="94">
        <v>10136</v>
      </c>
      <c r="C54" s="95" t="s">
        <v>57</v>
      </c>
      <c r="D54" s="195">
        <v>1.8067699999999999E-4</v>
      </c>
      <c r="E54" s="196">
        <v>1.8118100000000001E-4</v>
      </c>
      <c r="F54" s="197">
        <v>-21.624871689094299</v>
      </c>
      <c r="G54" s="198">
        <v>-18.715093451236065</v>
      </c>
      <c r="H54" s="197">
        <v>-22.627001800791735</v>
      </c>
      <c r="I54" s="198">
        <v>53.398529841782803</v>
      </c>
      <c r="J54" s="197">
        <v>117.92958457172999</v>
      </c>
      <c r="K54" s="198">
        <v>88.773688304164835</v>
      </c>
      <c r="L54" s="197">
        <v>168.58823264561798</v>
      </c>
      <c r="M54" s="198">
        <v>165.44188119503227</v>
      </c>
      <c r="N54" s="197">
        <v>163.54222499960645</v>
      </c>
      <c r="O54" s="198">
        <v>101.52034085426354</v>
      </c>
      <c r="P54" s="197">
        <v>36.912509894547767</v>
      </c>
      <c r="Q54" s="198">
        <v>5.3324336744584988</v>
      </c>
      <c r="R54" s="197">
        <v>92.091032554314921</v>
      </c>
      <c r="S54" s="198">
        <v>47.901483689314865</v>
      </c>
      <c r="T54" s="197">
        <v>-306.27798253677662</v>
      </c>
      <c r="U54" s="198">
        <v>-105.09842446645426</v>
      </c>
      <c r="V54" s="197">
        <v>-159.64911216243462</v>
      </c>
      <c r="W54" s="198">
        <v>-92.814270772536318</v>
      </c>
      <c r="X54" s="197">
        <v>-104.24192741224937</v>
      </c>
      <c r="Y54" s="198">
        <v>1.7628708519716476</v>
      </c>
      <c r="Z54" s="197">
        <v>-99.742178619484065</v>
      </c>
      <c r="AA54" s="198">
        <v>-41.044423327171259</v>
      </c>
      <c r="AB54" s="197">
        <v>-33.849123834529202</v>
      </c>
      <c r="AC54" s="198">
        <v>-31.875758536889638</v>
      </c>
      <c r="AD54" s="197">
        <v>-38.641883809570622</v>
      </c>
      <c r="AE54" s="198">
        <v>-2.0659821691659728</v>
      </c>
      <c r="AF54" s="197">
        <v>-0.31773880128219389</v>
      </c>
      <c r="AG54" s="198">
        <v>30.841965779894785</v>
      </c>
      <c r="AH54" s="197">
        <v>118.02698985045473</v>
      </c>
      <c r="AI54" s="198">
        <v>88.872899431897096</v>
      </c>
      <c r="AJ54" s="197">
        <v>168.83687342204988</v>
      </c>
      <c r="AK54" s="198">
        <v>165.7463136767665</v>
      </c>
      <c r="AL54" s="197">
        <v>158.07196285293327</v>
      </c>
      <c r="AM54" s="198">
        <v>101.23586234907692</v>
      </c>
      <c r="AN54" s="197">
        <v>36.824464569392049</v>
      </c>
      <c r="AO54" s="198">
        <v>5.2363598960136741</v>
      </c>
      <c r="AP54" s="197">
        <v>73.003925697312454</v>
      </c>
      <c r="AQ54" s="198">
        <v>67.094307109780104</v>
      </c>
      <c r="AR54" s="197">
        <v>-290.92410938279772</v>
      </c>
      <c r="AS54" s="198">
        <v>-121.85150283155386</v>
      </c>
      <c r="AT54" s="197">
        <v>-160.24207296153944</v>
      </c>
      <c r="AU54" s="198">
        <v>-93.155915431620542</v>
      </c>
      <c r="AV54" s="197">
        <v>-104.68417528732897</v>
      </c>
      <c r="AW54" s="198">
        <v>1.6684598946798816</v>
      </c>
      <c r="AX54" s="197">
        <v>-100.18643040208079</v>
      </c>
      <c r="AY54" s="198">
        <v>-41.246371480654467</v>
      </c>
      <c r="AZ54" s="197">
        <v>-34.08737370303816</v>
      </c>
      <c r="BA54" s="197">
        <v>-32.051044963012444</v>
      </c>
      <c r="BB54" s="199">
        <v>177.20499999999998</v>
      </c>
      <c r="BC54" s="200">
        <v>0</v>
      </c>
      <c r="BD54" s="201">
        <v>265.06502604166678</v>
      </c>
      <c r="BE54" s="200">
        <v>0</v>
      </c>
      <c r="BF54" s="201">
        <v>385.60862980769235</v>
      </c>
      <c r="BG54" s="200">
        <v>0</v>
      </c>
      <c r="BH54" s="201">
        <v>338.66962500000017</v>
      </c>
      <c r="BI54" s="200">
        <v>0</v>
      </c>
      <c r="BJ54" s="201">
        <v>176.30637500000012</v>
      </c>
      <c r="BK54" s="200">
        <v>0</v>
      </c>
      <c r="BL54" s="201">
        <v>263.4351157407408</v>
      </c>
      <c r="BM54" s="200">
        <v>0</v>
      </c>
      <c r="BN54" s="201">
        <v>292.41725961538486</v>
      </c>
      <c r="BO54" s="200">
        <v>0</v>
      </c>
      <c r="BP54" s="201">
        <v>167.3824249999999</v>
      </c>
      <c r="BQ54" s="200">
        <v>0</v>
      </c>
      <c r="BR54" s="201">
        <v>186.86399038461553</v>
      </c>
      <c r="BS54" s="200">
        <v>0</v>
      </c>
      <c r="BT54" s="201">
        <v>92.806175000000138</v>
      </c>
      <c r="BU54" s="200">
        <v>0</v>
      </c>
      <c r="BV54" s="201">
        <v>230.1005324074074</v>
      </c>
      <c r="BW54" s="200">
        <v>0</v>
      </c>
      <c r="BX54" s="201">
        <v>78.203825000000066</v>
      </c>
      <c r="BY54" s="200">
        <v>0</v>
      </c>
      <c r="BZ54" s="201">
        <v>172.46721153846156</v>
      </c>
      <c r="CA54" s="200">
        <v>0</v>
      </c>
      <c r="CB54" s="201">
        <v>275.62604999999991</v>
      </c>
      <c r="CC54" s="200">
        <v>0</v>
      </c>
      <c r="CD54" s="201">
        <v>387.77257211538466</v>
      </c>
      <c r="CE54" s="200">
        <v>0</v>
      </c>
      <c r="CF54" s="201">
        <v>340.58255000000003</v>
      </c>
      <c r="CG54" s="200">
        <v>0</v>
      </c>
      <c r="CH54" s="201">
        <v>177.41973958333318</v>
      </c>
      <c r="CI54" s="200">
        <v>0</v>
      </c>
      <c r="CJ54" s="201">
        <v>265.68743055555592</v>
      </c>
      <c r="CK54" s="200">
        <v>0</v>
      </c>
      <c r="CL54" s="201">
        <v>287.86047500000006</v>
      </c>
      <c r="CM54" s="200">
        <v>0</v>
      </c>
      <c r="CN54" s="201">
        <v>175.02406250000001</v>
      </c>
      <c r="CO54" s="200">
        <v>0</v>
      </c>
      <c r="CP54" s="201">
        <v>188.00199519230767</v>
      </c>
      <c r="CQ54" s="200">
        <v>0</v>
      </c>
      <c r="CR54" s="201">
        <v>93.761849999999825</v>
      </c>
      <c r="CS54" s="200">
        <v>0</v>
      </c>
      <c r="CT54" s="201">
        <v>231.22798611111097</v>
      </c>
      <c r="CU54" s="200">
        <v>0</v>
      </c>
      <c r="CV54" s="201">
        <v>79.040324999999996</v>
      </c>
      <c r="CW54" s="200">
        <v>0</v>
      </c>
    </row>
    <row r="55" spans="2:101" x14ac:dyDescent="0.25">
      <c r="B55" s="94">
        <v>10142</v>
      </c>
      <c r="C55" s="95" t="s">
        <v>58</v>
      </c>
      <c r="D55" s="195">
        <v>1.0938185832393838E-5</v>
      </c>
      <c r="E55" s="196">
        <v>1.1124367718902671E-5</v>
      </c>
      <c r="F55" s="197">
        <v>-6.088775104534693</v>
      </c>
      <c r="G55" s="198">
        <v>-1.6560903807950542</v>
      </c>
      <c r="H55" s="197">
        <v>-13.0314076600727</v>
      </c>
      <c r="I55" s="198">
        <v>-2.4439098510446122</v>
      </c>
      <c r="J55" s="197">
        <v>-3.4829531823070812</v>
      </c>
      <c r="K55" s="198">
        <v>1.4339388128574879</v>
      </c>
      <c r="L55" s="197">
        <v>-1.5925716374597962</v>
      </c>
      <c r="M55" s="198">
        <v>4.2755091554326095</v>
      </c>
      <c r="N55" s="197">
        <v>-0.88658939509925128</v>
      </c>
      <c r="O55" s="198">
        <v>1.924447968938281</v>
      </c>
      <c r="P55" s="197">
        <v>-8.8958597888888811</v>
      </c>
      <c r="Q55" s="198">
        <v>-4.1247231760542427</v>
      </c>
      <c r="R55" s="197">
        <v>-1.2120751750382495</v>
      </c>
      <c r="S55" s="198">
        <v>-0.17288272917231659</v>
      </c>
      <c r="T55" s="197">
        <v>-6.7314941432804289</v>
      </c>
      <c r="U55" s="198">
        <v>1.7875668830119142</v>
      </c>
      <c r="V55" s="197">
        <v>16.287086316211898</v>
      </c>
      <c r="W55" s="198">
        <v>10.046053756201516</v>
      </c>
      <c r="X55" s="197">
        <v>19.552064225966401</v>
      </c>
      <c r="Y55" s="198">
        <v>19.338822630120209</v>
      </c>
      <c r="Z55" s="197">
        <v>11.261350746044062</v>
      </c>
      <c r="AA55" s="198">
        <v>7.8383421604336911</v>
      </c>
      <c r="AB55" s="197">
        <v>6.4440774194412302</v>
      </c>
      <c r="AC55" s="198">
        <v>4.3019501327604459</v>
      </c>
      <c r="AD55" s="197">
        <v>-6.910754331409354</v>
      </c>
      <c r="AE55" s="198">
        <v>-0.75466031633069641</v>
      </c>
      <c r="AF55" s="197">
        <v>-12.189325308627179</v>
      </c>
      <c r="AG55" s="198">
        <v>-3.3225943650723244</v>
      </c>
      <c r="AH55" s="197">
        <v>-3.3750946695458803</v>
      </c>
      <c r="AI55" s="198">
        <v>1.5791643297389248</v>
      </c>
      <c r="AJ55" s="197">
        <v>-1.4697877986120145</v>
      </c>
      <c r="AK55" s="198">
        <v>4.467146086758099</v>
      </c>
      <c r="AL55" s="197">
        <v>-0.68327782059152398</v>
      </c>
      <c r="AM55" s="198">
        <v>2.112672153238683</v>
      </c>
      <c r="AN55" s="197">
        <v>-8.9244757007088396</v>
      </c>
      <c r="AO55" s="198">
        <v>-4.1138701722417599</v>
      </c>
      <c r="AP55" s="197">
        <v>-1.9881766195249788</v>
      </c>
      <c r="AQ55" s="198">
        <v>0.79352122267859437</v>
      </c>
      <c r="AR55" s="197">
        <v>-5.3153410871762228</v>
      </c>
      <c r="AS55" s="198">
        <v>0.61997124971580619</v>
      </c>
      <c r="AT55" s="197">
        <v>16.831403227147248</v>
      </c>
      <c r="AU55" s="198">
        <v>10.372108514340766</v>
      </c>
      <c r="AV55" s="197">
        <v>20.154027729922181</v>
      </c>
      <c r="AW55" s="198">
        <v>19.855511628936849</v>
      </c>
      <c r="AX55" s="197">
        <v>11.692655286755665</v>
      </c>
      <c r="AY55" s="198">
        <v>8.1038753877528968</v>
      </c>
      <c r="AZ55" s="197">
        <v>6.7268906474350789</v>
      </c>
      <c r="BA55" s="197">
        <v>4.4846087035074902</v>
      </c>
      <c r="BB55" s="199">
        <v>10.048754645287916</v>
      </c>
      <c r="BC55" s="200">
        <v>0</v>
      </c>
      <c r="BD55" s="201">
        <v>7.4780415952257924</v>
      </c>
      <c r="BE55" s="200">
        <v>0</v>
      </c>
      <c r="BF55" s="201">
        <v>13.247313627395727</v>
      </c>
      <c r="BG55" s="200">
        <v>0</v>
      </c>
      <c r="BH55" s="201">
        <v>19.989312171176255</v>
      </c>
      <c r="BI55" s="200">
        <v>0</v>
      </c>
      <c r="BJ55" s="201">
        <v>7.4854531895903893</v>
      </c>
      <c r="BK55" s="200">
        <v>0</v>
      </c>
      <c r="BL55" s="201">
        <v>4.7970233186493472</v>
      </c>
      <c r="BM55" s="200">
        <v>0</v>
      </c>
      <c r="BN55" s="201">
        <v>5.7230746195039481</v>
      </c>
      <c r="BO55" s="200">
        <v>0</v>
      </c>
      <c r="BP55" s="201">
        <v>4.156711527621189</v>
      </c>
      <c r="BQ55" s="200">
        <v>0</v>
      </c>
      <c r="BR55" s="201">
        <v>19.043315189308512</v>
      </c>
      <c r="BS55" s="200">
        <v>0</v>
      </c>
      <c r="BT55" s="201">
        <v>21.482083215896292</v>
      </c>
      <c r="BU55" s="200">
        <v>0</v>
      </c>
      <c r="BV55" s="201">
        <v>21.83581734449594</v>
      </c>
      <c r="BW55" s="200">
        <v>0</v>
      </c>
      <c r="BX55" s="201">
        <v>0</v>
      </c>
      <c r="BY55" s="200">
        <v>0</v>
      </c>
      <c r="BZ55" s="201">
        <v>9.9606488984404464</v>
      </c>
      <c r="CA55" s="200">
        <v>0</v>
      </c>
      <c r="CB55" s="201">
        <v>8.2060820650131596</v>
      </c>
      <c r="CC55" s="200">
        <v>0</v>
      </c>
      <c r="CD55" s="201">
        <v>13.654817267944372</v>
      </c>
      <c r="CE55" s="200">
        <v>0</v>
      </c>
      <c r="CF55" s="201">
        <v>20.567820415257433</v>
      </c>
      <c r="CG55" s="200">
        <v>0</v>
      </c>
      <c r="CH55" s="201">
        <v>7.7240644426045959</v>
      </c>
      <c r="CI55" s="200">
        <v>0</v>
      </c>
      <c r="CJ55" s="201">
        <v>5.0322609373042777</v>
      </c>
      <c r="CK55" s="200">
        <v>0</v>
      </c>
      <c r="CL55" s="201">
        <v>5.5390506623449784</v>
      </c>
      <c r="CM55" s="200">
        <v>0</v>
      </c>
      <c r="CN55" s="201">
        <v>5.195987763058997</v>
      </c>
      <c r="CO55" s="200">
        <v>0</v>
      </c>
      <c r="CP55" s="201">
        <v>19.601118294344232</v>
      </c>
      <c r="CQ55" s="200">
        <v>0</v>
      </c>
      <c r="CR55" s="201">
        <v>22.021344137542282</v>
      </c>
      <c r="CS55" s="200">
        <v>0</v>
      </c>
      <c r="CT55" s="201">
        <v>22.35337403179674</v>
      </c>
      <c r="CU55" s="200">
        <v>0</v>
      </c>
      <c r="CV55" s="201">
        <v>0</v>
      </c>
      <c r="CW55" s="200">
        <v>0</v>
      </c>
    </row>
    <row r="56" spans="2:101" x14ac:dyDescent="0.25">
      <c r="B56" s="94">
        <v>10144</v>
      </c>
      <c r="C56" s="95" t="s">
        <v>59</v>
      </c>
      <c r="D56" s="195">
        <v>0</v>
      </c>
      <c r="E56" s="196">
        <v>0</v>
      </c>
      <c r="F56" s="197">
        <v>0</v>
      </c>
      <c r="G56" s="198">
        <v>0</v>
      </c>
      <c r="H56" s="197">
        <v>0</v>
      </c>
      <c r="I56" s="198">
        <v>0</v>
      </c>
      <c r="J56" s="197">
        <v>0</v>
      </c>
      <c r="K56" s="198">
        <v>0</v>
      </c>
      <c r="L56" s="197">
        <v>0</v>
      </c>
      <c r="M56" s="198">
        <v>0</v>
      </c>
      <c r="N56" s="197">
        <v>0</v>
      </c>
      <c r="O56" s="198">
        <v>0</v>
      </c>
      <c r="P56" s="197">
        <v>0</v>
      </c>
      <c r="Q56" s="198">
        <v>0</v>
      </c>
      <c r="R56" s="197">
        <v>0</v>
      </c>
      <c r="S56" s="198">
        <v>0</v>
      </c>
      <c r="T56" s="197">
        <v>0</v>
      </c>
      <c r="U56" s="198">
        <v>0</v>
      </c>
      <c r="V56" s="197">
        <v>0</v>
      </c>
      <c r="W56" s="198">
        <v>0</v>
      </c>
      <c r="X56" s="197">
        <v>0</v>
      </c>
      <c r="Y56" s="198">
        <v>0</v>
      </c>
      <c r="Z56" s="197">
        <v>0</v>
      </c>
      <c r="AA56" s="198">
        <v>0</v>
      </c>
      <c r="AB56" s="197">
        <v>0</v>
      </c>
      <c r="AC56" s="198">
        <v>0</v>
      </c>
      <c r="AD56" s="197">
        <v>0</v>
      </c>
      <c r="AE56" s="198">
        <v>0</v>
      </c>
      <c r="AF56" s="197">
        <v>0</v>
      </c>
      <c r="AG56" s="198">
        <v>0</v>
      </c>
      <c r="AH56" s="197">
        <v>0</v>
      </c>
      <c r="AI56" s="198">
        <v>0</v>
      </c>
      <c r="AJ56" s="197">
        <v>0</v>
      </c>
      <c r="AK56" s="198">
        <v>0</v>
      </c>
      <c r="AL56" s="197">
        <v>0</v>
      </c>
      <c r="AM56" s="198">
        <v>0</v>
      </c>
      <c r="AN56" s="197">
        <v>0</v>
      </c>
      <c r="AO56" s="198">
        <v>0</v>
      </c>
      <c r="AP56" s="197">
        <v>0</v>
      </c>
      <c r="AQ56" s="198">
        <v>0</v>
      </c>
      <c r="AR56" s="197">
        <v>0</v>
      </c>
      <c r="AS56" s="198">
        <v>0</v>
      </c>
      <c r="AT56" s="197">
        <v>0</v>
      </c>
      <c r="AU56" s="198">
        <v>0</v>
      </c>
      <c r="AV56" s="197">
        <v>0</v>
      </c>
      <c r="AW56" s="198">
        <v>0</v>
      </c>
      <c r="AX56" s="197">
        <v>0</v>
      </c>
      <c r="AY56" s="198">
        <v>0</v>
      </c>
      <c r="AZ56" s="197">
        <v>0</v>
      </c>
      <c r="BA56" s="197">
        <v>0</v>
      </c>
      <c r="BB56" s="199">
        <v>0</v>
      </c>
      <c r="BC56" s="200">
        <v>0</v>
      </c>
      <c r="BD56" s="201">
        <v>0</v>
      </c>
      <c r="BE56" s="200">
        <v>0</v>
      </c>
      <c r="BF56" s="201">
        <v>0</v>
      </c>
      <c r="BG56" s="200">
        <v>0</v>
      </c>
      <c r="BH56" s="201">
        <v>0</v>
      </c>
      <c r="BI56" s="200">
        <v>0</v>
      </c>
      <c r="BJ56" s="201">
        <v>0</v>
      </c>
      <c r="BK56" s="200">
        <v>0</v>
      </c>
      <c r="BL56" s="201">
        <v>0</v>
      </c>
      <c r="BM56" s="200">
        <v>0</v>
      </c>
      <c r="BN56" s="201">
        <v>0</v>
      </c>
      <c r="BO56" s="200">
        <v>0</v>
      </c>
      <c r="BP56" s="201">
        <v>0</v>
      </c>
      <c r="BQ56" s="200">
        <v>0</v>
      </c>
      <c r="BR56" s="201">
        <v>0</v>
      </c>
      <c r="BS56" s="200">
        <v>0</v>
      </c>
      <c r="BT56" s="201">
        <v>0</v>
      </c>
      <c r="BU56" s="200">
        <v>0</v>
      </c>
      <c r="BV56" s="201">
        <v>0</v>
      </c>
      <c r="BW56" s="200">
        <v>0</v>
      </c>
      <c r="BX56" s="201">
        <v>0</v>
      </c>
      <c r="BY56" s="200">
        <v>0</v>
      </c>
      <c r="BZ56" s="201">
        <v>0</v>
      </c>
      <c r="CA56" s="200">
        <v>0</v>
      </c>
      <c r="CB56" s="201">
        <v>0</v>
      </c>
      <c r="CC56" s="200">
        <v>0</v>
      </c>
      <c r="CD56" s="201">
        <v>0</v>
      </c>
      <c r="CE56" s="200">
        <v>0</v>
      </c>
      <c r="CF56" s="201">
        <v>0</v>
      </c>
      <c r="CG56" s="200">
        <v>0</v>
      </c>
      <c r="CH56" s="201">
        <v>0</v>
      </c>
      <c r="CI56" s="200">
        <v>0</v>
      </c>
      <c r="CJ56" s="201">
        <v>0</v>
      </c>
      <c r="CK56" s="200">
        <v>0</v>
      </c>
      <c r="CL56" s="201">
        <v>0</v>
      </c>
      <c r="CM56" s="200">
        <v>0</v>
      </c>
      <c r="CN56" s="201">
        <v>0</v>
      </c>
      <c r="CO56" s="200">
        <v>0</v>
      </c>
      <c r="CP56" s="201">
        <v>0</v>
      </c>
      <c r="CQ56" s="200">
        <v>0</v>
      </c>
      <c r="CR56" s="201">
        <v>0</v>
      </c>
      <c r="CS56" s="200">
        <v>0</v>
      </c>
      <c r="CT56" s="201">
        <v>0</v>
      </c>
      <c r="CU56" s="200">
        <v>0</v>
      </c>
      <c r="CV56" s="201">
        <v>0</v>
      </c>
      <c r="CW56" s="200">
        <v>0</v>
      </c>
    </row>
    <row r="57" spans="2:101" x14ac:dyDescent="0.25">
      <c r="B57" s="94">
        <v>10156</v>
      </c>
      <c r="C57" s="95" t="s">
        <v>60</v>
      </c>
      <c r="D57" s="195">
        <v>0</v>
      </c>
      <c r="E57" s="196">
        <v>0</v>
      </c>
      <c r="F57" s="197">
        <v>0</v>
      </c>
      <c r="G57" s="198">
        <v>0</v>
      </c>
      <c r="H57" s="197">
        <v>0</v>
      </c>
      <c r="I57" s="198">
        <v>0</v>
      </c>
      <c r="J57" s="197">
        <v>0</v>
      </c>
      <c r="K57" s="198">
        <v>0</v>
      </c>
      <c r="L57" s="197">
        <v>0</v>
      </c>
      <c r="M57" s="198">
        <v>0</v>
      </c>
      <c r="N57" s="197">
        <v>0</v>
      </c>
      <c r="O57" s="198">
        <v>0</v>
      </c>
      <c r="P57" s="197">
        <v>0</v>
      </c>
      <c r="Q57" s="198">
        <v>0</v>
      </c>
      <c r="R57" s="197">
        <v>0</v>
      </c>
      <c r="S57" s="198">
        <v>0</v>
      </c>
      <c r="T57" s="197">
        <v>0</v>
      </c>
      <c r="U57" s="198">
        <v>0</v>
      </c>
      <c r="V57" s="197">
        <v>0</v>
      </c>
      <c r="W57" s="198">
        <v>0</v>
      </c>
      <c r="X57" s="197">
        <v>0</v>
      </c>
      <c r="Y57" s="198">
        <v>0</v>
      </c>
      <c r="Z57" s="197">
        <v>0</v>
      </c>
      <c r="AA57" s="198">
        <v>0</v>
      </c>
      <c r="AB57" s="197">
        <v>0</v>
      </c>
      <c r="AC57" s="198">
        <v>0</v>
      </c>
      <c r="AD57" s="197">
        <v>0</v>
      </c>
      <c r="AE57" s="198">
        <v>0</v>
      </c>
      <c r="AF57" s="197">
        <v>0</v>
      </c>
      <c r="AG57" s="198">
        <v>0</v>
      </c>
      <c r="AH57" s="197">
        <v>0</v>
      </c>
      <c r="AI57" s="198">
        <v>0</v>
      </c>
      <c r="AJ57" s="197">
        <v>0</v>
      </c>
      <c r="AK57" s="198">
        <v>0</v>
      </c>
      <c r="AL57" s="197">
        <v>0</v>
      </c>
      <c r="AM57" s="198">
        <v>0</v>
      </c>
      <c r="AN57" s="197">
        <v>0</v>
      </c>
      <c r="AO57" s="198">
        <v>0</v>
      </c>
      <c r="AP57" s="197">
        <v>0</v>
      </c>
      <c r="AQ57" s="198">
        <v>0</v>
      </c>
      <c r="AR57" s="197">
        <v>0</v>
      </c>
      <c r="AS57" s="198">
        <v>0</v>
      </c>
      <c r="AT57" s="197">
        <v>0</v>
      </c>
      <c r="AU57" s="198">
        <v>0</v>
      </c>
      <c r="AV57" s="197">
        <v>0</v>
      </c>
      <c r="AW57" s="198">
        <v>0</v>
      </c>
      <c r="AX57" s="197">
        <v>0</v>
      </c>
      <c r="AY57" s="198">
        <v>0</v>
      </c>
      <c r="AZ57" s="197">
        <v>0</v>
      </c>
      <c r="BA57" s="197">
        <v>0</v>
      </c>
      <c r="BB57" s="199">
        <v>0</v>
      </c>
      <c r="BC57" s="200">
        <v>0</v>
      </c>
      <c r="BD57" s="201">
        <v>0</v>
      </c>
      <c r="BE57" s="200">
        <v>0</v>
      </c>
      <c r="BF57" s="201">
        <v>0</v>
      </c>
      <c r="BG57" s="200">
        <v>0</v>
      </c>
      <c r="BH57" s="201">
        <v>0</v>
      </c>
      <c r="BI57" s="200">
        <v>0</v>
      </c>
      <c r="BJ57" s="201">
        <v>0</v>
      </c>
      <c r="BK57" s="200">
        <v>0</v>
      </c>
      <c r="BL57" s="201">
        <v>0</v>
      </c>
      <c r="BM57" s="200">
        <v>0</v>
      </c>
      <c r="BN57" s="201">
        <v>0</v>
      </c>
      <c r="BO57" s="200">
        <v>0</v>
      </c>
      <c r="BP57" s="201">
        <v>0</v>
      </c>
      <c r="BQ57" s="200">
        <v>0</v>
      </c>
      <c r="BR57" s="201">
        <v>0</v>
      </c>
      <c r="BS57" s="200">
        <v>0</v>
      </c>
      <c r="BT57" s="201">
        <v>0</v>
      </c>
      <c r="BU57" s="200">
        <v>0</v>
      </c>
      <c r="BV57" s="201">
        <v>0</v>
      </c>
      <c r="BW57" s="200">
        <v>0</v>
      </c>
      <c r="BX57" s="201">
        <v>0</v>
      </c>
      <c r="BY57" s="200">
        <v>0</v>
      </c>
      <c r="BZ57" s="201">
        <v>0</v>
      </c>
      <c r="CA57" s="200">
        <v>0</v>
      </c>
      <c r="CB57" s="201">
        <v>0</v>
      </c>
      <c r="CC57" s="200">
        <v>0</v>
      </c>
      <c r="CD57" s="201">
        <v>0</v>
      </c>
      <c r="CE57" s="200">
        <v>0</v>
      </c>
      <c r="CF57" s="201">
        <v>0</v>
      </c>
      <c r="CG57" s="200">
        <v>0</v>
      </c>
      <c r="CH57" s="201">
        <v>0</v>
      </c>
      <c r="CI57" s="200">
        <v>0</v>
      </c>
      <c r="CJ57" s="201">
        <v>0</v>
      </c>
      <c r="CK57" s="200">
        <v>0</v>
      </c>
      <c r="CL57" s="201">
        <v>0</v>
      </c>
      <c r="CM57" s="200">
        <v>0</v>
      </c>
      <c r="CN57" s="201">
        <v>0</v>
      </c>
      <c r="CO57" s="200">
        <v>0</v>
      </c>
      <c r="CP57" s="201">
        <v>0</v>
      </c>
      <c r="CQ57" s="200">
        <v>0</v>
      </c>
      <c r="CR57" s="201">
        <v>0</v>
      </c>
      <c r="CS57" s="200">
        <v>0</v>
      </c>
      <c r="CT57" s="201">
        <v>0</v>
      </c>
      <c r="CU57" s="200">
        <v>0</v>
      </c>
      <c r="CV57" s="201">
        <v>0</v>
      </c>
      <c r="CW57" s="200">
        <v>0</v>
      </c>
    </row>
    <row r="58" spans="2:101" x14ac:dyDescent="0.25">
      <c r="B58" s="94">
        <v>10157</v>
      </c>
      <c r="C58" s="95" t="s">
        <v>61</v>
      </c>
      <c r="D58" s="195">
        <v>3.4374499999999996E-4</v>
      </c>
      <c r="E58" s="196">
        <v>3.4916499999999997E-4</v>
      </c>
      <c r="F58" s="197">
        <v>-92.518733240356042</v>
      </c>
      <c r="G58" s="198">
        <v>-62.285313878607482</v>
      </c>
      <c r="H58" s="197">
        <v>-31.287070602307899</v>
      </c>
      <c r="I58" s="198">
        <v>-4.5917912771764344</v>
      </c>
      <c r="J58" s="197">
        <v>231.725460585793</v>
      </c>
      <c r="K58" s="198">
        <v>165.50237579833146</v>
      </c>
      <c r="L58" s="197">
        <v>295.72804552498633</v>
      </c>
      <c r="M58" s="198">
        <v>224.24402248756823</v>
      </c>
      <c r="N58" s="197">
        <v>265.70745736142231</v>
      </c>
      <c r="O58" s="198">
        <v>146.59562473972227</v>
      </c>
      <c r="P58" s="197">
        <v>9.7283879054959463</v>
      </c>
      <c r="Q58" s="198">
        <v>-55.606451927601661</v>
      </c>
      <c r="R58" s="197">
        <v>127.93183946370044</v>
      </c>
      <c r="S58" s="198">
        <v>53.381777515586052</v>
      </c>
      <c r="T58" s="197">
        <v>-611.66562040771259</v>
      </c>
      <c r="U58" s="198">
        <v>-339.86891787926157</v>
      </c>
      <c r="V58" s="197">
        <v>-285.50092190138236</v>
      </c>
      <c r="W58" s="198">
        <v>-203.6881034462356</v>
      </c>
      <c r="X58" s="197">
        <v>-151.92747275648617</v>
      </c>
      <c r="Y58" s="198">
        <v>-30.773146258455832</v>
      </c>
      <c r="Z58" s="197">
        <v>-168.29705180296622</v>
      </c>
      <c r="AA58" s="198">
        <v>-101.54583922440851</v>
      </c>
      <c r="AB58" s="197">
        <v>-56.055521529028368</v>
      </c>
      <c r="AC58" s="198">
        <v>-77.203496026960323</v>
      </c>
      <c r="AD58" s="197">
        <v>-101.3407302502399</v>
      </c>
      <c r="AE58" s="198">
        <v>-71.461641361107638</v>
      </c>
      <c r="AF58" s="197">
        <v>-48.86238953615247</v>
      </c>
      <c r="AG58" s="198">
        <v>-13.867473450654506</v>
      </c>
      <c r="AH58" s="197">
        <v>213.847503860968</v>
      </c>
      <c r="AI58" s="198">
        <v>153.40928356084987</v>
      </c>
      <c r="AJ58" s="197">
        <v>298.52228443026632</v>
      </c>
      <c r="AK58" s="198">
        <v>194.94510195383725</v>
      </c>
      <c r="AL58" s="197">
        <v>309.62074228448017</v>
      </c>
      <c r="AM58" s="198">
        <v>170.45360850953148</v>
      </c>
      <c r="AN58" s="197">
        <v>-26.571437615027023</v>
      </c>
      <c r="AO58" s="198">
        <v>-49.367587402146818</v>
      </c>
      <c r="AP58" s="197">
        <v>114.60090659673023</v>
      </c>
      <c r="AQ58" s="198">
        <v>41.420385727732992</v>
      </c>
      <c r="AR58" s="197">
        <v>-638.33025593436685</v>
      </c>
      <c r="AS58" s="198">
        <v>-353.78321299600663</v>
      </c>
      <c r="AT58" s="197">
        <v>-305.8762285108034</v>
      </c>
      <c r="AU58" s="198">
        <v>-216.49109481972044</v>
      </c>
      <c r="AV58" s="197">
        <v>-152.47949514325572</v>
      </c>
      <c r="AW58" s="198">
        <v>-60.533960918220416</v>
      </c>
      <c r="AX58" s="197">
        <v>-206.19239359200199</v>
      </c>
      <c r="AY58" s="198">
        <v>-95.353947144803712</v>
      </c>
      <c r="AZ58" s="197">
        <v>-72.310803051486246</v>
      </c>
      <c r="BA58" s="197">
        <v>-88.703101244392286</v>
      </c>
      <c r="BB58" s="199">
        <v>636.63912037037164</v>
      </c>
      <c r="BC58" s="200">
        <v>0</v>
      </c>
      <c r="BD58" s="201">
        <v>367.9897135416677</v>
      </c>
      <c r="BE58" s="200">
        <v>0</v>
      </c>
      <c r="BF58" s="201">
        <v>1062.4954326923073</v>
      </c>
      <c r="BG58" s="200">
        <v>0</v>
      </c>
      <c r="BH58" s="201">
        <v>646.85024999999996</v>
      </c>
      <c r="BI58" s="200">
        <v>0</v>
      </c>
      <c r="BJ58" s="201">
        <v>77.302875000000526</v>
      </c>
      <c r="BK58" s="200">
        <v>0</v>
      </c>
      <c r="BL58" s="201">
        <v>511.42303240740779</v>
      </c>
      <c r="BM58" s="200">
        <v>0</v>
      </c>
      <c r="BN58" s="201">
        <v>542.58677884615338</v>
      </c>
      <c r="BO58" s="200">
        <v>0</v>
      </c>
      <c r="BP58" s="201">
        <v>0</v>
      </c>
      <c r="BQ58" s="200">
        <v>0</v>
      </c>
      <c r="BR58" s="201">
        <v>513.34519230769229</v>
      </c>
      <c r="BS58" s="200">
        <v>0</v>
      </c>
      <c r="BT58" s="201">
        <v>404.47912500000064</v>
      </c>
      <c r="BU58" s="200">
        <v>0</v>
      </c>
      <c r="BV58" s="201">
        <v>725.38055555555582</v>
      </c>
      <c r="BW58" s="200">
        <v>0</v>
      </c>
      <c r="BX58" s="201">
        <v>419.14612500000027</v>
      </c>
      <c r="BY58" s="200">
        <v>0</v>
      </c>
      <c r="BZ58" s="201">
        <v>552.96850961538485</v>
      </c>
      <c r="CA58" s="200">
        <v>0</v>
      </c>
      <c r="CB58" s="201">
        <v>508.43825000000027</v>
      </c>
      <c r="CC58" s="200">
        <v>0</v>
      </c>
      <c r="CD58" s="201">
        <v>1068.8991586538457</v>
      </c>
      <c r="CE58" s="200">
        <v>0</v>
      </c>
      <c r="CF58" s="201">
        <v>610.49587499999939</v>
      </c>
      <c r="CG58" s="200">
        <v>0</v>
      </c>
      <c r="CH58" s="201">
        <v>0</v>
      </c>
      <c r="CI58" s="200">
        <v>0</v>
      </c>
      <c r="CJ58" s="201">
        <v>552.67534722222217</v>
      </c>
      <c r="CK58" s="200">
        <v>0</v>
      </c>
      <c r="CL58" s="201">
        <v>438.01587499999846</v>
      </c>
      <c r="CM58" s="200">
        <v>0</v>
      </c>
      <c r="CN58" s="201">
        <v>33.125120192307733</v>
      </c>
      <c r="CO58" s="200">
        <v>0</v>
      </c>
      <c r="CP58" s="201">
        <v>514.02824519230774</v>
      </c>
      <c r="CQ58" s="200">
        <v>0</v>
      </c>
      <c r="CR58" s="201">
        <v>365.01612500000067</v>
      </c>
      <c r="CS58" s="200">
        <v>0</v>
      </c>
      <c r="CT58" s="201">
        <v>764.1020833333331</v>
      </c>
      <c r="CU58" s="200">
        <v>0</v>
      </c>
      <c r="CV58" s="201">
        <v>420.23025000000047</v>
      </c>
      <c r="CW58" s="200">
        <v>0</v>
      </c>
    </row>
    <row r="59" spans="2:101" x14ac:dyDescent="0.25">
      <c r="B59" s="94">
        <v>10158</v>
      </c>
      <c r="C59" s="95" t="s">
        <v>62</v>
      </c>
      <c r="D59" s="195">
        <v>0</v>
      </c>
      <c r="E59" s="196">
        <v>0</v>
      </c>
      <c r="F59" s="197">
        <v>0</v>
      </c>
      <c r="G59" s="198">
        <v>0</v>
      </c>
      <c r="H59" s="197">
        <v>0</v>
      </c>
      <c r="I59" s="198">
        <v>0</v>
      </c>
      <c r="J59" s="197">
        <v>0</v>
      </c>
      <c r="K59" s="198">
        <v>0</v>
      </c>
      <c r="L59" s="197">
        <v>0</v>
      </c>
      <c r="M59" s="198">
        <v>0</v>
      </c>
      <c r="N59" s="197">
        <v>0</v>
      </c>
      <c r="O59" s="198">
        <v>0</v>
      </c>
      <c r="P59" s="197">
        <v>0</v>
      </c>
      <c r="Q59" s="198">
        <v>0</v>
      </c>
      <c r="R59" s="197">
        <v>0</v>
      </c>
      <c r="S59" s="198">
        <v>0</v>
      </c>
      <c r="T59" s="197">
        <v>0</v>
      </c>
      <c r="U59" s="198">
        <v>0</v>
      </c>
      <c r="V59" s="197">
        <v>0</v>
      </c>
      <c r="W59" s="198">
        <v>0</v>
      </c>
      <c r="X59" s="197">
        <v>0</v>
      </c>
      <c r="Y59" s="198">
        <v>0</v>
      </c>
      <c r="Z59" s="197">
        <v>0</v>
      </c>
      <c r="AA59" s="198">
        <v>0</v>
      </c>
      <c r="AB59" s="197">
        <v>0</v>
      </c>
      <c r="AC59" s="198">
        <v>0</v>
      </c>
      <c r="AD59" s="197">
        <v>0</v>
      </c>
      <c r="AE59" s="198">
        <v>0</v>
      </c>
      <c r="AF59" s="197">
        <v>0</v>
      </c>
      <c r="AG59" s="198">
        <v>0</v>
      </c>
      <c r="AH59" s="197">
        <v>0</v>
      </c>
      <c r="AI59" s="198">
        <v>0</v>
      </c>
      <c r="AJ59" s="197">
        <v>0</v>
      </c>
      <c r="AK59" s="198">
        <v>0</v>
      </c>
      <c r="AL59" s="197">
        <v>0</v>
      </c>
      <c r="AM59" s="198">
        <v>0</v>
      </c>
      <c r="AN59" s="197">
        <v>0</v>
      </c>
      <c r="AO59" s="198">
        <v>0</v>
      </c>
      <c r="AP59" s="197">
        <v>0</v>
      </c>
      <c r="AQ59" s="198">
        <v>0</v>
      </c>
      <c r="AR59" s="197">
        <v>0</v>
      </c>
      <c r="AS59" s="198">
        <v>0</v>
      </c>
      <c r="AT59" s="197">
        <v>0</v>
      </c>
      <c r="AU59" s="198">
        <v>0</v>
      </c>
      <c r="AV59" s="197">
        <v>0</v>
      </c>
      <c r="AW59" s="198">
        <v>0</v>
      </c>
      <c r="AX59" s="197">
        <v>0</v>
      </c>
      <c r="AY59" s="198">
        <v>0</v>
      </c>
      <c r="AZ59" s="197">
        <v>0</v>
      </c>
      <c r="BA59" s="197">
        <v>0</v>
      </c>
      <c r="BB59" s="199">
        <v>0</v>
      </c>
      <c r="BC59" s="200">
        <v>0</v>
      </c>
      <c r="BD59" s="201">
        <v>0</v>
      </c>
      <c r="BE59" s="200">
        <v>0</v>
      </c>
      <c r="BF59" s="201">
        <v>0</v>
      </c>
      <c r="BG59" s="200">
        <v>0</v>
      </c>
      <c r="BH59" s="201">
        <v>0</v>
      </c>
      <c r="BI59" s="200">
        <v>0</v>
      </c>
      <c r="BJ59" s="201">
        <v>0</v>
      </c>
      <c r="BK59" s="200">
        <v>0</v>
      </c>
      <c r="BL59" s="201">
        <v>0</v>
      </c>
      <c r="BM59" s="200">
        <v>0</v>
      </c>
      <c r="BN59" s="201">
        <v>0</v>
      </c>
      <c r="BO59" s="200">
        <v>0</v>
      </c>
      <c r="BP59" s="201">
        <v>0</v>
      </c>
      <c r="BQ59" s="200">
        <v>0</v>
      </c>
      <c r="BR59" s="201">
        <v>0</v>
      </c>
      <c r="BS59" s="200">
        <v>0</v>
      </c>
      <c r="BT59" s="201">
        <v>0</v>
      </c>
      <c r="BU59" s="200">
        <v>0</v>
      </c>
      <c r="BV59" s="201">
        <v>0</v>
      </c>
      <c r="BW59" s="200">
        <v>0</v>
      </c>
      <c r="BX59" s="201">
        <v>0</v>
      </c>
      <c r="BY59" s="200">
        <v>0</v>
      </c>
      <c r="BZ59" s="201">
        <v>0</v>
      </c>
      <c r="CA59" s="200">
        <v>0</v>
      </c>
      <c r="CB59" s="201">
        <v>0</v>
      </c>
      <c r="CC59" s="200">
        <v>0</v>
      </c>
      <c r="CD59" s="201">
        <v>0</v>
      </c>
      <c r="CE59" s="200">
        <v>0</v>
      </c>
      <c r="CF59" s="201">
        <v>0</v>
      </c>
      <c r="CG59" s="200">
        <v>0</v>
      </c>
      <c r="CH59" s="201">
        <v>0</v>
      </c>
      <c r="CI59" s="200">
        <v>0</v>
      </c>
      <c r="CJ59" s="201">
        <v>0</v>
      </c>
      <c r="CK59" s="200">
        <v>0</v>
      </c>
      <c r="CL59" s="201">
        <v>0</v>
      </c>
      <c r="CM59" s="200">
        <v>0</v>
      </c>
      <c r="CN59" s="201">
        <v>0</v>
      </c>
      <c r="CO59" s="200">
        <v>0</v>
      </c>
      <c r="CP59" s="201">
        <v>0</v>
      </c>
      <c r="CQ59" s="200">
        <v>0</v>
      </c>
      <c r="CR59" s="201">
        <v>0</v>
      </c>
      <c r="CS59" s="200">
        <v>0</v>
      </c>
      <c r="CT59" s="201">
        <v>0</v>
      </c>
      <c r="CU59" s="200">
        <v>0</v>
      </c>
      <c r="CV59" s="201">
        <v>0</v>
      </c>
      <c r="CW59" s="200">
        <v>0</v>
      </c>
    </row>
    <row r="60" spans="2:101" x14ac:dyDescent="0.25">
      <c r="B60" s="94">
        <v>10170</v>
      </c>
      <c r="C60" s="95" t="s">
        <v>63</v>
      </c>
      <c r="D60" s="195">
        <v>0</v>
      </c>
      <c r="E60" s="196">
        <v>0</v>
      </c>
      <c r="F60" s="197">
        <v>0</v>
      </c>
      <c r="G60" s="198">
        <v>0</v>
      </c>
      <c r="H60" s="197">
        <v>0</v>
      </c>
      <c r="I60" s="198">
        <v>0</v>
      </c>
      <c r="J60" s="197">
        <v>0</v>
      </c>
      <c r="K60" s="198">
        <v>0</v>
      </c>
      <c r="L60" s="197">
        <v>0</v>
      </c>
      <c r="M60" s="198">
        <v>0</v>
      </c>
      <c r="N60" s="197">
        <v>0</v>
      </c>
      <c r="O60" s="198">
        <v>0</v>
      </c>
      <c r="P60" s="197">
        <v>0</v>
      </c>
      <c r="Q60" s="198">
        <v>0</v>
      </c>
      <c r="R60" s="197">
        <v>0</v>
      </c>
      <c r="S60" s="198">
        <v>0</v>
      </c>
      <c r="T60" s="197">
        <v>0</v>
      </c>
      <c r="U60" s="198">
        <v>0</v>
      </c>
      <c r="V60" s="197">
        <v>0</v>
      </c>
      <c r="W60" s="198">
        <v>0</v>
      </c>
      <c r="X60" s="197">
        <v>0</v>
      </c>
      <c r="Y60" s="198">
        <v>0</v>
      </c>
      <c r="Z60" s="197">
        <v>0</v>
      </c>
      <c r="AA60" s="198">
        <v>0</v>
      </c>
      <c r="AB60" s="197">
        <v>0</v>
      </c>
      <c r="AC60" s="198">
        <v>0</v>
      </c>
      <c r="AD60" s="197">
        <v>0</v>
      </c>
      <c r="AE60" s="198">
        <v>0</v>
      </c>
      <c r="AF60" s="197">
        <v>0</v>
      </c>
      <c r="AG60" s="198">
        <v>0</v>
      </c>
      <c r="AH60" s="197">
        <v>0</v>
      </c>
      <c r="AI60" s="198">
        <v>0</v>
      </c>
      <c r="AJ60" s="197">
        <v>0</v>
      </c>
      <c r="AK60" s="198">
        <v>0</v>
      </c>
      <c r="AL60" s="197">
        <v>0</v>
      </c>
      <c r="AM60" s="198">
        <v>0</v>
      </c>
      <c r="AN60" s="197">
        <v>0</v>
      </c>
      <c r="AO60" s="198">
        <v>0</v>
      </c>
      <c r="AP60" s="197">
        <v>0</v>
      </c>
      <c r="AQ60" s="198">
        <v>0</v>
      </c>
      <c r="AR60" s="197">
        <v>0</v>
      </c>
      <c r="AS60" s="198">
        <v>0</v>
      </c>
      <c r="AT60" s="197">
        <v>0</v>
      </c>
      <c r="AU60" s="198">
        <v>0</v>
      </c>
      <c r="AV60" s="197">
        <v>0</v>
      </c>
      <c r="AW60" s="198">
        <v>0</v>
      </c>
      <c r="AX60" s="197">
        <v>0</v>
      </c>
      <c r="AY60" s="198">
        <v>0</v>
      </c>
      <c r="AZ60" s="197">
        <v>0</v>
      </c>
      <c r="BA60" s="197">
        <v>0</v>
      </c>
      <c r="BB60" s="199">
        <v>0</v>
      </c>
      <c r="BC60" s="200">
        <v>0</v>
      </c>
      <c r="BD60" s="201">
        <v>0</v>
      </c>
      <c r="BE60" s="200">
        <v>0</v>
      </c>
      <c r="BF60" s="201">
        <v>0</v>
      </c>
      <c r="BG60" s="200">
        <v>0</v>
      </c>
      <c r="BH60" s="201">
        <v>0</v>
      </c>
      <c r="BI60" s="200">
        <v>0</v>
      </c>
      <c r="BJ60" s="201">
        <v>0</v>
      </c>
      <c r="BK60" s="200">
        <v>0</v>
      </c>
      <c r="BL60" s="201">
        <v>0</v>
      </c>
      <c r="BM60" s="200">
        <v>0</v>
      </c>
      <c r="BN60" s="201">
        <v>0</v>
      </c>
      <c r="BO60" s="200">
        <v>0</v>
      </c>
      <c r="BP60" s="201">
        <v>0</v>
      </c>
      <c r="BQ60" s="200">
        <v>0</v>
      </c>
      <c r="BR60" s="201">
        <v>0</v>
      </c>
      <c r="BS60" s="200">
        <v>0</v>
      </c>
      <c r="BT60" s="201">
        <v>0</v>
      </c>
      <c r="BU60" s="200">
        <v>0</v>
      </c>
      <c r="BV60" s="201">
        <v>0</v>
      </c>
      <c r="BW60" s="200">
        <v>0</v>
      </c>
      <c r="BX60" s="201">
        <v>0</v>
      </c>
      <c r="BY60" s="200">
        <v>0</v>
      </c>
      <c r="BZ60" s="201">
        <v>0</v>
      </c>
      <c r="CA60" s="200">
        <v>0</v>
      </c>
      <c r="CB60" s="201">
        <v>0</v>
      </c>
      <c r="CC60" s="200">
        <v>0</v>
      </c>
      <c r="CD60" s="201">
        <v>0</v>
      </c>
      <c r="CE60" s="200">
        <v>0</v>
      </c>
      <c r="CF60" s="201">
        <v>0</v>
      </c>
      <c r="CG60" s="200">
        <v>0</v>
      </c>
      <c r="CH60" s="201">
        <v>0</v>
      </c>
      <c r="CI60" s="200">
        <v>0</v>
      </c>
      <c r="CJ60" s="201">
        <v>0</v>
      </c>
      <c r="CK60" s="200">
        <v>0</v>
      </c>
      <c r="CL60" s="201">
        <v>0</v>
      </c>
      <c r="CM60" s="200">
        <v>0</v>
      </c>
      <c r="CN60" s="201">
        <v>0</v>
      </c>
      <c r="CO60" s="200">
        <v>0</v>
      </c>
      <c r="CP60" s="201">
        <v>0</v>
      </c>
      <c r="CQ60" s="200">
        <v>0</v>
      </c>
      <c r="CR60" s="201">
        <v>0</v>
      </c>
      <c r="CS60" s="200">
        <v>0</v>
      </c>
      <c r="CT60" s="201">
        <v>0</v>
      </c>
      <c r="CU60" s="200">
        <v>0</v>
      </c>
      <c r="CV60" s="201">
        <v>0</v>
      </c>
      <c r="CW60" s="200">
        <v>0</v>
      </c>
    </row>
    <row r="61" spans="2:101" x14ac:dyDescent="0.25">
      <c r="B61" s="94">
        <v>10172</v>
      </c>
      <c r="C61" s="95" t="s">
        <v>64</v>
      </c>
      <c r="D61" s="195">
        <v>0</v>
      </c>
      <c r="E61" s="196">
        <v>0</v>
      </c>
      <c r="F61" s="197">
        <v>0</v>
      </c>
      <c r="G61" s="198">
        <v>0</v>
      </c>
      <c r="H61" s="197">
        <v>0</v>
      </c>
      <c r="I61" s="198">
        <v>0</v>
      </c>
      <c r="J61" s="197">
        <v>0</v>
      </c>
      <c r="K61" s="198">
        <v>0</v>
      </c>
      <c r="L61" s="197">
        <v>0</v>
      </c>
      <c r="M61" s="198">
        <v>0</v>
      </c>
      <c r="N61" s="197">
        <v>0</v>
      </c>
      <c r="O61" s="198">
        <v>0</v>
      </c>
      <c r="P61" s="197">
        <v>0</v>
      </c>
      <c r="Q61" s="198">
        <v>0</v>
      </c>
      <c r="R61" s="197">
        <v>0</v>
      </c>
      <c r="S61" s="198">
        <v>0</v>
      </c>
      <c r="T61" s="197">
        <v>0</v>
      </c>
      <c r="U61" s="198">
        <v>0</v>
      </c>
      <c r="V61" s="197">
        <v>0</v>
      </c>
      <c r="W61" s="198">
        <v>0</v>
      </c>
      <c r="X61" s="197">
        <v>0</v>
      </c>
      <c r="Y61" s="198">
        <v>0</v>
      </c>
      <c r="Z61" s="197">
        <v>0</v>
      </c>
      <c r="AA61" s="198">
        <v>0</v>
      </c>
      <c r="AB61" s="197">
        <v>0</v>
      </c>
      <c r="AC61" s="198">
        <v>0</v>
      </c>
      <c r="AD61" s="197">
        <v>0</v>
      </c>
      <c r="AE61" s="198">
        <v>0</v>
      </c>
      <c r="AF61" s="197">
        <v>0</v>
      </c>
      <c r="AG61" s="198">
        <v>0</v>
      </c>
      <c r="AH61" s="197">
        <v>0</v>
      </c>
      <c r="AI61" s="198">
        <v>0</v>
      </c>
      <c r="AJ61" s="197">
        <v>0</v>
      </c>
      <c r="AK61" s="198">
        <v>0</v>
      </c>
      <c r="AL61" s="197">
        <v>0</v>
      </c>
      <c r="AM61" s="198">
        <v>0</v>
      </c>
      <c r="AN61" s="197">
        <v>0</v>
      </c>
      <c r="AO61" s="198">
        <v>0</v>
      </c>
      <c r="AP61" s="197">
        <v>0</v>
      </c>
      <c r="AQ61" s="198">
        <v>0</v>
      </c>
      <c r="AR61" s="197">
        <v>0</v>
      </c>
      <c r="AS61" s="198">
        <v>0</v>
      </c>
      <c r="AT61" s="197">
        <v>0</v>
      </c>
      <c r="AU61" s="198">
        <v>0</v>
      </c>
      <c r="AV61" s="197">
        <v>0</v>
      </c>
      <c r="AW61" s="198">
        <v>0</v>
      </c>
      <c r="AX61" s="197">
        <v>0</v>
      </c>
      <c r="AY61" s="198">
        <v>0</v>
      </c>
      <c r="AZ61" s="197">
        <v>0</v>
      </c>
      <c r="BA61" s="197">
        <v>0</v>
      </c>
      <c r="BB61" s="199">
        <v>0</v>
      </c>
      <c r="BC61" s="200">
        <v>0</v>
      </c>
      <c r="BD61" s="201">
        <v>0</v>
      </c>
      <c r="BE61" s="200">
        <v>0</v>
      </c>
      <c r="BF61" s="201">
        <v>0</v>
      </c>
      <c r="BG61" s="200">
        <v>0</v>
      </c>
      <c r="BH61" s="201">
        <v>0</v>
      </c>
      <c r="BI61" s="200">
        <v>0</v>
      </c>
      <c r="BJ61" s="201">
        <v>0</v>
      </c>
      <c r="BK61" s="200">
        <v>0</v>
      </c>
      <c r="BL61" s="201">
        <v>0</v>
      </c>
      <c r="BM61" s="200">
        <v>0</v>
      </c>
      <c r="BN61" s="201">
        <v>0</v>
      </c>
      <c r="BO61" s="200">
        <v>0</v>
      </c>
      <c r="BP61" s="201">
        <v>0</v>
      </c>
      <c r="BQ61" s="200">
        <v>0</v>
      </c>
      <c r="BR61" s="201">
        <v>0</v>
      </c>
      <c r="BS61" s="200">
        <v>0</v>
      </c>
      <c r="BT61" s="201">
        <v>0</v>
      </c>
      <c r="BU61" s="200">
        <v>0</v>
      </c>
      <c r="BV61" s="201">
        <v>0</v>
      </c>
      <c r="BW61" s="200">
        <v>0</v>
      </c>
      <c r="BX61" s="201">
        <v>0</v>
      </c>
      <c r="BY61" s="200">
        <v>0</v>
      </c>
      <c r="BZ61" s="201">
        <v>0</v>
      </c>
      <c r="CA61" s="200">
        <v>0</v>
      </c>
      <c r="CB61" s="201">
        <v>0</v>
      </c>
      <c r="CC61" s="200">
        <v>0</v>
      </c>
      <c r="CD61" s="201">
        <v>0</v>
      </c>
      <c r="CE61" s="200">
        <v>0</v>
      </c>
      <c r="CF61" s="201">
        <v>0</v>
      </c>
      <c r="CG61" s="200">
        <v>0</v>
      </c>
      <c r="CH61" s="201">
        <v>0</v>
      </c>
      <c r="CI61" s="200">
        <v>0</v>
      </c>
      <c r="CJ61" s="201">
        <v>0</v>
      </c>
      <c r="CK61" s="200">
        <v>0</v>
      </c>
      <c r="CL61" s="201">
        <v>0</v>
      </c>
      <c r="CM61" s="200">
        <v>0</v>
      </c>
      <c r="CN61" s="201">
        <v>0</v>
      </c>
      <c r="CO61" s="200">
        <v>0</v>
      </c>
      <c r="CP61" s="201">
        <v>0</v>
      </c>
      <c r="CQ61" s="200">
        <v>0</v>
      </c>
      <c r="CR61" s="201">
        <v>0</v>
      </c>
      <c r="CS61" s="200">
        <v>0</v>
      </c>
      <c r="CT61" s="201">
        <v>0</v>
      </c>
      <c r="CU61" s="200">
        <v>0</v>
      </c>
      <c r="CV61" s="201">
        <v>0</v>
      </c>
      <c r="CW61" s="200">
        <v>0</v>
      </c>
    </row>
    <row r="62" spans="2:101" x14ac:dyDescent="0.25">
      <c r="B62" s="94">
        <v>10173</v>
      </c>
      <c r="C62" s="95" t="s">
        <v>65</v>
      </c>
      <c r="D62" s="195">
        <v>3.4554742454354255E-4</v>
      </c>
      <c r="E62" s="196">
        <v>3.4864493126466912E-4</v>
      </c>
      <c r="F62" s="197">
        <v>-192.05999049591421</v>
      </c>
      <c r="G62" s="198">
        <v>-63.399447738527513</v>
      </c>
      <c r="H62" s="197">
        <v>-282.04856397389227</v>
      </c>
      <c r="I62" s="198">
        <v>-48.376236390670677</v>
      </c>
      <c r="J62" s="197">
        <v>104.3386243859824</v>
      </c>
      <c r="K62" s="198">
        <v>204.85683541268298</v>
      </c>
      <c r="L62" s="197">
        <v>193.96425420599661</v>
      </c>
      <c r="M62" s="198">
        <v>252.31106380264285</v>
      </c>
      <c r="N62" s="197">
        <v>219.6672924245114</v>
      </c>
      <c r="O62" s="198">
        <v>231.76733865968299</v>
      </c>
      <c r="P62" s="197">
        <v>-86.529369220084789</v>
      </c>
      <c r="Q62" s="198">
        <v>16.844197167135462</v>
      </c>
      <c r="R62" s="197">
        <v>-146.32803955299377</v>
      </c>
      <c r="S62" s="198">
        <v>-59.350080016413287</v>
      </c>
      <c r="T62" s="197">
        <v>-764.99788950728839</v>
      </c>
      <c r="U62" s="198">
        <v>-337.59349125919948</v>
      </c>
      <c r="V62" s="197">
        <v>-167.8797756395706</v>
      </c>
      <c r="W62" s="198">
        <v>-47.751449543024549</v>
      </c>
      <c r="X62" s="197">
        <v>480.02271337351664</v>
      </c>
      <c r="Y62" s="198">
        <v>502.75544383546202</v>
      </c>
      <c r="Z62" s="197">
        <v>-12.31438947007199</v>
      </c>
      <c r="AA62" s="198">
        <v>101.35257854127646</v>
      </c>
      <c r="AB62" s="197">
        <v>-79.082258458109692</v>
      </c>
      <c r="AC62" s="198">
        <v>-20.077719187923602</v>
      </c>
      <c r="AD62" s="197">
        <v>-191.39852873082611</v>
      </c>
      <c r="AE62" s="198">
        <v>-68.753923250343803</v>
      </c>
      <c r="AF62" s="197">
        <v>-288.2788920069263</v>
      </c>
      <c r="AG62" s="198">
        <v>-46.982097026841856</v>
      </c>
      <c r="AH62" s="197">
        <v>104.20144210615391</v>
      </c>
      <c r="AI62" s="198">
        <v>205.36156355534982</v>
      </c>
      <c r="AJ62" s="197">
        <v>194.96397987427034</v>
      </c>
      <c r="AK62" s="198">
        <v>252.90619142912584</v>
      </c>
      <c r="AL62" s="197">
        <v>240.7976407449795</v>
      </c>
      <c r="AM62" s="198">
        <v>238.6468692801536</v>
      </c>
      <c r="AN62" s="197">
        <v>-88.50098808620227</v>
      </c>
      <c r="AO62" s="198">
        <v>15.793881712269618</v>
      </c>
      <c r="AP62" s="197">
        <v>-143.19308284619279</v>
      </c>
      <c r="AQ62" s="198">
        <v>-66.181319813714154</v>
      </c>
      <c r="AR62" s="197">
        <v>-779.40436308506901</v>
      </c>
      <c r="AS62" s="198">
        <v>-335.48133962688337</v>
      </c>
      <c r="AT62" s="197">
        <v>-169.94175223515577</v>
      </c>
      <c r="AU62" s="198">
        <v>-49.481580911163547</v>
      </c>
      <c r="AV62" s="197">
        <v>483.73079867949878</v>
      </c>
      <c r="AW62" s="198">
        <v>505.44536851646757</v>
      </c>
      <c r="AX62" s="197">
        <v>-13.249172716573993</v>
      </c>
      <c r="AY62" s="198">
        <v>100.67665595792775</v>
      </c>
      <c r="AZ62" s="197">
        <v>-80.188920689873612</v>
      </c>
      <c r="BA62" s="197">
        <v>-21.717403223234399</v>
      </c>
      <c r="BB62" s="199">
        <v>212.2795721639128</v>
      </c>
      <c r="BC62" s="200">
        <v>0</v>
      </c>
      <c r="BD62" s="201">
        <v>97.047918957526818</v>
      </c>
      <c r="BE62" s="200">
        <v>0</v>
      </c>
      <c r="BF62" s="201">
        <v>341.99161332390366</v>
      </c>
      <c r="BG62" s="200">
        <v>0</v>
      </c>
      <c r="BH62" s="201">
        <v>484.57011703218819</v>
      </c>
      <c r="BI62" s="200">
        <v>0</v>
      </c>
      <c r="BJ62" s="201">
        <v>130.51731708705455</v>
      </c>
      <c r="BK62" s="200">
        <v>0</v>
      </c>
      <c r="BL62" s="201">
        <v>259.53710591066272</v>
      </c>
      <c r="BM62" s="200">
        <v>0</v>
      </c>
      <c r="BN62" s="201">
        <v>346.17426542632211</v>
      </c>
      <c r="BO62" s="200">
        <v>0</v>
      </c>
      <c r="BP62" s="201">
        <v>0</v>
      </c>
      <c r="BQ62" s="200">
        <v>0</v>
      </c>
      <c r="BR62" s="201">
        <v>543.01103673641376</v>
      </c>
      <c r="BS62" s="200">
        <v>0</v>
      </c>
      <c r="BT62" s="201">
        <v>374.32716861416759</v>
      </c>
      <c r="BU62" s="200">
        <v>0</v>
      </c>
      <c r="BV62" s="201">
        <v>468.70236083593346</v>
      </c>
      <c r="BW62" s="200">
        <v>0</v>
      </c>
      <c r="BX62" s="201">
        <v>226.8042492562563</v>
      </c>
      <c r="BY62" s="200">
        <v>0</v>
      </c>
      <c r="BZ62" s="201">
        <v>136.59789220346951</v>
      </c>
      <c r="CA62" s="200">
        <v>0</v>
      </c>
      <c r="CB62" s="201">
        <v>212.66665498216832</v>
      </c>
      <c r="CC62" s="200">
        <v>0</v>
      </c>
      <c r="CD62" s="201">
        <v>352.75579587259756</v>
      </c>
      <c r="CE62" s="200">
        <v>0</v>
      </c>
      <c r="CF62" s="201">
        <v>495.80754785564102</v>
      </c>
      <c r="CG62" s="200">
        <v>0</v>
      </c>
      <c r="CH62" s="201">
        <v>65.639123367345832</v>
      </c>
      <c r="CI62" s="200">
        <v>0</v>
      </c>
      <c r="CJ62" s="201">
        <v>269.67831255524777</v>
      </c>
      <c r="CK62" s="200">
        <v>0</v>
      </c>
      <c r="CL62" s="201">
        <v>269.32266222147695</v>
      </c>
      <c r="CM62" s="200">
        <v>0</v>
      </c>
      <c r="CN62" s="201">
        <v>0</v>
      </c>
      <c r="CO62" s="200">
        <v>0</v>
      </c>
      <c r="CP62" s="201">
        <v>554.33825806113157</v>
      </c>
      <c r="CQ62" s="200">
        <v>0</v>
      </c>
      <c r="CR62" s="201">
        <v>384.29029672021238</v>
      </c>
      <c r="CS62" s="200">
        <v>0</v>
      </c>
      <c r="CT62" s="201">
        <v>479.85842481956769</v>
      </c>
      <c r="CU62" s="200">
        <v>0</v>
      </c>
      <c r="CV62" s="201">
        <v>234.95222065412895</v>
      </c>
      <c r="CW62" s="200">
        <v>0</v>
      </c>
    </row>
    <row r="63" spans="2:101" x14ac:dyDescent="0.25">
      <c r="B63" s="94">
        <v>10174</v>
      </c>
      <c r="C63" s="95" t="s">
        <v>66</v>
      </c>
      <c r="D63" s="195">
        <v>0</v>
      </c>
      <c r="E63" s="196">
        <v>0</v>
      </c>
      <c r="F63" s="197">
        <v>0</v>
      </c>
      <c r="G63" s="198">
        <v>0</v>
      </c>
      <c r="H63" s="197">
        <v>0</v>
      </c>
      <c r="I63" s="198">
        <v>0</v>
      </c>
      <c r="J63" s="197">
        <v>0</v>
      </c>
      <c r="K63" s="198">
        <v>0</v>
      </c>
      <c r="L63" s="197">
        <v>0</v>
      </c>
      <c r="M63" s="198">
        <v>0</v>
      </c>
      <c r="N63" s="197">
        <v>0</v>
      </c>
      <c r="O63" s="198">
        <v>0</v>
      </c>
      <c r="P63" s="197">
        <v>0</v>
      </c>
      <c r="Q63" s="198">
        <v>0</v>
      </c>
      <c r="R63" s="197">
        <v>0</v>
      </c>
      <c r="S63" s="198">
        <v>0</v>
      </c>
      <c r="T63" s="197">
        <v>0</v>
      </c>
      <c r="U63" s="198">
        <v>0</v>
      </c>
      <c r="V63" s="197">
        <v>0</v>
      </c>
      <c r="W63" s="198">
        <v>0</v>
      </c>
      <c r="X63" s="197">
        <v>0</v>
      </c>
      <c r="Y63" s="198">
        <v>0</v>
      </c>
      <c r="Z63" s="197">
        <v>0</v>
      </c>
      <c r="AA63" s="198">
        <v>0</v>
      </c>
      <c r="AB63" s="197">
        <v>0</v>
      </c>
      <c r="AC63" s="198">
        <v>0</v>
      </c>
      <c r="AD63" s="197">
        <v>0</v>
      </c>
      <c r="AE63" s="198">
        <v>0</v>
      </c>
      <c r="AF63" s="197">
        <v>0</v>
      </c>
      <c r="AG63" s="198">
        <v>0</v>
      </c>
      <c r="AH63" s="197">
        <v>0</v>
      </c>
      <c r="AI63" s="198">
        <v>0</v>
      </c>
      <c r="AJ63" s="197">
        <v>0</v>
      </c>
      <c r="AK63" s="198">
        <v>0</v>
      </c>
      <c r="AL63" s="197">
        <v>0</v>
      </c>
      <c r="AM63" s="198">
        <v>0</v>
      </c>
      <c r="AN63" s="197">
        <v>0</v>
      </c>
      <c r="AO63" s="198">
        <v>0</v>
      </c>
      <c r="AP63" s="197">
        <v>0</v>
      </c>
      <c r="AQ63" s="198">
        <v>0</v>
      </c>
      <c r="AR63" s="197">
        <v>0</v>
      </c>
      <c r="AS63" s="198">
        <v>0</v>
      </c>
      <c r="AT63" s="197">
        <v>0</v>
      </c>
      <c r="AU63" s="198">
        <v>0</v>
      </c>
      <c r="AV63" s="197">
        <v>0</v>
      </c>
      <c r="AW63" s="198">
        <v>0</v>
      </c>
      <c r="AX63" s="197">
        <v>0</v>
      </c>
      <c r="AY63" s="198">
        <v>0</v>
      </c>
      <c r="AZ63" s="197">
        <v>0</v>
      </c>
      <c r="BA63" s="197">
        <v>0</v>
      </c>
      <c r="BB63" s="199">
        <v>0</v>
      </c>
      <c r="BC63" s="200">
        <v>0</v>
      </c>
      <c r="BD63" s="201">
        <v>0</v>
      </c>
      <c r="BE63" s="200">
        <v>0</v>
      </c>
      <c r="BF63" s="201">
        <v>0</v>
      </c>
      <c r="BG63" s="200">
        <v>0</v>
      </c>
      <c r="BH63" s="201">
        <v>0</v>
      </c>
      <c r="BI63" s="200">
        <v>0</v>
      </c>
      <c r="BJ63" s="201">
        <v>0</v>
      </c>
      <c r="BK63" s="200">
        <v>0</v>
      </c>
      <c r="BL63" s="201">
        <v>0</v>
      </c>
      <c r="BM63" s="200">
        <v>0</v>
      </c>
      <c r="BN63" s="201">
        <v>0</v>
      </c>
      <c r="BO63" s="200">
        <v>0</v>
      </c>
      <c r="BP63" s="201">
        <v>0</v>
      </c>
      <c r="BQ63" s="200">
        <v>0</v>
      </c>
      <c r="BR63" s="201">
        <v>0</v>
      </c>
      <c r="BS63" s="200">
        <v>0</v>
      </c>
      <c r="BT63" s="201">
        <v>0</v>
      </c>
      <c r="BU63" s="200">
        <v>0</v>
      </c>
      <c r="BV63" s="201">
        <v>0</v>
      </c>
      <c r="BW63" s="200">
        <v>0</v>
      </c>
      <c r="BX63" s="201">
        <v>0</v>
      </c>
      <c r="BY63" s="200">
        <v>0</v>
      </c>
      <c r="BZ63" s="201">
        <v>0</v>
      </c>
      <c r="CA63" s="200">
        <v>0</v>
      </c>
      <c r="CB63" s="201">
        <v>0</v>
      </c>
      <c r="CC63" s="200">
        <v>0</v>
      </c>
      <c r="CD63" s="201">
        <v>0</v>
      </c>
      <c r="CE63" s="200">
        <v>0</v>
      </c>
      <c r="CF63" s="201">
        <v>0</v>
      </c>
      <c r="CG63" s="200">
        <v>0</v>
      </c>
      <c r="CH63" s="201">
        <v>0</v>
      </c>
      <c r="CI63" s="200">
        <v>0</v>
      </c>
      <c r="CJ63" s="201">
        <v>0</v>
      </c>
      <c r="CK63" s="200">
        <v>0</v>
      </c>
      <c r="CL63" s="201">
        <v>0</v>
      </c>
      <c r="CM63" s="200">
        <v>0</v>
      </c>
      <c r="CN63" s="201">
        <v>0</v>
      </c>
      <c r="CO63" s="200">
        <v>0</v>
      </c>
      <c r="CP63" s="201">
        <v>0</v>
      </c>
      <c r="CQ63" s="200">
        <v>0</v>
      </c>
      <c r="CR63" s="201">
        <v>0</v>
      </c>
      <c r="CS63" s="200">
        <v>0</v>
      </c>
      <c r="CT63" s="201">
        <v>0</v>
      </c>
      <c r="CU63" s="200">
        <v>0</v>
      </c>
      <c r="CV63" s="201">
        <v>0</v>
      </c>
      <c r="CW63" s="200">
        <v>0</v>
      </c>
    </row>
    <row r="64" spans="2:101" x14ac:dyDescent="0.25">
      <c r="B64" s="94">
        <v>10177</v>
      </c>
      <c r="C64" s="95" t="s">
        <v>67</v>
      </c>
      <c r="D64" s="195">
        <v>1.2369592069950657E-4</v>
      </c>
      <c r="E64" s="196">
        <v>1.2499903817851269E-4</v>
      </c>
      <c r="F64" s="197">
        <v>-45.21047728626332</v>
      </c>
      <c r="G64" s="198">
        <v>2.7902613618600394</v>
      </c>
      <c r="H64" s="197">
        <v>-74.186956663291397</v>
      </c>
      <c r="I64" s="198">
        <v>-2.9853534478628814</v>
      </c>
      <c r="J64" s="197">
        <v>-5.0035330179871718</v>
      </c>
      <c r="K64" s="198">
        <v>44.814808268584379</v>
      </c>
      <c r="L64" s="197">
        <v>60.098048975957916</v>
      </c>
      <c r="M64" s="198">
        <v>93.153746782043982</v>
      </c>
      <c r="N64" s="197">
        <v>40.04579455476339</v>
      </c>
      <c r="O64" s="198">
        <v>62.325294308498606</v>
      </c>
      <c r="P64" s="197">
        <v>-23.339120805740475</v>
      </c>
      <c r="Q64" s="198">
        <v>7.3299051416734944</v>
      </c>
      <c r="R64" s="197">
        <v>-32.705953847783093</v>
      </c>
      <c r="S64" s="198">
        <v>-1.4130712253191988</v>
      </c>
      <c r="T64" s="197">
        <v>-259.06239945604864</v>
      </c>
      <c r="U64" s="198">
        <v>-101.26474170244957</v>
      </c>
      <c r="V64" s="197">
        <v>-171.59756236140896</v>
      </c>
      <c r="W64" s="198">
        <v>-79.171896207824261</v>
      </c>
      <c r="X64" s="197">
        <v>-172.0738763386216</v>
      </c>
      <c r="Y64" s="198">
        <v>-62.57150077183173</v>
      </c>
      <c r="Z64" s="197">
        <v>-165.88024607128361</v>
      </c>
      <c r="AA64" s="198">
        <v>-56.150425059036635</v>
      </c>
      <c r="AB64" s="197">
        <v>-111.2040858867358</v>
      </c>
      <c r="AC64" s="198">
        <v>-51.132301838103906</v>
      </c>
      <c r="AD64" s="197">
        <v>-87.044207002574453</v>
      </c>
      <c r="AE64" s="198">
        <v>-24.319666909052302</v>
      </c>
      <c r="AF64" s="197">
        <v>-122.38297283188248</v>
      </c>
      <c r="AG64" s="198">
        <v>-37.081516482207761</v>
      </c>
      <c r="AH64" s="197">
        <v>-52.828759410362778</v>
      </c>
      <c r="AI64" s="198">
        <v>10.265959734182241</v>
      </c>
      <c r="AJ64" s="197">
        <v>62.948146722767824</v>
      </c>
      <c r="AK64" s="198">
        <v>95.80405326999545</v>
      </c>
      <c r="AL64" s="197">
        <v>56.38561061953763</v>
      </c>
      <c r="AM64" s="198">
        <v>71.3306753747502</v>
      </c>
      <c r="AN64" s="197">
        <v>-21.694782080428041</v>
      </c>
      <c r="AO64" s="198">
        <v>8.668374758537805</v>
      </c>
      <c r="AP64" s="197">
        <v>-31.556049244186976</v>
      </c>
      <c r="AQ64" s="198">
        <v>-0.42046894157126874</v>
      </c>
      <c r="AR64" s="197">
        <v>-260.39574297994301</v>
      </c>
      <c r="AS64" s="198">
        <v>-101.33902409746169</v>
      </c>
      <c r="AT64" s="197">
        <v>-172.09419038332038</v>
      </c>
      <c r="AU64" s="198">
        <v>-79.172658212759558</v>
      </c>
      <c r="AV64" s="197">
        <v>-172.73036357604224</v>
      </c>
      <c r="AW64" s="198">
        <v>-62.461991845467992</v>
      </c>
      <c r="AX64" s="197">
        <v>-166.29178077471371</v>
      </c>
      <c r="AY64" s="198">
        <v>-55.918861254050604</v>
      </c>
      <c r="AZ64" s="197">
        <v>-111.23488651216381</v>
      </c>
      <c r="BA64" s="197">
        <v>-50.864951520171672</v>
      </c>
      <c r="BB64" s="199">
        <v>36.039789885114786</v>
      </c>
      <c r="BC64" s="200">
        <v>0</v>
      </c>
      <c r="BD64" s="201">
        <v>0</v>
      </c>
      <c r="BE64" s="200">
        <v>0</v>
      </c>
      <c r="BF64" s="201">
        <v>123.61671712572331</v>
      </c>
      <c r="BG64" s="200">
        <v>0</v>
      </c>
      <c r="BH64" s="201">
        <v>140.2003635615965</v>
      </c>
      <c r="BI64" s="200">
        <v>0</v>
      </c>
      <c r="BJ64" s="201">
        <v>78.879612111505452</v>
      </c>
      <c r="BK64" s="200">
        <v>0</v>
      </c>
      <c r="BL64" s="201">
        <v>83.543638277269451</v>
      </c>
      <c r="BM64" s="200">
        <v>0</v>
      </c>
      <c r="BN64" s="201">
        <v>65.33144353968683</v>
      </c>
      <c r="BO64" s="200">
        <v>0</v>
      </c>
      <c r="BP64" s="201">
        <v>57.238434594407437</v>
      </c>
      <c r="BQ64" s="200">
        <v>0</v>
      </c>
      <c r="BR64" s="201">
        <v>70.93807146234424</v>
      </c>
      <c r="BS64" s="200">
        <v>0</v>
      </c>
      <c r="BT64" s="201">
        <v>0</v>
      </c>
      <c r="BU64" s="200">
        <v>0</v>
      </c>
      <c r="BV64" s="201">
        <v>61.209617974393694</v>
      </c>
      <c r="BW64" s="200">
        <v>0</v>
      </c>
      <c r="BX64" s="201">
        <v>0</v>
      </c>
      <c r="BY64" s="200">
        <v>0</v>
      </c>
      <c r="BZ64" s="201">
        <v>0</v>
      </c>
      <c r="CA64" s="200">
        <v>0</v>
      </c>
      <c r="CB64" s="201">
        <v>0</v>
      </c>
      <c r="CC64" s="200">
        <v>0</v>
      </c>
      <c r="CD64" s="201">
        <v>101.16283659256935</v>
      </c>
      <c r="CE64" s="200">
        <v>0</v>
      </c>
      <c r="CF64" s="201">
        <v>143.76740836291225</v>
      </c>
      <c r="CG64" s="200">
        <v>0</v>
      </c>
      <c r="CH64" s="201">
        <v>91.022332031137353</v>
      </c>
      <c r="CI64" s="200">
        <v>0</v>
      </c>
      <c r="CJ64" s="201">
        <v>86.396079163420097</v>
      </c>
      <c r="CK64" s="200">
        <v>0</v>
      </c>
      <c r="CL64" s="201">
        <v>39.206631092546068</v>
      </c>
      <c r="CM64" s="200">
        <v>0</v>
      </c>
      <c r="CN64" s="201">
        <v>85.979782407284105</v>
      </c>
      <c r="CO64" s="200">
        <v>0</v>
      </c>
      <c r="CP64" s="201">
        <v>72.538816610949567</v>
      </c>
      <c r="CQ64" s="200">
        <v>0</v>
      </c>
      <c r="CR64" s="201">
        <v>0</v>
      </c>
      <c r="CS64" s="200">
        <v>0</v>
      </c>
      <c r="CT64" s="201">
        <v>62.464778241903069</v>
      </c>
      <c r="CU64" s="200">
        <v>0</v>
      </c>
      <c r="CV64" s="201">
        <v>0</v>
      </c>
      <c r="CW64" s="200">
        <v>0</v>
      </c>
    </row>
    <row r="65" spans="2:101" x14ac:dyDescent="0.25">
      <c r="B65" s="94">
        <v>10179</v>
      </c>
      <c r="C65" s="95" t="s">
        <v>68</v>
      </c>
      <c r="D65" s="195">
        <v>0</v>
      </c>
      <c r="E65" s="196">
        <v>0</v>
      </c>
      <c r="F65" s="197">
        <v>0</v>
      </c>
      <c r="G65" s="198">
        <v>0</v>
      </c>
      <c r="H65" s="197">
        <v>0</v>
      </c>
      <c r="I65" s="198">
        <v>0</v>
      </c>
      <c r="J65" s="197">
        <v>0</v>
      </c>
      <c r="K65" s="198">
        <v>0</v>
      </c>
      <c r="L65" s="197">
        <v>0</v>
      </c>
      <c r="M65" s="198">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197">
        <v>0</v>
      </c>
      <c r="AY65" s="198">
        <v>0</v>
      </c>
      <c r="AZ65" s="197">
        <v>0</v>
      </c>
      <c r="BA65" s="197">
        <v>0</v>
      </c>
      <c r="BB65" s="199">
        <v>0</v>
      </c>
      <c r="BC65" s="200">
        <v>0</v>
      </c>
      <c r="BD65" s="201">
        <v>0</v>
      </c>
      <c r="BE65" s="200">
        <v>0</v>
      </c>
      <c r="BF65" s="201">
        <v>0</v>
      </c>
      <c r="BG65" s="200">
        <v>0</v>
      </c>
      <c r="BH65" s="201">
        <v>0</v>
      </c>
      <c r="BI65" s="200">
        <v>0</v>
      </c>
      <c r="BJ65" s="201">
        <v>0</v>
      </c>
      <c r="BK65" s="200">
        <v>0</v>
      </c>
      <c r="BL65" s="201">
        <v>0</v>
      </c>
      <c r="BM65" s="200">
        <v>0</v>
      </c>
      <c r="BN65" s="201">
        <v>0</v>
      </c>
      <c r="BO65" s="200">
        <v>0</v>
      </c>
      <c r="BP65" s="201">
        <v>0</v>
      </c>
      <c r="BQ65" s="200">
        <v>0</v>
      </c>
      <c r="BR65" s="201">
        <v>0</v>
      </c>
      <c r="BS65" s="200">
        <v>0</v>
      </c>
      <c r="BT65" s="201">
        <v>0</v>
      </c>
      <c r="BU65" s="200">
        <v>0</v>
      </c>
      <c r="BV65" s="201">
        <v>0</v>
      </c>
      <c r="BW65" s="200">
        <v>0</v>
      </c>
      <c r="BX65" s="201">
        <v>0</v>
      </c>
      <c r="BY65" s="200">
        <v>0</v>
      </c>
      <c r="BZ65" s="201">
        <v>0</v>
      </c>
      <c r="CA65" s="200">
        <v>0</v>
      </c>
      <c r="CB65" s="201">
        <v>0</v>
      </c>
      <c r="CC65" s="200">
        <v>0</v>
      </c>
      <c r="CD65" s="201">
        <v>0</v>
      </c>
      <c r="CE65" s="200">
        <v>0</v>
      </c>
      <c r="CF65" s="201">
        <v>0</v>
      </c>
      <c r="CG65" s="200">
        <v>0</v>
      </c>
      <c r="CH65" s="201">
        <v>0</v>
      </c>
      <c r="CI65" s="200">
        <v>0</v>
      </c>
      <c r="CJ65" s="201">
        <v>0</v>
      </c>
      <c r="CK65" s="200">
        <v>0</v>
      </c>
      <c r="CL65" s="201">
        <v>0</v>
      </c>
      <c r="CM65" s="200">
        <v>0</v>
      </c>
      <c r="CN65" s="201">
        <v>0</v>
      </c>
      <c r="CO65" s="200">
        <v>0</v>
      </c>
      <c r="CP65" s="201">
        <v>0</v>
      </c>
      <c r="CQ65" s="200">
        <v>0</v>
      </c>
      <c r="CR65" s="201">
        <v>0</v>
      </c>
      <c r="CS65" s="200">
        <v>0</v>
      </c>
      <c r="CT65" s="201">
        <v>0</v>
      </c>
      <c r="CU65" s="200">
        <v>0</v>
      </c>
      <c r="CV65" s="201">
        <v>0</v>
      </c>
      <c r="CW65" s="200">
        <v>0</v>
      </c>
    </row>
    <row r="66" spans="2:101" x14ac:dyDescent="0.25">
      <c r="B66" s="94">
        <v>10183</v>
      </c>
      <c r="C66" s="95" t="s">
        <v>69</v>
      </c>
      <c r="D66" s="195">
        <v>0</v>
      </c>
      <c r="E66" s="196">
        <v>0</v>
      </c>
      <c r="F66" s="197">
        <v>0</v>
      </c>
      <c r="G66" s="198">
        <v>0</v>
      </c>
      <c r="H66" s="197">
        <v>0</v>
      </c>
      <c r="I66" s="198">
        <v>0</v>
      </c>
      <c r="J66" s="197">
        <v>0</v>
      </c>
      <c r="K66" s="198">
        <v>0</v>
      </c>
      <c r="L66" s="197">
        <v>0</v>
      </c>
      <c r="M66" s="198">
        <v>0</v>
      </c>
      <c r="N66" s="197">
        <v>0</v>
      </c>
      <c r="O66" s="198">
        <v>0</v>
      </c>
      <c r="P66" s="197">
        <v>0</v>
      </c>
      <c r="Q66" s="198">
        <v>0</v>
      </c>
      <c r="R66" s="197">
        <v>0</v>
      </c>
      <c r="S66" s="198">
        <v>0</v>
      </c>
      <c r="T66" s="197">
        <v>0</v>
      </c>
      <c r="U66" s="198">
        <v>0</v>
      </c>
      <c r="V66" s="197">
        <v>0</v>
      </c>
      <c r="W66" s="198">
        <v>0</v>
      </c>
      <c r="X66" s="197">
        <v>0</v>
      </c>
      <c r="Y66" s="198">
        <v>0</v>
      </c>
      <c r="Z66" s="197">
        <v>0</v>
      </c>
      <c r="AA66" s="198">
        <v>0</v>
      </c>
      <c r="AB66" s="197">
        <v>0</v>
      </c>
      <c r="AC66" s="198">
        <v>0</v>
      </c>
      <c r="AD66" s="197">
        <v>0</v>
      </c>
      <c r="AE66" s="198">
        <v>0</v>
      </c>
      <c r="AF66" s="197">
        <v>0</v>
      </c>
      <c r="AG66" s="198">
        <v>0</v>
      </c>
      <c r="AH66" s="197">
        <v>0</v>
      </c>
      <c r="AI66" s="198">
        <v>0</v>
      </c>
      <c r="AJ66" s="197">
        <v>0</v>
      </c>
      <c r="AK66" s="198">
        <v>0</v>
      </c>
      <c r="AL66" s="197">
        <v>0</v>
      </c>
      <c r="AM66" s="198">
        <v>0</v>
      </c>
      <c r="AN66" s="197">
        <v>0</v>
      </c>
      <c r="AO66" s="198">
        <v>0</v>
      </c>
      <c r="AP66" s="197">
        <v>0</v>
      </c>
      <c r="AQ66" s="198">
        <v>0</v>
      </c>
      <c r="AR66" s="197">
        <v>0</v>
      </c>
      <c r="AS66" s="198">
        <v>0</v>
      </c>
      <c r="AT66" s="197">
        <v>0</v>
      </c>
      <c r="AU66" s="198">
        <v>0</v>
      </c>
      <c r="AV66" s="197">
        <v>0</v>
      </c>
      <c r="AW66" s="198">
        <v>0</v>
      </c>
      <c r="AX66" s="197">
        <v>0</v>
      </c>
      <c r="AY66" s="198">
        <v>0</v>
      </c>
      <c r="AZ66" s="197">
        <v>0</v>
      </c>
      <c r="BA66" s="197">
        <v>0</v>
      </c>
      <c r="BB66" s="199">
        <v>0</v>
      </c>
      <c r="BC66" s="200">
        <v>0</v>
      </c>
      <c r="BD66" s="201">
        <v>0</v>
      </c>
      <c r="BE66" s="200">
        <v>0</v>
      </c>
      <c r="BF66" s="201">
        <v>0</v>
      </c>
      <c r="BG66" s="200">
        <v>0</v>
      </c>
      <c r="BH66" s="201">
        <v>0</v>
      </c>
      <c r="BI66" s="200">
        <v>0</v>
      </c>
      <c r="BJ66" s="201">
        <v>0</v>
      </c>
      <c r="BK66" s="200">
        <v>0</v>
      </c>
      <c r="BL66" s="201">
        <v>0</v>
      </c>
      <c r="BM66" s="200">
        <v>0</v>
      </c>
      <c r="BN66" s="201">
        <v>0</v>
      </c>
      <c r="BO66" s="200">
        <v>0</v>
      </c>
      <c r="BP66" s="201">
        <v>0</v>
      </c>
      <c r="BQ66" s="200">
        <v>0</v>
      </c>
      <c r="BR66" s="201">
        <v>0</v>
      </c>
      <c r="BS66" s="200">
        <v>0</v>
      </c>
      <c r="BT66" s="201">
        <v>0</v>
      </c>
      <c r="BU66" s="200">
        <v>0</v>
      </c>
      <c r="BV66" s="201">
        <v>0</v>
      </c>
      <c r="BW66" s="200">
        <v>0</v>
      </c>
      <c r="BX66" s="201">
        <v>0</v>
      </c>
      <c r="BY66" s="200">
        <v>0</v>
      </c>
      <c r="BZ66" s="201">
        <v>0</v>
      </c>
      <c r="CA66" s="200">
        <v>0</v>
      </c>
      <c r="CB66" s="201">
        <v>0</v>
      </c>
      <c r="CC66" s="200">
        <v>0</v>
      </c>
      <c r="CD66" s="201">
        <v>0</v>
      </c>
      <c r="CE66" s="200">
        <v>0</v>
      </c>
      <c r="CF66" s="201">
        <v>0</v>
      </c>
      <c r="CG66" s="200">
        <v>0</v>
      </c>
      <c r="CH66" s="201">
        <v>0</v>
      </c>
      <c r="CI66" s="200">
        <v>0</v>
      </c>
      <c r="CJ66" s="201">
        <v>0</v>
      </c>
      <c r="CK66" s="200">
        <v>0</v>
      </c>
      <c r="CL66" s="201">
        <v>0</v>
      </c>
      <c r="CM66" s="200">
        <v>0</v>
      </c>
      <c r="CN66" s="201">
        <v>0</v>
      </c>
      <c r="CO66" s="200">
        <v>0</v>
      </c>
      <c r="CP66" s="201">
        <v>0</v>
      </c>
      <c r="CQ66" s="200">
        <v>0</v>
      </c>
      <c r="CR66" s="201">
        <v>0</v>
      </c>
      <c r="CS66" s="200">
        <v>0</v>
      </c>
      <c r="CT66" s="201">
        <v>0</v>
      </c>
      <c r="CU66" s="200">
        <v>0</v>
      </c>
      <c r="CV66" s="201">
        <v>0</v>
      </c>
      <c r="CW66" s="200">
        <v>0</v>
      </c>
    </row>
    <row r="67" spans="2:101" x14ac:dyDescent="0.25">
      <c r="B67" s="94">
        <v>10186</v>
      </c>
      <c r="C67" s="95" t="s">
        <v>70</v>
      </c>
      <c r="D67" s="195">
        <v>2.1682566156615659E-4</v>
      </c>
      <c r="E67" s="196">
        <v>2.1905105670567054E-4</v>
      </c>
      <c r="F67" s="197">
        <v>-28.076949207741958</v>
      </c>
      <c r="G67" s="198">
        <v>47.99218849063756</v>
      </c>
      <c r="H67" s="197">
        <v>-94.796437436850042</v>
      </c>
      <c r="I67" s="198">
        <v>30.093996907280793</v>
      </c>
      <c r="J67" s="197">
        <v>23.366272144214371</v>
      </c>
      <c r="K67" s="198">
        <v>116.19464343407319</v>
      </c>
      <c r="L67" s="197">
        <v>122.04625630671964</v>
      </c>
      <c r="M67" s="198">
        <v>187.2776139710974</v>
      </c>
      <c r="N67" s="197">
        <v>103.8018944984413</v>
      </c>
      <c r="O67" s="198">
        <v>135.982375087967</v>
      </c>
      <c r="P67" s="197">
        <v>27.330304790454658</v>
      </c>
      <c r="Q67" s="198">
        <v>68.19009795256197</v>
      </c>
      <c r="R67" s="197">
        <v>52.62107313063462</v>
      </c>
      <c r="S67" s="198">
        <v>82.100025005027945</v>
      </c>
      <c r="T67" s="197">
        <v>-345.90894578090342</v>
      </c>
      <c r="U67" s="198">
        <v>-83.723203499429076</v>
      </c>
      <c r="V67" s="197">
        <v>-159.85835803384245</v>
      </c>
      <c r="W67" s="198">
        <v>-41.325823876234772</v>
      </c>
      <c r="X67" s="197">
        <v>-65.44931076298991</v>
      </c>
      <c r="Y67" s="198">
        <v>65.435209812390198</v>
      </c>
      <c r="Z67" s="197">
        <v>-111.67228993791947</v>
      </c>
      <c r="AA67" s="198">
        <v>9.6095106789698956</v>
      </c>
      <c r="AB67" s="197">
        <v>-15.271309235981031</v>
      </c>
      <c r="AC67" s="198">
        <v>45.832435578480279</v>
      </c>
      <c r="AD67" s="197">
        <v>-25.184243231245048</v>
      </c>
      <c r="AE67" s="198">
        <v>50.620122971430796</v>
      </c>
      <c r="AF67" s="197">
        <v>-92.330681976854606</v>
      </c>
      <c r="AG67" s="198">
        <v>32.923958111577249</v>
      </c>
      <c r="AH67" s="197">
        <v>27.504504119955847</v>
      </c>
      <c r="AI67" s="198">
        <v>120.31619976347532</v>
      </c>
      <c r="AJ67" s="197">
        <v>127.18845196508076</v>
      </c>
      <c r="AK67" s="198">
        <v>192.1854712117796</v>
      </c>
      <c r="AL67" s="197">
        <v>132.86844646793196</v>
      </c>
      <c r="AM67" s="198">
        <v>152.09923976596926</v>
      </c>
      <c r="AN67" s="197">
        <v>31.214438650408443</v>
      </c>
      <c r="AO67" s="198">
        <v>71.344030274642193</v>
      </c>
      <c r="AP67" s="197">
        <v>56.308764186179395</v>
      </c>
      <c r="AQ67" s="198">
        <v>85.117446396054419</v>
      </c>
      <c r="AR67" s="197">
        <v>-346.49005522620178</v>
      </c>
      <c r="AS67" s="198">
        <v>-82.385973445613175</v>
      </c>
      <c r="AT67" s="197">
        <v>-158.50304891532735</v>
      </c>
      <c r="AU67" s="198">
        <v>-39.805839033355298</v>
      </c>
      <c r="AV67" s="197">
        <v>-62.913582631363568</v>
      </c>
      <c r="AW67" s="198">
        <v>68.330794464454058</v>
      </c>
      <c r="AX67" s="197">
        <v>-109.5983636960963</v>
      </c>
      <c r="AY67" s="198">
        <v>11.680242550600971</v>
      </c>
      <c r="AZ67" s="197">
        <v>-12.550433609869245</v>
      </c>
      <c r="BA67" s="197">
        <v>48.37907286141305</v>
      </c>
      <c r="BB67" s="199">
        <v>217.28677769092715</v>
      </c>
      <c r="BC67" s="200">
        <v>0</v>
      </c>
      <c r="BD67" s="201">
        <v>60.562834424889992</v>
      </c>
      <c r="BE67" s="200">
        <v>0</v>
      </c>
      <c r="BF67" s="201">
        <v>286.52198393548849</v>
      </c>
      <c r="BG67" s="200">
        <v>0</v>
      </c>
      <c r="BH67" s="201">
        <v>231.72171147377887</v>
      </c>
      <c r="BI67" s="200">
        <v>0</v>
      </c>
      <c r="BJ67" s="201">
        <v>285.77624346250383</v>
      </c>
      <c r="BK67" s="200">
        <v>0</v>
      </c>
      <c r="BL67" s="201">
        <v>313.81466080818609</v>
      </c>
      <c r="BM67" s="200">
        <v>0</v>
      </c>
      <c r="BN67" s="201">
        <v>263.98310629899026</v>
      </c>
      <c r="BO67" s="200">
        <v>0</v>
      </c>
      <c r="BP67" s="201">
        <v>163.04154300298455</v>
      </c>
      <c r="BQ67" s="200">
        <v>0</v>
      </c>
      <c r="BR67" s="201">
        <v>217.35682586856882</v>
      </c>
      <c r="BS67" s="200">
        <v>0</v>
      </c>
      <c r="BT67" s="201">
        <v>131.93503310199449</v>
      </c>
      <c r="BU67" s="200">
        <v>0</v>
      </c>
      <c r="BV67" s="201">
        <v>171.01842690848034</v>
      </c>
      <c r="BW67" s="200">
        <v>0</v>
      </c>
      <c r="BX67" s="201">
        <v>207.79066127007457</v>
      </c>
      <c r="BY67" s="200">
        <v>0</v>
      </c>
      <c r="BZ67" s="201">
        <v>164.87587703203519</v>
      </c>
      <c r="CA67" s="200">
        <v>0</v>
      </c>
      <c r="CB67" s="201">
        <v>135.31433556302991</v>
      </c>
      <c r="CC67" s="200">
        <v>0</v>
      </c>
      <c r="CD67" s="201">
        <v>292.19299450744654</v>
      </c>
      <c r="CE67" s="200">
        <v>0</v>
      </c>
      <c r="CF67" s="201">
        <v>236.91231566630353</v>
      </c>
      <c r="CG67" s="200">
        <v>0</v>
      </c>
      <c r="CH67" s="201">
        <v>300.55223701975456</v>
      </c>
      <c r="CI67" s="200">
        <v>0</v>
      </c>
      <c r="CJ67" s="201">
        <v>319.56335346692589</v>
      </c>
      <c r="CK67" s="200">
        <v>0</v>
      </c>
      <c r="CL67" s="201">
        <v>208.22730841347294</v>
      </c>
      <c r="CM67" s="200">
        <v>0</v>
      </c>
      <c r="CN67" s="201">
        <v>223.58363743408734</v>
      </c>
      <c r="CO67" s="200">
        <v>0</v>
      </c>
      <c r="CP67" s="201">
        <v>221.22629690398188</v>
      </c>
      <c r="CQ67" s="200">
        <v>0</v>
      </c>
      <c r="CR67" s="201">
        <v>134.18353674735897</v>
      </c>
      <c r="CS67" s="200">
        <v>0</v>
      </c>
      <c r="CT67" s="201">
        <v>173.94299718129716</v>
      </c>
      <c r="CU67" s="200">
        <v>0</v>
      </c>
      <c r="CV67" s="201">
        <v>211.78727757828437</v>
      </c>
      <c r="CW67" s="200">
        <v>0</v>
      </c>
    </row>
    <row r="68" spans="2:101" x14ac:dyDescent="0.25">
      <c r="B68" s="94">
        <v>10190</v>
      </c>
      <c r="C68" s="95" t="s">
        <v>71</v>
      </c>
      <c r="D68" s="195">
        <v>0</v>
      </c>
      <c r="E68" s="196">
        <v>0</v>
      </c>
      <c r="F68" s="197">
        <v>0</v>
      </c>
      <c r="G68" s="198">
        <v>0</v>
      </c>
      <c r="H68" s="197">
        <v>0</v>
      </c>
      <c r="I68" s="198">
        <v>0</v>
      </c>
      <c r="J68" s="197">
        <v>0</v>
      </c>
      <c r="K68" s="198">
        <v>0</v>
      </c>
      <c r="L68" s="197">
        <v>0</v>
      </c>
      <c r="M68" s="198">
        <v>0</v>
      </c>
      <c r="N68" s="197">
        <v>0</v>
      </c>
      <c r="O68" s="198">
        <v>0</v>
      </c>
      <c r="P68" s="197">
        <v>0</v>
      </c>
      <c r="Q68" s="198">
        <v>0</v>
      </c>
      <c r="R68" s="197">
        <v>0</v>
      </c>
      <c r="S68" s="198">
        <v>0</v>
      </c>
      <c r="T68" s="197">
        <v>0</v>
      </c>
      <c r="U68" s="198">
        <v>0</v>
      </c>
      <c r="V68" s="197">
        <v>0</v>
      </c>
      <c r="W68" s="198">
        <v>0</v>
      </c>
      <c r="X68" s="197">
        <v>0</v>
      </c>
      <c r="Y68" s="198">
        <v>0</v>
      </c>
      <c r="Z68" s="197">
        <v>0</v>
      </c>
      <c r="AA68" s="198">
        <v>0</v>
      </c>
      <c r="AB68" s="197">
        <v>0</v>
      </c>
      <c r="AC68" s="198">
        <v>0</v>
      </c>
      <c r="AD68" s="197">
        <v>0</v>
      </c>
      <c r="AE68" s="198">
        <v>0</v>
      </c>
      <c r="AF68" s="197">
        <v>0</v>
      </c>
      <c r="AG68" s="198">
        <v>0</v>
      </c>
      <c r="AH68" s="197">
        <v>0</v>
      </c>
      <c r="AI68" s="198">
        <v>0</v>
      </c>
      <c r="AJ68" s="197">
        <v>0</v>
      </c>
      <c r="AK68" s="198">
        <v>0</v>
      </c>
      <c r="AL68" s="197">
        <v>0</v>
      </c>
      <c r="AM68" s="198">
        <v>0</v>
      </c>
      <c r="AN68" s="197">
        <v>0</v>
      </c>
      <c r="AO68" s="198">
        <v>0</v>
      </c>
      <c r="AP68" s="197">
        <v>0</v>
      </c>
      <c r="AQ68" s="198">
        <v>0</v>
      </c>
      <c r="AR68" s="197">
        <v>0</v>
      </c>
      <c r="AS68" s="198">
        <v>0</v>
      </c>
      <c r="AT68" s="197">
        <v>0</v>
      </c>
      <c r="AU68" s="198">
        <v>0</v>
      </c>
      <c r="AV68" s="197">
        <v>0</v>
      </c>
      <c r="AW68" s="198">
        <v>0</v>
      </c>
      <c r="AX68" s="197">
        <v>0</v>
      </c>
      <c r="AY68" s="198">
        <v>0</v>
      </c>
      <c r="AZ68" s="197">
        <v>0</v>
      </c>
      <c r="BA68" s="197">
        <v>0</v>
      </c>
      <c r="BB68" s="199">
        <v>0</v>
      </c>
      <c r="BC68" s="200">
        <v>0</v>
      </c>
      <c r="BD68" s="201">
        <v>0</v>
      </c>
      <c r="BE68" s="200">
        <v>0</v>
      </c>
      <c r="BF68" s="201">
        <v>0</v>
      </c>
      <c r="BG68" s="200">
        <v>0</v>
      </c>
      <c r="BH68" s="201">
        <v>0</v>
      </c>
      <c r="BI68" s="200">
        <v>0</v>
      </c>
      <c r="BJ68" s="201">
        <v>0</v>
      </c>
      <c r="BK68" s="200">
        <v>0</v>
      </c>
      <c r="BL68" s="201">
        <v>0</v>
      </c>
      <c r="BM68" s="200">
        <v>0</v>
      </c>
      <c r="BN68" s="201">
        <v>0</v>
      </c>
      <c r="BO68" s="200">
        <v>0</v>
      </c>
      <c r="BP68" s="201">
        <v>0</v>
      </c>
      <c r="BQ68" s="200">
        <v>0</v>
      </c>
      <c r="BR68" s="201">
        <v>0</v>
      </c>
      <c r="BS68" s="200">
        <v>0</v>
      </c>
      <c r="BT68" s="201">
        <v>0</v>
      </c>
      <c r="BU68" s="200">
        <v>0</v>
      </c>
      <c r="BV68" s="201">
        <v>0</v>
      </c>
      <c r="BW68" s="200">
        <v>0</v>
      </c>
      <c r="BX68" s="201">
        <v>0</v>
      </c>
      <c r="BY68" s="200">
        <v>0</v>
      </c>
      <c r="BZ68" s="201">
        <v>0</v>
      </c>
      <c r="CA68" s="200">
        <v>0</v>
      </c>
      <c r="CB68" s="201">
        <v>0</v>
      </c>
      <c r="CC68" s="200">
        <v>0</v>
      </c>
      <c r="CD68" s="201">
        <v>0</v>
      </c>
      <c r="CE68" s="200">
        <v>0</v>
      </c>
      <c r="CF68" s="201">
        <v>0</v>
      </c>
      <c r="CG68" s="200">
        <v>0</v>
      </c>
      <c r="CH68" s="201">
        <v>0</v>
      </c>
      <c r="CI68" s="200">
        <v>0</v>
      </c>
      <c r="CJ68" s="201">
        <v>0</v>
      </c>
      <c r="CK68" s="200">
        <v>0</v>
      </c>
      <c r="CL68" s="201">
        <v>0</v>
      </c>
      <c r="CM68" s="200">
        <v>0</v>
      </c>
      <c r="CN68" s="201">
        <v>0</v>
      </c>
      <c r="CO68" s="200">
        <v>0</v>
      </c>
      <c r="CP68" s="201">
        <v>0</v>
      </c>
      <c r="CQ68" s="200">
        <v>0</v>
      </c>
      <c r="CR68" s="201">
        <v>0</v>
      </c>
      <c r="CS68" s="200">
        <v>0</v>
      </c>
      <c r="CT68" s="201">
        <v>0</v>
      </c>
      <c r="CU68" s="200">
        <v>0</v>
      </c>
      <c r="CV68" s="201">
        <v>0</v>
      </c>
      <c r="CW68" s="200">
        <v>0</v>
      </c>
    </row>
    <row r="69" spans="2:101" x14ac:dyDescent="0.25">
      <c r="B69" s="94">
        <v>10191</v>
      </c>
      <c r="C69" s="95" t="s">
        <v>72</v>
      </c>
      <c r="D69" s="195">
        <v>0</v>
      </c>
      <c r="E69" s="196">
        <v>0</v>
      </c>
      <c r="F69" s="197">
        <v>0</v>
      </c>
      <c r="G69" s="198">
        <v>0</v>
      </c>
      <c r="H69" s="197">
        <v>0</v>
      </c>
      <c r="I69" s="198">
        <v>0</v>
      </c>
      <c r="J69" s="197">
        <v>0</v>
      </c>
      <c r="K69" s="198">
        <v>0</v>
      </c>
      <c r="L69" s="197">
        <v>0</v>
      </c>
      <c r="M69" s="198">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197">
        <v>0</v>
      </c>
      <c r="AY69" s="198">
        <v>0</v>
      </c>
      <c r="AZ69" s="197">
        <v>0</v>
      </c>
      <c r="BA69" s="197">
        <v>0</v>
      </c>
      <c r="BB69" s="199">
        <v>0</v>
      </c>
      <c r="BC69" s="200">
        <v>0</v>
      </c>
      <c r="BD69" s="201">
        <v>0</v>
      </c>
      <c r="BE69" s="200">
        <v>0</v>
      </c>
      <c r="BF69" s="201">
        <v>0</v>
      </c>
      <c r="BG69" s="200">
        <v>0</v>
      </c>
      <c r="BH69" s="201">
        <v>0</v>
      </c>
      <c r="BI69" s="200">
        <v>0</v>
      </c>
      <c r="BJ69" s="201">
        <v>0</v>
      </c>
      <c r="BK69" s="200">
        <v>0</v>
      </c>
      <c r="BL69" s="201">
        <v>0</v>
      </c>
      <c r="BM69" s="200">
        <v>0</v>
      </c>
      <c r="BN69" s="201">
        <v>0</v>
      </c>
      <c r="BO69" s="200">
        <v>0</v>
      </c>
      <c r="BP69" s="201">
        <v>0</v>
      </c>
      <c r="BQ69" s="200">
        <v>0</v>
      </c>
      <c r="BR69" s="201">
        <v>0</v>
      </c>
      <c r="BS69" s="200">
        <v>0</v>
      </c>
      <c r="BT69" s="201">
        <v>0</v>
      </c>
      <c r="BU69" s="200">
        <v>0</v>
      </c>
      <c r="BV69" s="201">
        <v>0</v>
      </c>
      <c r="BW69" s="200">
        <v>0</v>
      </c>
      <c r="BX69" s="201">
        <v>0</v>
      </c>
      <c r="BY69" s="200">
        <v>0</v>
      </c>
      <c r="BZ69" s="201">
        <v>0</v>
      </c>
      <c r="CA69" s="200">
        <v>0</v>
      </c>
      <c r="CB69" s="201">
        <v>0</v>
      </c>
      <c r="CC69" s="200">
        <v>0</v>
      </c>
      <c r="CD69" s="201">
        <v>0</v>
      </c>
      <c r="CE69" s="200">
        <v>0</v>
      </c>
      <c r="CF69" s="201">
        <v>0</v>
      </c>
      <c r="CG69" s="200">
        <v>0</v>
      </c>
      <c r="CH69" s="201">
        <v>0</v>
      </c>
      <c r="CI69" s="200">
        <v>0</v>
      </c>
      <c r="CJ69" s="201">
        <v>0</v>
      </c>
      <c r="CK69" s="200">
        <v>0</v>
      </c>
      <c r="CL69" s="201">
        <v>0</v>
      </c>
      <c r="CM69" s="200">
        <v>0</v>
      </c>
      <c r="CN69" s="201">
        <v>0</v>
      </c>
      <c r="CO69" s="200">
        <v>0</v>
      </c>
      <c r="CP69" s="201">
        <v>0</v>
      </c>
      <c r="CQ69" s="200">
        <v>0</v>
      </c>
      <c r="CR69" s="201">
        <v>0</v>
      </c>
      <c r="CS69" s="200">
        <v>0</v>
      </c>
      <c r="CT69" s="201">
        <v>0</v>
      </c>
      <c r="CU69" s="200">
        <v>0</v>
      </c>
      <c r="CV69" s="201">
        <v>0</v>
      </c>
      <c r="CW69" s="200">
        <v>0</v>
      </c>
    </row>
    <row r="70" spans="2:101" x14ac:dyDescent="0.25">
      <c r="B70" s="94">
        <v>10197</v>
      </c>
      <c r="C70" s="95" t="s">
        <v>73</v>
      </c>
      <c r="D70" s="195">
        <v>2.3143847321468206E-4</v>
      </c>
      <c r="E70" s="196">
        <v>2.3219028738182953E-4</v>
      </c>
      <c r="F70" s="197">
        <v>-339.95342737231169</v>
      </c>
      <c r="G70" s="198">
        <v>-158.69385087148569</v>
      </c>
      <c r="H70" s="197">
        <v>-557.53882965707476</v>
      </c>
      <c r="I70" s="198">
        <v>-211.35979228141778</v>
      </c>
      <c r="J70" s="197">
        <v>-452.78423332285848</v>
      </c>
      <c r="K70" s="198">
        <v>-199.7572877560446</v>
      </c>
      <c r="L70" s="197">
        <v>-363.41332372706859</v>
      </c>
      <c r="M70" s="198">
        <v>-163.19867888812189</v>
      </c>
      <c r="N70" s="197">
        <v>-357.41506377305905</v>
      </c>
      <c r="O70" s="198">
        <v>-172.24465545554014</v>
      </c>
      <c r="P70" s="197">
        <v>-420.3753890103053</v>
      </c>
      <c r="Q70" s="198">
        <v>-203.36256137505322</v>
      </c>
      <c r="R70" s="197">
        <v>-72.421601452783122</v>
      </c>
      <c r="S70" s="198">
        <v>-14.926057125087173</v>
      </c>
      <c r="T70" s="197">
        <v>140.05401230591227</v>
      </c>
      <c r="U70" s="198">
        <v>296.36980485494581</v>
      </c>
      <c r="V70" s="197">
        <v>300.48399045020182</v>
      </c>
      <c r="W70" s="198">
        <v>407.59324960234432</v>
      </c>
      <c r="X70" s="197">
        <v>1036.6371661623641</v>
      </c>
      <c r="Y70" s="198">
        <v>966.76676163430488</v>
      </c>
      <c r="Z70" s="197">
        <v>910.13235431193323</v>
      </c>
      <c r="AA70" s="198">
        <v>840.26261330409886</v>
      </c>
      <c r="AB70" s="197">
        <v>420.85613334812149</v>
      </c>
      <c r="AC70" s="198">
        <v>486.36036497986015</v>
      </c>
      <c r="AD70" s="197">
        <v>-340.95656523355325</v>
      </c>
      <c r="AE70" s="198">
        <v>-159.14192862781809</v>
      </c>
      <c r="AF70" s="197">
        <v>-559.25050792977038</v>
      </c>
      <c r="AG70" s="198">
        <v>-211.94001996522087</v>
      </c>
      <c r="AH70" s="197">
        <v>-454.11820146743082</v>
      </c>
      <c r="AI70" s="198">
        <v>-200.28946264492524</v>
      </c>
      <c r="AJ70" s="197">
        <v>-364.45827111048953</v>
      </c>
      <c r="AK70" s="198">
        <v>-163.61821220118895</v>
      </c>
      <c r="AL70" s="197">
        <v>-332.51698036199093</v>
      </c>
      <c r="AM70" s="198">
        <v>-159.7456541632902</v>
      </c>
      <c r="AN70" s="197">
        <v>-421.61760808558614</v>
      </c>
      <c r="AO70" s="198">
        <v>-203.92738916509444</v>
      </c>
      <c r="AP70" s="197">
        <v>-72.53221792268306</v>
      </c>
      <c r="AQ70" s="198">
        <v>-14.891569602242983</v>
      </c>
      <c r="AR70" s="197">
        <v>141.00767663880976</v>
      </c>
      <c r="AS70" s="198">
        <v>297.70531562335299</v>
      </c>
      <c r="AT70" s="197">
        <v>302.01622894788665</v>
      </c>
      <c r="AU70" s="198">
        <v>409.35173587486184</v>
      </c>
      <c r="AV70" s="197">
        <v>1040.9925357347197</v>
      </c>
      <c r="AW70" s="198">
        <v>970.66437433867975</v>
      </c>
      <c r="AX70" s="197">
        <v>913.9814288386649</v>
      </c>
      <c r="AY70" s="198">
        <v>843.64335448126701</v>
      </c>
      <c r="AZ70" s="197">
        <v>422.6207860284544</v>
      </c>
      <c r="BA70" s="197">
        <v>488.27361281831725</v>
      </c>
      <c r="BB70" s="199">
        <v>386.42999506852283</v>
      </c>
      <c r="BC70" s="200">
        <v>0</v>
      </c>
      <c r="BD70" s="201">
        <v>160.71518441258706</v>
      </c>
      <c r="BE70" s="200">
        <v>0</v>
      </c>
      <c r="BF70" s="201">
        <v>240.01716568283703</v>
      </c>
      <c r="BG70" s="200">
        <v>0</v>
      </c>
      <c r="BH70" s="201">
        <v>95.270662997647605</v>
      </c>
      <c r="BI70" s="200">
        <v>0</v>
      </c>
      <c r="BJ70" s="201">
        <v>92.448784945186603</v>
      </c>
      <c r="BK70" s="200">
        <v>0</v>
      </c>
      <c r="BL70" s="201">
        <v>143.15831318824928</v>
      </c>
      <c r="BM70" s="200">
        <v>0</v>
      </c>
      <c r="BN70" s="201">
        <v>201.36804558164306</v>
      </c>
      <c r="BO70" s="200">
        <v>0</v>
      </c>
      <c r="BP70" s="201">
        <v>36.779457600639041</v>
      </c>
      <c r="BQ70" s="200">
        <v>0</v>
      </c>
      <c r="BR70" s="201">
        <v>436.0761193466779</v>
      </c>
      <c r="BS70" s="200">
        <v>0</v>
      </c>
      <c r="BT70" s="201">
        <v>148.30335631796211</v>
      </c>
      <c r="BU70" s="200">
        <v>0</v>
      </c>
      <c r="BV70" s="201">
        <v>383.76683404100083</v>
      </c>
      <c r="BW70" s="200">
        <v>0</v>
      </c>
      <c r="BX70" s="201">
        <v>366.15338206027246</v>
      </c>
      <c r="BY70" s="200">
        <v>0</v>
      </c>
      <c r="BZ70" s="201">
        <v>355.53246860842154</v>
      </c>
      <c r="CA70" s="200">
        <v>0</v>
      </c>
      <c r="CB70" s="201">
        <v>189.66596577382273</v>
      </c>
      <c r="CC70" s="200">
        <v>0</v>
      </c>
      <c r="CD70" s="201">
        <v>240.97156633979523</v>
      </c>
      <c r="CE70" s="200">
        <v>0</v>
      </c>
      <c r="CF70" s="201">
        <v>95.672977038302761</v>
      </c>
      <c r="CG70" s="200">
        <v>0</v>
      </c>
      <c r="CH70" s="201">
        <v>64.007237996399454</v>
      </c>
      <c r="CI70" s="200">
        <v>0</v>
      </c>
      <c r="CJ70" s="201">
        <v>143.76961367116428</v>
      </c>
      <c r="CK70" s="200">
        <v>0</v>
      </c>
      <c r="CL70" s="201">
        <v>150.46473946895395</v>
      </c>
      <c r="CM70" s="200">
        <v>0</v>
      </c>
      <c r="CN70" s="201">
        <v>146.92874286879953</v>
      </c>
      <c r="CO70" s="200">
        <v>0</v>
      </c>
      <c r="CP70" s="201">
        <v>437.88295047016436</v>
      </c>
      <c r="CQ70" s="200">
        <v>0</v>
      </c>
      <c r="CR70" s="201">
        <v>148.90600969220154</v>
      </c>
      <c r="CS70" s="200">
        <v>0</v>
      </c>
      <c r="CT70" s="201">
        <v>385.25019119028565</v>
      </c>
      <c r="CU70" s="200">
        <v>0</v>
      </c>
      <c r="CV70" s="201">
        <v>367.86022731347924</v>
      </c>
      <c r="CW70" s="200">
        <v>0</v>
      </c>
    </row>
    <row r="71" spans="2:101" x14ac:dyDescent="0.25">
      <c r="B71" s="94">
        <v>10202</v>
      </c>
      <c r="C71" s="95" t="s">
        <v>74</v>
      </c>
      <c r="D71" s="195">
        <v>0</v>
      </c>
      <c r="E71" s="196">
        <v>0</v>
      </c>
      <c r="F71" s="197">
        <v>0</v>
      </c>
      <c r="G71" s="198">
        <v>0</v>
      </c>
      <c r="H71" s="197">
        <v>0</v>
      </c>
      <c r="I71" s="198">
        <v>0</v>
      </c>
      <c r="J71" s="197">
        <v>0</v>
      </c>
      <c r="K71" s="198">
        <v>0</v>
      </c>
      <c r="L71" s="197">
        <v>0</v>
      </c>
      <c r="M71" s="198">
        <v>0</v>
      </c>
      <c r="N71" s="197">
        <v>0</v>
      </c>
      <c r="O71" s="198">
        <v>0</v>
      </c>
      <c r="P71" s="197">
        <v>0</v>
      </c>
      <c r="Q71" s="198">
        <v>0</v>
      </c>
      <c r="R71" s="197">
        <v>0</v>
      </c>
      <c r="S71" s="198">
        <v>0</v>
      </c>
      <c r="T71" s="197">
        <v>0</v>
      </c>
      <c r="U71" s="198">
        <v>0</v>
      </c>
      <c r="V71" s="197">
        <v>0</v>
      </c>
      <c r="W71" s="198">
        <v>0</v>
      </c>
      <c r="X71" s="197">
        <v>0</v>
      </c>
      <c r="Y71" s="198">
        <v>0</v>
      </c>
      <c r="Z71" s="197">
        <v>0</v>
      </c>
      <c r="AA71" s="198">
        <v>0</v>
      </c>
      <c r="AB71" s="197">
        <v>0</v>
      </c>
      <c r="AC71" s="198">
        <v>0</v>
      </c>
      <c r="AD71" s="197">
        <v>0</v>
      </c>
      <c r="AE71" s="198">
        <v>0</v>
      </c>
      <c r="AF71" s="197">
        <v>0</v>
      </c>
      <c r="AG71" s="198">
        <v>0</v>
      </c>
      <c r="AH71" s="197">
        <v>0</v>
      </c>
      <c r="AI71" s="198">
        <v>0</v>
      </c>
      <c r="AJ71" s="197">
        <v>0</v>
      </c>
      <c r="AK71" s="198">
        <v>0</v>
      </c>
      <c r="AL71" s="197">
        <v>0</v>
      </c>
      <c r="AM71" s="198">
        <v>0</v>
      </c>
      <c r="AN71" s="197">
        <v>0</v>
      </c>
      <c r="AO71" s="198">
        <v>0</v>
      </c>
      <c r="AP71" s="197">
        <v>0</v>
      </c>
      <c r="AQ71" s="198">
        <v>0</v>
      </c>
      <c r="AR71" s="197">
        <v>0</v>
      </c>
      <c r="AS71" s="198">
        <v>0</v>
      </c>
      <c r="AT71" s="197">
        <v>0</v>
      </c>
      <c r="AU71" s="198">
        <v>0</v>
      </c>
      <c r="AV71" s="197">
        <v>0</v>
      </c>
      <c r="AW71" s="198">
        <v>0</v>
      </c>
      <c r="AX71" s="197">
        <v>0</v>
      </c>
      <c r="AY71" s="198">
        <v>0</v>
      </c>
      <c r="AZ71" s="197">
        <v>0</v>
      </c>
      <c r="BA71" s="197">
        <v>0</v>
      </c>
      <c r="BB71" s="199">
        <v>0</v>
      </c>
      <c r="BC71" s="200">
        <v>0</v>
      </c>
      <c r="BD71" s="201">
        <v>0</v>
      </c>
      <c r="BE71" s="200">
        <v>0</v>
      </c>
      <c r="BF71" s="201">
        <v>0</v>
      </c>
      <c r="BG71" s="200">
        <v>0</v>
      </c>
      <c r="BH71" s="201">
        <v>0</v>
      </c>
      <c r="BI71" s="200">
        <v>0</v>
      </c>
      <c r="BJ71" s="201">
        <v>0</v>
      </c>
      <c r="BK71" s="200">
        <v>0</v>
      </c>
      <c r="BL71" s="201">
        <v>0</v>
      </c>
      <c r="BM71" s="200">
        <v>0</v>
      </c>
      <c r="BN71" s="201">
        <v>0</v>
      </c>
      <c r="BO71" s="200">
        <v>0</v>
      </c>
      <c r="BP71" s="201">
        <v>0</v>
      </c>
      <c r="BQ71" s="200">
        <v>0</v>
      </c>
      <c r="BR71" s="201">
        <v>0</v>
      </c>
      <c r="BS71" s="200">
        <v>0</v>
      </c>
      <c r="BT71" s="201">
        <v>0</v>
      </c>
      <c r="BU71" s="200">
        <v>0</v>
      </c>
      <c r="BV71" s="201">
        <v>0</v>
      </c>
      <c r="BW71" s="200">
        <v>0</v>
      </c>
      <c r="BX71" s="201">
        <v>0</v>
      </c>
      <c r="BY71" s="200">
        <v>0</v>
      </c>
      <c r="BZ71" s="201">
        <v>0</v>
      </c>
      <c r="CA71" s="200">
        <v>0</v>
      </c>
      <c r="CB71" s="201">
        <v>0</v>
      </c>
      <c r="CC71" s="200">
        <v>0</v>
      </c>
      <c r="CD71" s="201">
        <v>0</v>
      </c>
      <c r="CE71" s="200">
        <v>0</v>
      </c>
      <c r="CF71" s="201">
        <v>0</v>
      </c>
      <c r="CG71" s="200">
        <v>0</v>
      </c>
      <c r="CH71" s="201">
        <v>0</v>
      </c>
      <c r="CI71" s="200">
        <v>0</v>
      </c>
      <c r="CJ71" s="201">
        <v>0</v>
      </c>
      <c r="CK71" s="200">
        <v>0</v>
      </c>
      <c r="CL71" s="201">
        <v>0</v>
      </c>
      <c r="CM71" s="200">
        <v>0</v>
      </c>
      <c r="CN71" s="201">
        <v>0</v>
      </c>
      <c r="CO71" s="200">
        <v>0</v>
      </c>
      <c r="CP71" s="201">
        <v>0</v>
      </c>
      <c r="CQ71" s="200">
        <v>0</v>
      </c>
      <c r="CR71" s="201">
        <v>0</v>
      </c>
      <c r="CS71" s="200">
        <v>0</v>
      </c>
      <c r="CT71" s="201">
        <v>0</v>
      </c>
      <c r="CU71" s="200">
        <v>0</v>
      </c>
      <c r="CV71" s="201">
        <v>0</v>
      </c>
      <c r="CW71" s="200">
        <v>0</v>
      </c>
    </row>
    <row r="72" spans="2:101" x14ac:dyDescent="0.25">
      <c r="B72" s="94">
        <v>10203</v>
      </c>
      <c r="C72" s="95" t="s">
        <v>75</v>
      </c>
      <c r="D72" s="195">
        <v>6.2659341296928339E-5</v>
      </c>
      <c r="E72" s="196">
        <v>6.3330941979522194E-5</v>
      </c>
      <c r="F72" s="197">
        <v>-1.8730377773148543</v>
      </c>
      <c r="G72" s="198">
        <v>2.8712331265538773</v>
      </c>
      <c r="H72" s="197">
        <v>-0.18312766747821238</v>
      </c>
      <c r="I72" s="198">
        <v>13.659615178695343</v>
      </c>
      <c r="J72" s="197">
        <v>63.775404350011037</v>
      </c>
      <c r="K72" s="198">
        <v>59.185951514025874</v>
      </c>
      <c r="L72" s="197">
        <v>75.538213473163211</v>
      </c>
      <c r="M72" s="198">
        <v>71.982858105618504</v>
      </c>
      <c r="N72" s="197">
        <v>54.620265618522332</v>
      </c>
      <c r="O72" s="198">
        <v>42.294168556201363</v>
      </c>
      <c r="P72" s="197">
        <v>22.467075725063388</v>
      </c>
      <c r="Q72" s="198">
        <v>14.32563132763938</v>
      </c>
      <c r="R72" s="197">
        <v>25.073354427788676</v>
      </c>
      <c r="S72" s="198">
        <v>13.801844378776225</v>
      </c>
      <c r="T72" s="197">
        <v>-105.80877902635346</v>
      </c>
      <c r="U72" s="198">
        <v>-41.085136816438258</v>
      </c>
      <c r="V72" s="197">
        <v>-60.933767671362062</v>
      </c>
      <c r="W72" s="198">
        <v>-34.860317490101799</v>
      </c>
      <c r="X72" s="197">
        <v>-25.337328213139411</v>
      </c>
      <c r="Y72" s="198">
        <v>-2.6235414475915508</v>
      </c>
      <c r="Z72" s="197">
        <v>-32.240799254806326</v>
      </c>
      <c r="AA72" s="198">
        <v>-13.751988212212233</v>
      </c>
      <c r="AB72" s="197">
        <v>-17.958882894538974</v>
      </c>
      <c r="AC72" s="198">
        <v>-9.5959505814270774</v>
      </c>
      <c r="AD72" s="197">
        <v>-0.36924643119110212</v>
      </c>
      <c r="AE72" s="198">
        <v>3.8020532824701729</v>
      </c>
      <c r="AF72" s="197">
        <v>1.643607538454565</v>
      </c>
      <c r="AG72" s="198">
        <v>15.024340234330403</v>
      </c>
      <c r="AH72" s="197">
        <v>66.754363560302608</v>
      </c>
      <c r="AI72" s="198">
        <v>61.403704779939822</v>
      </c>
      <c r="AJ72" s="197">
        <v>78.498129893171736</v>
      </c>
      <c r="AK72" s="198">
        <v>74.298167964110164</v>
      </c>
      <c r="AL72" s="197">
        <v>64.124628381795461</v>
      </c>
      <c r="AM72" s="198">
        <v>47.466681125016279</v>
      </c>
      <c r="AN72" s="197">
        <v>24.49920615873528</v>
      </c>
      <c r="AO72" s="198">
        <v>15.574944422277564</v>
      </c>
      <c r="AP72" s="197">
        <v>26.874662020398773</v>
      </c>
      <c r="AQ72" s="198">
        <v>14.873613273189168</v>
      </c>
      <c r="AR72" s="197">
        <v>-105.63218816114657</v>
      </c>
      <c r="AS72" s="198">
        <v>-40.656432608774836</v>
      </c>
      <c r="AT72" s="197">
        <v>-60.340451798732545</v>
      </c>
      <c r="AU72" s="198">
        <v>-34.531433211768267</v>
      </c>
      <c r="AV72" s="197">
        <v>-24.180055390940908</v>
      </c>
      <c r="AW72" s="198">
        <v>-1.7988391284309675</v>
      </c>
      <c r="AX72" s="197">
        <v>-31.090745946579897</v>
      </c>
      <c r="AY72" s="198">
        <v>-13.117650242551646</v>
      </c>
      <c r="AZ72" s="197">
        <v>-16.924500536037261</v>
      </c>
      <c r="BA72" s="197">
        <v>-8.9197264695847682</v>
      </c>
      <c r="BB72" s="199">
        <v>71.412367721105568</v>
      </c>
      <c r="BC72" s="200">
        <v>0</v>
      </c>
      <c r="BD72" s="201">
        <v>60.343588180223811</v>
      </c>
      <c r="BE72" s="200">
        <v>0</v>
      </c>
      <c r="BF72" s="201">
        <v>118.64598489323535</v>
      </c>
      <c r="BG72" s="200">
        <v>0</v>
      </c>
      <c r="BH72" s="201">
        <v>116.03445418088739</v>
      </c>
      <c r="BI72" s="200">
        <v>0</v>
      </c>
      <c r="BJ72" s="201">
        <v>58.404714419795269</v>
      </c>
      <c r="BK72" s="200">
        <v>0</v>
      </c>
      <c r="BL72" s="201">
        <v>96.585891164201755</v>
      </c>
      <c r="BM72" s="200">
        <v>0</v>
      </c>
      <c r="BN72" s="201">
        <v>71.491504577973217</v>
      </c>
      <c r="BO72" s="200">
        <v>0</v>
      </c>
      <c r="BP72" s="201">
        <v>107.43150654152444</v>
      </c>
      <c r="BQ72" s="200">
        <v>0</v>
      </c>
      <c r="BR72" s="201">
        <v>73.056032450555705</v>
      </c>
      <c r="BS72" s="200">
        <v>0</v>
      </c>
      <c r="BT72" s="201">
        <v>75.352107025028488</v>
      </c>
      <c r="BU72" s="200">
        <v>0</v>
      </c>
      <c r="BV72" s="201">
        <v>65.038859130746232</v>
      </c>
      <c r="BW72" s="200">
        <v>0</v>
      </c>
      <c r="BX72" s="201">
        <v>93.653705176336729</v>
      </c>
      <c r="BY72" s="200">
        <v>0</v>
      </c>
      <c r="BZ72" s="201">
        <v>56.970575938566611</v>
      </c>
      <c r="CA72" s="200">
        <v>0</v>
      </c>
      <c r="CB72" s="201">
        <v>86.680228668942021</v>
      </c>
      <c r="CC72" s="200">
        <v>0</v>
      </c>
      <c r="CD72" s="201">
        <v>122.30637158703084</v>
      </c>
      <c r="CE72" s="200">
        <v>0</v>
      </c>
      <c r="CF72" s="201">
        <v>119.52142986348123</v>
      </c>
      <c r="CG72" s="200">
        <v>0</v>
      </c>
      <c r="CH72" s="201">
        <v>67.343632679180843</v>
      </c>
      <c r="CI72" s="200">
        <v>0</v>
      </c>
      <c r="CJ72" s="201">
        <v>99.799735494880508</v>
      </c>
      <c r="CK72" s="200">
        <v>0</v>
      </c>
      <c r="CL72" s="201">
        <v>55.359947610921466</v>
      </c>
      <c r="CM72" s="200">
        <v>0</v>
      </c>
      <c r="CN72" s="201">
        <v>126.33010878839593</v>
      </c>
      <c r="CO72" s="200">
        <v>0</v>
      </c>
      <c r="CP72" s="201">
        <v>74.939859215017108</v>
      </c>
      <c r="CQ72" s="200">
        <v>0</v>
      </c>
      <c r="CR72" s="201">
        <v>77.40340648464165</v>
      </c>
      <c r="CS72" s="200">
        <v>0</v>
      </c>
      <c r="CT72" s="201">
        <v>67.089650170648468</v>
      </c>
      <c r="CU72" s="200">
        <v>0</v>
      </c>
      <c r="CV72" s="201">
        <v>95.974840443686105</v>
      </c>
      <c r="CW72" s="200">
        <v>0</v>
      </c>
    </row>
    <row r="73" spans="2:101" x14ac:dyDescent="0.25">
      <c r="B73" s="94">
        <v>10204</v>
      </c>
      <c r="C73" s="95" t="s">
        <v>76</v>
      </c>
      <c r="D73" s="195">
        <v>0</v>
      </c>
      <c r="E73" s="196">
        <v>0</v>
      </c>
      <c r="F73" s="197">
        <v>0</v>
      </c>
      <c r="G73" s="198">
        <v>0</v>
      </c>
      <c r="H73" s="197">
        <v>0</v>
      </c>
      <c r="I73" s="198">
        <v>0</v>
      </c>
      <c r="J73" s="197">
        <v>0</v>
      </c>
      <c r="K73" s="198">
        <v>0</v>
      </c>
      <c r="L73" s="197">
        <v>0</v>
      </c>
      <c r="M73" s="198">
        <v>0</v>
      </c>
      <c r="N73" s="197">
        <v>0</v>
      </c>
      <c r="O73" s="198">
        <v>0</v>
      </c>
      <c r="P73" s="197">
        <v>0</v>
      </c>
      <c r="Q73" s="198">
        <v>0</v>
      </c>
      <c r="R73" s="197">
        <v>0</v>
      </c>
      <c r="S73" s="198">
        <v>0</v>
      </c>
      <c r="T73" s="197">
        <v>0</v>
      </c>
      <c r="U73" s="198">
        <v>0</v>
      </c>
      <c r="V73" s="197">
        <v>0</v>
      </c>
      <c r="W73" s="198">
        <v>0</v>
      </c>
      <c r="X73" s="197">
        <v>0</v>
      </c>
      <c r="Y73" s="198">
        <v>0</v>
      </c>
      <c r="Z73" s="197">
        <v>0</v>
      </c>
      <c r="AA73" s="198">
        <v>0</v>
      </c>
      <c r="AB73" s="197">
        <v>0</v>
      </c>
      <c r="AC73" s="198">
        <v>0</v>
      </c>
      <c r="AD73" s="197">
        <v>0</v>
      </c>
      <c r="AE73" s="198">
        <v>0</v>
      </c>
      <c r="AF73" s="197">
        <v>0</v>
      </c>
      <c r="AG73" s="198">
        <v>0</v>
      </c>
      <c r="AH73" s="197">
        <v>0</v>
      </c>
      <c r="AI73" s="198">
        <v>0</v>
      </c>
      <c r="AJ73" s="197">
        <v>0</v>
      </c>
      <c r="AK73" s="198">
        <v>0</v>
      </c>
      <c r="AL73" s="197">
        <v>0</v>
      </c>
      <c r="AM73" s="198">
        <v>0</v>
      </c>
      <c r="AN73" s="197">
        <v>0</v>
      </c>
      <c r="AO73" s="198">
        <v>0</v>
      </c>
      <c r="AP73" s="197">
        <v>0</v>
      </c>
      <c r="AQ73" s="198">
        <v>0</v>
      </c>
      <c r="AR73" s="197">
        <v>0</v>
      </c>
      <c r="AS73" s="198">
        <v>0</v>
      </c>
      <c r="AT73" s="197">
        <v>0</v>
      </c>
      <c r="AU73" s="198">
        <v>0</v>
      </c>
      <c r="AV73" s="197">
        <v>0</v>
      </c>
      <c r="AW73" s="198">
        <v>0</v>
      </c>
      <c r="AX73" s="197">
        <v>0</v>
      </c>
      <c r="AY73" s="198">
        <v>0</v>
      </c>
      <c r="AZ73" s="197">
        <v>0</v>
      </c>
      <c r="BA73" s="197">
        <v>0</v>
      </c>
      <c r="BB73" s="199">
        <v>0</v>
      </c>
      <c r="BC73" s="200">
        <v>0</v>
      </c>
      <c r="BD73" s="201">
        <v>0</v>
      </c>
      <c r="BE73" s="200">
        <v>0</v>
      </c>
      <c r="BF73" s="201">
        <v>0</v>
      </c>
      <c r="BG73" s="200">
        <v>0</v>
      </c>
      <c r="BH73" s="201">
        <v>0</v>
      </c>
      <c r="BI73" s="200">
        <v>0</v>
      </c>
      <c r="BJ73" s="201">
        <v>0</v>
      </c>
      <c r="BK73" s="200">
        <v>0</v>
      </c>
      <c r="BL73" s="201">
        <v>0</v>
      </c>
      <c r="BM73" s="200">
        <v>0</v>
      </c>
      <c r="BN73" s="201">
        <v>0</v>
      </c>
      <c r="BO73" s="200">
        <v>0</v>
      </c>
      <c r="BP73" s="201">
        <v>0</v>
      </c>
      <c r="BQ73" s="200">
        <v>0</v>
      </c>
      <c r="BR73" s="201">
        <v>0</v>
      </c>
      <c r="BS73" s="200">
        <v>0</v>
      </c>
      <c r="BT73" s="201">
        <v>0</v>
      </c>
      <c r="BU73" s="200">
        <v>0</v>
      </c>
      <c r="BV73" s="201">
        <v>0</v>
      </c>
      <c r="BW73" s="200">
        <v>0</v>
      </c>
      <c r="BX73" s="201">
        <v>0</v>
      </c>
      <c r="BY73" s="200">
        <v>0</v>
      </c>
      <c r="BZ73" s="201">
        <v>0</v>
      </c>
      <c r="CA73" s="200">
        <v>0</v>
      </c>
      <c r="CB73" s="201">
        <v>0</v>
      </c>
      <c r="CC73" s="200">
        <v>0</v>
      </c>
      <c r="CD73" s="201">
        <v>0</v>
      </c>
      <c r="CE73" s="200">
        <v>0</v>
      </c>
      <c r="CF73" s="201">
        <v>0</v>
      </c>
      <c r="CG73" s="200">
        <v>0</v>
      </c>
      <c r="CH73" s="201">
        <v>0</v>
      </c>
      <c r="CI73" s="200">
        <v>0</v>
      </c>
      <c r="CJ73" s="201">
        <v>0</v>
      </c>
      <c r="CK73" s="200">
        <v>0</v>
      </c>
      <c r="CL73" s="201">
        <v>0</v>
      </c>
      <c r="CM73" s="200">
        <v>0</v>
      </c>
      <c r="CN73" s="201">
        <v>0</v>
      </c>
      <c r="CO73" s="200">
        <v>0</v>
      </c>
      <c r="CP73" s="201">
        <v>0</v>
      </c>
      <c r="CQ73" s="200">
        <v>0</v>
      </c>
      <c r="CR73" s="201">
        <v>0</v>
      </c>
      <c r="CS73" s="200">
        <v>0</v>
      </c>
      <c r="CT73" s="201">
        <v>0</v>
      </c>
      <c r="CU73" s="200">
        <v>0</v>
      </c>
      <c r="CV73" s="201">
        <v>0</v>
      </c>
      <c r="CW73" s="200">
        <v>0</v>
      </c>
    </row>
    <row r="74" spans="2:101" x14ac:dyDescent="0.25">
      <c r="B74" s="94">
        <v>10209</v>
      </c>
      <c r="C74" s="95" t="s">
        <v>77</v>
      </c>
      <c r="D74" s="195">
        <v>1.0968069462555065E-3</v>
      </c>
      <c r="E74" s="196">
        <v>1.1085653229824727E-3</v>
      </c>
      <c r="F74" s="197">
        <v>-242.6579274339858</v>
      </c>
      <c r="G74" s="198">
        <v>123.59892206693995</v>
      </c>
      <c r="H74" s="197">
        <v>-320.37201415041142</v>
      </c>
      <c r="I74" s="198">
        <v>178.45143674135164</v>
      </c>
      <c r="J74" s="197">
        <v>751.06078921030144</v>
      </c>
      <c r="K74" s="198">
        <v>885.0091490731678</v>
      </c>
      <c r="L74" s="197">
        <v>1109.1336415261571</v>
      </c>
      <c r="M74" s="198">
        <v>1298.14291120848</v>
      </c>
      <c r="N74" s="197">
        <v>718.0298269731569</v>
      </c>
      <c r="O74" s="198">
        <v>734.31790555016357</v>
      </c>
      <c r="P74" s="197">
        <v>137.04787190809881</v>
      </c>
      <c r="Q74" s="198">
        <v>192.2942105290837</v>
      </c>
      <c r="R74" s="197">
        <v>267.38515281794497</v>
      </c>
      <c r="S74" s="198">
        <v>338.40377763121973</v>
      </c>
      <c r="T74" s="197">
        <v>-1759.7379028334362</v>
      </c>
      <c r="U74" s="198">
        <v>-445.95784491271189</v>
      </c>
      <c r="V74" s="197">
        <v>-891.4064052077423</v>
      </c>
      <c r="W74" s="198">
        <v>-355.25511473711271</v>
      </c>
      <c r="X74" s="197">
        <v>-276.91846140457733</v>
      </c>
      <c r="Y74" s="198">
        <v>356.69267073609097</v>
      </c>
      <c r="Z74" s="197">
        <v>-391.78211176584745</v>
      </c>
      <c r="AA74" s="198">
        <v>117.47841062373904</v>
      </c>
      <c r="AB74" s="197">
        <v>-116.72084039647554</v>
      </c>
      <c r="AC74" s="198">
        <v>125.68556540157421</v>
      </c>
      <c r="AD74" s="197">
        <v>-240.64596167067998</v>
      </c>
      <c r="AE74" s="198">
        <v>118.03442850328153</v>
      </c>
      <c r="AF74" s="197">
        <v>-316.6020619318827</v>
      </c>
      <c r="AG74" s="198">
        <v>187.80921958629233</v>
      </c>
      <c r="AH74" s="197">
        <v>779.29143543090493</v>
      </c>
      <c r="AI74" s="198">
        <v>906.23452463232536</v>
      </c>
      <c r="AJ74" s="197">
        <v>1140.5439808897729</v>
      </c>
      <c r="AK74" s="198">
        <v>1323.6650355344359</v>
      </c>
      <c r="AL74" s="197">
        <v>866.04443932534116</v>
      </c>
      <c r="AM74" s="198">
        <v>812.52353241451453</v>
      </c>
      <c r="AN74" s="197">
        <v>146.3433690110746</v>
      </c>
      <c r="AO74" s="198">
        <v>196.46171132652495</v>
      </c>
      <c r="AP74" s="197">
        <v>277.10144991069467</v>
      </c>
      <c r="AQ74" s="198">
        <v>336.83191782170201</v>
      </c>
      <c r="AR74" s="197">
        <v>-1783.1201563754307</v>
      </c>
      <c r="AS74" s="198">
        <v>-450.36261801757485</v>
      </c>
      <c r="AT74" s="197">
        <v>-902.85777604154339</v>
      </c>
      <c r="AU74" s="198">
        <v>-364.15149661329815</v>
      </c>
      <c r="AV74" s="197">
        <v>-276.39793106279438</v>
      </c>
      <c r="AW74" s="198">
        <v>357.27456966199287</v>
      </c>
      <c r="AX74" s="197">
        <v>-393.8368329128088</v>
      </c>
      <c r="AY74" s="198">
        <v>115.70520330219976</v>
      </c>
      <c r="AZ74" s="197">
        <v>-119.38086898324565</v>
      </c>
      <c r="BA74" s="197">
        <v>122.54613269004288</v>
      </c>
      <c r="BB74" s="199">
        <v>560.6286637298092</v>
      </c>
      <c r="BC74" s="200">
        <v>0</v>
      </c>
      <c r="BD74" s="201">
        <v>1066.1388045154204</v>
      </c>
      <c r="BE74" s="200">
        <v>0</v>
      </c>
      <c r="BF74" s="201">
        <v>2155.1541107251783</v>
      </c>
      <c r="BG74" s="200">
        <v>0</v>
      </c>
      <c r="BH74" s="201">
        <v>1868.232306607928</v>
      </c>
      <c r="BI74" s="200">
        <v>0</v>
      </c>
      <c r="BJ74" s="201">
        <v>987.38325462554906</v>
      </c>
      <c r="BK74" s="200">
        <v>0</v>
      </c>
      <c r="BL74" s="201">
        <v>1617.0828693098381</v>
      </c>
      <c r="BM74" s="200">
        <v>0</v>
      </c>
      <c r="BN74" s="201">
        <v>1674.1111420704847</v>
      </c>
      <c r="BO74" s="200">
        <v>0</v>
      </c>
      <c r="BP74" s="201">
        <v>1432.281104405286</v>
      </c>
      <c r="BQ74" s="200">
        <v>0</v>
      </c>
      <c r="BR74" s="201">
        <v>443.93243188749477</v>
      </c>
      <c r="BS74" s="200">
        <v>0</v>
      </c>
      <c r="BT74" s="201">
        <v>1368.7841352422913</v>
      </c>
      <c r="BU74" s="200">
        <v>0</v>
      </c>
      <c r="BV74" s="201">
        <v>1296.7676935878601</v>
      </c>
      <c r="BW74" s="200">
        <v>0</v>
      </c>
      <c r="BX74" s="201">
        <v>1244.9844282819379</v>
      </c>
      <c r="BY74" s="200">
        <v>0</v>
      </c>
      <c r="BZ74" s="201">
        <v>320.30276101997532</v>
      </c>
      <c r="CA74" s="200">
        <v>0</v>
      </c>
      <c r="CB74" s="201">
        <v>1517.9531499491525</v>
      </c>
      <c r="CC74" s="200">
        <v>0</v>
      </c>
      <c r="CD74" s="201">
        <v>2228.8661258820944</v>
      </c>
      <c r="CE74" s="200">
        <v>0</v>
      </c>
      <c r="CF74" s="201">
        <v>1950.6203553029811</v>
      </c>
      <c r="CG74" s="200">
        <v>0</v>
      </c>
      <c r="CH74" s="201">
        <v>1169.9519442309502</v>
      </c>
      <c r="CI74" s="200">
        <v>0</v>
      </c>
      <c r="CJ74" s="201">
        <v>1693.8672021628072</v>
      </c>
      <c r="CK74" s="200">
        <v>0</v>
      </c>
      <c r="CL74" s="201">
        <v>1425.3341109539326</v>
      </c>
      <c r="CM74" s="200">
        <v>0</v>
      </c>
      <c r="CN74" s="201">
        <v>1785.7858898058801</v>
      </c>
      <c r="CO74" s="200">
        <v>0</v>
      </c>
      <c r="CP74" s="201">
        <v>476.46553580038852</v>
      </c>
      <c r="CQ74" s="200">
        <v>0</v>
      </c>
      <c r="CR74" s="201">
        <v>1417.1090994277818</v>
      </c>
      <c r="CS74" s="200">
        <v>0</v>
      </c>
      <c r="CT74" s="201">
        <v>1345.2477539001882</v>
      </c>
      <c r="CU74" s="200">
        <v>0</v>
      </c>
      <c r="CV74" s="201">
        <v>1287.5387295116698</v>
      </c>
      <c r="CW74" s="200">
        <v>0</v>
      </c>
    </row>
    <row r="75" spans="2:101" x14ac:dyDescent="0.25">
      <c r="B75" s="94">
        <v>10230</v>
      </c>
      <c r="C75" s="95" t="s">
        <v>78</v>
      </c>
      <c r="D75" s="195">
        <v>1.050140495420483E-4</v>
      </c>
      <c r="E75" s="196">
        <v>1.0591623209825147E-4</v>
      </c>
      <c r="F75" s="197">
        <v>-0.66343950038920974</v>
      </c>
      <c r="G75" s="198">
        <v>5.2265583815921675</v>
      </c>
      <c r="H75" s="197">
        <v>1.8256542877607764</v>
      </c>
      <c r="I75" s="198">
        <v>35.099426918322358</v>
      </c>
      <c r="J75" s="197">
        <v>83.807534635844661</v>
      </c>
      <c r="K75" s="198">
        <v>90.574083257838467</v>
      </c>
      <c r="L75" s="197">
        <v>150.86457641245454</v>
      </c>
      <c r="M75" s="198">
        <v>135.82609231623474</v>
      </c>
      <c r="N75" s="197">
        <v>113.33348959119962</v>
      </c>
      <c r="O75" s="198">
        <v>95.652041905373082</v>
      </c>
      <c r="P75" s="197">
        <v>36.884297417483339</v>
      </c>
      <c r="Q75" s="198">
        <v>40.663655543919468</v>
      </c>
      <c r="R75" s="197">
        <v>35.030683953507435</v>
      </c>
      <c r="S75" s="198">
        <v>27.694116277846891</v>
      </c>
      <c r="T75" s="197">
        <v>-150.54725074787873</v>
      </c>
      <c r="U75" s="198">
        <v>-53.402144547918674</v>
      </c>
      <c r="V75" s="197">
        <v>-83.779278058968444</v>
      </c>
      <c r="W75" s="198">
        <v>-41.883410483079061</v>
      </c>
      <c r="X75" s="197">
        <v>39.917398255752722</v>
      </c>
      <c r="Y75" s="198">
        <v>48.273876704784122</v>
      </c>
      <c r="Z75" s="197">
        <v>-18.499711633720811</v>
      </c>
      <c r="AA75" s="198">
        <v>10.012135857158004</v>
      </c>
      <c r="AB75" s="197">
        <v>6.0114848325713632</v>
      </c>
      <c r="AC75" s="198">
        <v>3.1716733449239882</v>
      </c>
      <c r="AD75" s="197">
        <v>3.1060174274789234</v>
      </c>
      <c r="AE75" s="198">
        <v>5.5558227295316849</v>
      </c>
      <c r="AF75" s="197">
        <v>3.682459704113449</v>
      </c>
      <c r="AG75" s="198">
        <v>38.987986823412207</v>
      </c>
      <c r="AH75" s="197">
        <v>88.208772105397884</v>
      </c>
      <c r="AI75" s="198">
        <v>94.002695739945807</v>
      </c>
      <c r="AJ75" s="197">
        <v>155.91834604933621</v>
      </c>
      <c r="AK75" s="198">
        <v>139.73653609956395</v>
      </c>
      <c r="AL75" s="197">
        <v>116.95904807788126</v>
      </c>
      <c r="AM75" s="198">
        <v>96.163352527535849</v>
      </c>
      <c r="AN75" s="197">
        <v>40.150723191211462</v>
      </c>
      <c r="AO75" s="198">
        <v>42.988758085860823</v>
      </c>
      <c r="AP75" s="197">
        <v>38.168333118851869</v>
      </c>
      <c r="AQ75" s="198">
        <v>28.897901284375635</v>
      </c>
      <c r="AR75" s="197">
        <v>-150.43681201692576</v>
      </c>
      <c r="AS75" s="198">
        <v>-50.934392392606007</v>
      </c>
      <c r="AT75" s="197">
        <v>-82.076791202817773</v>
      </c>
      <c r="AU75" s="198">
        <v>-40.756141677960912</v>
      </c>
      <c r="AV75" s="197">
        <v>43.359145041865681</v>
      </c>
      <c r="AW75" s="198">
        <v>50.653197111557461</v>
      </c>
      <c r="AX75" s="197">
        <v>-15.783763710212723</v>
      </c>
      <c r="AY75" s="198">
        <v>11.789623528138419</v>
      </c>
      <c r="AZ75" s="197">
        <v>8.4282511319032505</v>
      </c>
      <c r="BA75" s="197">
        <v>4.7271974031275938</v>
      </c>
      <c r="BB75" s="199">
        <v>134.50390716069953</v>
      </c>
      <c r="BC75" s="200">
        <v>0</v>
      </c>
      <c r="BD75" s="201">
        <v>90.891226744640036</v>
      </c>
      <c r="BE75" s="200">
        <v>0</v>
      </c>
      <c r="BF75" s="201">
        <v>290.89862504403374</v>
      </c>
      <c r="BG75" s="200">
        <v>0</v>
      </c>
      <c r="BH75" s="201">
        <v>121.41739062239806</v>
      </c>
      <c r="BI75" s="200">
        <v>0</v>
      </c>
      <c r="BJ75" s="201">
        <v>233.78982705037453</v>
      </c>
      <c r="BK75" s="200">
        <v>0</v>
      </c>
      <c r="BL75" s="201">
        <v>258.66786974396354</v>
      </c>
      <c r="BM75" s="200">
        <v>0</v>
      </c>
      <c r="BN75" s="201">
        <v>20.26527888418309</v>
      </c>
      <c r="BO75" s="200">
        <v>0</v>
      </c>
      <c r="BP75" s="201">
        <v>76.30481577851782</v>
      </c>
      <c r="BQ75" s="200">
        <v>0</v>
      </c>
      <c r="BR75" s="201">
        <v>43.480953402213004</v>
      </c>
      <c r="BS75" s="200">
        <v>0</v>
      </c>
      <c r="BT75" s="201">
        <v>0</v>
      </c>
      <c r="BU75" s="200">
        <v>0</v>
      </c>
      <c r="BV75" s="201">
        <v>142.99476399875095</v>
      </c>
      <c r="BW75" s="200">
        <v>0</v>
      </c>
      <c r="BX75" s="201">
        <v>36.682600447543656</v>
      </c>
      <c r="BY75" s="200">
        <v>0</v>
      </c>
      <c r="BZ75" s="201">
        <v>107.79790220389269</v>
      </c>
      <c r="CA75" s="200">
        <v>0</v>
      </c>
      <c r="CB75" s="201">
        <v>138.06098870732725</v>
      </c>
      <c r="CC75" s="200">
        <v>0</v>
      </c>
      <c r="CD75" s="201">
        <v>297.71212763902679</v>
      </c>
      <c r="CE75" s="200">
        <v>0</v>
      </c>
      <c r="CF75" s="201">
        <v>125.99886268213989</v>
      </c>
      <c r="CG75" s="200">
        <v>0</v>
      </c>
      <c r="CH75" s="201">
        <v>229.66101982072234</v>
      </c>
      <c r="CI75" s="200">
        <v>0</v>
      </c>
      <c r="CJ75" s="201">
        <v>265.68635906709699</v>
      </c>
      <c r="CK75" s="200">
        <v>0</v>
      </c>
      <c r="CL75" s="201">
        <v>0</v>
      </c>
      <c r="CM75" s="200">
        <v>0</v>
      </c>
      <c r="CN75" s="201">
        <v>110.81509543329278</v>
      </c>
      <c r="CO75" s="200">
        <v>0</v>
      </c>
      <c r="CP75" s="201">
        <v>45.267890985276722</v>
      </c>
      <c r="CQ75" s="200">
        <v>0</v>
      </c>
      <c r="CR75" s="201">
        <v>0</v>
      </c>
      <c r="CS75" s="200">
        <v>0</v>
      </c>
      <c r="CT75" s="201">
        <v>146.65201902060787</v>
      </c>
      <c r="CU75" s="200">
        <v>0</v>
      </c>
      <c r="CV75" s="201">
        <v>38.474981593463738</v>
      </c>
      <c r="CW75" s="200">
        <v>0</v>
      </c>
    </row>
    <row r="76" spans="2:101" x14ac:dyDescent="0.25">
      <c r="B76" s="94">
        <v>10231</v>
      </c>
      <c r="C76" s="95" t="s">
        <v>79</v>
      </c>
      <c r="D76" s="195">
        <v>4.010777325142558E-4</v>
      </c>
      <c r="E76" s="196">
        <v>4.0611989840500261E-4</v>
      </c>
      <c r="F76" s="197">
        <v>-4.6562493834197012</v>
      </c>
      <c r="G76" s="198">
        <v>-6.4566654233684115</v>
      </c>
      <c r="H76" s="197">
        <v>-189.41474171675324</v>
      </c>
      <c r="I76" s="198">
        <v>28.303164075769789</v>
      </c>
      <c r="J76" s="197">
        <v>207.74936763710207</v>
      </c>
      <c r="K76" s="198">
        <v>201.58429757711679</v>
      </c>
      <c r="L76" s="197">
        <v>282.99195867140043</v>
      </c>
      <c r="M76" s="198">
        <v>236.41825662914587</v>
      </c>
      <c r="N76" s="197">
        <v>167.55073898289882</v>
      </c>
      <c r="O76" s="198">
        <v>134.46723678311938</v>
      </c>
      <c r="P76" s="197">
        <v>-197.96258679230993</v>
      </c>
      <c r="Q76" s="198">
        <v>-72.330045385651161</v>
      </c>
      <c r="R76" s="197">
        <v>32.107005279798074</v>
      </c>
      <c r="S76" s="198">
        <v>-5.8274916808324679</v>
      </c>
      <c r="T76" s="197">
        <v>-725.8245079696826</v>
      </c>
      <c r="U76" s="198">
        <v>-299.64140972647789</v>
      </c>
      <c r="V76" s="197">
        <v>-363.74118691729058</v>
      </c>
      <c r="W76" s="198">
        <v>-228.23090013207653</v>
      </c>
      <c r="X76" s="197">
        <v>76.172137625811686</v>
      </c>
      <c r="Y76" s="198">
        <v>100.9603024795649</v>
      </c>
      <c r="Z76" s="197">
        <v>14.790681525593072</v>
      </c>
      <c r="AA76" s="198">
        <v>149.26690216904748</v>
      </c>
      <c r="AB76" s="197">
        <v>99.231617091100716</v>
      </c>
      <c r="AC76" s="198">
        <v>51.773678864680143</v>
      </c>
      <c r="AD76" s="197">
        <v>-2.9066833349608245</v>
      </c>
      <c r="AE76" s="198">
        <v>-16.232870132212103</v>
      </c>
      <c r="AF76" s="197">
        <v>-199.27205521610827</v>
      </c>
      <c r="AG76" s="198">
        <v>29.309829714192325</v>
      </c>
      <c r="AH76" s="197">
        <v>206.86817283677578</v>
      </c>
      <c r="AI76" s="198">
        <v>199.53319018211545</v>
      </c>
      <c r="AJ76" s="197">
        <v>226.94222797482641</v>
      </c>
      <c r="AK76" s="198">
        <v>290.83498700576069</v>
      </c>
      <c r="AL76" s="197">
        <v>206.43023466704557</v>
      </c>
      <c r="AM76" s="198">
        <v>138.39071252331647</v>
      </c>
      <c r="AN76" s="197">
        <v>-162.61191351045784</v>
      </c>
      <c r="AO76" s="198">
        <v>-119.378297310741</v>
      </c>
      <c r="AP76" s="197">
        <v>34.545692432765307</v>
      </c>
      <c r="AQ76" s="198">
        <v>-15.176963841194105</v>
      </c>
      <c r="AR76" s="197">
        <v>-743.09038958815233</v>
      </c>
      <c r="AS76" s="198">
        <v>-303.77437556845871</v>
      </c>
      <c r="AT76" s="197">
        <v>-371.0273001168639</v>
      </c>
      <c r="AU76" s="198">
        <v>-235.76779040785348</v>
      </c>
      <c r="AV76" s="197">
        <v>24.305949352728366</v>
      </c>
      <c r="AW76" s="198">
        <v>146.37233410800957</v>
      </c>
      <c r="AX76" s="197">
        <v>63.117737222998244</v>
      </c>
      <c r="AY76" s="198">
        <v>94.225226166791359</v>
      </c>
      <c r="AZ76" s="197">
        <v>97.674693718550628</v>
      </c>
      <c r="BA76" s="197">
        <v>47.56055248636234</v>
      </c>
      <c r="BB76" s="199">
        <v>468.92977461402995</v>
      </c>
      <c r="BC76" s="200">
        <v>0</v>
      </c>
      <c r="BD76" s="201">
        <v>518.40986923139144</v>
      </c>
      <c r="BE76" s="200">
        <v>0</v>
      </c>
      <c r="BF76" s="201">
        <v>970.10452508327751</v>
      </c>
      <c r="BG76" s="200">
        <v>0</v>
      </c>
      <c r="BH76" s="201">
        <v>561.49898837566434</v>
      </c>
      <c r="BI76" s="200">
        <v>0</v>
      </c>
      <c r="BJ76" s="201">
        <v>422.01445461901892</v>
      </c>
      <c r="BK76" s="200">
        <v>0</v>
      </c>
      <c r="BL76" s="201">
        <v>870.74729324108034</v>
      </c>
      <c r="BM76" s="200">
        <v>0</v>
      </c>
      <c r="BN76" s="201">
        <v>392.09087803458999</v>
      </c>
      <c r="BO76" s="200">
        <v>0</v>
      </c>
      <c r="BP76" s="201">
        <v>936.29071402647298</v>
      </c>
      <c r="BQ76" s="200">
        <v>0</v>
      </c>
      <c r="BR76" s="201">
        <v>634.85134625516343</v>
      </c>
      <c r="BS76" s="200">
        <v>0</v>
      </c>
      <c r="BT76" s="201">
        <v>304.43029733753963</v>
      </c>
      <c r="BU76" s="200">
        <v>0</v>
      </c>
      <c r="BV76" s="201">
        <v>879.87379851603487</v>
      </c>
      <c r="BW76" s="200">
        <v>0</v>
      </c>
      <c r="BX76" s="201">
        <v>717.9637833792458</v>
      </c>
      <c r="BY76" s="200">
        <v>0</v>
      </c>
      <c r="BZ76" s="201">
        <v>370.27798836729431</v>
      </c>
      <c r="CA76" s="200">
        <v>0</v>
      </c>
      <c r="CB76" s="201">
        <v>711.56781924327152</v>
      </c>
      <c r="CC76" s="200">
        <v>0</v>
      </c>
      <c r="CD76" s="201">
        <v>1012.9620349937385</v>
      </c>
      <c r="CE76" s="200">
        <v>0</v>
      </c>
      <c r="CF76" s="201">
        <v>747.34158861050742</v>
      </c>
      <c r="CG76" s="200">
        <v>0</v>
      </c>
      <c r="CH76" s="201">
        <v>308.75446296101796</v>
      </c>
      <c r="CI76" s="200">
        <v>0</v>
      </c>
      <c r="CJ76" s="201">
        <v>802.64435889685649</v>
      </c>
      <c r="CK76" s="200">
        <v>0</v>
      </c>
      <c r="CL76" s="201">
        <v>293.10530244621373</v>
      </c>
      <c r="CM76" s="200">
        <v>0</v>
      </c>
      <c r="CN76" s="201">
        <v>1100.4922981367858</v>
      </c>
      <c r="CO76" s="200">
        <v>0</v>
      </c>
      <c r="CP76" s="201">
        <v>670.29206069762881</v>
      </c>
      <c r="CQ76" s="200">
        <v>0</v>
      </c>
      <c r="CR76" s="201">
        <v>475.47273814633235</v>
      </c>
      <c r="CS76" s="200">
        <v>0</v>
      </c>
      <c r="CT76" s="201">
        <v>786.76438621347108</v>
      </c>
      <c r="CU76" s="200">
        <v>0</v>
      </c>
      <c r="CV76" s="201">
        <v>754.23486139362569</v>
      </c>
      <c r="CW76" s="200">
        <v>0</v>
      </c>
    </row>
    <row r="77" spans="2:101" x14ac:dyDescent="0.25">
      <c r="B77" s="94">
        <v>10234</v>
      </c>
      <c r="C77" s="95" t="s">
        <v>80</v>
      </c>
      <c r="D77" s="195">
        <v>3.7144515464734076E-4</v>
      </c>
      <c r="E77" s="196">
        <v>3.7486052829590905E-4</v>
      </c>
      <c r="F77" s="197">
        <v>-100.8930498028169</v>
      </c>
      <c r="G77" s="198">
        <v>-20.351432223371212</v>
      </c>
      <c r="H77" s="197">
        <v>-50.312879036503816</v>
      </c>
      <c r="I77" s="198">
        <v>48.087838955277832</v>
      </c>
      <c r="J77" s="197">
        <v>263.32844316602802</v>
      </c>
      <c r="K77" s="198">
        <v>260.90930444674865</v>
      </c>
      <c r="L77" s="197">
        <v>295.92047433169478</v>
      </c>
      <c r="M77" s="198">
        <v>327.6631657013254</v>
      </c>
      <c r="N77" s="197">
        <v>236.12189220219915</v>
      </c>
      <c r="O77" s="198">
        <v>200.9824103354434</v>
      </c>
      <c r="P77" s="197">
        <v>48.542583227880456</v>
      </c>
      <c r="Q77" s="198">
        <v>23.412999122118794</v>
      </c>
      <c r="R77" s="197">
        <v>56.688808641419392</v>
      </c>
      <c r="S77" s="198">
        <v>46.974344877539266</v>
      </c>
      <c r="T77" s="197">
        <v>-680.8033880091532</v>
      </c>
      <c r="U77" s="198">
        <v>-261.32409577756641</v>
      </c>
      <c r="V77" s="197">
        <v>-292.38644658210512</v>
      </c>
      <c r="W77" s="198">
        <v>-170.42258089401113</v>
      </c>
      <c r="X77" s="197">
        <v>-84.512014196677072</v>
      </c>
      <c r="Y77" s="198">
        <v>58.869749677639078</v>
      </c>
      <c r="Z77" s="197">
        <v>-134.86725977110677</v>
      </c>
      <c r="AA77" s="198">
        <v>-22.710797148498898</v>
      </c>
      <c r="AB77" s="197">
        <v>-40.104752858779705</v>
      </c>
      <c r="AC77" s="198">
        <v>-8.740670878003522</v>
      </c>
      <c r="AD77" s="197">
        <v>-101.28893122183608</v>
      </c>
      <c r="AE77" s="198">
        <v>-23.892867264198152</v>
      </c>
      <c r="AF77" s="197">
        <v>-52.482532860184776</v>
      </c>
      <c r="AG77" s="198">
        <v>47.985279072758594</v>
      </c>
      <c r="AH77" s="197">
        <v>264.70935044074139</v>
      </c>
      <c r="AI77" s="198">
        <v>261.52923582597441</v>
      </c>
      <c r="AJ77" s="197">
        <v>297.76666799169215</v>
      </c>
      <c r="AK77" s="198">
        <v>328.73138257927798</v>
      </c>
      <c r="AL77" s="197">
        <v>260.19971951203996</v>
      </c>
      <c r="AM77" s="198">
        <v>209.68837452233794</v>
      </c>
      <c r="AN77" s="197">
        <v>48.002012277245306</v>
      </c>
      <c r="AO77" s="198">
        <v>21.819181596101846</v>
      </c>
      <c r="AP77" s="197">
        <v>58.041463181310398</v>
      </c>
      <c r="AQ77" s="198">
        <v>44.34860229737766</v>
      </c>
      <c r="AR77" s="197">
        <v>-689.26307444569579</v>
      </c>
      <c r="AS77" s="198">
        <v>-264.3510536924793</v>
      </c>
      <c r="AT77" s="197">
        <v>-295.41854585521901</v>
      </c>
      <c r="AU77" s="198">
        <v>-173.87933596142614</v>
      </c>
      <c r="AV77" s="197">
        <v>-85.654410628617214</v>
      </c>
      <c r="AW77" s="198">
        <v>56.945893053323772</v>
      </c>
      <c r="AX77" s="197">
        <v>-136.76355404683164</v>
      </c>
      <c r="AY77" s="198">
        <v>-25.092431272280379</v>
      </c>
      <c r="AZ77" s="197">
        <v>-40.903727895270968</v>
      </c>
      <c r="BA77" s="197">
        <v>-10.623708446868669</v>
      </c>
      <c r="BB77" s="199">
        <v>238.39469354761539</v>
      </c>
      <c r="BC77" s="200">
        <v>0</v>
      </c>
      <c r="BD77" s="201">
        <v>217.37145699107992</v>
      </c>
      <c r="BE77" s="200">
        <v>0</v>
      </c>
      <c r="BF77" s="201">
        <v>694.78721158320423</v>
      </c>
      <c r="BG77" s="200">
        <v>0</v>
      </c>
      <c r="BH77" s="201">
        <v>357.50543227495899</v>
      </c>
      <c r="BI77" s="200">
        <v>0</v>
      </c>
      <c r="BJ77" s="201">
        <v>0</v>
      </c>
      <c r="BK77" s="200">
        <v>0</v>
      </c>
      <c r="BL77" s="201">
        <v>203.35069012209999</v>
      </c>
      <c r="BM77" s="200">
        <v>0</v>
      </c>
      <c r="BN77" s="201">
        <v>250.48390827486318</v>
      </c>
      <c r="BO77" s="200">
        <v>0</v>
      </c>
      <c r="BP77" s="201">
        <v>401.90601994970518</v>
      </c>
      <c r="BQ77" s="200">
        <v>0</v>
      </c>
      <c r="BR77" s="201">
        <v>280.32348418512777</v>
      </c>
      <c r="BS77" s="200">
        <v>0</v>
      </c>
      <c r="BT77" s="201">
        <v>364.56915629579015</v>
      </c>
      <c r="BU77" s="200">
        <v>0</v>
      </c>
      <c r="BV77" s="201">
        <v>364.35966863981912</v>
      </c>
      <c r="BW77" s="200">
        <v>0</v>
      </c>
      <c r="BX77" s="201">
        <v>397.2977528191953</v>
      </c>
      <c r="BY77" s="200">
        <v>0</v>
      </c>
      <c r="BZ77" s="201">
        <v>137.96270237679082</v>
      </c>
      <c r="CA77" s="200">
        <v>0</v>
      </c>
      <c r="CB77" s="201">
        <v>348.89423184230299</v>
      </c>
      <c r="CC77" s="200">
        <v>0</v>
      </c>
      <c r="CD77" s="201">
        <v>694.50195984717334</v>
      </c>
      <c r="CE77" s="200">
        <v>0</v>
      </c>
      <c r="CF77" s="201">
        <v>353.85677982060082</v>
      </c>
      <c r="CG77" s="200">
        <v>0</v>
      </c>
      <c r="CH77" s="201">
        <v>0</v>
      </c>
      <c r="CI77" s="200">
        <v>0</v>
      </c>
      <c r="CJ77" s="201">
        <v>198.3304363358543</v>
      </c>
      <c r="CK77" s="200">
        <v>0</v>
      </c>
      <c r="CL77" s="201">
        <v>141.31041969129956</v>
      </c>
      <c r="CM77" s="200">
        <v>0</v>
      </c>
      <c r="CN77" s="201">
        <v>490.85662839323959</v>
      </c>
      <c r="CO77" s="200">
        <v>0</v>
      </c>
      <c r="CP77" s="201">
        <v>274.60439578935234</v>
      </c>
      <c r="CQ77" s="200">
        <v>0</v>
      </c>
      <c r="CR77" s="201">
        <v>359.76373582234407</v>
      </c>
      <c r="CS77" s="200">
        <v>0</v>
      </c>
      <c r="CT77" s="201">
        <v>360.1061926773711</v>
      </c>
      <c r="CU77" s="200">
        <v>0</v>
      </c>
      <c r="CV77" s="201">
        <v>392.85183806086883</v>
      </c>
      <c r="CW77" s="200">
        <v>0</v>
      </c>
    </row>
    <row r="78" spans="2:101" x14ac:dyDescent="0.25">
      <c r="B78" s="94">
        <v>10235</v>
      </c>
      <c r="C78" s="95" t="s">
        <v>81</v>
      </c>
      <c r="D78" s="195">
        <v>0</v>
      </c>
      <c r="E78" s="196">
        <v>0</v>
      </c>
      <c r="F78" s="197">
        <v>0</v>
      </c>
      <c r="G78" s="198">
        <v>0</v>
      </c>
      <c r="H78" s="197">
        <v>0</v>
      </c>
      <c r="I78" s="198">
        <v>0</v>
      </c>
      <c r="J78" s="197">
        <v>0</v>
      </c>
      <c r="K78" s="198">
        <v>0</v>
      </c>
      <c r="L78" s="197">
        <v>0</v>
      </c>
      <c r="M78" s="198">
        <v>0</v>
      </c>
      <c r="N78" s="197">
        <v>0</v>
      </c>
      <c r="O78" s="198">
        <v>0</v>
      </c>
      <c r="P78" s="197">
        <v>0</v>
      </c>
      <c r="Q78" s="198">
        <v>0</v>
      </c>
      <c r="R78" s="197">
        <v>0</v>
      </c>
      <c r="S78" s="198">
        <v>0</v>
      </c>
      <c r="T78" s="197">
        <v>0</v>
      </c>
      <c r="U78" s="198">
        <v>0</v>
      </c>
      <c r="V78" s="197">
        <v>0</v>
      </c>
      <c r="W78" s="198">
        <v>0</v>
      </c>
      <c r="X78" s="197">
        <v>0</v>
      </c>
      <c r="Y78" s="198">
        <v>0</v>
      </c>
      <c r="Z78" s="197">
        <v>0</v>
      </c>
      <c r="AA78" s="198">
        <v>0</v>
      </c>
      <c r="AB78" s="197">
        <v>0</v>
      </c>
      <c r="AC78" s="198">
        <v>0</v>
      </c>
      <c r="AD78" s="197">
        <v>0</v>
      </c>
      <c r="AE78" s="198">
        <v>0</v>
      </c>
      <c r="AF78" s="197">
        <v>0</v>
      </c>
      <c r="AG78" s="198">
        <v>0</v>
      </c>
      <c r="AH78" s="197">
        <v>0</v>
      </c>
      <c r="AI78" s="198">
        <v>0</v>
      </c>
      <c r="AJ78" s="197">
        <v>0</v>
      </c>
      <c r="AK78" s="198">
        <v>0</v>
      </c>
      <c r="AL78" s="197">
        <v>0</v>
      </c>
      <c r="AM78" s="198">
        <v>0</v>
      </c>
      <c r="AN78" s="197">
        <v>0</v>
      </c>
      <c r="AO78" s="198">
        <v>0</v>
      </c>
      <c r="AP78" s="197">
        <v>0</v>
      </c>
      <c r="AQ78" s="198">
        <v>0</v>
      </c>
      <c r="AR78" s="197">
        <v>0</v>
      </c>
      <c r="AS78" s="198">
        <v>0</v>
      </c>
      <c r="AT78" s="197">
        <v>0</v>
      </c>
      <c r="AU78" s="198">
        <v>0</v>
      </c>
      <c r="AV78" s="197">
        <v>0</v>
      </c>
      <c r="AW78" s="198">
        <v>0</v>
      </c>
      <c r="AX78" s="197">
        <v>0</v>
      </c>
      <c r="AY78" s="198">
        <v>0</v>
      </c>
      <c r="AZ78" s="197">
        <v>0</v>
      </c>
      <c r="BA78" s="197">
        <v>0</v>
      </c>
      <c r="BB78" s="199">
        <v>0</v>
      </c>
      <c r="BC78" s="200">
        <v>0</v>
      </c>
      <c r="BD78" s="201">
        <v>0</v>
      </c>
      <c r="BE78" s="200">
        <v>0</v>
      </c>
      <c r="BF78" s="201">
        <v>0</v>
      </c>
      <c r="BG78" s="200">
        <v>0</v>
      </c>
      <c r="BH78" s="201">
        <v>0</v>
      </c>
      <c r="BI78" s="200">
        <v>0</v>
      </c>
      <c r="BJ78" s="201">
        <v>0</v>
      </c>
      <c r="BK78" s="200">
        <v>0</v>
      </c>
      <c r="BL78" s="201">
        <v>0</v>
      </c>
      <c r="BM78" s="200">
        <v>0</v>
      </c>
      <c r="BN78" s="201">
        <v>0</v>
      </c>
      <c r="BO78" s="200">
        <v>0</v>
      </c>
      <c r="BP78" s="201">
        <v>0</v>
      </c>
      <c r="BQ78" s="200">
        <v>0</v>
      </c>
      <c r="BR78" s="201">
        <v>0</v>
      </c>
      <c r="BS78" s="200">
        <v>0</v>
      </c>
      <c r="BT78" s="201">
        <v>0</v>
      </c>
      <c r="BU78" s="200">
        <v>0</v>
      </c>
      <c r="BV78" s="201">
        <v>0</v>
      </c>
      <c r="BW78" s="200">
        <v>0</v>
      </c>
      <c r="BX78" s="201">
        <v>0</v>
      </c>
      <c r="BY78" s="200">
        <v>0</v>
      </c>
      <c r="BZ78" s="201">
        <v>0</v>
      </c>
      <c r="CA78" s="200">
        <v>0</v>
      </c>
      <c r="CB78" s="201">
        <v>0</v>
      </c>
      <c r="CC78" s="200">
        <v>0</v>
      </c>
      <c r="CD78" s="201">
        <v>0</v>
      </c>
      <c r="CE78" s="200">
        <v>0</v>
      </c>
      <c r="CF78" s="201">
        <v>0</v>
      </c>
      <c r="CG78" s="200">
        <v>0</v>
      </c>
      <c r="CH78" s="201">
        <v>0</v>
      </c>
      <c r="CI78" s="200">
        <v>0</v>
      </c>
      <c r="CJ78" s="201">
        <v>0</v>
      </c>
      <c r="CK78" s="200">
        <v>0</v>
      </c>
      <c r="CL78" s="201">
        <v>0</v>
      </c>
      <c r="CM78" s="200">
        <v>0</v>
      </c>
      <c r="CN78" s="201">
        <v>0</v>
      </c>
      <c r="CO78" s="200">
        <v>0</v>
      </c>
      <c r="CP78" s="201">
        <v>0</v>
      </c>
      <c r="CQ78" s="200">
        <v>0</v>
      </c>
      <c r="CR78" s="201">
        <v>0</v>
      </c>
      <c r="CS78" s="200">
        <v>0</v>
      </c>
      <c r="CT78" s="201">
        <v>0</v>
      </c>
      <c r="CU78" s="200">
        <v>0</v>
      </c>
      <c r="CV78" s="201">
        <v>0</v>
      </c>
      <c r="CW78" s="200">
        <v>0</v>
      </c>
    </row>
    <row r="79" spans="2:101" x14ac:dyDescent="0.25">
      <c r="B79" s="94">
        <v>10236</v>
      </c>
      <c r="C79" s="95" t="s">
        <v>82</v>
      </c>
      <c r="D79" s="195">
        <v>2.549885E-4</v>
      </c>
      <c r="E79" s="196">
        <v>2.5509250000000001E-4</v>
      </c>
      <c r="F79" s="197">
        <v>-61.719818773970268</v>
      </c>
      <c r="G79" s="198">
        <v>-35.202732573158194</v>
      </c>
      <c r="H79" s="197">
        <v>14.61097054654878</v>
      </c>
      <c r="I79" s="198">
        <v>145.6494163298949</v>
      </c>
      <c r="J79" s="197">
        <v>295.02008764703601</v>
      </c>
      <c r="K79" s="198">
        <v>219.81880490829772</v>
      </c>
      <c r="L79" s="197">
        <v>296.48686358375534</v>
      </c>
      <c r="M79" s="198">
        <v>290.00321440216231</v>
      </c>
      <c r="N79" s="197">
        <v>322.70368171567026</v>
      </c>
      <c r="O79" s="198">
        <v>223.41349871742045</v>
      </c>
      <c r="P79" s="197">
        <v>59.85946235426136</v>
      </c>
      <c r="Q79" s="198">
        <v>24.795147430606256</v>
      </c>
      <c r="R79" s="197">
        <v>105.87494971872954</v>
      </c>
      <c r="S79" s="198">
        <v>65.860011407389138</v>
      </c>
      <c r="T79" s="197">
        <v>-479.55244229489034</v>
      </c>
      <c r="U79" s="198">
        <v>-169.15541995870802</v>
      </c>
      <c r="V79" s="197">
        <v>-293.824916384022</v>
      </c>
      <c r="W79" s="198">
        <v>-154.57126712875947</v>
      </c>
      <c r="X79" s="197">
        <v>-243.0546607138061</v>
      </c>
      <c r="Y79" s="198">
        <v>-46.735809967051914</v>
      </c>
      <c r="Z79" s="197">
        <v>-256.56324725526389</v>
      </c>
      <c r="AA79" s="198">
        <v>-104.94962398703436</v>
      </c>
      <c r="AB79" s="197">
        <v>-119.00829947680587</v>
      </c>
      <c r="AC79" s="198">
        <v>-72.04894331829</v>
      </c>
      <c r="AD79" s="197">
        <v>-88.71167794168764</v>
      </c>
      <c r="AE79" s="198">
        <v>-8.7060033403500849</v>
      </c>
      <c r="AF79" s="197">
        <v>54.24563426073324</v>
      </c>
      <c r="AG79" s="198">
        <v>105.41787390442592</v>
      </c>
      <c r="AH79" s="197">
        <v>294.66110714899503</v>
      </c>
      <c r="AI79" s="198">
        <v>219.59640815687743</v>
      </c>
      <c r="AJ79" s="197">
        <v>296.17606263286041</v>
      </c>
      <c r="AK79" s="198">
        <v>289.80952935871062</v>
      </c>
      <c r="AL79" s="197">
        <v>310.67311663748882</v>
      </c>
      <c r="AM79" s="198">
        <v>219.38376861302729</v>
      </c>
      <c r="AN79" s="197">
        <v>59.530392049070478</v>
      </c>
      <c r="AO79" s="198">
        <v>24.5948249048954</v>
      </c>
      <c r="AP79" s="197">
        <v>74.792188700618041</v>
      </c>
      <c r="AQ79" s="198">
        <v>96.502061398913753</v>
      </c>
      <c r="AR79" s="197">
        <v>-454.82706275518024</v>
      </c>
      <c r="AS79" s="198">
        <v>-194.57744993880792</v>
      </c>
      <c r="AT79" s="197">
        <v>-294.18608337431351</v>
      </c>
      <c r="AU79" s="198">
        <v>-154.77569412190383</v>
      </c>
      <c r="AV79" s="197">
        <v>-243.39059265628285</v>
      </c>
      <c r="AW79" s="198">
        <v>-46.915567148715283</v>
      </c>
      <c r="AX79" s="197">
        <v>-256.92257381357763</v>
      </c>
      <c r="AY79" s="198">
        <v>-105.13228805045154</v>
      </c>
      <c r="AZ79" s="197">
        <v>-119.28886214808553</v>
      </c>
      <c r="BA79" s="197">
        <v>-72.224112422093143</v>
      </c>
      <c r="BB79" s="199">
        <v>337.6379861111111</v>
      </c>
      <c r="BC79" s="200">
        <v>0</v>
      </c>
      <c r="BD79" s="201">
        <v>78.292669270833343</v>
      </c>
      <c r="BE79" s="200">
        <v>0</v>
      </c>
      <c r="BF79" s="201">
        <v>148.80750000000012</v>
      </c>
      <c r="BG79" s="200">
        <v>0</v>
      </c>
      <c r="BH79" s="201">
        <v>530.46370000000002</v>
      </c>
      <c r="BI79" s="200">
        <v>0</v>
      </c>
      <c r="BJ79" s="201">
        <v>142.82596249999966</v>
      </c>
      <c r="BK79" s="200">
        <v>0</v>
      </c>
      <c r="BL79" s="201">
        <v>486.43261574074046</v>
      </c>
      <c r="BM79" s="200">
        <v>0</v>
      </c>
      <c r="BN79" s="201">
        <v>368.66171875000038</v>
      </c>
      <c r="BO79" s="200">
        <v>0</v>
      </c>
      <c r="BP79" s="201">
        <v>0</v>
      </c>
      <c r="BQ79" s="200">
        <v>0</v>
      </c>
      <c r="BR79" s="201">
        <v>0</v>
      </c>
      <c r="BS79" s="200">
        <v>0</v>
      </c>
      <c r="BT79" s="201">
        <v>80.906312499999899</v>
      </c>
      <c r="BU79" s="200">
        <v>0</v>
      </c>
      <c r="BV79" s="201">
        <v>203.55171296296297</v>
      </c>
      <c r="BW79" s="200">
        <v>0</v>
      </c>
      <c r="BX79" s="201">
        <v>0</v>
      </c>
      <c r="BY79" s="200">
        <v>0</v>
      </c>
      <c r="BZ79" s="201">
        <v>338.28000000000014</v>
      </c>
      <c r="CA79" s="200">
        <v>0</v>
      </c>
      <c r="CB79" s="201">
        <v>74.87122500000028</v>
      </c>
      <c r="CC79" s="200">
        <v>0</v>
      </c>
      <c r="CD79" s="201">
        <v>148.80750000000012</v>
      </c>
      <c r="CE79" s="200">
        <v>0</v>
      </c>
      <c r="CF79" s="201">
        <v>530.46370000000002</v>
      </c>
      <c r="CG79" s="200">
        <v>0</v>
      </c>
      <c r="CH79" s="201">
        <v>141.23128906249985</v>
      </c>
      <c r="CI79" s="200">
        <v>0</v>
      </c>
      <c r="CJ79" s="201">
        <v>486.43261574074046</v>
      </c>
      <c r="CK79" s="200">
        <v>0</v>
      </c>
      <c r="CL79" s="201">
        <v>371.06387500000011</v>
      </c>
      <c r="CM79" s="200">
        <v>0</v>
      </c>
      <c r="CN79" s="201">
        <v>0</v>
      </c>
      <c r="CO79" s="200">
        <v>0</v>
      </c>
      <c r="CP79" s="201">
        <v>0</v>
      </c>
      <c r="CQ79" s="200">
        <v>0</v>
      </c>
      <c r="CR79" s="201">
        <v>80.906312499999899</v>
      </c>
      <c r="CS79" s="200">
        <v>0</v>
      </c>
      <c r="CT79" s="201">
        <v>203.55171296296297</v>
      </c>
      <c r="CU79" s="200">
        <v>0</v>
      </c>
      <c r="CV79" s="201">
        <v>0</v>
      </c>
      <c r="CW79" s="200">
        <v>0</v>
      </c>
    </row>
    <row r="80" spans="2:101" x14ac:dyDescent="0.25">
      <c r="B80" s="94">
        <v>10237</v>
      </c>
      <c r="C80" s="95" t="s">
        <v>83</v>
      </c>
      <c r="D80" s="195">
        <v>8.5659750000000002E-4</v>
      </c>
      <c r="E80" s="196">
        <v>8.537595E-4</v>
      </c>
      <c r="F80" s="197">
        <v>-12.942244939943485</v>
      </c>
      <c r="G80" s="198">
        <v>28.853896325458191</v>
      </c>
      <c r="H80" s="197">
        <v>-230.2864558780791</v>
      </c>
      <c r="I80" s="198">
        <v>227.56182811880612</v>
      </c>
      <c r="J80" s="197">
        <v>524.48553028258948</v>
      </c>
      <c r="K80" s="198">
        <v>492.48425928118559</v>
      </c>
      <c r="L80" s="197">
        <v>951.05617024731816</v>
      </c>
      <c r="M80" s="198">
        <v>735.95860607607312</v>
      </c>
      <c r="N80" s="197">
        <v>681.30475314979412</v>
      </c>
      <c r="O80" s="198">
        <v>540.52781242493484</v>
      </c>
      <c r="P80" s="197">
        <v>97.263580089246602</v>
      </c>
      <c r="Q80" s="198">
        <v>198.30077771551979</v>
      </c>
      <c r="R80" s="197">
        <v>363.54545558308286</v>
      </c>
      <c r="S80" s="198">
        <v>256.44193252391187</v>
      </c>
      <c r="T80" s="197">
        <v>-1566.9092401279165</v>
      </c>
      <c r="U80" s="198">
        <v>-516.28157311184384</v>
      </c>
      <c r="V80" s="197">
        <v>-804.64896467503343</v>
      </c>
      <c r="W80" s="198">
        <v>-367.19380749977967</v>
      </c>
      <c r="X80" s="197">
        <v>-610.86962438209753</v>
      </c>
      <c r="Y80" s="198">
        <v>-96.63187442210814</v>
      </c>
      <c r="Z80" s="197">
        <v>-714.76760514455918</v>
      </c>
      <c r="AA80" s="198">
        <v>-89.248207913439785</v>
      </c>
      <c r="AB80" s="197">
        <v>-82.547678571722713</v>
      </c>
      <c r="AC80" s="198">
        <v>-5.5448499518661265</v>
      </c>
      <c r="AD80" s="197">
        <v>-13.363036690117188</v>
      </c>
      <c r="AE80" s="198">
        <v>26.330201010944549</v>
      </c>
      <c r="AF80" s="197">
        <v>-228.89199098246095</v>
      </c>
      <c r="AG80" s="198">
        <v>224.90131372919953</v>
      </c>
      <c r="AH80" s="197">
        <v>510.80986579643695</v>
      </c>
      <c r="AI80" s="198">
        <v>478.97229947859734</v>
      </c>
      <c r="AJ80" s="197">
        <v>812.01584504193397</v>
      </c>
      <c r="AK80" s="198">
        <v>846.56490293487934</v>
      </c>
      <c r="AL80" s="197">
        <v>861.76122340197821</v>
      </c>
      <c r="AM80" s="198">
        <v>612.67379505418216</v>
      </c>
      <c r="AN80" s="197">
        <v>191.28781245589727</v>
      </c>
      <c r="AO80" s="198">
        <v>91.880441253667158</v>
      </c>
      <c r="AP80" s="197">
        <v>344.94372288501359</v>
      </c>
      <c r="AQ80" s="198">
        <v>241.28524112057744</v>
      </c>
      <c r="AR80" s="197">
        <v>-1598.7187737211555</v>
      </c>
      <c r="AS80" s="198">
        <v>-548.09943327027099</v>
      </c>
      <c r="AT80" s="197">
        <v>-833.35817315150257</v>
      </c>
      <c r="AU80" s="198">
        <v>-390.4815093599363</v>
      </c>
      <c r="AV80" s="197">
        <v>-697.0796534902795</v>
      </c>
      <c r="AW80" s="198">
        <v>-33.181057484024642</v>
      </c>
      <c r="AX80" s="197">
        <v>-638.33733617827068</v>
      </c>
      <c r="AY80" s="198">
        <v>-172.46285164442094</v>
      </c>
      <c r="AZ80" s="197">
        <v>-82.079559907380172</v>
      </c>
      <c r="BA80" s="197">
        <v>-7.3297746000077311</v>
      </c>
      <c r="BB80" s="199">
        <v>1125.1819791666674</v>
      </c>
      <c r="BC80" s="200">
        <v>0</v>
      </c>
      <c r="BD80" s="201">
        <v>495.00787760416671</v>
      </c>
      <c r="BE80" s="200">
        <v>0</v>
      </c>
      <c r="BF80" s="201">
        <v>1940.9600480769232</v>
      </c>
      <c r="BG80" s="200">
        <v>0</v>
      </c>
      <c r="BH80" s="201">
        <v>741.74828750000017</v>
      </c>
      <c r="BI80" s="200">
        <v>0</v>
      </c>
      <c r="BJ80" s="201">
        <v>1305.3161000000007</v>
      </c>
      <c r="BK80" s="200">
        <v>0</v>
      </c>
      <c r="BL80" s="201">
        <v>2182.6015393518524</v>
      </c>
      <c r="BM80" s="200">
        <v>0</v>
      </c>
      <c r="BN80" s="201">
        <v>1246.8513221153853</v>
      </c>
      <c r="BO80" s="200">
        <v>0</v>
      </c>
      <c r="BP80" s="201">
        <v>461.88890000000021</v>
      </c>
      <c r="BQ80" s="200">
        <v>0</v>
      </c>
      <c r="BR80" s="201">
        <v>643.97384615384533</v>
      </c>
      <c r="BS80" s="200">
        <v>0</v>
      </c>
      <c r="BT80" s="201">
        <v>1129.4933375000001</v>
      </c>
      <c r="BU80" s="200">
        <v>0</v>
      </c>
      <c r="BV80" s="201">
        <v>1398.1324652777769</v>
      </c>
      <c r="BW80" s="200">
        <v>0</v>
      </c>
      <c r="BX80" s="201">
        <v>202.84797499999954</v>
      </c>
      <c r="BY80" s="200">
        <v>0</v>
      </c>
      <c r="BZ80" s="201">
        <v>902.09056490384728</v>
      </c>
      <c r="CA80" s="200">
        <v>0</v>
      </c>
      <c r="CB80" s="201">
        <v>797.9336750000009</v>
      </c>
      <c r="CC80" s="200">
        <v>0</v>
      </c>
      <c r="CD80" s="201">
        <v>1948.814206730769</v>
      </c>
      <c r="CE80" s="200">
        <v>0</v>
      </c>
      <c r="CF80" s="201">
        <v>1062.6473000000005</v>
      </c>
      <c r="CG80" s="200">
        <v>0</v>
      </c>
      <c r="CH80" s="201">
        <v>756.91930989583363</v>
      </c>
      <c r="CI80" s="200">
        <v>0</v>
      </c>
      <c r="CJ80" s="201">
        <v>1960.232719907407</v>
      </c>
      <c r="CK80" s="200">
        <v>0</v>
      </c>
      <c r="CL80" s="201">
        <v>1003.0391249999994</v>
      </c>
      <c r="CM80" s="200">
        <v>0</v>
      </c>
      <c r="CN80" s="201">
        <v>671.29390625000065</v>
      </c>
      <c r="CO80" s="200">
        <v>0</v>
      </c>
      <c r="CP80" s="201">
        <v>647.2542788461534</v>
      </c>
      <c r="CQ80" s="200">
        <v>0</v>
      </c>
      <c r="CR80" s="201">
        <v>1323.8260749999984</v>
      </c>
      <c r="CS80" s="200">
        <v>0</v>
      </c>
      <c r="CT80" s="201">
        <v>1218.9587615740736</v>
      </c>
      <c r="CU80" s="200">
        <v>0</v>
      </c>
      <c r="CV80" s="201">
        <v>205.69298750000021</v>
      </c>
      <c r="CW80" s="200">
        <v>0</v>
      </c>
    </row>
    <row r="81" spans="2:101" x14ac:dyDescent="0.25">
      <c r="B81" s="94">
        <v>10239</v>
      </c>
      <c r="C81" s="95" t="s">
        <v>84</v>
      </c>
      <c r="D81" s="195">
        <v>1.3762E-4</v>
      </c>
      <c r="E81" s="196">
        <v>1.3750100000000002E-4</v>
      </c>
      <c r="F81" s="197">
        <v>-16.814112896733707</v>
      </c>
      <c r="G81" s="198">
        <v>24.779702298581959</v>
      </c>
      <c r="H81" s="197">
        <v>-16.818972633898959</v>
      </c>
      <c r="I81" s="198">
        <v>42.974956990021703</v>
      </c>
      <c r="J81" s="197">
        <v>116.5115624962307</v>
      </c>
      <c r="K81" s="198">
        <v>134.61399182247416</v>
      </c>
      <c r="L81" s="197">
        <v>162.50889478682925</v>
      </c>
      <c r="M81" s="198">
        <v>190.537111540209</v>
      </c>
      <c r="N81" s="197">
        <v>137.38712933912916</v>
      </c>
      <c r="O81" s="198">
        <v>133.52116008387205</v>
      </c>
      <c r="P81" s="197">
        <v>50.420550381109202</v>
      </c>
      <c r="Q81" s="198">
        <v>54.090175496875482</v>
      </c>
      <c r="R81" s="197">
        <v>21.486984879618351</v>
      </c>
      <c r="S81" s="198">
        <v>43.919793977061325</v>
      </c>
      <c r="T81" s="197">
        <v>-270.55042601073302</v>
      </c>
      <c r="U81" s="198">
        <v>-93.792871359129506</v>
      </c>
      <c r="V81" s="197">
        <v>-167.47669542224102</v>
      </c>
      <c r="W81" s="198">
        <v>-85.213549966605854</v>
      </c>
      <c r="X81" s="197">
        <v>-129.82380311203835</v>
      </c>
      <c r="Y81" s="198">
        <v>-32.295347504948992</v>
      </c>
      <c r="Z81" s="197">
        <v>-147.73128841459288</v>
      </c>
      <c r="AA81" s="198">
        <v>-52.751604687233595</v>
      </c>
      <c r="AB81" s="197">
        <v>-70.978570206766207</v>
      </c>
      <c r="AC81" s="198">
        <v>-28.396255244091659</v>
      </c>
      <c r="AD81" s="197">
        <v>-16.453143368287904</v>
      </c>
      <c r="AE81" s="198">
        <v>24.985350051426526</v>
      </c>
      <c r="AF81" s="197">
        <v>-16.39332875878322</v>
      </c>
      <c r="AG81" s="198">
        <v>43.232354476856393</v>
      </c>
      <c r="AH81" s="197">
        <v>116.92231902764289</v>
      </c>
      <c r="AI81" s="198">
        <v>134.86846502842619</v>
      </c>
      <c r="AJ81" s="197">
        <v>162.86452279794941</v>
      </c>
      <c r="AK81" s="198">
        <v>190.7587319264662</v>
      </c>
      <c r="AL81" s="197">
        <v>135.33154888035264</v>
      </c>
      <c r="AM81" s="198">
        <v>129.00873778978166</v>
      </c>
      <c r="AN81" s="197">
        <v>50.797082749548693</v>
      </c>
      <c r="AO81" s="198">
        <v>54.319390694563829</v>
      </c>
      <c r="AP81" s="197">
        <v>21.800053304188378</v>
      </c>
      <c r="AQ81" s="198">
        <v>44.111000669451435</v>
      </c>
      <c r="AR81" s="197">
        <v>-270.03801606097807</v>
      </c>
      <c r="AS81" s="198">
        <v>-93.508301189592117</v>
      </c>
      <c r="AT81" s="197">
        <v>-167.06343703911907</v>
      </c>
      <c r="AU81" s="198">
        <v>-84.979638310988761</v>
      </c>
      <c r="AV81" s="197">
        <v>-129.43941944708902</v>
      </c>
      <c r="AW81" s="198">
        <v>-32.089663806699541</v>
      </c>
      <c r="AX81" s="197">
        <v>-147.32013591036869</v>
      </c>
      <c r="AY81" s="198">
        <v>-52.542594845438956</v>
      </c>
      <c r="AZ81" s="197">
        <v>-70.65754176559048</v>
      </c>
      <c r="BA81" s="197">
        <v>-28.195821365701569</v>
      </c>
      <c r="BB81" s="199">
        <v>127.22062499999998</v>
      </c>
      <c r="BC81" s="200">
        <v>0</v>
      </c>
      <c r="BD81" s="201">
        <v>54.532369791666653</v>
      </c>
      <c r="BE81" s="200">
        <v>0</v>
      </c>
      <c r="BF81" s="201">
        <v>189.85026442307696</v>
      </c>
      <c r="BG81" s="200">
        <v>0</v>
      </c>
      <c r="BH81" s="201">
        <v>167.28442500000023</v>
      </c>
      <c r="BI81" s="200">
        <v>0</v>
      </c>
      <c r="BJ81" s="201">
        <v>81.664800000000014</v>
      </c>
      <c r="BK81" s="200">
        <v>0</v>
      </c>
      <c r="BL81" s="201">
        <v>102.19287037037041</v>
      </c>
      <c r="BM81" s="200">
        <v>0</v>
      </c>
      <c r="BN81" s="201">
        <v>153.15545673076932</v>
      </c>
      <c r="BO81" s="200">
        <v>0</v>
      </c>
      <c r="BP81" s="201">
        <v>109.24847499999983</v>
      </c>
      <c r="BQ81" s="200">
        <v>0</v>
      </c>
      <c r="BR81" s="201">
        <v>86.109254807692295</v>
      </c>
      <c r="BS81" s="200">
        <v>0</v>
      </c>
      <c r="BT81" s="201">
        <v>30.908500000000071</v>
      </c>
      <c r="BU81" s="200">
        <v>0</v>
      </c>
      <c r="BV81" s="201">
        <v>64.089050925925875</v>
      </c>
      <c r="BW81" s="200">
        <v>0</v>
      </c>
      <c r="BX81" s="201">
        <v>46.946549999999881</v>
      </c>
      <c r="BY81" s="200">
        <v>0</v>
      </c>
      <c r="BZ81" s="201">
        <v>91.551418269230737</v>
      </c>
      <c r="CA81" s="200">
        <v>0</v>
      </c>
      <c r="CB81" s="201">
        <v>104.055875</v>
      </c>
      <c r="CC81" s="200">
        <v>0</v>
      </c>
      <c r="CD81" s="201">
        <v>189.85026442307696</v>
      </c>
      <c r="CE81" s="200">
        <v>0</v>
      </c>
      <c r="CF81" s="201">
        <v>167.28442500000023</v>
      </c>
      <c r="CG81" s="200">
        <v>0</v>
      </c>
      <c r="CH81" s="201">
        <v>74.27127604166661</v>
      </c>
      <c r="CI81" s="200">
        <v>0</v>
      </c>
      <c r="CJ81" s="201">
        <v>102.19287037037041</v>
      </c>
      <c r="CK81" s="200">
        <v>0</v>
      </c>
      <c r="CL81" s="201">
        <v>116.27647500000005</v>
      </c>
      <c r="CM81" s="200">
        <v>0</v>
      </c>
      <c r="CN81" s="201">
        <v>140.2135336538461</v>
      </c>
      <c r="CO81" s="200">
        <v>0</v>
      </c>
      <c r="CP81" s="201">
        <v>86.109254807692295</v>
      </c>
      <c r="CQ81" s="200">
        <v>0</v>
      </c>
      <c r="CR81" s="201">
        <v>30.908500000000071</v>
      </c>
      <c r="CS81" s="200">
        <v>0</v>
      </c>
      <c r="CT81" s="201">
        <v>64.089050925925875</v>
      </c>
      <c r="CU81" s="200">
        <v>0</v>
      </c>
      <c r="CV81" s="201">
        <v>46.946549999999881</v>
      </c>
      <c r="CW81" s="200">
        <v>0</v>
      </c>
    </row>
    <row r="82" spans="2:101" x14ac:dyDescent="0.25">
      <c r="B82" s="94">
        <v>10242</v>
      </c>
      <c r="C82" s="95" t="s">
        <v>85</v>
      </c>
      <c r="D82" s="195">
        <v>9.4846694794869092E-5</v>
      </c>
      <c r="E82" s="196">
        <v>9.572880313792009E-5</v>
      </c>
      <c r="F82" s="197">
        <v>-128.43028544712672</v>
      </c>
      <c r="G82" s="198">
        <v>-58.63012999111541</v>
      </c>
      <c r="H82" s="197">
        <v>-188.41010204510741</v>
      </c>
      <c r="I82" s="198">
        <v>-86.896292510422171</v>
      </c>
      <c r="J82" s="197">
        <v>-143.78060934655841</v>
      </c>
      <c r="K82" s="198">
        <v>-58.451743879240588</v>
      </c>
      <c r="L82" s="197">
        <v>-115.88297247320584</v>
      </c>
      <c r="M82" s="198">
        <v>-44.596816007716342</v>
      </c>
      <c r="N82" s="197">
        <v>-111.24460239966253</v>
      </c>
      <c r="O82" s="198">
        <v>-42.74443429278125</v>
      </c>
      <c r="P82" s="197">
        <v>-169.00342727696608</v>
      </c>
      <c r="Q82" s="198">
        <v>-85.634208962416011</v>
      </c>
      <c r="R82" s="197">
        <v>-138.3005130229059</v>
      </c>
      <c r="S82" s="198">
        <v>-75.184049209254226</v>
      </c>
      <c r="T82" s="197">
        <v>-88.457309748165969</v>
      </c>
      <c r="U82" s="198">
        <v>25.584023416718328</v>
      </c>
      <c r="V82" s="197">
        <v>178.12188482186457</v>
      </c>
      <c r="W82" s="198">
        <v>171.50588722329096</v>
      </c>
      <c r="X82" s="197">
        <v>304.08609276457543</v>
      </c>
      <c r="Y82" s="198">
        <v>314.60965753224082</v>
      </c>
      <c r="Z82" s="197">
        <v>204.62850131310989</v>
      </c>
      <c r="AA82" s="198">
        <v>215.28688953031798</v>
      </c>
      <c r="AB82" s="197">
        <v>58.74986940135944</v>
      </c>
      <c r="AC82" s="198">
        <v>80.823302902101688</v>
      </c>
      <c r="AD82" s="197">
        <v>-128.58559241553948</v>
      </c>
      <c r="AE82" s="198">
        <v>-58.488556396521609</v>
      </c>
      <c r="AF82" s="197">
        <v>-189.1949615078548</v>
      </c>
      <c r="AG82" s="198">
        <v>-86.946027473351577</v>
      </c>
      <c r="AH82" s="197">
        <v>-144.15160325028702</v>
      </c>
      <c r="AI82" s="198">
        <v>-58.235587822518973</v>
      </c>
      <c r="AJ82" s="197">
        <v>-116.96072575767447</v>
      </c>
      <c r="AK82" s="198">
        <v>-45.011582421654097</v>
      </c>
      <c r="AL82" s="197">
        <v>-105.79250509816103</v>
      </c>
      <c r="AM82" s="198">
        <v>-40.987861525321058</v>
      </c>
      <c r="AN82" s="197">
        <v>-170.57521987899239</v>
      </c>
      <c r="AO82" s="198">
        <v>-86.430637876883637</v>
      </c>
      <c r="AP82" s="197">
        <v>-139.58675748982787</v>
      </c>
      <c r="AQ82" s="198">
        <v>-75.883287882939968</v>
      </c>
      <c r="AR82" s="197">
        <v>-84.71147416029558</v>
      </c>
      <c r="AS82" s="198">
        <v>29.425896922809073</v>
      </c>
      <c r="AT82" s="197">
        <v>184.57094631193615</v>
      </c>
      <c r="AU82" s="198">
        <v>176.4810137631687</v>
      </c>
      <c r="AV82" s="197">
        <v>311.49533759392938</v>
      </c>
      <c r="AW82" s="198">
        <v>321.12702961532892</v>
      </c>
      <c r="AX82" s="197">
        <v>211.29042145266163</v>
      </c>
      <c r="AY82" s="198">
        <v>220.70285753213466</v>
      </c>
      <c r="AZ82" s="197">
        <v>63.927503033855118</v>
      </c>
      <c r="BA82" s="197">
        <v>85.116274042604445</v>
      </c>
      <c r="BB82" s="199">
        <v>105.75514653050173</v>
      </c>
      <c r="BC82" s="200">
        <v>0</v>
      </c>
      <c r="BD82" s="201">
        <v>62.880821832264324</v>
      </c>
      <c r="BE82" s="200">
        <v>0</v>
      </c>
      <c r="BF82" s="201">
        <v>58.573825282967348</v>
      </c>
      <c r="BG82" s="200">
        <v>0</v>
      </c>
      <c r="BH82" s="201">
        <v>42.053815366267322</v>
      </c>
      <c r="BI82" s="200">
        <v>0</v>
      </c>
      <c r="BJ82" s="201">
        <v>33.824067083642547</v>
      </c>
      <c r="BK82" s="200">
        <v>0</v>
      </c>
      <c r="BL82" s="201">
        <v>48.435811601116612</v>
      </c>
      <c r="BM82" s="200">
        <v>0</v>
      </c>
      <c r="BN82" s="201">
        <v>63.767724788793821</v>
      </c>
      <c r="BO82" s="200">
        <v>0</v>
      </c>
      <c r="BP82" s="201">
        <v>0</v>
      </c>
      <c r="BQ82" s="200">
        <v>0</v>
      </c>
      <c r="BR82" s="201">
        <v>212.85552806126617</v>
      </c>
      <c r="BS82" s="200">
        <v>0</v>
      </c>
      <c r="BT82" s="201">
        <v>119.22330645605841</v>
      </c>
      <c r="BU82" s="200">
        <v>0</v>
      </c>
      <c r="BV82" s="201">
        <v>294.02290746433897</v>
      </c>
      <c r="BW82" s="200">
        <v>0</v>
      </c>
      <c r="BX82" s="201">
        <v>18.257883425209346</v>
      </c>
      <c r="BY82" s="200">
        <v>0</v>
      </c>
      <c r="BZ82" s="201">
        <v>93.82629784247608</v>
      </c>
      <c r="CA82" s="200">
        <v>0</v>
      </c>
      <c r="CB82" s="201">
        <v>80.803599862185948</v>
      </c>
      <c r="CC82" s="200">
        <v>0</v>
      </c>
      <c r="CD82" s="201">
        <v>60.693697427810704</v>
      </c>
      <c r="CE82" s="200">
        <v>0</v>
      </c>
      <c r="CF82" s="201">
        <v>42.444930960457931</v>
      </c>
      <c r="CG82" s="200">
        <v>0</v>
      </c>
      <c r="CH82" s="201">
        <v>29.463466023534473</v>
      </c>
      <c r="CI82" s="200">
        <v>0</v>
      </c>
      <c r="CJ82" s="201">
        <v>48.886282053547205</v>
      </c>
      <c r="CK82" s="200">
        <v>0</v>
      </c>
      <c r="CL82" s="201">
        <v>53.566636409413753</v>
      </c>
      <c r="CM82" s="200">
        <v>0</v>
      </c>
      <c r="CN82" s="201">
        <v>0</v>
      </c>
      <c r="CO82" s="200">
        <v>0</v>
      </c>
      <c r="CP82" s="201">
        <v>215.64588667851811</v>
      </c>
      <c r="CQ82" s="200">
        <v>0</v>
      </c>
      <c r="CR82" s="201">
        <v>121.21036056927801</v>
      </c>
      <c r="CS82" s="200">
        <v>0</v>
      </c>
      <c r="CT82" s="201">
        <v>298.07275360142285</v>
      </c>
      <c r="CU82" s="200">
        <v>0</v>
      </c>
      <c r="CV82" s="201">
        <v>19.251531458708673</v>
      </c>
      <c r="CW82" s="200">
        <v>0</v>
      </c>
    </row>
    <row r="83" spans="2:101" x14ac:dyDescent="0.25">
      <c r="B83" s="94">
        <v>10244</v>
      </c>
      <c r="C83" s="95" t="s">
        <v>86</v>
      </c>
      <c r="D83" s="195">
        <v>8.3111879704922658E-4</v>
      </c>
      <c r="E83" s="196">
        <v>8.4081792893025682E-4</v>
      </c>
      <c r="F83" s="197">
        <v>-419.11416905548879</v>
      </c>
      <c r="G83" s="198">
        <v>-70.545768741842977</v>
      </c>
      <c r="H83" s="197">
        <v>-307.4177951838746</v>
      </c>
      <c r="I83" s="198">
        <v>221.27519810812981</v>
      </c>
      <c r="J83" s="197">
        <v>849.01273243390278</v>
      </c>
      <c r="K83" s="198">
        <v>1022.089826486288</v>
      </c>
      <c r="L83" s="197">
        <v>939.75373384669979</v>
      </c>
      <c r="M83" s="198">
        <v>1006.6272707762538</v>
      </c>
      <c r="N83" s="197">
        <v>1040.6085343268574</v>
      </c>
      <c r="O83" s="198">
        <v>1070.6023141985747</v>
      </c>
      <c r="P83" s="197">
        <v>225.86698005714723</v>
      </c>
      <c r="Q83" s="198">
        <v>399.19881790202288</v>
      </c>
      <c r="R83" s="197">
        <v>-61.166250910042855</v>
      </c>
      <c r="S83" s="198">
        <v>145.92406906167471</v>
      </c>
      <c r="T83" s="197">
        <v>-1706.3384270081954</v>
      </c>
      <c r="U83" s="198">
        <v>-665.79897453501906</v>
      </c>
      <c r="V83" s="197">
        <v>-845.21018815099183</v>
      </c>
      <c r="W83" s="198">
        <v>-443.95577787901772</v>
      </c>
      <c r="X83" s="197">
        <v>-706.73797276552796</v>
      </c>
      <c r="Y83" s="198">
        <v>-182.37911161052452</v>
      </c>
      <c r="Z83" s="197">
        <v>-827.7539790544995</v>
      </c>
      <c r="AA83" s="198">
        <v>-300.27571429811491</v>
      </c>
      <c r="AB83" s="197">
        <v>-284.00597208714942</v>
      </c>
      <c r="AC83" s="198">
        <v>-100.34734058642599</v>
      </c>
      <c r="AD83" s="197">
        <v>-420.36989409977934</v>
      </c>
      <c r="AE83" s="198">
        <v>-82.299751560569632</v>
      </c>
      <c r="AF83" s="197">
        <v>-319.06708978768319</v>
      </c>
      <c r="AG83" s="198">
        <v>226.20337764077769</v>
      </c>
      <c r="AH83" s="197">
        <v>855.22430137402716</v>
      </c>
      <c r="AI83" s="198">
        <v>1030.2060411911191</v>
      </c>
      <c r="AJ83" s="197">
        <v>948.15516101576463</v>
      </c>
      <c r="AK83" s="198">
        <v>1013.2936720250499</v>
      </c>
      <c r="AL83" s="197">
        <v>1113.5496647032542</v>
      </c>
      <c r="AM83" s="198">
        <v>1104.0555736719259</v>
      </c>
      <c r="AN83" s="197">
        <v>224.23631341844231</v>
      </c>
      <c r="AO83" s="198">
        <v>400.27333605695702</v>
      </c>
      <c r="AP83" s="197">
        <v>-58.466023931919409</v>
      </c>
      <c r="AQ83" s="198">
        <v>137.87743613565203</v>
      </c>
      <c r="AR83" s="197">
        <v>-1735.7476419896432</v>
      </c>
      <c r="AS83" s="198">
        <v>-672.3361264425879</v>
      </c>
      <c r="AT83" s="197">
        <v>-856.56214744475278</v>
      </c>
      <c r="AU83" s="198">
        <v>-454.25471495005007</v>
      </c>
      <c r="AV83" s="197">
        <v>-716.37169387265499</v>
      </c>
      <c r="AW83" s="198">
        <v>-191.58612010731704</v>
      </c>
      <c r="AX83" s="197">
        <v>-839.95236863299635</v>
      </c>
      <c r="AY83" s="198">
        <v>-309.83902769911197</v>
      </c>
      <c r="AZ83" s="197">
        <v>-289.27856476847211</v>
      </c>
      <c r="BA83" s="197">
        <v>-106.56677204102664</v>
      </c>
      <c r="BB83" s="199">
        <v>799.88585295796258</v>
      </c>
      <c r="BC83" s="200">
        <v>0</v>
      </c>
      <c r="BD83" s="201">
        <v>70.054256125712627</v>
      </c>
      <c r="BE83" s="200">
        <v>0</v>
      </c>
      <c r="BF83" s="201">
        <v>670.35215022102761</v>
      </c>
      <c r="BG83" s="200">
        <v>0</v>
      </c>
      <c r="BH83" s="201">
        <v>1621.7826621929223</v>
      </c>
      <c r="BI83" s="200">
        <v>0</v>
      </c>
      <c r="BJ83" s="201">
        <v>947.82768305799323</v>
      </c>
      <c r="BK83" s="200">
        <v>0</v>
      </c>
      <c r="BL83" s="201">
        <v>678.59584542404127</v>
      </c>
      <c r="BM83" s="200">
        <v>0</v>
      </c>
      <c r="BN83" s="201">
        <v>978.11658918599926</v>
      </c>
      <c r="BO83" s="200">
        <v>0</v>
      </c>
      <c r="BP83" s="201">
        <v>949.16932893671253</v>
      </c>
      <c r="BQ83" s="200">
        <v>0</v>
      </c>
      <c r="BR83" s="201">
        <v>902.05556856528324</v>
      </c>
      <c r="BS83" s="200">
        <v>0</v>
      </c>
      <c r="BT83" s="201">
        <v>624.90656524918438</v>
      </c>
      <c r="BU83" s="200">
        <v>0</v>
      </c>
      <c r="BV83" s="201">
        <v>596.39854250173164</v>
      </c>
      <c r="BW83" s="200">
        <v>0</v>
      </c>
      <c r="BX83" s="201">
        <v>408.78696495531091</v>
      </c>
      <c r="BY83" s="200">
        <v>0</v>
      </c>
      <c r="BZ83" s="201">
        <v>644.02521808573783</v>
      </c>
      <c r="CA83" s="200">
        <v>0</v>
      </c>
      <c r="CB83" s="201">
        <v>404.46935667679975</v>
      </c>
      <c r="CC83" s="200">
        <v>0</v>
      </c>
      <c r="CD83" s="201">
        <v>719.38233709088001</v>
      </c>
      <c r="CE83" s="200">
        <v>0</v>
      </c>
      <c r="CF83" s="201">
        <v>1679.0995726098336</v>
      </c>
      <c r="CG83" s="200">
        <v>0</v>
      </c>
      <c r="CH83" s="201">
        <v>727.0282015687277</v>
      </c>
      <c r="CI83" s="200">
        <v>0</v>
      </c>
      <c r="CJ83" s="201">
        <v>727.74809178787689</v>
      </c>
      <c r="CK83" s="200">
        <v>0</v>
      </c>
      <c r="CL83" s="201">
        <v>805.30132090659424</v>
      </c>
      <c r="CM83" s="200">
        <v>0</v>
      </c>
      <c r="CN83" s="201">
        <v>1195.8640354912234</v>
      </c>
      <c r="CO83" s="200">
        <v>0</v>
      </c>
      <c r="CP83" s="201">
        <v>946.62129209862587</v>
      </c>
      <c r="CQ83" s="200">
        <v>0</v>
      </c>
      <c r="CR83" s="201">
        <v>665.78082231845201</v>
      </c>
      <c r="CS83" s="200">
        <v>0</v>
      </c>
      <c r="CT83" s="201">
        <v>639.07538821252285</v>
      </c>
      <c r="CU83" s="200">
        <v>0</v>
      </c>
      <c r="CV83" s="201">
        <v>447.94922156388657</v>
      </c>
      <c r="CW83" s="200">
        <v>0</v>
      </c>
    </row>
    <row r="84" spans="2:101" x14ac:dyDescent="0.25">
      <c r="B84" s="94">
        <v>10246</v>
      </c>
      <c r="C84" s="95" t="s">
        <v>87</v>
      </c>
      <c r="D84" s="195">
        <v>7.9230761209124622E-5</v>
      </c>
      <c r="E84" s="196">
        <v>7.9522903697044621E-5</v>
      </c>
      <c r="F84" s="197">
        <v>-17.426580091067837</v>
      </c>
      <c r="G84" s="198">
        <v>-2.3494370890742227</v>
      </c>
      <c r="H84" s="197">
        <v>-17.290819665388899</v>
      </c>
      <c r="I84" s="198">
        <v>31.376512104106087</v>
      </c>
      <c r="J84" s="197">
        <v>54.413217661991368</v>
      </c>
      <c r="K84" s="198">
        <v>50.570626348817797</v>
      </c>
      <c r="L84" s="197">
        <v>58.029815830454375</v>
      </c>
      <c r="M84" s="198">
        <v>75.398804688228211</v>
      </c>
      <c r="N84" s="197">
        <v>70.934055147080599</v>
      </c>
      <c r="O84" s="198">
        <v>54.818324393539427</v>
      </c>
      <c r="P84" s="197">
        <v>2.0111772786281521</v>
      </c>
      <c r="Q84" s="198">
        <v>4.7061349268128581</v>
      </c>
      <c r="R84" s="197">
        <v>9.5936084323878781</v>
      </c>
      <c r="S84" s="198">
        <v>11.760330225831018</v>
      </c>
      <c r="T84" s="197">
        <v>-176.59787045933729</v>
      </c>
      <c r="U84" s="198">
        <v>-64.180665157356046</v>
      </c>
      <c r="V84" s="197">
        <v>-105.13853219455903</v>
      </c>
      <c r="W84" s="198">
        <v>-51.583796590359874</v>
      </c>
      <c r="X84" s="197">
        <v>-87.23020457272338</v>
      </c>
      <c r="Y84" s="198">
        <v>-14.208557921324937</v>
      </c>
      <c r="Z84" s="197">
        <v>-90.095668814442291</v>
      </c>
      <c r="AA84" s="198">
        <v>-31.051963445520229</v>
      </c>
      <c r="AB84" s="197">
        <v>-36.103327304961006</v>
      </c>
      <c r="AC84" s="198">
        <v>-13.336261046438144</v>
      </c>
      <c r="AD84" s="197">
        <v>-25.152840313663631</v>
      </c>
      <c r="AE84" s="198">
        <v>6.0674963980429029</v>
      </c>
      <c r="AF84" s="197">
        <v>-5.3447694859739805</v>
      </c>
      <c r="AG84" s="198">
        <v>20.245804091542034</v>
      </c>
      <c r="AH84" s="197">
        <v>55.069498787706877</v>
      </c>
      <c r="AI84" s="198">
        <v>51.065162297000732</v>
      </c>
      <c r="AJ84" s="197">
        <v>58.678590515818762</v>
      </c>
      <c r="AK84" s="198">
        <v>76.00554247016936</v>
      </c>
      <c r="AL84" s="197">
        <v>68.309461985049538</v>
      </c>
      <c r="AM84" s="198">
        <v>54.662958096035091</v>
      </c>
      <c r="AN84" s="197">
        <v>2.4859709832062329</v>
      </c>
      <c r="AO84" s="198">
        <v>5.0195768350194694</v>
      </c>
      <c r="AP84" s="197">
        <v>0.97612412993586983</v>
      </c>
      <c r="AQ84" s="198">
        <v>21.220018832033357</v>
      </c>
      <c r="AR84" s="197">
        <v>-169.56505921435189</v>
      </c>
      <c r="AS84" s="198">
        <v>-71.337941105327957</v>
      </c>
      <c r="AT84" s="197">
        <v>-105.05408229897012</v>
      </c>
      <c r="AU84" s="198">
        <v>-51.482713745581364</v>
      </c>
      <c r="AV84" s="197">
        <v>-87.109986583757959</v>
      </c>
      <c r="AW84" s="198">
        <v>-13.939087631659822</v>
      </c>
      <c r="AX84" s="197">
        <v>-89.947702701813299</v>
      </c>
      <c r="AY84" s="198">
        <v>-30.882974927162998</v>
      </c>
      <c r="AZ84" s="197">
        <v>-35.780926812002321</v>
      </c>
      <c r="BA84" s="197">
        <v>-13.077427252503723</v>
      </c>
      <c r="BB84" s="199">
        <v>20.964013902935466</v>
      </c>
      <c r="BC84" s="200">
        <v>0</v>
      </c>
      <c r="BD84" s="201">
        <v>48.193072343100255</v>
      </c>
      <c r="BE84" s="200">
        <v>0</v>
      </c>
      <c r="BF84" s="201">
        <v>126.5386710153259</v>
      </c>
      <c r="BG84" s="200">
        <v>0</v>
      </c>
      <c r="BH84" s="201">
        <v>166.38568653219463</v>
      </c>
      <c r="BI84" s="200">
        <v>0</v>
      </c>
      <c r="BJ84" s="201">
        <v>43.831664462299152</v>
      </c>
      <c r="BK84" s="200">
        <v>0</v>
      </c>
      <c r="BL84" s="201">
        <v>172.44315394363923</v>
      </c>
      <c r="BM84" s="200">
        <v>0</v>
      </c>
      <c r="BN84" s="201">
        <v>55.26107909704632</v>
      </c>
      <c r="BO84" s="200">
        <v>0</v>
      </c>
      <c r="BP84" s="201">
        <v>115.85478268344764</v>
      </c>
      <c r="BQ84" s="200">
        <v>0</v>
      </c>
      <c r="BR84" s="201">
        <v>73.597497941644235</v>
      </c>
      <c r="BS84" s="200">
        <v>0</v>
      </c>
      <c r="BT84" s="201">
        <v>38.951704854478017</v>
      </c>
      <c r="BU84" s="200">
        <v>0</v>
      </c>
      <c r="BV84" s="201">
        <v>56.704872863367896</v>
      </c>
      <c r="BW84" s="200">
        <v>0</v>
      </c>
      <c r="BX84" s="201">
        <v>8.9429918754915878</v>
      </c>
      <c r="BY84" s="200">
        <v>0</v>
      </c>
      <c r="BZ84" s="201">
        <v>21.347192262311243</v>
      </c>
      <c r="CA84" s="200">
        <v>0</v>
      </c>
      <c r="CB84" s="201">
        <v>50.439541999101039</v>
      </c>
      <c r="CC84" s="200">
        <v>0</v>
      </c>
      <c r="CD84" s="201">
        <v>128.71795631747722</v>
      </c>
      <c r="CE84" s="200">
        <v>0</v>
      </c>
      <c r="CF84" s="201">
        <v>168.90739001573223</v>
      </c>
      <c r="CG84" s="200">
        <v>0</v>
      </c>
      <c r="CH84" s="201">
        <v>44.463929672575695</v>
      </c>
      <c r="CI84" s="200">
        <v>0</v>
      </c>
      <c r="CJ84" s="201">
        <v>174.55550998239502</v>
      </c>
      <c r="CK84" s="200">
        <v>0</v>
      </c>
      <c r="CL84" s="201">
        <v>56.35227955388234</v>
      </c>
      <c r="CM84" s="200">
        <v>0</v>
      </c>
      <c r="CN84" s="201">
        <v>117.1946065136964</v>
      </c>
      <c r="CO84" s="200">
        <v>0</v>
      </c>
      <c r="CP84" s="201">
        <v>74.106770288580393</v>
      </c>
      <c r="CQ84" s="200">
        <v>0</v>
      </c>
      <c r="CR84" s="201">
        <v>39.363494128553754</v>
      </c>
      <c r="CS84" s="200">
        <v>0</v>
      </c>
      <c r="CT84" s="201">
        <v>57.112857952204351</v>
      </c>
      <c r="CU84" s="200">
        <v>0</v>
      </c>
      <c r="CV84" s="201">
        <v>9.2723680750647137</v>
      </c>
      <c r="CW84" s="200">
        <v>0</v>
      </c>
    </row>
    <row r="85" spans="2:101" x14ac:dyDescent="0.25">
      <c r="B85" s="94">
        <v>10247</v>
      </c>
      <c r="C85" s="95" t="s">
        <v>88</v>
      </c>
      <c r="D85" s="195">
        <v>5.7202568320509416E-4</v>
      </c>
      <c r="E85" s="196">
        <v>5.7507591403555317E-4</v>
      </c>
      <c r="F85" s="197">
        <v>43.958682453165217</v>
      </c>
      <c r="G85" s="198">
        <v>20.533623961335394</v>
      </c>
      <c r="H85" s="197">
        <v>-24.005820622510729</v>
      </c>
      <c r="I85" s="198">
        <v>218.37944623874552</v>
      </c>
      <c r="J85" s="197">
        <v>426.70169086193602</v>
      </c>
      <c r="K85" s="198">
        <v>324.20435676975569</v>
      </c>
      <c r="L85" s="197">
        <v>669.14720521627271</v>
      </c>
      <c r="M85" s="198">
        <v>625.34781114082966</v>
      </c>
      <c r="N85" s="197">
        <v>664.00877448835752</v>
      </c>
      <c r="O85" s="198">
        <v>438.25977901114436</v>
      </c>
      <c r="P85" s="197">
        <v>286.14806353410307</v>
      </c>
      <c r="Q85" s="198">
        <v>152.84111924871181</v>
      </c>
      <c r="R85" s="197">
        <v>368.53547742662562</v>
      </c>
      <c r="S85" s="198">
        <v>207.47467633558963</v>
      </c>
      <c r="T85" s="197">
        <v>-1002.6815568970586</v>
      </c>
      <c r="U85" s="198">
        <v>-366.25140851653072</v>
      </c>
      <c r="V85" s="197">
        <v>-540.07253599220485</v>
      </c>
      <c r="W85" s="198">
        <v>-295.98413901710848</v>
      </c>
      <c r="X85" s="197">
        <v>-462.68772322382188</v>
      </c>
      <c r="Y85" s="198">
        <v>-64.795510090342987</v>
      </c>
      <c r="Z85" s="197">
        <v>-478.71610094236308</v>
      </c>
      <c r="AA85" s="198">
        <v>-177.07000397504379</v>
      </c>
      <c r="AB85" s="197">
        <v>-72.969552126399591</v>
      </c>
      <c r="AC85" s="198">
        <v>-61.605829950786834</v>
      </c>
      <c r="AD85" s="197">
        <v>24.917102676164959</v>
      </c>
      <c r="AE85" s="198">
        <v>99.280424494026903</v>
      </c>
      <c r="AF85" s="197">
        <v>84.122396797862351</v>
      </c>
      <c r="AG85" s="198">
        <v>161.79765866553734</v>
      </c>
      <c r="AH85" s="197">
        <v>458.4884604894259</v>
      </c>
      <c r="AI85" s="198">
        <v>340.51880352122652</v>
      </c>
      <c r="AJ85" s="197">
        <v>697.68442396809394</v>
      </c>
      <c r="AK85" s="198">
        <v>640.18571807859428</v>
      </c>
      <c r="AL85" s="197">
        <v>683.74553281980093</v>
      </c>
      <c r="AM85" s="198">
        <v>459.17058726539659</v>
      </c>
      <c r="AN85" s="197">
        <v>301.99214562542579</v>
      </c>
      <c r="AO85" s="198">
        <v>160.59047577510972</v>
      </c>
      <c r="AP85" s="197">
        <v>315.36480147920668</v>
      </c>
      <c r="AQ85" s="198">
        <v>277.30669177164697</v>
      </c>
      <c r="AR85" s="197">
        <v>-956.52702037903998</v>
      </c>
      <c r="AS85" s="198">
        <v>-424.40381634009833</v>
      </c>
      <c r="AT85" s="197">
        <v>-548.66655964146412</v>
      </c>
      <c r="AU85" s="198">
        <v>-303.69183569211549</v>
      </c>
      <c r="AV85" s="197">
        <v>-474.19335709329391</v>
      </c>
      <c r="AW85" s="198">
        <v>-75.978693790985929</v>
      </c>
      <c r="AX85" s="197">
        <v>-496.47456587290645</v>
      </c>
      <c r="AY85" s="198">
        <v>-190.27560959769468</v>
      </c>
      <c r="AZ85" s="197">
        <v>-91.612327876955263</v>
      </c>
      <c r="BA85" s="197">
        <v>-77.561344830719989</v>
      </c>
      <c r="BB85" s="199">
        <v>429.4058807948017</v>
      </c>
      <c r="BC85" s="200">
        <v>0</v>
      </c>
      <c r="BD85" s="201">
        <v>80.223257716458306</v>
      </c>
      <c r="BE85" s="200">
        <v>0</v>
      </c>
      <c r="BF85" s="201">
        <v>1354.8815331077121</v>
      </c>
      <c r="BG85" s="200">
        <v>0</v>
      </c>
      <c r="BH85" s="201">
        <v>891.50190615168822</v>
      </c>
      <c r="BI85" s="200">
        <v>0</v>
      </c>
      <c r="BJ85" s="201">
        <v>667.6161843327136</v>
      </c>
      <c r="BK85" s="200">
        <v>0</v>
      </c>
      <c r="BL85" s="201">
        <v>1159.208433531131</v>
      </c>
      <c r="BM85" s="200">
        <v>0</v>
      </c>
      <c r="BN85" s="201">
        <v>644.27788395025573</v>
      </c>
      <c r="BO85" s="200">
        <v>0</v>
      </c>
      <c r="BP85" s="201">
        <v>716.60771822764616</v>
      </c>
      <c r="BQ85" s="200">
        <v>0</v>
      </c>
      <c r="BR85" s="201">
        <v>204.66987943321598</v>
      </c>
      <c r="BS85" s="200">
        <v>0</v>
      </c>
      <c r="BT85" s="201">
        <v>386.75096321494885</v>
      </c>
      <c r="BU85" s="200">
        <v>0</v>
      </c>
      <c r="BV85" s="201">
        <v>645.66404489738807</v>
      </c>
      <c r="BW85" s="200">
        <v>0</v>
      </c>
      <c r="BX85" s="201">
        <v>0</v>
      </c>
      <c r="BY85" s="200">
        <v>0</v>
      </c>
      <c r="BZ85" s="201">
        <v>427.48508146635834</v>
      </c>
      <c r="CA85" s="200">
        <v>0</v>
      </c>
      <c r="CB85" s="201">
        <v>119.67273249819954</v>
      </c>
      <c r="CC85" s="200">
        <v>0</v>
      </c>
      <c r="CD85" s="201">
        <v>1379.1942864031025</v>
      </c>
      <c r="CE85" s="200">
        <v>0</v>
      </c>
      <c r="CF85" s="201">
        <v>909.1776984042757</v>
      </c>
      <c r="CG85" s="200">
        <v>0</v>
      </c>
      <c r="CH85" s="201">
        <v>624.31326505230606</v>
      </c>
      <c r="CI85" s="200">
        <v>0</v>
      </c>
      <c r="CJ85" s="201">
        <v>1180.2430380253275</v>
      </c>
      <c r="CK85" s="200">
        <v>0</v>
      </c>
      <c r="CL85" s="201">
        <v>637.65304133343398</v>
      </c>
      <c r="CM85" s="200">
        <v>0</v>
      </c>
      <c r="CN85" s="201">
        <v>755.29360680610216</v>
      </c>
      <c r="CO85" s="200">
        <v>0</v>
      </c>
      <c r="CP85" s="201">
        <v>220.81641868015282</v>
      </c>
      <c r="CQ85" s="200">
        <v>0</v>
      </c>
      <c r="CR85" s="201">
        <v>400.14565887124331</v>
      </c>
      <c r="CS85" s="200">
        <v>0</v>
      </c>
      <c r="CT85" s="201">
        <v>660.35756547776987</v>
      </c>
      <c r="CU85" s="200">
        <v>0</v>
      </c>
      <c r="CV85" s="201">
        <v>0</v>
      </c>
      <c r="CW85" s="200">
        <v>0</v>
      </c>
    </row>
    <row r="86" spans="2:101" x14ac:dyDescent="0.25">
      <c r="B86" s="94">
        <v>10256</v>
      </c>
      <c r="C86" s="95" t="s">
        <v>89</v>
      </c>
      <c r="D86" s="195">
        <v>4.2288999999999998E-4</v>
      </c>
      <c r="E86" s="196">
        <v>4.2480100000000004E-4</v>
      </c>
      <c r="F86" s="197">
        <v>-149.57007823063313</v>
      </c>
      <c r="G86" s="198">
        <v>-35.20427584401012</v>
      </c>
      <c r="H86" s="197">
        <v>-284.29631094716996</v>
      </c>
      <c r="I86" s="198">
        <v>-14.210470063142985</v>
      </c>
      <c r="J86" s="197">
        <v>168.19961984109122</v>
      </c>
      <c r="K86" s="198">
        <v>368.18017953717538</v>
      </c>
      <c r="L86" s="197">
        <v>335.59738842321025</v>
      </c>
      <c r="M86" s="198">
        <v>377.8950920646634</v>
      </c>
      <c r="N86" s="197">
        <v>142.307468160328</v>
      </c>
      <c r="O86" s="198">
        <v>173.27923291940584</v>
      </c>
      <c r="P86" s="197">
        <v>-130.34403848228996</v>
      </c>
      <c r="Q86" s="198">
        <v>37.46405482832197</v>
      </c>
      <c r="R86" s="197">
        <v>89.691803853668304</v>
      </c>
      <c r="S86" s="198">
        <v>89.945134286872985</v>
      </c>
      <c r="T86" s="197">
        <v>-482.85611165440247</v>
      </c>
      <c r="U86" s="198">
        <v>-149.34268908125466</v>
      </c>
      <c r="V86" s="197">
        <v>-268.3035192727184</v>
      </c>
      <c r="W86" s="198">
        <v>-41.102550873259311</v>
      </c>
      <c r="X86" s="197">
        <v>-33.104701096133411</v>
      </c>
      <c r="Y86" s="198">
        <v>164.49456006127107</v>
      </c>
      <c r="Z86" s="197">
        <v>-227.27388274267685</v>
      </c>
      <c r="AA86" s="198">
        <v>75.500212129892489</v>
      </c>
      <c r="AB86" s="197">
        <v>-130.98177709082523</v>
      </c>
      <c r="AC86" s="198">
        <v>-39.880418339441405</v>
      </c>
      <c r="AD86" s="197">
        <v>-150.82553418743913</v>
      </c>
      <c r="AE86" s="198">
        <v>-36.657876816161107</v>
      </c>
      <c r="AF86" s="197">
        <v>-287.40533082402942</v>
      </c>
      <c r="AG86" s="198">
        <v>-14.591650881134974</v>
      </c>
      <c r="AH86" s="197">
        <v>167.32484818958926</v>
      </c>
      <c r="AI86" s="198">
        <v>368.56628922982713</v>
      </c>
      <c r="AJ86" s="197">
        <v>335.95553595051479</v>
      </c>
      <c r="AK86" s="198">
        <v>378.76509939123918</v>
      </c>
      <c r="AL86" s="197">
        <v>190.04676250952849</v>
      </c>
      <c r="AM86" s="198">
        <v>197.358197956575</v>
      </c>
      <c r="AN86" s="197">
        <v>-131.80047034017181</v>
      </c>
      <c r="AO86" s="198">
        <v>37.021883418385407</v>
      </c>
      <c r="AP86" s="197">
        <v>89.986168270867296</v>
      </c>
      <c r="AQ86" s="198">
        <v>89.432914756137336</v>
      </c>
      <c r="AR86" s="197">
        <v>-485.85744761223231</v>
      </c>
      <c r="AS86" s="198">
        <v>-149.67819121559063</v>
      </c>
      <c r="AT86" s="197">
        <v>-269.78435771932436</v>
      </c>
      <c r="AU86" s="198">
        <v>-41.46076187228698</v>
      </c>
      <c r="AV86" s="197">
        <v>-33.546660539144071</v>
      </c>
      <c r="AW86" s="198">
        <v>165.05206684820635</v>
      </c>
      <c r="AX86" s="197">
        <v>-228.61033825168931</v>
      </c>
      <c r="AY86" s="198">
        <v>75.639264964601622</v>
      </c>
      <c r="AZ86" s="197">
        <v>-132.01767617558875</v>
      </c>
      <c r="BA86" s="197">
        <v>-40.348935621823784</v>
      </c>
      <c r="BB86" s="199">
        <v>227.92234953703678</v>
      </c>
      <c r="BC86" s="200">
        <v>0</v>
      </c>
      <c r="BD86" s="201">
        <v>0</v>
      </c>
      <c r="BE86" s="200">
        <v>0</v>
      </c>
      <c r="BF86" s="201">
        <v>1856.9078125000008</v>
      </c>
      <c r="BG86" s="200">
        <v>0</v>
      </c>
      <c r="BH86" s="201">
        <v>837.09811250000018</v>
      </c>
      <c r="BI86" s="200">
        <v>0</v>
      </c>
      <c r="BJ86" s="201">
        <v>589.41285000000005</v>
      </c>
      <c r="BK86" s="200">
        <v>0</v>
      </c>
      <c r="BL86" s="201">
        <v>192.87034722222236</v>
      </c>
      <c r="BM86" s="200">
        <v>0</v>
      </c>
      <c r="BN86" s="201">
        <v>172.62328124999999</v>
      </c>
      <c r="BO86" s="200">
        <v>0</v>
      </c>
      <c r="BP86" s="201">
        <v>252.67791250000016</v>
      </c>
      <c r="BQ86" s="200">
        <v>0</v>
      </c>
      <c r="BR86" s="201">
        <v>374.8470312500001</v>
      </c>
      <c r="BS86" s="200">
        <v>0</v>
      </c>
      <c r="BT86" s="201">
        <v>1.7510999999997523</v>
      </c>
      <c r="BU86" s="200">
        <v>0</v>
      </c>
      <c r="BV86" s="201">
        <v>349.42450231481524</v>
      </c>
      <c r="BW86" s="200">
        <v>0</v>
      </c>
      <c r="BX86" s="201">
        <v>0</v>
      </c>
      <c r="BY86" s="200">
        <v>0</v>
      </c>
      <c r="BZ86" s="201">
        <v>130.31828125000001</v>
      </c>
      <c r="CA86" s="200">
        <v>0</v>
      </c>
      <c r="CB86" s="201">
        <v>84.913562499999927</v>
      </c>
      <c r="CC86" s="200">
        <v>0</v>
      </c>
      <c r="CD86" s="201">
        <v>1867.85421875</v>
      </c>
      <c r="CE86" s="200">
        <v>0</v>
      </c>
      <c r="CF86" s="201">
        <v>844.54532499999982</v>
      </c>
      <c r="CG86" s="200">
        <v>0</v>
      </c>
      <c r="CH86" s="201">
        <v>460.20101562499991</v>
      </c>
      <c r="CI86" s="200">
        <v>0</v>
      </c>
      <c r="CJ86" s="201">
        <v>198.10480324074018</v>
      </c>
      <c r="CK86" s="200">
        <v>0</v>
      </c>
      <c r="CL86" s="201">
        <v>60.302124999999691</v>
      </c>
      <c r="CM86" s="200">
        <v>0</v>
      </c>
      <c r="CN86" s="201">
        <v>386.83625000000046</v>
      </c>
      <c r="CO86" s="200">
        <v>0</v>
      </c>
      <c r="CP86" s="201">
        <v>378.1837499999998</v>
      </c>
      <c r="CQ86" s="200">
        <v>0</v>
      </c>
      <c r="CR86" s="201">
        <v>3.8041249999997362</v>
      </c>
      <c r="CS86" s="200">
        <v>0</v>
      </c>
      <c r="CT86" s="201">
        <v>352.57429398148162</v>
      </c>
      <c r="CU86" s="200">
        <v>0</v>
      </c>
      <c r="CV86" s="201">
        <v>2.3034374999999141</v>
      </c>
      <c r="CW86" s="200">
        <v>0</v>
      </c>
    </row>
    <row r="87" spans="2:101" x14ac:dyDescent="0.25">
      <c r="B87" s="94">
        <v>10258</v>
      </c>
      <c r="C87" s="95" t="s">
        <v>90</v>
      </c>
      <c r="D87" s="195">
        <v>3.4381099999999996E-4</v>
      </c>
      <c r="E87" s="196">
        <v>3.4862100000000002E-4</v>
      </c>
      <c r="F87" s="197">
        <v>-198.66284982756071</v>
      </c>
      <c r="G87" s="198">
        <v>-63.47941561547912</v>
      </c>
      <c r="H87" s="197">
        <v>-16.136751995229062</v>
      </c>
      <c r="I87" s="198">
        <v>99.651315452814643</v>
      </c>
      <c r="J87" s="197">
        <v>294.76706603895934</v>
      </c>
      <c r="K87" s="198">
        <v>342.04870439839164</v>
      </c>
      <c r="L87" s="197">
        <v>462.06161145999528</v>
      </c>
      <c r="M87" s="198">
        <v>462.30952197922397</v>
      </c>
      <c r="N87" s="197">
        <v>401.01201090274179</v>
      </c>
      <c r="O87" s="198">
        <v>342.38170238240178</v>
      </c>
      <c r="P87" s="197">
        <v>149.40437482720208</v>
      </c>
      <c r="Q87" s="198">
        <v>166.33457031569725</v>
      </c>
      <c r="R87" s="197">
        <v>-35.793735124716733</v>
      </c>
      <c r="S87" s="198">
        <v>22.373490106361089</v>
      </c>
      <c r="T87" s="197">
        <v>-670.21014916135834</v>
      </c>
      <c r="U87" s="198">
        <v>-271.83580671278645</v>
      </c>
      <c r="V87" s="197">
        <v>-478.07930402983652</v>
      </c>
      <c r="W87" s="198">
        <v>-274.54493596111558</v>
      </c>
      <c r="X87" s="197">
        <v>-185.19594533536559</v>
      </c>
      <c r="Y87" s="198">
        <v>-50.87674293143445</v>
      </c>
      <c r="Z87" s="197">
        <v>-170.57303596497326</v>
      </c>
      <c r="AA87" s="198">
        <v>-36.220990649269481</v>
      </c>
      <c r="AB87" s="197">
        <v>-202.58768091657103</v>
      </c>
      <c r="AC87" s="198">
        <v>-88.295756035143057</v>
      </c>
      <c r="AD87" s="197">
        <v>-191.36376883448784</v>
      </c>
      <c r="AE87" s="198">
        <v>-77.526227348103873</v>
      </c>
      <c r="AF87" s="197">
        <v>-29.911038964194905</v>
      </c>
      <c r="AG87" s="198">
        <v>106.14310577487531</v>
      </c>
      <c r="AH87" s="197">
        <v>292.47806300456648</v>
      </c>
      <c r="AI87" s="198">
        <v>342.16382964520227</v>
      </c>
      <c r="AJ87" s="197">
        <v>461.98531248110163</v>
      </c>
      <c r="AK87" s="198">
        <v>464.03011371958439</v>
      </c>
      <c r="AL87" s="197">
        <v>448.21789308115865</v>
      </c>
      <c r="AM87" s="198">
        <v>366.42398982637542</v>
      </c>
      <c r="AN87" s="197">
        <v>146.47669821212503</v>
      </c>
      <c r="AO87" s="198">
        <v>165.28500350157111</v>
      </c>
      <c r="AP87" s="197">
        <v>-26.414638462378825</v>
      </c>
      <c r="AQ87" s="198">
        <v>9.257813464373557</v>
      </c>
      <c r="AR87" s="197">
        <v>-693.91399044977288</v>
      </c>
      <c r="AS87" s="198">
        <v>-264.35584079240721</v>
      </c>
      <c r="AT87" s="197">
        <v>-486.12761733081749</v>
      </c>
      <c r="AU87" s="198">
        <v>-278.76211439404221</v>
      </c>
      <c r="AV87" s="197">
        <v>-190.40845767491581</v>
      </c>
      <c r="AW87" s="198">
        <v>-52.500712583365839</v>
      </c>
      <c r="AX87" s="197">
        <v>-175.97353928697731</v>
      </c>
      <c r="AY87" s="198">
        <v>-38.021263582313999</v>
      </c>
      <c r="AZ87" s="197">
        <v>-207.01386446325441</v>
      </c>
      <c r="BA87" s="197">
        <v>-90.362987086037478</v>
      </c>
      <c r="BB87" s="199">
        <v>619.86392361111086</v>
      </c>
      <c r="BC87" s="200">
        <v>0</v>
      </c>
      <c r="BD87" s="201">
        <v>241.3646354166666</v>
      </c>
      <c r="BE87" s="200">
        <v>0</v>
      </c>
      <c r="BF87" s="201">
        <v>622.90374999999938</v>
      </c>
      <c r="BG87" s="200">
        <v>0</v>
      </c>
      <c r="BH87" s="201">
        <v>637.47823749999986</v>
      </c>
      <c r="BI87" s="200">
        <v>0</v>
      </c>
      <c r="BJ87" s="201">
        <v>567.27173750000043</v>
      </c>
      <c r="BK87" s="200">
        <v>0</v>
      </c>
      <c r="BL87" s="201">
        <v>674.85437499999944</v>
      </c>
      <c r="BM87" s="200">
        <v>0</v>
      </c>
      <c r="BN87" s="201">
        <v>521.22000000000048</v>
      </c>
      <c r="BO87" s="200">
        <v>0</v>
      </c>
      <c r="BP87" s="201">
        <v>268.11671249999989</v>
      </c>
      <c r="BQ87" s="200">
        <v>0</v>
      </c>
      <c r="BR87" s="201">
        <v>458.34812499999958</v>
      </c>
      <c r="BS87" s="200">
        <v>0</v>
      </c>
      <c r="BT87" s="201">
        <v>356.16733749999986</v>
      </c>
      <c r="BU87" s="200">
        <v>0</v>
      </c>
      <c r="BV87" s="201">
        <v>315.95386574074115</v>
      </c>
      <c r="BW87" s="200">
        <v>0</v>
      </c>
      <c r="BX87" s="201">
        <v>516.2664000000002</v>
      </c>
      <c r="BY87" s="200">
        <v>0</v>
      </c>
      <c r="BZ87" s="201">
        <v>527.90328125000042</v>
      </c>
      <c r="CA87" s="200">
        <v>0</v>
      </c>
      <c r="CB87" s="201">
        <v>400.6518750000003</v>
      </c>
      <c r="CC87" s="200">
        <v>0</v>
      </c>
      <c r="CD87" s="201">
        <v>635.36046874999977</v>
      </c>
      <c r="CE87" s="200">
        <v>0</v>
      </c>
      <c r="CF87" s="201">
        <v>650.93762499999946</v>
      </c>
      <c r="CG87" s="200">
        <v>0</v>
      </c>
      <c r="CH87" s="201">
        <v>419.68316406250023</v>
      </c>
      <c r="CI87" s="200">
        <v>0</v>
      </c>
      <c r="CJ87" s="201">
        <v>688.71607638888838</v>
      </c>
      <c r="CK87" s="200">
        <v>0</v>
      </c>
      <c r="CL87" s="201">
        <v>418.60016249999995</v>
      </c>
      <c r="CM87" s="200">
        <v>0</v>
      </c>
      <c r="CN87" s="201">
        <v>386.18343749999991</v>
      </c>
      <c r="CO87" s="200">
        <v>0</v>
      </c>
      <c r="CP87" s="201">
        <v>465.03625000000005</v>
      </c>
      <c r="CQ87" s="200">
        <v>0</v>
      </c>
      <c r="CR87" s="201">
        <v>360.71148749999986</v>
      </c>
      <c r="CS87" s="200">
        <v>0</v>
      </c>
      <c r="CT87" s="201">
        <v>320.66546296296337</v>
      </c>
      <c r="CU87" s="200">
        <v>0</v>
      </c>
      <c r="CV87" s="201">
        <v>524.14180000000044</v>
      </c>
      <c r="CW87" s="200">
        <v>0</v>
      </c>
    </row>
    <row r="88" spans="2:101" x14ac:dyDescent="0.25">
      <c r="B88" s="94">
        <v>10259</v>
      </c>
      <c r="C88" s="95" t="s">
        <v>91</v>
      </c>
      <c r="D88" s="195">
        <v>2.4755900000000001E-4</v>
      </c>
      <c r="E88" s="196">
        <v>2.5070885251852408E-4</v>
      </c>
      <c r="F88" s="197">
        <v>-31.67384510516283</v>
      </c>
      <c r="G88" s="198">
        <v>8.2696919206121997</v>
      </c>
      <c r="H88" s="197">
        <v>-77.270446973008248</v>
      </c>
      <c r="I88" s="198">
        <v>12.383060224333503</v>
      </c>
      <c r="J88" s="197">
        <v>121.12990197583461</v>
      </c>
      <c r="K88" s="198">
        <v>153.37239783788598</v>
      </c>
      <c r="L88" s="197">
        <v>193.41748151331677</v>
      </c>
      <c r="M88" s="198">
        <v>215.67300469374067</v>
      </c>
      <c r="N88" s="197">
        <v>143.97808500759675</v>
      </c>
      <c r="O88" s="198">
        <v>131.50967612217167</v>
      </c>
      <c r="P88" s="197">
        <v>25.944797281332569</v>
      </c>
      <c r="Q88" s="198">
        <v>30.853807861073975</v>
      </c>
      <c r="R88" s="197">
        <v>59.826709637577764</v>
      </c>
      <c r="S88" s="198">
        <v>46.165065450351094</v>
      </c>
      <c r="T88" s="197">
        <v>-400.02449316292007</v>
      </c>
      <c r="U88" s="198">
        <v>-137.21976013032079</v>
      </c>
      <c r="V88" s="197">
        <v>-179.02578951507462</v>
      </c>
      <c r="W88" s="198">
        <v>-82.731633806009171</v>
      </c>
      <c r="X88" s="197">
        <v>-3.3466125731224841</v>
      </c>
      <c r="Y88" s="198">
        <v>79.390648698025998</v>
      </c>
      <c r="Z88" s="197">
        <v>-55.036096245736083</v>
      </c>
      <c r="AA88" s="198">
        <v>22.242040043330444</v>
      </c>
      <c r="AB88" s="197">
        <v>-39.330443647266783</v>
      </c>
      <c r="AC88" s="198">
        <v>3.3575945346454548</v>
      </c>
      <c r="AD88" s="197">
        <v>-28.037873757195385</v>
      </c>
      <c r="AE88" s="198">
        <v>10.823638033232035</v>
      </c>
      <c r="AF88" s="197">
        <v>-73.811989374990503</v>
      </c>
      <c r="AG88" s="198">
        <v>15.551472990520503</v>
      </c>
      <c r="AH88" s="197">
        <v>128.11319588133762</v>
      </c>
      <c r="AI88" s="198">
        <v>159.13226432782758</v>
      </c>
      <c r="AJ88" s="197">
        <v>201.1691869950096</v>
      </c>
      <c r="AK88" s="198">
        <v>222.25359620939716</v>
      </c>
      <c r="AL88" s="197">
        <v>178.51511664433485</v>
      </c>
      <c r="AM88" s="198">
        <v>150.25662722206428</v>
      </c>
      <c r="AN88" s="197">
        <v>30.896594400130827</v>
      </c>
      <c r="AO88" s="198">
        <v>34.145799024740739</v>
      </c>
      <c r="AP88" s="197">
        <v>64.654603912687222</v>
      </c>
      <c r="AQ88" s="198">
        <v>49.291185512704949</v>
      </c>
      <c r="AR88" s="197">
        <v>-401.34276305174632</v>
      </c>
      <c r="AS88" s="198">
        <v>-136.39005738564418</v>
      </c>
      <c r="AT88" s="197">
        <v>-177.71736588286987</v>
      </c>
      <c r="AU88" s="198">
        <v>-81.656419379755476</v>
      </c>
      <c r="AV88" s="197">
        <v>0.78098452892098291</v>
      </c>
      <c r="AW88" s="198">
        <v>83.057367788491931</v>
      </c>
      <c r="AX88" s="197">
        <v>-51.531476948056579</v>
      </c>
      <c r="AY88" s="198">
        <v>24.926400827536327</v>
      </c>
      <c r="AZ88" s="197">
        <v>-36.394775503331097</v>
      </c>
      <c r="BA88" s="197">
        <v>5.6983009002096523</v>
      </c>
      <c r="BB88" s="199">
        <v>356.15380787037066</v>
      </c>
      <c r="BC88" s="200">
        <v>0</v>
      </c>
      <c r="BD88" s="201">
        <v>264.60585937499962</v>
      </c>
      <c r="BE88" s="200">
        <v>0</v>
      </c>
      <c r="BF88" s="201">
        <v>462.45609375000015</v>
      </c>
      <c r="BG88" s="200">
        <v>0</v>
      </c>
      <c r="BH88" s="201">
        <v>467.74926250000038</v>
      </c>
      <c r="BI88" s="200">
        <v>0</v>
      </c>
      <c r="BJ88" s="201">
        <v>276.3543250000003</v>
      </c>
      <c r="BK88" s="200">
        <v>0</v>
      </c>
      <c r="BL88" s="201">
        <v>398.27832175925948</v>
      </c>
      <c r="BM88" s="200">
        <v>0</v>
      </c>
      <c r="BN88" s="201">
        <v>353.37203125000013</v>
      </c>
      <c r="BO88" s="200">
        <v>0</v>
      </c>
      <c r="BP88" s="201">
        <v>351.47466250000019</v>
      </c>
      <c r="BQ88" s="200">
        <v>0</v>
      </c>
      <c r="BR88" s="201">
        <v>374.63796874999986</v>
      </c>
      <c r="BS88" s="200">
        <v>0</v>
      </c>
      <c r="BT88" s="201">
        <v>348.34653750000001</v>
      </c>
      <c r="BU88" s="200">
        <v>0</v>
      </c>
      <c r="BV88" s="201">
        <v>375.40328703703699</v>
      </c>
      <c r="BW88" s="200">
        <v>0</v>
      </c>
      <c r="BX88" s="201">
        <v>515.41018750000023</v>
      </c>
      <c r="BY88" s="200">
        <v>0</v>
      </c>
      <c r="BZ88" s="201">
        <v>302.25658951425817</v>
      </c>
      <c r="CA88" s="200">
        <v>0</v>
      </c>
      <c r="CB88" s="201">
        <v>359.60573997081053</v>
      </c>
      <c r="CC88" s="200">
        <v>0</v>
      </c>
      <c r="CD88" s="201">
        <v>475.54950025961728</v>
      </c>
      <c r="CE88" s="200">
        <v>0</v>
      </c>
      <c r="CF88" s="201">
        <v>480.60157183126256</v>
      </c>
      <c r="CG88" s="200">
        <v>0</v>
      </c>
      <c r="CH88" s="201">
        <v>302.17742473430138</v>
      </c>
      <c r="CI88" s="200">
        <v>0</v>
      </c>
      <c r="CJ88" s="201">
        <v>409.74173538865176</v>
      </c>
      <c r="CK88" s="200">
        <v>0</v>
      </c>
      <c r="CL88" s="201">
        <v>294.06008658315255</v>
      </c>
      <c r="CM88" s="200">
        <v>0</v>
      </c>
      <c r="CN88" s="201">
        <v>425.98421104333516</v>
      </c>
      <c r="CO88" s="200">
        <v>0</v>
      </c>
      <c r="CP88" s="201">
        <v>383.88534699872758</v>
      </c>
      <c r="CQ88" s="200">
        <v>0</v>
      </c>
      <c r="CR88" s="201">
        <v>356.76547145516781</v>
      </c>
      <c r="CS88" s="200">
        <v>0</v>
      </c>
      <c r="CT88" s="201">
        <v>384.80118994232782</v>
      </c>
      <c r="CU88" s="200">
        <v>0</v>
      </c>
      <c r="CV88" s="201">
        <v>526.7059385571813</v>
      </c>
      <c r="CW88" s="200">
        <v>0</v>
      </c>
    </row>
    <row r="89" spans="2:101" x14ac:dyDescent="0.25">
      <c r="B89" s="94">
        <v>10260</v>
      </c>
      <c r="C89" s="95" t="s">
        <v>92</v>
      </c>
      <c r="D89" s="195">
        <v>0</v>
      </c>
      <c r="E89" s="196">
        <v>0</v>
      </c>
      <c r="F89" s="197">
        <v>0</v>
      </c>
      <c r="G89" s="198">
        <v>0</v>
      </c>
      <c r="H89" s="197">
        <v>0</v>
      </c>
      <c r="I89" s="198">
        <v>0</v>
      </c>
      <c r="J89" s="197">
        <v>0</v>
      </c>
      <c r="K89" s="198">
        <v>0</v>
      </c>
      <c r="L89" s="197">
        <v>0</v>
      </c>
      <c r="M89" s="198">
        <v>0</v>
      </c>
      <c r="N89" s="197">
        <v>0</v>
      </c>
      <c r="O89" s="198">
        <v>0</v>
      </c>
      <c r="P89" s="197">
        <v>0</v>
      </c>
      <c r="Q89" s="198">
        <v>0</v>
      </c>
      <c r="R89" s="197">
        <v>0</v>
      </c>
      <c r="S89" s="198">
        <v>0</v>
      </c>
      <c r="T89" s="197">
        <v>0</v>
      </c>
      <c r="U89" s="198">
        <v>0</v>
      </c>
      <c r="V89" s="197">
        <v>0</v>
      </c>
      <c r="W89" s="198">
        <v>0</v>
      </c>
      <c r="X89" s="197">
        <v>0</v>
      </c>
      <c r="Y89" s="198">
        <v>0</v>
      </c>
      <c r="Z89" s="197">
        <v>0</v>
      </c>
      <c r="AA89" s="198">
        <v>0</v>
      </c>
      <c r="AB89" s="197">
        <v>0</v>
      </c>
      <c r="AC89" s="198">
        <v>0</v>
      </c>
      <c r="AD89" s="197">
        <v>0</v>
      </c>
      <c r="AE89" s="198">
        <v>0</v>
      </c>
      <c r="AF89" s="197">
        <v>0</v>
      </c>
      <c r="AG89" s="198">
        <v>0</v>
      </c>
      <c r="AH89" s="197">
        <v>0</v>
      </c>
      <c r="AI89" s="198">
        <v>0</v>
      </c>
      <c r="AJ89" s="197">
        <v>0</v>
      </c>
      <c r="AK89" s="198">
        <v>0</v>
      </c>
      <c r="AL89" s="197">
        <v>0</v>
      </c>
      <c r="AM89" s="198">
        <v>0</v>
      </c>
      <c r="AN89" s="197">
        <v>0</v>
      </c>
      <c r="AO89" s="198">
        <v>0</v>
      </c>
      <c r="AP89" s="197">
        <v>0</v>
      </c>
      <c r="AQ89" s="198">
        <v>0</v>
      </c>
      <c r="AR89" s="197">
        <v>0</v>
      </c>
      <c r="AS89" s="198">
        <v>0</v>
      </c>
      <c r="AT89" s="197">
        <v>0</v>
      </c>
      <c r="AU89" s="198">
        <v>0</v>
      </c>
      <c r="AV89" s="197">
        <v>0</v>
      </c>
      <c r="AW89" s="198">
        <v>0</v>
      </c>
      <c r="AX89" s="197">
        <v>0</v>
      </c>
      <c r="AY89" s="198">
        <v>0</v>
      </c>
      <c r="AZ89" s="197">
        <v>0</v>
      </c>
      <c r="BA89" s="197">
        <v>0</v>
      </c>
      <c r="BB89" s="199">
        <v>0</v>
      </c>
      <c r="BC89" s="200">
        <v>0</v>
      </c>
      <c r="BD89" s="201">
        <v>0</v>
      </c>
      <c r="BE89" s="200">
        <v>0</v>
      </c>
      <c r="BF89" s="201">
        <v>0</v>
      </c>
      <c r="BG89" s="200">
        <v>0</v>
      </c>
      <c r="BH89" s="201">
        <v>0</v>
      </c>
      <c r="BI89" s="200">
        <v>0</v>
      </c>
      <c r="BJ89" s="201">
        <v>0</v>
      </c>
      <c r="BK89" s="200">
        <v>0</v>
      </c>
      <c r="BL89" s="201">
        <v>0</v>
      </c>
      <c r="BM89" s="200">
        <v>0</v>
      </c>
      <c r="BN89" s="201">
        <v>0</v>
      </c>
      <c r="BO89" s="200">
        <v>0</v>
      </c>
      <c r="BP89" s="201">
        <v>0</v>
      </c>
      <c r="BQ89" s="200">
        <v>0</v>
      </c>
      <c r="BR89" s="201">
        <v>0</v>
      </c>
      <c r="BS89" s="200">
        <v>0</v>
      </c>
      <c r="BT89" s="201">
        <v>0</v>
      </c>
      <c r="BU89" s="200">
        <v>0</v>
      </c>
      <c r="BV89" s="201">
        <v>0</v>
      </c>
      <c r="BW89" s="200">
        <v>0</v>
      </c>
      <c r="BX89" s="201">
        <v>0</v>
      </c>
      <c r="BY89" s="200">
        <v>0</v>
      </c>
      <c r="BZ89" s="201">
        <v>0</v>
      </c>
      <c r="CA89" s="200">
        <v>0</v>
      </c>
      <c r="CB89" s="201">
        <v>0</v>
      </c>
      <c r="CC89" s="200">
        <v>0</v>
      </c>
      <c r="CD89" s="201">
        <v>0</v>
      </c>
      <c r="CE89" s="200">
        <v>0</v>
      </c>
      <c r="CF89" s="201">
        <v>0</v>
      </c>
      <c r="CG89" s="200">
        <v>0</v>
      </c>
      <c r="CH89" s="201">
        <v>0</v>
      </c>
      <c r="CI89" s="200">
        <v>0</v>
      </c>
      <c r="CJ89" s="201">
        <v>0</v>
      </c>
      <c r="CK89" s="200">
        <v>0</v>
      </c>
      <c r="CL89" s="201">
        <v>0</v>
      </c>
      <c r="CM89" s="200">
        <v>0</v>
      </c>
      <c r="CN89" s="201">
        <v>0</v>
      </c>
      <c r="CO89" s="200">
        <v>0</v>
      </c>
      <c r="CP89" s="201">
        <v>0</v>
      </c>
      <c r="CQ89" s="200">
        <v>0</v>
      </c>
      <c r="CR89" s="201">
        <v>0</v>
      </c>
      <c r="CS89" s="200">
        <v>0</v>
      </c>
      <c r="CT89" s="201">
        <v>0</v>
      </c>
      <c r="CU89" s="200">
        <v>0</v>
      </c>
      <c r="CV89" s="201">
        <v>0</v>
      </c>
      <c r="CW89" s="200">
        <v>0</v>
      </c>
    </row>
    <row r="90" spans="2:101" x14ac:dyDescent="0.25">
      <c r="B90" s="94">
        <v>10273</v>
      </c>
      <c r="C90" s="95" t="s">
        <v>93</v>
      </c>
      <c r="D90" s="195">
        <v>6.8885192307692315E-5</v>
      </c>
      <c r="E90" s="196">
        <v>6.9586875000000008E-5</v>
      </c>
      <c r="F90" s="197">
        <v>-36.2034682245826</v>
      </c>
      <c r="G90" s="198">
        <v>-3.8635509198141063</v>
      </c>
      <c r="H90" s="197">
        <v>-58.413896828698498</v>
      </c>
      <c r="I90" s="198">
        <v>-12.886685947219844</v>
      </c>
      <c r="J90" s="197">
        <v>-7.1140443486561153</v>
      </c>
      <c r="K90" s="198">
        <v>26.53584211352009</v>
      </c>
      <c r="L90" s="197">
        <v>14.677952001772669</v>
      </c>
      <c r="M90" s="198">
        <v>47.873551776040905</v>
      </c>
      <c r="N90" s="197">
        <v>9.873426646404615E-2</v>
      </c>
      <c r="O90" s="198">
        <v>24.743835389510682</v>
      </c>
      <c r="P90" s="197">
        <v>-51.088258229063825</v>
      </c>
      <c r="Q90" s="198">
        <v>-17.955211318782926</v>
      </c>
      <c r="R90" s="197">
        <v>4.5808818830754099</v>
      </c>
      <c r="S90" s="198">
        <v>18.803871303778635</v>
      </c>
      <c r="T90" s="197">
        <v>-40.141781503838061</v>
      </c>
      <c r="U90" s="198">
        <v>7.0966175374857654</v>
      </c>
      <c r="V90" s="197">
        <v>56.554210851741992</v>
      </c>
      <c r="W90" s="198">
        <v>41.757127061224708</v>
      </c>
      <c r="X90" s="197">
        <v>143.0390471172272</v>
      </c>
      <c r="Y90" s="198">
        <v>142.24781290797233</v>
      </c>
      <c r="Z90" s="197">
        <v>122.42620037794647</v>
      </c>
      <c r="AA90" s="198">
        <v>106.2760352288756</v>
      </c>
      <c r="AB90" s="197">
        <v>78.573654562906924</v>
      </c>
      <c r="AC90" s="198">
        <v>64.00842902072965</v>
      </c>
      <c r="AD90" s="197">
        <v>-8.2211015894284802</v>
      </c>
      <c r="AE90" s="198">
        <v>17.652087371529486</v>
      </c>
      <c r="AF90" s="197">
        <v>-60.792225837794632</v>
      </c>
      <c r="AG90" s="198">
        <v>-12.032222495721804</v>
      </c>
      <c r="AH90" s="197">
        <v>-7.6689455010726286</v>
      </c>
      <c r="AI90" s="198">
        <v>26.356498495278867</v>
      </c>
      <c r="AJ90" s="197">
        <v>14.378905482582402</v>
      </c>
      <c r="AK90" s="198">
        <v>47.877350307301505</v>
      </c>
      <c r="AL90" s="197">
        <v>4.1341338828289409</v>
      </c>
      <c r="AM90" s="198">
        <v>25.764353923382821</v>
      </c>
      <c r="AN90" s="197">
        <v>-52.108614168533343</v>
      </c>
      <c r="AO90" s="198">
        <v>-18.564223137731545</v>
      </c>
      <c r="AP90" s="197">
        <v>5.717821763650937</v>
      </c>
      <c r="AQ90" s="198">
        <v>17.110392484113994</v>
      </c>
      <c r="AR90" s="197">
        <v>-42.353593751403359</v>
      </c>
      <c r="AS90" s="198">
        <v>8.0358211758187377</v>
      </c>
      <c r="AT90" s="197">
        <v>56.842093797699768</v>
      </c>
      <c r="AU90" s="198">
        <v>41.673423956129525</v>
      </c>
      <c r="AV90" s="197">
        <v>144.14948110925363</v>
      </c>
      <c r="AW90" s="198">
        <v>143.10513124267229</v>
      </c>
      <c r="AX90" s="197">
        <v>123.26283680241625</v>
      </c>
      <c r="AY90" s="198">
        <v>106.831349322083</v>
      </c>
      <c r="AZ90" s="197">
        <v>79.056129605747913</v>
      </c>
      <c r="BA90" s="197">
        <v>64.181838219136395</v>
      </c>
      <c r="BB90" s="199">
        <v>159.53963341346153</v>
      </c>
      <c r="BC90" s="200">
        <v>0</v>
      </c>
      <c r="BD90" s="201">
        <v>90.713591997195579</v>
      </c>
      <c r="BE90" s="200">
        <v>0</v>
      </c>
      <c r="BF90" s="201">
        <v>187.98705921782548</v>
      </c>
      <c r="BG90" s="200">
        <v>0</v>
      </c>
      <c r="BH90" s="201">
        <v>137.66879134615405</v>
      </c>
      <c r="BI90" s="200">
        <v>0</v>
      </c>
      <c r="BJ90" s="201">
        <v>88.970099038461754</v>
      </c>
      <c r="BK90" s="200">
        <v>0</v>
      </c>
      <c r="BL90" s="201">
        <v>92.031999643874627</v>
      </c>
      <c r="BM90" s="200">
        <v>0</v>
      </c>
      <c r="BN90" s="201">
        <v>274.66338364460069</v>
      </c>
      <c r="BO90" s="200">
        <v>0</v>
      </c>
      <c r="BP90" s="201">
        <v>155.86410456730778</v>
      </c>
      <c r="BQ90" s="200">
        <v>0</v>
      </c>
      <c r="BR90" s="201">
        <v>213.16856162167178</v>
      </c>
      <c r="BS90" s="200">
        <v>0</v>
      </c>
      <c r="BT90" s="201">
        <v>149.14717884615376</v>
      </c>
      <c r="BU90" s="200">
        <v>0</v>
      </c>
      <c r="BV90" s="201">
        <v>262.96378405448723</v>
      </c>
      <c r="BW90" s="200">
        <v>0</v>
      </c>
      <c r="BX90" s="201">
        <v>285.45313365384635</v>
      </c>
      <c r="BY90" s="200">
        <v>0</v>
      </c>
      <c r="BZ90" s="201">
        <v>244.85175631009625</v>
      </c>
      <c r="CA90" s="200">
        <v>0</v>
      </c>
      <c r="CB90" s="201">
        <v>115.45914375000007</v>
      </c>
      <c r="CC90" s="200">
        <v>0</v>
      </c>
      <c r="CD90" s="201">
        <v>190.64445838341348</v>
      </c>
      <c r="CE90" s="200">
        <v>0</v>
      </c>
      <c r="CF90" s="201">
        <v>139.775334375</v>
      </c>
      <c r="CG90" s="200">
        <v>0</v>
      </c>
      <c r="CH90" s="201">
        <v>79.321684570312527</v>
      </c>
      <c r="CI90" s="200">
        <v>0</v>
      </c>
      <c r="CJ90" s="201">
        <v>93.793020833333387</v>
      </c>
      <c r="CK90" s="200">
        <v>0</v>
      </c>
      <c r="CL90" s="201">
        <v>256.27035468750006</v>
      </c>
      <c r="CM90" s="200">
        <v>0</v>
      </c>
      <c r="CN90" s="201">
        <v>186.28083759014424</v>
      </c>
      <c r="CO90" s="200">
        <v>0</v>
      </c>
      <c r="CP90" s="201">
        <v>215.69897460937503</v>
      </c>
      <c r="CQ90" s="200">
        <v>0</v>
      </c>
      <c r="CR90" s="201">
        <v>151.19917968750005</v>
      </c>
      <c r="CS90" s="200">
        <v>0</v>
      </c>
      <c r="CT90" s="201">
        <v>266.25871961805575</v>
      </c>
      <c r="CU90" s="200">
        <v>0</v>
      </c>
      <c r="CV90" s="201">
        <v>288.82182656250018</v>
      </c>
      <c r="CW90" s="200">
        <v>0</v>
      </c>
    </row>
    <row r="91" spans="2:101" x14ac:dyDescent="0.25">
      <c r="B91" s="94">
        <v>10278</v>
      </c>
      <c r="C91" s="95" t="s">
        <v>94</v>
      </c>
      <c r="D91" s="195">
        <v>3.7227669005256207E-4</v>
      </c>
      <c r="E91" s="196">
        <v>3.7460229164909916E-4</v>
      </c>
      <c r="F91" s="197">
        <v>-143.81401058965264</v>
      </c>
      <c r="G91" s="198">
        <v>-110.38884153092579</v>
      </c>
      <c r="H91" s="197">
        <v>-135.0151410356022</v>
      </c>
      <c r="I91" s="198">
        <v>-63.791663974949323</v>
      </c>
      <c r="J91" s="197">
        <v>203.14671774075407</v>
      </c>
      <c r="K91" s="198">
        <v>157.4201391310813</v>
      </c>
      <c r="L91" s="197">
        <v>336.7654979885624</v>
      </c>
      <c r="M91" s="198">
        <v>232.45177596347102</v>
      </c>
      <c r="N91" s="197">
        <v>237.037144610806</v>
      </c>
      <c r="O91" s="198">
        <v>157.74180806748373</v>
      </c>
      <c r="P91" s="197">
        <v>-1.7243070865948364</v>
      </c>
      <c r="Q91" s="198">
        <v>-20.069761620345012</v>
      </c>
      <c r="R91" s="197">
        <v>-13.009393127982952</v>
      </c>
      <c r="S91" s="198">
        <v>-54.21022929383011</v>
      </c>
      <c r="T91" s="197">
        <v>-888.04550730025164</v>
      </c>
      <c r="U91" s="198">
        <v>-506.77771273804996</v>
      </c>
      <c r="V91" s="197">
        <v>-570.54714249181086</v>
      </c>
      <c r="W91" s="198">
        <v>-382.17064999475446</v>
      </c>
      <c r="X91" s="197">
        <v>-371.71455437552555</v>
      </c>
      <c r="Y91" s="198">
        <v>-192.81348278922826</v>
      </c>
      <c r="Z91" s="197">
        <v>-374.98214097826815</v>
      </c>
      <c r="AA91" s="198">
        <v>-204.40208048439712</v>
      </c>
      <c r="AB91" s="197">
        <v>-158.19876711518796</v>
      </c>
      <c r="AC91" s="198">
        <v>-144.93570129418904</v>
      </c>
      <c r="AD91" s="197">
        <v>-141.35005786631174</v>
      </c>
      <c r="AE91" s="198">
        <v>-115.79943948437548</v>
      </c>
      <c r="AF91" s="197">
        <v>-138.84770399452248</v>
      </c>
      <c r="AG91" s="198">
        <v>-62.166682449492022</v>
      </c>
      <c r="AH91" s="197">
        <v>204.13401065921434</v>
      </c>
      <c r="AI91" s="198">
        <v>157.32878168470626</v>
      </c>
      <c r="AJ91" s="197">
        <v>338.84323335098281</v>
      </c>
      <c r="AK91" s="198">
        <v>232.57171798687739</v>
      </c>
      <c r="AL91" s="197">
        <v>243.93386437529091</v>
      </c>
      <c r="AM91" s="198">
        <v>156.25857700124081</v>
      </c>
      <c r="AN91" s="197">
        <v>-2.0991151234365808</v>
      </c>
      <c r="AO91" s="198">
        <v>-21.174968843745983</v>
      </c>
      <c r="AP91" s="197">
        <v>-9.1424379471306416</v>
      </c>
      <c r="AQ91" s="198">
        <v>-59.446862612762828</v>
      </c>
      <c r="AR91" s="197">
        <v>-901.35970040723032</v>
      </c>
      <c r="AS91" s="198">
        <v>-503.53985155999516</v>
      </c>
      <c r="AT91" s="197">
        <v>-573.96288109583361</v>
      </c>
      <c r="AU91" s="198">
        <v>-385.66119706856483</v>
      </c>
      <c r="AV91" s="197">
        <v>-373.80069348509045</v>
      </c>
      <c r="AW91" s="198">
        <v>-195.61618413033565</v>
      </c>
      <c r="AX91" s="197">
        <v>-377.3485399959564</v>
      </c>
      <c r="AY91" s="198">
        <v>-207.01468106398451</v>
      </c>
      <c r="AZ91" s="197">
        <v>-159.00887222846953</v>
      </c>
      <c r="BA91" s="197">
        <v>-146.96961568591124</v>
      </c>
      <c r="BB91" s="199">
        <v>47.932955700416272</v>
      </c>
      <c r="BC91" s="200">
        <v>0</v>
      </c>
      <c r="BD91" s="201">
        <v>654.47453908511807</v>
      </c>
      <c r="BE91" s="200">
        <v>0</v>
      </c>
      <c r="BF91" s="201">
        <v>772.90131128229984</v>
      </c>
      <c r="BG91" s="200">
        <v>0</v>
      </c>
      <c r="BH91" s="201">
        <v>445.06271269921552</v>
      </c>
      <c r="BI91" s="200">
        <v>0</v>
      </c>
      <c r="BJ91" s="201">
        <v>249.73326853725752</v>
      </c>
      <c r="BK91" s="200">
        <v>0</v>
      </c>
      <c r="BL91" s="201">
        <v>364.74959507494964</v>
      </c>
      <c r="BM91" s="200">
        <v>0</v>
      </c>
      <c r="BN91" s="201">
        <v>135.77116560558775</v>
      </c>
      <c r="BO91" s="200">
        <v>0</v>
      </c>
      <c r="BP91" s="201">
        <v>142.21898297073938</v>
      </c>
      <c r="BQ91" s="200">
        <v>0</v>
      </c>
      <c r="BR91" s="201">
        <v>291.95752244184376</v>
      </c>
      <c r="BS91" s="200">
        <v>0</v>
      </c>
      <c r="BT91" s="201">
        <v>140.94388762824278</v>
      </c>
      <c r="BU91" s="200">
        <v>0</v>
      </c>
      <c r="BV91" s="201">
        <v>180.46174857169478</v>
      </c>
      <c r="BW91" s="200">
        <v>0</v>
      </c>
      <c r="BX91" s="201">
        <v>263.95679267223176</v>
      </c>
      <c r="BY91" s="200">
        <v>0</v>
      </c>
      <c r="BZ91" s="201">
        <v>0</v>
      </c>
      <c r="CA91" s="200">
        <v>0</v>
      </c>
      <c r="CB91" s="201">
        <v>799.14579583719808</v>
      </c>
      <c r="CC91" s="200">
        <v>0</v>
      </c>
      <c r="CD91" s="201">
        <v>786.05380317420918</v>
      </c>
      <c r="CE91" s="200">
        <v>0</v>
      </c>
      <c r="CF91" s="201">
        <v>455.70202973831482</v>
      </c>
      <c r="CG91" s="200">
        <v>0</v>
      </c>
      <c r="CH91" s="201">
        <v>221.99778512978855</v>
      </c>
      <c r="CI91" s="200">
        <v>0</v>
      </c>
      <c r="CJ91" s="201">
        <v>375.59127515149731</v>
      </c>
      <c r="CK91" s="200">
        <v>0</v>
      </c>
      <c r="CL91" s="201">
        <v>40.96695572279841</v>
      </c>
      <c r="CM91" s="200">
        <v>0</v>
      </c>
      <c r="CN91" s="201">
        <v>238.56761992811917</v>
      </c>
      <c r="CO91" s="200">
        <v>0</v>
      </c>
      <c r="CP91" s="201">
        <v>301.14493837580915</v>
      </c>
      <c r="CQ91" s="200">
        <v>0</v>
      </c>
      <c r="CR91" s="201">
        <v>148.95490617533818</v>
      </c>
      <c r="CS91" s="200">
        <v>0</v>
      </c>
      <c r="CT91" s="201">
        <v>189.36482722920243</v>
      </c>
      <c r="CU91" s="200">
        <v>0</v>
      </c>
      <c r="CV91" s="201">
        <v>272.80722360654374</v>
      </c>
      <c r="CW91" s="200">
        <v>0</v>
      </c>
    </row>
    <row r="92" spans="2:101" x14ac:dyDescent="0.25">
      <c r="B92" s="94">
        <v>10279</v>
      </c>
      <c r="C92" s="95" t="s">
        <v>95</v>
      </c>
      <c r="D92" s="195">
        <v>0</v>
      </c>
      <c r="E92" s="196">
        <v>0</v>
      </c>
      <c r="F92" s="197">
        <v>0</v>
      </c>
      <c r="G92" s="198">
        <v>0</v>
      </c>
      <c r="H92" s="197">
        <v>0</v>
      </c>
      <c r="I92" s="198">
        <v>0</v>
      </c>
      <c r="J92" s="197">
        <v>0</v>
      </c>
      <c r="K92" s="198">
        <v>0</v>
      </c>
      <c r="L92" s="197">
        <v>0</v>
      </c>
      <c r="M92" s="198">
        <v>0</v>
      </c>
      <c r="N92" s="197">
        <v>0</v>
      </c>
      <c r="O92" s="198">
        <v>0</v>
      </c>
      <c r="P92" s="197">
        <v>0</v>
      </c>
      <c r="Q92" s="198">
        <v>0</v>
      </c>
      <c r="R92" s="197">
        <v>0</v>
      </c>
      <c r="S92" s="198">
        <v>0</v>
      </c>
      <c r="T92" s="197">
        <v>0</v>
      </c>
      <c r="U92" s="198">
        <v>0</v>
      </c>
      <c r="V92" s="197">
        <v>0</v>
      </c>
      <c r="W92" s="198">
        <v>0</v>
      </c>
      <c r="X92" s="197">
        <v>0</v>
      </c>
      <c r="Y92" s="198">
        <v>0</v>
      </c>
      <c r="Z92" s="197">
        <v>0</v>
      </c>
      <c r="AA92" s="198">
        <v>0</v>
      </c>
      <c r="AB92" s="197">
        <v>0</v>
      </c>
      <c r="AC92" s="198">
        <v>0</v>
      </c>
      <c r="AD92" s="197">
        <v>0</v>
      </c>
      <c r="AE92" s="198">
        <v>0</v>
      </c>
      <c r="AF92" s="197">
        <v>0</v>
      </c>
      <c r="AG92" s="198">
        <v>0</v>
      </c>
      <c r="AH92" s="197">
        <v>0</v>
      </c>
      <c r="AI92" s="198">
        <v>0</v>
      </c>
      <c r="AJ92" s="197">
        <v>0</v>
      </c>
      <c r="AK92" s="198">
        <v>0</v>
      </c>
      <c r="AL92" s="197">
        <v>0</v>
      </c>
      <c r="AM92" s="198">
        <v>0</v>
      </c>
      <c r="AN92" s="197">
        <v>0</v>
      </c>
      <c r="AO92" s="198">
        <v>0</v>
      </c>
      <c r="AP92" s="197">
        <v>0</v>
      </c>
      <c r="AQ92" s="198">
        <v>0</v>
      </c>
      <c r="AR92" s="197">
        <v>0</v>
      </c>
      <c r="AS92" s="198">
        <v>0</v>
      </c>
      <c r="AT92" s="197">
        <v>0</v>
      </c>
      <c r="AU92" s="198">
        <v>0</v>
      </c>
      <c r="AV92" s="197">
        <v>0</v>
      </c>
      <c r="AW92" s="198">
        <v>0</v>
      </c>
      <c r="AX92" s="197">
        <v>0</v>
      </c>
      <c r="AY92" s="198">
        <v>0</v>
      </c>
      <c r="AZ92" s="197">
        <v>0</v>
      </c>
      <c r="BA92" s="197">
        <v>0</v>
      </c>
      <c r="BB92" s="199">
        <v>0</v>
      </c>
      <c r="BC92" s="200">
        <v>0</v>
      </c>
      <c r="BD92" s="201">
        <v>0</v>
      </c>
      <c r="BE92" s="200">
        <v>0</v>
      </c>
      <c r="BF92" s="201">
        <v>0</v>
      </c>
      <c r="BG92" s="200">
        <v>0</v>
      </c>
      <c r="BH92" s="201">
        <v>0</v>
      </c>
      <c r="BI92" s="200">
        <v>0</v>
      </c>
      <c r="BJ92" s="201">
        <v>0</v>
      </c>
      <c r="BK92" s="200">
        <v>0</v>
      </c>
      <c r="BL92" s="201">
        <v>0</v>
      </c>
      <c r="BM92" s="200">
        <v>0</v>
      </c>
      <c r="BN92" s="201">
        <v>0</v>
      </c>
      <c r="BO92" s="200">
        <v>0</v>
      </c>
      <c r="BP92" s="201">
        <v>0</v>
      </c>
      <c r="BQ92" s="200">
        <v>0</v>
      </c>
      <c r="BR92" s="201">
        <v>0</v>
      </c>
      <c r="BS92" s="200">
        <v>0</v>
      </c>
      <c r="BT92" s="201">
        <v>0</v>
      </c>
      <c r="BU92" s="200">
        <v>0</v>
      </c>
      <c r="BV92" s="201">
        <v>0</v>
      </c>
      <c r="BW92" s="200">
        <v>0</v>
      </c>
      <c r="BX92" s="201">
        <v>0</v>
      </c>
      <c r="BY92" s="200">
        <v>0</v>
      </c>
      <c r="BZ92" s="201">
        <v>0</v>
      </c>
      <c r="CA92" s="200">
        <v>0</v>
      </c>
      <c r="CB92" s="201">
        <v>0</v>
      </c>
      <c r="CC92" s="200">
        <v>0</v>
      </c>
      <c r="CD92" s="201">
        <v>0</v>
      </c>
      <c r="CE92" s="200">
        <v>0</v>
      </c>
      <c r="CF92" s="201">
        <v>0</v>
      </c>
      <c r="CG92" s="200">
        <v>0</v>
      </c>
      <c r="CH92" s="201">
        <v>0</v>
      </c>
      <c r="CI92" s="200">
        <v>0</v>
      </c>
      <c r="CJ92" s="201">
        <v>0</v>
      </c>
      <c r="CK92" s="200">
        <v>0</v>
      </c>
      <c r="CL92" s="201">
        <v>0</v>
      </c>
      <c r="CM92" s="200">
        <v>0</v>
      </c>
      <c r="CN92" s="201">
        <v>0</v>
      </c>
      <c r="CO92" s="200">
        <v>0</v>
      </c>
      <c r="CP92" s="201">
        <v>0</v>
      </c>
      <c r="CQ92" s="200">
        <v>0</v>
      </c>
      <c r="CR92" s="201">
        <v>0</v>
      </c>
      <c r="CS92" s="200">
        <v>0</v>
      </c>
      <c r="CT92" s="201">
        <v>0</v>
      </c>
      <c r="CU92" s="200">
        <v>0</v>
      </c>
      <c r="CV92" s="201">
        <v>0</v>
      </c>
      <c r="CW92" s="200">
        <v>0</v>
      </c>
    </row>
    <row r="93" spans="2:101" x14ac:dyDescent="0.25">
      <c r="B93" s="94">
        <v>10284</v>
      </c>
      <c r="C93" s="95" t="s">
        <v>96</v>
      </c>
      <c r="D93" s="195">
        <v>7.6945000000000003E-5</v>
      </c>
      <c r="E93" s="196">
        <v>7.7390500000000011E-5</v>
      </c>
      <c r="F93" s="197">
        <v>-4.7083287501030648</v>
      </c>
      <c r="G93" s="198">
        <v>8.9713692636563582</v>
      </c>
      <c r="H93" s="197">
        <v>10.494376085849732</v>
      </c>
      <c r="I93" s="198">
        <v>54.163465214338153</v>
      </c>
      <c r="J93" s="197">
        <v>65.262612483087253</v>
      </c>
      <c r="K93" s="198">
        <v>61.924500403504375</v>
      </c>
      <c r="L93" s="197">
        <v>100.99762839792595</v>
      </c>
      <c r="M93" s="198">
        <v>109.20154818857273</v>
      </c>
      <c r="N93" s="197">
        <v>99.258844421590553</v>
      </c>
      <c r="O93" s="198">
        <v>78.612496757037718</v>
      </c>
      <c r="P93" s="197">
        <v>28.527871222020345</v>
      </c>
      <c r="Q93" s="198">
        <v>27.063563645960496</v>
      </c>
      <c r="R93" s="197">
        <v>29.916089003867423</v>
      </c>
      <c r="S93" s="198">
        <v>29.974850412112904</v>
      </c>
      <c r="T93" s="197">
        <v>-155.34812612516973</v>
      </c>
      <c r="U93" s="198">
        <v>-49.691620084495135</v>
      </c>
      <c r="V93" s="197">
        <v>-92.226451422862539</v>
      </c>
      <c r="W93" s="198">
        <v>-42.330210264354669</v>
      </c>
      <c r="X93" s="197">
        <v>-81.446620710331302</v>
      </c>
      <c r="Y93" s="198">
        <v>-12.960132914316969</v>
      </c>
      <c r="Z93" s="197">
        <v>-86.338847206153574</v>
      </c>
      <c r="AA93" s="198">
        <v>-29.670846150335649</v>
      </c>
      <c r="AB93" s="197">
        <v>-32.638785977035539</v>
      </c>
      <c r="AC93" s="198">
        <v>-11.982867039722676</v>
      </c>
      <c r="AD93" s="197">
        <v>-13.52742446373836</v>
      </c>
      <c r="AE93" s="198">
        <v>17.147676289771869</v>
      </c>
      <c r="AF93" s="197">
        <v>21.532304183630526</v>
      </c>
      <c r="AG93" s="198">
        <v>42.041776891776415</v>
      </c>
      <c r="AH93" s="197">
        <v>64.596889291959997</v>
      </c>
      <c r="AI93" s="198">
        <v>61.56874470391066</v>
      </c>
      <c r="AJ93" s="197">
        <v>100.49698470923633</v>
      </c>
      <c r="AK93" s="198">
        <v>109.00568850724854</v>
      </c>
      <c r="AL93" s="197">
        <v>97.956160610576845</v>
      </c>
      <c r="AM93" s="198">
        <v>79.314913862663488</v>
      </c>
      <c r="AN93" s="197">
        <v>28.003472943534579</v>
      </c>
      <c r="AO93" s="198">
        <v>26.77591128822802</v>
      </c>
      <c r="AP93" s="197">
        <v>20.602625532052784</v>
      </c>
      <c r="AQ93" s="198">
        <v>38.851745399845669</v>
      </c>
      <c r="AR93" s="197">
        <v>-149.42563396227757</v>
      </c>
      <c r="AS93" s="198">
        <v>-57.150824710788513</v>
      </c>
      <c r="AT93" s="197">
        <v>-92.8843807899284</v>
      </c>
      <c r="AU93" s="198">
        <v>-42.652439739795192</v>
      </c>
      <c r="AV93" s="197">
        <v>-82.048591867767783</v>
      </c>
      <c r="AW93" s="198">
        <v>-13.128835456923094</v>
      </c>
      <c r="AX93" s="197">
        <v>-86.973712799698831</v>
      </c>
      <c r="AY93" s="198">
        <v>-29.921960768146732</v>
      </c>
      <c r="AZ93" s="197">
        <v>-32.985589342949751</v>
      </c>
      <c r="BA93" s="197">
        <v>-12.158370844956218</v>
      </c>
      <c r="BB93" s="199">
        <v>48.832233796296336</v>
      </c>
      <c r="BC93" s="200">
        <v>0</v>
      </c>
      <c r="BD93" s="201">
        <v>21.332408854166726</v>
      </c>
      <c r="BE93" s="200">
        <v>0</v>
      </c>
      <c r="BF93" s="201">
        <v>217.00210336538461</v>
      </c>
      <c r="BG93" s="200">
        <v>0</v>
      </c>
      <c r="BH93" s="201">
        <v>140.96623750000003</v>
      </c>
      <c r="BI93" s="200">
        <v>0</v>
      </c>
      <c r="BJ93" s="201">
        <v>82.380512499999881</v>
      </c>
      <c r="BK93" s="200">
        <v>0</v>
      </c>
      <c r="BL93" s="201">
        <v>157.49288194444438</v>
      </c>
      <c r="BM93" s="200">
        <v>0</v>
      </c>
      <c r="BN93" s="201">
        <v>122.10317307692316</v>
      </c>
      <c r="BO93" s="200">
        <v>0</v>
      </c>
      <c r="BP93" s="201">
        <v>0</v>
      </c>
      <c r="BQ93" s="200">
        <v>0</v>
      </c>
      <c r="BR93" s="201">
        <v>0</v>
      </c>
      <c r="BS93" s="200">
        <v>0</v>
      </c>
      <c r="BT93" s="201">
        <v>37.003587499999973</v>
      </c>
      <c r="BU93" s="200">
        <v>0</v>
      </c>
      <c r="BV93" s="201">
        <v>58.18032407407415</v>
      </c>
      <c r="BW93" s="200">
        <v>0</v>
      </c>
      <c r="BX93" s="201">
        <v>0</v>
      </c>
      <c r="BY93" s="200">
        <v>0</v>
      </c>
      <c r="BZ93" s="201">
        <v>48.787644230769232</v>
      </c>
      <c r="CA93" s="200">
        <v>0</v>
      </c>
      <c r="CB93" s="201">
        <v>22.320787499999991</v>
      </c>
      <c r="CC93" s="200">
        <v>0</v>
      </c>
      <c r="CD93" s="201">
        <v>218.15088942307688</v>
      </c>
      <c r="CE93" s="200">
        <v>0</v>
      </c>
      <c r="CF93" s="201">
        <v>142.13443750000008</v>
      </c>
      <c r="CG93" s="200">
        <v>0</v>
      </c>
      <c r="CH93" s="201">
        <v>75.882382812499969</v>
      </c>
      <c r="CI93" s="200">
        <v>0</v>
      </c>
      <c r="CJ93" s="201">
        <v>158.19375000000002</v>
      </c>
      <c r="CK93" s="200">
        <v>0</v>
      </c>
      <c r="CL93" s="201">
        <v>122.64587500000003</v>
      </c>
      <c r="CM93" s="200">
        <v>0</v>
      </c>
      <c r="CN93" s="201">
        <v>0</v>
      </c>
      <c r="CO93" s="200">
        <v>0</v>
      </c>
      <c r="CP93" s="201">
        <v>0</v>
      </c>
      <c r="CQ93" s="200">
        <v>0</v>
      </c>
      <c r="CR93" s="201">
        <v>36.340974999999943</v>
      </c>
      <c r="CS93" s="200">
        <v>0</v>
      </c>
      <c r="CT93" s="201">
        <v>57.461886574074043</v>
      </c>
      <c r="CU93" s="200">
        <v>0</v>
      </c>
      <c r="CV93" s="201">
        <v>0</v>
      </c>
      <c r="CW93" s="200">
        <v>0</v>
      </c>
    </row>
    <row r="94" spans="2:101" x14ac:dyDescent="0.25">
      <c r="B94" s="94">
        <v>10285</v>
      </c>
      <c r="C94" s="95" t="s">
        <v>97</v>
      </c>
      <c r="D94" s="195">
        <v>6.0092500000000001E-5</v>
      </c>
      <c r="E94" s="196">
        <v>6.0232848723897906E-5</v>
      </c>
      <c r="F94" s="197">
        <v>-36.116658471675429</v>
      </c>
      <c r="G94" s="198">
        <v>-15.836234855562152</v>
      </c>
      <c r="H94" s="197">
        <v>-0.99767983525341608</v>
      </c>
      <c r="I94" s="198">
        <v>24.447781658718771</v>
      </c>
      <c r="J94" s="197">
        <v>92.999235975728382</v>
      </c>
      <c r="K94" s="198">
        <v>87.423062069953687</v>
      </c>
      <c r="L94" s="197">
        <v>106.56456556098341</v>
      </c>
      <c r="M94" s="198">
        <v>98.473160830584277</v>
      </c>
      <c r="N94" s="197">
        <v>49.751462336954084</v>
      </c>
      <c r="O94" s="198">
        <v>48.867308904701929</v>
      </c>
      <c r="P94" s="197">
        <v>-20.735595718087488</v>
      </c>
      <c r="Q94" s="198">
        <v>-1.0565543872911598</v>
      </c>
      <c r="R94" s="197">
        <v>-18.122887340114325</v>
      </c>
      <c r="S94" s="198">
        <v>-7.0969027096965744</v>
      </c>
      <c r="T94" s="197">
        <v>-119.05494471134263</v>
      </c>
      <c r="U94" s="198">
        <v>-47.55688225147864</v>
      </c>
      <c r="V94" s="197">
        <v>-69.963736577794066</v>
      </c>
      <c r="W94" s="198">
        <v>-34.748351976226296</v>
      </c>
      <c r="X94" s="197">
        <v>-36.780520512354038</v>
      </c>
      <c r="Y94" s="198">
        <v>-0.98245152987316153</v>
      </c>
      <c r="Z94" s="197">
        <v>-47.213711975577127</v>
      </c>
      <c r="AA94" s="198">
        <v>-10.937624143239237</v>
      </c>
      <c r="AB94" s="197">
        <v>-28.538788498765438</v>
      </c>
      <c r="AC94" s="198">
        <v>-12.510892791240952</v>
      </c>
      <c r="AD94" s="197">
        <v>-36.328531483364962</v>
      </c>
      <c r="AE94" s="198">
        <v>-15.980244143068115</v>
      </c>
      <c r="AF94" s="197">
        <v>-1.2333363213404089</v>
      </c>
      <c r="AG94" s="198">
        <v>24.323831203106945</v>
      </c>
      <c r="AH94" s="197">
        <v>92.855476192829798</v>
      </c>
      <c r="AI94" s="198">
        <v>87.356512866927645</v>
      </c>
      <c r="AJ94" s="197">
        <v>106.47667642391569</v>
      </c>
      <c r="AK94" s="198">
        <v>98.436052991928577</v>
      </c>
      <c r="AL94" s="197">
        <v>52.526579713459277</v>
      </c>
      <c r="AM94" s="198">
        <v>49.538143772592441</v>
      </c>
      <c r="AN94" s="197">
        <v>-20.961170826290356</v>
      </c>
      <c r="AO94" s="198">
        <v>-1.1862913850826518</v>
      </c>
      <c r="AP94" s="197">
        <v>-18.283234695936574</v>
      </c>
      <c r="AQ94" s="198">
        <v>-7.214014462288497</v>
      </c>
      <c r="AR94" s="197">
        <v>-119.46365717763486</v>
      </c>
      <c r="AS94" s="198">
        <v>-47.774192872535146</v>
      </c>
      <c r="AT94" s="197">
        <v>-70.244056010080982</v>
      </c>
      <c r="AU94" s="198">
        <v>-34.920827979068534</v>
      </c>
      <c r="AV94" s="197">
        <v>-37.010952278461524</v>
      </c>
      <c r="AW94" s="198">
        <v>-1.1114648053946092</v>
      </c>
      <c r="AX94" s="197">
        <v>-47.475975179895272</v>
      </c>
      <c r="AY94" s="198">
        <v>-11.075117695874539</v>
      </c>
      <c r="AZ94" s="197">
        <v>-28.717973368177084</v>
      </c>
      <c r="BA94" s="197">
        <v>-12.636074029322819</v>
      </c>
      <c r="BB94" s="199">
        <v>39.954236111111122</v>
      </c>
      <c r="BC94" s="200">
        <v>0</v>
      </c>
      <c r="BD94" s="201">
        <v>36.175377604166663</v>
      </c>
      <c r="BE94" s="200">
        <v>0</v>
      </c>
      <c r="BF94" s="201">
        <v>180.87515625000003</v>
      </c>
      <c r="BG94" s="200">
        <v>0</v>
      </c>
      <c r="BH94" s="201">
        <v>96.21689999999991</v>
      </c>
      <c r="BI94" s="200">
        <v>0</v>
      </c>
      <c r="BJ94" s="201">
        <v>12.317824999999974</v>
      </c>
      <c r="BK94" s="200">
        <v>0</v>
      </c>
      <c r="BL94" s="201">
        <v>104.5230092592593</v>
      </c>
      <c r="BM94" s="200">
        <v>0</v>
      </c>
      <c r="BN94" s="201">
        <v>70.043437499999953</v>
      </c>
      <c r="BO94" s="200">
        <v>0</v>
      </c>
      <c r="BP94" s="201">
        <v>91.511712500000002</v>
      </c>
      <c r="BQ94" s="200">
        <v>0</v>
      </c>
      <c r="BR94" s="201">
        <v>44.44109375000005</v>
      </c>
      <c r="BS94" s="200">
        <v>0</v>
      </c>
      <c r="BT94" s="201">
        <v>24.637112499999979</v>
      </c>
      <c r="BU94" s="200">
        <v>0</v>
      </c>
      <c r="BV94" s="201">
        <v>52.676331018518532</v>
      </c>
      <c r="BW94" s="200">
        <v>0</v>
      </c>
      <c r="BX94" s="201">
        <v>41.310425000000023</v>
      </c>
      <c r="BY94" s="200">
        <v>0</v>
      </c>
      <c r="BZ94" s="201">
        <v>26.322531612528977</v>
      </c>
      <c r="CA94" s="200">
        <v>0</v>
      </c>
      <c r="CB94" s="201">
        <v>57.955574704176307</v>
      </c>
      <c r="CC94" s="200">
        <v>0</v>
      </c>
      <c r="CD94" s="201">
        <v>180.43886789443144</v>
      </c>
      <c r="CE94" s="200">
        <v>0</v>
      </c>
      <c r="CF94" s="201">
        <v>95.685846229698299</v>
      </c>
      <c r="CG94" s="200">
        <v>0</v>
      </c>
      <c r="CH94" s="201">
        <v>0</v>
      </c>
      <c r="CI94" s="200">
        <v>0</v>
      </c>
      <c r="CJ94" s="201">
        <v>104.15284509538537</v>
      </c>
      <c r="CK94" s="200">
        <v>0</v>
      </c>
      <c r="CL94" s="201">
        <v>55.98440951276099</v>
      </c>
      <c r="CM94" s="200">
        <v>0</v>
      </c>
      <c r="CN94" s="201">
        <v>104.42792075116003</v>
      </c>
      <c r="CO94" s="200">
        <v>0</v>
      </c>
      <c r="CP94" s="201">
        <v>43.903676841647354</v>
      </c>
      <c r="CQ94" s="200">
        <v>0</v>
      </c>
      <c r="CR94" s="201">
        <v>24.077362360788879</v>
      </c>
      <c r="CS94" s="200">
        <v>0</v>
      </c>
      <c r="CT94" s="201">
        <v>52.164073263083253</v>
      </c>
      <c r="CU94" s="200">
        <v>0</v>
      </c>
      <c r="CV94" s="201">
        <v>40.769727250580083</v>
      </c>
      <c r="CW94" s="200">
        <v>0</v>
      </c>
    </row>
    <row r="95" spans="2:101" x14ac:dyDescent="0.25">
      <c r="B95" s="94">
        <v>10286</v>
      </c>
      <c r="C95" s="95" t="s">
        <v>98</v>
      </c>
      <c r="D95" s="195">
        <v>0</v>
      </c>
      <c r="E95" s="196">
        <v>0</v>
      </c>
      <c r="F95" s="197">
        <v>0</v>
      </c>
      <c r="G95" s="198">
        <v>0</v>
      </c>
      <c r="H95" s="197">
        <v>0</v>
      </c>
      <c r="I95" s="198">
        <v>0</v>
      </c>
      <c r="J95" s="197">
        <v>0</v>
      </c>
      <c r="K95" s="198">
        <v>0</v>
      </c>
      <c r="L95" s="197">
        <v>0</v>
      </c>
      <c r="M95" s="198">
        <v>0</v>
      </c>
      <c r="N95" s="197">
        <v>0</v>
      </c>
      <c r="O95" s="198">
        <v>0</v>
      </c>
      <c r="P95" s="197">
        <v>0</v>
      </c>
      <c r="Q95" s="198">
        <v>0</v>
      </c>
      <c r="R95" s="197">
        <v>0</v>
      </c>
      <c r="S95" s="198">
        <v>0</v>
      </c>
      <c r="T95" s="197">
        <v>0</v>
      </c>
      <c r="U95" s="198">
        <v>0</v>
      </c>
      <c r="V95" s="197">
        <v>0</v>
      </c>
      <c r="W95" s="198">
        <v>0</v>
      </c>
      <c r="X95" s="197">
        <v>0</v>
      </c>
      <c r="Y95" s="198">
        <v>0</v>
      </c>
      <c r="Z95" s="197">
        <v>0</v>
      </c>
      <c r="AA95" s="198">
        <v>0</v>
      </c>
      <c r="AB95" s="197">
        <v>0</v>
      </c>
      <c r="AC95" s="198">
        <v>0</v>
      </c>
      <c r="AD95" s="197">
        <v>0</v>
      </c>
      <c r="AE95" s="198">
        <v>0</v>
      </c>
      <c r="AF95" s="197">
        <v>0</v>
      </c>
      <c r="AG95" s="198">
        <v>0</v>
      </c>
      <c r="AH95" s="197">
        <v>0</v>
      </c>
      <c r="AI95" s="198">
        <v>0</v>
      </c>
      <c r="AJ95" s="197">
        <v>0</v>
      </c>
      <c r="AK95" s="198">
        <v>0</v>
      </c>
      <c r="AL95" s="197">
        <v>0</v>
      </c>
      <c r="AM95" s="198">
        <v>0</v>
      </c>
      <c r="AN95" s="197">
        <v>0</v>
      </c>
      <c r="AO95" s="198">
        <v>0</v>
      </c>
      <c r="AP95" s="197">
        <v>0</v>
      </c>
      <c r="AQ95" s="198">
        <v>0</v>
      </c>
      <c r="AR95" s="197">
        <v>0</v>
      </c>
      <c r="AS95" s="198">
        <v>0</v>
      </c>
      <c r="AT95" s="197">
        <v>0</v>
      </c>
      <c r="AU95" s="198">
        <v>0</v>
      </c>
      <c r="AV95" s="197">
        <v>0</v>
      </c>
      <c r="AW95" s="198">
        <v>0</v>
      </c>
      <c r="AX95" s="197">
        <v>0</v>
      </c>
      <c r="AY95" s="198">
        <v>0</v>
      </c>
      <c r="AZ95" s="197">
        <v>0</v>
      </c>
      <c r="BA95" s="197">
        <v>0</v>
      </c>
      <c r="BB95" s="199">
        <v>0</v>
      </c>
      <c r="BC95" s="200">
        <v>0</v>
      </c>
      <c r="BD95" s="201">
        <v>0</v>
      </c>
      <c r="BE95" s="200">
        <v>0</v>
      </c>
      <c r="BF95" s="201">
        <v>0</v>
      </c>
      <c r="BG95" s="200">
        <v>0</v>
      </c>
      <c r="BH95" s="201">
        <v>0</v>
      </c>
      <c r="BI95" s="200">
        <v>0</v>
      </c>
      <c r="BJ95" s="201">
        <v>0</v>
      </c>
      <c r="BK95" s="200">
        <v>0</v>
      </c>
      <c r="BL95" s="201">
        <v>0</v>
      </c>
      <c r="BM95" s="200">
        <v>0</v>
      </c>
      <c r="BN95" s="201">
        <v>0</v>
      </c>
      <c r="BO95" s="200">
        <v>0</v>
      </c>
      <c r="BP95" s="201">
        <v>0</v>
      </c>
      <c r="BQ95" s="200">
        <v>0</v>
      </c>
      <c r="BR95" s="201">
        <v>0</v>
      </c>
      <c r="BS95" s="200">
        <v>0</v>
      </c>
      <c r="BT95" s="201">
        <v>0</v>
      </c>
      <c r="BU95" s="200">
        <v>0</v>
      </c>
      <c r="BV95" s="201">
        <v>0</v>
      </c>
      <c r="BW95" s="200">
        <v>0</v>
      </c>
      <c r="BX95" s="201">
        <v>0</v>
      </c>
      <c r="BY95" s="200">
        <v>0</v>
      </c>
      <c r="BZ95" s="201">
        <v>0</v>
      </c>
      <c r="CA95" s="200">
        <v>0</v>
      </c>
      <c r="CB95" s="201">
        <v>0</v>
      </c>
      <c r="CC95" s="200">
        <v>0</v>
      </c>
      <c r="CD95" s="201">
        <v>0</v>
      </c>
      <c r="CE95" s="200">
        <v>0</v>
      </c>
      <c r="CF95" s="201">
        <v>0</v>
      </c>
      <c r="CG95" s="200">
        <v>0</v>
      </c>
      <c r="CH95" s="201">
        <v>0</v>
      </c>
      <c r="CI95" s="200">
        <v>0</v>
      </c>
      <c r="CJ95" s="201">
        <v>0</v>
      </c>
      <c r="CK95" s="200">
        <v>0</v>
      </c>
      <c r="CL95" s="201">
        <v>0</v>
      </c>
      <c r="CM95" s="200">
        <v>0</v>
      </c>
      <c r="CN95" s="201">
        <v>0</v>
      </c>
      <c r="CO95" s="200">
        <v>0</v>
      </c>
      <c r="CP95" s="201">
        <v>0</v>
      </c>
      <c r="CQ95" s="200">
        <v>0</v>
      </c>
      <c r="CR95" s="201">
        <v>0</v>
      </c>
      <c r="CS95" s="200">
        <v>0</v>
      </c>
      <c r="CT95" s="201">
        <v>0</v>
      </c>
      <c r="CU95" s="200">
        <v>0</v>
      </c>
      <c r="CV95" s="201">
        <v>0</v>
      </c>
      <c r="CW95" s="200">
        <v>0</v>
      </c>
    </row>
    <row r="96" spans="2:101" x14ac:dyDescent="0.25">
      <c r="B96" s="94">
        <v>10288</v>
      </c>
      <c r="C96" s="95" t="s">
        <v>99</v>
      </c>
      <c r="D96" s="195">
        <v>1.7606954027681379E-4</v>
      </c>
      <c r="E96" s="196">
        <v>1.7653495386436946E-4</v>
      </c>
      <c r="F96" s="197">
        <v>3.028696427214586</v>
      </c>
      <c r="G96" s="198">
        <v>-2.6766240492595728</v>
      </c>
      <c r="H96" s="197">
        <v>11.265398635966934</v>
      </c>
      <c r="I96" s="198">
        <v>79.529476900526817</v>
      </c>
      <c r="J96" s="197">
        <v>148.53304375340852</v>
      </c>
      <c r="K96" s="198">
        <v>114.97261744114016</v>
      </c>
      <c r="L96" s="197">
        <v>224.14468616647733</v>
      </c>
      <c r="M96" s="198">
        <v>214.20621143391438</v>
      </c>
      <c r="N96" s="197">
        <v>209.88201227750869</v>
      </c>
      <c r="O96" s="198">
        <v>139.05765999876061</v>
      </c>
      <c r="P96" s="197">
        <v>75.90444692193752</v>
      </c>
      <c r="Q96" s="198">
        <v>37.369471219659054</v>
      </c>
      <c r="R96" s="197">
        <v>79.141737679645161</v>
      </c>
      <c r="S96" s="198">
        <v>43.442763928939428</v>
      </c>
      <c r="T96" s="197">
        <v>-361.60178902708213</v>
      </c>
      <c r="U96" s="198">
        <v>-143.15354495492812</v>
      </c>
      <c r="V96" s="197">
        <v>-198.81742487375675</v>
      </c>
      <c r="W96" s="198">
        <v>-110.27243631422385</v>
      </c>
      <c r="X96" s="197">
        <v>-163.78642573690212</v>
      </c>
      <c r="Y96" s="198">
        <v>-32.796511921916533</v>
      </c>
      <c r="Z96" s="197">
        <v>-166.61829227693366</v>
      </c>
      <c r="AA96" s="198">
        <v>-69.952148611834531</v>
      </c>
      <c r="AB96" s="197">
        <v>-29.071722052704587</v>
      </c>
      <c r="AC96" s="198">
        <v>-19.151971526882782</v>
      </c>
      <c r="AD96" s="197">
        <v>-14.876197514126458</v>
      </c>
      <c r="AE96" s="198">
        <v>15.229301204351737</v>
      </c>
      <c r="AF96" s="197">
        <v>35.569223918958762</v>
      </c>
      <c r="AG96" s="198">
        <v>55.46545301572764</v>
      </c>
      <c r="AH96" s="197">
        <v>148.92581970868326</v>
      </c>
      <c r="AI96" s="198">
        <v>115.2765807500362</v>
      </c>
      <c r="AJ96" s="197">
        <v>224.73717923686456</v>
      </c>
      <c r="AK96" s="198">
        <v>214.77243362761936</v>
      </c>
      <c r="AL96" s="197">
        <v>218.8118201163104</v>
      </c>
      <c r="AM96" s="198">
        <v>148.12069145230635</v>
      </c>
      <c r="AN96" s="197">
        <v>76.105189675661961</v>
      </c>
      <c r="AO96" s="198">
        <v>37.468251847120541</v>
      </c>
      <c r="AP96" s="197">
        <v>60.179014589723486</v>
      </c>
      <c r="AQ96" s="198">
        <v>62.729772531872555</v>
      </c>
      <c r="AR96" s="197">
        <v>-348.15298119482821</v>
      </c>
      <c r="AS96" s="198">
        <v>-157.93654795093775</v>
      </c>
      <c r="AT96" s="197">
        <v>-199.34296910380129</v>
      </c>
      <c r="AU96" s="198">
        <v>-110.56392506413947</v>
      </c>
      <c r="AV96" s="197">
        <v>-164.21932041119331</v>
      </c>
      <c r="AW96" s="198">
        <v>-32.883154282341337</v>
      </c>
      <c r="AX96" s="197">
        <v>-167.05867256834981</v>
      </c>
      <c r="AY96" s="198">
        <v>-70.137056690719021</v>
      </c>
      <c r="AZ96" s="197">
        <v>-29.148619147682414</v>
      </c>
      <c r="BA96" s="197">
        <v>-19.202596909121393</v>
      </c>
      <c r="BB96" s="199">
        <v>138.58974956563557</v>
      </c>
      <c r="BC96" s="200">
        <v>0</v>
      </c>
      <c r="BD96" s="201">
        <v>2.7265104549429351</v>
      </c>
      <c r="BE96" s="200">
        <v>0</v>
      </c>
      <c r="BF96" s="201">
        <v>649.75720324527595</v>
      </c>
      <c r="BG96" s="200">
        <v>0</v>
      </c>
      <c r="BH96" s="201">
        <v>244.15423850692031</v>
      </c>
      <c r="BI96" s="200">
        <v>0</v>
      </c>
      <c r="BJ96" s="201">
        <v>213.83124862205528</v>
      </c>
      <c r="BK96" s="200">
        <v>0</v>
      </c>
      <c r="BL96" s="201">
        <v>303.36973285829208</v>
      </c>
      <c r="BM96" s="200">
        <v>0</v>
      </c>
      <c r="BN96" s="201">
        <v>308.28230500119327</v>
      </c>
      <c r="BO96" s="200">
        <v>0</v>
      </c>
      <c r="BP96" s="201">
        <v>324.32084616012742</v>
      </c>
      <c r="BQ96" s="200">
        <v>0</v>
      </c>
      <c r="BR96" s="201">
        <v>69.99039349743569</v>
      </c>
      <c r="BS96" s="200">
        <v>0</v>
      </c>
      <c r="BT96" s="201">
        <v>123.78567146735793</v>
      </c>
      <c r="BU96" s="200">
        <v>0</v>
      </c>
      <c r="BV96" s="201">
        <v>138.39534845367757</v>
      </c>
      <c r="BW96" s="200">
        <v>0</v>
      </c>
      <c r="BX96" s="201">
        <v>0</v>
      </c>
      <c r="BY96" s="200">
        <v>0</v>
      </c>
      <c r="BZ96" s="201">
        <v>134.12020261283419</v>
      </c>
      <c r="CA96" s="200">
        <v>0</v>
      </c>
      <c r="CB96" s="201">
        <v>8.9998853243783152</v>
      </c>
      <c r="CC96" s="200">
        <v>0</v>
      </c>
      <c r="CD96" s="201">
        <v>651.47437660760261</v>
      </c>
      <c r="CE96" s="200">
        <v>0</v>
      </c>
      <c r="CF96" s="201">
        <v>244.79962384660928</v>
      </c>
      <c r="CG96" s="200">
        <v>0</v>
      </c>
      <c r="CH96" s="201">
        <v>171.62784102749632</v>
      </c>
      <c r="CI96" s="200">
        <v>0</v>
      </c>
      <c r="CJ96" s="201">
        <v>304.17141251903428</v>
      </c>
      <c r="CK96" s="200">
        <v>0</v>
      </c>
      <c r="CL96" s="201">
        <v>304.74009824235475</v>
      </c>
      <c r="CM96" s="200">
        <v>0</v>
      </c>
      <c r="CN96" s="201">
        <v>328.83228479330057</v>
      </c>
      <c r="CO96" s="200">
        <v>0</v>
      </c>
      <c r="CP96" s="201">
        <v>70.175402670975089</v>
      </c>
      <c r="CQ96" s="200">
        <v>0</v>
      </c>
      <c r="CR96" s="201">
        <v>124.11275461356294</v>
      </c>
      <c r="CS96" s="200">
        <v>0</v>
      </c>
      <c r="CT96" s="201">
        <v>138.76105942400775</v>
      </c>
      <c r="CU96" s="200">
        <v>0</v>
      </c>
      <c r="CV96" s="201">
        <v>0</v>
      </c>
      <c r="CW96" s="200">
        <v>0</v>
      </c>
    </row>
    <row r="97" spans="2:101" x14ac:dyDescent="0.25">
      <c r="B97" s="94">
        <v>10291</v>
      </c>
      <c r="C97" s="95" t="s">
        <v>100</v>
      </c>
      <c r="D97" s="195">
        <v>5.56815E-4</v>
      </c>
      <c r="E97" s="196">
        <v>5.6484255047252224E-4</v>
      </c>
      <c r="F97" s="197">
        <v>-44.283140601255582</v>
      </c>
      <c r="G97" s="198">
        <v>-32.145129412985625</v>
      </c>
      <c r="H97" s="197">
        <v>-197.7866174167597</v>
      </c>
      <c r="I97" s="198">
        <v>79.343027043299855</v>
      </c>
      <c r="J97" s="197">
        <v>126.58766522444894</v>
      </c>
      <c r="K97" s="198">
        <v>152.56688132597682</v>
      </c>
      <c r="L97" s="197">
        <v>255.71784737885685</v>
      </c>
      <c r="M97" s="198">
        <v>345.45658971596771</v>
      </c>
      <c r="N97" s="197">
        <v>280.00954825437583</v>
      </c>
      <c r="O97" s="198">
        <v>191.93686452297044</v>
      </c>
      <c r="P97" s="197">
        <v>140.14610014574393</v>
      </c>
      <c r="Q97" s="198">
        <v>46.896023522327596</v>
      </c>
      <c r="R97" s="197">
        <v>223.3486098575404</v>
      </c>
      <c r="S97" s="198">
        <v>95.036341401594115</v>
      </c>
      <c r="T97" s="197">
        <v>-750.59363842694586</v>
      </c>
      <c r="U97" s="198">
        <v>-197.03905210894993</v>
      </c>
      <c r="V97" s="197">
        <v>-203.29554326104591</v>
      </c>
      <c r="W97" s="198">
        <v>-108.69565565074591</v>
      </c>
      <c r="X97" s="197">
        <v>49.114610094247837</v>
      </c>
      <c r="Y97" s="198">
        <v>282.1859778086893</v>
      </c>
      <c r="Z97" s="197">
        <v>13.92551185204502</v>
      </c>
      <c r="AA97" s="198">
        <v>101.44806084964421</v>
      </c>
      <c r="AB97" s="197">
        <v>117.9816056868147</v>
      </c>
      <c r="AC97" s="198">
        <v>65.914252556395155</v>
      </c>
      <c r="AD97" s="197">
        <v>-97.442786421770521</v>
      </c>
      <c r="AE97" s="198">
        <v>28.908989230416498</v>
      </c>
      <c r="AF97" s="197">
        <v>-128.8482424891387</v>
      </c>
      <c r="AG97" s="198">
        <v>18.889701572982215</v>
      </c>
      <c r="AH97" s="197">
        <v>131.79495817101278</v>
      </c>
      <c r="AI97" s="198">
        <v>162.376849832766</v>
      </c>
      <c r="AJ97" s="197">
        <v>262.02432387837399</v>
      </c>
      <c r="AK97" s="198">
        <v>357.77631349511307</v>
      </c>
      <c r="AL97" s="197">
        <v>340.22618996254107</v>
      </c>
      <c r="AM97" s="198">
        <v>242.04829876955898</v>
      </c>
      <c r="AN97" s="197">
        <v>145.48885736348154</v>
      </c>
      <c r="AO97" s="198">
        <v>54.13640192603571</v>
      </c>
      <c r="AP97" s="197">
        <v>169.70610125608744</v>
      </c>
      <c r="AQ97" s="198">
        <v>162.25462388412666</v>
      </c>
      <c r="AR97" s="197">
        <v>-698.0784283213651</v>
      </c>
      <c r="AS97" s="198">
        <v>-253.5310710881956</v>
      </c>
      <c r="AT97" s="197">
        <v>-202.39934923916391</v>
      </c>
      <c r="AU97" s="198">
        <v>-103.98643201859488</v>
      </c>
      <c r="AV97" s="197">
        <v>53.607756776403448</v>
      </c>
      <c r="AW97" s="198">
        <v>293.77515904129808</v>
      </c>
      <c r="AX97" s="197">
        <v>17.945936269327902</v>
      </c>
      <c r="AY97" s="198">
        <v>109.5505565764722</v>
      </c>
      <c r="AZ97" s="197">
        <v>122.88642001491004</v>
      </c>
      <c r="BA97" s="197">
        <v>72.931430173874318</v>
      </c>
      <c r="BB97" s="199">
        <v>498.9413194444449</v>
      </c>
      <c r="BC97" s="200">
        <v>0</v>
      </c>
      <c r="BD97" s="201">
        <v>0</v>
      </c>
      <c r="BE97" s="200">
        <v>0</v>
      </c>
      <c r="BF97" s="201">
        <v>432.36298076923072</v>
      </c>
      <c r="BG97" s="200">
        <v>0</v>
      </c>
      <c r="BH97" s="201">
        <v>471.99212500000044</v>
      </c>
      <c r="BI97" s="200">
        <v>0</v>
      </c>
      <c r="BJ97" s="201">
        <v>148.99712500000001</v>
      </c>
      <c r="BK97" s="200">
        <v>0</v>
      </c>
      <c r="BL97" s="201">
        <v>364.15613425925886</v>
      </c>
      <c r="BM97" s="200">
        <v>0</v>
      </c>
      <c r="BN97" s="201">
        <v>684.59855769230796</v>
      </c>
      <c r="BO97" s="200">
        <v>0</v>
      </c>
      <c r="BP97" s="201">
        <v>610.06799999999964</v>
      </c>
      <c r="BQ97" s="200">
        <v>0</v>
      </c>
      <c r="BR97" s="201">
        <v>448.21093749999994</v>
      </c>
      <c r="BS97" s="200">
        <v>0</v>
      </c>
      <c r="BT97" s="201">
        <v>301.17250000000013</v>
      </c>
      <c r="BU97" s="200">
        <v>0</v>
      </c>
      <c r="BV97" s="201">
        <v>295.80266203703695</v>
      </c>
      <c r="BW97" s="200">
        <v>0</v>
      </c>
      <c r="BX97" s="201">
        <v>74.07137500000016</v>
      </c>
      <c r="BY97" s="200">
        <v>0</v>
      </c>
      <c r="BZ97" s="201">
        <v>506.8694713086677</v>
      </c>
      <c r="CA97" s="200">
        <v>0</v>
      </c>
      <c r="CB97" s="201">
        <v>0</v>
      </c>
      <c r="CC97" s="200">
        <v>0</v>
      </c>
      <c r="CD97" s="201">
        <v>455.6161234357794</v>
      </c>
      <c r="CE97" s="200">
        <v>0</v>
      </c>
      <c r="CF97" s="201">
        <v>495.39210438374414</v>
      </c>
      <c r="CG97" s="200">
        <v>0</v>
      </c>
      <c r="CH97" s="201">
        <v>2.5027953965077714</v>
      </c>
      <c r="CI97" s="200">
        <v>0</v>
      </c>
      <c r="CJ97" s="201">
        <v>384.78197237254977</v>
      </c>
      <c r="CK97" s="200">
        <v>0</v>
      </c>
      <c r="CL97" s="201">
        <v>694.36549384477485</v>
      </c>
      <c r="CM97" s="200">
        <v>0</v>
      </c>
      <c r="CN97" s="201">
        <v>648.74524495477112</v>
      </c>
      <c r="CO97" s="200">
        <v>0</v>
      </c>
      <c r="CP97" s="201">
        <v>468.50491762192257</v>
      </c>
      <c r="CQ97" s="200">
        <v>0</v>
      </c>
      <c r="CR97" s="201">
        <v>320.40643873789929</v>
      </c>
      <c r="CS97" s="200">
        <v>0</v>
      </c>
      <c r="CT97" s="201">
        <v>313.01447267190622</v>
      </c>
      <c r="CU97" s="200">
        <v>0</v>
      </c>
      <c r="CV97" s="201">
        <v>86.437123463186822</v>
      </c>
      <c r="CW97" s="200">
        <v>0</v>
      </c>
    </row>
    <row r="98" spans="2:101" x14ac:dyDescent="0.25">
      <c r="B98" s="94">
        <v>10294</v>
      </c>
      <c r="C98" s="95" t="s">
        <v>101</v>
      </c>
      <c r="D98" s="195">
        <v>0</v>
      </c>
      <c r="E98" s="196">
        <v>0</v>
      </c>
      <c r="F98" s="197">
        <v>0</v>
      </c>
      <c r="G98" s="198">
        <v>0</v>
      </c>
      <c r="H98" s="197">
        <v>0</v>
      </c>
      <c r="I98" s="198">
        <v>0</v>
      </c>
      <c r="J98" s="197">
        <v>0</v>
      </c>
      <c r="K98" s="198">
        <v>0</v>
      </c>
      <c r="L98" s="197">
        <v>0</v>
      </c>
      <c r="M98" s="198">
        <v>0</v>
      </c>
      <c r="N98" s="197">
        <v>0</v>
      </c>
      <c r="O98" s="198">
        <v>0</v>
      </c>
      <c r="P98" s="197">
        <v>0</v>
      </c>
      <c r="Q98" s="198">
        <v>0</v>
      </c>
      <c r="R98" s="197">
        <v>0</v>
      </c>
      <c r="S98" s="198">
        <v>0</v>
      </c>
      <c r="T98" s="197">
        <v>0</v>
      </c>
      <c r="U98" s="198">
        <v>0</v>
      </c>
      <c r="V98" s="197">
        <v>0</v>
      </c>
      <c r="W98" s="198">
        <v>0</v>
      </c>
      <c r="X98" s="197">
        <v>0</v>
      </c>
      <c r="Y98" s="198">
        <v>0</v>
      </c>
      <c r="Z98" s="197">
        <v>0</v>
      </c>
      <c r="AA98" s="198">
        <v>0</v>
      </c>
      <c r="AB98" s="197">
        <v>0</v>
      </c>
      <c r="AC98" s="198">
        <v>0</v>
      </c>
      <c r="AD98" s="197">
        <v>0</v>
      </c>
      <c r="AE98" s="198">
        <v>0</v>
      </c>
      <c r="AF98" s="197">
        <v>0</v>
      </c>
      <c r="AG98" s="198">
        <v>0</v>
      </c>
      <c r="AH98" s="197">
        <v>0</v>
      </c>
      <c r="AI98" s="198">
        <v>0</v>
      </c>
      <c r="AJ98" s="197">
        <v>0</v>
      </c>
      <c r="AK98" s="198">
        <v>0</v>
      </c>
      <c r="AL98" s="197">
        <v>0</v>
      </c>
      <c r="AM98" s="198">
        <v>0</v>
      </c>
      <c r="AN98" s="197">
        <v>0</v>
      </c>
      <c r="AO98" s="198">
        <v>0</v>
      </c>
      <c r="AP98" s="197">
        <v>0</v>
      </c>
      <c r="AQ98" s="198">
        <v>0</v>
      </c>
      <c r="AR98" s="197">
        <v>0</v>
      </c>
      <c r="AS98" s="198">
        <v>0</v>
      </c>
      <c r="AT98" s="197">
        <v>0</v>
      </c>
      <c r="AU98" s="198">
        <v>0</v>
      </c>
      <c r="AV98" s="197">
        <v>0</v>
      </c>
      <c r="AW98" s="198">
        <v>0</v>
      </c>
      <c r="AX98" s="197">
        <v>0</v>
      </c>
      <c r="AY98" s="198">
        <v>0</v>
      </c>
      <c r="AZ98" s="197">
        <v>0</v>
      </c>
      <c r="BA98" s="197">
        <v>0</v>
      </c>
      <c r="BB98" s="199">
        <v>0</v>
      </c>
      <c r="BC98" s="200">
        <v>0</v>
      </c>
      <c r="BD98" s="201">
        <v>0</v>
      </c>
      <c r="BE98" s="200">
        <v>0</v>
      </c>
      <c r="BF98" s="201">
        <v>0</v>
      </c>
      <c r="BG98" s="200">
        <v>0</v>
      </c>
      <c r="BH98" s="201">
        <v>0</v>
      </c>
      <c r="BI98" s="200">
        <v>0</v>
      </c>
      <c r="BJ98" s="201">
        <v>0</v>
      </c>
      <c r="BK98" s="200">
        <v>0</v>
      </c>
      <c r="BL98" s="201">
        <v>0</v>
      </c>
      <c r="BM98" s="200">
        <v>0</v>
      </c>
      <c r="BN98" s="201">
        <v>0</v>
      </c>
      <c r="BO98" s="200">
        <v>0</v>
      </c>
      <c r="BP98" s="201">
        <v>0</v>
      </c>
      <c r="BQ98" s="200">
        <v>0</v>
      </c>
      <c r="BR98" s="201">
        <v>0</v>
      </c>
      <c r="BS98" s="200">
        <v>0</v>
      </c>
      <c r="BT98" s="201">
        <v>0</v>
      </c>
      <c r="BU98" s="200">
        <v>0</v>
      </c>
      <c r="BV98" s="201">
        <v>0</v>
      </c>
      <c r="BW98" s="200">
        <v>0</v>
      </c>
      <c r="BX98" s="201">
        <v>0</v>
      </c>
      <c r="BY98" s="200">
        <v>0</v>
      </c>
      <c r="BZ98" s="201">
        <v>0</v>
      </c>
      <c r="CA98" s="200">
        <v>0</v>
      </c>
      <c r="CB98" s="201">
        <v>0</v>
      </c>
      <c r="CC98" s="200">
        <v>0</v>
      </c>
      <c r="CD98" s="201">
        <v>0</v>
      </c>
      <c r="CE98" s="200">
        <v>0</v>
      </c>
      <c r="CF98" s="201">
        <v>0</v>
      </c>
      <c r="CG98" s="200">
        <v>0</v>
      </c>
      <c r="CH98" s="201">
        <v>0</v>
      </c>
      <c r="CI98" s="200">
        <v>0</v>
      </c>
      <c r="CJ98" s="201">
        <v>0</v>
      </c>
      <c r="CK98" s="200">
        <v>0</v>
      </c>
      <c r="CL98" s="201">
        <v>0</v>
      </c>
      <c r="CM98" s="200">
        <v>0</v>
      </c>
      <c r="CN98" s="201">
        <v>0</v>
      </c>
      <c r="CO98" s="200">
        <v>0</v>
      </c>
      <c r="CP98" s="201">
        <v>0</v>
      </c>
      <c r="CQ98" s="200">
        <v>0</v>
      </c>
      <c r="CR98" s="201">
        <v>0</v>
      </c>
      <c r="CS98" s="200">
        <v>0</v>
      </c>
      <c r="CT98" s="201">
        <v>0</v>
      </c>
      <c r="CU98" s="200">
        <v>0</v>
      </c>
      <c r="CV98" s="201">
        <v>0</v>
      </c>
      <c r="CW98" s="200">
        <v>0</v>
      </c>
    </row>
    <row r="99" spans="2:101" x14ac:dyDescent="0.25">
      <c r="B99" s="94">
        <v>10304</v>
      </c>
      <c r="C99" s="95" t="s">
        <v>102</v>
      </c>
      <c r="D99" s="195">
        <v>0</v>
      </c>
      <c r="E99" s="196">
        <v>0</v>
      </c>
      <c r="F99" s="197">
        <v>0</v>
      </c>
      <c r="G99" s="198">
        <v>0</v>
      </c>
      <c r="H99" s="197">
        <v>0</v>
      </c>
      <c r="I99" s="198">
        <v>0</v>
      </c>
      <c r="J99" s="197">
        <v>0</v>
      </c>
      <c r="K99" s="198">
        <v>0</v>
      </c>
      <c r="L99" s="197">
        <v>0</v>
      </c>
      <c r="M99" s="198">
        <v>0</v>
      </c>
      <c r="N99" s="197">
        <v>0</v>
      </c>
      <c r="O99" s="198">
        <v>0</v>
      </c>
      <c r="P99" s="197">
        <v>0</v>
      </c>
      <c r="Q99" s="198">
        <v>0</v>
      </c>
      <c r="R99" s="197">
        <v>0</v>
      </c>
      <c r="S99" s="198">
        <v>0</v>
      </c>
      <c r="T99" s="197">
        <v>0</v>
      </c>
      <c r="U99" s="198">
        <v>0</v>
      </c>
      <c r="V99" s="197">
        <v>0</v>
      </c>
      <c r="W99" s="198">
        <v>0</v>
      </c>
      <c r="X99" s="197">
        <v>0</v>
      </c>
      <c r="Y99" s="198">
        <v>0</v>
      </c>
      <c r="Z99" s="197">
        <v>0</v>
      </c>
      <c r="AA99" s="198">
        <v>0</v>
      </c>
      <c r="AB99" s="197">
        <v>0</v>
      </c>
      <c r="AC99" s="198">
        <v>0</v>
      </c>
      <c r="AD99" s="197">
        <v>0</v>
      </c>
      <c r="AE99" s="198">
        <v>0</v>
      </c>
      <c r="AF99" s="197">
        <v>0</v>
      </c>
      <c r="AG99" s="198">
        <v>0</v>
      </c>
      <c r="AH99" s="197">
        <v>0</v>
      </c>
      <c r="AI99" s="198">
        <v>0</v>
      </c>
      <c r="AJ99" s="197">
        <v>0</v>
      </c>
      <c r="AK99" s="198">
        <v>0</v>
      </c>
      <c r="AL99" s="197">
        <v>0</v>
      </c>
      <c r="AM99" s="198">
        <v>0</v>
      </c>
      <c r="AN99" s="197">
        <v>0</v>
      </c>
      <c r="AO99" s="198">
        <v>0</v>
      </c>
      <c r="AP99" s="197">
        <v>0</v>
      </c>
      <c r="AQ99" s="198">
        <v>0</v>
      </c>
      <c r="AR99" s="197">
        <v>0</v>
      </c>
      <c r="AS99" s="198">
        <v>0</v>
      </c>
      <c r="AT99" s="197">
        <v>0</v>
      </c>
      <c r="AU99" s="198">
        <v>0</v>
      </c>
      <c r="AV99" s="197">
        <v>0</v>
      </c>
      <c r="AW99" s="198">
        <v>0</v>
      </c>
      <c r="AX99" s="197">
        <v>0</v>
      </c>
      <c r="AY99" s="198">
        <v>0</v>
      </c>
      <c r="AZ99" s="197">
        <v>0</v>
      </c>
      <c r="BA99" s="197">
        <v>0</v>
      </c>
      <c r="BB99" s="199">
        <v>0</v>
      </c>
      <c r="BC99" s="200">
        <v>0</v>
      </c>
      <c r="BD99" s="201">
        <v>0</v>
      </c>
      <c r="BE99" s="200">
        <v>0</v>
      </c>
      <c r="BF99" s="201">
        <v>0</v>
      </c>
      <c r="BG99" s="200">
        <v>0</v>
      </c>
      <c r="BH99" s="201">
        <v>0</v>
      </c>
      <c r="BI99" s="200">
        <v>0</v>
      </c>
      <c r="BJ99" s="201">
        <v>0</v>
      </c>
      <c r="BK99" s="200">
        <v>0</v>
      </c>
      <c r="BL99" s="201">
        <v>0</v>
      </c>
      <c r="BM99" s="200">
        <v>0</v>
      </c>
      <c r="BN99" s="201">
        <v>0</v>
      </c>
      <c r="BO99" s="200">
        <v>0</v>
      </c>
      <c r="BP99" s="201">
        <v>0</v>
      </c>
      <c r="BQ99" s="200">
        <v>0</v>
      </c>
      <c r="BR99" s="201">
        <v>0</v>
      </c>
      <c r="BS99" s="200">
        <v>0</v>
      </c>
      <c r="BT99" s="201">
        <v>0</v>
      </c>
      <c r="BU99" s="200">
        <v>0</v>
      </c>
      <c r="BV99" s="201">
        <v>0</v>
      </c>
      <c r="BW99" s="200">
        <v>0</v>
      </c>
      <c r="BX99" s="201">
        <v>0</v>
      </c>
      <c r="BY99" s="200">
        <v>0</v>
      </c>
      <c r="BZ99" s="201">
        <v>0</v>
      </c>
      <c r="CA99" s="200">
        <v>0</v>
      </c>
      <c r="CB99" s="201">
        <v>0</v>
      </c>
      <c r="CC99" s="200">
        <v>0</v>
      </c>
      <c r="CD99" s="201">
        <v>0</v>
      </c>
      <c r="CE99" s="200">
        <v>0</v>
      </c>
      <c r="CF99" s="201">
        <v>0</v>
      </c>
      <c r="CG99" s="200">
        <v>0</v>
      </c>
      <c r="CH99" s="201">
        <v>0</v>
      </c>
      <c r="CI99" s="200">
        <v>0</v>
      </c>
      <c r="CJ99" s="201">
        <v>0</v>
      </c>
      <c r="CK99" s="200">
        <v>0</v>
      </c>
      <c r="CL99" s="201">
        <v>0</v>
      </c>
      <c r="CM99" s="200">
        <v>0</v>
      </c>
      <c r="CN99" s="201">
        <v>0</v>
      </c>
      <c r="CO99" s="200">
        <v>0</v>
      </c>
      <c r="CP99" s="201">
        <v>0</v>
      </c>
      <c r="CQ99" s="200">
        <v>0</v>
      </c>
      <c r="CR99" s="201">
        <v>0</v>
      </c>
      <c r="CS99" s="200">
        <v>0</v>
      </c>
      <c r="CT99" s="201">
        <v>0</v>
      </c>
      <c r="CU99" s="200">
        <v>0</v>
      </c>
      <c r="CV99" s="201">
        <v>0</v>
      </c>
      <c r="CW99" s="200">
        <v>0</v>
      </c>
    </row>
    <row r="100" spans="2:101" x14ac:dyDescent="0.25">
      <c r="B100" s="94">
        <v>10306</v>
      </c>
      <c r="C100" s="95" t="s">
        <v>103</v>
      </c>
      <c r="D100" s="195">
        <v>0</v>
      </c>
      <c r="E100" s="196">
        <v>0</v>
      </c>
      <c r="F100" s="197">
        <v>0</v>
      </c>
      <c r="G100" s="198">
        <v>0</v>
      </c>
      <c r="H100" s="197">
        <v>0</v>
      </c>
      <c r="I100" s="198">
        <v>0</v>
      </c>
      <c r="J100" s="197">
        <v>0</v>
      </c>
      <c r="K100" s="198">
        <v>0</v>
      </c>
      <c r="L100" s="197">
        <v>0</v>
      </c>
      <c r="M100" s="198">
        <v>0</v>
      </c>
      <c r="N100" s="197">
        <v>0</v>
      </c>
      <c r="O100" s="198">
        <v>0</v>
      </c>
      <c r="P100" s="197">
        <v>0</v>
      </c>
      <c r="Q100" s="198">
        <v>0</v>
      </c>
      <c r="R100" s="197">
        <v>0</v>
      </c>
      <c r="S100" s="198">
        <v>0</v>
      </c>
      <c r="T100" s="197">
        <v>0</v>
      </c>
      <c r="U100" s="198">
        <v>0</v>
      </c>
      <c r="V100" s="197">
        <v>0</v>
      </c>
      <c r="W100" s="198">
        <v>0</v>
      </c>
      <c r="X100" s="197">
        <v>0</v>
      </c>
      <c r="Y100" s="198">
        <v>0</v>
      </c>
      <c r="Z100" s="197">
        <v>0</v>
      </c>
      <c r="AA100" s="198">
        <v>0</v>
      </c>
      <c r="AB100" s="197">
        <v>0</v>
      </c>
      <c r="AC100" s="198">
        <v>0</v>
      </c>
      <c r="AD100" s="197">
        <v>0</v>
      </c>
      <c r="AE100" s="198">
        <v>0</v>
      </c>
      <c r="AF100" s="197">
        <v>0</v>
      </c>
      <c r="AG100" s="198">
        <v>0</v>
      </c>
      <c r="AH100" s="197">
        <v>0</v>
      </c>
      <c r="AI100" s="198">
        <v>0</v>
      </c>
      <c r="AJ100" s="197">
        <v>0</v>
      </c>
      <c r="AK100" s="198">
        <v>0</v>
      </c>
      <c r="AL100" s="197">
        <v>0</v>
      </c>
      <c r="AM100" s="198">
        <v>0</v>
      </c>
      <c r="AN100" s="197">
        <v>0</v>
      </c>
      <c r="AO100" s="198">
        <v>0</v>
      </c>
      <c r="AP100" s="197">
        <v>0</v>
      </c>
      <c r="AQ100" s="198">
        <v>0</v>
      </c>
      <c r="AR100" s="197">
        <v>0</v>
      </c>
      <c r="AS100" s="198">
        <v>0</v>
      </c>
      <c r="AT100" s="197">
        <v>0</v>
      </c>
      <c r="AU100" s="198">
        <v>0</v>
      </c>
      <c r="AV100" s="197">
        <v>0</v>
      </c>
      <c r="AW100" s="198">
        <v>0</v>
      </c>
      <c r="AX100" s="197">
        <v>0</v>
      </c>
      <c r="AY100" s="198">
        <v>0</v>
      </c>
      <c r="AZ100" s="197">
        <v>0</v>
      </c>
      <c r="BA100" s="197">
        <v>0</v>
      </c>
      <c r="BB100" s="199">
        <v>0</v>
      </c>
      <c r="BC100" s="200">
        <v>0</v>
      </c>
      <c r="BD100" s="201">
        <v>0</v>
      </c>
      <c r="BE100" s="200">
        <v>0</v>
      </c>
      <c r="BF100" s="201">
        <v>0</v>
      </c>
      <c r="BG100" s="200">
        <v>0</v>
      </c>
      <c r="BH100" s="201">
        <v>0</v>
      </c>
      <c r="BI100" s="200">
        <v>0</v>
      </c>
      <c r="BJ100" s="201">
        <v>0</v>
      </c>
      <c r="BK100" s="200">
        <v>0</v>
      </c>
      <c r="BL100" s="201">
        <v>0</v>
      </c>
      <c r="BM100" s="200">
        <v>0</v>
      </c>
      <c r="BN100" s="201">
        <v>0</v>
      </c>
      <c r="BO100" s="200">
        <v>0</v>
      </c>
      <c r="BP100" s="201">
        <v>0</v>
      </c>
      <c r="BQ100" s="200">
        <v>0</v>
      </c>
      <c r="BR100" s="201">
        <v>0</v>
      </c>
      <c r="BS100" s="200">
        <v>0</v>
      </c>
      <c r="BT100" s="201">
        <v>0</v>
      </c>
      <c r="BU100" s="200">
        <v>0</v>
      </c>
      <c r="BV100" s="201">
        <v>0</v>
      </c>
      <c r="BW100" s="200">
        <v>0</v>
      </c>
      <c r="BX100" s="201">
        <v>0</v>
      </c>
      <c r="BY100" s="200">
        <v>0</v>
      </c>
      <c r="BZ100" s="201">
        <v>0</v>
      </c>
      <c r="CA100" s="200">
        <v>0</v>
      </c>
      <c r="CB100" s="201">
        <v>0</v>
      </c>
      <c r="CC100" s="200">
        <v>0</v>
      </c>
      <c r="CD100" s="201">
        <v>0</v>
      </c>
      <c r="CE100" s="200">
        <v>0</v>
      </c>
      <c r="CF100" s="201">
        <v>0</v>
      </c>
      <c r="CG100" s="200">
        <v>0</v>
      </c>
      <c r="CH100" s="201">
        <v>0</v>
      </c>
      <c r="CI100" s="200">
        <v>0</v>
      </c>
      <c r="CJ100" s="201">
        <v>0</v>
      </c>
      <c r="CK100" s="200">
        <v>0</v>
      </c>
      <c r="CL100" s="201">
        <v>0</v>
      </c>
      <c r="CM100" s="200">
        <v>0</v>
      </c>
      <c r="CN100" s="201">
        <v>0</v>
      </c>
      <c r="CO100" s="200">
        <v>0</v>
      </c>
      <c r="CP100" s="201">
        <v>0</v>
      </c>
      <c r="CQ100" s="200">
        <v>0</v>
      </c>
      <c r="CR100" s="201">
        <v>0</v>
      </c>
      <c r="CS100" s="200">
        <v>0</v>
      </c>
      <c r="CT100" s="201">
        <v>0</v>
      </c>
      <c r="CU100" s="200">
        <v>0</v>
      </c>
      <c r="CV100" s="201">
        <v>0</v>
      </c>
      <c r="CW100" s="200">
        <v>0</v>
      </c>
    </row>
    <row r="101" spans="2:101" x14ac:dyDescent="0.25">
      <c r="B101" s="94">
        <v>10307</v>
      </c>
      <c r="C101" s="95" t="s">
        <v>104</v>
      </c>
      <c r="D101" s="195">
        <v>0</v>
      </c>
      <c r="E101" s="196">
        <v>0</v>
      </c>
      <c r="F101" s="197">
        <v>0</v>
      </c>
      <c r="G101" s="198">
        <v>0</v>
      </c>
      <c r="H101" s="197">
        <v>0</v>
      </c>
      <c r="I101" s="198">
        <v>0</v>
      </c>
      <c r="J101" s="197">
        <v>0</v>
      </c>
      <c r="K101" s="198">
        <v>0</v>
      </c>
      <c r="L101" s="197">
        <v>0</v>
      </c>
      <c r="M101" s="198">
        <v>0</v>
      </c>
      <c r="N101" s="197">
        <v>0</v>
      </c>
      <c r="O101" s="198">
        <v>0</v>
      </c>
      <c r="P101" s="197">
        <v>0</v>
      </c>
      <c r="Q101" s="198">
        <v>0</v>
      </c>
      <c r="R101" s="197">
        <v>0</v>
      </c>
      <c r="S101" s="198">
        <v>0</v>
      </c>
      <c r="T101" s="197">
        <v>0</v>
      </c>
      <c r="U101" s="198">
        <v>0</v>
      </c>
      <c r="V101" s="197">
        <v>0</v>
      </c>
      <c r="W101" s="198">
        <v>0</v>
      </c>
      <c r="X101" s="197">
        <v>0</v>
      </c>
      <c r="Y101" s="198">
        <v>0</v>
      </c>
      <c r="Z101" s="197">
        <v>0</v>
      </c>
      <c r="AA101" s="198">
        <v>0</v>
      </c>
      <c r="AB101" s="197">
        <v>0</v>
      </c>
      <c r="AC101" s="198">
        <v>0</v>
      </c>
      <c r="AD101" s="197">
        <v>0</v>
      </c>
      <c r="AE101" s="198">
        <v>0</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v>0</v>
      </c>
      <c r="AU101" s="198">
        <v>0</v>
      </c>
      <c r="AV101" s="197">
        <v>0</v>
      </c>
      <c r="AW101" s="198">
        <v>0</v>
      </c>
      <c r="AX101" s="197">
        <v>0</v>
      </c>
      <c r="AY101" s="198">
        <v>0</v>
      </c>
      <c r="AZ101" s="197">
        <v>0</v>
      </c>
      <c r="BA101" s="197">
        <v>0</v>
      </c>
      <c r="BB101" s="199">
        <v>0</v>
      </c>
      <c r="BC101" s="200">
        <v>0</v>
      </c>
      <c r="BD101" s="201">
        <v>0</v>
      </c>
      <c r="BE101" s="200">
        <v>0</v>
      </c>
      <c r="BF101" s="201">
        <v>0</v>
      </c>
      <c r="BG101" s="200">
        <v>0</v>
      </c>
      <c r="BH101" s="201">
        <v>0</v>
      </c>
      <c r="BI101" s="200">
        <v>0</v>
      </c>
      <c r="BJ101" s="201">
        <v>0</v>
      </c>
      <c r="BK101" s="200">
        <v>0</v>
      </c>
      <c r="BL101" s="201">
        <v>0</v>
      </c>
      <c r="BM101" s="200">
        <v>0</v>
      </c>
      <c r="BN101" s="201">
        <v>0</v>
      </c>
      <c r="BO101" s="200">
        <v>0</v>
      </c>
      <c r="BP101" s="201">
        <v>0</v>
      </c>
      <c r="BQ101" s="200">
        <v>0</v>
      </c>
      <c r="BR101" s="201">
        <v>0</v>
      </c>
      <c r="BS101" s="200">
        <v>0</v>
      </c>
      <c r="BT101" s="201">
        <v>0</v>
      </c>
      <c r="BU101" s="200">
        <v>0</v>
      </c>
      <c r="BV101" s="201">
        <v>0</v>
      </c>
      <c r="BW101" s="200">
        <v>0</v>
      </c>
      <c r="BX101" s="201">
        <v>0</v>
      </c>
      <c r="BY101" s="200">
        <v>0</v>
      </c>
      <c r="BZ101" s="201">
        <v>0</v>
      </c>
      <c r="CA101" s="200">
        <v>0</v>
      </c>
      <c r="CB101" s="201">
        <v>0</v>
      </c>
      <c r="CC101" s="200">
        <v>0</v>
      </c>
      <c r="CD101" s="201">
        <v>0</v>
      </c>
      <c r="CE101" s="200">
        <v>0</v>
      </c>
      <c r="CF101" s="201">
        <v>0</v>
      </c>
      <c r="CG101" s="200">
        <v>0</v>
      </c>
      <c r="CH101" s="201">
        <v>0</v>
      </c>
      <c r="CI101" s="200">
        <v>0</v>
      </c>
      <c r="CJ101" s="201">
        <v>0</v>
      </c>
      <c r="CK101" s="200">
        <v>0</v>
      </c>
      <c r="CL101" s="201">
        <v>0</v>
      </c>
      <c r="CM101" s="200">
        <v>0</v>
      </c>
      <c r="CN101" s="201">
        <v>0</v>
      </c>
      <c r="CO101" s="200">
        <v>0</v>
      </c>
      <c r="CP101" s="201">
        <v>0</v>
      </c>
      <c r="CQ101" s="200">
        <v>0</v>
      </c>
      <c r="CR101" s="201">
        <v>0</v>
      </c>
      <c r="CS101" s="200">
        <v>0</v>
      </c>
      <c r="CT101" s="201">
        <v>0</v>
      </c>
      <c r="CU101" s="200">
        <v>0</v>
      </c>
      <c r="CV101" s="201">
        <v>0</v>
      </c>
      <c r="CW101" s="200">
        <v>0</v>
      </c>
    </row>
    <row r="102" spans="2:101" x14ac:dyDescent="0.25">
      <c r="B102" s="94">
        <v>10326</v>
      </c>
      <c r="C102" s="95" t="s">
        <v>105</v>
      </c>
      <c r="D102" s="195">
        <v>0</v>
      </c>
      <c r="E102" s="196">
        <v>0</v>
      </c>
      <c r="F102" s="197">
        <v>0</v>
      </c>
      <c r="G102" s="198">
        <v>0</v>
      </c>
      <c r="H102" s="197">
        <v>0</v>
      </c>
      <c r="I102" s="198">
        <v>0</v>
      </c>
      <c r="J102" s="197">
        <v>0</v>
      </c>
      <c r="K102" s="198">
        <v>0</v>
      </c>
      <c r="L102" s="197">
        <v>0</v>
      </c>
      <c r="M102" s="198">
        <v>0</v>
      </c>
      <c r="N102" s="197">
        <v>0</v>
      </c>
      <c r="O102" s="198">
        <v>0</v>
      </c>
      <c r="P102" s="197">
        <v>0</v>
      </c>
      <c r="Q102" s="198">
        <v>0</v>
      </c>
      <c r="R102" s="197">
        <v>0</v>
      </c>
      <c r="S102" s="198">
        <v>0</v>
      </c>
      <c r="T102" s="197">
        <v>0</v>
      </c>
      <c r="U102" s="198">
        <v>0</v>
      </c>
      <c r="V102" s="197">
        <v>0</v>
      </c>
      <c r="W102" s="198">
        <v>0</v>
      </c>
      <c r="X102" s="197">
        <v>0</v>
      </c>
      <c r="Y102" s="198">
        <v>0</v>
      </c>
      <c r="Z102" s="197">
        <v>0</v>
      </c>
      <c r="AA102" s="198">
        <v>0</v>
      </c>
      <c r="AB102" s="197">
        <v>0</v>
      </c>
      <c r="AC102" s="198">
        <v>0</v>
      </c>
      <c r="AD102" s="197">
        <v>0</v>
      </c>
      <c r="AE102" s="198">
        <v>0</v>
      </c>
      <c r="AF102" s="197">
        <v>0</v>
      </c>
      <c r="AG102" s="198">
        <v>0</v>
      </c>
      <c r="AH102" s="197">
        <v>0</v>
      </c>
      <c r="AI102" s="198">
        <v>0</v>
      </c>
      <c r="AJ102" s="197">
        <v>0</v>
      </c>
      <c r="AK102" s="198">
        <v>0</v>
      </c>
      <c r="AL102" s="197">
        <v>0</v>
      </c>
      <c r="AM102" s="198">
        <v>0</v>
      </c>
      <c r="AN102" s="197">
        <v>0</v>
      </c>
      <c r="AO102" s="198">
        <v>0</v>
      </c>
      <c r="AP102" s="197">
        <v>0</v>
      </c>
      <c r="AQ102" s="198">
        <v>0</v>
      </c>
      <c r="AR102" s="197">
        <v>0</v>
      </c>
      <c r="AS102" s="198">
        <v>0</v>
      </c>
      <c r="AT102" s="197">
        <v>0</v>
      </c>
      <c r="AU102" s="198">
        <v>0</v>
      </c>
      <c r="AV102" s="197">
        <v>0</v>
      </c>
      <c r="AW102" s="198">
        <v>0</v>
      </c>
      <c r="AX102" s="197">
        <v>0</v>
      </c>
      <c r="AY102" s="198">
        <v>0</v>
      </c>
      <c r="AZ102" s="197">
        <v>0</v>
      </c>
      <c r="BA102" s="197">
        <v>0</v>
      </c>
      <c r="BB102" s="199">
        <v>0</v>
      </c>
      <c r="BC102" s="200">
        <v>0</v>
      </c>
      <c r="BD102" s="201">
        <v>0</v>
      </c>
      <c r="BE102" s="200">
        <v>0</v>
      </c>
      <c r="BF102" s="201">
        <v>0</v>
      </c>
      <c r="BG102" s="200">
        <v>0</v>
      </c>
      <c r="BH102" s="201">
        <v>0</v>
      </c>
      <c r="BI102" s="200">
        <v>0</v>
      </c>
      <c r="BJ102" s="201">
        <v>0</v>
      </c>
      <c r="BK102" s="200">
        <v>0</v>
      </c>
      <c r="BL102" s="201">
        <v>0</v>
      </c>
      <c r="BM102" s="200">
        <v>0</v>
      </c>
      <c r="BN102" s="201">
        <v>0</v>
      </c>
      <c r="BO102" s="200">
        <v>0</v>
      </c>
      <c r="BP102" s="201">
        <v>0</v>
      </c>
      <c r="BQ102" s="200">
        <v>0</v>
      </c>
      <c r="BR102" s="201">
        <v>0</v>
      </c>
      <c r="BS102" s="200">
        <v>0</v>
      </c>
      <c r="BT102" s="201">
        <v>0</v>
      </c>
      <c r="BU102" s="200">
        <v>0</v>
      </c>
      <c r="BV102" s="201">
        <v>0</v>
      </c>
      <c r="BW102" s="200">
        <v>0</v>
      </c>
      <c r="BX102" s="201">
        <v>0</v>
      </c>
      <c r="BY102" s="200">
        <v>0</v>
      </c>
      <c r="BZ102" s="201">
        <v>0</v>
      </c>
      <c r="CA102" s="200">
        <v>0</v>
      </c>
      <c r="CB102" s="201">
        <v>0</v>
      </c>
      <c r="CC102" s="200">
        <v>0</v>
      </c>
      <c r="CD102" s="201">
        <v>0</v>
      </c>
      <c r="CE102" s="200">
        <v>0</v>
      </c>
      <c r="CF102" s="201">
        <v>0</v>
      </c>
      <c r="CG102" s="200">
        <v>0</v>
      </c>
      <c r="CH102" s="201">
        <v>0</v>
      </c>
      <c r="CI102" s="200">
        <v>0</v>
      </c>
      <c r="CJ102" s="201">
        <v>0</v>
      </c>
      <c r="CK102" s="200">
        <v>0</v>
      </c>
      <c r="CL102" s="201">
        <v>0</v>
      </c>
      <c r="CM102" s="200">
        <v>0</v>
      </c>
      <c r="CN102" s="201">
        <v>0</v>
      </c>
      <c r="CO102" s="200">
        <v>0</v>
      </c>
      <c r="CP102" s="201">
        <v>0</v>
      </c>
      <c r="CQ102" s="200">
        <v>0</v>
      </c>
      <c r="CR102" s="201">
        <v>0</v>
      </c>
      <c r="CS102" s="200">
        <v>0</v>
      </c>
      <c r="CT102" s="201">
        <v>0</v>
      </c>
      <c r="CU102" s="200">
        <v>0</v>
      </c>
      <c r="CV102" s="201">
        <v>0</v>
      </c>
      <c r="CW102" s="200">
        <v>0</v>
      </c>
    </row>
    <row r="103" spans="2:101" x14ac:dyDescent="0.25">
      <c r="B103" s="94">
        <v>10331</v>
      </c>
      <c r="C103" s="95" t="s">
        <v>106</v>
      </c>
      <c r="D103" s="195">
        <v>3.4931400000000004E-4</v>
      </c>
      <c r="E103" s="196">
        <v>3.5205099999999998E-4</v>
      </c>
      <c r="F103" s="197">
        <v>-482.17281050014282</v>
      </c>
      <c r="G103" s="198">
        <v>-192.3782130852575</v>
      </c>
      <c r="H103" s="197">
        <v>-785.8905185898692</v>
      </c>
      <c r="I103" s="198">
        <v>-390.24132106022074</v>
      </c>
      <c r="J103" s="197">
        <v>-647.33751473718735</v>
      </c>
      <c r="K103" s="198">
        <v>-310.71228255416565</v>
      </c>
      <c r="L103" s="197">
        <v>-481.03155770130468</v>
      </c>
      <c r="M103" s="198">
        <v>-208.96629911803117</v>
      </c>
      <c r="N103" s="197">
        <v>-447.38930844754719</v>
      </c>
      <c r="O103" s="198">
        <v>-195.57975553177113</v>
      </c>
      <c r="P103" s="197">
        <v>-626.76230410996402</v>
      </c>
      <c r="Q103" s="198">
        <v>-321.57482794379052</v>
      </c>
      <c r="R103" s="197">
        <v>-185.19909664075712</v>
      </c>
      <c r="S103" s="198">
        <v>-35.27042433248667</v>
      </c>
      <c r="T103" s="197">
        <v>206.2004451369481</v>
      </c>
      <c r="U103" s="198">
        <v>530.46835645558087</v>
      </c>
      <c r="V103" s="197">
        <v>746.59476032041334</v>
      </c>
      <c r="W103" s="198">
        <v>756.63066419971699</v>
      </c>
      <c r="X103" s="197">
        <v>833.94394774684952</v>
      </c>
      <c r="Y103" s="198">
        <v>972.29583235035784</v>
      </c>
      <c r="Z103" s="197">
        <v>805.11573201195256</v>
      </c>
      <c r="AA103" s="198">
        <v>855.59722145664637</v>
      </c>
      <c r="AB103" s="197">
        <v>352.6892369675457</v>
      </c>
      <c r="AC103" s="198">
        <v>475.81658532804363</v>
      </c>
      <c r="AD103" s="197">
        <v>-485.75444965439613</v>
      </c>
      <c r="AE103" s="198">
        <v>-193.7457314006825</v>
      </c>
      <c r="AF103" s="197">
        <v>-791.15986771753205</v>
      </c>
      <c r="AG103" s="198">
        <v>-392.59888325741804</v>
      </c>
      <c r="AH103" s="197">
        <v>-652.24709495966795</v>
      </c>
      <c r="AI103" s="198">
        <v>-313.0198762910635</v>
      </c>
      <c r="AJ103" s="197">
        <v>-484.68137195706998</v>
      </c>
      <c r="AK103" s="198">
        <v>-210.51001800194649</v>
      </c>
      <c r="AL103" s="197">
        <v>-424.16127420304559</v>
      </c>
      <c r="AM103" s="198">
        <v>-186.7703909213721</v>
      </c>
      <c r="AN103" s="197">
        <v>-630.76124858407297</v>
      </c>
      <c r="AO103" s="198">
        <v>-323.42503749062257</v>
      </c>
      <c r="AP103" s="197">
        <v>-187.69161040586729</v>
      </c>
      <c r="AQ103" s="198">
        <v>-36.293268257459637</v>
      </c>
      <c r="AR103" s="197">
        <v>198.90922629258435</v>
      </c>
      <c r="AS103" s="198">
        <v>527.51214255622085</v>
      </c>
      <c r="AT103" s="197">
        <v>741.74467750860777</v>
      </c>
      <c r="AU103" s="198">
        <v>754.67887612052346</v>
      </c>
      <c r="AV103" s="197">
        <v>829.58585345301424</v>
      </c>
      <c r="AW103" s="198">
        <v>971.16541729062067</v>
      </c>
      <c r="AX103" s="197">
        <v>800.33123441479552</v>
      </c>
      <c r="AY103" s="198">
        <v>854.20116509536933</v>
      </c>
      <c r="AZ103" s="197">
        <v>349.7426728205038</v>
      </c>
      <c r="BA103" s="197">
        <v>474.85262612507114</v>
      </c>
      <c r="BB103" s="199">
        <v>380.19641203703696</v>
      </c>
      <c r="BC103" s="200">
        <v>0</v>
      </c>
      <c r="BD103" s="201">
        <v>0</v>
      </c>
      <c r="BE103" s="200">
        <v>0</v>
      </c>
      <c r="BF103" s="201">
        <v>2.1074038461539324</v>
      </c>
      <c r="BG103" s="200">
        <v>0</v>
      </c>
      <c r="BH103" s="201">
        <v>0</v>
      </c>
      <c r="BI103" s="200">
        <v>0</v>
      </c>
      <c r="BJ103" s="201">
        <v>0</v>
      </c>
      <c r="BK103" s="200">
        <v>0</v>
      </c>
      <c r="BL103" s="201">
        <v>130.20583333333343</v>
      </c>
      <c r="BM103" s="200">
        <v>0</v>
      </c>
      <c r="BN103" s="201">
        <v>538.8122115384615</v>
      </c>
      <c r="BO103" s="200">
        <v>0</v>
      </c>
      <c r="BP103" s="201">
        <v>0</v>
      </c>
      <c r="BQ103" s="200">
        <v>0</v>
      </c>
      <c r="BR103" s="201">
        <v>0</v>
      </c>
      <c r="BS103" s="200">
        <v>0</v>
      </c>
      <c r="BT103" s="201">
        <v>651.20930000000044</v>
      </c>
      <c r="BU103" s="200">
        <v>0</v>
      </c>
      <c r="BV103" s="201">
        <v>481.25178240740672</v>
      </c>
      <c r="BW103" s="200">
        <v>0</v>
      </c>
      <c r="BX103" s="201">
        <v>235.94024999999993</v>
      </c>
      <c r="BY103" s="200">
        <v>0</v>
      </c>
      <c r="BZ103" s="201">
        <v>331.79007211538476</v>
      </c>
      <c r="CA103" s="200">
        <v>0</v>
      </c>
      <c r="CB103" s="201">
        <v>0</v>
      </c>
      <c r="CC103" s="200">
        <v>0</v>
      </c>
      <c r="CD103" s="201">
        <v>5.4791826923076856</v>
      </c>
      <c r="CE103" s="200">
        <v>0</v>
      </c>
      <c r="CF103" s="201">
        <v>0</v>
      </c>
      <c r="CG103" s="200">
        <v>0</v>
      </c>
      <c r="CH103" s="201">
        <v>0</v>
      </c>
      <c r="CI103" s="200">
        <v>0</v>
      </c>
      <c r="CJ103" s="201">
        <v>133.69578703703709</v>
      </c>
      <c r="CK103" s="200">
        <v>0</v>
      </c>
      <c r="CL103" s="201">
        <v>470.8357499999999</v>
      </c>
      <c r="CM103" s="200">
        <v>0</v>
      </c>
      <c r="CN103" s="201">
        <v>0</v>
      </c>
      <c r="CO103" s="200">
        <v>0</v>
      </c>
      <c r="CP103" s="201">
        <v>0</v>
      </c>
      <c r="CQ103" s="200">
        <v>0</v>
      </c>
      <c r="CR103" s="201">
        <v>654.28247500000043</v>
      </c>
      <c r="CS103" s="200">
        <v>0</v>
      </c>
      <c r="CT103" s="201">
        <v>484.7869444444442</v>
      </c>
      <c r="CU103" s="200">
        <v>0</v>
      </c>
      <c r="CV103" s="201">
        <v>239.12752499999996</v>
      </c>
      <c r="CW103" s="200">
        <v>0</v>
      </c>
    </row>
    <row r="104" spans="2:101" x14ac:dyDescent="0.25">
      <c r="B104" s="94">
        <v>10333</v>
      </c>
      <c r="C104" s="95" t="s">
        <v>107</v>
      </c>
      <c r="D104" s="195">
        <v>1.7274254854368932E-4</v>
      </c>
      <c r="E104" s="196">
        <v>1.7586081310679615E-4</v>
      </c>
      <c r="F104" s="197">
        <v>-46.909310262951628</v>
      </c>
      <c r="G104" s="198">
        <v>-6.1605404647357505</v>
      </c>
      <c r="H104" s="197">
        <v>-73.396703314484967</v>
      </c>
      <c r="I104" s="198">
        <v>5.6712427415676467</v>
      </c>
      <c r="J104" s="197">
        <v>82.209747532302046</v>
      </c>
      <c r="K104" s="198">
        <v>116.28223322471763</v>
      </c>
      <c r="L104" s="197">
        <v>131.9274895578057</v>
      </c>
      <c r="M104" s="198">
        <v>161.6240493093014</v>
      </c>
      <c r="N104" s="197">
        <v>85.878946827688537</v>
      </c>
      <c r="O104" s="198">
        <v>90.520044066353833</v>
      </c>
      <c r="P104" s="197">
        <v>-2.5069636426099629</v>
      </c>
      <c r="Q104" s="198">
        <v>15.911810251721171</v>
      </c>
      <c r="R104" s="197">
        <v>6.3741675541146066</v>
      </c>
      <c r="S104" s="198">
        <v>17.890346398187241</v>
      </c>
      <c r="T104" s="197">
        <v>-272.97202152004417</v>
      </c>
      <c r="U104" s="198">
        <v>-79.801255997579148</v>
      </c>
      <c r="V104" s="197">
        <v>-123.33147688736246</v>
      </c>
      <c r="W104" s="198">
        <v>-48.53659366848013</v>
      </c>
      <c r="X104" s="197">
        <v>-8.3188475624551561</v>
      </c>
      <c r="Y104" s="198">
        <v>66.172033776422367</v>
      </c>
      <c r="Z104" s="197">
        <v>-54.868314443590023</v>
      </c>
      <c r="AA104" s="198">
        <v>15.871299243055571</v>
      </c>
      <c r="AB104" s="197">
        <v>-44.284964715368893</v>
      </c>
      <c r="AC104" s="198">
        <v>1.3754457240889397</v>
      </c>
      <c r="AD104" s="197">
        <v>-43.500872199484498</v>
      </c>
      <c r="AE104" s="198">
        <v>-3.6641446328922966</v>
      </c>
      <c r="AF104" s="197">
        <v>-69.866446487836356</v>
      </c>
      <c r="AG104" s="198">
        <v>9.1559990844951056</v>
      </c>
      <c r="AH104" s="197">
        <v>89.738332891669799</v>
      </c>
      <c r="AI104" s="198">
        <v>122.70839725929493</v>
      </c>
      <c r="AJ104" s="197">
        <v>140.09078569529055</v>
      </c>
      <c r="AK104" s="198">
        <v>168.8530280296404</v>
      </c>
      <c r="AL104" s="197">
        <v>112.06433684449425</v>
      </c>
      <c r="AM104" s="198">
        <v>105.31155916555598</v>
      </c>
      <c r="AN104" s="197">
        <v>2.2990753778123771</v>
      </c>
      <c r="AO104" s="198">
        <v>19.307870521778788</v>
      </c>
      <c r="AP104" s="197">
        <v>10.600040231894573</v>
      </c>
      <c r="AQ104" s="198">
        <v>20.848828581119907</v>
      </c>
      <c r="AR104" s="197">
        <v>-273.72969255291548</v>
      </c>
      <c r="AS104" s="198">
        <v>-78.290234852678466</v>
      </c>
      <c r="AT104" s="197">
        <v>-121.3390797489326</v>
      </c>
      <c r="AU104" s="198">
        <v>-46.836631224989709</v>
      </c>
      <c r="AV104" s="197">
        <v>-3.5918668578853432</v>
      </c>
      <c r="AW104" s="198">
        <v>70.602967583244236</v>
      </c>
      <c r="AX104" s="197">
        <v>-51.051685101641333</v>
      </c>
      <c r="AY104" s="198">
        <v>18.989725313808545</v>
      </c>
      <c r="AZ104" s="197">
        <v>-41.336741602026507</v>
      </c>
      <c r="BA104" s="197">
        <v>3.9980311873758669</v>
      </c>
      <c r="BB104" s="199">
        <v>163.30276291089424</v>
      </c>
      <c r="BC104" s="200">
        <v>0</v>
      </c>
      <c r="BD104" s="201">
        <v>110.82185501919248</v>
      </c>
      <c r="BE104" s="200">
        <v>0</v>
      </c>
      <c r="BF104" s="201">
        <v>275.5764372034198</v>
      </c>
      <c r="BG104" s="200">
        <v>0</v>
      </c>
      <c r="BH104" s="201">
        <v>261.69871059915977</v>
      </c>
      <c r="BI104" s="200">
        <v>0</v>
      </c>
      <c r="BJ104" s="201">
        <v>156.39566227500802</v>
      </c>
      <c r="BK104" s="200">
        <v>0</v>
      </c>
      <c r="BL104" s="201">
        <v>185.8690912603177</v>
      </c>
      <c r="BM104" s="200">
        <v>0</v>
      </c>
      <c r="BN104" s="201">
        <v>282.46616049757284</v>
      </c>
      <c r="BO104" s="200">
        <v>0</v>
      </c>
      <c r="BP104" s="201">
        <v>228.30011819842912</v>
      </c>
      <c r="BQ104" s="200">
        <v>0</v>
      </c>
      <c r="BR104" s="201">
        <v>200.04063749386393</v>
      </c>
      <c r="BS104" s="200">
        <v>0</v>
      </c>
      <c r="BT104" s="201">
        <v>166.68471639713104</v>
      </c>
      <c r="BU104" s="200">
        <v>0</v>
      </c>
      <c r="BV104" s="201">
        <v>248.31429135531451</v>
      </c>
      <c r="BW104" s="200">
        <v>0</v>
      </c>
      <c r="BX104" s="201">
        <v>199.06432185420542</v>
      </c>
      <c r="BY104" s="200">
        <v>0</v>
      </c>
      <c r="BZ104" s="201">
        <v>127.51586716448951</v>
      </c>
      <c r="CA104" s="200">
        <v>0</v>
      </c>
      <c r="CB104" s="201">
        <v>175.90669566515771</v>
      </c>
      <c r="CC104" s="200">
        <v>0</v>
      </c>
      <c r="CD104" s="201">
        <v>286.38325940704442</v>
      </c>
      <c r="CE104" s="200">
        <v>0</v>
      </c>
      <c r="CF104" s="201">
        <v>272.59866141049412</v>
      </c>
      <c r="CG104" s="200">
        <v>0</v>
      </c>
      <c r="CH104" s="201">
        <v>181.89598128178866</v>
      </c>
      <c r="CI104" s="200">
        <v>0</v>
      </c>
      <c r="CJ104" s="201">
        <v>194.60595928898036</v>
      </c>
      <c r="CK104" s="200">
        <v>0</v>
      </c>
      <c r="CL104" s="201">
        <v>247.04760240468539</v>
      </c>
      <c r="CM104" s="200">
        <v>0</v>
      </c>
      <c r="CN104" s="201">
        <v>282.8900599978183</v>
      </c>
      <c r="CO104" s="200">
        <v>0</v>
      </c>
      <c r="CP104" s="201">
        <v>207.17482191556695</v>
      </c>
      <c r="CQ104" s="200">
        <v>0</v>
      </c>
      <c r="CR104" s="201">
        <v>172.70563367377545</v>
      </c>
      <c r="CS104" s="200">
        <v>0</v>
      </c>
      <c r="CT104" s="201">
        <v>256.7401409090175</v>
      </c>
      <c r="CU104" s="200">
        <v>0</v>
      </c>
      <c r="CV104" s="201">
        <v>206.28312621018335</v>
      </c>
      <c r="CW104" s="200">
        <v>0</v>
      </c>
    </row>
    <row r="105" spans="2:101" x14ac:dyDescent="0.25">
      <c r="B105" s="94">
        <v>10338</v>
      </c>
      <c r="C105" s="95" t="s">
        <v>108</v>
      </c>
      <c r="D105" s="195">
        <v>1.2540888888888887E-5</v>
      </c>
      <c r="E105" s="196">
        <v>1.2731358024691359E-5</v>
      </c>
      <c r="F105" s="197">
        <v>-12.000349112721066</v>
      </c>
      <c r="G105" s="198">
        <v>-4.7869635945698068</v>
      </c>
      <c r="H105" s="197">
        <v>-15.442171194194142</v>
      </c>
      <c r="I105" s="198">
        <v>-1.9072878800867288</v>
      </c>
      <c r="J105" s="197">
        <v>0.13011203014999997</v>
      </c>
      <c r="K105" s="198">
        <v>5.9392906557651699</v>
      </c>
      <c r="L105" s="197">
        <v>4.0169042218211848</v>
      </c>
      <c r="M105" s="198">
        <v>11.908751243561147</v>
      </c>
      <c r="N105" s="197">
        <v>2.3349668888692925</v>
      </c>
      <c r="O105" s="198">
        <v>6.2183675353613364</v>
      </c>
      <c r="P105" s="197">
        <v>-8.5573624617647255</v>
      </c>
      <c r="Q105" s="198">
        <v>-2.425876276377148</v>
      </c>
      <c r="R105" s="197">
        <v>-1.713607170439613</v>
      </c>
      <c r="S105" s="198">
        <v>1.1721693250269789</v>
      </c>
      <c r="T105" s="197">
        <v>-10.770250717966873</v>
      </c>
      <c r="U105" s="198">
        <v>2.5412530008996757</v>
      </c>
      <c r="V105" s="197">
        <v>7.5310832557348055</v>
      </c>
      <c r="W105" s="198">
        <v>6.425762941190853</v>
      </c>
      <c r="X105" s="197">
        <v>14.267399872511492</v>
      </c>
      <c r="Y105" s="198">
        <v>18.347710192326225</v>
      </c>
      <c r="Z105" s="197">
        <v>4.9080500822117834</v>
      </c>
      <c r="AA105" s="198">
        <v>6.1502178152321854</v>
      </c>
      <c r="AB105" s="197">
        <v>-0.67730988055235208</v>
      </c>
      <c r="AC105" s="198">
        <v>1.7700518481627769</v>
      </c>
      <c r="AD105" s="197">
        <v>-12.751129599289616</v>
      </c>
      <c r="AE105" s="198">
        <v>-3.591300058166659</v>
      </c>
      <c r="AF105" s="197">
        <v>-14.000055868070394</v>
      </c>
      <c r="AG105" s="198">
        <v>-2.9130201050266233</v>
      </c>
      <c r="AH105" s="197">
        <v>0.53102169830057722</v>
      </c>
      <c r="AI105" s="198">
        <v>6.330484087722871</v>
      </c>
      <c r="AJ105" s="197">
        <v>4.4562577404959383</v>
      </c>
      <c r="AK105" s="198">
        <v>12.411196111013759</v>
      </c>
      <c r="AL105" s="197">
        <v>3.1127679763331186</v>
      </c>
      <c r="AM105" s="198">
        <v>6.8348527955558049</v>
      </c>
      <c r="AN105" s="197">
        <v>-8.2751886343833885</v>
      </c>
      <c r="AO105" s="198">
        <v>-2.1749778048235249</v>
      </c>
      <c r="AP105" s="197">
        <v>-2.5772384574658065</v>
      </c>
      <c r="AQ105" s="198">
        <v>2.7275371055391506</v>
      </c>
      <c r="AR105" s="197">
        <v>-8.7937181739190393</v>
      </c>
      <c r="AS105" s="198">
        <v>1.1397751380756438</v>
      </c>
      <c r="AT105" s="197">
        <v>8.0807298188373924</v>
      </c>
      <c r="AU105" s="198">
        <v>6.7881641684859986</v>
      </c>
      <c r="AV105" s="197">
        <v>14.888587889968129</v>
      </c>
      <c r="AW105" s="198">
        <v>18.921911027041581</v>
      </c>
      <c r="AX105" s="197">
        <v>5.4244814427407935</v>
      </c>
      <c r="AY105" s="198">
        <v>6.5017353817023427</v>
      </c>
      <c r="AZ105" s="197">
        <v>-0.27352485829478695</v>
      </c>
      <c r="BA105" s="197">
        <v>2.0828608426990671</v>
      </c>
      <c r="BB105" s="199">
        <v>0</v>
      </c>
      <c r="BC105" s="200">
        <v>0</v>
      </c>
      <c r="BD105" s="201">
        <v>8.1362931034482777</v>
      </c>
      <c r="BE105" s="200">
        <v>0</v>
      </c>
      <c r="BF105" s="201">
        <v>14.701282972295918</v>
      </c>
      <c r="BG105" s="200">
        <v>0</v>
      </c>
      <c r="BH105" s="201">
        <v>19.844726436781638</v>
      </c>
      <c r="BI105" s="200">
        <v>0</v>
      </c>
      <c r="BJ105" s="201">
        <v>7.0567663793103224</v>
      </c>
      <c r="BK105" s="200">
        <v>0</v>
      </c>
      <c r="BL105" s="201">
        <v>19.997880392365545</v>
      </c>
      <c r="BM105" s="200">
        <v>0</v>
      </c>
      <c r="BN105" s="201">
        <v>15.138064765694079</v>
      </c>
      <c r="BO105" s="200">
        <v>0</v>
      </c>
      <c r="BP105" s="201">
        <v>17.705710823754778</v>
      </c>
      <c r="BQ105" s="200">
        <v>0</v>
      </c>
      <c r="BR105" s="201">
        <v>23.938223180076633</v>
      </c>
      <c r="BS105" s="200">
        <v>0</v>
      </c>
      <c r="BT105" s="201">
        <v>23.661141858237539</v>
      </c>
      <c r="BU105" s="200">
        <v>0</v>
      </c>
      <c r="BV105" s="201">
        <v>20.08529782176813</v>
      </c>
      <c r="BW105" s="200">
        <v>0</v>
      </c>
      <c r="BX105" s="201">
        <v>0</v>
      </c>
      <c r="BY105" s="200">
        <v>0</v>
      </c>
      <c r="BZ105" s="201">
        <v>0</v>
      </c>
      <c r="CA105" s="200">
        <v>0</v>
      </c>
      <c r="CB105" s="201">
        <v>8.2763288633460892</v>
      </c>
      <c r="CC105" s="200">
        <v>0</v>
      </c>
      <c r="CD105" s="201">
        <v>15.063119842322456</v>
      </c>
      <c r="CE105" s="200">
        <v>0</v>
      </c>
      <c r="CF105" s="201">
        <v>20.335638463175819</v>
      </c>
      <c r="CG105" s="200">
        <v>0</v>
      </c>
      <c r="CH105" s="201">
        <v>6.1507458847736505</v>
      </c>
      <c r="CI105" s="200">
        <v>0</v>
      </c>
      <c r="CJ105" s="201">
        <v>20.44510420115731</v>
      </c>
      <c r="CK105" s="200">
        <v>0</v>
      </c>
      <c r="CL105" s="201">
        <v>15.544064708386546</v>
      </c>
      <c r="CM105" s="200">
        <v>0</v>
      </c>
      <c r="CN105" s="201">
        <v>18.147560029636164</v>
      </c>
      <c r="CO105" s="200">
        <v>0</v>
      </c>
      <c r="CP105" s="201">
        <v>24.353012636310062</v>
      </c>
      <c r="CQ105" s="200">
        <v>0</v>
      </c>
      <c r="CR105" s="201">
        <v>24.144638250319304</v>
      </c>
      <c r="CS105" s="200">
        <v>0</v>
      </c>
      <c r="CT105" s="201">
        <v>20.464990815634714</v>
      </c>
      <c r="CU105" s="200">
        <v>0</v>
      </c>
      <c r="CV105" s="201">
        <v>0</v>
      </c>
      <c r="CW105" s="200">
        <v>0</v>
      </c>
    </row>
    <row r="106" spans="2:101" x14ac:dyDescent="0.25">
      <c r="B106" s="94">
        <v>10342</v>
      </c>
      <c r="C106" s="95" t="s">
        <v>109</v>
      </c>
      <c r="D106" s="195">
        <v>0</v>
      </c>
      <c r="E106" s="196">
        <v>0</v>
      </c>
      <c r="F106" s="197">
        <v>0</v>
      </c>
      <c r="G106" s="198">
        <v>0</v>
      </c>
      <c r="H106" s="197">
        <v>0</v>
      </c>
      <c r="I106" s="198">
        <v>0</v>
      </c>
      <c r="J106" s="197">
        <v>0</v>
      </c>
      <c r="K106" s="198">
        <v>0</v>
      </c>
      <c r="L106" s="197">
        <v>0</v>
      </c>
      <c r="M106" s="198">
        <v>0</v>
      </c>
      <c r="N106" s="197">
        <v>0</v>
      </c>
      <c r="O106" s="198">
        <v>0</v>
      </c>
      <c r="P106" s="197">
        <v>0</v>
      </c>
      <c r="Q106" s="198">
        <v>0</v>
      </c>
      <c r="R106" s="197">
        <v>0</v>
      </c>
      <c r="S106" s="198">
        <v>0</v>
      </c>
      <c r="T106" s="197">
        <v>0</v>
      </c>
      <c r="U106" s="198">
        <v>0</v>
      </c>
      <c r="V106" s="197">
        <v>0</v>
      </c>
      <c r="W106" s="198">
        <v>0</v>
      </c>
      <c r="X106" s="197">
        <v>0</v>
      </c>
      <c r="Y106" s="198">
        <v>0</v>
      </c>
      <c r="Z106" s="197">
        <v>0</v>
      </c>
      <c r="AA106" s="198">
        <v>0</v>
      </c>
      <c r="AB106" s="197">
        <v>0</v>
      </c>
      <c r="AC106" s="198">
        <v>0</v>
      </c>
      <c r="AD106" s="197">
        <v>0</v>
      </c>
      <c r="AE106" s="198">
        <v>0</v>
      </c>
      <c r="AF106" s="197">
        <v>0</v>
      </c>
      <c r="AG106" s="198">
        <v>0</v>
      </c>
      <c r="AH106" s="197">
        <v>0</v>
      </c>
      <c r="AI106" s="198">
        <v>0</v>
      </c>
      <c r="AJ106" s="197">
        <v>0</v>
      </c>
      <c r="AK106" s="198">
        <v>0</v>
      </c>
      <c r="AL106" s="197">
        <v>0</v>
      </c>
      <c r="AM106" s="198">
        <v>0</v>
      </c>
      <c r="AN106" s="197">
        <v>0</v>
      </c>
      <c r="AO106" s="198">
        <v>0</v>
      </c>
      <c r="AP106" s="197">
        <v>0</v>
      </c>
      <c r="AQ106" s="198">
        <v>0</v>
      </c>
      <c r="AR106" s="197">
        <v>0</v>
      </c>
      <c r="AS106" s="198">
        <v>0</v>
      </c>
      <c r="AT106" s="197">
        <v>0</v>
      </c>
      <c r="AU106" s="198">
        <v>0</v>
      </c>
      <c r="AV106" s="197">
        <v>0</v>
      </c>
      <c r="AW106" s="198">
        <v>0</v>
      </c>
      <c r="AX106" s="197">
        <v>0</v>
      </c>
      <c r="AY106" s="198">
        <v>0</v>
      </c>
      <c r="AZ106" s="197">
        <v>0</v>
      </c>
      <c r="BA106" s="197">
        <v>0</v>
      </c>
      <c r="BB106" s="199">
        <v>0</v>
      </c>
      <c r="BC106" s="200">
        <v>0</v>
      </c>
      <c r="BD106" s="201">
        <v>0</v>
      </c>
      <c r="BE106" s="200">
        <v>0</v>
      </c>
      <c r="BF106" s="201">
        <v>0</v>
      </c>
      <c r="BG106" s="200">
        <v>0</v>
      </c>
      <c r="BH106" s="201">
        <v>0</v>
      </c>
      <c r="BI106" s="200">
        <v>0</v>
      </c>
      <c r="BJ106" s="201">
        <v>0</v>
      </c>
      <c r="BK106" s="200">
        <v>0</v>
      </c>
      <c r="BL106" s="201">
        <v>0</v>
      </c>
      <c r="BM106" s="200">
        <v>0</v>
      </c>
      <c r="BN106" s="201">
        <v>0</v>
      </c>
      <c r="BO106" s="200">
        <v>0</v>
      </c>
      <c r="BP106" s="201">
        <v>0</v>
      </c>
      <c r="BQ106" s="200">
        <v>0</v>
      </c>
      <c r="BR106" s="201">
        <v>0</v>
      </c>
      <c r="BS106" s="200">
        <v>0</v>
      </c>
      <c r="BT106" s="201">
        <v>0</v>
      </c>
      <c r="BU106" s="200">
        <v>0</v>
      </c>
      <c r="BV106" s="201">
        <v>0</v>
      </c>
      <c r="BW106" s="200">
        <v>0</v>
      </c>
      <c r="BX106" s="201">
        <v>0</v>
      </c>
      <c r="BY106" s="200">
        <v>0</v>
      </c>
      <c r="BZ106" s="201">
        <v>0</v>
      </c>
      <c r="CA106" s="200">
        <v>0</v>
      </c>
      <c r="CB106" s="201">
        <v>0</v>
      </c>
      <c r="CC106" s="200">
        <v>0</v>
      </c>
      <c r="CD106" s="201">
        <v>0</v>
      </c>
      <c r="CE106" s="200">
        <v>0</v>
      </c>
      <c r="CF106" s="201">
        <v>0</v>
      </c>
      <c r="CG106" s="200">
        <v>0</v>
      </c>
      <c r="CH106" s="201">
        <v>0</v>
      </c>
      <c r="CI106" s="200">
        <v>0</v>
      </c>
      <c r="CJ106" s="201">
        <v>0</v>
      </c>
      <c r="CK106" s="200">
        <v>0</v>
      </c>
      <c r="CL106" s="201">
        <v>0</v>
      </c>
      <c r="CM106" s="200">
        <v>0</v>
      </c>
      <c r="CN106" s="201">
        <v>0</v>
      </c>
      <c r="CO106" s="200">
        <v>0</v>
      </c>
      <c r="CP106" s="201">
        <v>0</v>
      </c>
      <c r="CQ106" s="200">
        <v>0</v>
      </c>
      <c r="CR106" s="201">
        <v>0</v>
      </c>
      <c r="CS106" s="200">
        <v>0</v>
      </c>
      <c r="CT106" s="201">
        <v>0</v>
      </c>
      <c r="CU106" s="200">
        <v>0</v>
      </c>
      <c r="CV106" s="201">
        <v>0</v>
      </c>
      <c r="CW106" s="200">
        <v>0</v>
      </c>
    </row>
    <row r="107" spans="2:101" x14ac:dyDescent="0.25">
      <c r="B107" s="94">
        <v>10343</v>
      </c>
      <c r="C107" s="95" t="s">
        <v>110</v>
      </c>
      <c r="D107" s="195">
        <v>9.634349999999999E-5</v>
      </c>
      <c r="E107" s="196">
        <v>9.629400000000001E-5</v>
      </c>
      <c r="F107" s="197">
        <v>-48.297926922841633</v>
      </c>
      <c r="G107" s="198">
        <v>-4.2484466485726511</v>
      </c>
      <c r="H107" s="197">
        <v>-59.431095816952777</v>
      </c>
      <c r="I107" s="198">
        <v>-7.5137846458497641</v>
      </c>
      <c r="J107" s="197">
        <v>7.0804702595596334</v>
      </c>
      <c r="K107" s="198">
        <v>21.896690187861779</v>
      </c>
      <c r="L107" s="197">
        <v>57.744109879304439</v>
      </c>
      <c r="M107" s="198">
        <v>67.899681694369463</v>
      </c>
      <c r="N107" s="197">
        <v>47.717935691065179</v>
      </c>
      <c r="O107" s="198">
        <v>81.187051401217261</v>
      </c>
      <c r="P107" s="197">
        <v>-7.4305960399477318</v>
      </c>
      <c r="Q107" s="198">
        <v>35.413332155560411</v>
      </c>
      <c r="R107" s="197">
        <v>-22.149425441690731</v>
      </c>
      <c r="S107" s="198">
        <v>-2.3856606158697469</v>
      </c>
      <c r="T107" s="197">
        <v>-126.28701688417419</v>
      </c>
      <c r="U107" s="198">
        <v>-8.9287947380343784</v>
      </c>
      <c r="V107" s="197">
        <v>-31.882777011027994</v>
      </c>
      <c r="W107" s="198">
        <v>-10.368098596190169</v>
      </c>
      <c r="X107" s="197">
        <v>-38.234743269326103</v>
      </c>
      <c r="Y107" s="198">
        <v>48.422131619364556</v>
      </c>
      <c r="Z107" s="197">
        <v>-21.209922989291709</v>
      </c>
      <c r="AA107" s="198">
        <v>45.047420059297423</v>
      </c>
      <c r="AB107" s="197">
        <v>-13.770383465670557</v>
      </c>
      <c r="AC107" s="198">
        <v>-10.589610694769256</v>
      </c>
      <c r="AD107" s="197">
        <v>-48.147775732437744</v>
      </c>
      <c r="AE107" s="198">
        <v>-4.162904095918825</v>
      </c>
      <c r="AF107" s="197">
        <v>-59.254042272261799</v>
      </c>
      <c r="AG107" s="198">
        <v>-7.4067159433429079</v>
      </c>
      <c r="AH107" s="197">
        <v>7.2513311696848364</v>
      </c>
      <c r="AI107" s="198">
        <v>22.002542487816616</v>
      </c>
      <c r="AJ107" s="197">
        <v>57.892039178047732</v>
      </c>
      <c r="AK107" s="198">
        <v>67.991868325627692</v>
      </c>
      <c r="AL107" s="197">
        <v>47.861188776915625</v>
      </c>
      <c r="AM107" s="198">
        <v>78.398129165127784</v>
      </c>
      <c r="AN107" s="197">
        <v>-7.2739712312271285</v>
      </c>
      <c r="AO107" s="198">
        <v>35.50867797308625</v>
      </c>
      <c r="AP107" s="197">
        <v>-22.019199500378065</v>
      </c>
      <c r="AQ107" s="198">
        <v>-2.3061250589511699</v>
      </c>
      <c r="AR107" s="197">
        <v>-126.07387156894004</v>
      </c>
      <c r="AS107" s="198">
        <v>-8.8104231128907049</v>
      </c>
      <c r="AT107" s="197">
        <v>-31.71087541468739</v>
      </c>
      <c r="AU107" s="198">
        <v>-10.270799210030136</v>
      </c>
      <c r="AV107" s="197">
        <v>-38.074852585166525</v>
      </c>
      <c r="AW107" s="198">
        <v>48.507689124098555</v>
      </c>
      <c r="AX107" s="197">
        <v>-21.038897367786713</v>
      </c>
      <c r="AY107" s="198">
        <v>45.13436112794308</v>
      </c>
      <c r="AZ107" s="197">
        <v>-13.636846425013486</v>
      </c>
      <c r="BA107" s="197">
        <v>-10.506236938632194</v>
      </c>
      <c r="BB107" s="199">
        <v>0</v>
      </c>
      <c r="BC107" s="200">
        <v>0</v>
      </c>
      <c r="BD107" s="201">
        <v>0</v>
      </c>
      <c r="BE107" s="200">
        <v>0</v>
      </c>
      <c r="BF107" s="201">
        <v>0</v>
      </c>
      <c r="BG107" s="200">
        <v>0</v>
      </c>
      <c r="BH107" s="201">
        <v>0</v>
      </c>
      <c r="BI107" s="200">
        <v>0</v>
      </c>
      <c r="BJ107" s="201">
        <v>0</v>
      </c>
      <c r="BK107" s="200">
        <v>0</v>
      </c>
      <c r="BL107" s="201">
        <v>0</v>
      </c>
      <c r="BM107" s="200">
        <v>0</v>
      </c>
      <c r="BN107" s="201">
        <v>0</v>
      </c>
      <c r="BO107" s="200">
        <v>0</v>
      </c>
      <c r="BP107" s="201">
        <v>0</v>
      </c>
      <c r="BQ107" s="200">
        <v>0</v>
      </c>
      <c r="BR107" s="201">
        <v>0</v>
      </c>
      <c r="BS107" s="200">
        <v>0</v>
      </c>
      <c r="BT107" s="201">
        <v>0</v>
      </c>
      <c r="BU107" s="200">
        <v>0</v>
      </c>
      <c r="BV107" s="201">
        <v>0</v>
      </c>
      <c r="BW107" s="200">
        <v>0</v>
      </c>
      <c r="BX107" s="201">
        <v>0</v>
      </c>
      <c r="BY107" s="200">
        <v>0</v>
      </c>
      <c r="BZ107" s="201">
        <v>0</v>
      </c>
      <c r="CA107" s="200">
        <v>0</v>
      </c>
      <c r="CB107" s="201">
        <v>0</v>
      </c>
      <c r="CC107" s="200">
        <v>0</v>
      </c>
      <c r="CD107" s="201">
        <v>0</v>
      </c>
      <c r="CE107" s="200">
        <v>0</v>
      </c>
      <c r="CF107" s="201">
        <v>0</v>
      </c>
      <c r="CG107" s="200">
        <v>0</v>
      </c>
      <c r="CH107" s="201">
        <v>0</v>
      </c>
      <c r="CI107" s="200">
        <v>0</v>
      </c>
      <c r="CJ107" s="201">
        <v>0</v>
      </c>
      <c r="CK107" s="200">
        <v>0</v>
      </c>
      <c r="CL107" s="201">
        <v>0</v>
      </c>
      <c r="CM107" s="200">
        <v>0</v>
      </c>
      <c r="CN107" s="201">
        <v>0</v>
      </c>
      <c r="CO107" s="200">
        <v>0</v>
      </c>
      <c r="CP107" s="201">
        <v>0</v>
      </c>
      <c r="CQ107" s="200">
        <v>0</v>
      </c>
      <c r="CR107" s="201">
        <v>0</v>
      </c>
      <c r="CS107" s="200">
        <v>0</v>
      </c>
      <c r="CT107" s="201">
        <v>0</v>
      </c>
      <c r="CU107" s="200">
        <v>0</v>
      </c>
      <c r="CV107" s="201">
        <v>0</v>
      </c>
      <c r="CW107" s="200">
        <v>0</v>
      </c>
    </row>
    <row r="108" spans="2:101" x14ac:dyDescent="0.25">
      <c r="B108" s="94">
        <v>10349</v>
      </c>
      <c r="C108" s="95" t="s">
        <v>111</v>
      </c>
      <c r="D108" s="195">
        <v>0</v>
      </c>
      <c r="E108" s="196">
        <v>0</v>
      </c>
      <c r="F108" s="197">
        <v>0</v>
      </c>
      <c r="G108" s="198">
        <v>0</v>
      </c>
      <c r="H108" s="197">
        <v>0</v>
      </c>
      <c r="I108" s="198">
        <v>0</v>
      </c>
      <c r="J108" s="197">
        <v>0</v>
      </c>
      <c r="K108" s="198">
        <v>0</v>
      </c>
      <c r="L108" s="197">
        <v>0</v>
      </c>
      <c r="M108" s="198">
        <v>0</v>
      </c>
      <c r="N108" s="197">
        <v>0</v>
      </c>
      <c r="O108" s="198">
        <v>0</v>
      </c>
      <c r="P108" s="197">
        <v>0</v>
      </c>
      <c r="Q108" s="198">
        <v>0</v>
      </c>
      <c r="R108" s="197">
        <v>0</v>
      </c>
      <c r="S108" s="198">
        <v>0</v>
      </c>
      <c r="T108" s="197">
        <v>0</v>
      </c>
      <c r="U108" s="198">
        <v>0</v>
      </c>
      <c r="V108" s="197">
        <v>0</v>
      </c>
      <c r="W108" s="198">
        <v>0</v>
      </c>
      <c r="X108" s="197">
        <v>0</v>
      </c>
      <c r="Y108" s="198">
        <v>0</v>
      </c>
      <c r="Z108" s="197">
        <v>0</v>
      </c>
      <c r="AA108" s="198">
        <v>0</v>
      </c>
      <c r="AB108" s="197">
        <v>0</v>
      </c>
      <c r="AC108" s="198">
        <v>0</v>
      </c>
      <c r="AD108" s="197">
        <v>0</v>
      </c>
      <c r="AE108" s="198">
        <v>0</v>
      </c>
      <c r="AF108" s="197">
        <v>0</v>
      </c>
      <c r="AG108" s="198">
        <v>0</v>
      </c>
      <c r="AH108" s="197">
        <v>0</v>
      </c>
      <c r="AI108" s="198">
        <v>0</v>
      </c>
      <c r="AJ108" s="197">
        <v>0</v>
      </c>
      <c r="AK108" s="198">
        <v>0</v>
      </c>
      <c r="AL108" s="197">
        <v>0</v>
      </c>
      <c r="AM108" s="198">
        <v>0</v>
      </c>
      <c r="AN108" s="197">
        <v>0</v>
      </c>
      <c r="AO108" s="198">
        <v>0</v>
      </c>
      <c r="AP108" s="197">
        <v>0</v>
      </c>
      <c r="AQ108" s="198">
        <v>0</v>
      </c>
      <c r="AR108" s="197">
        <v>0</v>
      </c>
      <c r="AS108" s="198">
        <v>0</v>
      </c>
      <c r="AT108" s="197">
        <v>0</v>
      </c>
      <c r="AU108" s="198">
        <v>0</v>
      </c>
      <c r="AV108" s="197">
        <v>0</v>
      </c>
      <c r="AW108" s="198">
        <v>0</v>
      </c>
      <c r="AX108" s="197">
        <v>0</v>
      </c>
      <c r="AY108" s="198">
        <v>0</v>
      </c>
      <c r="AZ108" s="197">
        <v>0</v>
      </c>
      <c r="BA108" s="197">
        <v>0</v>
      </c>
      <c r="BB108" s="199">
        <v>0</v>
      </c>
      <c r="BC108" s="200">
        <v>0</v>
      </c>
      <c r="BD108" s="201">
        <v>0</v>
      </c>
      <c r="BE108" s="200">
        <v>0</v>
      </c>
      <c r="BF108" s="201">
        <v>0</v>
      </c>
      <c r="BG108" s="200">
        <v>0</v>
      </c>
      <c r="BH108" s="201">
        <v>0</v>
      </c>
      <c r="BI108" s="200">
        <v>0</v>
      </c>
      <c r="BJ108" s="201">
        <v>0</v>
      </c>
      <c r="BK108" s="200">
        <v>0</v>
      </c>
      <c r="BL108" s="201">
        <v>0</v>
      </c>
      <c r="BM108" s="200">
        <v>0</v>
      </c>
      <c r="BN108" s="201">
        <v>0</v>
      </c>
      <c r="BO108" s="200">
        <v>0</v>
      </c>
      <c r="BP108" s="201">
        <v>0</v>
      </c>
      <c r="BQ108" s="200">
        <v>0</v>
      </c>
      <c r="BR108" s="201">
        <v>0</v>
      </c>
      <c r="BS108" s="200">
        <v>0</v>
      </c>
      <c r="BT108" s="201">
        <v>0</v>
      </c>
      <c r="BU108" s="200">
        <v>0</v>
      </c>
      <c r="BV108" s="201">
        <v>0</v>
      </c>
      <c r="BW108" s="200">
        <v>0</v>
      </c>
      <c r="BX108" s="201">
        <v>0</v>
      </c>
      <c r="BY108" s="200">
        <v>0</v>
      </c>
      <c r="BZ108" s="201">
        <v>0</v>
      </c>
      <c r="CA108" s="200">
        <v>0</v>
      </c>
      <c r="CB108" s="201">
        <v>0</v>
      </c>
      <c r="CC108" s="200">
        <v>0</v>
      </c>
      <c r="CD108" s="201">
        <v>0</v>
      </c>
      <c r="CE108" s="200">
        <v>0</v>
      </c>
      <c r="CF108" s="201">
        <v>0</v>
      </c>
      <c r="CG108" s="200">
        <v>0</v>
      </c>
      <c r="CH108" s="201">
        <v>0</v>
      </c>
      <c r="CI108" s="200">
        <v>0</v>
      </c>
      <c r="CJ108" s="201">
        <v>0</v>
      </c>
      <c r="CK108" s="200">
        <v>0</v>
      </c>
      <c r="CL108" s="201">
        <v>0</v>
      </c>
      <c r="CM108" s="200">
        <v>0</v>
      </c>
      <c r="CN108" s="201">
        <v>0</v>
      </c>
      <c r="CO108" s="200">
        <v>0</v>
      </c>
      <c r="CP108" s="201">
        <v>0</v>
      </c>
      <c r="CQ108" s="200">
        <v>0</v>
      </c>
      <c r="CR108" s="201">
        <v>0</v>
      </c>
      <c r="CS108" s="200">
        <v>0</v>
      </c>
      <c r="CT108" s="201">
        <v>0</v>
      </c>
      <c r="CU108" s="200">
        <v>0</v>
      </c>
      <c r="CV108" s="201">
        <v>0</v>
      </c>
      <c r="CW108" s="200">
        <v>0</v>
      </c>
    </row>
    <row r="109" spans="2:101" x14ac:dyDescent="0.25">
      <c r="B109" s="94">
        <v>10352</v>
      </c>
      <c r="C109" s="95" t="s">
        <v>112</v>
      </c>
      <c r="D109" s="195">
        <v>1.3213799999999999E-4</v>
      </c>
      <c r="E109" s="196">
        <v>1.32834E-4</v>
      </c>
      <c r="F109" s="197">
        <v>4.6434022708283376</v>
      </c>
      <c r="G109" s="198">
        <v>-15.312896011553402</v>
      </c>
      <c r="H109" s="197">
        <v>-25.332189664279486</v>
      </c>
      <c r="I109" s="198">
        <v>20.924765417144954</v>
      </c>
      <c r="J109" s="197">
        <v>124.94542682565708</v>
      </c>
      <c r="K109" s="198">
        <v>87.668696738686847</v>
      </c>
      <c r="L109" s="197">
        <v>151.86762106381371</v>
      </c>
      <c r="M109" s="198">
        <v>131.92343815753622</v>
      </c>
      <c r="N109" s="197">
        <v>138.63349413438345</v>
      </c>
      <c r="O109" s="198">
        <v>77.779277702533619</v>
      </c>
      <c r="P109" s="197">
        <v>46.138852429726811</v>
      </c>
      <c r="Q109" s="198">
        <v>9.5467140155946435</v>
      </c>
      <c r="R109" s="197">
        <v>67.317209026616865</v>
      </c>
      <c r="S109" s="198">
        <v>22.239946058428487</v>
      </c>
      <c r="T109" s="197">
        <v>-205.39211059429036</v>
      </c>
      <c r="U109" s="198">
        <v>-86.043912792709293</v>
      </c>
      <c r="V109" s="197">
        <v>-110.79559772245371</v>
      </c>
      <c r="W109" s="198">
        <v>-78.741548654900171</v>
      </c>
      <c r="X109" s="197">
        <v>-88.090673605715139</v>
      </c>
      <c r="Y109" s="198">
        <v>-17.403189909961821</v>
      </c>
      <c r="Z109" s="197">
        <v>-81.349342715793284</v>
      </c>
      <c r="AA109" s="198">
        <v>-41.267710882878006</v>
      </c>
      <c r="AB109" s="197">
        <v>-12.397280168737652</v>
      </c>
      <c r="AC109" s="198">
        <v>-27.077292291700214</v>
      </c>
      <c r="AD109" s="197">
        <v>-8.9007544669723213</v>
      </c>
      <c r="AE109" s="198">
        <v>-2.1933761458375467</v>
      </c>
      <c r="AF109" s="197">
        <v>-9.3146098078138486</v>
      </c>
      <c r="AG109" s="198">
        <v>3.793394569775737</v>
      </c>
      <c r="AH109" s="197">
        <v>124.29747887722938</v>
      </c>
      <c r="AI109" s="198">
        <v>87.298869248412515</v>
      </c>
      <c r="AJ109" s="197">
        <v>151.48102546936258</v>
      </c>
      <c r="AK109" s="198">
        <v>131.79825825135964</v>
      </c>
      <c r="AL109" s="197">
        <v>138.43464383090128</v>
      </c>
      <c r="AM109" s="198">
        <v>80.395405382999783</v>
      </c>
      <c r="AN109" s="197">
        <v>45.752452694988037</v>
      </c>
      <c r="AO109" s="198">
        <v>9.2373140358375352</v>
      </c>
      <c r="AP109" s="197">
        <v>52.82735336694688</v>
      </c>
      <c r="AQ109" s="198">
        <v>36.618967924785373</v>
      </c>
      <c r="AR109" s="197">
        <v>-193.87134290546217</v>
      </c>
      <c r="AS109" s="198">
        <v>-99.396229582608655</v>
      </c>
      <c r="AT109" s="197">
        <v>-111.35467834978908</v>
      </c>
      <c r="AU109" s="198">
        <v>-79.146516993635544</v>
      </c>
      <c r="AV109" s="197">
        <v>-88.606393528444272</v>
      </c>
      <c r="AW109" s="198">
        <v>-17.526720279555246</v>
      </c>
      <c r="AX109" s="197">
        <v>-81.893706606045853</v>
      </c>
      <c r="AY109" s="198">
        <v>-41.546834999592974</v>
      </c>
      <c r="AZ109" s="197">
        <v>-12.491151891916779</v>
      </c>
      <c r="BA109" s="197">
        <v>-27.237737832536514</v>
      </c>
      <c r="BB109" s="199">
        <v>132.36319444444445</v>
      </c>
      <c r="BC109" s="200">
        <v>0</v>
      </c>
      <c r="BD109" s="201">
        <v>100.30531250000007</v>
      </c>
      <c r="BE109" s="200">
        <v>0</v>
      </c>
      <c r="BF109" s="201">
        <v>229.42312499999994</v>
      </c>
      <c r="BG109" s="200">
        <v>0</v>
      </c>
      <c r="BH109" s="201">
        <v>290.48459999999977</v>
      </c>
      <c r="BI109" s="200">
        <v>0</v>
      </c>
      <c r="BJ109" s="201">
        <v>156.58335000000002</v>
      </c>
      <c r="BK109" s="200">
        <v>0</v>
      </c>
      <c r="BL109" s="201">
        <v>301.94652777777793</v>
      </c>
      <c r="BM109" s="200">
        <v>0</v>
      </c>
      <c r="BN109" s="201">
        <v>178.16538461538454</v>
      </c>
      <c r="BO109" s="200">
        <v>0</v>
      </c>
      <c r="BP109" s="201">
        <v>53.725950000000005</v>
      </c>
      <c r="BQ109" s="200">
        <v>0</v>
      </c>
      <c r="BR109" s="201">
        <v>95.290240384615288</v>
      </c>
      <c r="BS109" s="200">
        <v>0</v>
      </c>
      <c r="BT109" s="201">
        <v>79.574400000000097</v>
      </c>
      <c r="BU109" s="200">
        <v>0</v>
      </c>
      <c r="BV109" s="201">
        <v>128.57125000000008</v>
      </c>
      <c r="BW109" s="200">
        <v>0</v>
      </c>
      <c r="BX109" s="201">
        <v>75.335549999999984</v>
      </c>
      <c r="BY109" s="200">
        <v>0</v>
      </c>
      <c r="BZ109" s="201">
        <v>127.22711538461539</v>
      </c>
      <c r="CA109" s="200">
        <v>0</v>
      </c>
      <c r="CB109" s="201">
        <v>104.53185000000002</v>
      </c>
      <c r="CC109" s="200">
        <v>0</v>
      </c>
      <c r="CD109" s="201">
        <v>229.76567307692292</v>
      </c>
      <c r="CE109" s="200">
        <v>0</v>
      </c>
      <c r="CF109" s="201">
        <v>291.05115000000012</v>
      </c>
      <c r="CG109" s="200">
        <v>0</v>
      </c>
      <c r="CH109" s="201">
        <v>142.99468750000017</v>
      </c>
      <c r="CI109" s="200">
        <v>0</v>
      </c>
      <c r="CJ109" s="201">
        <v>301.82319444444425</v>
      </c>
      <c r="CK109" s="200">
        <v>0</v>
      </c>
      <c r="CL109" s="201">
        <v>173.57339999999991</v>
      </c>
      <c r="CM109" s="200">
        <v>0</v>
      </c>
      <c r="CN109" s="201">
        <v>56.848124999999925</v>
      </c>
      <c r="CO109" s="200">
        <v>0</v>
      </c>
      <c r="CP109" s="201">
        <v>93.343990384615495</v>
      </c>
      <c r="CQ109" s="200">
        <v>0</v>
      </c>
      <c r="CR109" s="201">
        <v>77.883300000000162</v>
      </c>
      <c r="CS109" s="200">
        <v>0</v>
      </c>
      <c r="CT109" s="201">
        <v>126.90486111111109</v>
      </c>
      <c r="CU109" s="200">
        <v>0</v>
      </c>
      <c r="CV109" s="201">
        <v>73.516199999999955</v>
      </c>
      <c r="CW109" s="200">
        <v>0</v>
      </c>
    </row>
    <row r="110" spans="2:101" x14ac:dyDescent="0.25">
      <c r="B110" s="94">
        <v>10354</v>
      </c>
      <c r="C110" s="95" t="s">
        <v>113</v>
      </c>
      <c r="D110" s="195">
        <v>0</v>
      </c>
      <c r="E110" s="196">
        <v>0</v>
      </c>
      <c r="F110" s="197">
        <v>0</v>
      </c>
      <c r="G110" s="198">
        <v>0</v>
      </c>
      <c r="H110" s="197">
        <v>0</v>
      </c>
      <c r="I110" s="198">
        <v>0</v>
      </c>
      <c r="J110" s="197">
        <v>0</v>
      </c>
      <c r="K110" s="198">
        <v>0</v>
      </c>
      <c r="L110" s="197">
        <v>0</v>
      </c>
      <c r="M110" s="198">
        <v>0</v>
      </c>
      <c r="N110" s="197">
        <v>0</v>
      </c>
      <c r="O110" s="198">
        <v>0</v>
      </c>
      <c r="P110" s="197">
        <v>0</v>
      </c>
      <c r="Q110" s="198">
        <v>0</v>
      </c>
      <c r="R110" s="197">
        <v>0</v>
      </c>
      <c r="S110" s="198">
        <v>0</v>
      </c>
      <c r="T110" s="197">
        <v>0</v>
      </c>
      <c r="U110" s="198">
        <v>0</v>
      </c>
      <c r="V110" s="197">
        <v>0</v>
      </c>
      <c r="W110" s="198">
        <v>0</v>
      </c>
      <c r="X110" s="197">
        <v>0</v>
      </c>
      <c r="Y110" s="198">
        <v>0</v>
      </c>
      <c r="Z110" s="197">
        <v>0</v>
      </c>
      <c r="AA110" s="198">
        <v>0</v>
      </c>
      <c r="AB110" s="197">
        <v>0</v>
      </c>
      <c r="AC110" s="198">
        <v>0</v>
      </c>
      <c r="AD110" s="197">
        <v>0</v>
      </c>
      <c r="AE110" s="198">
        <v>0</v>
      </c>
      <c r="AF110" s="197">
        <v>0</v>
      </c>
      <c r="AG110" s="198">
        <v>0</v>
      </c>
      <c r="AH110" s="197">
        <v>0</v>
      </c>
      <c r="AI110" s="198">
        <v>0</v>
      </c>
      <c r="AJ110" s="197">
        <v>0</v>
      </c>
      <c r="AK110" s="198">
        <v>0</v>
      </c>
      <c r="AL110" s="197">
        <v>0</v>
      </c>
      <c r="AM110" s="198">
        <v>0</v>
      </c>
      <c r="AN110" s="197">
        <v>0</v>
      </c>
      <c r="AO110" s="198">
        <v>0</v>
      </c>
      <c r="AP110" s="197">
        <v>0</v>
      </c>
      <c r="AQ110" s="198">
        <v>0</v>
      </c>
      <c r="AR110" s="197">
        <v>0</v>
      </c>
      <c r="AS110" s="198">
        <v>0</v>
      </c>
      <c r="AT110" s="197">
        <v>0</v>
      </c>
      <c r="AU110" s="198">
        <v>0</v>
      </c>
      <c r="AV110" s="197">
        <v>0</v>
      </c>
      <c r="AW110" s="198">
        <v>0</v>
      </c>
      <c r="AX110" s="197">
        <v>0</v>
      </c>
      <c r="AY110" s="198">
        <v>0</v>
      </c>
      <c r="AZ110" s="197">
        <v>0</v>
      </c>
      <c r="BA110" s="197">
        <v>0</v>
      </c>
      <c r="BB110" s="199">
        <v>0</v>
      </c>
      <c r="BC110" s="200">
        <v>0</v>
      </c>
      <c r="BD110" s="201">
        <v>0</v>
      </c>
      <c r="BE110" s="200">
        <v>0</v>
      </c>
      <c r="BF110" s="201">
        <v>0</v>
      </c>
      <c r="BG110" s="200">
        <v>0</v>
      </c>
      <c r="BH110" s="201">
        <v>0</v>
      </c>
      <c r="BI110" s="200">
        <v>0</v>
      </c>
      <c r="BJ110" s="201">
        <v>0</v>
      </c>
      <c r="BK110" s="200">
        <v>0</v>
      </c>
      <c r="BL110" s="201">
        <v>0</v>
      </c>
      <c r="BM110" s="200">
        <v>0</v>
      </c>
      <c r="BN110" s="201">
        <v>0</v>
      </c>
      <c r="BO110" s="200">
        <v>0</v>
      </c>
      <c r="BP110" s="201">
        <v>0</v>
      </c>
      <c r="BQ110" s="200">
        <v>0</v>
      </c>
      <c r="BR110" s="201">
        <v>0</v>
      </c>
      <c r="BS110" s="200">
        <v>0</v>
      </c>
      <c r="BT110" s="201">
        <v>0</v>
      </c>
      <c r="BU110" s="200">
        <v>0</v>
      </c>
      <c r="BV110" s="201">
        <v>0</v>
      </c>
      <c r="BW110" s="200">
        <v>0</v>
      </c>
      <c r="BX110" s="201">
        <v>0</v>
      </c>
      <c r="BY110" s="200">
        <v>0</v>
      </c>
      <c r="BZ110" s="201">
        <v>0</v>
      </c>
      <c r="CA110" s="200">
        <v>0</v>
      </c>
      <c r="CB110" s="201">
        <v>0</v>
      </c>
      <c r="CC110" s="200">
        <v>0</v>
      </c>
      <c r="CD110" s="201">
        <v>0</v>
      </c>
      <c r="CE110" s="200">
        <v>0</v>
      </c>
      <c r="CF110" s="201">
        <v>0</v>
      </c>
      <c r="CG110" s="200">
        <v>0</v>
      </c>
      <c r="CH110" s="201">
        <v>0</v>
      </c>
      <c r="CI110" s="200">
        <v>0</v>
      </c>
      <c r="CJ110" s="201">
        <v>0</v>
      </c>
      <c r="CK110" s="200">
        <v>0</v>
      </c>
      <c r="CL110" s="201">
        <v>0</v>
      </c>
      <c r="CM110" s="200">
        <v>0</v>
      </c>
      <c r="CN110" s="201">
        <v>0</v>
      </c>
      <c r="CO110" s="200">
        <v>0</v>
      </c>
      <c r="CP110" s="201">
        <v>0</v>
      </c>
      <c r="CQ110" s="200">
        <v>0</v>
      </c>
      <c r="CR110" s="201">
        <v>0</v>
      </c>
      <c r="CS110" s="200">
        <v>0</v>
      </c>
      <c r="CT110" s="201">
        <v>0</v>
      </c>
      <c r="CU110" s="200">
        <v>0</v>
      </c>
      <c r="CV110" s="201">
        <v>0</v>
      </c>
      <c r="CW110" s="200">
        <v>0</v>
      </c>
    </row>
    <row r="111" spans="2:101" x14ac:dyDescent="0.25">
      <c r="B111" s="94">
        <v>10360</v>
      </c>
      <c r="C111" s="95" t="s">
        <v>114</v>
      </c>
      <c r="D111" s="195">
        <v>4.682226018808777E-5</v>
      </c>
      <c r="E111" s="196">
        <v>4.7434442230183605E-5</v>
      </c>
      <c r="F111" s="197">
        <v>-55.873542246372999</v>
      </c>
      <c r="G111" s="198">
        <v>-21.355518615684456</v>
      </c>
      <c r="H111" s="197">
        <v>-85.22885863506589</v>
      </c>
      <c r="I111" s="198">
        <v>-30.740101122630659</v>
      </c>
      <c r="J111" s="197">
        <v>-52.710547235024009</v>
      </c>
      <c r="K111" s="198">
        <v>-17.900774764766311</v>
      </c>
      <c r="L111" s="197">
        <v>-41.702947903723299</v>
      </c>
      <c r="M111" s="198">
        <v>-4.3022638519460186</v>
      </c>
      <c r="N111" s="197">
        <v>-40.05049588067719</v>
      </c>
      <c r="O111" s="198">
        <v>-12.452305602755413</v>
      </c>
      <c r="P111" s="197">
        <v>-69.386663012189047</v>
      </c>
      <c r="Q111" s="198">
        <v>-33.69878462916725</v>
      </c>
      <c r="R111" s="197">
        <v>-28.337128348397929</v>
      </c>
      <c r="S111" s="198">
        <v>-8.8660180370220214</v>
      </c>
      <c r="T111" s="197">
        <v>-38.366439651877407</v>
      </c>
      <c r="U111" s="198">
        <v>18.909926956045041</v>
      </c>
      <c r="V111" s="197">
        <v>75.150962000916977</v>
      </c>
      <c r="W111" s="198">
        <v>68.944963150195406</v>
      </c>
      <c r="X111" s="197">
        <v>118.78830555499148</v>
      </c>
      <c r="Y111" s="198">
        <v>138.40831150241257</v>
      </c>
      <c r="Z111" s="197">
        <v>74.125988185857707</v>
      </c>
      <c r="AA111" s="198">
        <v>73.899547068902621</v>
      </c>
      <c r="AB111" s="197">
        <v>21.979623769088555</v>
      </c>
      <c r="AC111" s="198">
        <v>33.569234779851023</v>
      </c>
      <c r="AD111" s="197">
        <v>-59.577211276577799</v>
      </c>
      <c r="AE111" s="198">
        <v>-18.218692027900374</v>
      </c>
      <c r="AF111" s="197">
        <v>-82.593086560278479</v>
      </c>
      <c r="AG111" s="198">
        <v>-34.427813567759351</v>
      </c>
      <c r="AH111" s="197">
        <v>-53.068718474272643</v>
      </c>
      <c r="AI111" s="198">
        <v>-17.884915330852984</v>
      </c>
      <c r="AJ111" s="197">
        <v>-41.949685885378884</v>
      </c>
      <c r="AK111" s="198">
        <v>-4.1065820846229784</v>
      </c>
      <c r="AL111" s="197">
        <v>-38.380823508104029</v>
      </c>
      <c r="AM111" s="198">
        <v>-11.363712095146838</v>
      </c>
      <c r="AN111" s="197">
        <v>-70.054443413475937</v>
      </c>
      <c r="AO111" s="198">
        <v>-33.967702807252202</v>
      </c>
      <c r="AP111" s="197">
        <v>-32.117683041177635</v>
      </c>
      <c r="AQ111" s="198">
        <v>-5.0819097258004975</v>
      </c>
      <c r="AR111" s="197">
        <v>-31.842002311147645</v>
      </c>
      <c r="AS111" s="198">
        <v>13.025005254700998</v>
      </c>
      <c r="AT111" s="197">
        <v>76.856098340586271</v>
      </c>
      <c r="AU111" s="198">
        <v>70.335618500638802</v>
      </c>
      <c r="AV111" s="197">
        <v>121.16208515868264</v>
      </c>
      <c r="AW111" s="198">
        <v>140.88453807684328</v>
      </c>
      <c r="AX111" s="197">
        <v>75.812135905676314</v>
      </c>
      <c r="AY111" s="198">
        <v>75.340295853603052</v>
      </c>
      <c r="AZ111" s="197">
        <v>22.717707214755194</v>
      </c>
      <c r="BA111" s="197">
        <v>34.349866645133901</v>
      </c>
      <c r="BB111" s="199">
        <v>34.556162486938369</v>
      </c>
      <c r="BC111" s="200">
        <v>0</v>
      </c>
      <c r="BD111" s="201">
        <v>19.853605750391836</v>
      </c>
      <c r="BE111" s="200">
        <v>0</v>
      </c>
      <c r="BF111" s="201">
        <v>35.106886454063158</v>
      </c>
      <c r="BG111" s="200">
        <v>0</v>
      </c>
      <c r="BH111" s="201">
        <v>55.590146943573679</v>
      </c>
      <c r="BI111" s="200">
        <v>0</v>
      </c>
      <c r="BJ111" s="201">
        <v>28.697608777429437</v>
      </c>
      <c r="BK111" s="200">
        <v>0</v>
      </c>
      <c r="BL111" s="201">
        <v>35.945517894461844</v>
      </c>
      <c r="BM111" s="200">
        <v>0</v>
      </c>
      <c r="BN111" s="201">
        <v>41.384915450928332</v>
      </c>
      <c r="BO111" s="200">
        <v>0</v>
      </c>
      <c r="BP111" s="201">
        <v>0</v>
      </c>
      <c r="BQ111" s="200">
        <v>0</v>
      </c>
      <c r="BR111" s="201">
        <v>144.25809621413069</v>
      </c>
      <c r="BS111" s="200">
        <v>0</v>
      </c>
      <c r="BT111" s="201">
        <v>87.709617084639561</v>
      </c>
      <c r="BU111" s="200">
        <v>0</v>
      </c>
      <c r="BV111" s="201">
        <v>104.50772727272724</v>
      </c>
      <c r="BW111" s="200">
        <v>0</v>
      </c>
      <c r="BX111" s="201">
        <v>24.814138401253903</v>
      </c>
      <c r="BY111" s="200">
        <v>0</v>
      </c>
      <c r="BZ111" s="201">
        <v>35.323652317510088</v>
      </c>
      <c r="CA111" s="200">
        <v>0</v>
      </c>
      <c r="CB111" s="201">
        <v>20.455701455441105</v>
      </c>
      <c r="CC111" s="200">
        <v>0</v>
      </c>
      <c r="CD111" s="201">
        <v>35.956953412966364</v>
      </c>
      <c r="CE111" s="200">
        <v>0</v>
      </c>
      <c r="CF111" s="201">
        <v>56.757414095387389</v>
      </c>
      <c r="CG111" s="200">
        <v>0</v>
      </c>
      <c r="CH111" s="201">
        <v>28.93379522013549</v>
      </c>
      <c r="CI111" s="200">
        <v>0</v>
      </c>
      <c r="CJ111" s="201">
        <v>36.850211894188199</v>
      </c>
      <c r="CK111" s="200">
        <v>0</v>
      </c>
      <c r="CL111" s="201">
        <v>42.399013871473393</v>
      </c>
      <c r="CM111" s="200">
        <v>0</v>
      </c>
      <c r="CN111" s="201">
        <v>0</v>
      </c>
      <c r="CO111" s="200">
        <v>0</v>
      </c>
      <c r="CP111" s="201">
        <v>146.87961650956802</v>
      </c>
      <c r="CQ111" s="200">
        <v>0</v>
      </c>
      <c r="CR111" s="201">
        <v>89.326501427451817</v>
      </c>
      <c r="CS111" s="200">
        <v>0</v>
      </c>
      <c r="CT111" s="201">
        <v>106.34066434044874</v>
      </c>
      <c r="CU111" s="200">
        <v>0</v>
      </c>
      <c r="CV111" s="201">
        <v>25.594103050828522</v>
      </c>
      <c r="CW111" s="200">
        <v>0</v>
      </c>
    </row>
    <row r="112" spans="2:101" x14ac:dyDescent="0.25">
      <c r="B112" s="94">
        <v>10363</v>
      </c>
      <c r="C112" s="95" t="s">
        <v>115</v>
      </c>
      <c r="D112" s="195">
        <v>0</v>
      </c>
      <c r="E112" s="196">
        <v>0</v>
      </c>
      <c r="F112" s="197">
        <v>0</v>
      </c>
      <c r="G112" s="198">
        <v>0</v>
      </c>
      <c r="H112" s="197">
        <v>0</v>
      </c>
      <c r="I112" s="198">
        <v>0</v>
      </c>
      <c r="J112" s="197">
        <v>0</v>
      </c>
      <c r="K112" s="198">
        <v>0</v>
      </c>
      <c r="L112" s="197">
        <v>0</v>
      </c>
      <c r="M112" s="198">
        <v>0</v>
      </c>
      <c r="N112" s="197">
        <v>0</v>
      </c>
      <c r="O112" s="198">
        <v>0</v>
      </c>
      <c r="P112" s="197">
        <v>0</v>
      </c>
      <c r="Q112" s="198">
        <v>0</v>
      </c>
      <c r="R112" s="197">
        <v>0</v>
      </c>
      <c r="S112" s="198">
        <v>0</v>
      </c>
      <c r="T112" s="197">
        <v>0</v>
      </c>
      <c r="U112" s="198">
        <v>0</v>
      </c>
      <c r="V112" s="197">
        <v>0</v>
      </c>
      <c r="W112" s="198">
        <v>0</v>
      </c>
      <c r="X112" s="197">
        <v>0</v>
      </c>
      <c r="Y112" s="198">
        <v>0</v>
      </c>
      <c r="Z112" s="197">
        <v>0</v>
      </c>
      <c r="AA112" s="198">
        <v>0</v>
      </c>
      <c r="AB112" s="197">
        <v>0</v>
      </c>
      <c r="AC112" s="198">
        <v>0</v>
      </c>
      <c r="AD112" s="197">
        <v>0</v>
      </c>
      <c r="AE112" s="198">
        <v>0</v>
      </c>
      <c r="AF112" s="197">
        <v>0</v>
      </c>
      <c r="AG112" s="198">
        <v>0</v>
      </c>
      <c r="AH112" s="197">
        <v>0</v>
      </c>
      <c r="AI112" s="198">
        <v>0</v>
      </c>
      <c r="AJ112" s="197">
        <v>0</v>
      </c>
      <c r="AK112" s="198">
        <v>0</v>
      </c>
      <c r="AL112" s="197">
        <v>0</v>
      </c>
      <c r="AM112" s="198">
        <v>0</v>
      </c>
      <c r="AN112" s="197">
        <v>0</v>
      </c>
      <c r="AO112" s="198">
        <v>0</v>
      </c>
      <c r="AP112" s="197">
        <v>0</v>
      </c>
      <c r="AQ112" s="198">
        <v>0</v>
      </c>
      <c r="AR112" s="197">
        <v>0</v>
      </c>
      <c r="AS112" s="198">
        <v>0</v>
      </c>
      <c r="AT112" s="197">
        <v>0</v>
      </c>
      <c r="AU112" s="198">
        <v>0</v>
      </c>
      <c r="AV112" s="197">
        <v>0</v>
      </c>
      <c r="AW112" s="198">
        <v>0</v>
      </c>
      <c r="AX112" s="197">
        <v>0</v>
      </c>
      <c r="AY112" s="198">
        <v>0</v>
      </c>
      <c r="AZ112" s="197">
        <v>0</v>
      </c>
      <c r="BA112" s="197">
        <v>0</v>
      </c>
      <c r="BB112" s="199">
        <v>0</v>
      </c>
      <c r="BC112" s="200">
        <v>0</v>
      </c>
      <c r="BD112" s="201">
        <v>0</v>
      </c>
      <c r="BE112" s="200">
        <v>0</v>
      </c>
      <c r="BF112" s="201">
        <v>0</v>
      </c>
      <c r="BG112" s="200">
        <v>0</v>
      </c>
      <c r="BH112" s="201">
        <v>0</v>
      </c>
      <c r="BI112" s="200">
        <v>0</v>
      </c>
      <c r="BJ112" s="201">
        <v>0</v>
      </c>
      <c r="BK112" s="200">
        <v>0</v>
      </c>
      <c r="BL112" s="201">
        <v>0</v>
      </c>
      <c r="BM112" s="200">
        <v>0</v>
      </c>
      <c r="BN112" s="201">
        <v>0</v>
      </c>
      <c r="BO112" s="200">
        <v>0</v>
      </c>
      <c r="BP112" s="201">
        <v>0</v>
      </c>
      <c r="BQ112" s="200">
        <v>0</v>
      </c>
      <c r="BR112" s="201">
        <v>0</v>
      </c>
      <c r="BS112" s="200">
        <v>0</v>
      </c>
      <c r="BT112" s="201">
        <v>0</v>
      </c>
      <c r="BU112" s="200">
        <v>0</v>
      </c>
      <c r="BV112" s="201">
        <v>0</v>
      </c>
      <c r="BW112" s="200">
        <v>0</v>
      </c>
      <c r="BX112" s="201">
        <v>0</v>
      </c>
      <c r="BY112" s="200">
        <v>0</v>
      </c>
      <c r="BZ112" s="201">
        <v>0</v>
      </c>
      <c r="CA112" s="200">
        <v>0</v>
      </c>
      <c r="CB112" s="201">
        <v>0</v>
      </c>
      <c r="CC112" s="200">
        <v>0</v>
      </c>
      <c r="CD112" s="201">
        <v>0</v>
      </c>
      <c r="CE112" s="200">
        <v>0</v>
      </c>
      <c r="CF112" s="201">
        <v>0</v>
      </c>
      <c r="CG112" s="200">
        <v>0</v>
      </c>
      <c r="CH112" s="201">
        <v>0</v>
      </c>
      <c r="CI112" s="200">
        <v>0</v>
      </c>
      <c r="CJ112" s="201">
        <v>0</v>
      </c>
      <c r="CK112" s="200">
        <v>0</v>
      </c>
      <c r="CL112" s="201">
        <v>0</v>
      </c>
      <c r="CM112" s="200">
        <v>0</v>
      </c>
      <c r="CN112" s="201">
        <v>0</v>
      </c>
      <c r="CO112" s="200">
        <v>0</v>
      </c>
      <c r="CP112" s="201">
        <v>0</v>
      </c>
      <c r="CQ112" s="200">
        <v>0</v>
      </c>
      <c r="CR112" s="201">
        <v>0</v>
      </c>
      <c r="CS112" s="200">
        <v>0</v>
      </c>
      <c r="CT112" s="201">
        <v>0</v>
      </c>
      <c r="CU112" s="200">
        <v>0</v>
      </c>
      <c r="CV112" s="201">
        <v>0</v>
      </c>
      <c r="CW112" s="200">
        <v>0</v>
      </c>
    </row>
    <row r="113" spans="2:101" x14ac:dyDescent="0.25">
      <c r="B113" s="94">
        <v>10369</v>
      </c>
      <c r="C113" s="95" t="s">
        <v>116</v>
      </c>
      <c r="D113" s="195">
        <v>1.6212E-4</v>
      </c>
      <c r="E113" s="196">
        <v>1.6347487168141597E-4</v>
      </c>
      <c r="F113" s="197">
        <v>-141.99462875322243</v>
      </c>
      <c r="G113" s="198">
        <v>-61.160020934122187</v>
      </c>
      <c r="H113" s="197">
        <v>-256.40088515773647</v>
      </c>
      <c r="I113" s="198">
        <v>-116.30552324064585</v>
      </c>
      <c r="J113" s="197">
        <v>-155.41515867687176</v>
      </c>
      <c r="K113" s="198">
        <v>-21.812530579425175</v>
      </c>
      <c r="L113" s="197">
        <v>-79.718666914396479</v>
      </c>
      <c r="M113" s="198">
        <v>3.5855449578454137</v>
      </c>
      <c r="N113" s="197">
        <v>-87.131284868045228</v>
      </c>
      <c r="O113" s="198">
        <v>-16.697831345754036</v>
      </c>
      <c r="P113" s="197">
        <v>-130.67638959173507</v>
      </c>
      <c r="Q113" s="198">
        <v>-39.638518733080531</v>
      </c>
      <c r="R113" s="197">
        <v>-39.64712900244345</v>
      </c>
      <c r="S113" s="198">
        <v>-8.5196297503184226</v>
      </c>
      <c r="T113" s="197">
        <v>27.781097863246416</v>
      </c>
      <c r="U113" s="198">
        <v>137.14776255964199</v>
      </c>
      <c r="V113" s="197">
        <v>109.35826628793993</v>
      </c>
      <c r="W113" s="198">
        <v>179.25586799457821</v>
      </c>
      <c r="X113" s="197">
        <v>434.69601351603211</v>
      </c>
      <c r="Y113" s="198">
        <v>413.332698737812</v>
      </c>
      <c r="Z113" s="197">
        <v>383.05945659806861</v>
      </c>
      <c r="AA113" s="198">
        <v>370.43354729621927</v>
      </c>
      <c r="AB113" s="197">
        <v>131.34842896293461</v>
      </c>
      <c r="AC113" s="198">
        <v>157.5770562638269</v>
      </c>
      <c r="AD113" s="197">
        <v>-143.98461281824191</v>
      </c>
      <c r="AE113" s="198">
        <v>-62.174124239088314</v>
      </c>
      <c r="AF113" s="197">
        <v>-259.27028399146633</v>
      </c>
      <c r="AG113" s="198">
        <v>-117.80392211534895</v>
      </c>
      <c r="AH113" s="197">
        <v>-157.61856767962149</v>
      </c>
      <c r="AI113" s="198">
        <v>-22.721919061455932</v>
      </c>
      <c r="AJ113" s="197">
        <v>-81.268898313520054</v>
      </c>
      <c r="AK113" s="198">
        <v>2.9482311444543097</v>
      </c>
      <c r="AL113" s="197">
        <v>-70.347450030154548</v>
      </c>
      <c r="AM113" s="198">
        <v>-8.2302555877238834</v>
      </c>
      <c r="AN113" s="197">
        <v>-132.50825502058743</v>
      </c>
      <c r="AO113" s="198">
        <v>-40.497337893018617</v>
      </c>
      <c r="AP113" s="197">
        <v>-40.813457068806322</v>
      </c>
      <c r="AQ113" s="198">
        <v>-9.1346728451184198</v>
      </c>
      <c r="AR113" s="197">
        <v>26.268796207303762</v>
      </c>
      <c r="AS113" s="198">
        <v>137.03256481599948</v>
      </c>
      <c r="AT113" s="197">
        <v>108.63556693658515</v>
      </c>
      <c r="AU113" s="198">
        <v>179.54194753475025</v>
      </c>
      <c r="AV113" s="197">
        <v>435.90750760221624</v>
      </c>
      <c r="AW113" s="198">
        <v>415.03472635428108</v>
      </c>
      <c r="AX113" s="197">
        <v>383.86372520757408</v>
      </c>
      <c r="AY113" s="198">
        <v>371.86437303811834</v>
      </c>
      <c r="AZ113" s="197">
        <v>130.97559663020408</v>
      </c>
      <c r="BA113" s="197">
        <v>157.78050520385332</v>
      </c>
      <c r="BB113" s="199">
        <v>187.20965277777771</v>
      </c>
      <c r="BC113" s="200">
        <v>0</v>
      </c>
      <c r="BD113" s="201">
        <v>0.76380208333332267</v>
      </c>
      <c r="BE113" s="200">
        <v>0</v>
      </c>
      <c r="BF113" s="201">
        <v>275.95295673076919</v>
      </c>
      <c r="BG113" s="200">
        <v>0</v>
      </c>
      <c r="BH113" s="201">
        <v>151.53950000000006</v>
      </c>
      <c r="BI113" s="200">
        <v>0</v>
      </c>
      <c r="BJ113" s="201">
        <v>133.54880000000009</v>
      </c>
      <c r="BK113" s="200">
        <v>0</v>
      </c>
      <c r="BL113" s="201">
        <v>206.01113425925925</v>
      </c>
      <c r="BM113" s="200">
        <v>0</v>
      </c>
      <c r="BN113" s="201">
        <v>152.03192307692311</v>
      </c>
      <c r="BO113" s="200">
        <v>0</v>
      </c>
      <c r="BP113" s="201">
        <v>157.23924999999977</v>
      </c>
      <c r="BQ113" s="200">
        <v>0</v>
      </c>
      <c r="BR113" s="201">
        <v>55.97509615384606</v>
      </c>
      <c r="BS113" s="200">
        <v>0</v>
      </c>
      <c r="BT113" s="201">
        <v>132.70442500000033</v>
      </c>
      <c r="BU113" s="200">
        <v>0</v>
      </c>
      <c r="BV113" s="201">
        <v>364.11990740740748</v>
      </c>
      <c r="BW113" s="200">
        <v>0</v>
      </c>
      <c r="BX113" s="201">
        <v>147.71382500000007</v>
      </c>
      <c r="BY113" s="200">
        <v>0</v>
      </c>
      <c r="BZ113" s="201">
        <v>157.66851083858069</v>
      </c>
      <c r="CA113" s="200">
        <v>0</v>
      </c>
      <c r="CB113" s="201">
        <v>35.872639048672688</v>
      </c>
      <c r="CC113" s="200">
        <v>0</v>
      </c>
      <c r="CD113" s="201">
        <v>278.66069791312123</v>
      </c>
      <c r="CE113" s="200">
        <v>0</v>
      </c>
      <c r="CF113" s="201">
        <v>153.47903080752209</v>
      </c>
      <c r="CG113" s="200">
        <v>0</v>
      </c>
      <c r="CH113" s="201">
        <v>97.986435806139411</v>
      </c>
      <c r="CI113" s="200">
        <v>0</v>
      </c>
      <c r="CJ113" s="201">
        <v>208.35394711774822</v>
      </c>
      <c r="CK113" s="200">
        <v>0</v>
      </c>
      <c r="CL113" s="201">
        <v>116.70420016592909</v>
      </c>
      <c r="CM113" s="200">
        <v>0</v>
      </c>
      <c r="CN113" s="201">
        <v>229.84724483066731</v>
      </c>
      <c r="CO113" s="200">
        <v>0</v>
      </c>
      <c r="CP113" s="201">
        <v>57.748417450221083</v>
      </c>
      <c r="CQ113" s="200">
        <v>0</v>
      </c>
      <c r="CR113" s="201">
        <v>133.87004386061943</v>
      </c>
      <c r="CS113" s="200">
        <v>0</v>
      </c>
      <c r="CT113" s="201">
        <v>366.38866611356912</v>
      </c>
      <c r="CU113" s="200">
        <v>0</v>
      </c>
      <c r="CV113" s="201">
        <v>149.85570730088517</v>
      </c>
      <c r="CW113" s="200">
        <v>0</v>
      </c>
    </row>
    <row r="114" spans="2:101" x14ac:dyDescent="0.25">
      <c r="B114" s="94">
        <v>10370</v>
      </c>
      <c r="C114" s="95" t="s">
        <v>117</v>
      </c>
      <c r="D114" s="195">
        <v>0</v>
      </c>
      <c r="E114" s="196">
        <v>0</v>
      </c>
      <c r="F114" s="197">
        <v>0</v>
      </c>
      <c r="G114" s="198">
        <v>0</v>
      </c>
      <c r="H114" s="197">
        <v>0</v>
      </c>
      <c r="I114" s="198">
        <v>0</v>
      </c>
      <c r="J114" s="197">
        <v>0</v>
      </c>
      <c r="K114" s="198">
        <v>0</v>
      </c>
      <c r="L114" s="197">
        <v>0</v>
      </c>
      <c r="M114" s="198">
        <v>0</v>
      </c>
      <c r="N114" s="197">
        <v>0</v>
      </c>
      <c r="O114" s="198">
        <v>0</v>
      </c>
      <c r="P114" s="197">
        <v>0</v>
      </c>
      <c r="Q114" s="198">
        <v>0</v>
      </c>
      <c r="R114" s="197">
        <v>0</v>
      </c>
      <c r="S114" s="198">
        <v>0</v>
      </c>
      <c r="T114" s="197">
        <v>0</v>
      </c>
      <c r="U114" s="198">
        <v>0</v>
      </c>
      <c r="V114" s="197">
        <v>0</v>
      </c>
      <c r="W114" s="198">
        <v>0</v>
      </c>
      <c r="X114" s="197">
        <v>0</v>
      </c>
      <c r="Y114" s="198">
        <v>0</v>
      </c>
      <c r="Z114" s="197">
        <v>0</v>
      </c>
      <c r="AA114" s="198">
        <v>0</v>
      </c>
      <c r="AB114" s="197">
        <v>0</v>
      </c>
      <c r="AC114" s="198">
        <v>0</v>
      </c>
      <c r="AD114" s="197">
        <v>0</v>
      </c>
      <c r="AE114" s="198">
        <v>0</v>
      </c>
      <c r="AF114" s="197">
        <v>0</v>
      </c>
      <c r="AG114" s="198">
        <v>0</v>
      </c>
      <c r="AH114" s="197">
        <v>0</v>
      </c>
      <c r="AI114" s="198">
        <v>0</v>
      </c>
      <c r="AJ114" s="197">
        <v>0</v>
      </c>
      <c r="AK114" s="198">
        <v>0</v>
      </c>
      <c r="AL114" s="197">
        <v>0</v>
      </c>
      <c r="AM114" s="198">
        <v>0</v>
      </c>
      <c r="AN114" s="197">
        <v>0</v>
      </c>
      <c r="AO114" s="198">
        <v>0</v>
      </c>
      <c r="AP114" s="197">
        <v>0</v>
      </c>
      <c r="AQ114" s="198">
        <v>0</v>
      </c>
      <c r="AR114" s="197">
        <v>0</v>
      </c>
      <c r="AS114" s="198">
        <v>0</v>
      </c>
      <c r="AT114" s="197">
        <v>0</v>
      </c>
      <c r="AU114" s="198">
        <v>0</v>
      </c>
      <c r="AV114" s="197">
        <v>0</v>
      </c>
      <c r="AW114" s="198">
        <v>0</v>
      </c>
      <c r="AX114" s="197">
        <v>0</v>
      </c>
      <c r="AY114" s="198">
        <v>0</v>
      </c>
      <c r="AZ114" s="197">
        <v>0</v>
      </c>
      <c r="BA114" s="197">
        <v>0</v>
      </c>
      <c r="BB114" s="199">
        <v>0</v>
      </c>
      <c r="BC114" s="200">
        <v>0</v>
      </c>
      <c r="BD114" s="201">
        <v>0</v>
      </c>
      <c r="BE114" s="200">
        <v>0</v>
      </c>
      <c r="BF114" s="201">
        <v>0</v>
      </c>
      <c r="BG114" s="200">
        <v>0</v>
      </c>
      <c r="BH114" s="201">
        <v>0</v>
      </c>
      <c r="BI114" s="200">
        <v>0</v>
      </c>
      <c r="BJ114" s="201">
        <v>0</v>
      </c>
      <c r="BK114" s="200">
        <v>0</v>
      </c>
      <c r="BL114" s="201">
        <v>0</v>
      </c>
      <c r="BM114" s="200">
        <v>0</v>
      </c>
      <c r="BN114" s="201">
        <v>0</v>
      </c>
      <c r="BO114" s="200">
        <v>0</v>
      </c>
      <c r="BP114" s="201">
        <v>0</v>
      </c>
      <c r="BQ114" s="200">
        <v>0</v>
      </c>
      <c r="BR114" s="201">
        <v>0</v>
      </c>
      <c r="BS114" s="200">
        <v>0</v>
      </c>
      <c r="BT114" s="201">
        <v>0</v>
      </c>
      <c r="BU114" s="200">
        <v>0</v>
      </c>
      <c r="BV114" s="201">
        <v>0</v>
      </c>
      <c r="BW114" s="200">
        <v>0</v>
      </c>
      <c r="BX114" s="201">
        <v>0</v>
      </c>
      <c r="BY114" s="200">
        <v>0</v>
      </c>
      <c r="BZ114" s="201">
        <v>0</v>
      </c>
      <c r="CA114" s="200">
        <v>0</v>
      </c>
      <c r="CB114" s="201">
        <v>0</v>
      </c>
      <c r="CC114" s="200">
        <v>0</v>
      </c>
      <c r="CD114" s="201">
        <v>0</v>
      </c>
      <c r="CE114" s="200">
        <v>0</v>
      </c>
      <c r="CF114" s="201">
        <v>0</v>
      </c>
      <c r="CG114" s="200">
        <v>0</v>
      </c>
      <c r="CH114" s="201">
        <v>0</v>
      </c>
      <c r="CI114" s="200">
        <v>0</v>
      </c>
      <c r="CJ114" s="201">
        <v>0</v>
      </c>
      <c r="CK114" s="200">
        <v>0</v>
      </c>
      <c r="CL114" s="201">
        <v>0</v>
      </c>
      <c r="CM114" s="200">
        <v>0</v>
      </c>
      <c r="CN114" s="201">
        <v>0</v>
      </c>
      <c r="CO114" s="200">
        <v>0</v>
      </c>
      <c r="CP114" s="201">
        <v>0</v>
      </c>
      <c r="CQ114" s="200">
        <v>0</v>
      </c>
      <c r="CR114" s="201">
        <v>0</v>
      </c>
      <c r="CS114" s="200">
        <v>0</v>
      </c>
      <c r="CT114" s="201">
        <v>0</v>
      </c>
      <c r="CU114" s="200">
        <v>0</v>
      </c>
      <c r="CV114" s="201">
        <v>0</v>
      </c>
      <c r="CW114" s="200">
        <v>0</v>
      </c>
    </row>
    <row r="115" spans="2:101" x14ac:dyDescent="0.25">
      <c r="B115" s="94">
        <v>10371</v>
      </c>
      <c r="C115" s="95" t="s">
        <v>118</v>
      </c>
      <c r="D115" s="195">
        <v>0</v>
      </c>
      <c r="E115" s="196">
        <v>0</v>
      </c>
      <c r="F115" s="197">
        <v>0</v>
      </c>
      <c r="G115" s="198">
        <v>0</v>
      </c>
      <c r="H115" s="197">
        <v>0</v>
      </c>
      <c r="I115" s="198">
        <v>0</v>
      </c>
      <c r="J115" s="197">
        <v>0</v>
      </c>
      <c r="K115" s="198">
        <v>0</v>
      </c>
      <c r="L115" s="197">
        <v>0</v>
      </c>
      <c r="M115" s="198">
        <v>0</v>
      </c>
      <c r="N115" s="197">
        <v>0</v>
      </c>
      <c r="O115" s="198">
        <v>0</v>
      </c>
      <c r="P115" s="197">
        <v>0</v>
      </c>
      <c r="Q115" s="198">
        <v>0</v>
      </c>
      <c r="R115" s="197">
        <v>0</v>
      </c>
      <c r="S115" s="198">
        <v>0</v>
      </c>
      <c r="T115" s="197">
        <v>0</v>
      </c>
      <c r="U115" s="198">
        <v>0</v>
      </c>
      <c r="V115" s="197">
        <v>0</v>
      </c>
      <c r="W115" s="198">
        <v>0</v>
      </c>
      <c r="X115" s="197">
        <v>0</v>
      </c>
      <c r="Y115" s="198">
        <v>0</v>
      </c>
      <c r="Z115" s="197">
        <v>0</v>
      </c>
      <c r="AA115" s="198">
        <v>0</v>
      </c>
      <c r="AB115" s="197">
        <v>0</v>
      </c>
      <c r="AC115" s="198">
        <v>0</v>
      </c>
      <c r="AD115" s="197">
        <v>0</v>
      </c>
      <c r="AE115" s="198">
        <v>0</v>
      </c>
      <c r="AF115" s="197">
        <v>0</v>
      </c>
      <c r="AG115" s="198">
        <v>0</v>
      </c>
      <c r="AH115" s="197">
        <v>0</v>
      </c>
      <c r="AI115" s="198">
        <v>0</v>
      </c>
      <c r="AJ115" s="197">
        <v>0</v>
      </c>
      <c r="AK115" s="198">
        <v>0</v>
      </c>
      <c r="AL115" s="197">
        <v>0</v>
      </c>
      <c r="AM115" s="198">
        <v>0</v>
      </c>
      <c r="AN115" s="197">
        <v>0</v>
      </c>
      <c r="AO115" s="198">
        <v>0</v>
      </c>
      <c r="AP115" s="197">
        <v>0</v>
      </c>
      <c r="AQ115" s="198">
        <v>0</v>
      </c>
      <c r="AR115" s="197">
        <v>0</v>
      </c>
      <c r="AS115" s="198">
        <v>0</v>
      </c>
      <c r="AT115" s="197">
        <v>0</v>
      </c>
      <c r="AU115" s="198">
        <v>0</v>
      </c>
      <c r="AV115" s="197">
        <v>0</v>
      </c>
      <c r="AW115" s="198">
        <v>0</v>
      </c>
      <c r="AX115" s="197">
        <v>0</v>
      </c>
      <c r="AY115" s="198">
        <v>0</v>
      </c>
      <c r="AZ115" s="197">
        <v>0</v>
      </c>
      <c r="BA115" s="197">
        <v>0</v>
      </c>
      <c r="BB115" s="199">
        <v>0</v>
      </c>
      <c r="BC115" s="200">
        <v>0</v>
      </c>
      <c r="BD115" s="201">
        <v>0</v>
      </c>
      <c r="BE115" s="200">
        <v>0</v>
      </c>
      <c r="BF115" s="201">
        <v>0</v>
      </c>
      <c r="BG115" s="200">
        <v>0</v>
      </c>
      <c r="BH115" s="201">
        <v>0</v>
      </c>
      <c r="BI115" s="200">
        <v>0</v>
      </c>
      <c r="BJ115" s="201">
        <v>0</v>
      </c>
      <c r="BK115" s="200">
        <v>0</v>
      </c>
      <c r="BL115" s="201">
        <v>0</v>
      </c>
      <c r="BM115" s="200">
        <v>0</v>
      </c>
      <c r="BN115" s="201">
        <v>0</v>
      </c>
      <c r="BO115" s="200">
        <v>0</v>
      </c>
      <c r="BP115" s="201">
        <v>0</v>
      </c>
      <c r="BQ115" s="200">
        <v>0</v>
      </c>
      <c r="BR115" s="201">
        <v>0</v>
      </c>
      <c r="BS115" s="200">
        <v>0</v>
      </c>
      <c r="BT115" s="201">
        <v>0</v>
      </c>
      <c r="BU115" s="200">
        <v>0</v>
      </c>
      <c r="BV115" s="201">
        <v>0</v>
      </c>
      <c r="BW115" s="200">
        <v>0</v>
      </c>
      <c r="BX115" s="201">
        <v>0</v>
      </c>
      <c r="BY115" s="200">
        <v>0</v>
      </c>
      <c r="BZ115" s="201">
        <v>0</v>
      </c>
      <c r="CA115" s="200">
        <v>0</v>
      </c>
      <c r="CB115" s="201">
        <v>0</v>
      </c>
      <c r="CC115" s="200">
        <v>0</v>
      </c>
      <c r="CD115" s="201">
        <v>0</v>
      </c>
      <c r="CE115" s="200">
        <v>0</v>
      </c>
      <c r="CF115" s="201">
        <v>0</v>
      </c>
      <c r="CG115" s="200">
        <v>0</v>
      </c>
      <c r="CH115" s="201">
        <v>0</v>
      </c>
      <c r="CI115" s="200">
        <v>0</v>
      </c>
      <c r="CJ115" s="201">
        <v>0</v>
      </c>
      <c r="CK115" s="200">
        <v>0</v>
      </c>
      <c r="CL115" s="201">
        <v>0</v>
      </c>
      <c r="CM115" s="200">
        <v>0</v>
      </c>
      <c r="CN115" s="201">
        <v>0</v>
      </c>
      <c r="CO115" s="200">
        <v>0</v>
      </c>
      <c r="CP115" s="201">
        <v>0</v>
      </c>
      <c r="CQ115" s="200">
        <v>0</v>
      </c>
      <c r="CR115" s="201">
        <v>0</v>
      </c>
      <c r="CS115" s="200">
        <v>0</v>
      </c>
      <c r="CT115" s="201">
        <v>0</v>
      </c>
      <c r="CU115" s="200">
        <v>0</v>
      </c>
      <c r="CV115" s="201">
        <v>0</v>
      </c>
      <c r="CW115" s="200">
        <v>0</v>
      </c>
    </row>
    <row r="116" spans="2:101" x14ac:dyDescent="0.25">
      <c r="B116" s="94">
        <v>10376</v>
      </c>
      <c r="C116" s="95" t="s">
        <v>119</v>
      </c>
      <c r="D116" s="195">
        <v>0</v>
      </c>
      <c r="E116" s="196">
        <v>0</v>
      </c>
      <c r="F116" s="197">
        <v>0</v>
      </c>
      <c r="G116" s="198">
        <v>0</v>
      </c>
      <c r="H116" s="197">
        <v>0</v>
      </c>
      <c r="I116" s="198">
        <v>0</v>
      </c>
      <c r="J116" s="197">
        <v>0</v>
      </c>
      <c r="K116" s="198">
        <v>0</v>
      </c>
      <c r="L116" s="197">
        <v>0</v>
      </c>
      <c r="M116" s="198">
        <v>0</v>
      </c>
      <c r="N116" s="197">
        <v>0</v>
      </c>
      <c r="O116" s="198">
        <v>0</v>
      </c>
      <c r="P116" s="197">
        <v>0</v>
      </c>
      <c r="Q116" s="198">
        <v>0</v>
      </c>
      <c r="R116" s="197">
        <v>0</v>
      </c>
      <c r="S116" s="198">
        <v>0</v>
      </c>
      <c r="T116" s="197">
        <v>0</v>
      </c>
      <c r="U116" s="198">
        <v>0</v>
      </c>
      <c r="V116" s="197">
        <v>0</v>
      </c>
      <c r="W116" s="198">
        <v>0</v>
      </c>
      <c r="X116" s="197">
        <v>0</v>
      </c>
      <c r="Y116" s="198">
        <v>0</v>
      </c>
      <c r="Z116" s="197">
        <v>0</v>
      </c>
      <c r="AA116" s="198">
        <v>0</v>
      </c>
      <c r="AB116" s="197">
        <v>0</v>
      </c>
      <c r="AC116" s="198">
        <v>0</v>
      </c>
      <c r="AD116" s="197">
        <v>0</v>
      </c>
      <c r="AE116" s="198">
        <v>0</v>
      </c>
      <c r="AF116" s="197">
        <v>0</v>
      </c>
      <c r="AG116" s="198">
        <v>0</v>
      </c>
      <c r="AH116" s="197">
        <v>0</v>
      </c>
      <c r="AI116" s="198">
        <v>0</v>
      </c>
      <c r="AJ116" s="197">
        <v>0</v>
      </c>
      <c r="AK116" s="198">
        <v>0</v>
      </c>
      <c r="AL116" s="197">
        <v>0</v>
      </c>
      <c r="AM116" s="198">
        <v>0</v>
      </c>
      <c r="AN116" s="197">
        <v>0</v>
      </c>
      <c r="AO116" s="198">
        <v>0</v>
      </c>
      <c r="AP116" s="197">
        <v>0</v>
      </c>
      <c r="AQ116" s="198">
        <v>0</v>
      </c>
      <c r="AR116" s="197">
        <v>0</v>
      </c>
      <c r="AS116" s="198">
        <v>0</v>
      </c>
      <c r="AT116" s="197">
        <v>0</v>
      </c>
      <c r="AU116" s="198">
        <v>0</v>
      </c>
      <c r="AV116" s="197">
        <v>0</v>
      </c>
      <c r="AW116" s="198">
        <v>0</v>
      </c>
      <c r="AX116" s="197">
        <v>0</v>
      </c>
      <c r="AY116" s="198">
        <v>0</v>
      </c>
      <c r="AZ116" s="197">
        <v>0</v>
      </c>
      <c r="BA116" s="197">
        <v>0</v>
      </c>
      <c r="BB116" s="199">
        <v>0</v>
      </c>
      <c r="BC116" s="200">
        <v>0</v>
      </c>
      <c r="BD116" s="201">
        <v>0</v>
      </c>
      <c r="BE116" s="200">
        <v>0</v>
      </c>
      <c r="BF116" s="201">
        <v>0</v>
      </c>
      <c r="BG116" s="200">
        <v>0</v>
      </c>
      <c r="BH116" s="201">
        <v>0</v>
      </c>
      <c r="BI116" s="200">
        <v>0</v>
      </c>
      <c r="BJ116" s="201">
        <v>0</v>
      </c>
      <c r="BK116" s="200">
        <v>0</v>
      </c>
      <c r="BL116" s="201">
        <v>0</v>
      </c>
      <c r="BM116" s="200">
        <v>0</v>
      </c>
      <c r="BN116" s="201">
        <v>0</v>
      </c>
      <c r="BO116" s="200">
        <v>0</v>
      </c>
      <c r="BP116" s="201">
        <v>0</v>
      </c>
      <c r="BQ116" s="200">
        <v>0</v>
      </c>
      <c r="BR116" s="201">
        <v>0</v>
      </c>
      <c r="BS116" s="200">
        <v>0</v>
      </c>
      <c r="BT116" s="201">
        <v>0</v>
      </c>
      <c r="BU116" s="200">
        <v>0</v>
      </c>
      <c r="BV116" s="201">
        <v>0</v>
      </c>
      <c r="BW116" s="200">
        <v>0</v>
      </c>
      <c r="BX116" s="201">
        <v>0</v>
      </c>
      <c r="BY116" s="200">
        <v>0</v>
      </c>
      <c r="BZ116" s="201">
        <v>0</v>
      </c>
      <c r="CA116" s="200">
        <v>0</v>
      </c>
      <c r="CB116" s="201">
        <v>0</v>
      </c>
      <c r="CC116" s="200">
        <v>0</v>
      </c>
      <c r="CD116" s="201">
        <v>0</v>
      </c>
      <c r="CE116" s="200">
        <v>0</v>
      </c>
      <c r="CF116" s="201">
        <v>0</v>
      </c>
      <c r="CG116" s="200">
        <v>0</v>
      </c>
      <c r="CH116" s="201">
        <v>0</v>
      </c>
      <c r="CI116" s="200">
        <v>0</v>
      </c>
      <c r="CJ116" s="201">
        <v>0</v>
      </c>
      <c r="CK116" s="200">
        <v>0</v>
      </c>
      <c r="CL116" s="201">
        <v>0</v>
      </c>
      <c r="CM116" s="200">
        <v>0</v>
      </c>
      <c r="CN116" s="201">
        <v>0</v>
      </c>
      <c r="CO116" s="200">
        <v>0</v>
      </c>
      <c r="CP116" s="201">
        <v>0</v>
      </c>
      <c r="CQ116" s="200">
        <v>0</v>
      </c>
      <c r="CR116" s="201">
        <v>0</v>
      </c>
      <c r="CS116" s="200">
        <v>0</v>
      </c>
      <c r="CT116" s="201">
        <v>0</v>
      </c>
      <c r="CU116" s="200">
        <v>0</v>
      </c>
      <c r="CV116" s="201">
        <v>0</v>
      </c>
      <c r="CW116" s="200">
        <v>0</v>
      </c>
    </row>
    <row r="117" spans="2:101" x14ac:dyDescent="0.25">
      <c r="B117" s="94">
        <v>10378</v>
      </c>
      <c r="C117" s="95" t="s">
        <v>120</v>
      </c>
      <c r="D117" s="195">
        <v>0</v>
      </c>
      <c r="E117" s="196">
        <v>0</v>
      </c>
      <c r="F117" s="197">
        <v>0</v>
      </c>
      <c r="G117" s="198">
        <v>0</v>
      </c>
      <c r="H117" s="197">
        <v>0</v>
      </c>
      <c r="I117" s="198">
        <v>0</v>
      </c>
      <c r="J117" s="197">
        <v>0</v>
      </c>
      <c r="K117" s="198">
        <v>0</v>
      </c>
      <c r="L117" s="197">
        <v>0</v>
      </c>
      <c r="M117" s="198">
        <v>0</v>
      </c>
      <c r="N117" s="197">
        <v>0</v>
      </c>
      <c r="O117" s="198">
        <v>0</v>
      </c>
      <c r="P117" s="197">
        <v>0</v>
      </c>
      <c r="Q117" s="198">
        <v>0</v>
      </c>
      <c r="R117" s="197">
        <v>0</v>
      </c>
      <c r="S117" s="198">
        <v>0</v>
      </c>
      <c r="T117" s="197">
        <v>0</v>
      </c>
      <c r="U117" s="198">
        <v>0</v>
      </c>
      <c r="V117" s="197">
        <v>0</v>
      </c>
      <c r="W117" s="198">
        <v>0</v>
      </c>
      <c r="X117" s="197">
        <v>0</v>
      </c>
      <c r="Y117" s="198">
        <v>0</v>
      </c>
      <c r="Z117" s="197">
        <v>0</v>
      </c>
      <c r="AA117" s="198">
        <v>0</v>
      </c>
      <c r="AB117" s="197">
        <v>0</v>
      </c>
      <c r="AC117" s="198">
        <v>0</v>
      </c>
      <c r="AD117" s="197">
        <v>0</v>
      </c>
      <c r="AE117" s="198">
        <v>0</v>
      </c>
      <c r="AF117" s="197">
        <v>0</v>
      </c>
      <c r="AG117" s="198">
        <v>0</v>
      </c>
      <c r="AH117" s="197">
        <v>0</v>
      </c>
      <c r="AI117" s="198">
        <v>0</v>
      </c>
      <c r="AJ117" s="197">
        <v>0</v>
      </c>
      <c r="AK117" s="198">
        <v>0</v>
      </c>
      <c r="AL117" s="197">
        <v>0</v>
      </c>
      <c r="AM117" s="198">
        <v>0</v>
      </c>
      <c r="AN117" s="197">
        <v>0</v>
      </c>
      <c r="AO117" s="198">
        <v>0</v>
      </c>
      <c r="AP117" s="197">
        <v>0</v>
      </c>
      <c r="AQ117" s="198">
        <v>0</v>
      </c>
      <c r="AR117" s="197">
        <v>0</v>
      </c>
      <c r="AS117" s="198">
        <v>0</v>
      </c>
      <c r="AT117" s="197">
        <v>0</v>
      </c>
      <c r="AU117" s="198">
        <v>0</v>
      </c>
      <c r="AV117" s="197">
        <v>0</v>
      </c>
      <c r="AW117" s="198">
        <v>0</v>
      </c>
      <c r="AX117" s="197">
        <v>0</v>
      </c>
      <c r="AY117" s="198">
        <v>0</v>
      </c>
      <c r="AZ117" s="197">
        <v>0</v>
      </c>
      <c r="BA117" s="197">
        <v>0</v>
      </c>
      <c r="BB117" s="199">
        <v>0</v>
      </c>
      <c r="BC117" s="200">
        <v>0</v>
      </c>
      <c r="BD117" s="201">
        <v>0</v>
      </c>
      <c r="BE117" s="200">
        <v>0</v>
      </c>
      <c r="BF117" s="201">
        <v>0</v>
      </c>
      <c r="BG117" s="200">
        <v>0</v>
      </c>
      <c r="BH117" s="201">
        <v>0</v>
      </c>
      <c r="BI117" s="200">
        <v>0</v>
      </c>
      <c r="BJ117" s="201">
        <v>0</v>
      </c>
      <c r="BK117" s="200">
        <v>0</v>
      </c>
      <c r="BL117" s="201">
        <v>0</v>
      </c>
      <c r="BM117" s="200">
        <v>0</v>
      </c>
      <c r="BN117" s="201">
        <v>0</v>
      </c>
      <c r="BO117" s="200">
        <v>0</v>
      </c>
      <c r="BP117" s="201">
        <v>0</v>
      </c>
      <c r="BQ117" s="200">
        <v>0</v>
      </c>
      <c r="BR117" s="201">
        <v>0</v>
      </c>
      <c r="BS117" s="200">
        <v>0</v>
      </c>
      <c r="BT117" s="201">
        <v>0</v>
      </c>
      <c r="BU117" s="200">
        <v>0</v>
      </c>
      <c r="BV117" s="201">
        <v>0</v>
      </c>
      <c r="BW117" s="200">
        <v>0</v>
      </c>
      <c r="BX117" s="201">
        <v>0</v>
      </c>
      <c r="BY117" s="200">
        <v>0</v>
      </c>
      <c r="BZ117" s="201">
        <v>0</v>
      </c>
      <c r="CA117" s="200">
        <v>0</v>
      </c>
      <c r="CB117" s="201">
        <v>0</v>
      </c>
      <c r="CC117" s="200">
        <v>0</v>
      </c>
      <c r="CD117" s="201">
        <v>0</v>
      </c>
      <c r="CE117" s="200">
        <v>0</v>
      </c>
      <c r="CF117" s="201">
        <v>0</v>
      </c>
      <c r="CG117" s="200">
        <v>0</v>
      </c>
      <c r="CH117" s="201">
        <v>0</v>
      </c>
      <c r="CI117" s="200">
        <v>0</v>
      </c>
      <c r="CJ117" s="201">
        <v>0</v>
      </c>
      <c r="CK117" s="200">
        <v>0</v>
      </c>
      <c r="CL117" s="201">
        <v>0</v>
      </c>
      <c r="CM117" s="200">
        <v>0</v>
      </c>
      <c r="CN117" s="201">
        <v>0</v>
      </c>
      <c r="CO117" s="200">
        <v>0</v>
      </c>
      <c r="CP117" s="201">
        <v>0</v>
      </c>
      <c r="CQ117" s="200">
        <v>0</v>
      </c>
      <c r="CR117" s="201">
        <v>0</v>
      </c>
      <c r="CS117" s="200">
        <v>0</v>
      </c>
      <c r="CT117" s="201">
        <v>0</v>
      </c>
      <c r="CU117" s="200">
        <v>0</v>
      </c>
      <c r="CV117" s="201">
        <v>0</v>
      </c>
      <c r="CW117" s="200">
        <v>0</v>
      </c>
    </row>
    <row r="118" spans="2:101" x14ac:dyDescent="0.25">
      <c r="B118" s="94">
        <v>10379</v>
      </c>
      <c r="C118" s="95" t="s">
        <v>121</v>
      </c>
      <c r="D118" s="195">
        <v>0</v>
      </c>
      <c r="E118" s="196">
        <v>0</v>
      </c>
      <c r="F118" s="197">
        <v>0</v>
      </c>
      <c r="G118" s="198">
        <v>0</v>
      </c>
      <c r="H118" s="197">
        <v>0</v>
      </c>
      <c r="I118" s="198">
        <v>0</v>
      </c>
      <c r="J118" s="197">
        <v>0</v>
      </c>
      <c r="K118" s="198">
        <v>0</v>
      </c>
      <c r="L118" s="197">
        <v>0</v>
      </c>
      <c r="M118" s="198">
        <v>0</v>
      </c>
      <c r="N118" s="197">
        <v>0</v>
      </c>
      <c r="O118" s="198">
        <v>0</v>
      </c>
      <c r="P118" s="197">
        <v>0</v>
      </c>
      <c r="Q118" s="198">
        <v>0</v>
      </c>
      <c r="R118" s="197">
        <v>0</v>
      </c>
      <c r="S118" s="198">
        <v>0</v>
      </c>
      <c r="T118" s="197">
        <v>0</v>
      </c>
      <c r="U118" s="198">
        <v>0</v>
      </c>
      <c r="V118" s="197">
        <v>0</v>
      </c>
      <c r="W118" s="198">
        <v>0</v>
      </c>
      <c r="X118" s="197">
        <v>0</v>
      </c>
      <c r="Y118" s="198">
        <v>0</v>
      </c>
      <c r="Z118" s="197">
        <v>0</v>
      </c>
      <c r="AA118" s="198">
        <v>0</v>
      </c>
      <c r="AB118" s="197">
        <v>0</v>
      </c>
      <c r="AC118" s="198">
        <v>0</v>
      </c>
      <c r="AD118" s="197">
        <v>0</v>
      </c>
      <c r="AE118" s="198">
        <v>0</v>
      </c>
      <c r="AF118" s="197">
        <v>0</v>
      </c>
      <c r="AG118" s="198">
        <v>0</v>
      </c>
      <c r="AH118" s="197">
        <v>0</v>
      </c>
      <c r="AI118" s="198">
        <v>0</v>
      </c>
      <c r="AJ118" s="197">
        <v>0</v>
      </c>
      <c r="AK118" s="198">
        <v>0</v>
      </c>
      <c r="AL118" s="197">
        <v>0</v>
      </c>
      <c r="AM118" s="198">
        <v>0</v>
      </c>
      <c r="AN118" s="197">
        <v>0</v>
      </c>
      <c r="AO118" s="198">
        <v>0</v>
      </c>
      <c r="AP118" s="197">
        <v>0</v>
      </c>
      <c r="AQ118" s="198">
        <v>0</v>
      </c>
      <c r="AR118" s="197">
        <v>0</v>
      </c>
      <c r="AS118" s="198">
        <v>0</v>
      </c>
      <c r="AT118" s="197">
        <v>0</v>
      </c>
      <c r="AU118" s="198">
        <v>0</v>
      </c>
      <c r="AV118" s="197">
        <v>0</v>
      </c>
      <c r="AW118" s="198">
        <v>0</v>
      </c>
      <c r="AX118" s="197">
        <v>0</v>
      </c>
      <c r="AY118" s="198">
        <v>0</v>
      </c>
      <c r="AZ118" s="197">
        <v>0</v>
      </c>
      <c r="BA118" s="197">
        <v>0</v>
      </c>
      <c r="BB118" s="199">
        <v>0</v>
      </c>
      <c r="BC118" s="200">
        <v>0</v>
      </c>
      <c r="BD118" s="201">
        <v>0</v>
      </c>
      <c r="BE118" s="200">
        <v>0</v>
      </c>
      <c r="BF118" s="201">
        <v>0</v>
      </c>
      <c r="BG118" s="200">
        <v>0</v>
      </c>
      <c r="BH118" s="201">
        <v>0</v>
      </c>
      <c r="BI118" s="200">
        <v>0</v>
      </c>
      <c r="BJ118" s="201">
        <v>0</v>
      </c>
      <c r="BK118" s="200">
        <v>0</v>
      </c>
      <c r="BL118" s="201">
        <v>0</v>
      </c>
      <c r="BM118" s="200">
        <v>0</v>
      </c>
      <c r="BN118" s="201">
        <v>0</v>
      </c>
      <c r="BO118" s="200">
        <v>0</v>
      </c>
      <c r="BP118" s="201">
        <v>0</v>
      </c>
      <c r="BQ118" s="200">
        <v>0</v>
      </c>
      <c r="BR118" s="201">
        <v>0</v>
      </c>
      <c r="BS118" s="200">
        <v>0</v>
      </c>
      <c r="BT118" s="201">
        <v>0</v>
      </c>
      <c r="BU118" s="200">
        <v>0</v>
      </c>
      <c r="BV118" s="201">
        <v>0</v>
      </c>
      <c r="BW118" s="200">
        <v>0</v>
      </c>
      <c r="BX118" s="201">
        <v>0</v>
      </c>
      <c r="BY118" s="200">
        <v>0</v>
      </c>
      <c r="BZ118" s="201">
        <v>0</v>
      </c>
      <c r="CA118" s="200">
        <v>0</v>
      </c>
      <c r="CB118" s="201">
        <v>0</v>
      </c>
      <c r="CC118" s="200">
        <v>0</v>
      </c>
      <c r="CD118" s="201">
        <v>0</v>
      </c>
      <c r="CE118" s="200">
        <v>0</v>
      </c>
      <c r="CF118" s="201">
        <v>0</v>
      </c>
      <c r="CG118" s="200">
        <v>0</v>
      </c>
      <c r="CH118" s="201">
        <v>0</v>
      </c>
      <c r="CI118" s="200">
        <v>0</v>
      </c>
      <c r="CJ118" s="201">
        <v>0</v>
      </c>
      <c r="CK118" s="200">
        <v>0</v>
      </c>
      <c r="CL118" s="201">
        <v>0</v>
      </c>
      <c r="CM118" s="200">
        <v>0</v>
      </c>
      <c r="CN118" s="201">
        <v>0</v>
      </c>
      <c r="CO118" s="200">
        <v>0</v>
      </c>
      <c r="CP118" s="201">
        <v>0</v>
      </c>
      <c r="CQ118" s="200">
        <v>0</v>
      </c>
      <c r="CR118" s="201">
        <v>0</v>
      </c>
      <c r="CS118" s="200">
        <v>0</v>
      </c>
      <c r="CT118" s="201">
        <v>0</v>
      </c>
      <c r="CU118" s="200">
        <v>0</v>
      </c>
      <c r="CV118" s="201">
        <v>0</v>
      </c>
      <c r="CW118" s="200">
        <v>0</v>
      </c>
    </row>
    <row r="119" spans="2:101" x14ac:dyDescent="0.25">
      <c r="B119" s="94">
        <v>10388</v>
      </c>
      <c r="C119" s="95" t="s">
        <v>122</v>
      </c>
      <c r="D119" s="195">
        <v>1.2971409739203341E-3</v>
      </c>
      <c r="E119" s="196">
        <v>1.308482698175137E-3</v>
      </c>
      <c r="F119" s="197">
        <v>1217.6937964188974</v>
      </c>
      <c r="G119" s="198">
        <v>1685.164727473993</v>
      </c>
      <c r="H119" s="197">
        <v>421.43040054999273</v>
      </c>
      <c r="I119" s="198">
        <v>738.26451818629516</v>
      </c>
      <c r="J119" s="197">
        <v>720.71709355183953</v>
      </c>
      <c r="K119" s="198">
        <v>1403.4894223079195</v>
      </c>
      <c r="L119" s="197">
        <v>1392.6632858062578</v>
      </c>
      <c r="M119" s="198">
        <v>1499.6250837233288</v>
      </c>
      <c r="N119" s="197">
        <v>1026.1728932068329</v>
      </c>
      <c r="O119" s="198">
        <v>1371.8496024555957</v>
      </c>
      <c r="P119" s="197">
        <v>922.73355590812707</v>
      </c>
      <c r="Q119" s="198">
        <v>1215.7713068675828</v>
      </c>
      <c r="R119" s="197">
        <v>2042.2848594469285</v>
      </c>
      <c r="S119" s="198">
        <v>2121.2492419920654</v>
      </c>
      <c r="T119" s="197">
        <v>592.92401143283246</v>
      </c>
      <c r="U119" s="198">
        <v>1447.5533741150598</v>
      </c>
      <c r="V119" s="197">
        <v>2634.3818473070373</v>
      </c>
      <c r="W119" s="198">
        <v>2365.7161202673497</v>
      </c>
      <c r="X119" s="197">
        <v>3645.165873963886</v>
      </c>
      <c r="Y119" s="198">
        <v>3678.1512338536072</v>
      </c>
      <c r="Z119" s="197">
        <v>3592.9822583542259</v>
      </c>
      <c r="AA119" s="198">
        <v>3616.195320981024</v>
      </c>
      <c r="AB119" s="197">
        <v>3168.4442412372805</v>
      </c>
      <c r="AC119" s="198">
        <v>2617.3508691605562</v>
      </c>
      <c r="AD119" s="197">
        <v>1493.4789988357318</v>
      </c>
      <c r="AE119" s="198">
        <v>1820.821434504348</v>
      </c>
      <c r="AF119" s="197">
        <v>525.4158592589157</v>
      </c>
      <c r="AG119" s="198">
        <v>902.86929708778246</v>
      </c>
      <c r="AH119" s="197">
        <v>763.15781341611955</v>
      </c>
      <c r="AI119" s="198">
        <v>1440.003444034169</v>
      </c>
      <c r="AJ119" s="197">
        <v>1442.0866302655577</v>
      </c>
      <c r="AK119" s="198">
        <v>1535.4523552239905</v>
      </c>
      <c r="AL119" s="197">
        <v>1324.4994534945224</v>
      </c>
      <c r="AM119" s="198">
        <v>1537.8343555957756</v>
      </c>
      <c r="AN119" s="197">
        <v>967.04731238646468</v>
      </c>
      <c r="AO119" s="198">
        <v>1249.3637624627668</v>
      </c>
      <c r="AP119" s="197">
        <v>2149.906856486512</v>
      </c>
      <c r="AQ119" s="198">
        <v>2111.2500050741014</v>
      </c>
      <c r="AR119" s="197">
        <v>580.75968099160661</v>
      </c>
      <c r="AS119" s="198">
        <v>1535.7401894778766</v>
      </c>
      <c r="AT119" s="197">
        <v>2694.6849788184209</v>
      </c>
      <c r="AU119" s="198">
        <v>2409.4710907681429</v>
      </c>
      <c r="AV119" s="197">
        <v>3712.3334930011629</v>
      </c>
      <c r="AW119" s="198">
        <v>3732.3734622537513</v>
      </c>
      <c r="AX119" s="197">
        <v>3658.5668329795535</v>
      </c>
      <c r="AY119" s="198">
        <v>3670.5970732974474</v>
      </c>
      <c r="AZ119" s="197">
        <v>3231.872660268069</v>
      </c>
      <c r="BA119" s="197">
        <v>2663.6362651360832</v>
      </c>
      <c r="BB119" s="199">
        <v>2724.1349891755922</v>
      </c>
      <c r="BC119" s="200">
        <v>0</v>
      </c>
      <c r="BD119" s="201">
        <v>663.52224454230088</v>
      </c>
      <c r="BE119" s="200">
        <v>0</v>
      </c>
      <c r="BF119" s="201">
        <v>2530.9416859203625</v>
      </c>
      <c r="BG119" s="200">
        <v>0</v>
      </c>
      <c r="BH119" s="201">
        <v>1163.36858981564</v>
      </c>
      <c r="BI119" s="200">
        <v>0</v>
      </c>
      <c r="BJ119" s="201">
        <v>2415.4428482531794</v>
      </c>
      <c r="BK119" s="200">
        <v>0</v>
      </c>
      <c r="BL119" s="201">
        <v>1534.3150827525985</v>
      </c>
      <c r="BM119" s="200">
        <v>0</v>
      </c>
      <c r="BN119" s="201">
        <v>2045.8849600871242</v>
      </c>
      <c r="BO119" s="200">
        <v>0</v>
      </c>
      <c r="BP119" s="201">
        <v>0</v>
      </c>
      <c r="BQ119" s="200">
        <v>0</v>
      </c>
      <c r="BR119" s="201">
        <v>3164.8162278324198</v>
      </c>
      <c r="BS119" s="200">
        <v>0</v>
      </c>
      <c r="BT119" s="201">
        <v>1420.7853140691022</v>
      </c>
      <c r="BU119" s="200">
        <v>0</v>
      </c>
      <c r="BV119" s="201">
        <v>2860.9613722162253</v>
      </c>
      <c r="BW119" s="200">
        <v>0</v>
      </c>
      <c r="BX119" s="201">
        <v>2150.228671313258</v>
      </c>
      <c r="BY119" s="200">
        <v>0</v>
      </c>
      <c r="BZ119" s="201">
        <v>2166.10378953081</v>
      </c>
      <c r="CA119" s="200">
        <v>0</v>
      </c>
      <c r="CB119" s="201">
        <v>1273.3497784035567</v>
      </c>
      <c r="CC119" s="200">
        <v>0</v>
      </c>
      <c r="CD119" s="201">
        <v>2470.8439299885104</v>
      </c>
      <c r="CE119" s="200">
        <v>0</v>
      </c>
      <c r="CF119" s="201">
        <v>1085.069935161164</v>
      </c>
      <c r="CG119" s="200">
        <v>0</v>
      </c>
      <c r="CH119" s="201">
        <v>1586.9828823496814</v>
      </c>
      <c r="CI119" s="200">
        <v>0</v>
      </c>
      <c r="CJ119" s="201">
        <v>1468.4737546478816</v>
      </c>
      <c r="CK119" s="200">
        <v>0</v>
      </c>
      <c r="CL119" s="201">
        <v>1314.834939678731</v>
      </c>
      <c r="CM119" s="200">
        <v>0</v>
      </c>
      <c r="CN119" s="201">
        <v>0</v>
      </c>
      <c r="CO119" s="200">
        <v>0</v>
      </c>
      <c r="CP119" s="201">
        <v>3107.4629235900293</v>
      </c>
      <c r="CQ119" s="200">
        <v>0</v>
      </c>
      <c r="CR119" s="201">
        <v>1349.5328720999287</v>
      </c>
      <c r="CS119" s="200">
        <v>0</v>
      </c>
      <c r="CT119" s="201">
        <v>2811.4457920387972</v>
      </c>
      <c r="CU119" s="200">
        <v>0</v>
      </c>
      <c r="CV119" s="201">
        <v>2084.2815170030667</v>
      </c>
      <c r="CW119" s="200">
        <v>0</v>
      </c>
    </row>
    <row r="120" spans="2:101" x14ac:dyDescent="0.25">
      <c r="B120" s="94">
        <v>10391</v>
      </c>
      <c r="C120" s="95" t="s">
        <v>123</v>
      </c>
      <c r="D120" s="195">
        <v>1.6605457209270988E-4</v>
      </c>
      <c r="E120" s="196">
        <v>1.6826990277590622E-4</v>
      </c>
      <c r="F120" s="197">
        <v>-88.010195102853189</v>
      </c>
      <c r="G120" s="198">
        <v>-21.805741518403199</v>
      </c>
      <c r="H120" s="197">
        <v>-165.34713460765519</v>
      </c>
      <c r="I120" s="198">
        <v>-46.879586680315576</v>
      </c>
      <c r="J120" s="197">
        <v>-72.718976598981712</v>
      </c>
      <c r="K120" s="198">
        <v>14.277242717977465</v>
      </c>
      <c r="L120" s="197">
        <v>11.848550240832028</v>
      </c>
      <c r="M120" s="198">
        <v>60.806385739010608</v>
      </c>
      <c r="N120" s="197">
        <v>6.9396063769781531</v>
      </c>
      <c r="O120" s="198">
        <v>48.143012517901056</v>
      </c>
      <c r="P120" s="197">
        <v>-95.193080322908145</v>
      </c>
      <c r="Q120" s="198">
        <v>-28.842938622707045</v>
      </c>
      <c r="R120" s="197">
        <v>-10.403717588703467</v>
      </c>
      <c r="S120" s="198">
        <v>6.2193950969881318</v>
      </c>
      <c r="T120" s="197">
        <v>-209.26517350756504</v>
      </c>
      <c r="U120" s="198">
        <v>-47.995014444672734</v>
      </c>
      <c r="V120" s="197">
        <v>45.833445747940971</v>
      </c>
      <c r="W120" s="198">
        <v>76.121879401225129</v>
      </c>
      <c r="X120" s="197">
        <v>121.4712115541179</v>
      </c>
      <c r="Y120" s="198">
        <v>179.607813073128</v>
      </c>
      <c r="Z120" s="197">
        <v>36.663181532306581</v>
      </c>
      <c r="AA120" s="198">
        <v>91.963781718010893</v>
      </c>
      <c r="AB120" s="197">
        <v>35.096679760411185</v>
      </c>
      <c r="AC120" s="198">
        <v>51.497220856605857</v>
      </c>
      <c r="AD120" s="197">
        <v>-87.327105981854231</v>
      </c>
      <c r="AE120" s="198">
        <v>-25.569444901637134</v>
      </c>
      <c r="AF120" s="197">
        <v>-170.19701988809189</v>
      </c>
      <c r="AG120" s="198">
        <v>-46.073714569406917</v>
      </c>
      <c r="AH120" s="197">
        <v>-74.413928892288382</v>
      </c>
      <c r="AI120" s="198">
        <v>13.577358801997653</v>
      </c>
      <c r="AJ120" s="197">
        <v>11.564095574948356</v>
      </c>
      <c r="AK120" s="198">
        <v>60.445476824198877</v>
      </c>
      <c r="AL120" s="197">
        <v>19.314139304764826</v>
      </c>
      <c r="AM120" s="198">
        <v>52.79761425736838</v>
      </c>
      <c r="AN120" s="197">
        <v>-97.222813146117915</v>
      </c>
      <c r="AO120" s="198">
        <v>-30.06464762430306</v>
      </c>
      <c r="AP120" s="197">
        <v>-8.4162196043040751</v>
      </c>
      <c r="AQ120" s="198">
        <v>2.9807513919094601</v>
      </c>
      <c r="AR120" s="197">
        <v>-214.82673148389537</v>
      </c>
      <c r="AS120" s="198">
        <v>-47.481675697941938</v>
      </c>
      <c r="AT120" s="197">
        <v>46.072528332102841</v>
      </c>
      <c r="AU120" s="198">
        <v>76.313329602322284</v>
      </c>
      <c r="AV120" s="197">
        <v>122.73045997075032</v>
      </c>
      <c r="AW120" s="198">
        <v>180.74866252830793</v>
      </c>
      <c r="AX120" s="197">
        <v>36.58005678482246</v>
      </c>
      <c r="AY120" s="198">
        <v>92.146206122737496</v>
      </c>
      <c r="AZ120" s="197">
        <v>35.294258016964299</v>
      </c>
      <c r="BA120" s="197">
        <v>51.258419336800934</v>
      </c>
      <c r="BB120" s="199">
        <v>89.398765554660301</v>
      </c>
      <c r="BC120" s="200">
        <v>0</v>
      </c>
      <c r="BD120" s="201">
        <v>0</v>
      </c>
      <c r="BE120" s="200">
        <v>0</v>
      </c>
      <c r="BF120" s="201">
        <v>88.794868594224596</v>
      </c>
      <c r="BG120" s="200">
        <v>0</v>
      </c>
      <c r="BH120" s="201">
        <v>153.9622147032072</v>
      </c>
      <c r="BI120" s="200">
        <v>0</v>
      </c>
      <c r="BJ120" s="201">
        <v>39.494408801037622</v>
      </c>
      <c r="BK120" s="200">
        <v>0</v>
      </c>
      <c r="BL120" s="201">
        <v>45.638146994795783</v>
      </c>
      <c r="BM120" s="200">
        <v>0</v>
      </c>
      <c r="BN120" s="201">
        <v>46.123212909554496</v>
      </c>
      <c r="BO120" s="200">
        <v>0</v>
      </c>
      <c r="BP120" s="201">
        <v>87.263810546085622</v>
      </c>
      <c r="BQ120" s="200">
        <v>0</v>
      </c>
      <c r="BR120" s="201">
        <v>352.32176979893319</v>
      </c>
      <c r="BS120" s="200">
        <v>0</v>
      </c>
      <c r="BT120" s="201">
        <v>362.03914480570353</v>
      </c>
      <c r="BU120" s="200">
        <v>0</v>
      </c>
      <c r="BV120" s="201">
        <v>346.39445623374871</v>
      </c>
      <c r="BW120" s="200">
        <v>0</v>
      </c>
      <c r="BX120" s="201">
        <v>0</v>
      </c>
      <c r="BY120" s="200">
        <v>0</v>
      </c>
      <c r="BZ120" s="201">
        <v>60.815837959519932</v>
      </c>
      <c r="CA120" s="200">
        <v>0</v>
      </c>
      <c r="CB120" s="201">
        <v>5.0920765370232086</v>
      </c>
      <c r="CC120" s="200">
        <v>0</v>
      </c>
      <c r="CD120" s="201">
        <v>103.8745489703079</v>
      </c>
      <c r="CE120" s="200">
        <v>0</v>
      </c>
      <c r="CF120" s="201">
        <v>169.31486013887948</v>
      </c>
      <c r="CG120" s="200">
        <v>0</v>
      </c>
      <c r="CH120" s="201">
        <v>20.413627384228729</v>
      </c>
      <c r="CI120" s="200">
        <v>0</v>
      </c>
      <c r="CJ120" s="201">
        <v>60.158455587512549</v>
      </c>
      <c r="CK120" s="200">
        <v>0</v>
      </c>
      <c r="CL120" s="201">
        <v>12.022996976064446</v>
      </c>
      <c r="CM120" s="200">
        <v>0</v>
      </c>
      <c r="CN120" s="201">
        <v>156.55795241244641</v>
      </c>
      <c r="CO120" s="200">
        <v>0</v>
      </c>
      <c r="CP120" s="201">
        <v>370.06997114032214</v>
      </c>
      <c r="CQ120" s="200">
        <v>0</v>
      </c>
      <c r="CR120" s="201">
        <v>379.96466690641444</v>
      </c>
      <c r="CS120" s="200">
        <v>0</v>
      </c>
      <c r="CT120" s="201">
        <v>364.53266848302104</v>
      </c>
      <c r="CU120" s="200">
        <v>0</v>
      </c>
      <c r="CV120" s="201">
        <v>0</v>
      </c>
      <c r="CW120" s="200">
        <v>0</v>
      </c>
    </row>
    <row r="121" spans="2:101" x14ac:dyDescent="0.25">
      <c r="B121" s="94">
        <v>10406</v>
      </c>
      <c r="C121" s="95" t="s">
        <v>124</v>
      </c>
      <c r="D121" s="195">
        <v>0</v>
      </c>
      <c r="E121" s="196">
        <v>0</v>
      </c>
      <c r="F121" s="197">
        <v>0</v>
      </c>
      <c r="G121" s="198">
        <v>0</v>
      </c>
      <c r="H121" s="197">
        <v>0</v>
      </c>
      <c r="I121" s="198">
        <v>0</v>
      </c>
      <c r="J121" s="197">
        <v>0</v>
      </c>
      <c r="K121" s="198">
        <v>0</v>
      </c>
      <c r="L121" s="197">
        <v>0</v>
      </c>
      <c r="M121" s="198">
        <v>0</v>
      </c>
      <c r="N121" s="197">
        <v>0</v>
      </c>
      <c r="O121" s="198">
        <v>0</v>
      </c>
      <c r="P121" s="197">
        <v>0</v>
      </c>
      <c r="Q121" s="198">
        <v>0</v>
      </c>
      <c r="R121" s="197">
        <v>0</v>
      </c>
      <c r="S121" s="198">
        <v>0</v>
      </c>
      <c r="T121" s="197">
        <v>0</v>
      </c>
      <c r="U121" s="198">
        <v>0</v>
      </c>
      <c r="V121" s="197">
        <v>0</v>
      </c>
      <c r="W121" s="198">
        <v>0</v>
      </c>
      <c r="X121" s="197">
        <v>0</v>
      </c>
      <c r="Y121" s="198">
        <v>0</v>
      </c>
      <c r="Z121" s="197">
        <v>0</v>
      </c>
      <c r="AA121" s="198">
        <v>0</v>
      </c>
      <c r="AB121" s="197">
        <v>0</v>
      </c>
      <c r="AC121" s="198">
        <v>0</v>
      </c>
      <c r="AD121" s="197">
        <v>0</v>
      </c>
      <c r="AE121" s="198">
        <v>0</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v>0</v>
      </c>
      <c r="AU121" s="198">
        <v>0</v>
      </c>
      <c r="AV121" s="197">
        <v>0</v>
      </c>
      <c r="AW121" s="198">
        <v>0</v>
      </c>
      <c r="AX121" s="197">
        <v>0</v>
      </c>
      <c r="AY121" s="198">
        <v>0</v>
      </c>
      <c r="AZ121" s="197">
        <v>0</v>
      </c>
      <c r="BA121" s="197">
        <v>0</v>
      </c>
      <c r="BB121" s="199">
        <v>0</v>
      </c>
      <c r="BC121" s="200">
        <v>0</v>
      </c>
      <c r="BD121" s="201">
        <v>0</v>
      </c>
      <c r="BE121" s="200">
        <v>0</v>
      </c>
      <c r="BF121" s="201">
        <v>0</v>
      </c>
      <c r="BG121" s="200">
        <v>0</v>
      </c>
      <c r="BH121" s="201">
        <v>0</v>
      </c>
      <c r="BI121" s="200">
        <v>0</v>
      </c>
      <c r="BJ121" s="201">
        <v>0</v>
      </c>
      <c r="BK121" s="200">
        <v>0</v>
      </c>
      <c r="BL121" s="201">
        <v>0</v>
      </c>
      <c r="BM121" s="200">
        <v>0</v>
      </c>
      <c r="BN121" s="201">
        <v>0</v>
      </c>
      <c r="BO121" s="200">
        <v>0</v>
      </c>
      <c r="BP121" s="201">
        <v>0</v>
      </c>
      <c r="BQ121" s="200">
        <v>0</v>
      </c>
      <c r="BR121" s="201">
        <v>0</v>
      </c>
      <c r="BS121" s="200">
        <v>0</v>
      </c>
      <c r="BT121" s="201">
        <v>0</v>
      </c>
      <c r="BU121" s="200">
        <v>0</v>
      </c>
      <c r="BV121" s="201">
        <v>0</v>
      </c>
      <c r="BW121" s="200">
        <v>0</v>
      </c>
      <c r="BX121" s="201">
        <v>0</v>
      </c>
      <c r="BY121" s="200">
        <v>0</v>
      </c>
      <c r="BZ121" s="201">
        <v>0</v>
      </c>
      <c r="CA121" s="200">
        <v>0</v>
      </c>
      <c r="CB121" s="201">
        <v>0</v>
      </c>
      <c r="CC121" s="200">
        <v>0</v>
      </c>
      <c r="CD121" s="201">
        <v>0</v>
      </c>
      <c r="CE121" s="200">
        <v>0</v>
      </c>
      <c r="CF121" s="201">
        <v>0</v>
      </c>
      <c r="CG121" s="200">
        <v>0</v>
      </c>
      <c r="CH121" s="201">
        <v>0</v>
      </c>
      <c r="CI121" s="200">
        <v>0</v>
      </c>
      <c r="CJ121" s="201">
        <v>0</v>
      </c>
      <c r="CK121" s="200">
        <v>0</v>
      </c>
      <c r="CL121" s="201">
        <v>0</v>
      </c>
      <c r="CM121" s="200">
        <v>0</v>
      </c>
      <c r="CN121" s="201">
        <v>0</v>
      </c>
      <c r="CO121" s="200">
        <v>0</v>
      </c>
      <c r="CP121" s="201">
        <v>0</v>
      </c>
      <c r="CQ121" s="200">
        <v>0</v>
      </c>
      <c r="CR121" s="201">
        <v>0</v>
      </c>
      <c r="CS121" s="200">
        <v>0</v>
      </c>
      <c r="CT121" s="201">
        <v>0</v>
      </c>
      <c r="CU121" s="200">
        <v>0</v>
      </c>
      <c r="CV121" s="201">
        <v>0</v>
      </c>
      <c r="CW121" s="200">
        <v>0</v>
      </c>
    </row>
    <row r="122" spans="2:101" x14ac:dyDescent="0.25">
      <c r="B122" s="94">
        <v>10408</v>
      </c>
      <c r="C122" s="95" t="s">
        <v>125</v>
      </c>
      <c r="D122" s="195">
        <v>0</v>
      </c>
      <c r="E122" s="196">
        <v>0</v>
      </c>
      <c r="F122" s="197">
        <v>0</v>
      </c>
      <c r="G122" s="198">
        <v>0</v>
      </c>
      <c r="H122" s="197">
        <v>0</v>
      </c>
      <c r="I122" s="198">
        <v>0</v>
      </c>
      <c r="J122" s="197">
        <v>0</v>
      </c>
      <c r="K122" s="198">
        <v>0</v>
      </c>
      <c r="L122" s="197">
        <v>0</v>
      </c>
      <c r="M122" s="198">
        <v>0</v>
      </c>
      <c r="N122" s="197">
        <v>0</v>
      </c>
      <c r="O122" s="198">
        <v>0</v>
      </c>
      <c r="P122" s="197">
        <v>0</v>
      </c>
      <c r="Q122" s="198">
        <v>0</v>
      </c>
      <c r="R122" s="197">
        <v>0</v>
      </c>
      <c r="S122" s="198">
        <v>0</v>
      </c>
      <c r="T122" s="197">
        <v>0</v>
      </c>
      <c r="U122" s="198">
        <v>0</v>
      </c>
      <c r="V122" s="197">
        <v>0</v>
      </c>
      <c r="W122" s="198">
        <v>0</v>
      </c>
      <c r="X122" s="197">
        <v>0</v>
      </c>
      <c r="Y122" s="198">
        <v>0</v>
      </c>
      <c r="Z122" s="197">
        <v>0</v>
      </c>
      <c r="AA122" s="198">
        <v>0</v>
      </c>
      <c r="AB122" s="197">
        <v>0</v>
      </c>
      <c r="AC122" s="198">
        <v>0</v>
      </c>
      <c r="AD122" s="197">
        <v>0</v>
      </c>
      <c r="AE122" s="198">
        <v>0</v>
      </c>
      <c r="AF122" s="197">
        <v>0</v>
      </c>
      <c r="AG122" s="198">
        <v>0</v>
      </c>
      <c r="AH122" s="197">
        <v>0</v>
      </c>
      <c r="AI122" s="198">
        <v>0</v>
      </c>
      <c r="AJ122" s="197">
        <v>0</v>
      </c>
      <c r="AK122" s="198">
        <v>0</v>
      </c>
      <c r="AL122" s="197">
        <v>0</v>
      </c>
      <c r="AM122" s="198">
        <v>0</v>
      </c>
      <c r="AN122" s="197">
        <v>0</v>
      </c>
      <c r="AO122" s="198">
        <v>0</v>
      </c>
      <c r="AP122" s="197">
        <v>0</v>
      </c>
      <c r="AQ122" s="198">
        <v>0</v>
      </c>
      <c r="AR122" s="197">
        <v>0</v>
      </c>
      <c r="AS122" s="198">
        <v>0</v>
      </c>
      <c r="AT122" s="197">
        <v>0</v>
      </c>
      <c r="AU122" s="198">
        <v>0</v>
      </c>
      <c r="AV122" s="197">
        <v>0</v>
      </c>
      <c r="AW122" s="198">
        <v>0</v>
      </c>
      <c r="AX122" s="197">
        <v>0</v>
      </c>
      <c r="AY122" s="198">
        <v>0</v>
      </c>
      <c r="AZ122" s="197">
        <v>0</v>
      </c>
      <c r="BA122" s="197">
        <v>0</v>
      </c>
      <c r="BB122" s="199">
        <v>0</v>
      </c>
      <c r="BC122" s="200">
        <v>0</v>
      </c>
      <c r="BD122" s="201">
        <v>0</v>
      </c>
      <c r="BE122" s="200">
        <v>0</v>
      </c>
      <c r="BF122" s="201">
        <v>0</v>
      </c>
      <c r="BG122" s="200">
        <v>0</v>
      </c>
      <c r="BH122" s="201">
        <v>0</v>
      </c>
      <c r="BI122" s="200">
        <v>0</v>
      </c>
      <c r="BJ122" s="201">
        <v>0</v>
      </c>
      <c r="BK122" s="200">
        <v>0</v>
      </c>
      <c r="BL122" s="201">
        <v>0</v>
      </c>
      <c r="BM122" s="200">
        <v>0</v>
      </c>
      <c r="BN122" s="201">
        <v>0</v>
      </c>
      <c r="BO122" s="200">
        <v>0</v>
      </c>
      <c r="BP122" s="201">
        <v>0</v>
      </c>
      <c r="BQ122" s="200">
        <v>0</v>
      </c>
      <c r="BR122" s="201">
        <v>0</v>
      </c>
      <c r="BS122" s="200">
        <v>0</v>
      </c>
      <c r="BT122" s="201">
        <v>0</v>
      </c>
      <c r="BU122" s="200">
        <v>0</v>
      </c>
      <c r="BV122" s="201">
        <v>0</v>
      </c>
      <c r="BW122" s="200">
        <v>0</v>
      </c>
      <c r="BX122" s="201">
        <v>0</v>
      </c>
      <c r="BY122" s="200">
        <v>0</v>
      </c>
      <c r="BZ122" s="201">
        <v>0</v>
      </c>
      <c r="CA122" s="200">
        <v>0</v>
      </c>
      <c r="CB122" s="201">
        <v>0</v>
      </c>
      <c r="CC122" s="200">
        <v>0</v>
      </c>
      <c r="CD122" s="201">
        <v>0</v>
      </c>
      <c r="CE122" s="200">
        <v>0</v>
      </c>
      <c r="CF122" s="201">
        <v>0</v>
      </c>
      <c r="CG122" s="200">
        <v>0</v>
      </c>
      <c r="CH122" s="201">
        <v>0</v>
      </c>
      <c r="CI122" s="200">
        <v>0</v>
      </c>
      <c r="CJ122" s="201">
        <v>0</v>
      </c>
      <c r="CK122" s="200">
        <v>0</v>
      </c>
      <c r="CL122" s="201">
        <v>0</v>
      </c>
      <c r="CM122" s="200">
        <v>0</v>
      </c>
      <c r="CN122" s="201">
        <v>0</v>
      </c>
      <c r="CO122" s="200">
        <v>0</v>
      </c>
      <c r="CP122" s="201">
        <v>0</v>
      </c>
      <c r="CQ122" s="200">
        <v>0</v>
      </c>
      <c r="CR122" s="201">
        <v>0</v>
      </c>
      <c r="CS122" s="200">
        <v>0</v>
      </c>
      <c r="CT122" s="201">
        <v>0</v>
      </c>
      <c r="CU122" s="200">
        <v>0</v>
      </c>
      <c r="CV122" s="201">
        <v>0</v>
      </c>
      <c r="CW122" s="200">
        <v>0</v>
      </c>
    </row>
    <row r="123" spans="2:101" x14ac:dyDescent="0.25">
      <c r="B123" s="94">
        <v>10409</v>
      </c>
      <c r="C123" s="95" t="s">
        <v>126</v>
      </c>
      <c r="D123" s="195">
        <v>0</v>
      </c>
      <c r="E123" s="196">
        <v>0</v>
      </c>
      <c r="F123" s="197">
        <v>0</v>
      </c>
      <c r="G123" s="198">
        <v>0</v>
      </c>
      <c r="H123" s="197">
        <v>0</v>
      </c>
      <c r="I123" s="198">
        <v>0</v>
      </c>
      <c r="J123" s="197">
        <v>0</v>
      </c>
      <c r="K123" s="198">
        <v>0</v>
      </c>
      <c r="L123" s="197">
        <v>0</v>
      </c>
      <c r="M123" s="198">
        <v>0</v>
      </c>
      <c r="N123" s="197">
        <v>0</v>
      </c>
      <c r="O123" s="198">
        <v>0</v>
      </c>
      <c r="P123" s="197">
        <v>0</v>
      </c>
      <c r="Q123" s="198">
        <v>0</v>
      </c>
      <c r="R123" s="197">
        <v>0</v>
      </c>
      <c r="S123" s="198">
        <v>0</v>
      </c>
      <c r="T123" s="197">
        <v>0</v>
      </c>
      <c r="U123" s="198">
        <v>0</v>
      </c>
      <c r="V123" s="197">
        <v>0</v>
      </c>
      <c r="W123" s="198">
        <v>0</v>
      </c>
      <c r="X123" s="197">
        <v>0</v>
      </c>
      <c r="Y123" s="198">
        <v>0</v>
      </c>
      <c r="Z123" s="197">
        <v>0</v>
      </c>
      <c r="AA123" s="198">
        <v>0</v>
      </c>
      <c r="AB123" s="197">
        <v>0</v>
      </c>
      <c r="AC123" s="198">
        <v>0</v>
      </c>
      <c r="AD123" s="197">
        <v>0</v>
      </c>
      <c r="AE123" s="198">
        <v>0</v>
      </c>
      <c r="AF123" s="197">
        <v>0</v>
      </c>
      <c r="AG123" s="198">
        <v>0</v>
      </c>
      <c r="AH123" s="197">
        <v>0</v>
      </c>
      <c r="AI123" s="198">
        <v>0</v>
      </c>
      <c r="AJ123" s="197">
        <v>0</v>
      </c>
      <c r="AK123" s="198">
        <v>0</v>
      </c>
      <c r="AL123" s="197">
        <v>0</v>
      </c>
      <c r="AM123" s="198">
        <v>0</v>
      </c>
      <c r="AN123" s="197">
        <v>0</v>
      </c>
      <c r="AO123" s="198">
        <v>0</v>
      </c>
      <c r="AP123" s="197">
        <v>0</v>
      </c>
      <c r="AQ123" s="198">
        <v>0</v>
      </c>
      <c r="AR123" s="197">
        <v>0</v>
      </c>
      <c r="AS123" s="198">
        <v>0</v>
      </c>
      <c r="AT123" s="197">
        <v>0</v>
      </c>
      <c r="AU123" s="198">
        <v>0</v>
      </c>
      <c r="AV123" s="197">
        <v>0</v>
      </c>
      <c r="AW123" s="198">
        <v>0</v>
      </c>
      <c r="AX123" s="197">
        <v>0</v>
      </c>
      <c r="AY123" s="198">
        <v>0</v>
      </c>
      <c r="AZ123" s="197">
        <v>0</v>
      </c>
      <c r="BA123" s="197">
        <v>0</v>
      </c>
      <c r="BB123" s="199">
        <v>0</v>
      </c>
      <c r="BC123" s="200">
        <v>0</v>
      </c>
      <c r="BD123" s="201">
        <v>0</v>
      </c>
      <c r="BE123" s="200">
        <v>0</v>
      </c>
      <c r="BF123" s="201">
        <v>0</v>
      </c>
      <c r="BG123" s="200">
        <v>0</v>
      </c>
      <c r="BH123" s="201">
        <v>0</v>
      </c>
      <c r="BI123" s="200">
        <v>0</v>
      </c>
      <c r="BJ123" s="201">
        <v>0</v>
      </c>
      <c r="BK123" s="200">
        <v>0</v>
      </c>
      <c r="BL123" s="201">
        <v>0</v>
      </c>
      <c r="BM123" s="200">
        <v>0</v>
      </c>
      <c r="BN123" s="201">
        <v>0</v>
      </c>
      <c r="BO123" s="200">
        <v>0</v>
      </c>
      <c r="BP123" s="201">
        <v>0</v>
      </c>
      <c r="BQ123" s="200">
        <v>0</v>
      </c>
      <c r="BR123" s="201">
        <v>0</v>
      </c>
      <c r="BS123" s="200">
        <v>0</v>
      </c>
      <c r="BT123" s="201">
        <v>0</v>
      </c>
      <c r="BU123" s="200">
        <v>0</v>
      </c>
      <c r="BV123" s="201">
        <v>0</v>
      </c>
      <c r="BW123" s="200">
        <v>0</v>
      </c>
      <c r="BX123" s="201">
        <v>0</v>
      </c>
      <c r="BY123" s="200">
        <v>0</v>
      </c>
      <c r="BZ123" s="201">
        <v>0</v>
      </c>
      <c r="CA123" s="200">
        <v>0</v>
      </c>
      <c r="CB123" s="201">
        <v>0</v>
      </c>
      <c r="CC123" s="200">
        <v>0</v>
      </c>
      <c r="CD123" s="201">
        <v>0</v>
      </c>
      <c r="CE123" s="200">
        <v>0</v>
      </c>
      <c r="CF123" s="201">
        <v>0</v>
      </c>
      <c r="CG123" s="200">
        <v>0</v>
      </c>
      <c r="CH123" s="201">
        <v>0</v>
      </c>
      <c r="CI123" s="200">
        <v>0</v>
      </c>
      <c r="CJ123" s="201">
        <v>0</v>
      </c>
      <c r="CK123" s="200">
        <v>0</v>
      </c>
      <c r="CL123" s="201">
        <v>0</v>
      </c>
      <c r="CM123" s="200">
        <v>0</v>
      </c>
      <c r="CN123" s="201">
        <v>0</v>
      </c>
      <c r="CO123" s="200">
        <v>0</v>
      </c>
      <c r="CP123" s="201">
        <v>0</v>
      </c>
      <c r="CQ123" s="200">
        <v>0</v>
      </c>
      <c r="CR123" s="201">
        <v>0</v>
      </c>
      <c r="CS123" s="200">
        <v>0</v>
      </c>
      <c r="CT123" s="201">
        <v>0</v>
      </c>
      <c r="CU123" s="200">
        <v>0</v>
      </c>
      <c r="CV123" s="201">
        <v>0</v>
      </c>
      <c r="CW123" s="200">
        <v>0</v>
      </c>
    </row>
    <row r="124" spans="2:101" x14ac:dyDescent="0.25">
      <c r="B124" s="94">
        <v>10426</v>
      </c>
      <c r="C124" s="95" t="s">
        <v>127</v>
      </c>
      <c r="D124" s="195">
        <v>0</v>
      </c>
      <c r="E124" s="196">
        <v>0</v>
      </c>
      <c r="F124" s="197">
        <v>0</v>
      </c>
      <c r="G124" s="198">
        <v>0</v>
      </c>
      <c r="H124" s="197">
        <v>0</v>
      </c>
      <c r="I124" s="198">
        <v>0</v>
      </c>
      <c r="J124" s="197">
        <v>0</v>
      </c>
      <c r="K124" s="198">
        <v>0</v>
      </c>
      <c r="L124" s="197">
        <v>0</v>
      </c>
      <c r="M124" s="198">
        <v>0</v>
      </c>
      <c r="N124" s="197">
        <v>0</v>
      </c>
      <c r="O124" s="198">
        <v>0</v>
      </c>
      <c r="P124" s="197">
        <v>0</v>
      </c>
      <c r="Q124" s="198">
        <v>0</v>
      </c>
      <c r="R124" s="197">
        <v>0</v>
      </c>
      <c r="S124" s="198">
        <v>0</v>
      </c>
      <c r="T124" s="197">
        <v>0</v>
      </c>
      <c r="U124" s="198">
        <v>0</v>
      </c>
      <c r="V124" s="197">
        <v>0</v>
      </c>
      <c r="W124" s="198">
        <v>0</v>
      </c>
      <c r="X124" s="197">
        <v>0</v>
      </c>
      <c r="Y124" s="198">
        <v>0</v>
      </c>
      <c r="Z124" s="197">
        <v>0</v>
      </c>
      <c r="AA124" s="198">
        <v>0</v>
      </c>
      <c r="AB124" s="197">
        <v>0</v>
      </c>
      <c r="AC124" s="198">
        <v>0</v>
      </c>
      <c r="AD124" s="197">
        <v>0</v>
      </c>
      <c r="AE124" s="198">
        <v>0</v>
      </c>
      <c r="AF124" s="197">
        <v>0</v>
      </c>
      <c r="AG124" s="198">
        <v>0</v>
      </c>
      <c r="AH124" s="197">
        <v>0</v>
      </c>
      <c r="AI124" s="198">
        <v>0</v>
      </c>
      <c r="AJ124" s="197">
        <v>0</v>
      </c>
      <c r="AK124" s="198">
        <v>0</v>
      </c>
      <c r="AL124" s="197">
        <v>0</v>
      </c>
      <c r="AM124" s="198">
        <v>0</v>
      </c>
      <c r="AN124" s="197">
        <v>0</v>
      </c>
      <c r="AO124" s="198">
        <v>0</v>
      </c>
      <c r="AP124" s="197">
        <v>0</v>
      </c>
      <c r="AQ124" s="198">
        <v>0</v>
      </c>
      <c r="AR124" s="197">
        <v>0</v>
      </c>
      <c r="AS124" s="198">
        <v>0</v>
      </c>
      <c r="AT124" s="197">
        <v>0</v>
      </c>
      <c r="AU124" s="198">
        <v>0</v>
      </c>
      <c r="AV124" s="197">
        <v>0</v>
      </c>
      <c r="AW124" s="198">
        <v>0</v>
      </c>
      <c r="AX124" s="197">
        <v>0</v>
      </c>
      <c r="AY124" s="198">
        <v>0</v>
      </c>
      <c r="AZ124" s="197">
        <v>0</v>
      </c>
      <c r="BA124" s="197">
        <v>0</v>
      </c>
      <c r="BB124" s="199">
        <v>0</v>
      </c>
      <c r="BC124" s="200">
        <v>0</v>
      </c>
      <c r="BD124" s="201">
        <v>0</v>
      </c>
      <c r="BE124" s="200">
        <v>0</v>
      </c>
      <c r="BF124" s="201">
        <v>0</v>
      </c>
      <c r="BG124" s="200">
        <v>0</v>
      </c>
      <c r="BH124" s="201">
        <v>0</v>
      </c>
      <c r="BI124" s="200">
        <v>0</v>
      </c>
      <c r="BJ124" s="201">
        <v>0</v>
      </c>
      <c r="BK124" s="200">
        <v>0</v>
      </c>
      <c r="BL124" s="201">
        <v>0</v>
      </c>
      <c r="BM124" s="200">
        <v>0</v>
      </c>
      <c r="BN124" s="201">
        <v>0</v>
      </c>
      <c r="BO124" s="200">
        <v>0</v>
      </c>
      <c r="BP124" s="201">
        <v>0</v>
      </c>
      <c r="BQ124" s="200">
        <v>0</v>
      </c>
      <c r="BR124" s="201">
        <v>0</v>
      </c>
      <c r="BS124" s="200">
        <v>0</v>
      </c>
      <c r="BT124" s="201">
        <v>0</v>
      </c>
      <c r="BU124" s="200">
        <v>0</v>
      </c>
      <c r="BV124" s="201">
        <v>0</v>
      </c>
      <c r="BW124" s="200">
        <v>0</v>
      </c>
      <c r="BX124" s="201">
        <v>0</v>
      </c>
      <c r="BY124" s="200">
        <v>0</v>
      </c>
      <c r="BZ124" s="201">
        <v>0</v>
      </c>
      <c r="CA124" s="200">
        <v>0</v>
      </c>
      <c r="CB124" s="201">
        <v>0</v>
      </c>
      <c r="CC124" s="200">
        <v>0</v>
      </c>
      <c r="CD124" s="201">
        <v>0</v>
      </c>
      <c r="CE124" s="200">
        <v>0</v>
      </c>
      <c r="CF124" s="201">
        <v>0</v>
      </c>
      <c r="CG124" s="200">
        <v>0</v>
      </c>
      <c r="CH124" s="201">
        <v>0</v>
      </c>
      <c r="CI124" s="200">
        <v>0</v>
      </c>
      <c r="CJ124" s="201">
        <v>0</v>
      </c>
      <c r="CK124" s="200">
        <v>0</v>
      </c>
      <c r="CL124" s="201">
        <v>0</v>
      </c>
      <c r="CM124" s="200">
        <v>0</v>
      </c>
      <c r="CN124" s="201">
        <v>0</v>
      </c>
      <c r="CO124" s="200">
        <v>0</v>
      </c>
      <c r="CP124" s="201">
        <v>0</v>
      </c>
      <c r="CQ124" s="200">
        <v>0</v>
      </c>
      <c r="CR124" s="201">
        <v>0</v>
      </c>
      <c r="CS124" s="200">
        <v>0</v>
      </c>
      <c r="CT124" s="201">
        <v>0</v>
      </c>
      <c r="CU124" s="200">
        <v>0</v>
      </c>
      <c r="CV124" s="201">
        <v>0</v>
      </c>
      <c r="CW124" s="200">
        <v>0</v>
      </c>
    </row>
    <row r="125" spans="2:101" x14ac:dyDescent="0.25">
      <c r="B125" s="94">
        <v>10434</v>
      </c>
      <c r="C125" s="95" t="s">
        <v>128</v>
      </c>
      <c r="D125" s="195">
        <v>0</v>
      </c>
      <c r="E125" s="196">
        <v>0</v>
      </c>
      <c r="F125" s="197">
        <v>0</v>
      </c>
      <c r="G125" s="198">
        <v>0</v>
      </c>
      <c r="H125" s="197">
        <v>0</v>
      </c>
      <c r="I125" s="198">
        <v>0</v>
      </c>
      <c r="J125" s="197">
        <v>0</v>
      </c>
      <c r="K125" s="198">
        <v>0</v>
      </c>
      <c r="L125" s="197">
        <v>0</v>
      </c>
      <c r="M125" s="198">
        <v>0</v>
      </c>
      <c r="N125" s="197">
        <v>0</v>
      </c>
      <c r="O125" s="198">
        <v>0</v>
      </c>
      <c r="P125" s="197">
        <v>0</v>
      </c>
      <c r="Q125" s="198">
        <v>0</v>
      </c>
      <c r="R125" s="197">
        <v>0</v>
      </c>
      <c r="S125" s="198">
        <v>0</v>
      </c>
      <c r="T125" s="197">
        <v>0</v>
      </c>
      <c r="U125" s="198">
        <v>0</v>
      </c>
      <c r="V125" s="197">
        <v>0</v>
      </c>
      <c r="W125" s="198">
        <v>0</v>
      </c>
      <c r="X125" s="197">
        <v>0</v>
      </c>
      <c r="Y125" s="198">
        <v>0</v>
      </c>
      <c r="Z125" s="197">
        <v>0</v>
      </c>
      <c r="AA125" s="198">
        <v>0</v>
      </c>
      <c r="AB125" s="197">
        <v>0</v>
      </c>
      <c r="AC125" s="198">
        <v>0</v>
      </c>
      <c r="AD125" s="197">
        <v>0</v>
      </c>
      <c r="AE125" s="198">
        <v>0</v>
      </c>
      <c r="AF125" s="197">
        <v>0</v>
      </c>
      <c r="AG125" s="198">
        <v>0</v>
      </c>
      <c r="AH125" s="197">
        <v>0</v>
      </c>
      <c r="AI125" s="198">
        <v>0</v>
      </c>
      <c r="AJ125" s="197">
        <v>0</v>
      </c>
      <c r="AK125" s="198">
        <v>0</v>
      </c>
      <c r="AL125" s="197">
        <v>0</v>
      </c>
      <c r="AM125" s="198">
        <v>0</v>
      </c>
      <c r="AN125" s="197">
        <v>0</v>
      </c>
      <c r="AO125" s="198">
        <v>0</v>
      </c>
      <c r="AP125" s="197">
        <v>0</v>
      </c>
      <c r="AQ125" s="198">
        <v>0</v>
      </c>
      <c r="AR125" s="197">
        <v>0</v>
      </c>
      <c r="AS125" s="198">
        <v>0</v>
      </c>
      <c r="AT125" s="197">
        <v>0</v>
      </c>
      <c r="AU125" s="198">
        <v>0</v>
      </c>
      <c r="AV125" s="197">
        <v>0</v>
      </c>
      <c r="AW125" s="198">
        <v>0</v>
      </c>
      <c r="AX125" s="197">
        <v>0</v>
      </c>
      <c r="AY125" s="198">
        <v>0</v>
      </c>
      <c r="AZ125" s="197">
        <v>0</v>
      </c>
      <c r="BA125" s="197">
        <v>0</v>
      </c>
      <c r="BB125" s="199">
        <v>0</v>
      </c>
      <c r="BC125" s="200">
        <v>0</v>
      </c>
      <c r="BD125" s="201">
        <v>0</v>
      </c>
      <c r="BE125" s="200">
        <v>0</v>
      </c>
      <c r="BF125" s="201">
        <v>0</v>
      </c>
      <c r="BG125" s="200">
        <v>0</v>
      </c>
      <c r="BH125" s="201">
        <v>0</v>
      </c>
      <c r="BI125" s="200">
        <v>0</v>
      </c>
      <c r="BJ125" s="201">
        <v>0</v>
      </c>
      <c r="BK125" s="200">
        <v>0</v>
      </c>
      <c r="BL125" s="201">
        <v>0</v>
      </c>
      <c r="BM125" s="200">
        <v>0</v>
      </c>
      <c r="BN125" s="201">
        <v>0</v>
      </c>
      <c r="BO125" s="200">
        <v>0</v>
      </c>
      <c r="BP125" s="201">
        <v>0</v>
      </c>
      <c r="BQ125" s="200">
        <v>0</v>
      </c>
      <c r="BR125" s="201">
        <v>0</v>
      </c>
      <c r="BS125" s="200">
        <v>0</v>
      </c>
      <c r="BT125" s="201">
        <v>0</v>
      </c>
      <c r="BU125" s="200">
        <v>0</v>
      </c>
      <c r="BV125" s="201">
        <v>0</v>
      </c>
      <c r="BW125" s="200">
        <v>0</v>
      </c>
      <c r="BX125" s="201">
        <v>0</v>
      </c>
      <c r="BY125" s="200">
        <v>0</v>
      </c>
      <c r="BZ125" s="201">
        <v>0</v>
      </c>
      <c r="CA125" s="200">
        <v>0</v>
      </c>
      <c r="CB125" s="201">
        <v>0</v>
      </c>
      <c r="CC125" s="200">
        <v>0</v>
      </c>
      <c r="CD125" s="201">
        <v>0</v>
      </c>
      <c r="CE125" s="200">
        <v>0</v>
      </c>
      <c r="CF125" s="201">
        <v>0</v>
      </c>
      <c r="CG125" s="200">
        <v>0</v>
      </c>
      <c r="CH125" s="201">
        <v>0</v>
      </c>
      <c r="CI125" s="200">
        <v>0</v>
      </c>
      <c r="CJ125" s="201">
        <v>0</v>
      </c>
      <c r="CK125" s="200">
        <v>0</v>
      </c>
      <c r="CL125" s="201">
        <v>0</v>
      </c>
      <c r="CM125" s="200">
        <v>0</v>
      </c>
      <c r="CN125" s="201">
        <v>0</v>
      </c>
      <c r="CO125" s="200">
        <v>0</v>
      </c>
      <c r="CP125" s="201">
        <v>0</v>
      </c>
      <c r="CQ125" s="200">
        <v>0</v>
      </c>
      <c r="CR125" s="201">
        <v>0</v>
      </c>
      <c r="CS125" s="200">
        <v>0</v>
      </c>
      <c r="CT125" s="201">
        <v>0</v>
      </c>
      <c r="CU125" s="200">
        <v>0</v>
      </c>
      <c r="CV125" s="201">
        <v>0</v>
      </c>
      <c r="CW125" s="200">
        <v>0</v>
      </c>
    </row>
    <row r="126" spans="2:101" x14ac:dyDescent="0.25">
      <c r="B126" s="94">
        <v>10436</v>
      </c>
      <c r="C126" s="95" t="s">
        <v>129</v>
      </c>
      <c r="D126" s="195">
        <v>1.9979925083047723E-4</v>
      </c>
      <c r="E126" s="196">
        <v>2.0239547830213552E-4</v>
      </c>
      <c r="F126" s="197">
        <v>-156.61500784845731</v>
      </c>
      <c r="G126" s="198">
        <v>-34.562365074777404</v>
      </c>
      <c r="H126" s="197">
        <v>-221.90901435579963</v>
      </c>
      <c r="I126" s="198">
        <v>-59.626702261233177</v>
      </c>
      <c r="J126" s="197">
        <v>-76.361115783224562</v>
      </c>
      <c r="K126" s="198">
        <v>41.699392985963947</v>
      </c>
      <c r="L126" s="197">
        <v>-16.633238142649471</v>
      </c>
      <c r="M126" s="198">
        <v>91.691587570230936</v>
      </c>
      <c r="N126" s="197">
        <v>-27.923040129993016</v>
      </c>
      <c r="O126" s="198">
        <v>51.024478221986563</v>
      </c>
      <c r="P126" s="197">
        <v>-141.90799233446509</v>
      </c>
      <c r="Q126" s="198">
        <v>-36.469180425888844</v>
      </c>
      <c r="R126" s="197">
        <v>-85.736025192242707</v>
      </c>
      <c r="S126" s="198">
        <v>-6.92699777600152</v>
      </c>
      <c r="T126" s="197">
        <v>-212.01183958801005</v>
      </c>
      <c r="U126" s="198">
        <v>11.368769759030576</v>
      </c>
      <c r="V126" s="197">
        <v>119.01052822997892</v>
      </c>
      <c r="W126" s="198">
        <v>158.27918739124328</v>
      </c>
      <c r="X126" s="197">
        <v>329.19270787873148</v>
      </c>
      <c r="Y126" s="198">
        <v>379.78121972832383</v>
      </c>
      <c r="Z126" s="197">
        <v>161.74129264123101</v>
      </c>
      <c r="AA126" s="198">
        <v>221.83749557546858</v>
      </c>
      <c r="AB126" s="197">
        <v>10.742242579353029</v>
      </c>
      <c r="AC126" s="198">
        <v>84.30673107049094</v>
      </c>
      <c r="AD126" s="197">
        <v>-191.60929858806915</v>
      </c>
      <c r="AE126" s="198">
        <v>-61.489003476086097</v>
      </c>
      <c r="AF126" s="197">
        <v>-255.8286994907142</v>
      </c>
      <c r="AG126" s="198">
        <v>-85.563959886583575</v>
      </c>
      <c r="AH126" s="197">
        <v>-108.50645529872219</v>
      </c>
      <c r="AI126" s="198">
        <v>17.515055294281456</v>
      </c>
      <c r="AJ126" s="197">
        <v>-46.910147319011138</v>
      </c>
      <c r="AK126" s="198">
        <v>66.635053330274999</v>
      </c>
      <c r="AL126" s="197">
        <v>-34.967611142353739</v>
      </c>
      <c r="AM126" s="198">
        <v>40.900374807859635</v>
      </c>
      <c r="AN126" s="197">
        <v>-177.7737574514419</v>
      </c>
      <c r="AO126" s="198">
        <v>-61.486518911099964</v>
      </c>
      <c r="AP126" s="197">
        <v>-118.50458936738998</v>
      </c>
      <c r="AQ126" s="198">
        <v>-32.761209483264629</v>
      </c>
      <c r="AR126" s="197">
        <v>-245.58940441554145</v>
      </c>
      <c r="AS126" s="198">
        <v>-13.030083837944684</v>
      </c>
      <c r="AT126" s="197">
        <v>91.31895656326752</v>
      </c>
      <c r="AU126" s="198">
        <v>138.50560792237152</v>
      </c>
      <c r="AV126" s="197">
        <v>307.66207907192631</v>
      </c>
      <c r="AW126" s="198">
        <v>361.2757611153117</v>
      </c>
      <c r="AX126" s="197">
        <v>133.7188678619695</v>
      </c>
      <c r="AY126" s="198">
        <v>202.49631127753284</v>
      </c>
      <c r="AZ126" s="197">
        <v>-19.534727866675208</v>
      </c>
      <c r="BA126" s="197">
        <v>60.857435091416463</v>
      </c>
      <c r="BB126" s="199">
        <v>247.66187790374084</v>
      </c>
      <c r="BC126" s="200">
        <v>0</v>
      </c>
      <c r="BD126" s="201">
        <v>103.08540195755349</v>
      </c>
      <c r="BE126" s="200">
        <v>0</v>
      </c>
      <c r="BF126" s="201">
        <v>179.13217521142198</v>
      </c>
      <c r="BG126" s="200">
        <v>0</v>
      </c>
      <c r="BH126" s="201">
        <v>256.60957596098069</v>
      </c>
      <c r="BI126" s="200">
        <v>0</v>
      </c>
      <c r="BJ126" s="201">
        <v>131.34439170577392</v>
      </c>
      <c r="BK126" s="200">
        <v>0</v>
      </c>
      <c r="BL126" s="201">
        <v>163.28481008875997</v>
      </c>
      <c r="BM126" s="200">
        <v>0</v>
      </c>
      <c r="BN126" s="201">
        <v>262.45018574195387</v>
      </c>
      <c r="BO126" s="200">
        <v>0</v>
      </c>
      <c r="BP126" s="201">
        <v>229.10536029000778</v>
      </c>
      <c r="BQ126" s="200">
        <v>0</v>
      </c>
      <c r="BR126" s="201">
        <v>306.70506984526185</v>
      </c>
      <c r="BS126" s="200">
        <v>0</v>
      </c>
      <c r="BT126" s="201">
        <v>302.85775404692896</v>
      </c>
      <c r="BU126" s="200">
        <v>0</v>
      </c>
      <c r="BV126" s="201">
        <v>427.68640724140971</v>
      </c>
      <c r="BW126" s="200">
        <v>0</v>
      </c>
      <c r="BX126" s="201">
        <v>263.58412065383618</v>
      </c>
      <c r="BY126" s="200">
        <v>0</v>
      </c>
      <c r="BZ126" s="201">
        <v>215.6450517197672</v>
      </c>
      <c r="CA126" s="200">
        <v>0</v>
      </c>
      <c r="CB126" s="201">
        <v>162.53978575533864</v>
      </c>
      <c r="CC126" s="200">
        <v>0</v>
      </c>
      <c r="CD126" s="201">
        <v>188.08202213972095</v>
      </c>
      <c r="CE126" s="200">
        <v>0</v>
      </c>
      <c r="CF126" s="201">
        <v>266.38372766280014</v>
      </c>
      <c r="CG126" s="200">
        <v>0</v>
      </c>
      <c r="CH126" s="201">
        <v>151.74316020053388</v>
      </c>
      <c r="CI126" s="200">
        <v>0</v>
      </c>
      <c r="CJ126" s="201">
        <v>171.20054989942486</v>
      </c>
      <c r="CK126" s="200">
        <v>0</v>
      </c>
      <c r="CL126" s="201">
        <v>227.47469118903248</v>
      </c>
      <c r="CM126" s="200">
        <v>0</v>
      </c>
      <c r="CN126" s="201">
        <v>304.71016355786969</v>
      </c>
      <c r="CO126" s="200">
        <v>0</v>
      </c>
      <c r="CP126" s="201">
        <v>317.92584235129476</v>
      </c>
      <c r="CQ126" s="200">
        <v>0</v>
      </c>
      <c r="CR126" s="201">
        <v>312.66237267202786</v>
      </c>
      <c r="CS126" s="200">
        <v>0</v>
      </c>
      <c r="CT126" s="201">
        <v>441.34327923514047</v>
      </c>
      <c r="CU126" s="200">
        <v>0</v>
      </c>
      <c r="CV126" s="201">
        <v>273.74215742156616</v>
      </c>
      <c r="CW126" s="200">
        <v>0</v>
      </c>
    </row>
    <row r="127" spans="2:101" x14ac:dyDescent="0.25">
      <c r="B127" s="94">
        <v>10440</v>
      </c>
      <c r="C127" s="95" t="s">
        <v>130</v>
      </c>
      <c r="D127" s="195">
        <v>4.3613041162227588E-5</v>
      </c>
      <c r="E127" s="196">
        <v>4.3621633171912831E-5</v>
      </c>
      <c r="F127" s="197">
        <v>-8.7864413249655424</v>
      </c>
      <c r="G127" s="198">
        <v>-3.9739394294320269</v>
      </c>
      <c r="H127" s="197">
        <v>1.9360182471718763</v>
      </c>
      <c r="I127" s="198">
        <v>24.043463179875776</v>
      </c>
      <c r="J127" s="197">
        <v>44.600235556766471</v>
      </c>
      <c r="K127" s="198">
        <v>37.108203366121721</v>
      </c>
      <c r="L127" s="197">
        <v>49.901526552021117</v>
      </c>
      <c r="M127" s="198">
        <v>52.626493997264639</v>
      </c>
      <c r="N127" s="197">
        <v>46.314821002809978</v>
      </c>
      <c r="O127" s="198">
        <v>33.302250900375526</v>
      </c>
      <c r="P127" s="197">
        <v>18.547653659565583</v>
      </c>
      <c r="Q127" s="198">
        <v>10.835501211274895</v>
      </c>
      <c r="R127" s="197">
        <v>18.130907193479281</v>
      </c>
      <c r="S127" s="198">
        <v>11.571497564941746</v>
      </c>
      <c r="T127" s="197">
        <v>-86.150046825990273</v>
      </c>
      <c r="U127" s="198">
        <v>-31.68826534354297</v>
      </c>
      <c r="V127" s="197">
        <v>-51.908087516070907</v>
      </c>
      <c r="W127" s="198">
        <v>-27.079640452993129</v>
      </c>
      <c r="X127" s="197">
        <v>-50.071267666994252</v>
      </c>
      <c r="Y127" s="198">
        <v>-13.041197833782688</v>
      </c>
      <c r="Z127" s="197">
        <v>-52.119904288610819</v>
      </c>
      <c r="AA127" s="198">
        <v>-21.824194051639942</v>
      </c>
      <c r="AB127" s="197">
        <v>-15.887846796090653</v>
      </c>
      <c r="AC127" s="198">
        <v>-9.0511164824717216</v>
      </c>
      <c r="AD127" s="197">
        <v>-13.062194965812191</v>
      </c>
      <c r="AE127" s="198">
        <v>0.29930034601777056</v>
      </c>
      <c r="AF127" s="197">
        <v>8.1888542297171139</v>
      </c>
      <c r="AG127" s="198">
        <v>17.79574529847849</v>
      </c>
      <c r="AH127" s="197">
        <v>44.609022049192951</v>
      </c>
      <c r="AI127" s="198">
        <v>37.115513886879434</v>
      </c>
      <c r="AJ127" s="197">
        <v>49.911357428016402</v>
      </c>
      <c r="AK127" s="198">
        <v>52.63686170687798</v>
      </c>
      <c r="AL127" s="197">
        <v>44.721514189927809</v>
      </c>
      <c r="AM127" s="198">
        <v>32.885512966020123</v>
      </c>
      <c r="AN127" s="197">
        <v>18.551307649648244</v>
      </c>
      <c r="AO127" s="198">
        <v>10.837635864783817</v>
      </c>
      <c r="AP127" s="197">
        <v>13.273589639110023</v>
      </c>
      <c r="AQ127" s="198">
        <v>16.434666656891473</v>
      </c>
      <c r="AR127" s="197">
        <v>-82.345869514185011</v>
      </c>
      <c r="AS127" s="198">
        <v>-35.515657452860005</v>
      </c>
      <c r="AT127" s="197">
        <v>-51.918313695644613</v>
      </c>
      <c r="AU127" s="198">
        <v>-27.084975291537855</v>
      </c>
      <c r="AV127" s="197">
        <v>-50.081131982925505</v>
      </c>
      <c r="AW127" s="198">
        <v>-13.043767021693208</v>
      </c>
      <c r="AX127" s="197">
        <v>-52.130172197257131</v>
      </c>
      <c r="AY127" s="198">
        <v>-21.828493538253745</v>
      </c>
      <c r="AZ127" s="197">
        <v>-15.890976789549303</v>
      </c>
      <c r="BA127" s="197">
        <v>-9.0528996023461268</v>
      </c>
      <c r="BB127" s="199">
        <v>20.199331113801453</v>
      </c>
      <c r="BC127" s="200">
        <v>0</v>
      </c>
      <c r="BD127" s="201">
        <v>35.293902466707017</v>
      </c>
      <c r="BE127" s="200">
        <v>0</v>
      </c>
      <c r="BF127" s="201">
        <v>84.23212039020305</v>
      </c>
      <c r="BG127" s="200">
        <v>0</v>
      </c>
      <c r="BH127" s="201">
        <v>57.312710411622241</v>
      </c>
      <c r="BI127" s="200">
        <v>0</v>
      </c>
      <c r="BJ127" s="201">
        <v>44.844554963680373</v>
      </c>
      <c r="BK127" s="200">
        <v>0</v>
      </c>
      <c r="BL127" s="201">
        <v>74.863147699757917</v>
      </c>
      <c r="BM127" s="200">
        <v>0</v>
      </c>
      <c r="BN127" s="201">
        <v>51.408799590240235</v>
      </c>
      <c r="BO127" s="200">
        <v>0</v>
      </c>
      <c r="BP127" s="201">
        <v>0</v>
      </c>
      <c r="BQ127" s="200">
        <v>0</v>
      </c>
      <c r="BR127" s="201">
        <v>0</v>
      </c>
      <c r="BS127" s="200">
        <v>0</v>
      </c>
      <c r="BT127" s="201">
        <v>14.868501210653749</v>
      </c>
      <c r="BU127" s="200">
        <v>0</v>
      </c>
      <c r="BV127" s="201">
        <v>19.554361380145284</v>
      </c>
      <c r="BW127" s="200">
        <v>0</v>
      </c>
      <c r="BX127" s="201">
        <v>0</v>
      </c>
      <c r="BY127" s="200">
        <v>0</v>
      </c>
      <c r="BZ127" s="201">
        <v>19.479199135081046</v>
      </c>
      <c r="CA127" s="200">
        <v>0</v>
      </c>
      <c r="CB127" s="201">
        <v>36.124299424939494</v>
      </c>
      <c r="CC127" s="200">
        <v>0</v>
      </c>
      <c r="CD127" s="201">
        <v>84.248714582557326</v>
      </c>
      <c r="CE127" s="200">
        <v>0</v>
      </c>
      <c r="CF127" s="201">
        <v>57.32400133171911</v>
      </c>
      <c r="CG127" s="200">
        <v>0</v>
      </c>
      <c r="CH127" s="201">
        <v>44.438636028299008</v>
      </c>
      <c r="CI127" s="200">
        <v>0</v>
      </c>
      <c r="CJ127" s="201">
        <v>74.877896152811473</v>
      </c>
      <c r="CK127" s="200">
        <v>0</v>
      </c>
      <c r="CL127" s="201">
        <v>50.792742009685213</v>
      </c>
      <c r="CM127" s="200">
        <v>0</v>
      </c>
      <c r="CN127" s="201">
        <v>0</v>
      </c>
      <c r="CO127" s="200">
        <v>0</v>
      </c>
      <c r="CP127" s="201">
        <v>0</v>
      </c>
      <c r="CQ127" s="200">
        <v>0</v>
      </c>
      <c r="CR127" s="201">
        <v>14.8714303874092</v>
      </c>
      <c r="CS127" s="200">
        <v>0</v>
      </c>
      <c r="CT127" s="201">
        <v>19.558213697202056</v>
      </c>
      <c r="CU127" s="200">
        <v>0</v>
      </c>
      <c r="CV127" s="201">
        <v>0</v>
      </c>
      <c r="CW127" s="200">
        <v>0</v>
      </c>
    </row>
    <row r="128" spans="2:101" x14ac:dyDescent="0.25">
      <c r="B128" s="94">
        <v>10442</v>
      </c>
      <c r="C128" s="95" t="s">
        <v>131</v>
      </c>
      <c r="D128" s="195">
        <v>1.2672800000000002E-4</v>
      </c>
      <c r="E128" s="196">
        <v>1.2810700000000003E-4</v>
      </c>
      <c r="F128" s="197">
        <v>-52.485034293106196</v>
      </c>
      <c r="G128" s="198">
        <v>3.7818301471784346</v>
      </c>
      <c r="H128" s="197">
        <v>-83.877629123301531</v>
      </c>
      <c r="I128" s="198">
        <v>2.372607549712725</v>
      </c>
      <c r="J128" s="197">
        <v>47.963156194901309</v>
      </c>
      <c r="K128" s="198">
        <v>93.451804673147038</v>
      </c>
      <c r="L128" s="197">
        <v>78.824037451717061</v>
      </c>
      <c r="M128" s="198">
        <v>120.48647512939696</v>
      </c>
      <c r="N128" s="197">
        <v>27.477461883804366</v>
      </c>
      <c r="O128" s="198">
        <v>63.04952002230003</v>
      </c>
      <c r="P128" s="197">
        <v>-44.773723425249301</v>
      </c>
      <c r="Q128" s="198">
        <v>9.3949877088216827</v>
      </c>
      <c r="R128" s="197">
        <v>-5.4169763773850175</v>
      </c>
      <c r="S128" s="198">
        <v>19.039540057004952</v>
      </c>
      <c r="T128" s="197">
        <v>-192.24924472727929</v>
      </c>
      <c r="U128" s="198">
        <v>-39.098131135589043</v>
      </c>
      <c r="V128" s="197">
        <v>-65.45474870825295</v>
      </c>
      <c r="W128" s="198">
        <v>-4.4257637230637243</v>
      </c>
      <c r="X128" s="197">
        <v>72.725387632739483</v>
      </c>
      <c r="Y128" s="198">
        <v>104.3317304054122</v>
      </c>
      <c r="Z128" s="197">
        <v>6.4117084426352822</v>
      </c>
      <c r="AA128" s="198">
        <v>51.172463185265684</v>
      </c>
      <c r="AB128" s="197">
        <v>1.1130941737896412</v>
      </c>
      <c r="AC128" s="198">
        <v>36.135409742673687</v>
      </c>
      <c r="AD128" s="197">
        <v>-54.805684122742854</v>
      </c>
      <c r="AE128" s="198">
        <v>2.6486555995090613</v>
      </c>
      <c r="AF128" s="197">
        <v>-86.803330499643195</v>
      </c>
      <c r="AG128" s="198">
        <v>0.89188490815800836</v>
      </c>
      <c r="AH128" s="197">
        <v>45.94910286030094</v>
      </c>
      <c r="AI128" s="198">
        <v>92.564689286525876</v>
      </c>
      <c r="AJ128" s="197">
        <v>77.298466381676576</v>
      </c>
      <c r="AK128" s="198">
        <v>119.94058594747531</v>
      </c>
      <c r="AL128" s="197">
        <v>40.108160891377743</v>
      </c>
      <c r="AM128" s="198">
        <v>69.459790511163973</v>
      </c>
      <c r="AN128" s="197">
        <v>-47.03930910657791</v>
      </c>
      <c r="AO128" s="198">
        <v>8.2315380650212742</v>
      </c>
      <c r="AP128" s="197">
        <v>-7.0049469444610901</v>
      </c>
      <c r="AQ128" s="198">
        <v>18.208671915778162</v>
      </c>
      <c r="AR128" s="197">
        <v>-195.8644317920868</v>
      </c>
      <c r="AS128" s="198">
        <v>-40.661127217875361</v>
      </c>
      <c r="AT128" s="197">
        <v>-67.639194089137035</v>
      </c>
      <c r="AU128" s="198">
        <v>-5.4354570263913597</v>
      </c>
      <c r="AV128" s="197">
        <v>71.712609280090888</v>
      </c>
      <c r="AW128" s="198">
        <v>104.25674931393331</v>
      </c>
      <c r="AX128" s="197">
        <v>4.6818864819193555</v>
      </c>
      <c r="AY128" s="198">
        <v>50.620457959762859</v>
      </c>
      <c r="AZ128" s="197">
        <v>-0.49641893865868048</v>
      </c>
      <c r="BA128" s="197">
        <v>35.348674798976546</v>
      </c>
      <c r="BB128" s="199">
        <v>228.52212962962969</v>
      </c>
      <c r="BC128" s="200">
        <v>0</v>
      </c>
      <c r="BD128" s="201">
        <v>356.1698437500001</v>
      </c>
      <c r="BE128" s="200">
        <v>0</v>
      </c>
      <c r="BF128" s="201">
        <v>437.02581730769231</v>
      </c>
      <c r="BG128" s="200">
        <v>0</v>
      </c>
      <c r="BH128" s="201">
        <v>291.69262500000008</v>
      </c>
      <c r="BI128" s="200">
        <v>0</v>
      </c>
      <c r="BJ128" s="201">
        <v>230.17452500000005</v>
      </c>
      <c r="BK128" s="200">
        <v>0</v>
      </c>
      <c r="BL128" s="201">
        <v>329.03726851851843</v>
      </c>
      <c r="BM128" s="200">
        <v>0</v>
      </c>
      <c r="BN128" s="201">
        <v>280.130576923077</v>
      </c>
      <c r="BO128" s="200">
        <v>0</v>
      </c>
      <c r="BP128" s="201">
        <v>335.73697500000003</v>
      </c>
      <c r="BQ128" s="200">
        <v>0</v>
      </c>
      <c r="BR128" s="201">
        <v>370.13038461538474</v>
      </c>
      <c r="BS128" s="200">
        <v>0</v>
      </c>
      <c r="BT128" s="201">
        <v>366.81154999999995</v>
      </c>
      <c r="BU128" s="200">
        <v>0</v>
      </c>
      <c r="BV128" s="201">
        <v>338.07893518518529</v>
      </c>
      <c r="BW128" s="200">
        <v>0</v>
      </c>
      <c r="BX128" s="201">
        <v>235.36624999999998</v>
      </c>
      <c r="BY128" s="200">
        <v>0</v>
      </c>
      <c r="BZ128" s="201">
        <v>201.8434855769232</v>
      </c>
      <c r="CA128" s="200">
        <v>0</v>
      </c>
      <c r="CB128" s="201">
        <v>398.66294999999997</v>
      </c>
      <c r="CC128" s="200">
        <v>0</v>
      </c>
      <c r="CD128" s="201">
        <v>441.1351201923078</v>
      </c>
      <c r="CE128" s="200">
        <v>0</v>
      </c>
      <c r="CF128" s="201">
        <v>295.63380000000012</v>
      </c>
      <c r="CG128" s="200">
        <v>0</v>
      </c>
      <c r="CH128" s="201">
        <v>195.04843749999995</v>
      </c>
      <c r="CI128" s="200">
        <v>0</v>
      </c>
      <c r="CJ128" s="201">
        <v>333.00134259259255</v>
      </c>
      <c r="CK128" s="200">
        <v>0</v>
      </c>
      <c r="CL128" s="201">
        <v>252.38395</v>
      </c>
      <c r="CM128" s="200">
        <v>0</v>
      </c>
      <c r="CN128" s="201">
        <v>373.65781250000003</v>
      </c>
      <c r="CO128" s="200">
        <v>0</v>
      </c>
      <c r="CP128" s="201">
        <v>374.0895913461539</v>
      </c>
      <c r="CQ128" s="200">
        <v>0</v>
      </c>
      <c r="CR128" s="201">
        <v>370.947675</v>
      </c>
      <c r="CS128" s="200">
        <v>0</v>
      </c>
      <c r="CT128" s="201">
        <v>342.04414351851864</v>
      </c>
      <c r="CU128" s="200">
        <v>0</v>
      </c>
      <c r="CV128" s="201">
        <v>238.34964999999994</v>
      </c>
      <c r="CW128" s="200">
        <v>0</v>
      </c>
    </row>
    <row r="129" spans="2:101" x14ac:dyDescent="0.25">
      <c r="B129" s="94">
        <v>10446</v>
      </c>
      <c r="C129" s="95" t="s">
        <v>132</v>
      </c>
      <c r="D129" s="195">
        <v>7.1473633761084813E-4</v>
      </c>
      <c r="E129" s="196">
        <v>7.2802563187363575E-4</v>
      </c>
      <c r="F129" s="197">
        <v>-41.879760378838171</v>
      </c>
      <c r="G129" s="198">
        <v>318.01631489381418</v>
      </c>
      <c r="H129" s="197">
        <v>-734.38989504721462</v>
      </c>
      <c r="I129" s="198">
        <v>84.649887847839963</v>
      </c>
      <c r="J129" s="197">
        <v>-266.38012341405164</v>
      </c>
      <c r="K129" s="198">
        <v>238.08319829713213</v>
      </c>
      <c r="L129" s="197">
        <v>-22.26462518508097</v>
      </c>
      <c r="M129" s="198">
        <v>526.19138755694235</v>
      </c>
      <c r="N129" s="197">
        <v>52.282348914965979</v>
      </c>
      <c r="O129" s="198">
        <v>356.87961280473689</v>
      </c>
      <c r="P129" s="197">
        <v>-102.97761087118064</v>
      </c>
      <c r="Q129" s="198">
        <v>212.28520698212736</v>
      </c>
      <c r="R129" s="197">
        <v>43.341261673463492</v>
      </c>
      <c r="S129" s="198">
        <v>278.74140281344756</v>
      </c>
      <c r="T129" s="197">
        <v>-1341.0634458574664</v>
      </c>
      <c r="U129" s="198">
        <v>-173.31166889693435</v>
      </c>
      <c r="V129" s="197">
        <v>-365.97900594667743</v>
      </c>
      <c r="W129" s="198">
        <v>149.94525238136234</v>
      </c>
      <c r="X129" s="197">
        <v>-218.14333647564803</v>
      </c>
      <c r="Y129" s="198">
        <v>550.36118327163581</v>
      </c>
      <c r="Z129" s="197">
        <v>-229.12946187332054</v>
      </c>
      <c r="AA129" s="198">
        <v>355.18850227239653</v>
      </c>
      <c r="AB129" s="197">
        <v>83.770347793272009</v>
      </c>
      <c r="AC129" s="198">
        <v>416.78975587172164</v>
      </c>
      <c r="AD129" s="197">
        <v>-144.19322535726846</v>
      </c>
      <c r="AE129" s="198">
        <v>381.37345796495993</v>
      </c>
      <c r="AF129" s="197">
        <v>-548.11213557213546</v>
      </c>
      <c r="AG129" s="198">
        <v>112.27523485042235</v>
      </c>
      <c r="AH129" s="197">
        <v>-266.52324259762918</v>
      </c>
      <c r="AI129" s="198">
        <v>248.86908753615504</v>
      </c>
      <c r="AJ129" s="197">
        <v>-14.791465672255459</v>
      </c>
      <c r="AK129" s="198">
        <v>541.03479322029659</v>
      </c>
      <c r="AL129" s="197">
        <v>118.24897320564213</v>
      </c>
      <c r="AM129" s="198">
        <v>412.06588295234013</v>
      </c>
      <c r="AN129" s="197">
        <v>-100.5859567700905</v>
      </c>
      <c r="AO129" s="198">
        <v>219.57811588483213</v>
      </c>
      <c r="AP129" s="197">
        <v>-31.922956764809093</v>
      </c>
      <c r="AQ129" s="198">
        <v>355.349969395046</v>
      </c>
      <c r="AR129" s="197">
        <v>-1436.1312453104224</v>
      </c>
      <c r="AS129" s="198">
        <v>-358.57851638156404</v>
      </c>
      <c r="AT129" s="197">
        <v>-373.78270810436641</v>
      </c>
      <c r="AU129" s="198">
        <v>152.0250353971476</v>
      </c>
      <c r="AV129" s="197">
        <v>-226.44773461010877</v>
      </c>
      <c r="AW129" s="198">
        <v>556.48646900758524</v>
      </c>
      <c r="AX129" s="197">
        <v>-241.29744730958825</v>
      </c>
      <c r="AY129" s="198">
        <v>355.73732092020811</v>
      </c>
      <c r="AZ129" s="197">
        <v>104.66645282893562</v>
      </c>
      <c r="BA129" s="197">
        <v>440.57108699147113</v>
      </c>
      <c r="BB129" s="199">
        <v>375.59829499367231</v>
      </c>
      <c r="BC129" s="200">
        <v>0</v>
      </c>
      <c r="BD129" s="201">
        <v>733.31157398544178</v>
      </c>
      <c r="BE129" s="200">
        <v>0</v>
      </c>
      <c r="BF129" s="201">
        <v>583.89105499892025</v>
      </c>
      <c r="BG129" s="200">
        <v>0</v>
      </c>
      <c r="BH129" s="201">
        <v>564.35791202141547</v>
      </c>
      <c r="BI129" s="200">
        <v>0</v>
      </c>
      <c r="BJ129" s="201">
        <v>499.48589273569416</v>
      </c>
      <c r="BK129" s="200">
        <v>0</v>
      </c>
      <c r="BL129" s="201">
        <v>522.74378841630482</v>
      </c>
      <c r="BM129" s="200">
        <v>0</v>
      </c>
      <c r="BN129" s="201">
        <v>441.94993737230101</v>
      </c>
      <c r="BO129" s="200">
        <v>0</v>
      </c>
      <c r="BP129" s="201">
        <v>169.93157720088141</v>
      </c>
      <c r="BQ129" s="200">
        <v>0</v>
      </c>
      <c r="BR129" s="201">
        <v>507.36853039623196</v>
      </c>
      <c r="BS129" s="200">
        <v>0</v>
      </c>
      <c r="BT129" s="201">
        <v>487.65348292596678</v>
      </c>
      <c r="BU129" s="200">
        <v>0</v>
      </c>
      <c r="BV129" s="201">
        <v>551.78305253477754</v>
      </c>
      <c r="BW129" s="200">
        <v>0</v>
      </c>
      <c r="BX129" s="201">
        <v>523.18965682829503</v>
      </c>
      <c r="BY129" s="200">
        <v>0</v>
      </c>
      <c r="BZ129" s="201">
        <v>490.44855008183026</v>
      </c>
      <c r="CA129" s="200">
        <v>0</v>
      </c>
      <c r="CB129" s="201">
        <v>500.75389118434771</v>
      </c>
      <c r="CC129" s="200">
        <v>0</v>
      </c>
      <c r="CD129" s="201">
        <v>646.76251751740358</v>
      </c>
      <c r="CE129" s="200">
        <v>0</v>
      </c>
      <c r="CF129" s="201">
        <v>619.78240997184616</v>
      </c>
      <c r="CG129" s="200">
        <v>0</v>
      </c>
      <c r="CH129" s="201">
        <v>402.47734942997556</v>
      </c>
      <c r="CI129" s="200">
        <v>0</v>
      </c>
      <c r="CJ129" s="201">
        <v>577.17322909478492</v>
      </c>
      <c r="CK129" s="200">
        <v>0</v>
      </c>
      <c r="CL129" s="201">
        <v>480.61243837057293</v>
      </c>
      <c r="CM129" s="200">
        <v>0</v>
      </c>
      <c r="CN129" s="201">
        <v>530.47098118274437</v>
      </c>
      <c r="CO129" s="200">
        <v>0</v>
      </c>
      <c r="CP129" s="201">
        <v>530.19277022427605</v>
      </c>
      <c r="CQ129" s="200">
        <v>0</v>
      </c>
      <c r="CR129" s="201">
        <v>509.75383399675172</v>
      </c>
      <c r="CS129" s="200">
        <v>0</v>
      </c>
      <c r="CT129" s="201">
        <v>572.62811929332781</v>
      </c>
      <c r="CU129" s="200">
        <v>0</v>
      </c>
      <c r="CV129" s="201">
        <v>465.27289381386021</v>
      </c>
      <c r="CW129" s="200">
        <v>0</v>
      </c>
    </row>
    <row r="130" spans="2:101" x14ac:dyDescent="0.25">
      <c r="B130" s="94">
        <v>10448</v>
      </c>
      <c r="C130" s="95" t="s">
        <v>133</v>
      </c>
      <c r="D130" s="195">
        <v>8.299900000000001E-5</v>
      </c>
      <c r="E130" s="196">
        <v>8.2992000000000008E-5</v>
      </c>
      <c r="F130" s="197">
        <v>0.85219065988953402</v>
      </c>
      <c r="G130" s="198">
        <v>-5.6607291457636668</v>
      </c>
      <c r="H130" s="197">
        <v>-17.697073955754856</v>
      </c>
      <c r="I130" s="198">
        <v>13.954993447135635</v>
      </c>
      <c r="J130" s="197">
        <v>53.077860414435762</v>
      </c>
      <c r="K130" s="198">
        <v>32.533143354479911</v>
      </c>
      <c r="L130" s="197">
        <v>62.686841891019021</v>
      </c>
      <c r="M130" s="198">
        <v>60.639408832261353</v>
      </c>
      <c r="N130" s="197">
        <v>73.602541984438133</v>
      </c>
      <c r="O130" s="198">
        <v>41.343238708263989</v>
      </c>
      <c r="P130" s="197">
        <v>29.586907494853055</v>
      </c>
      <c r="Q130" s="198">
        <v>4.4789912358317681</v>
      </c>
      <c r="R130" s="197">
        <v>46.23404175725512</v>
      </c>
      <c r="S130" s="198">
        <v>16.755775784131004</v>
      </c>
      <c r="T130" s="197">
        <v>-134.79436907320763</v>
      </c>
      <c r="U130" s="198">
        <v>-49.01441354146484</v>
      </c>
      <c r="V130" s="197">
        <v>-72.273387569252947</v>
      </c>
      <c r="W130" s="198">
        <v>-44.015530038354299</v>
      </c>
      <c r="X130" s="197">
        <v>-59.206220900276669</v>
      </c>
      <c r="Y130" s="198">
        <v>-7.9087900084526934</v>
      </c>
      <c r="Z130" s="197">
        <v>-63.150308975677952</v>
      </c>
      <c r="AA130" s="198">
        <v>-26.816227303485697</v>
      </c>
      <c r="AB130" s="197">
        <v>-15.668815707102132</v>
      </c>
      <c r="AC130" s="198">
        <v>-15.342475063031285</v>
      </c>
      <c r="AD130" s="197">
        <v>-8.08650583843718</v>
      </c>
      <c r="AE130" s="198">
        <v>3.3112977808742521</v>
      </c>
      <c r="AF130" s="197">
        <v>-6.4778460807480416</v>
      </c>
      <c r="AG130" s="198">
        <v>2.7760144757729632</v>
      </c>
      <c r="AH130" s="197">
        <v>53.102022563342373</v>
      </c>
      <c r="AI130" s="198">
        <v>32.548112366594751</v>
      </c>
      <c r="AJ130" s="197">
        <v>62.707761185790815</v>
      </c>
      <c r="AK130" s="198">
        <v>60.652445325570596</v>
      </c>
      <c r="AL130" s="197">
        <v>70.854091547903096</v>
      </c>
      <c r="AM130" s="198">
        <v>41.467083662661061</v>
      </c>
      <c r="AN130" s="197">
        <v>29.609056457702433</v>
      </c>
      <c r="AO130" s="198">
        <v>4.4924744827546101</v>
      </c>
      <c r="AP130" s="197">
        <v>36.417177546935683</v>
      </c>
      <c r="AQ130" s="198">
        <v>26.602373236624551</v>
      </c>
      <c r="AR130" s="197">
        <v>-126.22492731145729</v>
      </c>
      <c r="AS130" s="198">
        <v>-57.536904119727346</v>
      </c>
      <c r="AT130" s="197">
        <v>-72.249078252598679</v>
      </c>
      <c r="AU130" s="198">
        <v>-44.001770529200364</v>
      </c>
      <c r="AV130" s="197">
        <v>-59.183610096456107</v>
      </c>
      <c r="AW130" s="198">
        <v>-7.8966909673792092</v>
      </c>
      <c r="AX130" s="197">
        <v>-63.126123534252983</v>
      </c>
      <c r="AY130" s="198">
        <v>-26.80393260690953</v>
      </c>
      <c r="AZ130" s="197">
        <v>-15.649931681150585</v>
      </c>
      <c r="BA130" s="197">
        <v>-15.33068483489069</v>
      </c>
      <c r="BB130" s="199">
        <v>114.18652777777784</v>
      </c>
      <c r="BC130" s="200">
        <v>0</v>
      </c>
      <c r="BD130" s="201">
        <v>32.406536458333285</v>
      </c>
      <c r="BE130" s="200">
        <v>0</v>
      </c>
      <c r="BF130" s="201">
        <v>123.9696634615384</v>
      </c>
      <c r="BG130" s="200">
        <v>0</v>
      </c>
      <c r="BH130" s="201">
        <v>99.022699999999986</v>
      </c>
      <c r="BI130" s="200">
        <v>0</v>
      </c>
      <c r="BJ130" s="201">
        <v>117.77727500000003</v>
      </c>
      <c r="BK130" s="200">
        <v>0</v>
      </c>
      <c r="BL130" s="201">
        <v>196.35453703703703</v>
      </c>
      <c r="BM130" s="200">
        <v>0</v>
      </c>
      <c r="BN130" s="201">
        <v>91.406201923076864</v>
      </c>
      <c r="BO130" s="200">
        <v>0</v>
      </c>
      <c r="BP130" s="201">
        <v>82.608749999999986</v>
      </c>
      <c r="BQ130" s="200">
        <v>0</v>
      </c>
      <c r="BR130" s="201">
        <v>52.340144230769262</v>
      </c>
      <c r="BS130" s="200">
        <v>0</v>
      </c>
      <c r="BT130" s="201">
        <v>26.014800000000044</v>
      </c>
      <c r="BU130" s="200">
        <v>0</v>
      </c>
      <c r="BV130" s="201">
        <v>57.279282407407365</v>
      </c>
      <c r="BW130" s="200">
        <v>0</v>
      </c>
      <c r="BX130" s="201">
        <v>4.3322999999999698</v>
      </c>
      <c r="BY130" s="200">
        <v>0</v>
      </c>
      <c r="BZ130" s="201">
        <v>113.23391826923083</v>
      </c>
      <c r="CA130" s="200">
        <v>0</v>
      </c>
      <c r="CB130" s="201">
        <v>33.501999999999981</v>
      </c>
      <c r="CC130" s="200">
        <v>0</v>
      </c>
      <c r="CD130" s="201">
        <v>123.9696634615384</v>
      </c>
      <c r="CE130" s="200">
        <v>0</v>
      </c>
      <c r="CF130" s="201">
        <v>99.022699999999986</v>
      </c>
      <c r="CG130" s="200">
        <v>0</v>
      </c>
      <c r="CH130" s="201">
        <v>117.76789062499996</v>
      </c>
      <c r="CI130" s="200">
        <v>0</v>
      </c>
      <c r="CJ130" s="201">
        <v>196.35453703703703</v>
      </c>
      <c r="CK130" s="200">
        <v>0</v>
      </c>
      <c r="CL130" s="201">
        <v>90.553049999999942</v>
      </c>
      <c r="CM130" s="200">
        <v>0</v>
      </c>
      <c r="CN130" s="201">
        <v>83.485096153846143</v>
      </c>
      <c r="CO130" s="200">
        <v>0</v>
      </c>
      <c r="CP130" s="201">
        <v>52.340144230769262</v>
      </c>
      <c r="CQ130" s="200">
        <v>0</v>
      </c>
      <c r="CR130" s="201">
        <v>26.014800000000044</v>
      </c>
      <c r="CS130" s="200">
        <v>0</v>
      </c>
      <c r="CT130" s="201">
        <v>57.279282407407365</v>
      </c>
      <c r="CU130" s="200">
        <v>0</v>
      </c>
      <c r="CV130" s="201">
        <v>4.3322999999999698</v>
      </c>
      <c r="CW130" s="200">
        <v>0</v>
      </c>
    </row>
    <row r="131" spans="2:101" x14ac:dyDescent="0.25">
      <c r="B131" s="94">
        <v>10451</v>
      </c>
      <c r="C131" s="95" t="s">
        <v>134</v>
      </c>
      <c r="D131" s="195">
        <v>0</v>
      </c>
      <c r="E131" s="196">
        <v>0</v>
      </c>
      <c r="F131" s="197">
        <v>0</v>
      </c>
      <c r="G131" s="198">
        <v>0</v>
      </c>
      <c r="H131" s="197">
        <v>0</v>
      </c>
      <c r="I131" s="198">
        <v>0</v>
      </c>
      <c r="J131" s="197">
        <v>0</v>
      </c>
      <c r="K131" s="198">
        <v>0</v>
      </c>
      <c r="L131" s="197">
        <v>0</v>
      </c>
      <c r="M131" s="198">
        <v>0</v>
      </c>
      <c r="N131" s="197">
        <v>0</v>
      </c>
      <c r="O131" s="198">
        <v>0</v>
      </c>
      <c r="P131" s="197">
        <v>0</v>
      </c>
      <c r="Q131" s="198">
        <v>0</v>
      </c>
      <c r="R131" s="197">
        <v>0</v>
      </c>
      <c r="S131" s="198">
        <v>0</v>
      </c>
      <c r="T131" s="197">
        <v>0</v>
      </c>
      <c r="U131" s="198">
        <v>0</v>
      </c>
      <c r="V131" s="197">
        <v>0</v>
      </c>
      <c r="W131" s="198">
        <v>0</v>
      </c>
      <c r="X131" s="197">
        <v>0</v>
      </c>
      <c r="Y131" s="198">
        <v>0</v>
      </c>
      <c r="Z131" s="197">
        <v>0</v>
      </c>
      <c r="AA131" s="198">
        <v>0</v>
      </c>
      <c r="AB131" s="197">
        <v>0</v>
      </c>
      <c r="AC131" s="198">
        <v>0</v>
      </c>
      <c r="AD131" s="197">
        <v>0</v>
      </c>
      <c r="AE131" s="198">
        <v>0</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v>0</v>
      </c>
      <c r="AU131" s="198">
        <v>0</v>
      </c>
      <c r="AV131" s="197">
        <v>0</v>
      </c>
      <c r="AW131" s="198">
        <v>0</v>
      </c>
      <c r="AX131" s="197">
        <v>0</v>
      </c>
      <c r="AY131" s="198">
        <v>0</v>
      </c>
      <c r="AZ131" s="197">
        <v>0</v>
      </c>
      <c r="BA131" s="197">
        <v>0</v>
      </c>
      <c r="BB131" s="199">
        <v>0</v>
      </c>
      <c r="BC131" s="200">
        <v>0</v>
      </c>
      <c r="BD131" s="201">
        <v>0</v>
      </c>
      <c r="BE131" s="200">
        <v>0</v>
      </c>
      <c r="BF131" s="201">
        <v>0</v>
      </c>
      <c r="BG131" s="200">
        <v>0</v>
      </c>
      <c r="BH131" s="201">
        <v>0</v>
      </c>
      <c r="BI131" s="200">
        <v>0</v>
      </c>
      <c r="BJ131" s="201">
        <v>0</v>
      </c>
      <c r="BK131" s="200">
        <v>0</v>
      </c>
      <c r="BL131" s="201">
        <v>0</v>
      </c>
      <c r="BM131" s="200">
        <v>0</v>
      </c>
      <c r="BN131" s="201">
        <v>0</v>
      </c>
      <c r="BO131" s="200">
        <v>0</v>
      </c>
      <c r="BP131" s="201">
        <v>0</v>
      </c>
      <c r="BQ131" s="200">
        <v>0</v>
      </c>
      <c r="BR131" s="201">
        <v>0</v>
      </c>
      <c r="BS131" s="200">
        <v>0</v>
      </c>
      <c r="BT131" s="201">
        <v>0</v>
      </c>
      <c r="BU131" s="200">
        <v>0</v>
      </c>
      <c r="BV131" s="201">
        <v>0</v>
      </c>
      <c r="BW131" s="200">
        <v>0</v>
      </c>
      <c r="BX131" s="201">
        <v>0</v>
      </c>
      <c r="BY131" s="200">
        <v>0</v>
      </c>
      <c r="BZ131" s="201">
        <v>0</v>
      </c>
      <c r="CA131" s="200">
        <v>0</v>
      </c>
      <c r="CB131" s="201">
        <v>0</v>
      </c>
      <c r="CC131" s="200">
        <v>0</v>
      </c>
      <c r="CD131" s="201">
        <v>0</v>
      </c>
      <c r="CE131" s="200">
        <v>0</v>
      </c>
      <c r="CF131" s="201">
        <v>0</v>
      </c>
      <c r="CG131" s="200">
        <v>0</v>
      </c>
      <c r="CH131" s="201">
        <v>0</v>
      </c>
      <c r="CI131" s="200">
        <v>0</v>
      </c>
      <c r="CJ131" s="201">
        <v>0</v>
      </c>
      <c r="CK131" s="200">
        <v>0</v>
      </c>
      <c r="CL131" s="201">
        <v>0</v>
      </c>
      <c r="CM131" s="200">
        <v>0</v>
      </c>
      <c r="CN131" s="201">
        <v>0</v>
      </c>
      <c r="CO131" s="200">
        <v>0</v>
      </c>
      <c r="CP131" s="201">
        <v>0</v>
      </c>
      <c r="CQ131" s="200">
        <v>0</v>
      </c>
      <c r="CR131" s="201">
        <v>0</v>
      </c>
      <c r="CS131" s="200">
        <v>0</v>
      </c>
      <c r="CT131" s="201">
        <v>0</v>
      </c>
      <c r="CU131" s="200">
        <v>0</v>
      </c>
      <c r="CV131" s="201">
        <v>0</v>
      </c>
      <c r="CW131" s="200">
        <v>0</v>
      </c>
    </row>
    <row r="132" spans="2:101" x14ac:dyDescent="0.25">
      <c r="B132" s="94">
        <v>10482</v>
      </c>
      <c r="C132" s="95" t="s">
        <v>135</v>
      </c>
      <c r="D132" s="195">
        <v>0</v>
      </c>
      <c r="E132" s="196">
        <v>0</v>
      </c>
      <c r="F132" s="197">
        <v>0</v>
      </c>
      <c r="G132" s="198">
        <v>0</v>
      </c>
      <c r="H132" s="197">
        <v>0</v>
      </c>
      <c r="I132" s="198">
        <v>0</v>
      </c>
      <c r="J132" s="197">
        <v>0</v>
      </c>
      <c r="K132" s="198">
        <v>0</v>
      </c>
      <c r="L132" s="197">
        <v>0</v>
      </c>
      <c r="M132" s="198">
        <v>0</v>
      </c>
      <c r="N132" s="197">
        <v>0</v>
      </c>
      <c r="O132" s="198">
        <v>0</v>
      </c>
      <c r="P132" s="197">
        <v>0</v>
      </c>
      <c r="Q132" s="198">
        <v>0</v>
      </c>
      <c r="R132" s="197">
        <v>0</v>
      </c>
      <c r="S132" s="198">
        <v>0</v>
      </c>
      <c r="T132" s="197">
        <v>0</v>
      </c>
      <c r="U132" s="198">
        <v>0</v>
      </c>
      <c r="V132" s="197">
        <v>0</v>
      </c>
      <c r="W132" s="198">
        <v>0</v>
      </c>
      <c r="X132" s="197">
        <v>0</v>
      </c>
      <c r="Y132" s="198">
        <v>0</v>
      </c>
      <c r="Z132" s="197">
        <v>0</v>
      </c>
      <c r="AA132" s="198">
        <v>0</v>
      </c>
      <c r="AB132" s="197">
        <v>0</v>
      </c>
      <c r="AC132" s="198">
        <v>0</v>
      </c>
      <c r="AD132" s="197">
        <v>0</v>
      </c>
      <c r="AE132" s="198">
        <v>0</v>
      </c>
      <c r="AF132" s="197">
        <v>0</v>
      </c>
      <c r="AG132" s="198">
        <v>0</v>
      </c>
      <c r="AH132" s="197">
        <v>0</v>
      </c>
      <c r="AI132" s="198">
        <v>0</v>
      </c>
      <c r="AJ132" s="197">
        <v>0</v>
      </c>
      <c r="AK132" s="198">
        <v>0</v>
      </c>
      <c r="AL132" s="197">
        <v>0</v>
      </c>
      <c r="AM132" s="198">
        <v>0</v>
      </c>
      <c r="AN132" s="197">
        <v>0</v>
      </c>
      <c r="AO132" s="198">
        <v>0</v>
      </c>
      <c r="AP132" s="197">
        <v>0</v>
      </c>
      <c r="AQ132" s="198">
        <v>0</v>
      </c>
      <c r="AR132" s="197">
        <v>0</v>
      </c>
      <c r="AS132" s="198">
        <v>0</v>
      </c>
      <c r="AT132" s="197">
        <v>0</v>
      </c>
      <c r="AU132" s="198">
        <v>0</v>
      </c>
      <c r="AV132" s="197">
        <v>0</v>
      </c>
      <c r="AW132" s="198">
        <v>0</v>
      </c>
      <c r="AX132" s="197">
        <v>0</v>
      </c>
      <c r="AY132" s="198">
        <v>0</v>
      </c>
      <c r="AZ132" s="197">
        <v>0</v>
      </c>
      <c r="BA132" s="197">
        <v>0</v>
      </c>
      <c r="BB132" s="199">
        <v>0</v>
      </c>
      <c r="BC132" s="200">
        <v>0</v>
      </c>
      <c r="BD132" s="201">
        <v>0</v>
      </c>
      <c r="BE132" s="200">
        <v>0</v>
      </c>
      <c r="BF132" s="201">
        <v>0</v>
      </c>
      <c r="BG132" s="200">
        <v>0</v>
      </c>
      <c r="BH132" s="201">
        <v>0</v>
      </c>
      <c r="BI132" s="200">
        <v>0</v>
      </c>
      <c r="BJ132" s="201">
        <v>0</v>
      </c>
      <c r="BK132" s="200">
        <v>0</v>
      </c>
      <c r="BL132" s="201">
        <v>0</v>
      </c>
      <c r="BM132" s="200">
        <v>0</v>
      </c>
      <c r="BN132" s="201">
        <v>0</v>
      </c>
      <c r="BO132" s="200">
        <v>0</v>
      </c>
      <c r="BP132" s="201">
        <v>0</v>
      </c>
      <c r="BQ132" s="200">
        <v>0</v>
      </c>
      <c r="BR132" s="201">
        <v>0</v>
      </c>
      <c r="BS132" s="200">
        <v>0</v>
      </c>
      <c r="BT132" s="201">
        <v>0</v>
      </c>
      <c r="BU132" s="200">
        <v>0</v>
      </c>
      <c r="BV132" s="201">
        <v>0</v>
      </c>
      <c r="BW132" s="200">
        <v>0</v>
      </c>
      <c r="BX132" s="201">
        <v>0</v>
      </c>
      <c r="BY132" s="200">
        <v>0</v>
      </c>
      <c r="BZ132" s="201">
        <v>0</v>
      </c>
      <c r="CA132" s="200">
        <v>0</v>
      </c>
      <c r="CB132" s="201">
        <v>0</v>
      </c>
      <c r="CC132" s="200">
        <v>0</v>
      </c>
      <c r="CD132" s="201">
        <v>0</v>
      </c>
      <c r="CE132" s="200">
        <v>0</v>
      </c>
      <c r="CF132" s="201">
        <v>0</v>
      </c>
      <c r="CG132" s="200">
        <v>0</v>
      </c>
      <c r="CH132" s="201">
        <v>0</v>
      </c>
      <c r="CI132" s="200">
        <v>0</v>
      </c>
      <c r="CJ132" s="201">
        <v>0</v>
      </c>
      <c r="CK132" s="200">
        <v>0</v>
      </c>
      <c r="CL132" s="201">
        <v>0</v>
      </c>
      <c r="CM132" s="200">
        <v>0</v>
      </c>
      <c r="CN132" s="201">
        <v>0</v>
      </c>
      <c r="CO132" s="200">
        <v>0</v>
      </c>
      <c r="CP132" s="201">
        <v>0</v>
      </c>
      <c r="CQ132" s="200">
        <v>0</v>
      </c>
      <c r="CR132" s="201">
        <v>0</v>
      </c>
      <c r="CS132" s="200">
        <v>0</v>
      </c>
      <c r="CT132" s="201">
        <v>0</v>
      </c>
      <c r="CU132" s="200">
        <v>0</v>
      </c>
      <c r="CV132" s="201">
        <v>0</v>
      </c>
      <c r="CW132" s="200">
        <v>0</v>
      </c>
    </row>
    <row r="133" spans="2:101" x14ac:dyDescent="0.25">
      <c r="B133" s="94">
        <v>10502</v>
      </c>
      <c r="C133" s="95" t="s">
        <v>136</v>
      </c>
      <c r="D133" s="195">
        <v>1.1752394062500002E-4</v>
      </c>
      <c r="E133" s="196">
        <v>1.1835595078125002E-4</v>
      </c>
      <c r="F133" s="197">
        <v>-34.853230448693708</v>
      </c>
      <c r="G133" s="198">
        <v>-5.7665580359796937</v>
      </c>
      <c r="H133" s="197">
        <v>-135.48990608921611</v>
      </c>
      <c r="I133" s="198">
        <v>-66.00218088875009</v>
      </c>
      <c r="J133" s="197">
        <v>-110.5720365837615</v>
      </c>
      <c r="K133" s="198">
        <v>-49.221028836023223</v>
      </c>
      <c r="L133" s="197">
        <v>-45.904513786962205</v>
      </c>
      <c r="M133" s="198">
        <v>-17.721060197732033</v>
      </c>
      <c r="N133" s="197">
        <v>-37.775229868545544</v>
      </c>
      <c r="O133" s="198">
        <v>-14.930447864817392</v>
      </c>
      <c r="P133" s="197">
        <v>-84.179449784775414</v>
      </c>
      <c r="Q133" s="198">
        <v>-47.794427305192997</v>
      </c>
      <c r="R133" s="197">
        <v>5.5260215454346993</v>
      </c>
      <c r="S133" s="198">
        <v>3.4452034595773662</v>
      </c>
      <c r="T133" s="197">
        <v>-121.70877112696431</v>
      </c>
      <c r="U133" s="198">
        <v>-18.635949743913926</v>
      </c>
      <c r="V133" s="197">
        <v>-14.579493007777206</v>
      </c>
      <c r="W133" s="198">
        <v>23.01885019283457</v>
      </c>
      <c r="X133" s="197">
        <v>57.622604486251021</v>
      </c>
      <c r="Y133" s="198">
        <v>89.246435660499671</v>
      </c>
      <c r="Z133" s="197">
        <v>45.305558810258198</v>
      </c>
      <c r="AA133" s="198">
        <v>71.185533437225487</v>
      </c>
      <c r="AB133" s="197">
        <v>75.402299321543339</v>
      </c>
      <c r="AC133" s="198">
        <v>72.983819768982642</v>
      </c>
      <c r="AD133" s="197">
        <v>-20.528639347968344</v>
      </c>
      <c r="AE133" s="198">
        <v>2.584145670106015</v>
      </c>
      <c r="AF133" s="197">
        <v>-111.20772854068751</v>
      </c>
      <c r="AG133" s="198">
        <v>-46.957032865546765</v>
      </c>
      <c r="AH133" s="197">
        <v>-85.575373674257321</v>
      </c>
      <c r="AI133" s="198">
        <v>-29.766515839255923</v>
      </c>
      <c r="AJ133" s="197">
        <v>-20.667565046124786</v>
      </c>
      <c r="AK133" s="198">
        <v>3.3025161659676616</v>
      </c>
      <c r="AL133" s="197">
        <v>-11.073549951735261</v>
      </c>
      <c r="AM133" s="198">
        <v>1.8947696967863379</v>
      </c>
      <c r="AN133" s="197">
        <v>-57.780957341240871</v>
      </c>
      <c r="AO133" s="198">
        <v>-29.632612598799923</v>
      </c>
      <c r="AP133" s="197">
        <v>28.04653191471105</v>
      </c>
      <c r="AQ133" s="198">
        <v>20.42268290973119</v>
      </c>
      <c r="AR133" s="197">
        <v>-98.146839086890424</v>
      </c>
      <c r="AS133" s="198">
        <v>-1.071096196473392</v>
      </c>
      <c r="AT133" s="197">
        <v>9.8348447666909795</v>
      </c>
      <c r="AU133" s="198">
        <v>39.479233460321417</v>
      </c>
      <c r="AV133" s="197">
        <v>83.356004976520637</v>
      </c>
      <c r="AW133" s="198">
        <v>109.16208935590537</v>
      </c>
      <c r="AX133" s="197">
        <v>72.423587429480463</v>
      </c>
      <c r="AY133" s="198">
        <v>88.843391460524231</v>
      </c>
      <c r="AZ133" s="197">
        <v>98.811013874656439</v>
      </c>
      <c r="BA133" s="197">
        <v>91.470639370394338</v>
      </c>
      <c r="BB133" s="199">
        <v>155.4352062596449</v>
      </c>
      <c r="BC133" s="200">
        <v>0</v>
      </c>
      <c r="BD133" s="201">
        <v>116.00679722764767</v>
      </c>
      <c r="BE133" s="200">
        <v>0</v>
      </c>
      <c r="BF133" s="201">
        <v>112.32752676782849</v>
      </c>
      <c r="BG133" s="200">
        <v>0</v>
      </c>
      <c r="BH133" s="201">
        <v>99.786709166666668</v>
      </c>
      <c r="BI133" s="200">
        <v>0</v>
      </c>
      <c r="BJ133" s="201">
        <v>150.91072755208336</v>
      </c>
      <c r="BK133" s="200">
        <v>0</v>
      </c>
      <c r="BL133" s="201">
        <v>138.79070425829474</v>
      </c>
      <c r="BM133" s="200">
        <v>0</v>
      </c>
      <c r="BN133" s="201">
        <v>224.09558305789258</v>
      </c>
      <c r="BO133" s="200">
        <v>0</v>
      </c>
      <c r="BP133" s="201">
        <v>157.09948825520829</v>
      </c>
      <c r="BQ133" s="200">
        <v>0</v>
      </c>
      <c r="BR133" s="201">
        <v>192.22545946013611</v>
      </c>
      <c r="BS133" s="200">
        <v>0</v>
      </c>
      <c r="BT133" s="201">
        <v>118.54676294270823</v>
      </c>
      <c r="BU133" s="200">
        <v>0</v>
      </c>
      <c r="BV133" s="201">
        <v>173.52874117476856</v>
      </c>
      <c r="BW133" s="200">
        <v>0</v>
      </c>
      <c r="BX133" s="201">
        <v>167.83012859375003</v>
      </c>
      <c r="BY133" s="200">
        <v>0</v>
      </c>
      <c r="BZ133" s="201">
        <v>143.03392893629811</v>
      </c>
      <c r="CA133" s="200">
        <v>0</v>
      </c>
      <c r="CB133" s="201">
        <v>158.58151323133683</v>
      </c>
      <c r="CC133" s="200">
        <v>0</v>
      </c>
      <c r="CD133" s="201">
        <v>123.97298261593554</v>
      </c>
      <c r="CE133" s="200">
        <v>0</v>
      </c>
      <c r="CF133" s="201">
        <v>109.40840734809024</v>
      </c>
      <c r="CG133" s="200">
        <v>0</v>
      </c>
      <c r="CH133" s="201">
        <v>159.24647477665656</v>
      </c>
      <c r="CI133" s="200">
        <v>0</v>
      </c>
      <c r="CJ133" s="201">
        <v>150.17796809895833</v>
      </c>
      <c r="CK133" s="200">
        <v>0</v>
      </c>
      <c r="CL133" s="201">
        <v>212.46945041449655</v>
      </c>
      <c r="CM133" s="200">
        <v>0</v>
      </c>
      <c r="CN133" s="201">
        <v>210.25660566907058</v>
      </c>
      <c r="CO133" s="200">
        <v>0</v>
      </c>
      <c r="CP133" s="201">
        <v>208.2591582573784</v>
      </c>
      <c r="CQ133" s="200">
        <v>0</v>
      </c>
      <c r="CR133" s="201">
        <v>129.681625922309</v>
      </c>
      <c r="CS133" s="200">
        <v>0</v>
      </c>
      <c r="CT133" s="201">
        <v>186.26399915806644</v>
      </c>
      <c r="CU133" s="200">
        <v>0</v>
      </c>
      <c r="CV133" s="201">
        <v>185.29679806640638</v>
      </c>
      <c r="CW133" s="200">
        <v>0</v>
      </c>
    </row>
    <row r="134" spans="2:101" x14ac:dyDescent="0.25">
      <c r="B134" s="94">
        <v>10597</v>
      </c>
      <c r="C134" s="95" t="s">
        <v>137</v>
      </c>
      <c r="D134" s="195">
        <v>0</v>
      </c>
      <c r="E134" s="196">
        <v>0</v>
      </c>
      <c r="F134" s="197">
        <v>0</v>
      </c>
      <c r="G134" s="198">
        <v>0</v>
      </c>
      <c r="H134" s="197">
        <v>0</v>
      </c>
      <c r="I134" s="198">
        <v>0</v>
      </c>
      <c r="J134" s="197">
        <v>0</v>
      </c>
      <c r="K134" s="198">
        <v>0</v>
      </c>
      <c r="L134" s="197">
        <v>0</v>
      </c>
      <c r="M134" s="198">
        <v>0</v>
      </c>
      <c r="N134" s="197">
        <v>0</v>
      </c>
      <c r="O134" s="198">
        <v>0</v>
      </c>
      <c r="P134" s="197">
        <v>0</v>
      </c>
      <c r="Q134" s="198">
        <v>0</v>
      </c>
      <c r="R134" s="197">
        <v>0</v>
      </c>
      <c r="S134" s="198">
        <v>0</v>
      </c>
      <c r="T134" s="197">
        <v>0</v>
      </c>
      <c r="U134" s="198">
        <v>0</v>
      </c>
      <c r="V134" s="197">
        <v>0</v>
      </c>
      <c r="W134" s="198">
        <v>0</v>
      </c>
      <c r="X134" s="197">
        <v>0</v>
      </c>
      <c r="Y134" s="198">
        <v>0</v>
      </c>
      <c r="Z134" s="197">
        <v>0</v>
      </c>
      <c r="AA134" s="198">
        <v>0</v>
      </c>
      <c r="AB134" s="197">
        <v>0</v>
      </c>
      <c r="AC134" s="198">
        <v>0</v>
      </c>
      <c r="AD134" s="197">
        <v>0</v>
      </c>
      <c r="AE134" s="198">
        <v>0</v>
      </c>
      <c r="AF134" s="197">
        <v>0</v>
      </c>
      <c r="AG134" s="198">
        <v>0</v>
      </c>
      <c r="AH134" s="197">
        <v>0</v>
      </c>
      <c r="AI134" s="198">
        <v>0</v>
      </c>
      <c r="AJ134" s="197">
        <v>0</v>
      </c>
      <c r="AK134" s="198">
        <v>0</v>
      </c>
      <c r="AL134" s="197">
        <v>0</v>
      </c>
      <c r="AM134" s="198">
        <v>0</v>
      </c>
      <c r="AN134" s="197">
        <v>0</v>
      </c>
      <c r="AO134" s="198">
        <v>0</v>
      </c>
      <c r="AP134" s="197">
        <v>0</v>
      </c>
      <c r="AQ134" s="198">
        <v>0</v>
      </c>
      <c r="AR134" s="197">
        <v>0</v>
      </c>
      <c r="AS134" s="198">
        <v>0</v>
      </c>
      <c r="AT134" s="197">
        <v>0</v>
      </c>
      <c r="AU134" s="198">
        <v>0</v>
      </c>
      <c r="AV134" s="197">
        <v>0</v>
      </c>
      <c r="AW134" s="198">
        <v>0</v>
      </c>
      <c r="AX134" s="197">
        <v>0</v>
      </c>
      <c r="AY134" s="198">
        <v>0</v>
      </c>
      <c r="AZ134" s="197">
        <v>0</v>
      </c>
      <c r="BA134" s="197">
        <v>0</v>
      </c>
      <c r="BB134" s="199">
        <v>0</v>
      </c>
      <c r="BC134" s="200">
        <v>0</v>
      </c>
      <c r="BD134" s="201">
        <v>0</v>
      </c>
      <c r="BE134" s="200">
        <v>0</v>
      </c>
      <c r="BF134" s="201">
        <v>0</v>
      </c>
      <c r="BG134" s="200">
        <v>0</v>
      </c>
      <c r="BH134" s="201">
        <v>0</v>
      </c>
      <c r="BI134" s="200">
        <v>0</v>
      </c>
      <c r="BJ134" s="201">
        <v>0</v>
      </c>
      <c r="BK134" s="200">
        <v>0</v>
      </c>
      <c r="BL134" s="201">
        <v>0</v>
      </c>
      <c r="BM134" s="200">
        <v>0</v>
      </c>
      <c r="BN134" s="201">
        <v>0</v>
      </c>
      <c r="BO134" s="200">
        <v>0</v>
      </c>
      <c r="BP134" s="201">
        <v>0</v>
      </c>
      <c r="BQ134" s="200">
        <v>0</v>
      </c>
      <c r="BR134" s="201">
        <v>0</v>
      </c>
      <c r="BS134" s="200">
        <v>0</v>
      </c>
      <c r="BT134" s="201">
        <v>0</v>
      </c>
      <c r="BU134" s="200">
        <v>0</v>
      </c>
      <c r="BV134" s="201">
        <v>0</v>
      </c>
      <c r="BW134" s="200">
        <v>0</v>
      </c>
      <c r="BX134" s="201">
        <v>0</v>
      </c>
      <c r="BY134" s="200">
        <v>0</v>
      </c>
      <c r="BZ134" s="201">
        <v>0</v>
      </c>
      <c r="CA134" s="200">
        <v>0</v>
      </c>
      <c r="CB134" s="201">
        <v>0</v>
      </c>
      <c r="CC134" s="200">
        <v>0</v>
      </c>
      <c r="CD134" s="201">
        <v>0</v>
      </c>
      <c r="CE134" s="200">
        <v>0</v>
      </c>
      <c r="CF134" s="201">
        <v>0</v>
      </c>
      <c r="CG134" s="200">
        <v>0</v>
      </c>
      <c r="CH134" s="201">
        <v>0</v>
      </c>
      <c r="CI134" s="200">
        <v>0</v>
      </c>
      <c r="CJ134" s="201">
        <v>0</v>
      </c>
      <c r="CK134" s="200">
        <v>0</v>
      </c>
      <c r="CL134" s="201">
        <v>0</v>
      </c>
      <c r="CM134" s="200">
        <v>0</v>
      </c>
      <c r="CN134" s="201">
        <v>0</v>
      </c>
      <c r="CO134" s="200">
        <v>0</v>
      </c>
      <c r="CP134" s="201">
        <v>0</v>
      </c>
      <c r="CQ134" s="200">
        <v>0</v>
      </c>
      <c r="CR134" s="201">
        <v>0</v>
      </c>
      <c r="CS134" s="200">
        <v>0</v>
      </c>
      <c r="CT134" s="201">
        <v>0</v>
      </c>
      <c r="CU134" s="200">
        <v>0</v>
      </c>
      <c r="CV134" s="201">
        <v>0</v>
      </c>
      <c r="CW134" s="200">
        <v>0</v>
      </c>
    </row>
    <row r="135" spans="2:101" x14ac:dyDescent="0.25">
      <c r="B135" s="94">
        <v>10706</v>
      </c>
      <c r="C135" s="95" t="s">
        <v>138</v>
      </c>
      <c r="D135" s="195">
        <v>0</v>
      </c>
      <c r="E135" s="196">
        <v>0</v>
      </c>
      <c r="F135" s="197">
        <v>0</v>
      </c>
      <c r="G135" s="198">
        <v>0</v>
      </c>
      <c r="H135" s="197">
        <v>0</v>
      </c>
      <c r="I135" s="198">
        <v>0</v>
      </c>
      <c r="J135" s="197">
        <v>0</v>
      </c>
      <c r="K135" s="198">
        <v>0</v>
      </c>
      <c r="L135" s="197">
        <v>0</v>
      </c>
      <c r="M135" s="198">
        <v>0</v>
      </c>
      <c r="N135" s="197">
        <v>0</v>
      </c>
      <c r="O135" s="198">
        <v>0</v>
      </c>
      <c r="P135" s="197">
        <v>0</v>
      </c>
      <c r="Q135" s="198">
        <v>0</v>
      </c>
      <c r="R135" s="197">
        <v>0</v>
      </c>
      <c r="S135" s="198">
        <v>0</v>
      </c>
      <c r="T135" s="197">
        <v>0</v>
      </c>
      <c r="U135" s="198">
        <v>0</v>
      </c>
      <c r="V135" s="197">
        <v>0</v>
      </c>
      <c r="W135" s="198">
        <v>0</v>
      </c>
      <c r="X135" s="197">
        <v>0</v>
      </c>
      <c r="Y135" s="198">
        <v>0</v>
      </c>
      <c r="Z135" s="197">
        <v>0</v>
      </c>
      <c r="AA135" s="198">
        <v>0</v>
      </c>
      <c r="AB135" s="197">
        <v>0</v>
      </c>
      <c r="AC135" s="198">
        <v>0</v>
      </c>
      <c r="AD135" s="197">
        <v>0</v>
      </c>
      <c r="AE135" s="198">
        <v>0</v>
      </c>
      <c r="AF135" s="197">
        <v>0</v>
      </c>
      <c r="AG135" s="198">
        <v>0</v>
      </c>
      <c r="AH135" s="197">
        <v>0</v>
      </c>
      <c r="AI135" s="198">
        <v>0</v>
      </c>
      <c r="AJ135" s="197">
        <v>0</v>
      </c>
      <c r="AK135" s="198">
        <v>0</v>
      </c>
      <c r="AL135" s="197">
        <v>0</v>
      </c>
      <c r="AM135" s="198">
        <v>0</v>
      </c>
      <c r="AN135" s="197">
        <v>0</v>
      </c>
      <c r="AO135" s="198">
        <v>0</v>
      </c>
      <c r="AP135" s="197">
        <v>0</v>
      </c>
      <c r="AQ135" s="198">
        <v>0</v>
      </c>
      <c r="AR135" s="197">
        <v>0</v>
      </c>
      <c r="AS135" s="198">
        <v>0</v>
      </c>
      <c r="AT135" s="197">
        <v>0</v>
      </c>
      <c r="AU135" s="198">
        <v>0</v>
      </c>
      <c r="AV135" s="197">
        <v>0</v>
      </c>
      <c r="AW135" s="198">
        <v>0</v>
      </c>
      <c r="AX135" s="197">
        <v>0</v>
      </c>
      <c r="AY135" s="198">
        <v>0</v>
      </c>
      <c r="AZ135" s="197">
        <v>0</v>
      </c>
      <c r="BA135" s="197">
        <v>0</v>
      </c>
      <c r="BB135" s="199">
        <v>0</v>
      </c>
      <c r="BC135" s="200">
        <v>0</v>
      </c>
      <c r="BD135" s="201">
        <v>0</v>
      </c>
      <c r="BE135" s="200">
        <v>0</v>
      </c>
      <c r="BF135" s="201">
        <v>0</v>
      </c>
      <c r="BG135" s="200">
        <v>0</v>
      </c>
      <c r="BH135" s="201">
        <v>0</v>
      </c>
      <c r="BI135" s="200">
        <v>0</v>
      </c>
      <c r="BJ135" s="201">
        <v>0</v>
      </c>
      <c r="BK135" s="200">
        <v>0</v>
      </c>
      <c r="BL135" s="201">
        <v>0</v>
      </c>
      <c r="BM135" s="200">
        <v>0</v>
      </c>
      <c r="BN135" s="201">
        <v>0</v>
      </c>
      <c r="BO135" s="200">
        <v>0</v>
      </c>
      <c r="BP135" s="201">
        <v>0</v>
      </c>
      <c r="BQ135" s="200">
        <v>0</v>
      </c>
      <c r="BR135" s="201">
        <v>0</v>
      </c>
      <c r="BS135" s="200">
        <v>0</v>
      </c>
      <c r="BT135" s="201">
        <v>0</v>
      </c>
      <c r="BU135" s="200">
        <v>0</v>
      </c>
      <c r="BV135" s="201">
        <v>0</v>
      </c>
      <c r="BW135" s="200">
        <v>0</v>
      </c>
      <c r="BX135" s="201">
        <v>0</v>
      </c>
      <c r="BY135" s="200">
        <v>0</v>
      </c>
      <c r="BZ135" s="201">
        <v>0</v>
      </c>
      <c r="CA135" s="200">
        <v>0</v>
      </c>
      <c r="CB135" s="201">
        <v>0</v>
      </c>
      <c r="CC135" s="200">
        <v>0</v>
      </c>
      <c r="CD135" s="201">
        <v>0</v>
      </c>
      <c r="CE135" s="200">
        <v>0</v>
      </c>
      <c r="CF135" s="201">
        <v>0</v>
      </c>
      <c r="CG135" s="200">
        <v>0</v>
      </c>
      <c r="CH135" s="201">
        <v>0</v>
      </c>
      <c r="CI135" s="200">
        <v>0</v>
      </c>
      <c r="CJ135" s="201">
        <v>0</v>
      </c>
      <c r="CK135" s="200">
        <v>0</v>
      </c>
      <c r="CL135" s="201">
        <v>0</v>
      </c>
      <c r="CM135" s="200">
        <v>0</v>
      </c>
      <c r="CN135" s="201">
        <v>0</v>
      </c>
      <c r="CO135" s="200">
        <v>0</v>
      </c>
      <c r="CP135" s="201">
        <v>0</v>
      </c>
      <c r="CQ135" s="200">
        <v>0</v>
      </c>
      <c r="CR135" s="201">
        <v>0</v>
      </c>
      <c r="CS135" s="200">
        <v>0</v>
      </c>
      <c r="CT135" s="201">
        <v>0</v>
      </c>
      <c r="CU135" s="200">
        <v>0</v>
      </c>
      <c r="CV135" s="201">
        <v>0</v>
      </c>
      <c r="CW135" s="200">
        <v>0</v>
      </c>
    </row>
    <row r="136" spans="2:101" x14ac:dyDescent="0.25">
      <c r="B136" s="94">
        <v>11680</v>
      </c>
      <c r="C136" s="95" t="s">
        <v>139</v>
      </c>
      <c r="D136" s="195">
        <v>0</v>
      </c>
      <c r="E136" s="196">
        <v>0</v>
      </c>
      <c r="F136" s="197">
        <v>0</v>
      </c>
      <c r="G136" s="198">
        <v>0</v>
      </c>
      <c r="H136" s="197">
        <v>0</v>
      </c>
      <c r="I136" s="198">
        <v>0</v>
      </c>
      <c r="J136" s="197">
        <v>0</v>
      </c>
      <c r="K136" s="198">
        <v>0</v>
      </c>
      <c r="L136" s="197">
        <v>0</v>
      </c>
      <c r="M136" s="198">
        <v>0</v>
      </c>
      <c r="N136" s="197">
        <v>0</v>
      </c>
      <c r="O136" s="198">
        <v>0</v>
      </c>
      <c r="P136" s="197">
        <v>0</v>
      </c>
      <c r="Q136" s="198">
        <v>0</v>
      </c>
      <c r="R136" s="197">
        <v>0</v>
      </c>
      <c r="S136" s="198">
        <v>0</v>
      </c>
      <c r="T136" s="197">
        <v>0</v>
      </c>
      <c r="U136" s="198">
        <v>0</v>
      </c>
      <c r="V136" s="197">
        <v>0</v>
      </c>
      <c r="W136" s="198">
        <v>0</v>
      </c>
      <c r="X136" s="197">
        <v>0</v>
      </c>
      <c r="Y136" s="198">
        <v>0</v>
      </c>
      <c r="Z136" s="197">
        <v>0</v>
      </c>
      <c r="AA136" s="198">
        <v>0</v>
      </c>
      <c r="AB136" s="197">
        <v>0</v>
      </c>
      <c r="AC136" s="198">
        <v>0</v>
      </c>
      <c r="AD136" s="197">
        <v>0</v>
      </c>
      <c r="AE136" s="198">
        <v>0</v>
      </c>
      <c r="AF136" s="197">
        <v>0</v>
      </c>
      <c r="AG136" s="198">
        <v>0</v>
      </c>
      <c r="AH136" s="197">
        <v>0</v>
      </c>
      <c r="AI136" s="198">
        <v>0</v>
      </c>
      <c r="AJ136" s="197">
        <v>0</v>
      </c>
      <c r="AK136" s="198">
        <v>0</v>
      </c>
      <c r="AL136" s="197">
        <v>0</v>
      </c>
      <c r="AM136" s="198">
        <v>0</v>
      </c>
      <c r="AN136" s="197">
        <v>0</v>
      </c>
      <c r="AO136" s="198">
        <v>0</v>
      </c>
      <c r="AP136" s="197">
        <v>0</v>
      </c>
      <c r="AQ136" s="198">
        <v>0</v>
      </c>
      <c r="AR136" s="197">
        <v>0</v>
      </c>
      <c r="AS136" s="198">
        <v>0</v>
      </c>
      <c r="AT136" s="197">
        <v>0</v>
      </c>
      <c r="AU136" s="198">
        <v>0</v>
      </c>
      <c r="AV136" s="197">
        <v>0</v>
      </c>
      <c r="AW136" s="198">
        <v>0</v>
      </c>
      <c r="AX136" s="197">
        <v>0</v>
      </c>
      <c r="AY136" s="198">
        <v>0</v>
      </c>
      <c r="AZ136" s="197">
        <v>0</v>
      </c>
      <c r="BA136" s="197">
        <v>0</v>
      </c>
      <c r="BB136" s="199">
        <v>0</v>
      </c>
      <c r="BC136" s="200">
        <v>0</v>
      </c>
      <c r="BD136" s="201">
        <v>0</v>
      </c>
      <c r="BE136" s="200">
        <v>0</v>
      </c>
      <c r="BF136" s="201">
        <v>0</v>
      </c>
      <c r="BG136" s="200">
        <v>0</v>
      </c>
      <c r="BH136" s="201">
        <v>0</v>
      </c>
      <c r="BI136" s="200">
        <v>0</v>
      </c>
      <c r="BJ136" s="201">
        <v>0</v>
      </c>
      <c r="BK136" s="200">
        <v>0</v>
      </c>
      <c r="BL136" s="201">
        <v>0</v>
      </c>
      <c r="BM136" s="200">
        <v>0</v>
      </c>
      <c r="BN136" s="201">
        <v>0</v>
      </c>
      <c r="BO136" s="200">
        <v>0</v>
      </c>
      <c r="BP136" s="201">
        <v>0</v>
      </c>
      <c r="BQ136" s="200">
        <v>0</v>
      </c>
      <c r="BR136" s="201">
        <v>0</v>
      </c>
      <c r="BS136" s="200">
        <v>0</v>
      </c>
      <c r="BT136" s="201">
        <v>0</v>
      </c>
      <c r="BU136" s="200">
        <v>0</v>
      </c>
      <c r="BV136" s="201">
        <v>0</v>
      </c>
      <c r="BW136" s="200">
        <v>0</v>
      </c>
      <c r="BX136" s="201">
        <v>0</v>
      </c>
      <c r="BY136" s="200">
        <v>0</v>
      </c>
      <c r="BZ136" s="201">
        <v>0</v>
      </c>
      <c r="CA136" s="200">
        <v>0</v>
      </c>
      <c r="CB136" s="201">
        <v>0</v>
      </c>
      <c r="CC136" s="200">
        <v>0</v>
      </c>
      <c r="CD136" s="201">
        <v>0</v>
      </c>
      <c r="CE136" s="200">
        <v>0</v>
      </c>
      <c r="CF136" s="201">
        <v>0</v>
      </c>
      <c r="CG136" s="200">
        <v>0</v>
      </c>
      <c r="CH136" s="201">
        <v>0</v>
      </c>
      <c r="CI136" s="200">
        <v>0</v>
      </c>
      <c r="CJ136" s="201">
        <v>0</v>
      </c>
      <c r="CK136" s="200">
        <v>0</v>
      </c>
      <c r="CL136" s="201">
        <v>0</v>
      </c>
      <c r="CM136" s="200">
        <v>0</v>
      </c>
      <c r="CN136" s="201">
        <v>0</v>
      </c>
      <c r="CO136" s="200">
        <v>0</v>
      </c>
      <c r="CP136" s="201">
        <v>0</v>
      </c>
      <c r="CQ136" s="200">
        <v>0</v>
      </c>
      <c r="CR136" s="201">
        <v>0</v>
      </c>
      <c r="CS136" s="200">
        <v>0</v>
      </c>
      <c r="CT136" s="201">
        <v>0</v>
      </c>
      <c r="CU136" s="200">
        <v>0</v>
      </c>
      <c r="CV136" s="201">
        <v>0</v>
      </c>
      <c r="CW136" s="200">
        <v>0</v>
      </c>
    </row>
    <row r="137" spans="2:101" x14ac:dyDescent="0.25">
      <c r="B137" s="94">
        <v>12026</v>
      </c>
      <c r="C137" s="95" t="s">
        <v>140</v>
      </c>
      <c r="D137" s="195">
        <v>0</v>
      </c>
      <c r="E137" s="196">
        <v>0</v>
      </c>
      <c r="F137" s="197">
        <v>0</v>
      </c>
      <c r="G137" s="198">
        <v>0</v>
      </c>
      <c r="H137" s="197">
        <v>0</v>
      </c>
      <c r="I137" s="198">
        <v>0</v>
      </c>
      <c r="J137" s="197">
        <v>0</v>
      </c>
      <c r="K137" s="198">
        <v>0</v>
      </c>
      <c r="L137" s="197">
        <v>0</v>
      </c>
      <c r="M137" s="198">
        <v>0</v>
      </c>
      <c r="N137" s="197">
        <v>0</v>
      </c>
      <c r="O137" s="198">
        <v>0</v>
      </c>
      <c r="P137" s="197">
        <v>0</v>
      </c>
      <c r="Q137" s="198">
        <v>0</v>
      </c>
      <c r="R137" s="197">
        <v>0</v>
      </c>
      <c r="S137" s="198">
        <v>0</v>
      </c>
      <c r="T137" s="197">
        <v>0</v>
      </c>
      <c r="U137" s="198">
        <v>0</v>
      </c>
      <c r="V137" s="197">
        <v>0</v>
      </c>
      <c r="W137" s="198">
        <v>0</v>
      </c>
      <c r="X137" s="197">
        <v>0</v>
      </c>
      <c r="Y137" s="198">
        <v>0</v>
      </c>
      <c r="Z137" s="197">
        <v>0</v>
      </c>
      <c r="AA137" s="198">
        <v>0</v>
      </c>
      <c r="AB137" s="197">
        <v>0</v>
      </c>
      <c r="AC137" s="198">
        <v>0</v>
      </c>
      <c r="AD137" s="197">
        <v>0</v>
      </c>
      <c r="AE137" s="198">
        <v>0</v>
      </c>
      <c r="AF137" s="197">
        <v>0</v>
      </c>
      <c r="AG137" s="198">
        <v>0</v>
      </c>
      <c r="AH137" s="197">
        <v>0</v>
      </c>
      <c r="AI137" s="198">
        <v>0</v>
      </c>
      <c r="AJ137" s="197">
        <v>0</v>
      </c>
      <c r="AK137" s="198">
        <v>0</v>
      </c>
      <c r="AL137" s="197">
        <v>0</v>
      </c>
      <c r="AM137" s="198">
        <v>0</v>
      </c>
      <c r="AN137" s="197">
        <v>0</v>
      </c>
      <c r="AO137" s="198">
        <v>0</v>
      </c>
      <c r="AP137" s="197">
        <v>0</v>
      </c>
      <c r="AQ137" s="198">
        <v>0</v>
      </c>
      <c r="AR137" s="197">
        <v>0</v>
      </c>
      <c r="AS137" s="198">
        <v>0</v>
      </c>
      <c r="AT137" s="197">
        <v>0</v>
      </c>
      <c r="AU137" s="198">
        <v>0</v>
      </c>
      <c r="AV137" s="197">
        <v>0</v>
      </c>
      <c r="AW137" s="198">
        <v>0</v>
      </c>
      <c r="AX137" s="197">
        <v>0</v>
      </c>
      <c r="AY137" s="198">
        <v>0</v>
      </c>
      <c r="AZ137" s="197">
        <v>0</v>
      </c>
      <c r="BA137" s="197">
        <v>0</v>
      </c>
      <c r="BB137" s="199">
        <v>0</v>
      </c>
      <c r="BC137" s="200">
        <v>0</v>
      </c>
      <c r="BD137" s="201">
        <v>0</v>
      </c>
      <c r="BE137" s="200">
        <v>0</v>
      </c>
      <c r="BF137" s="201">
        <v>0</v>
      </c>
      <c r="BG137" s="200">
        <v>0</v>
      </c>
      <c r="BH137" s="201">
        <v>0</v>
      </c>
      <c r="BI137" s="200">
        <v>0</v>
      </c>
      <c r="BJ137" s="201">
        <v>0</v>
      </c>
      <c r="BK137" s="200">
        <v>0</v>
      </c>
      <c r="BL137" s="201">
        <v>0</v>
      </c>
      <c r="BM137" s="200">
        <v>0</v>
      </c>
      <c r="BN137" s="201">
        <v>0</v>
      </c>
      <c r="BO137" s="200">
        <v>0</v>
      </c>
      <c r="BP137" s="201">
        <v>0</v>
      </c>
      <c r="BQ137" s="200">
        <v>0</v>
      </c>
      <c r="BR137" s="201">
        <v>0</v>
      </c>
      <c r="BS137" s="200">
        <v>0</v>
      </c>
      <c r="BT137" s="201">
        <v>0</v>
      </c>
      <c r="BU137" s="200">
        <v>0</v>
      </c>
      <c r="BV137" s="201">
        <v>0</v>
      </c>
      <c r="BW137" s="200">
        <v>0</v>
      </c>
      <c r="BX137" s="201">
        <v>0</v>
      </c>
      <c r="BY137" s="200">
        <v>0</v>
      </c>
      <c r="BZ137" s="201">
        <v>0</v>
      </c>
      <c r="CA137" s="200">
        <v>0</v>
      </c>
      <c r="CB137" s="201">
        <v>0</v>
      </c>
      <c r="CC137" s="200">
        <v>0</v>
      </c>
      <c r="CD137" s="201">
        <v>0</v>
      </c>
      <c r="CE137" s="200">
        <v>0</v>
      </c>
      <c r="CF137" s="201">
        <v>0</v>
      </c>
      <c r="CG137" s="200">
        <v>0</v>
      </c>
      <c r="CH137" s="201">
        <v>0</v>
      </c>
      <c r="CI137" s="200">
        <v>0</v>
      </c>
      <c r="CJ137" s="201">
        <v>0</v>
      </c>
      <c r="CK137" s="200">
        <v>0</v>
      </c>
      <c r="CL137" s="201">
        <v>0</v>
      </c>
      <c r="CM137" s="200">
        <v>0</v>
      </c>
      <c r="CN137" s="201">
        <v>0</v>
      </c>
      <c r="CO137" s="200">
        <v>0</v>
      </c>
      <c r="CP137" s="201">
        <v>0</v>
      </c>
      <c r="CQ137" s="200">
        <v>0</v>
      </c>
      <c r="CR137" s="201">
        <v>0</v>
      </c>
      <c r="CS137" s="200">
        <v>0</v>
      </c>
      <c r="CT137" s="201">
        <v>0</v>
      </c>
      <c r="CU137" s="200">
        <v>0</v>
      </c>
      <c r="CV137" s="201">
        <v>0</v>
      </c>
      <c r="CW137" s="200">
        <v>0</v>
      </c>
    </row>
    <row r="138" spans="2:101" x14ac:dyDescent="0.25">
      <c r="B138" s="94">
        <v>10298</v>
      </c>
      <c r="C138" s="95" t="s">
        <v>141</v>
      </c>
      <c r="D138" s="226">
        <v>0</v>
      </c>
      <c r="E138" s="227">
        <v>0</v>
      </c>
      <c r="F138" s="228">
        <v>0</v>
      </c>
      <c r="G138" s="229">
        <v>0</v>
      </c>
      <c r="H138" s="228">
        <v>0</v>
      </c>
      <c r="I138" s="229">
        <v>0</v>
      </c>
      <c r="J138" s="228">
        <v>0</v>
      </c>
      <c r="K138" s="229">
        <v>0</v>
      </c>
      <c r="L138" s="228">
        <v>0</v>
      </c>
      <c r="M138" s="229">
        <v>0</v>
      </c>
      <c r="N138" s="228">
        <v>0</v>
      </c>
      <c r="O138" s="229">
        <v>0</v>
      </c>
      <c r="P138" s="228">
        <v>0</v>
      </c>
      <c r="Q138" s="229">
        <v>0</v>
      </c>
      <c r="R138" s="228">
        <v>0</v>
      </c>
      <c r="S138" s="229">
        <v>0</v>
      </c>
      <c r="T138" s="228">
        <v>0</v>
      </c>
      <c r="U138" s="229">
        <v>0</v>
      </c>
      <c r="V138" s="228">
        <v>0</v>
      </c>
      <c r="W138" s="229">
        <v>0</v>
      </c>
      <c r="X138" s="228">
        <v>0</v>
      </c>
      <c r="Y138" s="229">
        <v>0</v>
      </c>
      <c r="Z138" s="228">
        <v>0</v>
      </c>
      <c r="AA138" s="229">
        <v>0</v>
      </c>
      <c r="AB138" s="228">
        <v>0</v>
      </c>
      <c r="AC138" s="229">
        <v>0</v>
      </c>
      <c r="AD138" s="228">
        <v>0</v>
      </c>
      <c r="AE138" s="229">
        <v>0</v>
      </c>
      <c r="AF138" s="228">
        <v>0</v>
      </c>
      <c r="AG138" s="229">
        <v>0</v>
      </c>
      <c r="AH138" s="228">
        <v>0</v>
      </c>
      <c r="AI138" s="229">
        <v>0</v>
      </c>
      <c r="AJ138" s="228">
        <v>0</v>
      </c>
      <c r="AK138" s="229">
        <v>0</v>
      </c>
      <c r="AL138" s="228">
        <v>0</v>
      </c>
      <c r="AM138" s="229">
        <v>0</v>
      </c>
      <c r="AN138" s="228">
        <v>0</v>
      </c>
      <c r="AO138" s="229">
        <v>0</v>
      </c>
      <c r="AP138" s="228">
        <v>0</v>
      </c>
      <c r="AQ138" s="229">
        <v>0</v>
      </c>
      <c r="AR138" s="228">
        <v>0</v>
      </c>
      <c r="AS138" s="229">
        <v>0</v>
      </c>
      <c r="AT138" s="228">
        <v>0</v>
      </c>
      <c r="AU138" s="229">
        <v>0</v>
      </c>
      <c r="AV138" s="228">
        <v>0</v>
      </c>
      <c r="AW138" s="229">
        <v>0</v>
      </c>
      <c r="AX138" s="228">
        <v>0</v>
      </c>
      <c r="AY138" s="229">
        <v>0</v>
      </c>
      <c r="AZ138" s="228">
        <v>0</v>
      </c>
      <c r="BA138" s="228">
        <v>0</v>
      </c>
      <c r="BB138" s="230">
        <v>0</v>
      </c>
      <c r="BC138" s="231">
        <v>0</v>
      </c>
      <c r="BD138" s="232">
        <v>0</v>
      </c>
      <c r="BE138" s="231">
        <v>0</v>
      </c>
      <c r="BF138" s="232">
        <v>0</v>
      </c>
      <c r="BG138" s="231">
        <v>0</v>
      </c>
      <c r="BH138" s="232">
        <v>0</v>
      </c>
      <c r="BI138" s="231">
        <v>0</v>
      </c>
      <c r="BJ138" s="232">
        <v>0</v>
      </c>
      <c r="BK138" s="231">
        <v>0</v>
      </c>
      <c r="BL138" s="232">
        <v>0</v>
      </c>
      <c r="BM138" s="231">
        <v>0</v>
      </c>
      <c r="BN138" s="232">
        <v>0</v>
      </c>
      <c r="BO138" s="231">
        <v>0</v>
      </c>
      <c r="BP138" s="232">
        <v>0</v>
      </c>
      <c r="BQ138" s="231">
        <v>0</v>
      </c>
      <c r="BR138" s="232">
        <v>0</v>
      </c>
      <c r="BS138" s="231">
        <v>0</v>
      </c>
      <c r="BT138" s="232">
        <v>0</v>
      </c>
      <c r="BU138" s="231">
        <v>0</v>
      </c>
      <c r="BV138" s="232">
        <v>0</v>
      </c>
      <c r="BW138" s="231">
        <v>0</v>
      </c>
      <c r="BX138" s="232">
        <v>0</v>
      </c>
      <c r="BY138" s="231">
        <v>0</v>
      </c>
      <c r="BZ138" s="232">
        <v>0</v>
      </c>
      <c r="CA138" s="231">
        <v>0</v>
      </c>
      <c r="CB138" s="232">
        <v>0</v>
      </c>
      <c r="CC138" s="231">
        <v>0</v>
      </c>
      <c r="CD138" s="232">
        <v>0</v>
      </c>
      <c r="CE138" s="231">
        <v>0</v>
      </c>
      <c r="CF138" s="232">
        <v>0</v>
      </c>
      <c r="CG138" s="231">
        <v>0</v>
      </c>
      <c r="CH138" s="232">
        <v>0</v>
      </c>
      <c r="CI138" s="231">
        <v>0</v>
      </c>
      <c r="CJ138" s="232">
        <v>0</v>
      </c>
      <c r="CK138" s="231">
        <v>0</v>
      </c>
      <c r="CL138" s="232">
        <v>0</v>
      </c>
      <c r="CM138" s="231">
        <v>0</v>
      </c>
      <c r="CN138" s="232">
        <v>0</v>
      </c>
      <c r="CO138" s="231">
        <v>0</v>
      </c>
      <c r="CP138" s="232">
        <v>0</v>
      </c>
      <c r="CQ138" s="231">
        <v>0</v>
      </c>
      <c r="CR138" s="232">
        <v>0</v>
      </c>
      <c r="CS138" s="231">
        <v>0</v>
      </c>
      <c r="CT138" s="232">
        <v>0</v>
      </c>
      <c r="CU138" s="231">
        <v>0</v>
      </c>
      <c r="CV138" s="232">
        <v>0</v>
      </c>
      <c r="CW138" s="231">
        <v>0</v>
      </c>
    </row>
    <row r="139" spans="2:101" x14ac:dyDescent="0.25">
      <c r="B139" s="94" t="s">
        <v>142</v>
      </c>
      <c r="C139" s="95" t="s">
        <v>142</v>
      </c>
      <c r="D139" s="195" t="s">
        <v>142</v>
      </c>
      <c r="E139" s="196" t="s">
        <v>142</v>
      </c>
      <c r="F139" s="197" t="s">
        <v>142</v>
      </c>
      <c r="G139" s="198" t="s">
        <v>142</v>
      </c>
      <c r="H139" s="197" t="s">
        <v>142</v>
      </c>
      <c r="I139" s="198" t="s">
        <v>142</v>
      </c>
      <c r="J139" s="197" t="s">
        <v>142</v>
      </c>
      <c r="K139" s="198" t="s">
        <v>142</v>
      </c>
      <c r="L139" s="197" t="s">
        <v>142</v>
      </c>
      <c r="M139" s="198" t="s">
        <v>142</v>
      </c>
      <c r="N139" s="197" t="s">
        <v>142</v>
      </c>
      <c r="O139" s="198" t="s">
        <v>142</v>
      </c>
      <c r="P139" s="197" t="s">
        <v>142</v>
      </c>
      <c r="Q139" s="198" t="s">
        <v>142</v>
      </c>
      <c r="R139" s="197" t="s">
        <v>142</v>
      </c>
      <c r="S139" s="198" t="s">
        <v>142</v>
      </c>
      <c r="T139" s="197" t="s">
        <v>142</v>
      </c>
      <c r="U139" s="198" t="s">
        <v>142</v>
      </c>
      <c r="V139" s="197" t="s">
        <v>142</v>
      </c>
      <c r="W139" s="198" t="s">
        <v>142</v>
      </c>
      <c r="X139" s="197" t="s">
        <v>142</v>
      </c>
      <c r="Y139" s="198" t="s">
        <v>142</v>
      </c>
      <c r="Z139" s="197" t="s">
        <v>142</v>
      </c>
      <c r="AA139" s="198" t="s">
        <v>142</v>
      </c>
      <c r="AB139" s="197" t="s">
        <v>142</v>
      </c>
      <c r="AC139" s="198" t="s">
        <v>142</v>
      </c>
      <c r="AD139" s="197" t="s">
        <v>142</v>
      </c>
      <c r="AE139" s="198" t="s">
        <v>142</v>
      </c>
      <c r="AF139" s="197" t="s">
        <v>142</v>
      </c>
      <c r="AG139" s="198" t="s">
        <v>142</v>
      </c>
      <c r="AH139" s="197" t="s">
        <v>142</v>
      </c>
      <c r="AI139" s="198" t="s">
        <v>142</v>
      </c>
      <c r="AJ139" s="197" t="s">
        <v>142</v>
      </c>
      <c r="AK139" s="198" t="s">
        <v>142</v>
      </c>
      <c r="AL139" s="197" t="s">
        <v>142</v>
      </c>
      <c r="AM139" s="198" t="s">
        <v>142</v>
      </c>
      <c r="AN139" s="197" t="s">
        <v>142</v>
      </c>
      <c r="AO139" s="198" t="s">
        <v>142</v>
      </c>
      <c r="AP139" s="197" t="s">
        <v>142</v>
      </c>
      <c r="AQ139" s="198" t="s">
        <v>142</v>
      </c>
      <c r="AR139" s="197" t="s">
        <v>142</v>
      </c>
      <c r="AS139" s="198" t="s">
        <v>142</v>
      </c>
      <c r="AT139" s="197" t="s">
        <v>142</v>
      </c>
      <c r="AU139" s="198" t="s">
        <v>142</v>
      </c>
      <c r="AV139" s="197" t="s">
        <v>142</v>
      </c>
      <c r="AW139" s="198" t="s">
        <v>142</v>
      </c>
      <c r="AX139" s="197" t="s">
        <v>142</v>
      </c>
      <c r="AY139" s="198" t="s">
        <v>142</v>
      </c>
      <c r="AZ139" s="197" t="s">
        <v>142</v>
      </c>
      <c r="BA139" s="197" t="s">
        <v>142</v>
      </c>
      <c r="BB139" s="199" t="s">
        <v>142</v>
      </c>
      <c r="BC139" s="200" t="s">
        <v>142</v>
      </c>
      <c r="BD139" s="201" t="s">
        <v>142</v>
      </c>
      <c r="BE139" s="200" t="s">
        <v>142</v>
      </c>
      <c r="BF139" s="201" t="s">
        <v>142</v>
      </c>
      <c r="BG139" s="200" t="s">
        <v>142</v>
      </c>
      <c r="BH139" s="201" t="s">
        <v>142</v>
      </c>
      <c r="BI139" s="200" t="s">
        <v>142</v>
      </c>
      <c r="BJ139" s="201" t="s">
        <v>142</v>
      </c>
      <c r="BK139" s="200" t="s">
        <v>142</v>
      </c>
      <c r="BL139" s="201" t="s">
        <v>142</v>
      </c>
      <c r="BM139" s="200" t="s">
        <v>142</v>
      </c>
      <c r="BN139" s="201" t="s">
        <v>142</v>
      </c>
      <c r="BO139" s="200" t="s">
        <v>142</v>
      </c>
      <c r="BP139" s="201" t="s">
        <v>142</v>
      </c>
      <c r="BQ139" s="200" t="s">
        <v>142</v>
      </c>
      <c r="BR139" s="201" t="s">
        <v>142</v>
      </c>
      <c r="BS139" s="200" t="s">
        <v>142</v>
      </c>
      <c r="BT139" s="201" t="s">
        <v>142</v>
      </c>
      <c r="BU139" s="200" t="s">
        <v>142</v>
      </c>
      <c r="BV139" s="201" t="s">
        <v>142</v>
      </c>
      <c r="BW139" s="200" t="s">
        <v>142</v>
      </c>
      <c r="BX139" s="201" t="s">
        <v>142</v>
      </c>
      <c r="BY139" s="200" t="s">
        <v>142</v>
      </c>
      <c r="BZ139" s="201" t="s">
        <v>142</v>
      </c>
      <c r="CA139" s="200" t="s">
        <v>142</v>
      </c>
      <c r="CB139" s="201" t="s">
        <v>142</v>
      </c>
      <c r="CC139" s="200" t="s">
        <v>142</v>
      </c>
      <c r="CD139" s="201" t="s">
        <v>142</v>
      </c>
      <c r="CE139" s="200" t="s">
        <v>142</v>
      </c>
      <c r="CF139" s="201" t="s">
        <v>142</v>
      </c>
      <c r="CG139" s="200" t="s">
        <v>142</v>
      </c>
      <c r="CH139" s="201" t="s">
        <v>142</v>
      </c>
      <c r="CI139" s="200" t="s">
        <v>142</v>
      </c>
      <c r="CJ139" s="201" t="s">
        <v>142</v>
      </c>
      <c r="CK139" s="200" t="s">
        <v>142</v>
      </c>
      <c r="CL139" s="201" t="s">
        <v>142</v>
      </c>
      <c r="CM139" s="200" t="s">
        <v>142</v>
      </c>
      <c r="CN139" s="201" t="s">
        <v>142</v>
      </c>
      <c r="CO139" s="200" t="s">
        <v>142</v>
      </c>
      <c r="CP139" s="201" t="s">
        <v>142</v>
      </c>
      <c r="CQ139" s="200" t="s">
        <v>142</v>
      </c>
      <c r="CR139" s="201" t="s">
        <v>142</v>
      </c>
      <c r="CS139" s="200" t="s">
        <v>142</v>
      </c>
      <c r="CT139" s="201" t="s">
        <v>142</v>
      </c>
      <c r="CU139" s="200" t="s">
        <v>142</v>
      </c>
      <c r="CV139" s="201" t="s">
        <v>142</v>
      </c>
      <c r="CW139" s="200" t="s">
        <v>142</v>
      </c>
    </row>
    <row r="140" spans="2:101" x14ac:dyDescent="0.25">
      <c r="B140" s="94"/>
      <c r="C140" s="95"/>
      <c r="D140" s="195"/>
      <c r="E140" s="196"/>
      <c r="F140" s="197"/>
      <c r="G140" s="198"/>
      <c r="H140" s="197"/>
      <c r="I140" s="198"/>
      <c r="J140" s="197"/>
      <c r="K140" s="198"/>
      <c r="L140" s="197"/>
      <c r="M140" s="198"/>
      <c r="N140" s="197"/>
      <c r="O140" s="198"/>
      <c r="P140" s="197"/>
      <c r="Q140" s="198"/>
      <c r="R140" s="197"/>
      <c r="S140" s="198"/>
      <c r="T140" s="197"/>
      <c r="U140" s="198"/>
      <c r="V140" s="197"/>
      <c r="W140" s="198"/>
      <c r="X140" s="197"/>
      <c r="Y140" s="198"/>
      <c r="Z140" s="197"/>
      <c r="AA140" s="198"/>
      <c r="AB140" s="197"/>
      <c r="AC140" s="198"/>
      <c r="AD140" s="197"/>
      <c r="AE140" s="198"/>
      <c r="AF140" s="197"/>
      <c r="AG140" s="198"/>
      <c r="AH140" s="197"/>
      <c r="AI140" s="198"/>
      <c r="AJ140" s="197"/>
      <c r="AK140" s="198"/>
      <c r="AL140" s="197"/>
      <c r="AM140" s="198"/>
      <c r="AN140" s="197"/>
      <c r="AO140" s="198"/>
      <c r="AP140" s="197"/>
      <c r="AQ140" s="198"/>
      <c r="AR140" s="197"/>
      <c r="AS140" s="198"/>
      <c r="AT140" s="197"/>
      <c r="AU140" s="198"/>
      <c r="AV140" s="197"/>
      <c r="AW140" s="198"/>
      <c r="AX140" s="197"/>
      <c r="AY140" s="198"/>
      <c r="AZ140" s="197"/>
      <c r="BA140" s="197"/>
      <c r="BB140" s="199"/>
      <c r="BC140" s="200"/>
      <c r="BD140" s="201"/>
      <c r="BE140" s="200"/>
      <c r="BF140" s="201"/>
      <c r="BG140" s="200"/>
      <c r="BH140" s="201"/>
      <c r="BI140" s="200"/>
      <c r="BJ140" s="201"/>
      <c r="BK140" s="200"/>
      <c r="BL140" s="201"/>
      <c r="BM140" s="200"/>
      <c r="BN140" s="201"/>
      <c r="BO140" s="200"/>
      <c r="BP140" s="201"/>
      <c r="BQ140" s="200"/>
      <c r="BR140" s="201"/>
      <c r="BS140" s="200"/>
      <c r="BT140" s="201"/>
      <c r="BU140" s="200"/>
      <c r="BV140" s="201"/>
      <c r="BW140" s="200"/>
      <c r="BX140" s="201"/>
      <c r="BY140" s="200"/>
      <c r="BZ140" s="201"/>
      <c r="CA140" s="200"/>
      <c r="CB140" s="201"/>
      <c r="CC140" s="200"/>
      <c r="CD140" s="201"/>
      <c r="CE140" s="200"/>
      <c r="CF140" s="201"/>
      <c r="CG140" s="200"/>
      <c r="CH140" s="201"/>
      <c r="CI140" s="200"/>
      <c r="CJ140" s="201"/>
      <c r="CK140" s="200"/>
      <c r="CL140" s="201"/>
      <c r="CM140" s="200"/>
      <c r="CN140" s="201"/>
      <c r="CO140" s="200"/>
      <c r="CP140" s="201"/>
      <c r="CQ140" s="200"/>
      <c r="CR140" s="201"/>
      <c r="CS140" s="200"/>
      <c r="CT140" s="201"/>
      <c r="CU140" s="200"/>
      <c r="CV140" s="201"/>
      <c r="CW140" s="200"/>
    </row>
    <row r="141" spans="2:101" x14ac:dyDescent="0.25">
      <c r="B141" s="94"/>
      <c r="C141" s="95"/>
      <c r="D141" s="195"/>
      <c r="E141" s="196"/>
      <c r="F141" s="197"/>
      <c r="G141" s="198"/>
      <c r="H141" s="197"/>
      <c r="I141" s="198"/>
      <c r="J141" s="197"/>
      <c r="K141" s="198"/>
      <c r="L141" s="197"/>
      <c r="M141" s="198"/>
      <c r="N141" s="197"/>
      <c r="O141" s="198"/>
      <c r="P141" s="197"/>
      <c r="Q141" s="198"/>
      <c r="R141" s="197"/>
      <c r="S141" s="198"/>
      <c r="T141" s="197"/>
      <c r="U141" s="198"/>
      <c r="V141" s="197"/>
      <c r="W141" s="198"/>
      <c r="X141" s="197"/>
      <c r="Y141" s="198"/>
      <c r="Z141" s="197"/>
      <c r="AA141" s="198"/>
      <c r="AB141" s="197"/>
      <c r="AC141" s="198"/>
      <c r="AD141" s="197"/>
      <c r="AE141" s="198"/>
      <c r="AF141" s="197"/>
      <c r="AG141" s="198"/>
      <c r="AH141" s="197"/>
      <c r="AI141" s="198"/>
      <c r="AJ141" s="197"/>
      <c r="AK141" s="198"/>
      <c r="AL141" s="197"/>
      <c r="AM141" s="198"/>
      <c r="AN141" s="197"/>
      <c r="AO141" s="198"/>
      <c r="AP141" s="197"/>
      <c r="AQ141" s="198"/>
      <c r="AR141" s="197"/>
      <c r="AS141" s="198"/>
      <c r="AT141" s="197"/>
      <c r="AU141" s="198"/>
      <c r="AV141" s="197"/>
      <c r="AW141" s="198"/>
      <c r="AX141" s="197"/>
      <c r="AY141" s="198"/>
      <c r="AZ141" s="197"/>
      <c r="BA141" s="197"/>
      <c r="BB141" s="199"/>
      <c r="BC141" s="200"/>
      <c r="BD141" s="201"/>
      <c r="BE141" s="200"/>
      <c r="BF141" s="201"/>
      <c r="BG141" s="200"/>
      <c r="BH141" s="201"/>
      <c r="BI141" s="200"/>
      <c r="BJ141" s="201"/>
      <c r="BK141" s="200"/>
      <c r="BL141" s="201"/>
      <c r="BM141" s="200"/>
      <c r="BN141" s="201"/>
      <c r="BO141" s="200"/>
      <c r="BP141" s="201"/>
      <c r="BQ141" s="200"/>
      <c r="BR141" s="201"/>
      <c r="BS141" s="200"/>
      <c r="BT141" s="201"/>
      <c r="BU141" s="200"/>
      <c r="BV141" s="201"/>
      <c r="BW141" s="200"/>
      <c r="BX141" s="201"/>
      <c r="BY141" s="200"/>
      <c r="BZ141" s="201"/>
      <c r="CA141" s="200"/>
      <c r="CB141" s="201"/>
      <c r="CC141" s="200"/>
      <c r="CD141" s="201"/>
      <c r="CE141" s="200"/>
      <c r="CF141" s="201"/>
      <c r="CG141" s="200"/>
      <c r="CH141" s="201"/>
      <c r="CI141" s="200"/>
      <c r="CJ141" s="201"/>
      <c r="CK141" s="200"/>
      <c r="CL141" s="201"/>
      <c r="CM141" s="200"/>
      <c r="CN141" s="201"/>
      <c r="CO141" s="200"/>
      <c r="CP141" s="201"/>
      <c r="CQ141" s="200"/>
      <c r="CR141" s="201"/>
      <c r="CS141" s="200"/>
      <c r="CT141" s="201"/>
      <c r="CU141" s="200"/>
      <c r="CV141" s="201"/>
      <c r="CW141" s="200"/>
    </row>
    <row r="142" spans="2:101" x14ac:dyDescent="0.25">
      <c r="B142" s="94"/>
      <c r="C142" s="95"/>
      <c r="D142" s="195"/>
      <c r="E142" s="196"/>
      <c r="F142" s="197"/>
      <c r="G142" s="198"/>
      <c r="H142" s="197"/>
      <c r="I142" s="198"/>
      <c r="J142" s="197"/>
      <c r="K142" s="198"/>
      <c r="L142" s="197"/>
      <c r="M142" s="198"/>
      <c r="N142" s="197"/>
      <c r="O142" s="198"/>
      <c r="P142" s="197"/>
      <c r="Q142" s="198"/>
      <c r="R142" s="197"/>
      <c r="S142" s="198"/>
      <c r="T142" s="197"/>
      <c r="U142" s="198"/>
      <c r="V142" s="197"/>
      <c r="W142" s="198"/>
      <c r="X142" s="197"/>
      <c r="Y142" s="198"/>
      <c r="Z142" s="197"/>
      <c r="AA142" s="198"/>
      <c r="AB142" s="197"/>
      <c r="AC142" s="198"/>
      <c r="AD142" s="197"/>
      <c r="AE142" s="198"/>
      <c r="AF142" s="197"/>
      <c r="AG142" s="198"/>
      <c r="AH142" s="197"/>
      <c r="AI142" s="198"/>
      <c r="AJ142" s="197"/>
      <c r="AK142" s="198"/>
      <c r="AL142" s="197"/>
      <c r="AM142" s="198"/>
      <c r="AN142" s="197"/>
      <c r="AO142" s="198"/>
      <c r="AP142" s="197"/>
      <c r="AQ142" s="198"/>
      <c r="AR142" s="197"/>
      <c r="AS142" s="198"/>
      <c r="AT142" s="197"/>
      <c r="AU142" s="198"/>
      <c r="AV142" s="197"/>
      <c r="AW142" s="198"/>
      <c r="AX142" s="197"/>
      <c r="AY142" s="198"/>
      <c r="AZ142" s="197"/>
      <c r="BA142" s="197"/>
      <c r="BB142" s="199"/>
      <c r="BC142" s="200"/>
      <c r="BD142" s="201"/>
      <c r="BE142" s="200"/>
      <c r="BF142" s="201"/>
      <c r="BG142" s="200"/>
      <c r="BH142" s="201"/>
      <c r="BI142" s="200"/>
      <c r="BJ142" s="201"/>
      <c r="BK142" s="200"/>
      <c r="BL142" s="201"/>
      <c r="BM142" s="200"/>
      <c r="BN142" s="201"/>
      <c r="BO142" s="200"/>
      <c r="BP142" s="201"/>
      <c r="BQ142" s="200"/>
      <c r="BR142" s="201"/>
      <c r="BS142" s="200"/>
      <c r="BT142" s="201"/>
      <c r="BU142" s="200"/>
      <c r="BV142" s="201"/>
      <c r="BW142" s="200"/>
      <c r="BX142" s="201"/>
      <c r="BY142" s="200"/>
      <c r="BZ142" s="201"/>
      <c r="CA142" s="200"/>
      <c r="CB142" s="201"/>
      <c r="CC142" s="200"/>
      <c r="CD142" s="201"/>
      <c r="CE142" s="200"/>
      <c r="CF142" s="201"/>
      <c r="CG142" s="200"/>
      <c r="CH142" s="201"/>
      <c r="CI142" s="200"/>
      <c r="CJ142" s="201"/>
      <c r="CK142" s="200"/>
      <c r="CL142" s="201"/>
      <c r="CM142" s="200"/>
      <c r="CN142" s="201"/>
      <c r="CO142" s="200"/>
      <c r="CP142" s="201"/>
      <c r="CQ142" s="200"/>
      <c r="CR142" s="201"/>
      <c r="CS142" s="200"/>
      <c r="CT142" s="201"/>
      <c r="CU142" s="200"/>
      <c r="CV142" s="201"/>
      <c r="CW142" s="200"/>
    </row>
    <row r="143" spans="2:101" x14ac:dyDescent="0.25">
      <c r="B143" s="94"/>
      <c r="C143" s="95"/>
      <c r="D143" s="195"/>
      <c r="E143" s="196"/>
      <c r="F143" s="197"/>
      <c r="G143" s="198"/>
      <c r="H143" s="197"/>
      <c r="I143" s="198"/>
      <c r="J143" s="197"/>
      <c r="K143" s="198"/>
      <c r="L143" s="197"/>
      <c r="M143" s="198"/>
      <c r="N143" s="197"/>
      <c r="O143" s="198"/>
      <c r="P143" s="197"/>
      <c r="Q143" s="198"/>
      <c r="R143" s="197"/>
      <c r="S143" s="198"/>
      <c r="T143" s="197"/>
      <c r="U143" s="198"/>
      <c r="V143" s="197"/>
      <c r="W143" s="198"/>
      <c r="X143" s="197"/>
      <c r="Y143" s="198"/>
      <c r="Z143" s="197"/>
      <c r="AA143" s="198"/>
      <c r="AB143" s="197"/>
      <c r="AC143" s="198"/>
      <c r="AD143" s="197"/>
      <c r="AE143" s="198"/>
      <c r="AF143" s="197"/>
      <c r="AG143" s="198"/>
      <c r="AH143" s="197"/>
      <c r="AI143" s="198"/>
      <c r="AJ143" s="197"/>
      <c r="AK143" s="198"/>
      <c r="AL143" s="197"/>
      <c r="AM143" s="198"/>
      <c r="AN143" s="197"/>
      <c r="AO143" s="198"/>
      <c r="AP143" s="197"/>
      <c r="AQ143" s="198"/>
      <c r="AR143" s="197"/>
      <c r="AS143" s="198"/>
      <c r="AT143" s="197"/>
      <c r="AU143" s="198"/>
      <c r="AV143" s="197"/>
      <c r="AW143" s="198"/>
      <c r="AX143" s="197"/>
      <c r="AY143" s="198"/>
      <c r="AZ143" s="197"/>
      <c r="BA143" s="197"/>
      <c r="BB143" s="199"/>
      <c r="BC143" s="200"/>
      <c r="BD143" s="201"/>
      <c r="BE143" s="200"/>
      <c r="BF143" s="201"/>
      <c r="BG143" s="200"/>
      <c r="BH143" s="201"/>
      <c r="BI143" s="200"/>
      <c r="BJ143" s="201"/>
      <c r="BK143" s="200"/>
      <c r="BL143" s="201"/>
      <c r="BM143" s="200"/>
      <c r="BN143" s="201"/>
      <c r="BO143" s="200"/>
      <c r="BP143" s="201"/>
      <c r="BQ143" s="200"/>
      <c r="BR143" s="201"/>
      <c r="BS143" s="200"/>
      <c r="BT143" s="201"/>
      <c r="BU143" s="200"/>
      <c r="BV143" s="201"/>
      <c r="BW143" s="200"/>
      <c r="BX143" s="201"/>
      <c r="BY143" s="200"/>
      <c r="BZ143" s="201"/>
      <c r="CA143" s="200"/>
      <c r="CB143" s="201"/>
      <c r="CC143" s="200"/>
      <c r="CD143" s="201"/>
      <c r="CE143" s="200"/>
      <c r="CF143" s="201"/>
      <c r="CG143" s="200"/>
      <c r="CH143" s="201"/>
      <c r="CI143" s="200"/>
      <c r="CJ143" s="201"/>
      <c r="CK143" s="200"/>
      <c r="CL143" s="201"/>
      <c r="CM143" s="200"/>
      <c r="CN143" s="201"/>
      <c r="CO143" s="200"/>
      <c r="CP143" s="201"/>
      <c r="CQ143" s="200"/>
      <c r="CR143" s="201"/>
      <c r="CS143" s="200"/>
      <c r="CT143" s="201"/>
      <c r="CU143" s="200"/>
      <c r="CV143" s="201"/>
      <c r="CW143" s="200"/>
    </row>
    <row r="144" spans="2:101" x14ac:dyDescent="0.25">
      <c r="B144" s="94"/>
      <c r="C144" s="95"/>
      <c r="D144" s="195"/>
      <c r="E144" s="196"/>
      <c r="F144" s="197"/>
      <c r="G144" s="198"/>
      <c r="H144" s="197"/>
      <c r="I144" s="198"/>
      <c r="J144" s="197"/>
      <c r="K144" s="198"/>
      <c r="L144" s="197"/>
      <c r="M144" s="198"/>
      <c r="N144" s="197"/>
      <c r="O144" s="198"/>
      <c r="P144" s="197"/>
      <c r="Q144" s="198"/>
      <c r="R144" s="197"/>
      <c r="S144" s="198"/>
      <c r="T144" s="197"/>
      <c r="U144" s="198"/>
      <c r="V144" s="197"/>
      <c r="W144" s="198"/>
      <c r="X144" s="197"/>
      <c r="Y144" s="198"/>
      <c r="Z144" s="197"/>
      <c r="AA144" s="198"/>
      <c r="AB144" s="197"/>
      <c r="AC144" s="198"/>
      <c r="AD144" s="197"/>
      <c r="AE144" s="198"/>
      <c r="AF144" s="197"/>
      <c r="AG144" s="198"/>
      <c r="AH144" s="197"/>
      <c r="AI144" s="198"/>
      <c r="AJ144" s="197"/>
      <c r="AK144" s="198"/>
      <c r="AL144" s="197"/>
      <c r="AM144" s="198"/>
      <c r="AN144" s="197"/>
      <c r="AO144" s="198"/>
      <c r="AP144" s="197"/>
      <c r="AQ144" s="198"/>
      <c r="AR144" s="197"/>
      <c r="AS144" s="198"/>
      <c r="AT144" s="197"/>
      <c r="AU144" s="198"/>
      <c r="AV144" s="197"/>
      <c r="AW144" s="198"/>
      <c r="AX144" s="197"/>
      <c r="AY144" s="198"/>
      <c r="AZ144" s="197"/>
      <c r="BA144" s="197"/>
      <c r="BB144" s="199"/>
      <c r="BC144" s="200"/>
      <c r="BD144" s="201"/>
      <c r="BE144" s="200"/>
      <c r="BF144" s="201"/>
      <c r="BG144" s="200"/>
      <c r="BH144" s="201"/>
      <c r="BI144" s="200"/>
      <c r="BJ144" s="201"/>
      <c r="BK144" s="200"/>
      <c r="BL144" s="201"/>
      <c r="BM144" s="200"/>
      <c r="BN144" s="201"/>
      <c r="BO144" s="200"/>
      <c r="BP144" s="201"/>
      <c r="BQ144" s="200"/>
      <c r="BR144" s="201"/>
      <c r="BS144" s="200"/>
      <c r="BT144" s="201"/>
      <c r="BU144" s="200"/>
      <c r="BV144" s="201"/>
      <c r="BW144" s="200"/>
      <c r="BX144" s="201"/>
      <c r="BY144" s="200"/>
      <c r="BZ144" s="201"/>
      <c r="CA144" s="200"/>
      <c r="CB144" s="201"/>
      <c r="CC144" s="200"/>
      <c r="CD144" s="201"/>
      <c r="CE144" s="200"/>
      <c r="CF144" s="201"/>
      <c r="CG144" s="200"/>
      <c r="CH144" s="201"/>
      <c r="CI144" s="200"/>
      <c r="CJ144" s="201"/>
      <c r="CK144" s="200"/>
      <c r="CL144" s="201"/>
      <c r="CM144" s="200"/>
      <c r="CN144" s="201"/>
      <c r="CO144" s="200"/>
      <c r="CP144" s="201"/>
      <c r="CQ144" s="200"/>
      <c r="CR144" s="201"/>
      <c r="CS144" s="200"/>
      <c r="CT144" s="201"/>
      <c r="CU144" s="200"/>
      <c r="CV144" s="201"/>
      <c r="CW144" s="200"/>
    </row>
    <row r="145" spans="2:101" x14ac:dyDescent="0.25">
      <c r="B145" s="94"/>
      <c r="C145" s="95"/>
      <c r="D145" s="195"/>
      <c r="E145" s="196"/>
      <c r="F145" s="197"/>
      <c r="G145" s="198"/>
      <c r="H145" s="197"/>
      <c r="I145" s="198"/>
      <c r="J145" s="197"/>
      <c r="K145" s="198"/>
      <c r="L145" s="197"/>
      <c r="M145" s="198"/>
      <c r="N145" s="197"/>
      <c r="O145" s="198"/>
      <c r="P145" s="197"/>
      <c r="Q145" s="198"/>
      <c r="R145" s="197"/>
      <c r="S145" s="198"/>
      <c r="T145" s="197"/>
      <c r="U145" s="198"/>
      <c r="V145" s="197"/>
      <c r="W145" s="198"/>
      <c r="X145" s="197"/>
      <c r="Y145" s="198"/>
      <c r="Z145" s="197"/>
      <c r="AA145" s="198"/>
      <c r="AB145" s="197"/>
      <c r="AC145" s="198"/>
      <c r="AD145" s="197"/>
      <c r="AE145" s="198"/>
      <c r="AF145" s="197"/>
      <c r="AG145" s="198"/>
      <c r="AH145" s="197"/>
      <c r="AI145" s="198"/>
      <c r="AJ145" s="197"/>
      <c r="AK145" s="198"/>
      <c r="AL145" s="197"/>
      <c r="AM145" s="198"/>
      <c r="AN145" s="197"/>
      <c r="AO145" s="198"/>
      <c r="AP145" s="197"/>
      <c r="AQ145" s="198"/>
      <c r="AR145" s="197"/>
      <c r="AS145" s="198"/>
      <c r="AT145" s="197"/>
      <c r="AU145" s="198"/>
      <c r="AV145" s="197"/>
      <c r="AW145" s="198"/>
      <c r="AX145" s="197"/>
      <c r="AY145" s="198"/>
      <c r="AZ145" s="197"/>
      <c r="BA145" s="197"/>
      <c r="BB145" s="199"/>
      <c r="BC145" s="200"/>
      <c r="BD145" s="201"/>
      <c r="BE145" s="200"/>
      <c r="BF145" s="201"/>
      <c r="BG145" s="200"/>
      <c r="BH145" s="201"/>
      <c r="BI145" s="200"/>
      <c r="BJ145" s="201"/>
      <c r="BK145" s="200"/>
      <c r="BL145" s="201"/>
      <c r="BM145" s="200"/>
      <c r="BN145" s="201"/>
      <c r="BO145" s="200"/>
      <c r="BP145" s="201"/>
      <c r="BQ145" s="200"/>
      <c r="BR145" s="201"/>
      <c r="BS145" s="200"/>
      <c r="BT145" s="201"/>
      <c r="BU145" s="200"/>
      <c r="BV145" s="201"/>
      <c r="BW145" s="200"/>
      <c r="BX145" s="201"/>
      <c r="BY145" s="200"/>
      <c r="BZ145" s="201"/>
      <c r="CA145" s="200"/>
      <c r="CB145" s="201"/>
      <c r="CC145" s="200"/>
      <c r="CD145" s="201"/>
      <c r="CE145" s="200"/>
      <c r="CF145" s="201"/>
      <c r="CG145" s="200"/>
      <c r="CH145" s="201"/>
      <c r="CI145" s="200"/>
      <c r="CJ145" s="201"/>
      <c r="CK145" s="200"/>
      <c r="CL145" s="201"/>
      <c r="CM145" s="200"/>
      <c r="CN145" s="201"/>
      <c r="CO145" s="200"/>
      <c r="CP145" s="201"/>
      <c r="CQ145" s="200"/>
      <c r="CR145" s="201"/>
      <c r="CS145" s="200"/>
      <c r="CT145" s="201"/>
      <c r="CU145" s="200"/>
      <c r="CV145" s="201"/>
      <c r="CW145" s="200"/>
    </row>
    <row r="146" spans="2:101" x14ac:dyDescent="0.25">
      <c r="B146" s="94"/>
      <c r="C146" s="95"/>
      <c r="D146" s="195"/>
      <c r="E146" s="196"/>
      <c r="F146" s="197"/>
      <c r="G146" s="198"/>
      <c r="H146" s="197"/>
      <c r="I146" s="198"/>
      <c r="J146" s="197"/>
      <c r="K146" s="198"/>
      <c r="L146" s="197"/>
      <c r="M146" s="198"/>
      <c r="N146" s="197"/>
      <c r="O146" s="198"/>
      <c r="P146" s="197"/>
      <c r="Q146" s="198"/>
      <c r="R146" s="197"/>
      <c r="S146" s="198"/>
      <c r="T146" s="197"/>
      <c r="U146" s="198"/>
      <c r="V146" s="197"/>
      <c r="W146" s="198"/>
      <c r="X146" s="197"/>
      <c r="Y146" s="198"/>
      <c r="Z146" s="197"/>
      <c r="AA146" s="198"/>
      <c r="AB146" s="197"/>
      <c r="AC146" s="198"/>
      <c r="AD146" s="197"/>
      <c r="AE146" s="198"/>
      <c r="AF146" s="197"/>
      <c r="AG146" s="198"/>
      <c r="AH146" s="197"/>
      <c r="AI146" s="198"/>
      <c r="AJ146" s="197"/>
      <c r="AK146" s="198"/>
      <c r="AL146" s="197"/>
      <c r="AM146" s="198"/>
      <c r="AN146" s="197"/>
      <c r="AO146" s="198"/>
      <c r="AP146" s="197"/>
      <c r="AQ146" s="198"/>
      <c r="AR146" s="197"/>
      <c r="AS146" s="198"/>
      <c r="AT146" s="197"/>
      <c r="AU146" s="198"/>
      <c r="AV146" s="197"/>
      <c r="AW146" s="198"/>
      <c r="AX146" s="197"/>
      <c r="AY146" s="198"/>
      <c r="AZ146" s="197"/>
      <c r="BA146" s="197"/>
      <c r="BB146" s="199"/>
      <c r="BC146" s="200"/>
      <c r="BD146" s="201"/>
      <c r="BE146" s="200"/>
      <c r="BF146" s="201"/>
      <c r="BG146" s="200"/>
      <c r="BH146" s="201"/>
      <c r="BI146" s="200"/>
      <c r="BJ146" s="201"/>
      <c r="BK146" s="200"/>
      <c r="BL146" s="201"/>
      <c r="BM146" s="200"/>
      <c r="BN146" s="201"/>
      <c r="BO146" s="200"/>
      <c r="BP146" s="201"/>
      <c r="BQ146" s="200"/>
      <c r="BR146" s="201"/>
      <c r="BS146" s="200"/>
      <c r="BT146" s="201"/>
      <c r="BU146" s="200"/>
      <c r="BV146" s="201"/>
      <c r="BW146" s="200"/>
      <c r="BX146" s="201"/>
      <c r="BY146" s="200"/>
      <c r="BZ146" s="201"/>
      <c r="CA146" s="200"/>
      <c r="CB146" s="201"/>
      <c r="CC146" s="200"/>
      <c r="CD146" s="201"/>
      <c r="CE146" s="200"/>
      <c r="CF146" s="201"/>
      <c r="CG146" s="200"/>
      <c r="CH146" s="201"/>
      <c r="CI146" s="200"/>
      <c r="CJ146" s="201"/>
      <c r="CK146" s="200"/>
      <c r="CL146" s="201"/>
      <c r="CM146" s="200"/>
      <c r="CN146" s="201"/>
      <c r="CO146" s="200"/>
      <c r="CP146" s="201"/>
      <c r="CQ146" s="200"/>
      <c r="CR146" s="201"/>
      <c r="CS146" s="200"/>
      <c r="CT146" s="201"/>
      <c r="CU146" s="200"/>
      <c r="CV146" s="201"/>
      <c r="CW146" s="200"/>
    </row>
    <row r="147" spans="2:101" x14ac:dyDescent="0.25">
      <c r="B147" s="94"/>
      <c r="C147" s="95"/>
      <c r="D147" s="195"/>
      <c r="E147" s="196"/>
      <c r="F147" s="197"/>
      <c r="G147" s="198"/>
      <c r="H147" s="197"/>
      <c r="I147" s="198"/>
      <c r="J147" s="197"/>
      <c r="K147" s="198"/>
      <c r="L147" s="197"/>
      <c r="M147" s="198"/>
      <c r="N147" s="197"/>
      <c r="O147" s="198"/>
      <c r="P147" s="197"/>
      <c r="Q147" s="198"/>
      <c r="R147" s="197"/>
      <c r="S147" s="198"/>
      <c r="T147" s="197"/>
      <c r="U147" s="198"/>
      <c r="V147" s="197"/>
      <c r="W147" s="198"/>
      <c r="X147" s="197"/>
      <c r="Y147" s="198"/>
      <c r="Z147" s="197"/>
      <c r="AA147" s="198"/>
      <c r="AB147" s="197"/>
      <c r="AC147" s="198"/>
      <c r="AD147" s="197"/>
      <c r="AE147" s="198"/>
      <c r="AF147" s="197"/>
      <c r="AG147" s="198"/>
      <c r="AH147" s="197"/>
      <c r="AI147" s="198"/>
      <c r="AJ147" s="197"/>
      <c r="AK147" s="198"/>
      <c r="AL147" s="197"/>
      <c r="AM147" s="198"/>
      <c r="AN147" s="197"/>
      <c r="AO147" s="198"/>
      <c r="AP147" s="197"/>
      <c r="AQ147" s="198"/>
      <c r="AR147" s="197"/>
      <c r="AS147" s="198"/>
      <c r="AT147" s="197"/>
      <c r="AU147" s="198"/>
      <c r="AV147" s="197"/>
      <c r="AW147" s="198"/>
      <c r="AX147" s="197"/>
      <c r="AY147" s="198"/>
      <c r="AZ147" s="197"/>
      <c r="BA147" s="197"/>
      <c r="BB147" s="199"/>
      <c r="BC147" s="200"/>
      <c r="BD147" s="201"/>
      <c r="BE147" s="200"/>
      <c r="BF147" s="201"/>
      <c r="BG147" s="200"/>
      <c r="BH147" s="201"/>
      <c r="BI147" s="200"/>
      <c r="BJ147" s="201"/>
      <c r="BK147" s="200"/>
      <c r="BL147" s="201"/>
      <c r="BM147" s="200"/>
      <c r="BN147" s="201"/>
      <c r="BO147" s="200"/>
      <c r="BP147" s="201"/>
      <c r="BQ147" s="200"/>
      <c r="BR147" s="201"/>
      <c r="BS147" s="200"/>
      <c r="BT147" s="201"/>
      <c r="BU147" s="200"/>
      <c r="BV147" s="201"/>
      <c r="BW147" s="200"/>
      <c r="BX147" s="201"/>
      <c r="BY147" s="200"/>
      <c r="BZ147" s="201"/>
      <c r="CA147" s="200"/>
      <c r="CB147" s="201"/>
      <c r="CC147" s="200"/>
      <c r="CD147" s="201"/>
      <c r="CE147" s="200"/>
      <c r="CF147" s="201"/>
      <c r="CG147" s="200"/>
      <c r="CH147" s="201"/>
      <c r="CI147" s="200"/>
      <c r="CJ147" s="201"/>
      <c r="CK147" s="200"/>
      <c r="CL147" s="201"/>
      <c r="CM147" s="200"/>
      <c r="CN147" s="201"/>
      <c r="CO147" s="200"/>
      <c r="CP147" s="201"/>
      <c r="CQ147" s="200"/>
      <c r="CR147" s="201"/>
      <c r="CS147" s="200"/>
      <c r="CT147" s="201"/>
      <c r="CU147" s="200"/>
      <c r="CV147" s="201"/>
      <c r="CW147" s="200"/>
    </row>
    <row r="148" spans="2:101" x14ac:dyDescent="0.25">
      <c r="B148" s="94"/>
      <c r="C148" s="95"/>
      <c r="D148" s="195"/>
      <c r="E148" s="196"/>
      <c r="F148" s="197"/>
      <c r="G148" s="198"/>
      <c r="H148" s="197"/>
      <c r="I148" s="198"/>
      <c r="J148" s="197"/>
      <c r="K148" s="198"/>
      <c r="L148" s="197"/>
      <c r="M148" s="198"/>
      <c r="N148" s="197"/>
      <c r="O148" s="198"/>
      <c r="P148" s="197"/>
      <c r="Q148" s="198"/>
      <c r="R148" s="197"/>
      <c r="S148" s="198"/>
      <c r="T148" s="197"/>
      <c r="U148" s="198"/>
      <c r="V148" s="197"/>
      <c r="W148" s="198"/>
      <c r="X148" s="197"/>
      <c r="Y148" s="198"/>
      <c r="Z148" s="197"/>
      <c r="AA148" s="198"/>
      <c r="AB148" s="197"/>
      <c r="AC148" s="198"/>
      <c r="AD148" s="197"/>
      <c r="AE148" s="198"/>
      <c r="AF148" s="197"/>
      <c r="AG148" s="198"/>
      <c r="AH148" s="197"/>
      <c r="AI148" s="198"/>
      <c r="AJ148" s="197"/>
      <c r="AK148" s="198"/>
      <c r="AL148" s="197"/>
      <c r="AM148" s="198"/>
      <c r="AN148" s="197"/>
      <c r="AO148" s="198"/>
      <c r="AP148" s="197"/>
      <c r="AQ148" s="198"/>
      <c r="AR148" s="197"/>
      <c r="AS148" s="198"/>
      <c r="AT148" s="197"/>
      <c r="AU148" s="198"/>
      <c r="AV148" s="197"/>
      <c r="AW148" s="198"/>
      <c r="AX148" s="197"/>
      <c r="AY148" s="198"/>
      <c r="AZ148" s="197"/>
      <c r="BA148" s="197"/>
      <c r="BB148" s="199"/>
      <c r="BC148" s="200"/>
      <c r="BD148" s="201"/>
      <c r="BE148" s="200"/>
      <c r="BF148" s="201"/>
      <c r="BG148" s="200"/>
      <c r="BH148" s="201"/>
      <c r="BI148" s="200"/>
      <c r="BJ148" s="201"/>
      <c r="BK148" s="200"/>
      <c r="BL148" s="201"/>
      <c r="BM148" s="200"/>
      <c r="BN148" s="201"/>
      <c r="BO148" s="200"/>
      <c r="BP148" s="201"/>
      <c r="BQ148" s="200"/>
      <c r="BR148" s="201"/>
      <c r="BS148" s="200"/>
      <c r="BT148" s="201"/>
      <c r="BU148" s="200"/>
      <c r="BV148" s="201"/>
      <c r="BW148" s="200"/>
      <c r="BX148" s="201"/>
      <c r="BY148" s="200"/>
      <c r="BZ148" s="201"/>
      <c r="CA148" s="200"/>
      <c r="CB148" s="201"/>
      <c r="CC148" s="200"/>
      <c r="CD148" s="201"/>
      <c r="CE148" s="200"/>
      <c r="CF148" s="201"/>
      <c r="CG148" s="200"/>
      <c r="CH148" s="201"/>
      <c r="CI148" s="200"/>
      <c r="CJ148" s="201"/>
      <c r="CK148" s="200"/>
      <c r="CL148" s="201"/>
      <c r="CM148" s="200"/>
      <c r="CN148" s="201"/>
      <c r="CO148" s="200"/>
      <c r="CP148" s="201"/>
      <c r="CQ148" s="200"/>
      <c r="CR148" s="201"/>
      <c r="CS148" s="200"/>
      <c r="CT148" s="201"/>
      <c r="CU148" s="200"/>
      <c r="CV148" s="201"/>
      <c r="CW148" s="200"/>
    </row>
    <row r="149" spans="2:101" x14ac:dyDescent="0.25">
      <c r="B149" s="94"/>
      <c r="C149" s="95"/>
      <c r="D149" s="195"/>
      <c r="E149" s="196"/>
      <c r="F149" s="197"/>
      <c r="G149" s="198"/>
      <c r="H149" s="197"/>
      <c r="I149" s="198"/>
      <c r="J149" s="197"/>
      <c r="K149" s="198"/>
      <c r="L149" s="197"/>
      <c r="M149" s="198"/>
      <c r="N149" s="197"/>
      <c r="O149" s="198"/>
      <c r="P149" s="197"/>
      <c r="Q149" s="198"/>
      <c r="R149" s="197"/>
      <c r="S149" s="198"/>
      <c r="T149" s="197"/>
      <c r="U149" s="198"/>
      <c r="V149" s="197"/>
      <c r="W149" s="198"/>
      <c r="X149" s="197"/>
      <c r="Y149" s="198"/>
      <c r="Z149" s="197"/>
      <c r="AA149" s="198"/>
      <c r="AB149" s="197"/>
      <c r="AC149" s="198"/>
      <c r="AD149" s="197"/>
      <c r="AE149" s="198"/>
      <c r="AF149" s="197"/>
      <c r="AG149" s="198"/>
      <c r="AH149" s="197"/>
      <c r="AI149" s="198"/>
      <c r="AJ149" s="197"/>
      <c r="AK149" s="198"/>
      <c r="AL149" s="197"/>
      <c r="AM149" s="198"/>
      <c r="AN149" s="197"/>
      <c r="AO149" s="198"/>
      <c r="AP149" s="197"/>
      <c r="AQ149" s="198"/>
      <c r="AR149" s="197"/>
      <c r="AS149" s="198"/>
      <c r="AT149" s="197"/>
      <c r="AU149" s="198"/>
      <c r="AV149" s="197"/>
      <c r="AW149" s="198"/>
      <c r="AX149" s="197"/>
      <c r="AY149" s="198"/>
      <c r="AZ149" s="197"/>
      <c r="BA149" s="197"/>
      <c r="BB149" s="199"/>
      <c r="BC149" s="200"/>
      <c r="BD149" s="201"/>
      <c r="BE149" s="200"/>
      <c r="BF149" s="201"/>
      <c r="BG149" s="200"/>
      <c r="BH149" s="201"/>
      <c r="BI149" s="200"/>
      <c r="BJ149" s="201"/>
      <c r="BK149" s="200"/>
      <c r="BL149" s="201"/>
      <c r="BM149" s="200"/>
      <c r="BN149" s="201"/>
      <c r="BO149" s="200"/>
      <c r="BP149" s="201"/>
      <c r="BQ149" s="200"/>
      <c r="BR149" s="201"/>
      <c r="BS149" s="200"/>
      <c r="BT149" s="201"/>
      <c r="BU149" s="200"/>
      <c r="BV149" s="201"/>
      <c r="BW149" s="200"/>
      <c r="BX149" s="201"/>
      <c r="BY149" s="200"/>
      <c r="BZ149" s="201"/>
      <c r="CA149" s="200"/>
      <c r="CB149" s="201"/>
      <c r="CC149" s="200"/>
      <c r="CD149" s="201"/>
      <c r="CE149" s="200"/>
      <c r="CF149" s="201"/>
      <c r="CG149" s="200"/>
      <c r="CH149" s="201"/>
      <c r="CI149" s="200"/>
      <c r="CJ149" s="201"/>
      <c r="CK149" s="200"/>
      <c r="CL149" s="201"/>
      <c r="CM149" s="200"/>
      <c r="CN149" s="201"/>
      <c r="CO149" s="200"/>
      <c r="CP149" s="201"/>
      <c r="CQ149" s="200"/>
      <c r="CR149" s="201"/>
      <c r="CS149" s="200"/>
      <c r="CT149" s="201"/>
      <c r="CU149" s="200"/>
      <c r="CV149" s="201"/>
      <c r="CW149" s="200"/>
    </row>
    <row r="150" spans="2:101" x14ac:dyDescent="0.25">
      <c r="B150" s="94"/>
      <c r="C150" s="95"/>
      <c r="D150" s="195"/>
      <c r="E150" s="196"/>
      <c r="F150" s="197"/>
      <c r="G150" s="198"/>
      <c r="H150" s="197"/>
      <c r="I150" s="198"/>
      <c r="J150" s="197"/>
      <c r="K150" s="198"/>
      <c r="L150" s="197"/>
      <c r="M150" s="198"/>
      <c r="N150" s="197"/>
      <c r="O150" s="198"/>
      <c r="P150" s="197"/>
      <c r="Q150" s="198"/>
      <c r="R150" s="197"/>
      <c r="S150" s="198"/>
      <c r="T150" s="197"/>
      <c r="U150" s="198"/>
      <c r="V150" s="197"/>
      <c r="W150" s="198"/>
      <c r="X150" s="197"/>
      <c r="Y150" s="198"/>
      <c r="Z150" s="197"/>
      <c r="AA150" s="198"/>
      <c r="AB150" s="197"/>
      <c r="AC150" s="198"/>
      <c r="AD150" s="197"/>
      <c r="AE150" s="198"/>
      <c r="AF150" s="197"/>
      <c r="AG150" s="198"/>
      <c r="AH150" s="197"/>
      <c r="AI150" s="198"/>
      <c r="AJ150" s="197"/>
      <c r="AK150" s="198"/>
      <c r="AL150" s="197"/>
      <c r="AM150" s="198"/>
      <c r="AN150" s="197"/>
      <c r="AO150" s="198"/>
      <c r="AP150" s="197"/>
      <c r="AQ150" s="198"/>
      <c r="AR150" s="197"/>
      <c r="AS150" s="198"/>
      <c r="AT150" s="197"/>
      <c r="AU150" s="198"/>
      <c r="AV150" s="197"/>
      <c r="AW150" s="198"/>
      <c r="AX150" s="197"/>
      <c r="AY150" s="198"/>
      <c r="AZ150" s="197"/>
      <c r="BA150" s="197"/>
      <c r="BB150" s="199"/>
      <c r="BC150" s="200"/>
      <c r="BD150" s="201"/>
      <c r="BE150" s="200"/>
      <c r="BF150" s="201"/>
      <c r="BG150" s="200"/>
      <c r="BH150" s="201"/>
      <c r="BI150" s="200"/>
      <c r="BJ150" s="201"/>
      <c r="BK150" s="200"/>
      <c r="BL150" s="201"/>
      <c r="BM150" s="200"/>
      <c r="BN150" s="201"/>
      <c r="BO150" s="200"/>
      <c r="BP150" s="201"/>
      <c r="BQ150" s="200"/>
      <c r="BR150" s="201"/>
      <c r="BS150" s="200"/>
      <c r="BT150" s="201"/>
      <c r="BU150" s="200"/>
      <c r="BV150" s="201"/>
      <c r="BW150" s="200"/>
      <c r="BX150" s="201"/>
      <c r="BY150" s="200"/>
      <c r="BZ150" s="201"/>
      <c r="CA150" s="200"/>
      <c r="CB150" s="201"/>
      <c r="CC150" s="200"/>
      <c r="CD150" s="201"/>
      <c r="CE150" s="200"/>
      <c r="CF150" s="201"/>
      <c r="CG150" s="200"/>
      <c r="CH150" s="201"/>
      <c r="CI150" s="200"/>
      <c r="CJ150" s="201"/>
      <c r="CK150" s="200"/>
      <c r="CL150" s="201"/>
      <c r="CM150" s="200"/>
      <c r="CN150" s="201"/>
      <c r="CO150" s="200"/>
      <c r="CP150" s="201"/>
      <c r="CQ150" s="200"/>
      <c r="CR150" s="201"/>
      <c r="CS150" s="200"/>
      <c r="CT150" s="201"/>
      <c r="CU150" s="200"/>
      <c r="CV150" s="201"/>
      <c r="CW150" s="200"/>
    </row>
    <row r="151" spans="2:101" x14ac:dyDescent="0.25">
      <c r="B151" s="94"/>
      <c r="C151" s="95"/>
      <c r="D151" s="195"/>
      <c r="E151" s="196"/>
      <c r="F151" s="197"/>
      <c r="G151" s="198"/>
      <c r="H151" s="197"/>
      <c r="I151" s="198"/>
      <c r="J151" s="197"/>
      <c r="K151" s="198"/>
      <c r="L151" s="197"/>
      <c r="M151" s="198"/>
      <c r="N151" s="197"/>
      <c r="O151" s="198"/>
      <c r="P151" s="197"/>
      <c r="Q151" s="198"/>
      <c r="R151" s="197"/>
      <c r="S151" s="198"/>
      <c r="T151" s="197"/>
      <c r="U151" s="198"/>
      <c r="V151" s="197"/>
      <c r="W151" s="198"/>
      <c r="X151" s="197"/>
      <c r="Y151" s="198"/>
      <c r="Z151" s="197"/>
      <c r="AA151" s="198"/>
      <c r="AB151" s="197"/>
      <c r="AC151" s="198"/>
      <c r="AD151" s="197"/>
      <c r="AE151" s="198"/>
      <c r="AF151" s="197"/>
      <c r="AG151" s="198"/>
      <c r="AH151" s="197"/>
      <c r="AI151" s="198"/>
      <c r="AJ151" s="197"/>
      <c r="AK151" s="198"/>
      <c r="AL151" s="197"/>
      <c r="AM151" s="198"/>
      <c r="AN151" s="197"/>
      <c r="AO151" s="198"/>
      <c r="AP151" s="197"/>
      <c r="AQ151" s="198"/>
      <c r="AR151" s="197"/>
      <c r="AS151" s="198"/>
      <c r="AT151" s="197"/>
      <c r="AU151" s="198"/>
      <c r="AV151" s="197"/>
      <c r="AW151" s="198"/>
      <c r="AX151" s="197"/>
      <c r="AY151" s="198"/>
      <c r="AZ151" s="197"/>
      <c r="BA151" s="197"/>
      <c r="BB151" s="199"/>
      <c r="BC151" s="200"/>
      <c r="BD151" s="201"/>
      <c r="BE151" s="200"/>
      <c r="BF151" s="201"/>
      <c r="BG151" s="200"/>
      <c r="BH151" s="201"/>
      <c r="BI151" s="200"/>
      <c r="BJ151" s="201"/>
      <c r="BK151" s="200"/>
      <c r="BL151" s="201"/>
      <c r="BM151" s="200"/>
      <c r="BN151" s="201"/>
      <c r="BO151" s="200"/>
      <c r="BP151" s="201"/>
      <c r="BQ151" s="200"/>
      <c r="BR151" s="201"/>
      <c r="BS151" s="200"/>
      <c r="BT151" s="201"/>
      <c r="BU151" s="200"/>
      <c r="BV151" s="201"/>
      <c r="BW151" s="200"/>
      <c r="BX151" s="201"/>
      <c r="BY151" s="200"/>
      <c r="BZ151" s="201"/>
      <c r="CA151" s="200"/>
      <c r="CB151" s="201"/>
      <c r="CC151" s="200"/>
      <c r="CD151" s="201"/>
      <c r="CE151" s="200"/>
      <c r="CF151" s="201"/>
      <c r="CG151" s="200"/>
      <c r="CH151" s="201"/>
      <c r="CI151" s="200"/>
      <c r="CJ151" s="201"/>
      <c r="CK151" s="200"/>
      <c r="CL151" s="201"/>
      <c r="CM151" s="200"/>
      <c r="CN151" s="201"/>
      <c r="CO151" s="200"/>
      <c r="CP151" s="201"/>
      <c r="CQ151" s="200"/>
      <c r="CR151" s="201"/>
      <c r="CS151" s="200"/>
      <c r="CT151" s="201"/>
      <c r="CU151" s="200"/>
      <c r="CV151" s="201"/>
      <c r="CW151" s="200"/>
    </row>
    <row r="152" spans="2:101" x14ac:dyDescent="0.25">
      <c r="B152" s="94"/>
      <c r="C152" s="95"/>
      <c r="D152" s="195"/>
      <c r="E152" s="196"/>
      <c r="F152" s="197"/>
      <c r="G152" s="198"/>
      <c r="H152" s="197"/>
      <c r="I152" s="198"/>
      <c r="J152" s="197"/>
      <c r="K152" s="198"/>
      <c r="L152" s="197"/>
      <c r="M152" s="198"/>
      <c r="N152" s="197"/>
      <c r="O152" s="198"/>
      <c r="P152" s="197"/>
      <c r="Q152" s="198"/>
      <c r="R152" s="197"/>
      <c r="S152" s="198"/>
      <c r="T152" s="197"/>
      <c r="U152" s="198"/>
      <c r="V152" s="197"/>
      <c r="W152" s="198"/>
      <c r="X152" s="197"/>
      <c r="Y152" s="198"/>
      <c r="Z152" s="197"/>
      <c r="AA152" s="198"/>
      <c r="AB152" s="197"/>
      <c r="AC152" s="198"/>
      <c r="AD152" s="197"/>
      <c r="AE152" s="198"/>
      <c r="AF152" s="197"/>
      <c r="AG152" s="198"/>
      <c r="AH152" s="197"/>
      <c r="AI152" s="198"/>
      <c r="AJ152" s="197"/>
      <c r="AK152" s="198"/>
      <c r="AL152" s="197"/>
      <c r="AM152" s="198"/>
      <c r="AN152" s="197"/>
      <c r="AO152" s="198"/>
      <c r="AP152" s="197"/>
      <c r="AQ152" s="198"/>
      <c r="AR152" s="197"/>
      <c r="AS152" s="198"/>
      <c r="AT152" s="197"/>
      <c r="AU152" s="198"/>
      <c r="AV152" s="197"/>
      <c r="AW152" s="198"/>
      <c r="AX152" s="197"/>
      <c r="AY152" s="198"/>
      <c r="AZ152" s="197"/>
      <c r="BA152" s="197"/>
      <c r="BB152" s="199"/>
      <c r="BC152" s="200"/>
      <c r="BD152" s="201"/>
      <c r="BE152" s="200"/>
      <c r="BF152" s="201"/>
      <c r="BG152" s="200"/>
      <c r="BH152" s="201"/>
      <c r="BI152" s="200"/>
      <c r="BJ152" s="201"/>
      <c r="BK152" s="200"/>
      <c r="BL152" s="201"/>
      <c r="BM152" s="200"/>
      <c r="BN152" s="201"/>
      <c r="BO152" s="200"/>
      <c r="BP152" s="201"/>
      <c r="BQ152" s="200"/>
      <c r="BR152" s="201"/>
      <c r="BS152" s="200"/>
      <c r="BT152" s="201"/>
      <c r="BU152" s="200"/>
      <c r="BV152" s="201"/>
      <c r="BW152" s="200"/>
      <c r="BX152" s="201"/>
      <c r="BY152" s="200"/>
      <c r="BZ152" s="201"/>
      <c r="CA152" s="200"/>
      <c r="CB152" s="201"/>
      <c r="CC152" s="200"/>
      <c r="CD152" s="201"/>
      <c r="CE152" s="200"/>
      <c r="CF152" s="201"/>
      <c r="CG152" s="200"/>
      <c r="CH152" s="201"/>
      <c r="CI152" s="200"/>
      <c r="CJ152" s="201"/>
      <c r="CK152" s="200"/>
      <c r="CL152" s="201"/>
      <c r="CM152" s="200"/>
      <c r="CN152" s="201"/>
      <c r="CO152" s="200"/>
      <c r="CP152" s="201"/>
      <c r="CQ152" s="200"/>
      <c r="CR152" s="201"/>
      <c r="CS152" s="200"/>
      <c r="CT152" s="201"/>
      <c r="CU152" s="200"/>
      <c r="CV152" s="201"/>
      <c r="CW152" s="200"/>
    </row>
    <row r="153" spans="2:101" x14ac:dyDescent="0.25">
      <c r="B153" s="94"/>
      <c r="C153" s="95"/>
      <c r="D153" s="195"/>
      <c r="E153" s="196"/>
      <c r="F153" s="197"/>
      <c r="G153" s="198"/>
      <c r="H153" s="197"/>
      <c r="I153" s="198"/>
      <c r="J153" s="197"/>
      <c r="K153" s="198"/>
      <c r="L153" s="197"/>
      <c r="M153" s="198"/>
      <c r="N153" s="197"/>
      <c r="O153" s="198"/>
      <c r="P153" s="197"/>
      <c r="Q153" s="198"/>
      <c r="R153" s="197"/>
      <c r="S153" s="198"/>
      <c r="T153" s="197"/>
      <c r="U153" s="198"/>
      <c r="V153" s="197"/>
      <c r="W153" s="198"/>
      <c r="X153" s="197"/>
      <c r="Y153" s="198"/>
      <c r="Z153" s="197"/>
      <c r="AA153" s="198"/>
      <c r="AB153" s="197"/>
      <c r="AC153" s="198"/>
      <c r="AD153" s="197"/>
      <c r="AE153" s="198"/>
      <c r="AF153" s="197"/>
      <c r="AG153" s="198"/>
      <c r="AH153" s="197"/>
      <c r="AI153" s="198"/>
      <c r="AJ153" s="197"/>
      <c r="AK153" s="198"/>
      <c r="AL153" s="197"/>
      <c r="AM153" s="198"/>
      <c r="AN153" s="197"/>
      <c r="AO153" s="198"/>
      <c r="AP153" s="197"/>
      <c r="AQ153" s="198"/>
      <c r="AR153" s="197"/>
      <c r="AS153" s="198"/>
      <c r="AT153" s="197"/>
      <c r="AU153" s="198"/>
      <c r="AV153" s="197"/>
      <c r="AW153" s="198"/>
      <c r="AX153" s="197"/>
      <c r="AY153" s="198"/>
      <c r="AZ153" s="197"/>
      <c r="BA153" s="197"/>
      <c r="BB153" s="199"/>
      <c r="BC153" s="200"/>
      <c r="BD153" s="201"/>
      <c r="BE153" s="200"/>
      <c r="BF153" s="201"/>
      <c r="BG153" s="200"/>
      <c r="BH153" s="201"/>
      <c r="BI153" s="200"/>
      <c r="BJ153" s="201"/>
      <c r="BK153" s="200"/>
      <c r="BL153" s="201"/>
      <c r="BM153" s="200"/>
      <c r="BN153" s="201"/>
      <c r="BO153" s="200"/>
      <c r="BP153" s="201"/>
      <c r="BQ153" s="200"/>
      <c r="BR153" s="201"/>
      <c r="BS153" s="200"/>
      <c r="BT153" s="201"/>
      <c r="BU153" s="200"/>
      <c r="BV153" s="201"/>
      <c r="BW153" s="200"/>
      <c r="BX153" s="201"/>
      <c r="BY153" s="200"/>
      <c r="BZ153" s="201"/>
      <c r="CA153" s="200"/>
      <c r="CB153" s="201"/>
      <c r="CC153" s="200"/>
      <c r="CD153" s="201"/>
      <c r="CE153" s="200"/>
      <c r="CF153" s="201"/>
      <c r="CG153" s="200"/>
      <c r="CH153" s="201"/>
      <c r="CI153" s="200"/>
      <c r="CJ153" s="201"/>
      <c r="CK153" s="200"/>
      <c r="CL153" s="201"/>
      <c r="CM153" s="200"/>
      <c r="CN153" s="201"/>
      <c r="CO153" s="200"/>
      <c r="CP153" s="201"/>
      <c r="CQ153" s="200"/>
      <c r="CR153" s="201"/>
      <c r="CS153" s="200"/>
      <c r="CT153" s="201"/>
      <c r="CU153" s="200"/>
      <c r="CV153" s="201"/>
      <c r="CW153" s="200"/>
    </row>
    <row r="154" spans="2:101" x14ac:dyDescent="0.25">
      <c r="B154" s="94"/>
      <c r="C154" s="95"/>
      <c r="D154" s="195"/>
      <c r="E154" s="196"/>
      <c r="F154" s="197"/>
      <c r="G154" s="198"/>
      <c r="H154" s="197"/>
      <c r="I154" s="198"/>
      <c r="J154" s="197"/>
      <c r="K154" s="198"/>
      <c r="L154" s="197"/>
      <c r="M154" s="198"/>
      <c r="N154" s="197"/>
      <c r="O154" s="198"/>
      <c r="P154" s="197"/>
      <c r="Q154" s="198"/>
      <c r="R154" s="197"/>
      <c r="S154" s="198"/>
      <c r="T154" s="197"/>
      <c r="U154" s="198"/>
      <c r="V154" s="197"/>
      <c r="W154" s="198"/>
      <c r="X154" s="197"/>
      <c r="Y154" s="198"/>
      <c r="Z154" s="197"/>
      <c r="AA154" s="198"/>
      <c r="AB154" s="197"/>
      <c r="AC154" s="198"/>
      <c r="AD154" s="197"/>
      <c r="AE154" s="198"/>
      <c r="AF154" s="197"/>
      <c r="AG154" s="198"/>
      <c r="AH154" s="197"/>
      <c r="AI154" s="198"/>
      <c r="AJ154" s="197"/>
      <c r="AK154" s="198"/>
      <c r="AL154" s="197"/>
      <c r="AM154" s="198"/>
      <c r="AN154" s="197"/>
      <c r="AO154" s="198"/>
      <c r="AP154" s="197"/>
      <c r="AQ154" s="198"/>
      <c r="AR154" s="197"/>
      <c r="AS154" s="198"/>
      <c r="AT154" s="197"/>
      <c r="AU154" s="198"/>
      <c r="AV154" s="197"/>
      <c r="AW154" s="198"/>
      <c r="AX154" s="197"/>
      <c r="AY154" s="198"/>
      <c r="AZ154" s="197"/>
      <c r="BA154" s="197"/>
      <c r="BB154" s="199"/>
      <c r="BC154" s="200"/>
      <c r="BD154" s="201"/>
      <c r="BE154" s="200"/>
      <c r="BF154" s="201"/>
      <c r="BG154" s="200"/>
      <c r="BH154" s="201"/>
      <c r="BI154" s="200"/>
      <c r="BJ154" s="201"/>
      <c r="BK154" s="200"/>
      <c r="BL154" s="201"/>
      <c r="BM154" s="200"/>
      <c r="BN154" s="201"/>
      <c r="BO154" s="200"/>
      <c r="BP154" s="201"/>
      <c r="BQ154" s="200"/>
      <c r="BR154" s="201"/>
      <c r="BS154" s="200"/>
      <c r="BT154" s="201"/>
      <c r="BU154" s="200"/>
      <c r="BV154" s="201"/>
      <c r="BW154" s="200"/>
      <c r="BX154" s="201"/>
      <c r="BY154" s="200"/>
      <c r="BZ154" s="201"/>
      <c r="CA154" s="200"/>
      <c r="CB154" s="201"/>
      <c r="CC154" s="200"/>
      <c r="CD154" s="201"/>
      <c r="CE154" s="200"/>
      <c r="CF154" s="201"/>
      <c r="CG154" s="200"/>
      <c r="CH154" s="201"/>
      <c r="CI154" s="200"/>
      <c r="CJ154" s="201"/>
      <c r="CK154" s="200"/>
      <c r="CL154" s="201"/>
      <c r="CM154" s="200"/>
      <c r="CN154" s="201"/>
      <c r="CO154" s="200"/>
      <c r="CP154" s="201"/>
      <c r="CQ154" s="200"/>
      <c r="CR154" s="201"/>
      <c r="CS154" s="200"/>
      <c r="CT154" s="201"/>
      <c r="CU154" s="200"/>
      <c r="CV154" s="201"/>
      <c r="CW154" s="200"/>
    </row>
    <row r="155" spans="2:101" x14ac:dyDescent="0.25">
      <c r="B155" s="94"/>
      <c r="C155" s="95"/>
      <c r="D155" s="195"/>
      <c r="E155" s="196"/>
      <c r="F155" s="197"/>
      <c r="G155" s="198"/>
      <c r="H155" s="197"/>
      <c r="I155" s="198"/>
      <c r="J155" s="197"/>
      <c r="K155" s="198"/>
      <c r="L155" s="197"/>
      <c r="M155" s="198"/>
      <c r="N155" s="197"/>
      <c r="O155" s="198"/>
      <c r="P155" s="197"/>
      <c r="Q155" s="198"/>
      <c r="R155" s="197"/>
      <c r="S155" s="198"/>
      <c r="T155" s="197"/>
      <c r="U155" s="198"/>
      <c r="V155" s="197"/>
      <c r="W155" s="198"/>
      <c r="X155" s="197"/>
      <c r="Y155" s="198"/>
      <c r="Z155" s="197"/>
      <c r="AA155" s="198"/>
      <c r="AB155" s="197"/>
      <c r="AC155" s="198"/>
      <c r="AD155" s="197"/>
      <c r="AE155" s="198"/>
      <c r="AF155" s="197"/>
      <c r="AG155" s="198"/>
      <c r="AH155" s="197"/>
      <c r="AI155" s="198"/>
      <c r="AJ155" s="197"/>
      <c r="AK155" s="198"/>
      <c r="AL155" s="197"/>
      <c r="AM155" s="198"/>
      <c r="AN155" s="197"/>
      <c r="AO155" s="198"/>
      <c r="AP155" s="197"/>
      <c r="AQ155" s="198"/>
      <c r="AR155" s="197"/>
      <c r="AS155" s="198"/>
      <c r="AT155" s="197"/>
      <c r="AU155" s="198"/>
      <c r="AV155" s="197"/>
      <c r="AW155" s="198"/>
      <c r="AX155" s="197"/>
      <c r="AY155" s="198"/>
      <c r="AZ155" s="197"/>
      <c r="BA155" s="197"/>
      <c r="BB155" s="199"/>
      <c r="BC155" s="200"/>
      <c r="BD155" s="201"/>
      <c r="BE155" s="200"/>
      <c r="BF155" s="201"/>
      <c r="BG155" s="200"/>
      <c r="BH155" s="201"/>
      <c r="BI155" s="200"/>
      <c r="BJ155" s="201"/>
      <c r="BK155" s="200"/>
      <c r="BL155" s="201"/>
      <c r="BM155" s="200"/>
      <c r="BN155" s="201"/>
      <c r="BO155" s="200"/>
      <c r="BP155" s="201"/>
      <c r="BQ155" s="200"/>
      <c r="BR155" s="201"/>
      <c r="BS155" s="200"/>
      <c r="BT155" s="201"/>
      <c r="BU155" s="200"/>
      <c r="BV155" s="201"/>
      <c r="BW155" s="200"/>
      <c r="BX155" s="201"/>
      <c r="BY155" s="200"/>
      <c r="BZ155" s="201"/>
      <c r="CA155" s="200"/>
      <c r="CB155" s="201"/>
      <c r="CC155" s="200"/>
      <c r="CD155" s="201"/>
      <c r="CE155" s="200"/>
      <c r="CF155" s="201"/>
      <c r="CG155" s="200"/>
      <c r="CH155" s="201"/>
      <c r="CI155" s="200"/>
      <c r="CJ155" s="201"/>
      <c r="CK155" s="200"/>
      <c r="CL155" s="201"/>
      <c r="CM155" s="200"/>
      <c r="CN155" s="201"/>
      <c r="CO155" s="200"/>
      <c r="CP155" s="201"/>
      <c r="CQ155" s="200"/>
      <c r="CR155" s="201"/>
      <c r="CS155" s="200"/>
      <c r="CT155" s="201"/>
      <c r="CU155" s="200"/>
      <c r="CV155" s="201"/>
      <c r="CW155" s="200"/>
    </row>
    <row r="156" spans="2:101" x14ac:dyDescent="0.25">
      <c r="B156" s="94"/>
      <c r="C156" s="95"/>
      <c r="D156" s="195"/>
      <c r="E156" s="196"/>
      <c r="F156" s="197"/>
      <c r="G156" s="198"/>
      <c r="H156" s="197"/>
      <c r="I156" s="198"/>
      <c r="J156" s="197"/>
      <c r="K156" s="198"/>
      <c r="L156" s="197"/>
      <c r="M156" s="198"/>
      <c r="N156" s="197"/>
      <c r="O156" s="198"/>
      <c r="P156" s="197"/>
      <c r="Q156" s="198"/>
      <c r="R156" s="197"/>
      <c r="S156" s="198"/>
      <c r="T156" s="197"/>
      <c r="U156" s="198"/>
      <c r="V156" s="197"/>
      <c r="W156" s="198"/>
      <c r="X156" s="197"/>
      <c r="Y156" s="198"/>
      <c r="Z156" s="197"/>
      <c r="AA156" s="198"/>
      <c r="AB156" s="197"/>
      <c r="AC156" s="198"/>
      <c r="AD156" s="197"/>
      <c r="AE156" s="198"/>
      <c r="AF156" s="197"/>
      <c r="AG156" s="198"/>
      <c r="AH156" s="197"/>
      <c r="AI156" s="198"/>
      <c r="AJ156" s="197"/>
      <c r="AK156" s="198"/>
      <c r="AL156" s="197"/>
      <c r="AM156" s="198"/>
      <c r="AN156" s="197"/>
      <c r="AO156" s="198"/>
      <c r="AP156" s="197"/>
      <c r="AQ156" s="198"/>
      <c r="AR156" s="197"/>
      <c r="AS156" s="198"/>
      <c r="AT156" s="197"/>
      <c r="AU156" s="198"/>
      <c r="AV156" s="197"/>
      <c r="AW156" s="198"/>
      <c r="AX156" s="197"/>
      <c r="AY156" s="198"/>
      <c r="AZ156" s="197"/>
      <c r="BA156" s="197"/>
      <c r="BB156" s="199"/>
      <c r="BC156" s="200"/>
      <c r="BD156" s="201"/>
      <c r="BE156" s="200"/>
      <c r="BF156" s="201"/>
      <c r="BG156" s="200"/>
      <c r="BH156" s="201"/>
      <c r="BI156" s="200"/>
      <c r="BJ156" s="201"/>
      <c r="BK156" s="200"/>
      <c r="BL156" s="201"/>
      <c r="BM156" s="200"/>
      <c r="BN156" s="201"/>
      <c r="BO156" s="200"/>
      <c r="BP156" s="201"/>
      <c r="BQ156" s="200"/>
      <c r="BR156" s="201"/>
      <c r="BS156" s="200"/>
      <c r="BT156" s="201"/>
      <c r="BU156" s="200"/>
      <c r="BV156" s="201"/>
      <c r="BW156" s="200"/>
      <c r="BX156" s="201"/>
      <c r="BY156" s="200"/>
      <c r="BZ156" s="201"/>
      <c r="CA156" s="200"/>
      <c r="CB156" s="201"/>
      <c r="CC156" s="200"/>
      <c r="CD156" s="201"/>
      <c r="CE156" s="200"/>
      <c r="CF156" s="201"/>
      <c r="CG156" s="200"/>
      <c r="CH156" s="201"/>
      <c r="CI156" s="200"/>
      <c r="CJ156" s="201"/>
      <c r="CK156" s="200"/>
      <c r="CL156" s="201"/>
      <c r="CM156" s="200"/>
      <c r="CN156" s="201"/>
      <c r="CO156" s="200"/>
      <c r="CP156" s="201"/>
      <c r="CQ156" s="200"/>
      <c r="CR156" s="201"/>
      <c r="CS156" s="200"/>
      <c r="CT156" s="201"/>
      <c r="CU156" s="200"/>
      <c r="CV156" s="201"/>
      <c r="CW156" s="200"/>
    </row>
    <row r="157" spans="2:101" x14ac:dyDescent="0.25">
      <c r="B157" s="94"/>
      <c r="C157" s="95"/>
      <c r="D157" s="195"/>
      <c r="E157" s="196"/>
      <c r="F157" s="197"/>
      <c r="G157" s="198"/>
      <c r="H157" s="197"/>
      <c r="I157" s="198"/>
      <c r="J157" s="197"/>
      <c r="K157" s="198"/>
      <c r="L157" s="197"/>
      <c r="M157" s="198"/>
      <c r="N157" s="197"/>
      <c r="O157" s="198"/>
      <c r="P157" s="197"/>
      <c r="Q157" s="198"/>
      <c r="R157" s="197"/>
      <c r="S157" s="198"/>
      <c r="T157" s="197"/>
      <c r="U157" s="198"/>
      <c r="V157" s="197"/>
      <c r="W157" s="198"/>
      <c r="X157" s="197"/>
      <c r="Y157" s="198"/>
      <c r="Z157" s="197"/>
      <c r="AA157" s="198"/>
      <c r="AB157" s="197"/>
      <c r="AC157" s="198"/>
      <c r="AD157" s="197"/>
      <c r="AE157" s="198"/>
      <c r="AF157" s="197"/>
      <c r="AG157" s="198"/>
      <c r="AH157" s="197"/>
      <c r="AI157" s="198"/>
      <c r="AJ157" s="197"/>
      <c r="AK157" s="198"/>
      <c r="AL157" s="197"/>
      <c r="AM157" s="198"/>
      <c r="AN157" s="197"/>
      <c r="AO157" s="198"/>
      <c r="AP157" s="197"/>
      <c r="AQ157" s="198"/>
      <c r="AR157" s="197"/>
      <c r="AS157" s="198"/>
      <c r="AT157" s="197"/>
      <c r="AU157" s="198"/>
      <c r="AV157" s="197"/>
      <c r="AW157" s="198"/>
      <c r="AX157" s="197"/>
      <c r="AY157" s="198"/>
      <c r="AZ157" s="197"/>
      <c r="BA157" s="197"/>
      <c r="BB157" s="199"/>
      <c r="BC157" s="200"/>
      <c r="BD157" s="201"/>
      <c r="BE157" s="200"/>
      <c r="BF157" s="201"/>
      <c r="BG157" s="200"/>
      <c r="BH157" s="201"/>
      <c r="BI157" s="200"/>
      <c r="BJ157" s="201"/>
      <c r="BK157" s="200"/>
      <c r="BL157" s="201"/>
      <c r="BM157" s="200"/>
      <c r="BN157" s="201"/>
      <c r="BO157" s="200"/>
      <c r="BP157" s="201"/>
      <c r="BQ157" s="200"/>
      <c r="BR157" s="201"/>
      <c r="BS157" s="200"/>
      <c r="BT157" s="201"/>
      <c r="BU157" s="200"/>
      <c r="BV157" s="201"/>
      <c r="BW157" s="200"/>
      <c r="BX157" s="201"/>
      <c r="BY157" s="200"/>
      <c r="BZ157" s="201"/>
      <c r="CA157" s="200"/>
      <c r="CB157" s="201"/>
      <c r="CC157" s="200"/>
      <c r="CD157" s="201"/>
      <c r="CE157" s="200"/>
      <c r="CF157" s="201"/>
      <c r="CG157" s="200"/>
      <c r="CH157" s="201"/>
      <c r="CI157" s="200"/>
      <c r="CJ157" s="201"/>
      <c r="CK157" s="200"/>
      <c r="CL157" s="201"/>
      <c r="CM157" s="200"/>
      <c r="CN157" s="201"/>
      <c r="CO157" s="200"/>
      <c r="CP157" s="201"/>
      <c r="CQ157" s="200"/>
      <c r="CR157" s="201"/>
      <c r="CS157" s="200"/>
      <c r="CT157" s="201"/>
      <c r="CU157" s="200"/>
      <c r="CV157" s="201"/>
      <c r="CW157" s="200"/>
    </row>
    <row r="158" spans="2:101" x14ac:dyDescent="0.25">
      <c r="B158" s="94"/>
      <c r="C158" s="95"/>
      <c r="D158" s="195"/>
      <c r="E158" s="196"/>
      <c r="F158" s="197"/>
      <c r="G158" s="198"/>
      <c r="H158" s="197"/>
      <c r="I158" s="198"/>
      <c r="J158" s="197"/>
      <c r="K158" s="198"/>
      <c r="L158" s="197"/>
      <c r="M158" s="198"/>
      <c r="N158" s="197"/>
      <c r="O158" s="198"/>
      <c r="P158" s="197"/>
      <c r="Q158" s="198"/>
      <c r="R158" s="197"/>
      <c r="S158" s="198"/>
      <c r="T158" s="197"/>
      <c r="U158" s="198"/>
      <c r="V158" s="197"/>
      <c r="W158" s="198"/>
      <c r="X158" s="197"/>
      <c r="Y158" s="198"/>
      <c r="Z158" s="197"/>
      <c r="AA158" s="198"/>
      <c r="AB158" s="197"/>
      <c r="AC158" s="198"/>
      <c r="AD158" s="197"/>
      <c r="AE158" s="198"/>
      <c r="AF158" s="197"/>
      <c r="AG158" s="198"/>
      <c r="AH158" s="197"/>
      <c r="AI158" s="198"/>
      <c r="AJ158" s="197"/>
      <c r="AK158" s="198"/>
      <c r="AL158" s="197"/>
      <c r="AM158" s="198"/>
      <c r="AN158" s="197"/>
      <c r="AO158" s="198"/>
      <c r="AP158" s="197"/>
      <c r="AQ158" s="198"/>
      <c r="AR158" s="197"/>
      <c r="AS158" s="198"/>
      <c r="AT158" s="197"/>
      <c r="AU158" s="198"/>
      <c r="AV158" s="197"/>
      <c r="AW158" s="198"/>
      <c r="AX158" s="197"/>
      <c r="AY158" s="198"/>
      <c r="AZ158" s="197"/>
      <c r="BA158" s="197"/>
      <c r="BB158" s="199"/>
      <c r="BC158" s="200"/>
      <c r="BD158" s="201"/>
      <c r="BE158" s="200"/>
      <c r="BF158" s="201"/>
      <c r="BG158" s="200"/>
      <c r="BH158" s="201"/>
      <c r="BI158" s="200"/>
      <c r="BJ158" s="201"/>
      <c r="BK158" s="200"/>
      <c r="BL158" s="201"/>
      <c r="BM158" s="200"/>
      <c r="BN158" s="201"/>
      <c r="BO158" s="200"/>
      <c r="BP158" s="201"/>
      <c r="BQ158" s="200"/>
      <c r="BR158" s="201"/>
      <c r="BS158" s="200"/>
      <c r="BT158" s="201"/>
      <c r="BU158" s="200"/>
      <c r="BV158" s="201"/>
      <c r="BW158" s="200"/>
      <c r="BX158" s="201"/>
      <c r="BY158" s="200"/>
      <c r="BZ158" s="201"/>
      <c r="CA158" s="200"/>
      <c r="CB158" s="201"/>
      <c r="CC158" s="200"/>
      <c r="CD158" s="201"/>
      <c r="CE158" s="200"/>
      <c r="CF158" s="201"/>
      <c r="CG158" s="200"/>
      <c r="CH158" s="201"/>
      <c r="CI158" s="200"/>
      <c r="CJ158" s="201"/>
      <c r="CK158" s="200"/>
      <c r="CL158" s="201"/>
      <c r="CM158" s="200"/>
      <c r="CN158" s="201"/>
      <c r="CO158" s="200"/>
      <c r="CP158" s="201"/>
      <c r="CQ158" s="200"/>
      <c r="CR158" s="201"/>
      <c r="CS158" s="200"/>
      <c r="CT158" s="201"/>
      <c r="CU158" s="200"/>
      <c r="CV158" s="201"/>
      <c r="CW158" s="200"/>
    </row>
    <row r="159" spans="2:101" x14ac:dyDescent="0.25">
      <c r="B159" s="94"/>
      <c r="C159" s="95"/>
      <c r="D159" s="195"/>
      <c r="E159" s="196"/>
      <c r="F159" s="197"/>
      <c r="G159" s="198"/>
      <c r="H159" s="197"/>
      <c r="I159" s="198"/>
      <c r="J159" s="197"/>
      <c r="K159" s="198"/>
      <c r="L159" s="197"/>
      <c r="M159" s="198"/>
      <c r="N159" s="197"/>
      <c r="O159" s="198"/>
      <c r="P159" s="197"/>
      <c r="Q159" s="198"/>
      <c r="R159" s="197"/>
      <c r="S159" s="198"/>
      <c r="T159" s="197"/>
      <c r="U159" s="198"/>
      <c r="V159" s="197"/>
      <c r="W159" s="198"/>
      <c r="X159" s="197"/>
      <c r="Y159" s="198"/>
      <c r="Z159" s="197"/>
      <c r="AA159" s="198"/>
      <c r="AB159" s="197"/>
      <c r="AC159" s="198"/>
      <c r="AD159" s="197"/>
      <c r="AE159" s="198"/>
      <c r="AF159" s="197"/>
      <c r="AG159" s="198"/>
      <c r="AH159" s="197"/>
      <c r="AI159" s="198"/>
      <c r="AJ159" s="197"/>
      <c r="AK159" s="198"/>
      <c r="AL159" s="197"/>
      <c r="AM159" s="198"/>
      <c r="AN159" s="197"/>
      <c r="AO159" s="198"/>
      <c r="AP159" s="197"/>
      <c r="AQ159" s="198"/>
      <c r="AR159" s="197"/>
      <c r="AS159" s="198"/>
      <c r="AT159" s="197"/>
      <c r="AU159" s="198"/>
      <c r="AV159" s="197"/>
      <c r="AW159" s="198"/>
      <c r="AX159" s="197"/>
      <c r="AY159" s="198"/>
      <c r="AZ159" s="197"/>
      <c r="BA159" s="197"/>
      <c r="BB159" s="199"/>
      <c r="BC159" s="200"/>
      <c r="BD159" s="201"/>
      <c r="BE159" s="200"/>
      <c r="BF159" s="201"/>
      <c r="BG159" s="200"/>
      <c r="BH159" s="201"/>
      <c r="BI159" s="200"/>
      <c r="BJ159" s="201"/>
      <c r="BK159" s="200"/>
      <c r="BL159" s="201"/>
      <c r="BM159" s="200"/>
      <c r="BN159" s="201"/>
      <c r="BO159" s="200"/>
      <c r="BP159" s="201"/>
      <c r="BQ159" s="200"/>
      <c r="BR159" s="201"/>
      <c r="BS159" s="200"/>
      <c r="BT159" s="201"/>
      <c r="BU159" s="200"/>
      <c r="BV159" s="201"/>
      <c r="BW159" s="200"/>
      <c r="BX159" s="201"/>
      <c r="BY159" s="200"/>
      <c r="BZ159" s="201"/>
      <c r="CA159" s="200"/>
      <c r="CB159" s="201"/>
      <c r="CC159" s="200"/>
      <c r="CD159" s="201"/>
      <c r="CE159" s="200"/>
      <c r="CF159" s="201"/>
      <c r="CG159" s="200"/>
      <c r="CH159" s="201"/>
      <c r="CI159" s="200"/>
      <c r="CJ159" s="201"/>
      <c r="CK159" s="200"/>
      <c r="CL159" s="201"/>
      <c r="CM159" s="200"/>
      <c r="CN159" s="201"/>
      <c r="CO159" s="200"/>
      <c r="CP159" s="201"/>
      <c r="CQ159" s="200"/>
      <c r="CR159" s="201"/>
      <c r="CS159" s="200"/>
      <c r="CT159" s="201"/>
      <c r="CU159" s="200"/>
      <c r="CV159" s="201"/>
      <c r="CW159" s="200"/>
    </row>
    <row r="160" spans="2:101" x14ac:dyDescent="0.25">
      <c r="B160" s="94"/>
      <c r="C160" s="95"/>
      <c r="D160" s="195"/>
      <c r="E160" s="196"/>
      <c r="F160" s="197"/>
      <c r="G160" s="198"/>
      <c r="H160" s="197"/>
      <c r="I160" s="198"/>
      <c r="J160" s="197"/>
      <c r="K160" s="198"/>
      <c r="L160" s="197"/>
      <c r="M160" s="198"/>
      <c r="N160" s="197"/>
      <c r="O160" s="198"/>
      <c r="P160" s="197"/>
      <c r="Q160" s="198"/>
      <c r="R160" s="197"/>
      <c r="S160" s="198"/>
      <c r="T160" s="197"/>
      <c r="U160" s="198"/>
      <c r="V160" s="197"/>
      <c r="W160" s="198"/>
      <c r="X160" s="197"/>
      <c r="Y160" s="198"/>
      <c r="Z160" s="197"/>
      <c r="AA160" s="198"/>
      <c r="AB160" s="197"/>
      <c r="AC160" s="198"/>
      <c r="AD160" s="197"/>
      <c r="AE160" s="198"/>
      <c r="AF160" s="197"/>
      <c r="AG160" s="198"/>
      <c r="AH160" s="197"/>
      <c r="AI160" s="198"/>
      <c r="AJ160" s="197"/>
      <c r="AK160" s="198"/>
      <c r="AL160" s="197"/>
      <c r="AM160" s="198"/>
      <c r="AN160" s="197"/>
      <c r="AO160" s="198"/>
      <c r="AP160" s="197"/>
      <c r="AQ160" s="198"/>
      <c r="AR160" s="197"/>
      <c r="AS160" s="198"/>
      <c r="AT160" s="197"/>
      <c r="AU160" s="198"/>
      <c r="AV160" s="197"/>
      <c r="AW160" s="198"/>
      <c r="AX160" s="197"/>
      <c r="AY160" s="198"/>
      <c r="AZ160" s="197"/>
      <c r="BA160" s="197"/>
      <c r="BB160" s="199"/>
      <c r="BC160" s="200"/>
      <c r="BD160" s="201"/>
      <c r="BE160" s="200"/>
      <c r="BF160" s="201"/>
      <c r="BG160" s="200"/>
      <c r="BH160" s="201"/>
      <c r="BI160" s="200"/>
      <c r="BJ160" s="201"/>
      <c r="BK160" s="200"/>
      <c r="BL160" s="201"/>
      <c r="BM160" s="200"/>
      <c r="BN160" s="201"/>
      <c r="BO160" s="200"/>
      <c r="BP160" s="201"/>
      <c r="BQ160" s="200"/>
      <c r="BR160" s="201"/>
      <c r="BS160" s="200"/>
      <c r="BT160" s="201"/>
      <c r="BU160" s="200"/>
      <c r="BV160" s="201"/>
      <c r="BW160" s="200"/>
      <c r="BX160" s="201"/>
      <c r="BY160" s="200"/>
      <c r="BZ160" s="201"/>
      <c r="CA160" s="200"/>
      <c r="CB160" s="201"/>
      <c r="CC160" s="200"/>
      <c r="CD160" s="201"/>
      <c r="CE160" s="200"/>
      <c r="CF160" s="201"/>
      <c r="CG160" s="200"/>
      <c r="CH160" s="201"/>
      <c r="CI160" s="200"/>
      <c r="CJ160" s="201"/>
      <c r="CK160" s="200"/>
      <c r="CL160" s="201"/>
      <c r="CM160" s="200"/>
      <c r="CN160" s="201"/>
      <c r="CO160" s="200"/>
      <c r="CP160" s="201"/>
      <c r="CQ160" s="200"/>
      <c r="CR160" s="201"/>
      <c r="CS160" s="200"/>
      <c r="CT160" s="201"/>
      <c r="CU160" s="200"/>
      <c r="CV160" s="201"/>
      <c r="CW160" s="200"/>
    </row>
    <row r="161" spans="2:101" x14ac:dyDescent="0.25">
      <c r="B161" s="94"/>
      <c r="C161" s="95"/>
      <c r="D161" s="195"/>
      <c r="E161" s="196"/>
      <c r="F161" s="197"/>
      <c r="G161" s="198"/>
      <c r="H161" s="197"/>
      <c r="I161" s="198"/>
      <c r="J161" s="197"/>
      <c r="K161" s="198"/>
      <c r="L161" s="197"/>
      <c r="M161" s="198"/>
      <c r="N161" s="197"/>
      <c r="O161" s="198"/>
      <c r="P161" s="197"/>
      <c r="Q161" s="198"/>
      <c r="R161" s="197"/>
      <c r="S161" s="198"/>
      <c r="T161" s="197"/>
      <c r="U161" s="198"/>
      <c r="V161" s="197"/>
      <c r="W161" s="198"/>
      <c r="X161" s="197"/>
      <c r="Y161" s="198"/>
      <c r="Z161" s="197"/>
      <c r="AA161" s="198"/>
      <c r="AB161" s="197"/>
      <c r="AC161" s="198"/>
      <c r="AD161" s="197"/>
      <c r="AE161" s="198"/>
      <c r="AF161" s="197"/>
      <c r="AG161" s="198"/>
      <c r="AH161" s="197"/>
      <c r="AI161" s="198"/>
      <c r="AJ161" s="197"/>
      <c r="AK161" s="198"/>
      <c r="AL161" s="197"/>
      <c r="AM161" s="198"/>
      <c r="AN161" s="197"/>
      <c r="AO161" s="198"/>
      <c r="AP161" s="197"/>
      <c r="AQ161" s="198"/>
      <c r="AR161" s="197"/>
      <c r="AS161" s="198"/>
      <c r="AT161" s="197"/>
      <c r="AU161" s="198"/>
      <c r="AV161" s="197"/>
      <c r="AW161" s="198"/>
      <c r="AX161" s="197"/>
      <c r="AY161" s="198"/>
      <c r="AZ161" s="197"/>
      <c r="BA161" s="197"/>
      <c r="BB161" s="199"/>
      <c r="BC161" s="200"/>
      <c r="BD161" s="201"/>
      <c r="BE161" s="200"/>
      <c r="BF161" s="201"/>
      <c r="BG161" s="200"/>
      <c r="BH161" s="201"/>
      <c r="BI161" s="200"/>
      <c r="BJ161" s="201"/>
      <c r="BK161" s="200"/>
      <c r="BL161" s="201"/>
      <c r="BM161" s="200"/>
      <c r="BN161" s="201"/>
      <c r="BO161" s="200"/>
      <c r="BP161" s="201"/>
      <c r="BQ161" s="200"/>
      <c r="BR161" s="201"/>
      <c r="BS161" s="200"/>
      <c r="BT161" s="201"/>
      <c r="BU161" s="200"/>
      <c r="BV161" s="201"/>
      <c r="BW161" s="200"/>
      <c r="BX161" s="201"/>
      <c r="BY161" s="200"/>
      <c r="BZ161" s="201"/>
      <c r="CA161" s="200"/>
      <c r="CB161" s="201"/>
      <c r="CC161" s="200"/>
      <c r="CD161" s="201"/>
      <c r="CE161" s="200"/>
      <c r="CF161" s="201"/>
      <c r="CG161" s="200"/>
      <c r="CH161" s="201"/>
      <c r="CI161" s="200"/>
      <c r="CJ161" s="201"/>
      <c r="CK161" s="200"/>
      <c r="CL161" s="201"/>
      <c r="CM161" s="200"/>
      <c r="CN161" s="201"/>
      <c r="CO161" s="200"/>
      <c r="CP161" s="201"/>
      <c r="CQ161" s="200"/>
      <c r="CR161" s="201"/>
      <c r="CS161" s="200"/>
      <c r="CT161" s="201"/>
      <c r="CU161" s="200"/>
      <c r="CV161" s="201"/>
      <c r="CW161" s="200"/>
    </row>
    <row r="162" spans="2:101" x14ac:dyDescent="0.25">
      <c r="B162" s="94"/>
      <c r="C162" s="95"/>
      <c r="D162" s="195"/>
      <c r="E162" s="196"/>
      <c r="F162" s="197"/>
      <c r="G162" s="198"/>
      <c r="H162" s="197"/>
      <c r="I162" s="198"/>
      <c r="J162" s="197"/>
      <c r="K162" s="198"/>
      <c r="L162" s="197"/>
      <c r="M162" s="198"/>
      <c r="N162" s="197"/>
      <c r="O162" s="198"/>
      <c r="P162" s="197"/>
      <c r="Q162" s="198"/>
      <c r="R162" s="197"/>
      <c r="S162" s="198"/>
      <c r="T162" s="197"/>
      <c r="U162" s="198"/>
      <c r="V162" s="197"/>
      <c r="W162" s="198"/>
      <c r="X162" s="197"/>
      <c r="Y162" s="198"/>
      <c r="Z162" s="197"/>
      <c r="AA162" s="198"/>
      <c r="AB162" s="197"/>
      <c r="AC162" s="198"/>
      <c r="AD162" s="197"/>
      <c r="AE162" s="198"/>
      <c r="AF162" s="197"/>
      <c r="AG162" s="198"/>
      <c r="AH162" s="197"/>
      <c r="AI162" s="198"/>
      <c r="AJ162" s="197"/>
      <c r="AK162" s="198"/>
      <c r="AL162" s="197"/>
      <c r="AM162" s="198"/>
      <c r="AN162" s="197"/>
      <c r="AO162" s="198"/>
      <c r="AP162" s="197"/>
      <c r="AQ162" s="198"/>
      <c r="AR162" s="197"/>
      <c r="AS162" s="198"/>
      <c r="AT162" s="197"/>
      <c r="AU162" s="198"/>
      <c r="AV162" s="197"/>
      <c r="AW162" s="198"/>
      <c r="AX162" s="197"/>
      <c r="AY162" s="198"/>
      <c r="AZ162" s="197"/>
      <c r="BA162" s="197"/>
      <c r="BB162" s="199"/>
      <c r="BC162" s="200"/>
      <c r="BD162" s="201"/>
      <c r="BE162" s="200"/>
      <c r="BF162" s="201"/>
      <c r="BG162" s="200"/>
      <c r="BH162" s="201"/>
      <c r="BI162" s="200"/>
      <c r="BJ162" s="201"/>
      <c r="BK162" s="200"/>
      <c r="BL162" s="201"/>
      <c r="BM162" s="200"/>
      <c r="BN162" s="201"/>
      <c r="BO162" s="200"/>
      <c r="BP162" s="201"/>
      <c r="BQ162" s="200"/>
      <c r="BR162" s="201"/>
      <c r="BS162" s="200"/>
      <c r="BT162" s="201"/>
      <c r="BU162" s="200"/>
      <c r="BV162" s="201"/>
      <c r="BW162" s="200"/>
      <c r="BX162" s="201"/>
      <c r="BY162" s="200"/>
      <c r="BZ162" s="201"/>
      <c r="CA162" s="200"/>
      <c r="CB162" s="201"/>
      <c r="CC162" s="200"/>
      <c r="CD162" s="201"/>
      <c r="CE162" s="200"/>
      <c r="CF162" s="201"/>
      <c r="CG162" s="200"/>
      <c r="CH162" s="201"/>
      <c r="CI162" s="200"/>
      <c r="CJ162" s="201"/>
      <c r="CK162" s="200"/>
      <c r="CL162" s="201"/>
      <c r="CM162" s="200"/>
      <c r="CN162" s="201"/>
      <c r="CO162" s="200"/>
      <c r="CP162" s="201"/>
      <c r="CQ162" s="200"/>
      <c r="CR162" s="201"/>
      <c r="CS162" s="200"/>
      <c r="CT162" s="201"/>
      <c r="CU162" s="200"/>
      <c r="CV162" s="201"/>
      <c r="CW162" s="200"/>
    </row>
    <row r="163" spans="2:101" x14ac:dyDescent="0.25">
      <c r="B163" s="94"/>
      <c r="C163" s="95"/>
      <c r="D163" s="195"/>
      <c r="E163" s="196"/>
      <c r="F163" s="197"/>
      <c r="G163" s="198"/>
      <c r="H163" s="197"/>
      <c r="I163" s="198"/>
      <c r="J163" s="197"/>
      <c r="K163" s="198"/>
      <c r="L163" s="197"/>
      <c r="M163" s="198"/>
      <c r="N163" s="197"/>
      <c r="O163" s="198"/>
      <c r="P163" s="197"/>
      <c r="Q163" s="198"/>
      <c r="R163" s="197"/>
      <c r="S163" s="198"/>
      <c r="T163" s="197"/>
      <c r="U163" s="198"/>
      <c r="V163" s="197"/>
      <c r="W163" s="198"/>
      <c r="X163" s="197"/>
      <c r="Y163" s="198"/>
      <c r="Z163" s="197"/>
      <c r="AA163" s="198"/>
      <c r="AB163" s="197"/>
      <c r="AC163" s="198"/>
      <c r="AD163" s="197"/>
      <c r="AE163" s="198"/>
      <c r="AF163" s="197"/>
      <c r="AG163" s="198"/>
      <c r="AH163" s="197"/>
      <c r="AI163" s="198"/>
      <c r="AJ163" s="197"/>
      <c r="AK163" s="198"/>
      <c r="AL163" s="197"/>
      <c r="AM163" s="198"/>
      <c r="AN163" s="197"/>
      <c r="AO163" s="198"/>
      <c r="AP163" s="197"/>
      <c r="AQ163" s="198"/>
      <c r="AR163" s="197"/>
      <c r="AS163" s="198"/>
      <c r="AT163" s="197"/>
      <c r="AU163" s="198"/>
      <c r="AV163" s="197"/>
      <c r="AW163" s="198"/>
      <c r="AX163" s="197"/>
      <c r="AY163" s="198"/>
      <c r="AZ163" s="197"/>
      <c r="BA163" s="197"/>
      <c r="BB163" s="199"/>
      <c r="BC163" s="200"/>
      <c r="BD163" s="201"/>
      <c r="BE163" s="200"/>
      <c r="BF163" s="201"/>
      <c r="BG163" s="200"/>
      <c r="BH163" s="201"/>
      <c r="BI163" s="200"/>
      <c r="BJ163" s="201"/>
      <c r="BK163" s="200"/>
      <c r="BL163" s="201"/>
      <c r="BM163" s="200"/>
      <c r="BN163" s="201"/>
      <c r="BO163" s="200"/>
      <c r="BP163" s="201"/>
      <c r="BQ163" s="200"/>
      <c r="BR163" s="201"/>
      <c r="BS163" s="200"/>
      <c r="BT163" s="201"/>
      <c r="BU163" s="200"/>
      <c r="BV163" s="201"/>
      <c r="BW163" s="200"/>
      <c r="BX163" s="201"/>
      <c r="BY163" s="200"/>
      <c r="BZ163" s="201"/>
      <c r="CA163" s="200"/>
      <c r="CB163" s="201"/>
      <c r="CC163" s="200"/>
      <c r="CD163" s="201"/>
      <c r="CE163" s="200"/>
      <c r="CF163" s="201"/>
      <c r="CG163" s="200"/>
      <c r="CH163" s="201"/>
      <c r="CI163" s="200"/>
      <c r="CJ163" s="201"/>
      <c r="CK163" s="200"/>
      <c r="CL163" s="201"/>
      <c r="CM163" s="200"/>
      <c r="CN163" s="201"/>
      <c r="CO163" s="200"/>
      <c r="CP163" s="201"/>
      <c r="CQ163" s="200"/>
      <c r="CR163" s="201"/>
      <c r="CS163" s="200"/>
      <c r="CT163" s="201"/>
      <c r="CU163" s="200"/>
      <c r="CV163" s="201"/>
      <c r="CW163" s="200"/>
    </row>
    <row r="164" spans="2:101" x14ac:dyDescent="0.25">
      <c r="B164" s="94"/>
      <c r="C164" s="95"/>
      <c r="D164" s="195"/>
      <c r="E164" s="196"/>
      <c r="F164" s="197"/>
      <c r="G164" s="198"/>
      <c r="H164" s="197"/>
      <c r="I164" s="198"/>
      <c r="J164" s="197"/>
      <c r="K164" s="198"/>
      <c r="L164" s="197"/>
      <c r="M164" s="198"/>
      <c r="N164" s="197"/>
      <c r="O164" s="198"/>
      <c r="P164" s="197"/>
      <c r="Q164" s="198"/>
      <c r="R164" s="197"/>
      <c r="S164" s="198"/>
      <c r="T164" s="197"/>
      <c r="U164" s="198"/>
      <c r="V164" s="197"/>
      <c r="W164" s="198"/>
      <c r="X164" s="197"/>
      <c r="Y164" s="198"/>
      <c r="Z164" s="197"/>
      <c r="AA164" s="198"/>
      <c r="AB164" s="197"/>
      <c r="AC164" s="198"/>
      <c r="AD164" s="197"/>
      <c r="AE164" s="198"/>
      <c r="AF164" s="197"/>
      <c r="AG164" s="198"/>
      <c r="AH164" s="197"/>
      <c r="AI164" s="198"/>
      <c r="AJ164" s="197"/>
      <c r="AK164" s="198"/>
      <c r="AL164" s="197"/>
      <c r="AM164" s="198"/>
      <c r="AN164" s="197"/>
      <c r="AO164" s="198"/>
      <c r="AP164" s="197"/>
      <c r="AQ164" s="198"/>
      <c r="AR164" s="197"/>
      <c r="AS164" s="198"/>
      <c r="AT164" s="197"/>
      <c r="AU164" s="198"/>
      <c r="AV164" s="197"/>
      <c r="AW164" s="198"/>
      <c r="AX164" s="197"/>
      <c r="AY164" s="198"/>
      <c r="AZ164" s="197"/>
      <c r="BA164" s="197"/>
      <c r="BB164" s="199"/>
      <c r="BC164" s="200"/>
      <c r="BD164" s="201"/>
      <c r="BE164" s="200"/>
      <c r="BF164" s="201"/>
      <c r="BG164" s="200"/>
      <c r="BH164" s="201"/>
      <c r="BI164" s="200"/>
      <c r="BJ164" s="201"/>
      <c r="BK164" s="200"/>
      <c r="BL164" s="201"/>
      <c r="BM164" s="200"/>
      <c r="BN164" s="201"/>
      <c r="BO164" s="200"/>
      <c r="BP164" s="201"/>
      <c r="BQ164" s="200"/>
      <c r="BR164" s="201"/>
      <c r="BS164" s="200"/>
      <c r="BT164" s="201"/>
      <c r="BU164" s="200"/>
      <c r="BV164" s="201"/>
      <c r="BW164" s="200"/>
      <c r="BX164" s="201"/>
      <c r="BY164" s="200"/>
      <c r="BZ164" s="201"/>
      <c r="CA164" s="200"/>
      <c r="CB164" s="201"/>
      <c r="CC164" s="200"/>
      <c r="CD164" s="201"/>
      <c r="CE164" s="200"/>
      <c r="CF164" s="201"/>
      <c r="CG164" s="200"/>
      <c r="CH164" s="201"/>
      <c r="CI164" s="200"/>
      <c r="CJ164" s="201"/>
      <c r="CK164" s="200"/>
      <c r="CL164" s="201"/>
      <c r="CM164" s="200"/>
      <c r="CN164" s="201"/>
      <c r="CO164" s="200"/>
      <c r="CP164" s="201"/>
      <c r="CQ164" s="200"/>
      <c r="CR164" s="201"/>
      <c r="CS164" s="200"/>
      <c r="CT164" s="201"/>
      <c r="CU164" s="200"/>
      <c r="CV164" s="201"/>
      <c r="CW164" s="200"/>
    </row>
    <row r="165" spans="2:101" x14ac:dyDescent="0.25">
      <c r="B165" s="94"/>
      <c r="C165" s="95"/>
      <c r="D165" s="195"/>
      <c r="E165" s="196"/>
      <c r="F165" s="197"/>
      <c r="G165" s="198"/>
      <c r="H165" s="197"/>
      <c r="I165" s="198"/>
      <c r="J165" s="197"/>
      <c r="K165" s="198"/>
      <c r="L165" s="197"/>
      <c r="M165" s="198"/>
      <c r="N165" s="197"/>
      <c r="O165" s="198"/>
      <c r="P165" s="197"/>
      <c r="Q165" s="198"/>
      <c r="R165" s="197"/>
      <c r="S165" s="198"/>
      <c r="T165" s="197"/>
      <c r="U165" s="198"/>
      <c r="V165" s="197"/>
      <c r="W165" s="198"/>
      <c r="X165" s="197"/>
      <c r="Y165" s="198"/>
      <c r="Z165" s="197"/>
      <c r="AA165" s="198"/>
      <c r="AB165" s="197"/>
      <c r="AC165" s="198"/>
      <c r="AD165" s="197"/>
      <c r="AE165" s="198"/>
      <c r="AF165" s="197"/>
      <c r="AG165" s="198"/>
      <c r="AH165" s="197"/>
      <c r="AI165" s="198"/>
      <c r="AJ165" s="197"/>
      <c r="AK165" s="198"/>
      <c r="AL165" s="197"/>
      <c r="AM165" s="198"/>
      <c r="AN165" s="197"/>
      <c r="AO165" s="198"/>
      <c r="AP165" s="197"/>
      <c r="AQ165" s="198"/>
      <c r="AR165" s="197"/>
      <c r="AS165" s="198"/>
      <c r="AT165" s="197"/>
      <c r="AU165" s="198"/>
      <c r="AV165" s="197"/>
      <c r="AW165" s="198"/>
      <c r="AX165" s="197"/>
      <c r="AY165" s="198"/>
      <c r="AZ165" s="197"/>
      <c r="BA165" s="197"/>
      <c r="BB165" s="199"/>
      <c r="BC165" s="200"/>
      <c r="BD165" s="201"/>
      <c r="BE165" s="200"/>
      <c r="BF165" s="201"/>
      <c r="BG165" s="200"/>
      <c r="BH165" s="201"/>
      <c r="BI165" s="200"/>
      <c r="BJ165" s="201"/>
      <c r="BK165" s="200"/>
      <c r="BL165" s="201"/>
      <c r="BM165" s="200"/>
      <c r="BN165" s="201"/>
      <c r="BO165" s="200"/>
      <c r="BP165" s="201"/>
      <c r="BQ165" s="200"/>
      <c r="BR165" s="201"/>
      <c r="BS165" s="200"/>
      <c r="BT165" s="201"/>
      <c r="BU165" s="200"/>
      <c r="BV165" s="201"/>
      <c r="BW165" s="200"/>
      <c r="BX165" s="201"/>
      <c r="BY165" s="200"/>
      <c r="BZ165" s="201"/>
      <c r="CA165" s="200"/>
      <c r="CB165" s="201"/>
      <c r="CC165" s="200"/>
      <c r="CD165" s="201"/>
      <c r="CE165" s="200"/>
      <c r="CF165" s="201"/>
      <c r="CG165" s="200"/>
      <c r="CH165" s="201"/>
      <c r="CI165" s="200"/>
      <c r="CJ165" s="201"/>
      <c r="CK165" s="200"/>
      <c r="CL165" s="201"/>
      <c r="CM165" s="200"/>
      <c r="CN165" s="201"/>
      <c r="CO165" s="200"/>
      <c r="CP165" s="201"/>
      <c r="CQ165" s="200"/>
      <c r="CR165" s="201"/>
      <c r="CS165" s="200"/>
      <c r="CT165" s="201"/>
      <c r="CU165" s="200"/>
      <c r="CV165" s="201"/>
      <c r="CW165" s="200"/>
    </row>
    <row r="166" spans="2:101" x14ac:dyDescent="0.25">
      <c r="B166" s="94"/>
      <c r="C166" s="95"/>
      <c r="D166" s="195"/>
      <c r="E166" s="196"/>
      <c r="F166" s="197"/>
      <c r="G166" s="198"/>
      <c r="H166" s="197"/>
      <c r="I166" s="198"/>
      <c r="J166" s="197"/>
      <c r="K166" s="198"/>
      <c r="L166" s="197"/>
      <c r="M166" s="198"/>
      <c r="N166" s="197"/>
      <c r="O166" s="198"/>
      <c r="P166" s="197"/>
      <c r="Q166" s="198"/>
      <c r="R166" s="197"/>
      <c r="S166" s="198"/>
      <c r="T166" s="197"/>
      <c r="U166" s="198"/>
      <c r="V166" s="197"/>
      <c r="W166" s="198"/>
      <c r="X166" s="197"/>
      <c r="Y166" s="198"/>
      <c r="Z166" s="197"/>
      <c r="AA166" s="198"/>
      <c r="AB166" s="197"/>
      <c r="AC166" s="198"/>
      <c r="AD166" s="197"/>
      <c r="AE166" s="198"/>
      <c r="AF166" s="197"/>
      <c r="AG166" s="198"/>
      <c r="AH166" s="197"/>
      <c r="AI166" s="198"/>
      <c r="AJ166" s="197"/>
      <c r="AK166" s="198"/>
      <c r="AL166" s="197"/>
      <c r="AM166" s="198"/>
      <c r="AN166" s="197"/>
      <c r="AO166" s="198"/>
      <c r="AP166" s="197"/>
      <c r="AQ166" s="198"/>
      <c r="AR166" s="197"/>
      <c r="AS166" s="198"/>
      <c r="AT166" s="197"/>
      <c r="AU166" s="198"/>
      <c r="AV166" s="197"/>
      <c r="AW166" s="198"/>
      <c r="AX166" s="197"/>
      <c r="AY166" s="198"/>
      <c r="AZ166" s="197"/>
      <c r="BA166" s="197"/>
      <c r="BB166" s="199"/>
      <c r="BC166" s="200"/>
      <c r="BD166" s="201"/>
      <c r="BE166" s="200"/>
      <c r="BF166" s="201"/>
      <c r="BG166" s="200"/>
      <c r="BH166" s="201"/>
      <c r="BI166" s="200"/>
      <c r="BJ166" s="201"/>
      <c r="BK166" s="200"/>
      <c r="BL166" s="201"/>
      <c r="BM166" s="200"/>
      <c r="BN166" s="201"/>
      <c r="BO166" s="200"/>
      <c r="BP166" s="201"/>
      <c r="BQ166" s="200"/>
      <c r="BR166" s="201"/>
      <c r="BS166" s="200"/>
      <c r="BT166" s="201"/>
      <c r="BU166" s="200"/>
      <c r="BV166" s="201"/>
      <c r="BW166" s="200"/>
      <c r="BX166" s="201"/>
      <c r="BY166" s="200"/>
      <c r="BZ166" s="201"/>
      <c r="CA166" s="200"/>
      <c r="CB166" s="201"/>
      <c r="CC166" s="200"/>
      <c r="CD166" s="201"/>
      <c r="CE166" s="200"/>
      <c r="CF166" s="201"/>
      <c r="CG166" s="200"/>
      <c r="CH166" s="201"/>
      <c r="CI166" s="200"/>
      <c r="CJ166" s="201"/>
      <c r="CK166" s="200"/>
      <c r="CL166" s="201"/>
      <c r="CM166" s="200"/>
      <c r="CN166" s="201"/>
      <c r="CO166" s="200"/>
      <c r="CP166" s="201"/>
      <c r="CQ166" s="200"/>
      <c r="CR166" s="201"/>
      <c r="CS166" s="200"/>
      <c r="CT166" s="201"/>
      <c r="CU166" s="200"/>
      <c r="CV166" s="201"/>
      <c r="CW166" s="200"/>
    </row>
    <row r="167" spans="2:101" x14ac:dyDescent="0.25">
      <c r="B167" s="94"/>
      <c r="C167" s="95"/>
      <c r="D167" s="195"/>
      <c r="E167" s="196"/>
      <c r="F167" s="197"/>
      <c r="G167" s="198"/>
      <c r="H167" s="197"/>
      <c r="I167" s="198"/>
      <c r="J167" s="197"/>
      <c r="K167" s="198"/>
      <c r="L167" s="197"/>
      <c r="M167" s="198"/>
      <c r="N167" s="197"/>
      <c r="O167" s="198"/>
      <c r="P167" s="197"/>
      <c r="Q167" s="198"/>
      <c r="R167" s="197"/>
      <c r="S167" s="198"/>
      <c r="T167" s="197"/>
      <c r="U167" s="198"/>
      <c r="V167" s="197"/>
      <c r="W167" s="198"/>
      <c r="X167" s="197"/>
      <c r="Y167" s="198"/>
      <c r="Z167" s="197"/>
      <c r="AA167" s="198"/>
      <c r="AB167" s="197"/>
      <c r="AC167" s="198"/>
      <c r="AD167" s="197"/>
      <c r="AE167" s="198"/>
      <c r="AF167" s="197"/>
      <c r="AG167" s="198"/>
      <c r="AH167" s="197"/>
      <c r="AI167" s="198"/>
      <c r="AJ167" s="197"/>
      <c r="AK167" s="198"/>
      <c r="AL167" s="197"/>
      <c r="AM167" s="198"/>
      <c r="AN167" s="197"/>
      <c r="AO167" s="198"/>
      <c r="AP167" s="197"/>
      <c r="AQ167" s="198"/>
      <c r="AR167" s="197"/>
      <c r="AS167" s="198"/>
      <c r="AT167" s="197"/>
      <c r="AU167" s="198"/>
      <c r="AV167" s="197"/>
      <c r="AW167" s="198"/>
      <c r="AX167" s="197"/>
      <c r="AY167" s="198"/>
      <c r="AZ167" s="197"/>
      <c r="BA167" s="197"/>
      <c r="BB167" s="199"/>
      <c r="BC167" s="200"/>
      <c r="BD167" s="201"/>
      <c r="BE167" s="200"/>
      <c r="BF167" s="201"/>
      <c r="BG167" s="200"/>
      <c r="BH167" s="201"/>
      <c r="BI167" s="200"/>
      <c r="BJ167" s="201"/>
      <c r="BK167" s="200"/>
      <c r="BL167" s="201"/>
      <c r="BM167" s="200"/>
      <c r="BN167" s="201"/>
      <c r="BO167" s="200"/>
      <c r="BP167" s="201"/>
      <c r="BQ167" s="200"/>
      <c r="BR167" s="201"/>
      <c r="BS167" s="200"/>
      <c r="BT167" s="201"/>
      <c r="BU167" s="200"/>
      <c r="BV167" s="201"/>
      <c r="BW167" s="200"/>
      <c r="BX167" s="201"/>
      <c r="BY167" s="200"/>
      <c r="BZ167" s="201"/>
      <c r="CA167" s="200"/>
      <c r="CB167" s="201"/>
      <c r="CC167" s="200"/>
      <c r="CD167" s="201"/>
      <c r="CE167" s="200"/>
      <c r="CF167" s="201"/>
      <c r="CG167" s="200"/>
      <c r="CH167" s="201"/>
      <c r="CI167" s="200"/>
      <c r="CJ167" s="201"/>
      <c r="CK167" s="200"/>
      <c r="CL167" s="201"/>
      <c r="CM167" s="200"/>
      <c r="CN167" s="201"/>
      <c r="CO167" s="200"/>
      <c r="CP167" s="201"/>
      <c r="CQ167" s="200"/>
      <c r="CR167" s="201"/>
      <c r="CS167" s="200"/>
      <c r="CT167" s="201"/>
      <c r="CU167" s="200"/>
      <c r="CV167" s="201"/>
      <c r="CW167" s="200"/>
    </row>
  </sheetData>
  <conditionalFormatting sqref="C2">
    <cfRule type="expression" dxfId="6" priority="1" stopIfTrue="1">
      <formula>#REF! &gt; 30</formula>
    </cfRule>
  </conditionalFormatting>
  <conditionalFormatting sqref="B2">
    <cfRule type="expression" dxfId="5" priority="2" stopIfTrue="1">
      <formula>A1 &gt; 30</formula>
    </cfRule>
  </conditionalFormatting>
  <conditionalFormatting sqref="H2:O2 BD2:BK2">
    <cfRule type="expression" dxfId="4" priority="3" stopIfTrue="1">
      <formula>#REF! &gt; 30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B2:C4"/>
  <sheetViews>
    <sheetView workbookViewId="0">
      <selection activeCell="E28" sqref="E28"/>
    </sheetView>
  </sheetViews>
  <sheetFormatPr defaultRowHeight="15" x14ac:dyDescent="0.25"/>
  <sheetData>
    <row r="2" spans="2:3" x14ac:dyDescent="0.25">
      <c r="B2" s="184" t="s">
        <v>296</v>
      </c>
    </row>
    <row r="3" spans="2:3" x14ac:dyDescent="0.25">
      <c r="B3" t="s">
        <v>297</v>
      </c>
      <c r="C3" s="207">
        <v>7115.8710000000001</v>
      </c>
    </row>
    <row r="4" spans="2:3" x14ac:dyDescent="0.25">
      <c r="B4" t="s">
        <v>298</v>
      </c>
      <c r="C4" s="207">
        <v>6983.085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sheetPr>
  <dimension ref="B1:AX7"/>
  <sheetViews>
    <sheetView workbookViewId="0">
      <selection activeCell="B1" sqref="B1"/>
    </sheetView>
  </sheetViews>
  <sheetFormatPr defaultRowHeight="15" x14ac:dyDescent="0.25"/>
  <cols>
    <col min="2" max="2" width="16.7109375" bestFit="1" customWidth="1"/>
  </cols>
  <sheetData>
    <row r="1" spans="2:50" x14ac:dyDescent="0.25">
      <c r="B1" s="184" t="s">
        <v>367</v>
      </c>
    </row>
    <row r="2" spans="2:50" x14ac:dyDescent="0.25">
      <c r="C2" s="87">
        <v>42278</v>
      </c>
      <c r="D2" s="88">
        <v>42278</v>
      </c>
      <c r="E2" s="89">
        <v>42309</v>
      </c>
      <c r="F2" s="88">
        <v>42309</v>
      </c>
      <c r="G2" s="89">
        <v>42339</v>
      </c>
      <c r="H2" s="88">
        <v>42339</v>
      </c>
      <c r="I2" s="89">
        <v>42370</v>
      </c>
      <c r="J2" s="88">
        <v>42370</v>
      </c>
      <c r="K2" s="89">
        <v>42401</v>
      </c>
      <c r="L2" s="88">
        <v>42401</v>
      </c>
      <c r="M2" s="89">
        <v>42430</v>
      </c>
      <c r="N2" s="88">
        <v>42430</v>
      </c>
      <c r="O2" s="89">
        <v>42461</v>
      </c>
      <c r="P2" s="88">
        <v>42461</v>
      </c>
      <c r="Q2" s="89">
        <v>42491</v>
      </c>
      <c r="R2" s="88">
        <v>42491</v>
      </c>
      <c r="S2" s="89">
        <v>42522</v>
      </c>
      <c r="T2" s="88">
        <v>42522</v>
      </c>
      <c r="U2" s="89">
        <v>42552</v>
      </c>
      <c r="V2" s="88">
        <v>42552</v>
      </c>
      <c r="W2" s="89">
        <v>42583</v>
      </c>
      <c r="X2" s="88">
        <v>42583</v>
      </c>
      <c r="Y2" s="89">
        <v>42614</v>
      </c>
      <c r="Z2" s="88">
        <v>42614</v>
      </c>
      <c r="AA2" s="89">
        <v>42644</v>
      </c>
      <c r="AB2" s="88">
        <v>42644</v>
      </c>
      <c r="AC2" s="89">
        <v>42675</v>
      </c>
      <c r="AD2" s="88">
        <v>42675</v>
      </c>
      <c r="AE2" s="89">
        <v>42705</v>
      </c>
      <c r="AF2" s="88">
        <v>42705</v>
      </c>
      <c r="AG2" s="89">
        <v>42736</v>
      </c>
      <c r="AH2" s="88">
        <v>42736</v>
      </c>
      <c r="AI2" s="89">
        <v>42767</v>
      </c>
      <c r="AJ2" s="88">
        <v>42767</v>
      </c>
      <c r="AK2" s="89">
        <v>42795</v>
      </c>
      <c r="AL2" s="88">
        <v>42795</v>
      </c>
      <c r="AM2" s="89">
        <v>42826</v>
      </c>
      <c r="AN2" s="88">
        <v>42826</v>
      </c>
      <c r="AO2" s="89">
        <v>42856</v>
      </c>
      <c r="AP2" s="88">
        <v>42856</v>
      </c>
      <c r="AQ2" s="89">
        <v>42887</v>
      </c>
      <c r="AR2" s="88">
        <v>42887</v>
      </c>
      <c r="AS2" s="89">
        <v>42917</v>
      </c>
      <c r="AT2" s="88">
        <v>42917</v>
      </c>
      <c r="AU2" s="89">
        <v>42948</v>
      </c>
      <c r="AV2" s="88">
        <v>42948</v>
      </c>
      <c r="AW2" s="89">
        <v>42979</v>
      </c>
      <c r="AX2" s="88">
        <v>42979</v>
      </c>
    </row>
    <row r="3" spans="2:50" x14ac:dyDescent="0.25">
      <c r="B3" t="s">
        <v>283</v>
      </c>
      <c r="C3" s="91" t="s">
        <v>204</v>
      </c>
      <c r="D3" s="92" t="s">
        <v>205</v>
      </c>
      <c r="E3" s="93" t="s">
        <v>204</v>
      </c>
      <c r="F3" s="92" t="s">
        <v>205</v>
      </c>
      <c r="G3" s="93" t="s">
        <v>204</v>
      </c>
      <c r="H3" s="92" t="s">
        <v>205</v>
      </c>
      <c r="I3" s="93" t="s">
        <v>204</v>
      </c>
      <c r="J3" s="92" t="s">
        <v>205</v>
      </c>
      <c r="K3" s="93" t="s">
        <v>204</v>
      </c>
      <c r="L3" s="92" t="s">
        <v>205</v>
      </c>
      <c r="M3" s="93" t="s">
        <v>204</v>
      </c>
      <c r="N3" s="92" t="s">
        <v>205</v>
      </c>
      <c r="O3" s="93" t="s">
        <v>204</v>
      </c>
      <c r="P3" s="92" t="s">
        <v>205</v>
      </c>
      <c r="Q3" s="93" t="s">
        <v>204</v>
      </c>
      <c r="R3" s="92" t="s">
        <v>205</v>
      </c>
      <c r="S3" s="93" t="s">
        <v>204</v>
      </c>
      <c r="T3" s="92" t="s">
        <v>205</v>
      </c>
      <c r="U3" s="93" t="s">
        <v>204</v>
      </c>
      <c r="V3" s="92" t="s">
        <v>205</v>
      </c>
      <c r="W3" s="93" t="s">
        <v>204</v>
      </c>
      <c r="X3" s="92" t="s">
        <v>205</v>
      </c>
      <c r="Y3" s="93" t="s">
        <v>204</v>
      </c>
      <c r="Z3" s="92" t="s">
        <v>205</v>
      </c>
      <c r="AA3" s="93" t="s">
        <v>204</v>
      </c>
      <c r="AB3" s="92" t="s">
        <v>205</v>
      </c>
      <c r="AC3" s="93" t="s">
        <v>204</v>
      </c>
      <c r="AD3" s="92" t="s">
        <v>205</v>
      </c>
      <c r="AE3" s="93" t="s">
        <v>204</v>
      </c>
      <c r="AF3" s="92" t="s">
        <v>205</v>
      </c>
      <c r="AG3" s="93" t="s">
        <v>204</v>
      </c>
      <c r="AH3" s="92" t="s">
        <v>205</v>
      </c>
      <c r="AI3" s="93" t="s">
        <v>204</v>
      </c>
      <c r="AJ3" s="92" t="s">
        <v>205</v>
      </c>
      <c r="AK3" s="93" t="s">
        <v>204</v>
      </c>
      <c r="AL3" s="92" t="s">
        <v>205</v>
      </c>
      <c r="AM3" s="93" t="s">
        <v>204</v>
      </c>
      <c r="AN3" s="92" t="s">
        <v>205</v>
      </c>
      <c r="AO3" s="93" t="s">
        <v>204</v>
      </c>
      <c r="AP3" s="92" t="s">
        <v>205</v>
      </c>
      <c r="AQ3" s="93" t="s">
        <v>204</v>
      </c>
      <c r="AR3" s="92" t="s">
        <v>205</v>
      </c>
      <c r="AS3" s="93" t="s">
        <v>204</v>
      </c>
      <c r="AT3" s="92" t="s">
        <v>205</v>
      </c>
      <c r="AU3" s="93" t="s">
        <v>204</v>
      </c>
      <c r="AV3" s="92" t="s">
        <v>205</v>
      </c>
      <c r="AW3" s="93" t="s">
        <v>204</v>
      </c>
      <c r="AX3" s="92" t="s">
        <v>205</v>
      </c>
    </row>
    <row r="4" spans="2:50" x14ac:dyDescent="0.25">
      <c r="B4" t="s">
        <v>279</v>
      </c>
      <c r="C4">
        <f>IF(C$3="HLH",VLOOKUP(DATE(YEAR(C$2)-2,MONTH(C$2),1),Rates_previous!$G$6:$O$29,7,FALSE),VLOOKUP(DATE(YEAR(C$2)-2,MONTH(C$2),1),Rates_previous!$G$6:$O$29,8,FALSE))</f>
        <v>31.59</v>
      </c>
      <c r="D4">
        <f>IF(D$3="HLH",VLOOKUP(DATE(YEAR(D$2)-2,MONTH(D$2),1),Rates_previous!$G$6:$O$29,7,FALSE),VLOOKUP(DATE(YEAR(D$2)-2,MONTH(D$2),1),Rates_previous!$G$6:$O$29,8,FALSE))</f>
        <v>27.43</v>
      </c>
      <c r="E4">
        <f>IF(E$3="HLH",VLOOKUP(DATE(YEAR(E$2)-2,MONTH(E$2),1),Rates_previous!$G$6:$O$29,7,FALSE),VLOOKUP(DATE(YEAR(E$2)-2,MONTH(E$2),1),Rates_previous!$G$6:$O$29,8,FALSE))</f>
        <v>35.56</v>
      </c>
      <c r="F4">
        <f>IF(F$3="HLH",VLOOKUP(DATE(YEAR(F$2)-2,MONTH(F$2),1),Rates_previous!$G$6:$O$29,7,FALSE),VLOOKUP(DATE(YEAR(F$2)-2,MONTH(F$2),1),Rates_previous!$G$6:$O$29,8,FALSE))</f>
        <v>31.27</v>
      </c>
      <c r="G4">
        <f>IF(G$3="HLH",VLOOKUP(DATE(YEAR(G$2)-2,MONTH(G$2),1),Rates_previous!$G$6:$O$29,7,FALSE),VLOOKUP(DATE(YEAR(G$2)-2,MONTH(G$2),1),Rates_previous!$G$6:$O$29,8,FALSE))</f>
        <v>38.840000000000003</v>
      </c>
      <c r="H4">
        <f>IF(H$3="HLH",VLOOKUP(DATE(YEAR(H$2)-2,MONTH(H$2),1),Rates_previous!$G$6:$O$29,7,FALSE),VLOOKUP(DATE(YEAR(H$2)-2,MONTH(H$2),1),Rates_previous!$G$6:$O$29,8,FALSE))</f>
        <v>33.270000000000003</v>
      </c>
      <c r="I4">
        <f>IF(I$3="HLH",VLOOKUP(DATE(YEAR(I$2)-2,MONTH(I$2),1),Rates_previous!$G$6:$O$29,7,FALSE),VLOOKUP(DATE(YEAR(I$2)-2,MONTH(I$2),1),Rates_previous!$G$6:$O$29,8,FALSE))</f>
        <v>37.799999999999997</v>
      </c>
      <c r="J4">
        <f>IF(J$3="HLH",VLOOKUP(DATE(YEAR(J$2)-2,MONTH(J$2),1),Rates_previous!$G$6:$O$29,7,FALSE),VLOOKUP(DATE(YEAR(J$2)-2,MONTH(J$2),1),Rates_previous!$G$6:$O$29,8,FALSE))</f>
        <v>30.67</v>
      </c>
      <c r="K4">
        <f>IF(K$3="HLH",VLOOKUP(DATE(YEAR(K$2)-2,MONTH(K$2),1),Rates_previous!$G$6:$O$29,7,FALSE),VLOOKUP(DATE(YEAR(K$2)-2,MONTH(K$2),1),Rates_previous!$G$6:$O$29,8,FALSE))</f>
        <v>36.89</v>
      </c>
      <c r="L4">
        <f>IF(L$3="HLH",VLOOKUP(DATE(YEAR(L$2)-2,MONTH(L$2),1),Rates_previous!$G$6:$O$29,7,FALSE),VLOOKUP(DATE(YEAR(L$2)-2,MONTH(L$2),1),Rates_previous!$G$6:$O$29,8,FALSE))</f>
        <v>30.6</v>
      </c>
      <c r="M4">
        <f>IF(M$3="HLH",VLOOKUP(DATE(YEAR(M$2)-2,MONTH(M$2),1),Rates_previous!$G$6:$O$29,7,FALSE),VLOOKUP(DATE(YEAR(M$2)-2,MONTH(M$2),1),Rates_previous!$G$6:$O$29,8,FALSE))</f>
        <v>30.23</v>
      </c>
      <c r="N4">
        <f>IF(N$3="HLH",VLOOKUP(DATE(YEAR(N$2)-2,MONTH(N$2),1),Rates_previous!$G$6:$O$29,7,FALSE),VLOOKUP(DATE(YEAR(N$2)-2,MONTH(N$2),1),Rates_previous!$G$6:$O$29,8,FALSE))</f>
        <v>25.1</v>
      </c>
      <c r="O4">
        <f>IF(O$3="HLH",VLOOKUP(DATE(YEAR(O$2)-2,MONTH(O$2),1),Rates_previous!$G$6:$O$29,7,FALSE),VLOOKUP(DATE(YEAR(O$2)-2,MONTH(O$2),1),Rates_previous!$G$6:$O$29,8,FALSE))</f>
        <v>25.76</v>
      </c>
      <c r="P4">
        <f>IF(P$3="HLH",VLOOKUP(DATE(YEAR(P$2)-2,MONTH(P$2),1),Rates_previous!$G$6:$O$29,7,FALSE),VLOOKUP(DATE(YEAR(P$2)-2,MONTH(P$2),1),Rates_previous!$G$6:$O$29,8,FALSE))</f>
        <v>20.12</v>
      </c>
      <c r="Q4">
        <f>IF(Q$3="HLH",VLOOKUP(DATE(YEAR(Q$2)-2,MONTH(Q$2),1),Rates_previous!$G$6:$O$29,7,FALSE),VLOOKUP(DATE(YEAR(Q$2)-2,MONTH(Q$2),1),Rates_previous!$G$6:$O$29,8,FALSE))</f>
        <v>21</v>
      </c>
      <c r="R4">
        <f>IF(R$3="HLH",VLOOKUP(DATE(YEAR(R$2)-2,MONTH(R$2),1),Rates_previous!$G$6:$O$29,7,FALSE),VLOOKUP(DATE(YEAR(R$2)-2,MONTH(R$2),1),Rates_previous!$G$6:$O$29,8,FALSE))</f>
        <v>13.08</v>
      </c>
      <c r="S4">
        <f>IF(S$3="HLH",VLOOKUP(DATE(YEAR(S$2)-2,MONTH(S$2),1),Rates_previous!$G$6:$O$29,7,FALSE),VLOOKUP(DATE(YEAR(S$2)-2,MONTH(S$2),1),Rates_previous!$G$6:$O$29,8,FALSE))</f>
        <v>22.73</v>
      </c>
      <c r="T4">
        <f>IF(T$3="HLH",VLOOKUP(DATE(YEAR(T$2)-2,MONTH(T$2),1),Rates_previous!$G$6:$O$29,7,FALSE),VLOOKUP(DATE(YEAR(T$2)-2,MONTH(T$2),1),Rates_previous!$G$6:$O$29,8,FALSE))</f>
        <v>14.57</v>
      </c>
      <c r="U4">
        <f>IF(U$3="HLH",VLOOKUP(DATE(YEAR(U$2)-2,MONTH(U$2),1),Rates_previous!$G$6:$O$29,7,FALSE),VLOOKUP(DATE(YEAR(U$2)-2,MONTH(U$2),1),Rates_previous!$G$6:$O$29,8,FALSE))</f>
        <v>30.49</v>
      </c>
      <c r="V4">
        <f>IF(V$3="HLH",VLOOKUP(DATE(YEAR(V$2)-2,MONTH(V$2),1),Rates_previous!$G$6:$O$29,7,FALSE),VLOOKUP(DATE(YEAR(V$2)-2,MONTH(V$2),1),Rates_previous!$G$6:$O$29,8,FALSE))</f>
        <v>24.5</v>
      </c>
      <c r="W4">
        <f>IF(W$3="HLH",VLOOKUP(DATE(YEAR(W$2)-2,MONTH(W$2),1),Rates_previous!$G$6:$O$29,7,FALSE),VLOOKUP(DATE(YEAR(W$2)-2,MONTH(W$2),1),Rates_previous!$G$6:$O$29,8,FALSE))</f>
        <v>33.96</v>
      </c>
      <c r="X4">
        <f>IF(X$3="HLH",VLOOKUP(DATE(YEAR(X$2)-2,MONTH(X$2),1),Rates_previous!$G$6:$O$29,7,FALSE),VLOOKUP(DATE(YEAR(X$2)-2,MONTH(X$2),1),Rates_previous!$G$6:$O$29,8,FALSE))</f>
        <v>27.09</v>
      </c>
      <c r="Y4">
        <f>IF(Y$3="HLH",VLOOKUP(DATE(YEAR(Y$2)-2,MONTH(Y$2),1),Rates_previous!$G$6:$O$29,7,FALSE),VLOOKUP(DATE(YEAR(Y$2)-2,MONTH(Y$2),1),Rates_previous!$G$6:$O$29,8,FALSE))</f>
        <v>33.65</v>
      </c>
      <c r="Z4">
        <f>IF(Z$3="HLH",VLOOKUP(DATE(YEAR(Z$2)-2,MONTH(Z$2),1),Rates_previous!$G$6:$O$29,7,FALSE),VLOOKUP(DATE(YEAR(Z$2)-2,MONTH(Z$2),1),Rates_previous!$G$6:$O$29,8,FALSE))</f>
        <v>27.9</v>
      </c>
      <c r="AA4">
        <f>IF(AA$3="HLH",VLOOKUP(DATE(YEAR(AA$2)-2,MONTH(AA$2),1),Rates_previous!$G$6:$O$29,7,FALSE),VLOOKUP(DATE(YEAR(AA$2)-2,MONTH(AA$2),1),Rates_previous!$G$6:$O$29,8,FALSE))</f>
        <v>31.59</v>
      </c>
      <c r="AB4">
        <f>IF(AB$3="HLH",VLOOKUP(DATE(YEAR(AB$2)-2,MONTH(AB$2),1),Rates_previous!$G$6:$O$29,7,FALSE),VLOOKUP(DATE(YEAR(AB$2)-2,MONTH(AB$2),1),Rates_previous!$G$6:$O$29,8,FALSE))</f>
        <v>27.43</v>
      </c>
      <c r="AC4">
        <f>IF(AC$3="HLH",VLOOKUP(DATE(YEAR(AC$2)-2,MONTH(AC$2),1),Rates_previous!$G$6:$O$29,7,FALSE),VLOOKUP(DATE(YEAR(AC$2)-2,MONTH(AC$2),1),Rates_previous!$G$6:$O$29,8,FALSE))</f>
        <v>35.56</v>
      </c>
      <c r="AD4">
        <f>IF(AD$3="HLH",VLOOKUP(DATE(YEAR(AD$2)-2,MONTH(AD$2),1),Rates_previous!$G$6:$O$29,7,FALSE),VLOOKUP(DATE(YEAR(AD$2)-2,MONTH(AD$2),1),Rates_previous!$G$6:$O$29,8,FALSE))</f>
        <v>31.27</v>
      </c>
      <c r="AE4">
        <f>IF(AE$3="HLH",VLOOKUP(DATE(YEAR(AE$2)-2,MONTH(AE$2),1),Rates_previous!$G$6:$O$29,7,FALSE),VLOOKUP(DATE(YEAR(AE$2)-2,MONTH(AE$2),1),Rates_previous!$G$6:$O$29,8,FALSE))</f>
        <v>38.840000000000003</v>
      </c>
      <c r="AF4">
        <f>IF(AF$3="HLH",VLOOKUP(DATE(YEAR(AF$2)-2,MONTH(AF$2),1),Rates_previous!$G$6:$O$29,7,FALSE),VLOOKUP(DATE(YEAR(AF$2)-2,MONTH(AF$2),1),Rates_previous!$G$6:$O$29,8,FALSE))</f>
        <v>33.270000000000003</v>
      </c>
      <c r="AG4">
        <f>IF(AG$3="HLH",VLOOKUP(DATE(YEAR(AG$2)-2,MONTH(AG$2),1),Rates_previous!$G$6:$O$29,7,FALSE),VLOOKUP(DATE(YEAR(AG$2)-2,MONTH(AG$2),1),Rates_previous!$G$6:$O$29,8,FALSE))</f>
        <v>37.799999999999997</v>
      </c>
      <c r="AH4">
        <f>IF(AH$3="HLH",VLOOKUP(DATE(YEAR(AH$2)-2,MONTH(AH$2),1),Rates_previous!$G$6:$O$29,7,FALSE),VLOOKUP(DATE(YEAR(AH$2)-2,MONTH(AH$2),1),Rates_previous!$G$6:$O$29,8,FALSE))</f>
        <v>30.67</v>
      </c>
      <c r="AI4">
        <f>IF(AI$3="HLH",VLOOKUP(DATE(YEAR(AI$2)-2,MONTH(AI$2),1),Rates_previous!$G$6:$O$29,7,FALSE),VLOOKUP(DATE(YEAR(AI$2)-2,MONTH(AI$2),1),Rates_previous!$G$6:$O$29,8,FALSE))</f>
        <v>36.89</v>
      </c>
      <c r="AJ4">
        <f>IF(AJ$3="HLH",VLOOKUP(DATE(YEAR(AJ$2)-2,MONTH(AJ$2),1),Rates_previous!$G$6:$O$29,7,FALSE),VLOOKUP(DATE(YEAR(AJ$2)-2,MONTH(AJ$2),1),Rates_previous!$G$6:$O$29,8,FALSE))</f>
        <v>30.6</v>
      </c>
      <c r="AK4">
        <f>IF(AK$3="HLH",VLOOKUP(DATE(YEAR(AK$2)-2,MONTH(AK$2),1),Rates_previous!$G$6:$O$29,7,FALSE),VLOOKUP(DATE(YEAR(AK$2)-2,MONTH(AK$2),1),Rates_previous!$G$6:$O$29,8,FALSE))</f>
        <v>30.23</v>
      </c>
      <c r="AL4">
        <f>IF(AL$3="HLH",VLOOKUP(DATE(YEAR(AL$2)-2,MONTH(AL$2),1),Rates_previous!$G$6:$O$29,7,FALSE),VLOOKUP(DATE(YEAR(AL$2)-2,MONTH(AL$2),1),Rates_previous!$G$6:$O$29,8,FALSE))</f>
        <v>25.1</v>
      </c>
      <c r="AM4">
        <f>IF(AM$3="HLH",VLOOKUP(DATE(YEAR(AM$2)-2,MONTH(AM$2),1),Rates_previous!$G$6:$O$29,7,FALSE),VLOOKUP(DATE(YEAR(AM$2)-2,MONTH(AM$2),1),Rates_previous!$G$6:$O$29,8,FALSE))</f>
        <v>25.76</v>
      </c>
      <c r="AN4">
        <f>IF(AN$3="HLH",VLOOKUP(DATE(YEAR(AN$2)-2,MONTH(AN$2),1),Rates_previous!$G$6:$O$29,7,FALSE),VLOOKUP(DATE(YEAR(AN$2)-2,MONTH(AN$2),1),Rates_previous!$G$6:$O$29,8,FALSE))</f>
        <v>20.12</v>
      </c>
      <c r="AO4">
        <f>IF(AO$3="HLH",VLOOKUP(DATE(YEAR(AO$2)-2,MONTH(AO$2),1),Rates_previous!$G$6:$O$29,7,FALSE),VLOOKUP(DATE(YEAR(AO$2)-2,MONTH(AO$2),1),Rates_previous!$G$6:$O$29,8,FALSE))</f>
        <v>21</v>
      </c>
      <c r="AP4">
        <f>IF(AP$3="HLH",VLOOKUP(DATE(YEAR(AP$2)-2,MONTH(AP$2),1),Rates_previous!$G$6:$O$29,7,FALSE),VLOOKUP(DATE(YEAR(AP$2)-2,MONTH(AP$2),1),Rates_previous!$G$6:$O$29,8,FALSE))</f>
        <v>13.08</v>
      </c>
      <c r="AQ4">
        <f>IF(AQ$3="HLH",VLOOKUP(DATE(YEAR(AQ$2)-2,MONTH(AQ$2),1),Rates_previous!$G$6:$O$29,7,FALSE),VLOOKUP(DATE(YEAR(AQ$2)-2,MONTH(AQ$2),1),Rates_previous!$G$6:$O$29,8,FALSE))</f>
        <v>22.73</v>
      </c>
      <c r="AR4">
        <f>IF(AR$3="HLH",VLOOKUP(DATE(YEAR(AR$2)-2,MONTH(AR$2),1),Rates_previous!$G$6:$O$29,7,FALSE),VLOOKUP(DATE(YEAR(AR$2)-2,MONTH(AR$2),1),Rates_previous!$G$6:$O$29,8,FALSE))</f>
        <v>14.57</v>
      </c>
      <c r="AS4">
        <f>IF(AS$3="HLH",VLOOKUP(DATE(YEAR(AS$2)-2,MONTH(AS$2),1),Rates_previous!$G$6:$O$29,7,FALSE),VLOOKUP(DATE(YEAR(AS$2)-2,MONTH(AS$2),1),Rates_previous!$G$6:$O$29,8,FALSE))</f>
        <v>30.49</v>
      </c>
      <c r="AT4">
        <f>IF(AT$3="HLH",VLOOKUP(DATE(YEAR(AT$2)-2,MONTH(AT$2),1),Rates_previous!$G$6:$O$29,7,FALSE),VLOOKUP(DATE(YEAR(AT$2)-2,MONTH(AT$2),1),Rates_previous!$G$6:$O$29,8,FALSE))</f>
        <v>24.5</v>
      </c>
      <c r="AU4">
        <f>IF(AU$3="HLH",VLOOKUP(DATE(YEAR(AU$2)-2,MONTH(AU$2),1),Rates_previous!$G$6:$O$29,7,FALSE),VLOOKUP(DATE(YEAR(AU$2)-2,MONTH(AU$2),1),Rates_previous!$G$6:$O$29,8,FALSE))</f>
        <v>33.96</v>
      </c>
      <c r="AV4">
        <f>IF(AV$3="HLH",VLOOKUP(DATE(YEAR(AV$2)-2,MONTH(AV$2),1),Rates_previous!$G$6:$O$29,7,FALSE),VLOOKUP(DATE(YEAR(AV$2)-2,MONTH(AV$2),1),Rates_previous!$G$6:$O$29,8,FALSE))</f>
        <v>27.09</v>
      </c>
      <c r="AW4">
        <f>IF(AW$3="HLH",VLOOKUP(DATE(YEAR(AW$2)-2,MONTH(AW$2),1),Rates_previous!$G$6:$O$29,7,FALSE),VLOOKUP(DATE(YEAR(AW$2)-2,MONTH(AW$2),1),Rates_previous!$G$6:$O$29,8,FALSE))</f>
        <v>33.65</v>
      </c>
      <c r="AX4">
        <f>IF(AX$3="HLH",VLOOKUP(DATE(YEAR(AX$2)-2,MONTH(AX$2),1),Rates_previous!$G$6:$O$29,7,FALSE),VLOOKUP(DATE(YEAR(AX$2)-2,MONTH(AX$2),1),Rates_previous!$G$6:$O$29,8,FALSE))</f>
        <v>27.9</v>
      </c>
    </row>
    <row r="5" spans="2:50" x14ac:dyDescent="0.25">
      <c r="B5" t="s">
        <v>280</v>
      </c>
      <c r="C5">
        <f>IF(C$3="HLH",VLOOKUP(DATE(YEAR(C$2),MONTH(C$2),1),Rates_current!$G$6:$O$29,7,FALSE),VLOOKUP(DATE(YEAR(C$2),MONTH(C$2),1),Rates_current!$G$6:$O$29,8,FALSE))</f>
        <v>27.86</v>
      </c>
      <c r="D5">
        <f>IF(D$3="HLH",VLOOKUP(DATE(YEAR(D$2),MONTH(D$2),1),Rates_current!$G$6:$O$29,7,FALSE),VLOOKUP(DATE(YEAR(D$2),MONTH(D$2),1),Rates_current!$G$6:$O$29,8,FALSE))</f>
        <v>23.75</v>
      </c>
      <c r="E5">
        <f>IF(E$3="HLH",VLOOKUP(DATE(YEAR(E$2),MONTH(E$2),1),Rates_current!$G$6:$O$29,7,FALSE),VLOOKUP(DATE(YEAR(E$2),MONTH(E$2),1),Rates_current!$G$6:$O$29,8,FALSE))</f>
        <v>28.56</v>
      </c>
      <c r="F5">
        <f>IF(F$3="HLH",VLOOKUP(DATE(YEAR(F$2),MONTH(F$2),1),Rates_current!$G$6:$O$29,7,FALSE),VLOOKUP(DATE(YEAR(F$2),MONTH(F$2),1),Rates_current!$G$6:$O$29,8,FALSE))</f>
        <v>24.48</v>
      </c>
      <c r="G5">
        <f>IF(G$3="HLH",VLOOKUP(DATE(YEAR(G$2),MONTH(G$2),1),Rates_current!$G$6:$O$29,7,FALSE),VLOOKUP(DATE(YEAR(G$2),MONTH(G$2),1),Rates_current!$G$6:$O$29,8,FALSE))</f>
        <v>29.22</v>
      </c>
      <c r="H5">
        <f>IF(H$3="HLH",VLOOKUP(DATE(YEAR(H$2),MONTH(H$2),1),Rates_current!$G$6:$O$29,7,FALSE),VLOOKUP(DATE(YEAR(H$2),MONTH(H$2),1),Rates_current!$G$6:$O$29,8,FALSE))</f>
        <v>24.82</v>
      </c>
      <c r="I5">
        <f>IF(I$3="HLH",VLOOKUP(DATE(YEAR(I$2),MONTH(I$2),1),Rates_current!$G$6:$O$29,7,FALSE),VLOOKUP(DATE(YEAR(I$2),MONTH(I$2),1),Rates_current!$G$6:$O$29,8,FALSE))</f>
        <v>30.02</v>
      </c>
      <c r="J5">
        <f>IF(J$3="HLH",VLOOKUP(DATE(YEAR(J$2),MONTH(J$2),1),Rates_current!$G$6:$O$29,7,FALSE),VLOOKUP(DATE(YEAR(J$2),MONTH(J$2),1),Rates_current!$G$6:$O$29,8,FALSE))</f>
        <v>25.03</v>
      </c>
      <c r="K5">
        <f>IF(K$3="HLH",VLOOKUP(DATE(YEAR(K$2),MONTH(K$2),1),Rates_current!$G$6:$O$29,7,FALSE),VLOOKUP(DATE(YEAR(K$2),MONTH(K$2),1),Rates_current!$G$6:$O$29,8,FALSE))</f>
        <v>29.65</v>
      </c>
      <c r="L5">
        <f>IF(L$3="HLH",VLOOKUP(DATE(YEAR(L$2),MONTH(L$2),1),Rates_current!$G$6:$O$29,7,FALSE),VLOOKUP(DATE(YEAR(L$2),MONTH(L$2),1),Rates_current!$G$6:$O$29,8,FALSE))</f>
        <v>24.68</v>
      </c>
      <c r="M5">
        <f>IF(M$3="HLH",VLOOKUP(DATE(YEAR(M$2),MONTH(M$2),1),Rates_current!$G$6:$O$29,7,FALSE),VLOOKUP(DATE(YEAR(M$2),MONTH(M$2),1),Rates_current!$G$6:$O$29,8,FALSE))</f>
        <v>25.38</v>
      </c>
      <c r="N5">
        <f>IF(N$3="HLH",VLOOKUP(DATE(YEAR(N$2),MONTH(N$2),1),Rates_current!$G$6:$O$29,7,FALSE),VLOOKUP(DATE(YEAR(N$2),MONTH(N$2),1),Rates_current!$G$6:$O$29,8,FALSE))</f>
        <v>22.07</v>
      </c>
      <c r="O5">
        <f>IF(O$3="HLH",VLOOKUP(DATE(YEAR(O$2),MONTH(O$2),1),Rates_current!$G$6:$O$29,7,FALSE),VLOOKUP(DATE(YEAR(O$2),MONTH(O$2),1),Rates_current!$G$6:$O$29,8,FALSE))</f>
        <v>24.36</v>
      </c>
      <c r="P5">
        <f>IF(P$3="HLH",VLOOKUP(DATE(YEAR(P$2),MONTH(P$2),1),Rates_current!$G$6:$O$29,7,FALSE),VLOOKUP(DATE(YEAR(P$2),MONTH(P$2),1),Rates_current!$G$6:$O$29,8,FALSE))</f>
        <v>21.04</v>
      </c>
      <c r="Q5">
        <f>IF(Q$3="HLH",VLOOKUP(DATE(YEAR(Q$2),MONTH(Q$2),1),Rates_current!$G$6:$O$29,7,FALSE),VLOOKUP(DATE(YEAR(Q$2),MONTH(Q$2),1),Rates_current!$G$6:$O$29,8,FALSE))</f>
        <v>22.1</v>
      </c>
      <c r="R5">
        <f>IF(R$3="HLH",VLOOKUP(DATE(YEAR(R$2),MONTH(R$2),1),Rates_current!$G$6:$O$29,7,FALSE),VLOOKUP(DATE(YEAR(R$2),MONTH(R$2),1),Rates_current!$G$6:$O$29,8,FALSE))</f>
        <v>17.53</v>
      </c>
      <c r="S5">
        <f>IF(S$3="HLH",VLOOKUP(DATE(YEAR(S$2),MONTH(S$2),1),Rates_current!$G$6:$O$29,7,FALSE),VLOOKUP(DATE(YEAR(S$2),MONTH(S$2),1),Rates_current!$G$6:$O$29,8,FALSE))</f>
        <v>23.15</v>
      </c>
      <c r="T5">
        <f>IF(T$3="HLH",VLOOKUP(DATE(YEAR(T$2),MONTH(T$2),1),Rates_current!$G$6:$O$29,7,FALSE),VLOOKUP(DATE(YEAR(T$2),MONTH(T$2),1),Rates_current!$G$6:$O$29,8,FALSE))</f>
        <v>17.11</v>
      </c>
      <c r="U5">
        <f>IF(U$3="HLH",VLOOKUP(DATE(YEAR(U$2),MONTH(U$2),1),Rates_current!$G$6:$O$29,7,FALSE),VLOOKUP(DATE(YEAR(U$2),MONTH(U$2),1),Rates_current!$G$6:$O$29,8,FALSE))</f>
        <v>27.43</v>
      </c>
      <c r="V5">
        <f>IF(V$3="HLH",VLOOKUP(DATE(YEAR(V$2),MONTH(V$2),1),Rates_current!$G$6:$O$29,7,FALSE),VLOOKUP(DATE(YEAR(V$2),MONTH(V$2),1),Rates_current!$G$6:$O$29,8,FALSE))</f>
        <v>21.58</v>
      </c>
      <c r="W5">
        <f>IF(W$3="HLH",VLOOKUP(DATE(YEAR(W$2),MONTH(W$2),1),Rates_current!$G$6:$O$29,7,FALSE),VLOOKUP(DATE(YEAR(W$2),MONTH(W$2),1),Rates_current!$G$6:$O$29,8,FALSE))</f>
        <v>30.3</v>
      </c>
      <c r="X5">
        <f>IF(X$3="HLH",VLOOKUP(DATE(YEAR(X$2),MONTH(X$2),1),Rates_current!$G$6:$O$29,7,FALSE),VLOOKUP(DATE(YEAR(X$2),MONTH(X$2),1),Rates_current!$G$6:$O$29,8,FALSE))</f>
        <v>24.41</v>
      </c>
      <c r="Y5">
        <f>IF(Y$3="HLH",VLOOKUP(DATE(YEAR(Y$2),MONTH(Y$2),1),Rates_current!$G$6:$O$29,7,FALSE),VLOOKUP(DATE(YEAR(Y$2),MONTH(Y$2),1),Rates_current!$G$6:$O$29,8,FALSE))</f>
        <v>31.75</v>
      </c>
      <c r="Z5">
        <f>IF(Z$3="HLH",VLOOKUP(DATE(YEAR(Z$2),MONTH(Z$2),1),Rates_current!$G$6:$O$29,7,FALSE),VLOOKUP(DATE(YEAR(Z$2),MONTH(Z$2),1),Rates_current!$G$6:$O$29,8,FALSE))</f>
        <v>25.7</v>
      </c>
      <c r="AA5">
        <f>IF(AA$3="HLH",VLOOKUP(DATE(YEAR(AA$2),MONTH(AA$2),1),Rates_current!$G$6:$O$29,7,FALSE),VLOOKUP(DATE(YEAR(AA$2),MONTH(AA$2),1),Rates_current!$G$6:$O$29,8,FALSE))</f>
        <v>27.86</v>
      </c>
      <c r="AB5">
        <f>IF(AB$3="HLH",VLOOKUP(DATE(YEAR(AB$2),MONTH(AB$2),1),Rates_current!$G$6:$O$29,7,FALSE),VLOOKUP(DATE(YEAR(AB$2),MONTH(AB$2),1),Rates_current!$G$6:$O$29,8,FALSE))</f>
        <v>23.75</v>
      </c>
      <c r="AC5">
        <f>IF(AC$3="HLH",VLOOKUP(DATE(YEAR(AC$2),MONTH(AC$2),1),Rates_current!$G$6:$O$29,7,FALSE),VLOOKUP(DATE(YEAR(AC$2),MONTH(AC$2),1),Rates_current!$G$6:$O$29,8,FALSE))</f>
        <v>28.56</v>
      </c>
      <c r="AD5">
        <f>IF(AD$3="HLH",VLOOKUP(DATE(YEAR(AD$2),MONTH(AD$2),1),Rates_current!$G$6:$O$29,7,FALSE),VLOOKUP(DATE(YEAR(AD$2),MONTH(AD$2),1),Rates_current!$G$6:$O$29,8,FALSE))</f>
        <v>24.48</v>
      </c>
      <c r="AE5">
        <f>IF(AE$3="HLH",VLOOKUP(DATE(YEAR(AE$2),MONTH(AE$2),1),Rates_current!$G$6:$O$29,7,FALSE),VLOOKUP(DATE(YEAR(AE$2),MONTH(AE$2),1),Rates_current!$G$6:$O$29,8,FALSE))</f>
        <v>29.22</v>
      </c>
      <c r="AF5">
        <f>IF(AF$3="HLH",VLOOKUP(DATE(YEAR(AF$2),MONTH(AF$2),1),Rates_current!$G$6:$O$29,7,FALSE),VLOOKUP(DATE(YEAR(AF$2),MONTH(AF$2),1),Rates_current!$G$6:$O$29,8,FALSE))</f>
        <v>24.82</v>
      </c>
      <c r="AG5">
        <f>IF(AG$3="HLH",VLOOKUP(DATE(YEAR(AG$2),MONTH(AG$2),1),Rates_current!$G$6:$O$29,7,FALSE),VLOOKUP(DATE(YEAR(AG$2),MONTH(AG$2),1),Rates_current!$G$6:$O$29,8,FALSE))</f>
        <v>30.02</v>
      </c>
      <c r="AH5">
        <f>IF(AH$3="HLH",VLOOKUP(DATE(YEAR(AH$2),MONTH(AH$2),1),Rates_current!$G$6:$O$29,7,FALSE),VLOOKUP(DATE(YEAR(AH$2),MONTH(AH$2),1),Rates_current!$G$6:$O$29,8,FALSE))</f>
        <v>25.03</v>
      </c>
      <c r="AI5">
        <f>IF(AI$3="HLH",VLOOKUP(DATE(YEAR(AI$2),MONTH(AI$2),1),Rates_current!$G$6:$O$29,7,FALSE),VLOOKUP(DATE(YEAR(AI$2),MONTH(AI$2),1),Rates_current!$G$6:$O$29,8,FALSE))</f>
        <v>29.65</v>
      </c>
      <c r="AJ5">
        <f>IF(AJ$3="HLH",VLOOKUP(DATE(YEAR(AJ$2),MONTH(AJ$2),1),Rates_current!$G$6:$O$29,7,FALSE),VLOOKUP(DATE(YEAR(AJ$2),MONTH(AJ$2),1),Rates_current!$G$6:$O$29,8,FALSE))</f>
        <v>24.68</v>
      </c>
      <c r="AK5">
        <f>IF(AK$3="HLH",VLOOKUP(DATE(YEAR(AK$2),MONTH(AK$2),1),Rates_current!$G$6:$O$29,7,FALSE),VLOOKUP(DATE(YEAR(AK$2),MONTH(AK$2),1),Rates_current!$G$6:$O$29,8,FALSE))</f>
        <v>25.38</v>
      </c>
      <c r="AL5">
        <f>IF(AL$3="HLH",VLOOKUP(DATE(YEAR(AL$2),MONTH(AL$2),1),Rates_current!$G$6:$O$29,7,FALSE),VLOOKUP(DATE(YEAR(AL$2),MONTH(AL$2),1),Rates_current!$G$6:$O$29,8,FALSE))</f>
        <v>22.07</v>
      </c>
      <c r="AM5">
        <f>IF(AM$3="HLH",VLOOKUP(DATE(YEAR(AM$2),MONTH(AM$2),1),Rates_current!$G$6:$O$29,7,FALSE),VLOOKUP(DATE(YEAR(AM$2),MONTH(AM$2),1),Rates_current!$G$6:$O$29,8,FALSE))</f>
        <v>24.36</v>
      </c>
      <c r="AN5">
        <f>IF(AN$3="HLH",VLOOKUP(DATE(YEAR(AN$2),MONTH(AN$2),1),Rates_current!$G$6:$O$29,7,FALSE),VLOOKUP(DATE(YEAR(AN$2),MONTH(AN$2),1),Rates_current!$G$6:$O$29,8,FALSE))</f>
        <v>21.04</v>
      </c>
      <c r="AO5">
        <f>IF(AO$3="HLH",VLOOKUP(DATE(YEAR(AO$2),MONTH(AO$2),1),Rates_current!$G$6:$O$29,7,FALSE),VLOOKUP(DATE(YEAR(AO$2),MONTH(AO$2),1),Rates_current!$G$6:$O$29,8,FALSE))</f>
        <v>22.1</v>
      </c>
      <c r="AP5">
        <f>IF(AP$3="HLH",VLOOKUP(DATE(YEAR(AP$2),MONTH(AP$2),1),Rates_current!$G$6:$O$29,7,FALSE),VLOOKUP(DATE(YEAR(AP$2),MONTH(AP$2),1),Rates_current!$G$6:$O$29,8,FALSE))</f>
        <v>17.53</v>
      </c>
      <c r="AQ5">
        <f>IF(AQ$3="HLH",VLOOKUP(DATE(YEAR(AQ$2),MONTH(AQ$2),1),Rates_current!$G$6:$O$29,7,FALSE),VLOOKUP(DATE(YEAR(AQ$2),MONTH(AQ$2),1),Rates_current!$G$6:$O$29,8,FALSE))</f>
        <v>23.15</v>
      </c>
      <c r="AR5">
        <f>IF(AR$3="HLH",VLOOKUP(DATE(YEAR(AR$2),MONTH(AR$2),1),Rates_current!$G$6:$O$29,7,FALSE),VLOOKUP(DATE(YEAR(AR$2),MONTH(AR$2),1),Rates_current!$G$6:$O$29,8,FALSE))</f>
        <v>17.11</v>
      </c>
      <c r="AS5">
        <f>IF(AS$3="HLH",VLOOKUP(DATE(YEAR(AS$2),MONTH(AS$2),1),Rates_current!$G$6:$O$29,7,FALSE),VLOOKUP(DATE(YEAR(AS$2),MONTH(AS$2),1),Rates_current!$G$6:$O$29,8,FALSE))</f>
        <v>27.43</v>
      </c>
      <c r="AT5">
        <f>IF(AT$3="HLH",VLOOKUP(DATE(YEAR(AT$2),MONTH(AT$2),1),Rates_current!$G$6:$O$29,7,FALSE),VLOOKUP(DATE(YEAR(AT$2),MONTH(AT$2),1),Rates_current!$G$6:$O$29,8,FALSE))</f>
        <v>21.58</v>
      </c>
      <c r="AU5">
        <f>IF(AU$3="HLH",VLOOKUP(DATE(YEAR(AU$2),MONTH(AU$2),1),Rates_current!$G$6:$O$29,7,FALSE),VLOOKUP(DATE(YEAR(AU$2),MONTH(AU$2),1),Rates_current!$G$6:$O$29,8,FALSE))</f>
        <v>30.3</v>
      </c>
      <c r="AV5">
        <f>IF(AV$3="HLH",VLOOKUP(DATE(YEAR(AV$2),MONTH(AV$2),1),Rates_current!$G$6:$O$29,7,FALSE),VLOOKUP(DATE(YEAR(AV$2),MONTH(AV$2),1),Rates_current!$G$6:$O$29,8,FALSE))</f>
        <v>24.41</v>
      </c>
      <c r="AW5">
        <f>IF(AW$3="HLH",VLOOKUP(DATE(YEAR(AW$2),MONTH(AW$2),1),Rates_current!$G$6:$O$29,7,FALSE),VLOOKUP(DATE(YEAR(AW$2),MONTH(AW$2),1),Rates_current!$G$6:$O$29,8,FALSE))</f>
        <v>31.75</v>
      </c>
      <c r="AX5">
        <f>IF(AX$3="HLH",VLOOKUP(DATE(YEAR(AX$2),MONTH(AX$2),1),Rates_current!$G$6:$O$29,7,FALSE),VLOOKUP(DATE(YEAR(AX$2),MONTH(AX$2),1),Rates_current!$G$6:$O$29,8,FALSE))</f>
        <v>25.7</v>
      </c>
    </row>
    <row r="6" spans="2:50" x14ac:dyDescent="0.25">
      <c r="B6" t="s">
        <v>281</v>
      </c>
      <c r="C6">
        <f>IF(C$3="HLH",VLOOKUP(DATE(YEAR(C$2)-2,MONTH(C$2),1),Rates_previous!$G$6:$O$29,3,FALSE),0)</f>
        <v>9.33</v>
      </c>
      <c r="D6">
        <f>IF(D$3="HLH",VLOOKUP(DATE(YEAR(D$2)-2,MONTH(D$2),1),Rates_previous!$G$6:$O$29,3,FALSE),0)</f>
        <v>0</v>
      </c>
      <c r="E6">
        <f>IF(E$3="HLH",VLOOKUP(DATE(YEAR(E$2)-2,MONTH(E$2),1),Rates_previous!$G$6:$O$29,3,FALSE),0)</f>
        <v>10.5</v>
      </c>
      <c r="F6">
        <f>IF(F$3="HLH",VLOOKUP(DATE(YEAR(F$2)-2,MONTH(F$2),1),Rates_previous!$G$6:$O$29,3,FALSE),0)</f>
        <v>0</v>
      </c>
      <c r="G6">
        <f>IF(G$3="HLH",VLOOKUP(DATE(YEAR(G$2)-2,MONTH(G$2),1),Rates_previous!$G$6:$O$29,3,FALSE),0)</f>
        <v>11.47</v>
      </c>
      <c r="H6">
        <f>IF(H$3="HLH",VLOOKUP(DATE(YEAR(H$2)-2,MONTH(H$2),1),Rates_previous!$G$6:$O$29,3,FALSE),0)</f>
        <v>0</v>
      </c>
      <c r="I6">
        <f>IF(I$3="HLH",VLOOKUP(DATE(YEAR(I$2)-2,MONTH(I$2),1),Rates_previous!$G$6:$O$29,3,FALSE),0)</f>
        <v>11.17</v>
      </c>
      <c r="J6">
        <f>IF(J$3="HLH",VLOOKUP(DATE(YEAR(J$2)-2,MONTH(J$2),1),Rates_previous!$G$6:$O$29,3,FALSE),0)</f>
        <v>0</v>
      </c>
      <c r="K6">
        <f>IF(K$3="HLH",VLOOKUP(DATE(YEAR(K$2)-2,MONTH(K$2),1),Rates_previous!$G$6:$O$29,3,FALSE),0)</f>
        <v>10.9</v>
      </c>
      <c r="L6">
        <f>IF(L$3="HLH",VLOOKUP(DATE(YEAR(L$2)-2,MONTH(L$2),1),Rates_previous!$G$6:$O$29,3,FALSE),0)</f>
        <v>0</v>
      </c>
      <c r="M6">
        <f>IF(M$3="HLH",VLOOKUP(DATE(YEAR(M$2)-2,MONTH(M$2),1),Rates_previous!$G$6:$O$29,3,FALSE),0)</f>
        <v>8.93</v>
      </c>
      <c r="N6">
        <f>IF(N$3="HLH",VLOOKUP(DATE(YEAR(N$2)-2,MONTH(N$2),1),Rates_previous!$G$6:$O$29,3,FALSE),0)</f>
        <v>0</v>
      </c>
      <c r="O6">
        <f>IF(O$3="HLH",VLOOKUP(DATE(YEAR(O$2)-2,MONTH(O$2),1),Rates_previous!$G$6:$O$29,3,FALSE),0)</f>
        <v>7.61</v>
      </c>
      <c r="P6">
        <f>IF(P$3="HLH",VLOOKUP(DATE(YEAR(P$2)-2,MONTH(P$2),1),Rates_previous!$G$6:$O$29,3,FALSE),0)</f>
        <v>0</v>
      </c>
      <c r="Q6">
        <f>IF(Q$3="HLH",VLOOKUP(DATE(YEAR(Q$2)-2,MONTH(Q$2),1),Rates_previous!$G$6:$O$29,3,FALSE),0)</f>
        <v>6.2</v>
      </c>
      <c r="R6">
        <f>IF(R$3="HLH",VLOOKUP(DATE(YEAR(R$2)-2,MONTH(R$2),1),Rates_previous!$G$6:$O$29,3,FALSE),0)</f>
        <v>0</v>
      </c>
      <c r="S6">
        <f>IF(S$3="HLH",VLOOKUP(DATE(YEAR(S$2)-2,MONTH(S$2),1),Rates_previous!$G$6:$O$29,3,FALSE),0)</f>
        <v>6.72</v>
      </c>
      <c r="T6">
        <f>IF(T$3="HLH",VLOOKUP(DATE(YEAR(T$2)-2,MONTH(T$2),1),Rates_previous!$G$6:$O$29,3,FALSE),0)</f>
        <v>0</v>
      </c>
      <c r="U6">
        <f>IF(U$3="HLH",VLOOKUP(DATE(YEAR(U$2)-2,MONTH(U$2),1),Rates_previous!$G$6:$O$29,3,FALSE),0)</f>
        <v>9.01</v>
      </c>
      <c r="V6">
        <f>IF(V$3="HLH",VLOOKUP(DATE(YEAR(V$2)-2,MONTH(V$2),1),Rates_previous!$G$6:$O$29,3,FALSE),0)</f>
        <v>0</v>
      </c>
      <c r="W6">
        <f>IF(W$3="HLH",VLOOKUP(DATE(YEAR(W$2)-2,MONTH(W$2),1),Rates_previous!$G$6:$O$29,3,FALSE),0)</f>
        <v>10.029999999999999</v>
      </c>
      <c r="X6">
        <f>IF(X$3="HLH",VLOOKUP(DATE(YEAR(X$2)-2,MONTH(X$2),1),Rates_previous!$G$6:$O$29,3,FALSE),0)</f>
        <v>0</v>
      </c>
      <c r="Y6">
        <f>IF(Y$3="HLH",VLOOKUP(DATE(YEAR(Y$2)-2,MONTH(Y$2),1),Rates_previous!$G$6:$O$29,3,FALSE),0)</f>
        <v>9.94</v>
      </c>
      <c r="Z6">
        <f>IF(Z$3="HLH",VLOOKUP(DATE(YEAR(Z$2)-2,MONTH(Z$2),1),Rates_previous!$G$6:$O$29,3,FALSE),0)</f>
        <v>0</v>
      </c>
      <c r="AA6">
        <f>IF(AA$3="HLH",VLOOKUP(DATE(YEAR(AA$2)-2,MONTH(AA$2),1),Rates_previous!$G$6:$O$29,3,FALSE),0)</f>
        <v>9.33</v>
      </c>
      <c r="AB6">
        <f>IF(AB$3="HLH",VLOOKUP(DATE(YEAR(AB$2)-2,MONTH(AB$2),1),Rates_previous!$G$6:$O$29,3,FALSE),0)</f>
        <v>0</v>
      </c>
      <c r="AC6">
        <f>IF(AC$3="HLH",VLOOKUP(DATE(YEAR(AC$2)-2,MONTH(AC$2),1),Rates_previous!$G$6:$O$29,3,FALSE),0)</f>
        <v>10.5</v>
      </c>
      <c r="AD6">
        <f>IF(AD$3="HLH",VLOOKUP(DATE(YEAR(AD$2)-2,MONTH(AD$2),1),Rates_previous!$G$6:$O$29,3,FALSE),0)</f>
        <v>0</v>
      </c>
      <c r="AE6">
        <f>IF(AE$3="HLH",VLOOKUP(DATE(YEAR(AE$2)-2,MONTH(AE$2),1),Rates_previous!$G$6:$O$29,3,FALSE),0)</f>
        <v>11.47</v>
      </c>
      <c r="AF6">
        <f>IF(AF$3="HLH",VLOOKUP(DATE(YEAR(AF$2)-2,MONTH(AF$2),1),Rates_previous!$G$6:$O$29,3,FALSE),0)</f>
        <v>0</v>
      </c>
      <c r="AG6">
        <f>IF(AG$3="HLH",VLOOKUP(DATE(YEAR(AG$2)-2,MONTH(AG$2),1),Rates_previous!$G$6:$O$29,3,FALSE),0)</f>
        <v>11.17</v>
      </c>
      <c r="AH6">
        <f>IF(AH$3="HLH",VLOOKUP(DATE(YEAR(AH$2)-2,MONTH(AH$2),1),Rates_previous!$G$6:$O$29,3,FALSE),0)</f>
        <v>0</v>
      </c>
      <c r="AI6">
        <f>IF(AI$3="HLH",VLOOKUP(DATE(YEAR(AI$2)-2,MONTH(AI$2),1),Rates_previous!$G$6:$O$29,3,FALSE),0)</f>
        <v>10.9</v>
      </c>
      <c r="AJ6">
        <f>IF(AJ$3="HLH",VLOOKUP(DATE(YEAR(AJ$2)-2,MONTH(AJ$2),1),Rates_previous!$G$6:$O$29,3,FALSE),0)</f>
        <v>0</v>
      </c>
      <c r="AK6">
        <f>IF(AK$3="HLH",VLOOKUP(DATE(YEAR(AK$2)-2,MONTH(AK$2),1),Rates_previous!$G$6:$O$29,3,FALSE),0)</f>
        <v>8.93</v>
      </c>
      <c r="AL6">
        <f>IF(AL$3="HLH",VLOOKUP(DATE(YEAR(AL$2)-2,MONTH(AL$2),1),Rates_previous!$G$6:$O$29,3,FALSE),0)</f>
        <v>0</v>
      </c>
      <c r="AM6">
        <f>IF(AM$3="HLH",VLOOKUP(DATE(YEAR(AM$2)-2,MONTH(AM$2),1),Rates_previous!$G$6:$O$29,3,FALSE),0)</f>
        <v>7.61</v>
      </c>
      <c r="AN6">
        <f>IF(AN$3="HLH",VLOOKUP(DATE(YEAR(AN$2)-2,MONTH(AN$2),1),Rates_previous!$G$6:$O$29,3,FALSE),0)</f>
        <v>0</v>
      </c>
      <c r="AO6">
        <f>IF(AO$3="HLH",VLOOKUP(DATE(YEAR(AO$2)-2,MONTH(AO$2),1),Rates_previous!$G$6:$O$29,3,FALSE),0)</f>
        <v>6.2</v>
      </c>
      <c r="AP6">
        <f>IF(AP$3="HLH",VLOOKUP(DATE(YEAR(AP$2)-2,MONTH(AP$2),1),Rates_previous!$G$6:$O$29,3,FALSE),0)</f>
        <v>0</v>
      </c>
      <c r="AQ6">
        <f>IF(AQ$3="HLH",VLOOKUP(DATE(YEAR(AQ$2)-2,MONTH(AQ$2),1),Rates_previous!$G$6:$O$29,3,FALSE),0)</f>
        <v>6.72</v>
      </c>
      <c r="AR6">
        <f>IF(AR$3="HLH",VLOOKUP(DATE(YEAR(AR$2)-2,MONTH(AR$2),1),Rates_previous!$G$6:$O$29,3,FALSE),0)</f>
        <v>0</v>
      </c>
      <c r="AS6">
        <f>IF(AS$3="HLH",VLOOKUP(DATE(YEAR(AS$2)-2,MONTH(AS$2),1),Rates_previous!$G$6:$O$29,3,FALSE),0)</f>
        <v>9.01</v>
      </c>
      <c r="AT6">
        <f>IF(AT$3="HLH",VLOOKUP(DATE(YEAR(AT$2)-2,MONTH(AT$2),1),Rates_previous!$G$6:$O$29,3,FALSE),0)</f>
        <v>0</v>
      </c>
      <c r="AU6">
        <f>IF(AU$3="HLH",VLOOKUP(DATE(YEAR(AU$2)-2,MONTH(AU$2),1),Rates_previous!$G$6:$O$29,3,FALSE),0)</f>
        <v>10.029999999999999</v>
      </c>
      <c r="AV6">
        <f>IF(AV$3="HLH",VLOOKUP(DATE(YEAR(AV$2)-2,MONTH(AV$2),1),Rates_previous!$G$6:$O$29,3,FALSE),0)</f>
        <v>0</v>
      </c>
      <c r="AW6">
        <f>IF(AW$3="HLH",VLOOKUP(DATE(YEAR(AW$2)-2,MONTH(AW$2),1),Rates_previous!$G$6:$O$29,3,FALSE),0)</f>
        <v>9.94</v>
      </c>
      <c r="AX6">
        <f>IF(AX$3="HLH",VLOOKUP(DATE(YEAR(AX$2)-2,MONTH(AX$2),1),Rates_previous!$G$6:$O$29,3,FALSE),0)</f>
        <v>0</v>
      </c>
    </row>
    <row r="7" spans="2:50" x14ac:dyDescent="0.25">
      <c r="B7" t="s">
        <v>282</v>
      </c>
      <c r="C7">
        <f>IF(C$3="HLH",VLOOKUP(DATE(YEAR(C$2),MONTH(C$2),1),Rates_current!$G$6:$O$29,3,FALSE),0)</f>
        <v>10.02</v>
      </c>
      <c r="D7">
        <f>IF(D$3="HLH",VLOOKUP(DATE(YEAR(D$2),MONTH(D$2),1),Rates_current!$G$6:$O$29,3,FALSE),0)</f>
        <v>0</v>
      </c>
      <c r="E7">
        <f>IF(E$3="HLH",VLOOKUP(DATE(YEAR(E$2),MONTH(E$2),1),Rates_current!$G$6:$O$29,3,FALSE),0)</f>
        <v>10.27</v>
      </c>
      <c r="F7">
        <f>IF(F$3="HLH",VLOOKUP(DATE(YEAR(F$2),MONTH(F$2),1),Rates_current!$G$6:$O$29,3,FALSE),0)</f>
        <v>0</v>
      </c>
      <c r="G7">
        <f>IF(G$3="HLH",VLOOKUP(DATE(YEAR(G$2),MONTH(G$2),1),Rates_current!$G$6:$O$29,3,FALSE),0)</f>
        <v>10.51</v>
      </c>
      <c r="H7">
        <f>IF(H$3="HLH",VLOOKUP(DATE(YEAR(H$2),MONTH(H$2),1),Rates_current!$G$6:$O$29,3,FALSE),0)</f>
        <v>0</v>
      </c>
      <c r="I7">
        <f>IF(I$3="HLH",VLOOKUP(DATE(YEAR(I$2),MONTH(I$2),1),Rates_current!$G$6:$O$29,3,FALSE),0)</f>
        <v>10.79</v>
      </c>
      <c r="J7">
        <f>IF(J$3="HLH",VLOOKUP(DATE(YEAR(J$2),MONTH(J$2),1),Rates_current!$G$6:$O$29,3,FALSE),0)</f>
        <v>0</v>
      </c>
      <c r="K7">
        <f>IF(K$3="HLH",VLOOKUP(DATE(YEAR(K$2),MONTH(K$2),1),Rates_current!$G$6:$O$29,3,FALSE),0)</f>
        <v>10.66</v>
      </c>
      <c r="L7">
        <f>IF(L$3="HLH",VLOOKUP(DATE(YEAR(L$2),MONTH(L$2),1),Rates_current!$G$6:$O$29,3,FALSE),0)</f>
        <v>0</v>
      </c>
      <c r="M7">
        <f>IF(M$3="HLH",VLOOKUP(DATE(YEAR(M$2),MONTH(M$2),1),Rates_current!$G$6:$O$29,3,FALSE),0)</f>
        <v>9.1300000000000008</v>
      </c>
      <c r="N7">
        <f>IF(N$3="HLH",VLOOKUP(DATE(YEAR(N$2),MONTH(N$2),1),Rates_current!$G$6:$O$29,3,FALSE),0)</f>
        <v>0</v>
      </c>
      <c r="O7">
        <f>IF(O$3="HLH",VLOOKUP(DATE(YEAR(O$2),MONTH(O$2),1),Rates_current!$G$6:$O$29,3,FALSE),0)</f>
        <v>8.76</v>
      </c>
      <c r="P7">
        <f>IF(P$3="HLH",VLOOKUP(DATE(YEAR(P$2),MONTH(P$2),1),Rates_current!$G$6:$O$29,3,FALSE),0)</f>
        <v>0</v>
      </c>
      <c r="Q7">
        <f>IF(Q$3="HLH",VLOOKUP(DATE(YEAR(Q$2),MONTH(Q$2),1),Rates_current!$G$6:$O$29,3,FALSE),0)</f>
        <v>7.95</v>
      </c>
      <c r="R7">
        <f>IF(R$3="HLH",VLOOKUP(DATE(YEAR(R$2),MONTH(R$2),1),Rates_current!$G$6:$O$29,3,FALSE),0)</f>
        <v>0</v>
      </c>
      <c r="S7">
        <f>IF(S$3="HLH",VLOOKUP(DATE(YEAR(S$2),MONTH(S$2),1),Rates_current!$G$6:$O$29,3,FALSE),0)</f>
        <v>8.33</v>
      </c>
      <c r="T7">
        <f>IF(T$3="HLH",VLOOKUP(DATE(YEAR(T$2),MONTH(T$2),1),Rates_current!$G$6:$O$29,3,FALSE),0)</f>
        <v>0</v>
      </c>
      <c r="U7">
        <f>IF(U$3="HLH",VLOOKUP(DATE(YEAR(U$2),MONTH(U$2),1),Rates_current!$G$6:$O$29,3,FALSE),0)</f>
        <v>9.8699999999999992</v>
      </c>
      <c r="V7">
        <f>IF(V$3="HLH",VLOOKUP(DATE(YEAR(V$2),MONTH(V$2),1),Rates_current!$G$6:$O$29,3,FALSE),0)</f>
        <v>0</v>
      </c>
      <c r="W7">
        <f>IF(W$3="HLH",VLOOKUP(DATE(YEAR(W$2),MONTH(W$2),1),Rates_current!$G$6:$O$29,3,FALSE),0)</f>
        <v>10.9</v>
      </c>
      <c r="X7">
        <f>IF(X$3="HLH",VLOOKUP(DATE(YEAR(X$2),MONTH(X$2),1),Rates_current!$G$6:$O$29,3,FALSE),0)</f>
        <v>0</v>
      </c>
      <c r="Y7">
        <f>IF(Y$3="HLH",VLOOKUP(DATE(YEAR(Y$2),MONTH(Y$2),1),Rates_current!$G$6:$O$29,3,FALSE),0)</f>
        <v>11.42</v>
      </c>
      <c r="Z7">
        <f>IF(Z$3="HLH",VLOOKUP(DATE(YEAR(Z$2),MONTH(Z$2),1),Rates_current!$G$6:$O$29,3,FALSE),0)</f>
        <v>0</v>
      </c>
      <c r="AA7">
        <f>IF(AA$3="HLH",VLOOKUP(DATE(YEAR(AA$2),MONTH(AA$2),1),Rates_current!$G$6:$O$29,3,FALSE),0)</f>
        <v>10.02</v>
      </c>
      <c r="AB7">
        <f>IF(AB$3="HLH",VLOOKUP(DATE(YEAR(AB$2),MONTH(AB$2),1),Rates_current!$G$6:$O$29,3,FALSE),0)</f>
        <v>0</v>
      </c>
      <c r="AC7">
        <f>IF(AC$3="HLH",VLOOKUP(DATE(YEAR(AC$2),MONTH(AC$2),1),Rates_current!$G$6:$O$29,3,FALSE),0)</f>
        <v>10.27</v>
      </c>
      <c r="AD7">
        <f>IF(AD$3="HLH",VLOOKUP(DATE(YEAR(AD$2),MONTH(AD$2),1),Rates_current!$G$6:$O$29,3,FALSE),0)</f>
        <v>0</v>
      </c>
      <c r="AE7">
        <f>IF(AE$3="HLH",VLOOKUP(DATE(YEAR(AE$2),MONTH(AE$2),1),Rates_current!$G$6:$O$29,3,FALSE),0)</f>
        <v>10.51</v>
      </c>
      <c r="AF7">
        <f>IF(AF$3="HLH",VLOOKUP(DATE(YEAR(AF$2),MONTH(AF$2),1),Rates_current!$G$6:$O$29,3,FALSE),0)</f>
        <v>0</v>
      </c>
      <c r="AG7">
        <f>IF(AG$3="HLH",VLOOKUP(DATE(YEAR(AG$2),MONTH(AG$2),1),Rates_current!$G$6:$O$29,3,FALSE),0)</f>
        <v>10.79</v>
      </c>
      <c r="AH7">
        <f>IF(AH$3="HLH",VLOOKUP(DATE(YEAR(AH$2),MONTH(AH$2),1),Rates_current!$G$6:$O$29,3,FALSE),0)</f>
        <v>0</v>
      </c>
      <c r="AI7">
        <f>IF(AI$3="HLH",VLOOKUP(DATE(YEAR(AI$2),MONTH(AI$2),1),Rates_current!$G$6:$O$29,3,FALSE),0)</f>
        <v>10.66</v>
      </c>
      <c r="AJ7">
        <f>IF(AJ$3="HLH",VLOOKUP(DATE(YEAR(AJ$2),MONTH(AJ$2),1),Rates_current!$G$6:$O$29,3,FALSE),0)</f>
        <v>0</v>
      </c>
      <c r="AK7">
        <f>IF(AK$3="HLH",VLOOKUP(DATE(YEAR(AK$2),MONTH(AK$2),1),Rates_current!$G$6:$O$29,3,FALSE),0)</f>
        <v>9.1300000000000008</v>
      </c>
      <c r="AL7">
        <f>IF(AL$3="HLH",VLOOKUP(DATE(YEAR(AL$2),MONTH(AL$2),1),Rates_current!$G$6:$O$29,3,FALSE),0)</f>
        <v>0</v>
      </c>
      <c r="AM7">
        <f>IF(AM$3="HLH",VLOOKUP(DATE(YEAR(AM$2),MONTH(AM$2),1),Rates_current!$G$6:$O$29,3,FALSE),0)</f>
        <v>8.76</v>
      </c>
      <c r="AN7">
        <f>IF(AN$3="HLH",VLOOKUP(DATE(YEAR(AN$2),MONTH(AN$2),1),Rates_current!$G$6:$O$29,3,FALSE),0)</f>
        <v>0</v>
      </c>
      <c r="AO7">
        <f>IF(AO$3="HLH",VLOOKUP(DATE(YEAR(AO$2),MONTH(AO$2),1),Rates_current!$G$6:$O$29,3,FALSE),0)</f>
        <v>7.95</v>
      </c>
      <c r="AP7">
        <f>IF(AP$3="HLH",VLOOKUP(DATE(YEAR(AP$2),MONTH(AP$2),1),Rates_current!$G$6:$O$29,3,FALSE),0)</f>
        <v>0</v>
      </c>
      <c r="AQ7">
        <f>IF(AQ$3="HLH",VLOOKUP(DATE(YEAR(AQ$2),MONTH(AQ$2),1),Rates_current!$G$6:$O$29,3,FALSE),0)</f>
        <v>8.33</v>
      </c>
      <c r="AR7">
        <f>IF(AR$3="HLH",VLOOKUP(DATE(YEAR(AR$2),MONTH(AR$2),1),Rates_current!$G$6:$O$29,3,FALSE),0)</f>
        <v>0</v>
      </c>
      <c r="AS7">
        <f>IF(AS$3="HLH",VLOOKUP(DATE(YEAR(AS$2),MONTH(AS$2),1),Rates_current!$G$6:$O$29,3,FALSE),0)</f>
        <v>9.8699999999999992</v>
      </c>
      <c r="AT7">
        <f>IF(AT$3="HLH",VLOOKUP(DATE(YEAR(AT$2),MONTH(AT$2),1),Rates_current!$G$6:$O$29,3,FALSE),0)</f>
        <v>0</v>
      </c>
      <c r="AU7">
        <f>IF(AU$3="HLH",VLOOKUP(DATE(YEAR(AU$2),MONTH(AU$2),1),Rates_current!$G$6:$O$29,3,FALSE),0)</f>
        <v>10.9</v>
      </c>
      <c r="AV7">
        <f>IF(AV$3="HLH",VLOOKUP(DATE(YEAR(AV$2),MONTH(AV$2),1),Rates_current!$G$6:$O$29,3,FALSE),0)</f>
        <v>0</v>
      </c>
      <c r="AW7">
        <f>IF(AW$3="HLH",VLOOKUP(DATE(YEAR(AW$2),MONTH(AW$2),1),Rates_current!$G$6:$O$29,3,FALSE),0)</f>
        <v>11.42</v>
      </c>
      <c r="AX7">
        <f>IF(AX$3="HLH",VLOOKUP(DATE(YEAR(AX$2),MONTH(AX$2),1),Rates_current!$G$6:$O$29,3,FALSE),0)</f>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sheetPr>
  <dimension ref="A1:AC169"/>
  <sheetViews>
    <sheetView topLeftCell="B1" zoomScale="85" zoomScaleNormal="85" workbookViewId="0">
      <pane xSplit="2" ySplit="3" topLeftCell="H4" activePane="bottomRight" state="frozen"/>
      <selection activeCell="B1" sqref="B1"/>
      <selection pane="topRight" activeCell="D1" sqref="D1"/>
      <selection pane="bottomLeft" activeCell="B4" sqref="B4"/>
      <selection pane="bottomRight" activeCell="R4" sqref="R4"/>
    </sheetView>
  </sheetViews>
  <sheetFormatPr defaultRowHeight="15" outlineLevelCol="1" x14ac:dyDescent="0.25"/>
  <cols>
    <col min="1" max="1" width="9.5703125" style="26" customWidth="1"/>
    <col min="2" max="2" width="9.140625" style="82"/>
    <col min="3" max="3" width="28.140625" style="82" customWidth="1"/>
    <col min="4" max="4" width="15.28515625" bestFit="1" customWidth="1"/>
    <col min="5" max="5" width="15" bestFit="1" customWidth="1"/>
    <col min="6" max="6" width="14.28515625" bestFit="1" customWidth="1"/>
    <col min="7" max="7" width="13.42578125" bestFit="1" customWidth="1"/>
    <col min="8" max="8" width="14" bestFit="1" customWidth="1"/>
    <col min="9" max="9" width="14" customWidth="1"/>
    <col min="10" max="12" width="14" style="235" customWidth="1" outlineLevel="1"/>
    <col min="13" max="13" width="15.28515625" bestFit="1" customWidth="1"/>
    <col min="14" max="14" width="13.28515625" bestFit="1" customWidth="1"/>
    <col min="15" max="15" width="13.42578125" bestFit="1" customWidth="1"/>
    <col min="16" max="16" width="15.28515625" bestFit="1" customWidth="1"/>
    <col min="17" max="17" width="15" bestFit="1" customWidth="1"/>
    <col min="18" max="18" width="16.28515625" bestFit="1" customWidth="1"/>
    <col min="19" max="19" width="13.42578125" bestFit="1" customWidth="1"/>
    <col min="20" max="20" width="14" bestFit="1" customWidth="1"/>
    <col min="21" max="21" width="14" customWidth="1"/>
    <col min="22" max="24" width="14" style="235" customWidth="1" outlineLevel="1"/>
    <col min="25" max="25" width="15.28515625" bestFit="1" customWidth="1"/>
    <col min="26" max="26" width="13.28515625" bestFit="1" customWidth="1"/>
    <col min="27" max="27" width="13.42578125" bestFit="1" customWidth="1"/>
    <col min="29" max="29" width="9.140625" style="235"/>
  </cols>
  <sheetData>
    <row r="1" spans="1:29" ht="15.75" x14ac:dyDescent="0.25">
      <c r="B1" s="202" t="s">
        <v>284</v>
      </c>
      <c r="C1" s="203"/>
    </row>
    <row r="2" spans="1:29" x14ac:dyDescent="0.25">
      <c r="A2" s="204" t="s">
        <v>1</v>
      </c>
      <c r="B2" s="205"/>
      <c r="C2" s="203"/>
      <c r="D2" s="184" t="s">
        <v>210</v>
      </c>
      <c r="P2" s="184" t="s">
        <v>211</v>
      </c>
    </row>
    <row r="3" spans="1:29" s="247" customFormat="1" x14ac:dyDescent="0.25">
      <c r="A3" s="243" t="s">
        <v>2</v>
      </c>
      <c r="B3" s="244" t="s">
        <v>3</v>
      </c>
      <c r="C3" s="206" t="s">
        <v>4</v>
      </c>
      <c r="D3" s="245" t="s">
        <v>289</v>
      </c>
      <c r="E3" s="245" t="s">
        <v>290</v>
      </c>
      <c r="F3" s="245" t="s">
        <v>291</v>
      </c>
      <c r="G3" s="245" t="s">
        <v>292</v>
      </c>
      <c r="H3" s="245" t="s">
        <v>293</v>
      </c>
      <c r="I3" s="245" t="s">
        <v>303</v>
      </c>
      <c r="J3" s="246" t="s">
        <v>304</v>
      </c>
      <c r="K3" s="246" t="s">
        <v>305</v>
      </c>
      <c r="L3" s="246" t="s">
        <v>306</v>
      </c>
      <c r="M3" s="245" t="s">
        <v>244</v>
      </c>
      <c r="N3" s="245" t="s">
        <v>295</v>
      </c>
      <c r="O3" s="245" t="s">
        <v>301</v>
      </c>
      <c r="P3" s="245" t="s">
        <v>289</v>
      </c>
      <c r="Q3" s="245" t="s">
        <v>290</v>
      </c>
      <c r="R3" s="245" t="s">
        <v>291</v>
      </c>
      <c r="S3" s="245" t="s">
        <v>292</v>
      </c>
      <c r="T3" s="245" t="s">
        <v>293</v>
      </c>
      <c r="U3" s="245" t="s">
        <v>303</v>
      </c>
      <c r="V3" s="246" t="s">
        <v>304</v>
      </c>
      <c r="W3" s="246" t="s">
        <v>305</v>
      </c>
      <c r="X3" s="246" t="s">
        <v>306</v>
      </c>
      <c r="Y3" s="245" t="s">
        <v>244</v>
      </c>
      <c r="Z3" s="245" t="s">
        <v>295</v>
      </c>
      <c r="AA3" s="245" t="s">
        <v>301</v>
      </c>
      <c r="AB3" s="245" t="s">
        <v>302</v>
      </c>
      <c r="AC3" s="246" t="s">
        <v>307</v>
      </c>
    </row>
    <row r="4" spans="1:29" x14ac:dyDescent="0.25">
      <c r="B4" s="27">
        <v>10005</v>
      </c>
      <c r="C4" s="28" t="s">
        <v>8</v>
      </c>
      <c r="D4" s="214">
        <f>IF(Init!$R$9="Yes",(TOCA_previous!Y4-LDD_previous!D5),(TOCA_current!AF4-LDD_current!D5))*Rates_previous!$E$74*100*12</f>
        <v>169417.52269061521</v>
      </c>
      <c r="E4" s="215">
        <f>IF(Init!$R$9="Yes",(TOCA_previous!AB4-LDD_previous!D5),(TOCA_current!AI4-LDD_current!D5))*Rates_previous!$E$75*100*12</f>
        <v>-26052.790762291199</v>
      </c>
      <c r="F4" s="218">
        <f>IF(VLOOKUP($B4,TOCA_current!$B:$AH,33,FALSE)=0,(SUMPRODUCT(LS_Demand_Rates_Restatement!$C$4:$Z$4,IF(Init!$R$9="Yes",LS_previous!$D5:$AA5,LS_current!$D5:$AA5))-SUMPRODUCT(LS_Demand_Rates_Restatement!$C$4:$Z$4,IF(Init!$R$9="Yes",LDD_previous!$F5:$AC5,LDD_current!$F5:$AC5))),(SUMPRODUCT(LS_Demand_Rates_Restatement!$C$4:$AX$4,IF(Init!$R$9="Yes",LS_previous!$D5:$AY5,LS_current!$D5:$AY5))-SUMPRODUCT(LS_Demand_Rates_Restatement!$C$4:$AX$4,IF(Init!$R$9="Yes",LDD_previous!$F5:$BA5,LDD_current!$F5:$BA5)))/2)</f>
        <v>882.40664053106138</v>
      </c>
      <c r="G4" s="215">
        <f>+SUMPRODUCT(LS_Demand_Rates_Restatement!$C$6:$Z$6,IF(Init!$R$9="Yes",Demand_previous!D5:AA5,Demand_current!D5:AA5))-SUMPRODUCT(LS_Demand_Rates_Restatement!$C$6:$Z$6,IF(Init!$R$9="Yes",LDD_previous!BB5:BY5,LDD_current!BB5:BY5))</f>
        <v>14267.809854905587</v>
      </c>
      <c r="H4" s="215">
        <f>-IRD!C5*Rates_previous!$H$32</f>
        <v>0</v>
      </c>
      <c r="I4" s="215">
        <f>+IF(AND(L4&gt;0,J4&gt;0),-1*MIN(L4,J4)*Rates_previous!$H$33,IF(AND(L4&lt;0,K4&lt;ABS(L4)),(-1*L4-K4)*Rates_previous!$H$33,IF(AND(K4&gt;0,J4&gt;0,L4&lt;=0,ABS(L4)&lt;K4),-1*MIN(K4,K4+L4,J4)*Rates_previous!$H$33,0)))*IF(VLOOKUP($B4,TOCA_current!$B:$AH,33,FALSE)=0,1,0)*(1-TOCA_previous!AI4)</f>
        <v>-220.92213768895232</v>
      </c>
      <c r="J4" s="236">
        <f>MAX(IF(Init!$R$9="Yes",(TOCA_previous!S4/SUMPRODUCT(TOCA_previous!$D$4:$D$137,TOCA_previous!$S$4:$S$137)-TOCA_previous!Y4)*RT1SC!$C$3*VLOOKUP(Init!$R$3,Init!$K:$M,3,FALSE),V4),0)</f>
        <v>0</v>
      </c>
      <c r="K4" s="236">
        <f>IF(Init!$R$9="Yes",TOCA_previous!W4*VLOOKUP(Init!$R$3,Init!$K:$M,3,FALSE),W4)</f>
        <v>0</v>
      </c>
      <c r="L4" s="236">
        <f>IF(Init!$R$9="No",X4,IF(TOCA_previous!AA4=0,SUM(LS_previous!D5:AA5),0))</f>
        <v>-85.945253919999459</v>
      </c>
      <c r="M4" s="215">
        <f>+TOCA_previous!$D4*SUM('Charges_Including Slice and LS'!D4:I4)</f>
        <v>158294.02628607169</v>
      </c>
      <c r="N4" s="215">
        <f>IF(Init!$R$9="Yes",TOCA_previous!Y4*RT1SC!$C$3*VLOOKUP(Init!$R$3,Init!$K:$M,3,FALSE)+IF(VLOOKUP($B4,TOCA_current!B:AO,33,FALSE)=0,SUM(LS_previous!D5:AA5),SUM(LS_previous!D5:AY5)/2),Z4)</f>
        <v>4732.5525619880009</v>
      </c>
      <c r="O4" s="216">
        <f>+M4/N4</f>
        <v>33.447917210152909</v>
      </c>
      <c r="P4" s="214">
        <f>(TOCA_current!AF4-LDD_current!D5)*Rates_current!$E$74*100*12</f>
        <v>178210.67981410876</v>
      </c>
      <c r="Q4" s="215">
        <f>(TOCA_current!AI4-LDD_current!D5)*Rates_current!$E$75*100*12</f>
        <v>-26492.885345311224</v>
      </c>
      <c r="R4" s="218">
        <f>IF(VLOOKUP($B4,TOCA_current!$B:$AH,33,FALSE)=0,(SUMPRODUCT(LS_Demand_Rates_Restatement!$C$5:$Z$5,LS_current!$D5:$AA5)-SUMPRODUCT(LS_Demand_Rates_Restatement!$C$5:$Z$5,LDD_current!$F5:$AC5)),(SUMPRODUCT(LS_Demand_Rates_Restatement!$C$5:$AX$5,LS_current!$D5:$AY5)-SUMPRODUCT(LS_Demand_Rates_Restatement!$C$5:$AX$5,LDD_current!$F5:$BA5))/2)</f>
        <v>1127.8340667997963</v>
      </c>
      <c r="S4" s="215">
        <f>+SUMPRODUCT(LS_Demand_Rates_Restatement!$C$7:$Z$7,Demand_current!D5:AA5)-SUMPRODUCT(LS_Demand_Rates_Restatement!$C$7:$Z$7,LDD_current!BB5:BY5)</f>
        <v>14649.63084742606</v>
      </c>
      <c r="T4" s="215">
        <f>-IRD!G5*Rates_current!$H$32</f>
        <v>0</v>
      </c>
      <c r="U4" s="215">
        <f>+IF(AND(X4&gt;0,V4&gt;0),-1*MIN(X4,V4)*Rates_current!$H$33,IF(AND(X4&lt;0,W4&lt;ABS(X4)),(-1*X4-W4)*Rates_current!$H$33,0))*IF(VLOOKUP($B4,TOCA_current!$B:$AH,33,FALSE)=0,1,0)*(1-TOCA_current!AP4)</f>
        <v>78.87306211039693</v>
      </c>
      <c r="V4" s="236">
        <f>MAX((TOCA_current!S4/SUMPRODUCT(TOCA_current!$D$4:$D$137,TOCA_current!$S$4:$S$137)-TOCA_current!AF4)*RT1SC!$C$4*VLOOKUP(Init!$R$4,Init!$K:$M,3,FALSE),0)</f>
        <v>37.793446500141847</v>
      </c>
      <c r="W4" s="236">
        <f>TOCA_current!X4*VLOOKUP(Init!$R$4,Init!$K:$M,3,FALSE)</f>
        <v>0</v>
      </c>
      <c r="X4" s="236">
        <f>IF(TOCA_current!AH4=0,SUM(LS_current!D5:AA5),0)</f>
        <v>9.5317758373844441</v>
      </c>
      <c r="Y4" s="215">
        <f>TOCA_current!D4*SUM('Charges_Including Slice and LS'!P4:U4)</f>
        <v>167574.13244513379</v>
      </c>
      <c r="Z4" s="215">
        <f>+TOCA_current!AF4*RT1SC!$C$4*VLOOKUP(Init!$R$4,Init!$K:$M,3,FALSE)+IF(VLOOKUP($B4,TOCA_current!B:AI,33,FALSE)=0,SUM(LS_current!D5:AA5),SUM(LS_current!D5:AY5)/2)</f>
        <v>4732.6670111173853</v>
      </c>
      <c r="AA4" s="216">
        <f>+Y4/Z4</f>
        <v>35.407970189216719</v>
      </c>
      <c r="AB4" s="223">
        <f>IF(TOCA_current!E4=1,"",AA4/O4-1)</f>
        <v>5.8600150399464868E-2</v>
      </c>
      <c r="AC4" s="235">
        <f>IF(AB4="","",RANK(AB4,$AB$4:$AB$137))</f>
        <v>77</v>
      </c>
    </row>
    <row r="5" spans="1:29" x14ac:dyDescent="0.25">
      <c r="B5" s="27">
        <v>10015</v>
      </c>
      <c r="C5" s="28" t="s">
        <v>9</v>
      </c>
      <c r="D5" s="217">
        <f>IF(Init!$R$9="Yes",(TOCA_previous!Y5-LDD_previous!D6),(TOCA_current!AF5-LDD_current!D6))*Rates_previous!$E$74*100*12</f>
        <v>199792.07964000001</v>
      </c>
      <c r="E5" s="218">
        <f>IF(Init!$R$9="Yes",(TOCA_previous!AB5-LDD_previous!D6),(TOCA_current!AI5-LDD_current!D6))*Rates_previous!$E$75*100*12</f>
        <v>-30723.747840000004</v>
      </c>
      <c r="F5" s="218">
        <f>IF(VLOOKUP($B5,TOCA_current!$B:$AH,33,FALSE)=0,(SUMPRODUCT(LS_Demand_Rates_Restatement!$C$4:$Z$4,IF(Init!$R$9="Yes",LS_previous!$D6:$AA6,LS_current!$D6:$AA6))-SUMPRODUCT(LS_Demand_Rates_Restatement!$C$4:$Z$4,IF(Init!$R$9="Yes",LDD_previous!$F6:$AC6,LDD_current!$F6:$AC6))),(SUMPRODUCT(LS_Demand_Rates_Restatement!$C$4:$AX$4,IF(Init!$R$9="Yes",LS_previous!$D6:$AY6,LS_current!$D6:$AY6))-SUMPRODUCT(LS_Demand_Rates_Restatement!$C$4:$AX$4,IF(Init!$R$9="Yes",LDD_previous!$F6:$BA6,LDD_current!$F6:$BA6)))/2)</f>
        <v>-10516.604702668035</v>
      </c>
      <c r="G5" s="218">
        <f>+SUMPRODUCT(LS_Demand_Rates_Restatement!$C$6:$Z$6,IF(Init!$R$9="Yes",Demand_previous!D6:AA6,Demand_current!D6:AA6))-SUMPRODUCT(LS_Demand_Rates_Restatement!$C$6:$Z$6,IF(Init!$R$9="Yes",LDD_previous!BB6:BY6,LDD_current!BB6:BY6))</f>
        <v>12706.225837606837</v>
      </c>
      <c r="H5" s="218">
        <f>-IRD!C6*Rates_previous!$H$32</f>
        <v>0</v>
      </c>
      <c r="I5" s="218">
        <f>+IF(AND(L5&gt;0,J5&gt;0),-1*MIN(L5,J5)*Rates_previous!$H$33,IF(AND(L5&lt;0,K5&lt;ABS(L5)),(-1*L5-K5)*Rates_previous!$H$33,IF(AND(K5&gt;0,J5&gt;0,L5&lt;=0,ABS(L5)&lt;K5),-1*MIN(K5,K5+L5,J5)*Rates_previous!$H$33,0)))*IF(VLOOKUP($B5,TOCA_current!$B:$AH,33,FALSE)=0,1,0)*(1-TOCA_previous!AI5)</f>
        <v>-157.03498296960063</v>
      </c>
      <c r="J5" s="237">
        <f>MAX(IF(Init!$R$9="Yes",(TOCA_previous!S5/SUMPRODUCT(TOCA_previous!$D$4:$D$137,TOCA_previous!$S$4:$S$137)-TOCA_previous!Y5)*RT1SC!$C$3*VLOOKUP(Init!$R$3,Init!$K:$M,3,FALSE),V5),0)</f>
        <v>0</v>
      </c>
      <c r="K5" s="237">
        <f>IF(Init!$R$9="Yes",TOCA_previous!W5*VLOOKUP(Init!$R$3,Init!$K:$M,3,FALSE),W5)</f>
        <v>0</v>
      </c>
      <c r="L5" s="237">
        <f>IF(Init!$R$9="No",X5,IF(TOCA_previous!AA5=0,SUM(LS_previous!D6:AA6),0))</f>
        <v>-56.896732960000236</v>
      </c>
      <c r="M5" s="218">
        <f>+TOCA_previous!$D5*SUM('Charges_Including Slice and LS'!D5:I5)</f>
        <v>171100.91795196923</v>
      </c>
      <c r="N5" s="218">
        <f>IF(Init!$R$9="Yes",TOCA_previous!Y5*RT1SC!$C$3*VLOOKUP(Init!$R$3,Init!$K:$M,3,FALSE)+IF(VLOOKUP($B5,TOCA_current!B:AO,33,FALSE)=0,SUM(LS_previous!D6:AA6),SUM(LS_previous!D6:AY6)/2),Z5)</f>
        <v>5235.3473106439997</v>
      </c>
      <c r="O5" s="219">
        <f t="shared" ref="O5:O68" si="0">+M5/N5</f>
        <v>32.681865748257707</v>
      </c>
      <c r="P5" s="217">
        <f>(TOCA_current!AF5-LDD_current!D6)*Rates_current!$E$74*100*12</f>
        <v>201243.53453555162</v>
      </c>
      <c r="Q5" s="218">
        <f>(TOCA_current!AI5-LDD_current!D6)*Rates_current!$E$75*100*12</f>
        <v>-29916.960602455762</v>
      </c>
      <c r="R5" s="218">
        <f>IF(VLOOKUP($B5,TOCA_current!$B:$AH,33,FALSE)=0,(SUMPRODUCT(LS_Demand_Rates_Restatement!$C$5:$Z$5,LS_current!$D6:$AA6)-SUMPRODUCT(LS_Demand_Rates_Restatement!$C$5:$Z$5,LDD_current!$F6:$AC6)),(SUMPRODUCT(LS_Demand_Rates_Restatement!$C$5:$AX$5,LS_current!$D6:$AY6)-SUMPRODUCT(LS_Demand_Rates_Restatement!$C$5:$AX$5,LDD_current!$F6:$BA6))/2)</f>
        <v>4206.5872164885641</v>
      </c>
      <c r="S5" s="218">
        <f>+SUMPRODUCT(LS_Demand_Rates_Restatement!$C$7:$Z$7,Demand_current!D6:AA6)-SUMPRODUCT(LS_Demand_Rates_Restatement!$C$7:$Z$7,LDD_current!BB6:BY6)</f>
        <v>14144.185023076921</v>
      </c>
      <c r="T5" s="218">
        <f>-IRD!G6*Rates_current!$H$32</f>
        <v>0</v>
      </c>
      <c r="U5" s="218">
        <f>+IF(AND(X5&gt;0,V5&gt;0),-1*MIN(X5,V5)*Rates_current!$H$33,IF(AND(X5&lt;0,W5&lt;ABS(X5)),(-1*X5-W5)*Rates_current!$H$33,0))*IF(VLOOKUP($B5,TOCA_current!$B:$AH,33,FALSE)=0,1,0)*(1-TOCA_current!AP5)</f>
        <v>21.399114623134235</v>
      </c>
      <c r="V5" s="237">
        <f>MAX((TOCA_current!S5/SUMPRODUCT(TOCA_current!$D$4:$D$137,TOCA_current!$S$4:$S$137)-TOCA_current!AF5)*RT1SC!$C$4*VLOOKUP(Init!$R$4,Init!$K:$M,3,FALSE),0)</f>
        <v>2.4179790534614956</v>
      </c>
      <c r="W5" s="237">
        <f>TOCA_current!X5*VLOOKUP(Init!$R$4,Init!$K:$M,3,FALSE)</f>
        <v>0</v>
      </c>
      <c r="X5" s="237">
        <f>IF(TOCA_current!AH5=0,SUM(LS_current!D6:AA6),0)</f>
        <v>248.57827630622575</v>
      </c>
      <c r="Y5" s="218">
        <f>TOCA_current!D5*SUM('Charges_Including Slice and LS'!P5:U5)</f>
        <v>189698.74528728446</v>
      </c>
      <c r="Z5" s="218">
        <f>+TOCA_current!AF5*RT1SC!$C$4*VLOOKUP(Init!$R$4,Init!$K:$M,3,FALSE)+IF(VLOOKUP($B5,TOCA_current!B:AI,33,FALSE)=0,SUM(LS_current!D6:AA6),SUM(LS_current!D6:AY6)/2)</f>
        <v>5235.473011738226</v>
      </c>
      <c r="AA5" s="219">
        <f t="shared" ref="AA5:AA68" si="1">+Y5/Z5</f>
        <v>36.233353674437659</v>
      </c>
      <c r="AB5" s="224">
        <f>IF(TOCA_current!E5=1,"",AA5/O5-1)</f>
        <v>0.10866845710512374</v>
      </c>
      <c r="AC5" s="235">
        <f t="shared" ref="AC5:AC68" si="2">IF(AB5="","",RANK(AB5,$AB$4:$AB$137))</f>
        <v>2</v>
      </c>
    </row>
    <row r="6" spans="1:29" x14ac:dyDescent="0.25">
      <c r="B6" s="27">
        <v>10024</v>
      </c>
      <c r="C6" s="28" t="s">
        <v>10</v>
      </c>
      <c r="D6" s="217">
        <f>IF(Init!$R$9="Yes",(TOCA_previous!Y6-LDD_previous!D7),(TOCA_current!AF6-LDD_current!D7))*Rates_previous!$E$74*100*12</f>
        <v>66942818.97648</v>
      </c>
      <c r="E6" s="218">
        <f>IF(Init!$R$9="Yes",(TOCA_previous!AB6-LDD_previous!D7),(TOCA_current!AI6-LDD_current!D7))*Rates_previous!$E$75*100*12</f>
        <v>-5335509.934080001</v>
      </c>
      <c r="F6" s="218">
        <f>IF(VLOOKUP($B6,TOCA_current!$B:$AH,33,FALSE)=0,(SUMPRODUCT(LS_Demand_Rates_Restatement!$C$4:$Z$4,IF(Init!$R$9="Yes",LS_previous!$D7:$AA7,LS_current!$D7:$AA7))-SUMPRODUCT(LS_Demand_Rates_Restatement!$C$4:$Z$4,IF(Init!$R$9="Yes",LDD_previous!$F7:$AC7,LDD_current!$F7:$AC7))),(SUMPRODUCT(LS_Demand_Rates_Restatement!$C$4:$AX$4,IF(Init!$R$9="Yes",LS_previous!$D7:$AY7,LS_current!$D7:$AY7))-SUMPRODUCT(LS_Demand_Rates_Restatement!$C$4:$AX$4,IF(Init!$R$9="Yes",LDD_previous!$F7:$BA7,LDD_current!$F7:$BA7)))/2)</f>
        <v>-611537.08085316559</v>
      </c>
      <c r="G6" s="218">
        <f>+SUMPRODUCT(LS_Demand_Rates_Restatement!$C$6:$Z$6,IF(Init!$R$9="Yes",Demand_previous!D7:AA7,Demand_current!D7:AA7))-SUMPRODUCT(LS_Demand_Rates_Restatement!$C$6:$Z$6,IF(Init!$R$9="Yes",LDD_previous!BB7:BY7,LDD_current!BB7:BY7))</f>
        <v>0</v>
      </c>
      <c r="H6" s="218">
        <f>-IRD!C7*Rates_previous!$H$32</f>
        <v>-3122392</v>
      </c>
      <c r="I6" s="218">
        <f>+IF(AND(L6&gt;0,J6&gt;0),-1*MIN(L6,J6)*Rates_previous!$H$33,IF(AND(L6&lt;0,K6&lt;ABS(L6)),(-1*L6-K6)*Rates_previous!$H$33,IF(AND(K6&gt;0,J6&gt;0,L6&lt;=0,ABS(L6)&lt;K6),-1*MIN(K6,K6+L6,J6)*Rates_previous!$H$33,0)))*IF(VLOOKUP($B6,TOCA_current!$B:$AH,33,FALSE)=0,1,0)*(1-TOCA_previous!AI6)</f>
        <v>0</v>
      </c>
      <c r="J6" s="281">
        <f>MAX(IF(Init!$R$9="Yes",(TOCA_previous!S6/SUMPRODUCT(TOCA_previous!$D$4:$D$137,TOCA_previous!$S$4:$S$137)-TOCA_previous!Y6)*RT1SC!$C$3*VLOOKUP(Init!$R$3,Init!$K:$M,3,FALSE),V6),0)</f>
        <v>1.1129573740873928</v>
      </c>
      <c r="K6" s="237">
        <f>IF(Init!$R$9="Yes",TOCA_previous!W6*VLOOKUP(Init!$R$3,Init!$K:$M,3,FALSE),W6)</f>
        <v>0</v>
      </c>
      <c r="L6" s="237">
        <f>IF(Init!$R$9="No",X6,IF(TOCA_previous!AA6=0,SUM(LS_previous!D7:AA7),0))</f>
        <v>0</v>
      </c>
      <c r="M6" s="218">
        <f>+TOCA_previous!$D6*SUM('Charges_Including Slice and LS'!D6:I6)</f>
        <v>57873379.961546838</v>
      </c>
      <c r="N6" s="218">
        <f>IF(Init!$R$9="Yes",TOCA_previous!Y6*RT1SC!$C$3*VLOOKUP(Init!$R$3,Init!$K:$M,3,FALSE)+IF(VLOOKUP($B6,TOCA_current!B:AO,33,FALSE)=0,SUM(LS_previous!D7:AA7),SUM(LS_previous!D7:AY7)/2),Z6)</f>
        <v>1773192.1262194081</v>
      </c>
      <c r="O6" s="219">
        <f t="shared" si="0"/>
        <v>32.63796353807281</v>
      </c>
      <c r="P6" s="217">
        <f>(TOCA_current!AF6-LDD_current!D7)*Rates_current!$E$74*100*12</f>
        <v>70759008.973264113</v>
      </c>
      <c r="Q6" s="218">
        <f>(TOCA_current!AI6-LDD_current!D7)*Rates_current!$E$75*100*12</f>
        <v>-5478262.8238245957</v>
      </c>
      <c r="R6" s="218">
        <f>IF(VLOOKUP($B6,TOCA_current!$B:$AH,33,FALSE)=0,(SUMPRODUCT(LS_Demand_Rates_Restatement!$C$5:$Z$5,LS_current!$D7:$AA7)-SUMPRODUCT(LS_Demand_Rates_Restatement!$C$5:$Z$5,LDD_current!$F7:$AC7)),(SUMPRODUCT(LS_Demand_Rates_Restatement!$C$5:$AX$5,LS_current!$D7:$AY7)-SUMPRODUCT(LS_Demand_Rates_Restatement!$C$5:$AX$5,LDD_current!$F7:$BA7))/2)</f>
        <v>-273724.27582537086</v>
      </c>
      <c r="S6" s="218">
        <f>+SUMPRODUCT(LS_Demand_Rates_Restatement!$C$7:$Z$7,Demand_current!D7:AA7)-SUMPRODUCT(LS_Demand_Rates_Restatement!$C$7:$Z$7,LDD_current!BB7:BY7)</f>
        <v>0</v>
      </c>
      <c r="T6" s="218">
        <f>-IRD!G7*Rates_current!$H$32</f>
        <v>-3675055.3840000001</v>
      </c>
      <c r="U6" s="218">
        <f>+IF(AND(X6&gt;0,V6&gt;0),-1*MIN(X6,V6)*Rates_current!$H$33,IF(AND(X6&lt;0,W6&lt;ABS(X6)),(-1*X6-W6)*Rates_current!$H$33,0))*IF(VLOOKUP($B6,TOCA_current!$B:$AH,33,FALSE)=0,1,0)*(1-TOCA_current!AP6)</f>
        <v>0</v>
      </c>
      <c r="V6" s="237">
        <f>MAX((TOCA_current!S6/SUMPRODUCT(TOCA_current!$D$4:$D$137,TOCA_current!$S$4:$S$137)-TOCA_current!AF6)*RT1SC!$C$4*VLOOKUP(Init!$R$4,Init!$K:$M,3,FALSE),0)</f>
        <v>0</v>
      </c>
      <c r="W6" s="237">
        <f>TOCA_current!X6*VLOOKUP(Init!$R$4,Init!$K:$M,3,FALSE)</f>
        <v>41890.896000000001</v>
      </c>
      <c r="X6" s="237">
        <f>IF(TOCA_current!AH6=0,SUM(LS_current!D7:AA7),0)</f>
        <v>0</v>
      </c>
      <c r="Y6" s="218">
        <f>TOCA_current!D6*SUM('Charges_Including Slice and LS'!P6:U6)</f>
        <v>61331966.489614137</v>
      </c>
      <c r="Z6" s="218">
        <f>+TOCA_current!AF6*RT1SC!$C$4*VLOOKUP(Init!$R$4,Init!$K:$M,3,FALSE)+IF(VLOOKUP($B6,TOCA_current!B:AI,33,FALSE)=0,SUM(LS_current!D7:AA7),SUM(LS_current!D7:AY7)/2)</f>
        <v>1753435.7329815798</v>
      </c>
      <c r="AA6" s="219">
        <f t="shared" si="1"/>
        <v>34.978166200208513</v>
      </c>
      <c r="AB6" s="224">
        <f>IF(TOCA_current!E6=1,"",AA6/O6-1)</f>
        <v>7.1701859076036101E-2</v>
      </c>
      <c r="AC6" s="235">
        <f t="shared" si="2"/>
        <v>28</v>
      </c>
    </row>
    <row r="7" spans="1:29" x14ac:dyDescent="0.25">
      <c r="B7" s="27">
        <v>10025</v>
      </c>
      <c r="C7" s="28" t="s">
        <v>11</v>
      </c>
      <c r="D7" s="217">
        <f>IF(Init!$R$9="Yes",(TOCA_previous!Y7-LDD_previous!D8),(TOCA_current!AF7-LDD_current!D8))*Rates_previous!$E$74*100*12</f>
        <v>20690320.086107917</v>
      </c>
      <c r="E7" s="218">
        <f>IF(Init!$R$9="Yes",(TOCA_previous!AB7-LDD_previous!D8),(TOCA_current!AI7-LDD_current!D8))*Rates_previous!$E$75*100*12</f>
        <v>-3181728.6160687096</v>
      </c>
      <c r="F7" s="218">
        <f>IF(VLOOKUP($B7,TOCA_current!$B:$AH,33,FALSE)=0,(SUMPRODUCT(LS_Demand_Rates_Restatement!$C$4:$Z$4,IF(Init!$R$9="Yes",LS_previous!$D8:$AA8,LS_current!$D8:$AA8))-SUMPRODUCT(LS_Demand_Rates_Restatement!$C$4:$Z$4,IF(Init!$R$9="Yes",LDD_previous!$F8:$AC8,LDD_current!$F8:$AC8))),(SUMPRODUCT(LS_Demand_Rates_Restatement!$C$4:$AX$4,IF(Init!$R$9="Yes",LS_previous!$D8:$AY8,LS_current!$D8:$AY8))-SUMPRODUCT(LS_Demand_Rates_Restatement!$C$4:$AX$4,IF(Init!$R$9="Yes",LDD_previous!$F8:$BA8,LDD_current!$F8:$BA8)))/2)</f>
        <v>781439.74291053892</v>
      </c>
      <c r="G7" s="218">
        <f>+SUMPRODUCT(LS_Demand_Rates_Restatement!$C$6:$Z$6,IF(Init!$R$9="Yes",Demand_previous!D8:AA8,Demand_current!D8:AA8))-SUMPRODUCT(LS_Demand_Rates_Restatement!$C$6:$Z$6,IF(Init!$R$9="Yes",LDD_previous!BB8:BY8,LDD_current!BB8:BY8))</f>
        <v>1028282.5174052827</v>
      </c>
      <c r="H7" s="218">
        <f>-IRD!C8*Rates_previous!$H$32</f>
        <v>-829008.57000000007</v>
      </c>
      <c r="I7" s="218">
        <f>+IF(AND(L7&gt;0,J7&gt;0),-1*MIN(L7,J7)*Rates_previous!$H$33,IF(AND(L7&lt;0,K7&lt;ABS(L7)),(-1*L7-K7)*Rates_previous!$H$33,IF(AND(K7&gt;0,J7&gt;0,L7&lt;=0,ABS(L7)&lt;K7),-1*MIN(K7,K7+L7,J7)*Rates_previous!$H$33,0)))*IF(VLOOKUP($B7,TOCA_current!$B:$AH,33,FALSE)=0,1,0)*(1-TOCA_previous!AI7)</f>
        <v>2.1114371192501822</v>
      </c>
      <c r="J7" s="237">
        <f>MAX(IF(Init!$R$9="Yes",(TOCA_previous!S7/SUMPRODUCT(TOCA_previous!$D$4:$D$137,TOCA_previous!$S$4:$S$137)-TOCA_previous!Y7)*RT1SC!$C$3*VLOOKUP(Init!$R$3,Init!$K:$M,3,FALSE),V7),0)</f>
        <v>0.81938803929104298</v>
      </c>
      <c r="K7" s="237">
        <f>IF(Init!$R$9="Yes",TOCA_previous!W7*VLOOKUP(Init!$R$3,Init!$K:$M,3,FALSE),W7)</f>
        <v>12281.519999999999</v>
      </c>
      <c r="L7" s="237">
        <f>IF(Init!$R$9="No",X7,IF(TOCA_previous!AA7=0,SUM(LS_previous!D8:AA8),0))</f>
        <v>35182.731912160089</v>
      </c>
      <c r="M7" s="218">
        <f>+TOCA_previous!$D7*SUM('Charges_Including Slice and LS'!D7:I7)</f>
        <v>18489307.271792147</v>
      </c>
      <c r="N7" s="218">
        <f>IF(Init!$R$9="Yes",TOCA_previous!Y7*RT1SC!$C$3*VLOOKUP(Init!$R$3,Init!$K:$M,3,FALSE)+IF(VLOOKUP($B7,TOCA_current!B:AO,33,FALSE)=0,SUM(LS_previous!D8:AA8),SUM(LS_previous!D8:AY8)/2),Z7)</f>
        <v>622197.94254847593</v>
      </c>
      <c r="O7" s="219">
        <f t="shared" si="0"/>
        <v>29.716117665161889</v>
      </c>
      <c r="P7" s="217">
        <f>(TOCA_current!AF7-LDD_current!D8)*Rates_current!$E$74*100*12</f>
        <v>21821976.689034585</v>
      </c>
      <c r="Q7" s="218">
        <f>(TOCA_current!AI7-LDD_current!D8)*Rates_current!$E$75*100*12</f>
        <v>-3244065.5466534938</v>
      </c>
      <c r="R7" s="218">
        <f>IF(VLOOKUP($B7,TOCA_current!$B:$AH,33,FALSE)=0,(SUMPRODUCT(LS_Demand_Rates_Restatement!$C$5:$Z$5,LS_current!$D8:$AA8)-SUMPRODUCT(LS_Demand_Rates_Restatement!$C$5:$Z$5,LDD_current!$F8:$AC8)),(SUMPRODUCT(LS_Demand_Rates_Restatement!$C$5:$AX$5,LS_current!$D8:$AY8)-SUMPRODUCT(LS_Demand_Rates_Restatement!$C$5:$AX$5,LDD_current!$F8:$BA8))/2)</f>
        <v>576200.67752071726</v>
      </c>
      <c r="S7" s="218">
        <f>+SUMPRODUCT(LS_Demand_Rates_Restatement!$C$7:$Z$7,Demand_current!D8:AA8)-SUMPRODUCT(LS_Demand_Rates_Restatement!$C$7:$Z$7,LDD_current!BB8:BY8)</f>
        <v>1120588.9737898717</v>
      </c>
      <c r="T7" s="218">
        <f>-IRD!G8*Rates_current!$H$32</f>
        <v>-975743.08689000004</v>
      </c>
      <c r="U7" s="218">
        <f>+IF(AND(X7&gt;0,V7&gt;0),-1*MIN(X7,V7)*Rates_current!$H$33,IF(AND(X7&lt;0,W7&lt;ABS(X7)),(-1*X7-W7)*Rates_current!$H$33,0))*IF(VLOOKUP($B7,TOCA_current!$B:$AH,33,FALSE)=0,1,0)*(1-TOCA_current!AP7)</f>
        <v>5.5118809163419327</v>
      </c>
      <c r="V7" s="237">
        <f>MAX((TOCA_current!S7/SUMPRODUCT(TOCA_current!$D$4:$D$137,TOCA_current!$S$4:$S$137)-TOCA_current!AF7)*RT1SC!$C$4*VLOOKUP(Init!$R$4,Init!$K:$M,3,FALSE),0)</f>
        <v>0.66853276778816639</v>
      </c>
      <c r="W7" s="237">
        <f>TOCA_current!X7*VLOOKUP(Init!$R$4,Init!$K:$M,3,FALSE)</f>
        <v>30278.448</v>
      </c>
      <c r="X7" s="237">
        <f>IF(TOCA_current!AH7=0,SUM(LS_current!D8:AA8),0)</f>
        <v>23760.038775963287</v>
      </c>
      <c r="Y7" s="218">
        <f>TOCA_current!D7*SUM('Charges_Including Slice and LS'!P7:U7)</f>
        <v>19298963.218682595</v>
      </c>
      <c r="Z7" s="218">
        <f>+TOCA_current!AF7*RT1SC!$C$4*VLOOKUP(Init!$R$4,Init!$K:$M,3,FALSE)+IF(VLOOKUP($B7,TOCA_current!B:AI,33,FALSE)=0,SUM(LS_current!D8:AA8),SUM(LS_current!D8:AY8)/2)</f>
        <v>604214.95736628328</v>
      </c>
      <c r="AA7" s="219">
        <f t="shared" si="1"/>
        <v>31.940558543610006</v>
      </c>
      <c r="AB7" s="224">
        <f>IF(TOCA_current!E7=1,"",AA7/O7-1)</f>
        <v>7.4856376041880113E-2</v>
      </c>
      <c r="AC7" s="235">
        <f t="shared" si="2"/>
        <v>19</v>
      </c>
    </row>
    <row r="8" spans="1:29" x14ac:dyDescent="0.25">
      <c r="B8" s="27">
        <v>10027</v>
      </c>
      <c r="C8" s="28" t="s">
        <v>12</v>
      </c>
      <c r="D8" s="217">
        <f>IF(Init!$R$9="Yes",(TOCA_previous!Y8-LDD_previous!D9),(TOCA_current!AF8-LDD_current!D9))*Rates_previous!$E$74*100*12</f>
        <v>18965140.495961852</v>
      </c>
      <c r="E8" s="218">
        <f>IF(Init!$R$9="Yes",(TOCA_previous!AB8-LDD_previous!D9),(TOCA_current!AI8-LDD_current!D9))*Rates_previous!$E$75*100*12</f>
        <v>-2916432.9006336001</v>
      </c>
      <c r="F8" s="218">
        <f>IF(VLOOKUP($B8,TOCA_current!$B:$AH,33,FALSE)=0,(SUMPRODUCT(LS_Demand_Rates_Restatement!$C$4:$Z$4,IF(Init!$R$9="Yes",LS_previous!$D9:$AA9,LS_current!$D9:$AA9))-SUMPRODUCT(LS_Demand_Rates_Restatement!$C$4:$Z$4,IF(Init!$R$9="Yes",LDD_previous!$F9:$AC9,LDD_current!$F9:$AC9))),(SUMPRODUCT(LS_Demand_Rates_Restatement!$C$4:$AX$4,IF(Init!$R$9="Yes",LS_previous!$D9:$AY9,LS_current!$D9:$AY9))-SUMPRODUCT(LS_Demand_Rates_Restatement!$C$4:$AX$4,IF(Init!$R$9="Yes",LDD_previous!$F9:$BA9,LDD_current!$F9:$BA9)))/2)</f>
        <v>-1339296.5899214079</v>
      </c>
      <c r="G8" s="218">
        <f>+SUMPRODUCT(LS_Demand_Rates_Restatement!$C$6:$Z$6,IF(Init!$R$9="Yes",Demand_previous!D9:AA9,Demand_current!D9:AA9))-SUMPRODUCT(LS_Demand_Rates_Restatement!$C$6:$Z$6,IF(Init!$R$9="Yes",LDD_previous!BB9:BY9,LDD_current!BB9:BY9))</f>
        <v>776907.19900623069</v>
      </c>
      <c r="H8" s="218">
        <f>-IRD!C9*Rates_previous!$H$32</f>
        <v>-2096695.4000000001</v>
      </c>
      <c r="I8" s="218">
        <f>+IF(AND(L8&gt;0,J8&gt;0),-1*MIN(L8,J8)*Rates_previous!$H$33,IF(AND(L8&lt;0,K8&lt;ABS(L8)),(-1*L8-K8)*Rates_previous!$H$33,IF(AND(K8&gt;0,J8&gt;0,L8&lt;=0,ABS(L8)&lt;K8),-1*MIN(K8,K8+L8,J8)*Rates_previous!$H$33,0)))*IF(VLOOKUP($B8,TOCA_current!$B:$AH,33,FALSE)=0,1,0)*(1-TOCA_previous!AI8)</f>
        <v>-13082.94000055047</v>
      </c>
      <c r="J8" s="237">
        <f>MAX(IF(Init!$R$9="Yes",(TOCA_previous!S8/SUMPRODUCT(TOCA_previous!$D$4:$D$137,TOCA_previous!$S$4:$S$137)-TOCA_previous!Y8)*RT1SC!$C$3*VLOOKUP(Init!$R$3,Init!$K:$M,3,FALSE),V8),0)</f>
        <v>0</v>
      </c>
      <c r="K8" s="237">
        <f>IF(Init!$R$9="Yes",TOCA_previous!W8*VLOOKUP(Init!$R$3,Init!$K:$M,3,FALSE),W8)</f>
        <v>14471.519999999999</v>
      </c>
      <c r="L8" s="237">
        <f>IF(Init!$R$9="No",X8,IF(TOCA_previous!AA8=0,SUM(LS_previous!D9:AA9),0))</f>
        <v>-19550.754559199955</v>
      </c>
      <c r="M8" s="218">
        <f>+TOCA_previous!$D8*SUM('Charges_Including Slice and LS'!D8:I8)</f>
        <v>13376539.864412526</v>
      </c>
      <c r="N8" s="218">
        <f>IF(Init!$R$9="Yes",TOCA_previous!Y8*RT1SC!$C$3*VLOOKUP(Init!$R$3,Init!$K:$M,3,FALSE)+IF(VLOOKUP($B8,TOCA_current!B:AO,33,FALSE)=0,SUM(LS_previous!D9:AA9),SUM(LS_previous!D9:AY9)/2),Z8)</f>
        <v>518743.39666038012</v>
      </c>
      <c r="O8" s="219">
        <f t="shared" si="0"/>
        <v>25.786429187396692</v>
      </c>
      <c r="P8" s="217">
        <f>(TOCA_current!AF8-LDD_current!D9)*Rates_current!$E$74*100*12</f>
        <v>19973825.285060164</v>
      </c>
      <c r="Q8" s="218">
        <f>(TOCA_current!AI8-LDD_current!D9)*Rates_current!$E$75*100*12</f>
        <v>-2969318.4703427851</v>
      </c>
      <c r="R8" s="218">
        <f>IF(VLOOKUP($B8,TOCA_current!$B:$AH,33,FALSE)=0,(SUMPRODUCT(LS_Demand_Rates_Restatement!$C$5:$Z$5,LS_current!$D9:$AA9)-SUMPRODUCT(LS_Demand_Rates_Restatement!$C$5:$Z$5,LDD_current!$F9:$AC9)),(SUMPRODUCT(LS_Demand_Rates_Restatement!$C$5:$AX$5,LS_current!$D9:$AY9)-SUMPRODUCT(LS_Demand_Rates_Restatement!$C$5:$AX$5,LDD_current!$F9:$BA9))/2)</f>
        <v>-237490.45125292748</v>
      </c>
      <c r="S8" s="218">
        <f>+SUMPRODUCT(LS_Demand_Rates_Restatement!$C$7:$Z$7,Demand_current!D9:AA9)-SUMPRODUCT(LS_Demand_Rates_Restatement!$C$7:$Z$7,LDD_current!BB9:BY9)</f>
        <v>857940.26260828797</v>
      </c>
      <c r="T8" s="218">
        <f>-IRD!G9*Rates_current!$H$32</f>
        <v>-2467810.4857999999</v>
      </c>
      <c r="U8" s="218">
        <f>+IF(AND(X8&gt;0,V8&gt;0),-1*MIN(X8,V8)*Rates_current!$H$33,IF(AND(X8&lt;0,W8&lt;ABS(X8)),(-1*X8-W8)*Rates_current!$H$33,0))*IF(VLOOKUP($B8,TOCA_current!$B:$AH,33,FALSE)=0,1,0)*(1-TOCA_current!AP8)</f>
        <v>0</v>
      </c>
      <c r="V8" s="237">
        <f>MAX((TOCA_current!S8/SUMPRODUCT(TOCA_current!$D$4:$D$137,TOCA_current!$S$4:$S$137)-TOCA_current!AF8)*RT1SC!$C$4*VLOOKUP(Init!$R$4,Init!$K:$M,3,FALSE),0)</f>
        <v>0</v>
      </c>
      <c r="W8" s="237">
        <f>TOCA_current!X8*VLOOKUP(Init!$R$4,Init!$K:$M,3,FALSE)</f>
        <v>939.88800000000003</v>
      </c>
      <c r="X8" s="237">
        <f>IF(TOCA_current!AH8=0,SUM(LS_current!D9:AA9),0)</f>
        <v>2.7411205723510648</v>
      </c>
      <c r="Y8" s="218">
        <f>TOCA_current!D8*SUM('Charges_Including Slice and LS'!P8:U8)</f>
        <v>15157146.140272738</v>
      </c>
      <c r="Z8" s="218">
        <f>+TOCA_current!AF8*RT1SC!$C$4*VLOOKUP(Init!$R$4,Init!$K:$M,3,FALSE)+IF(VLOOKUP($B8,TOCA_current!B:AI,33,FALSE)=0,SUM(LS_current!D9:AA9),SUM(LS_current!D9:AY9)/2)</f>
        <v>532287.81425290031</v>
      </c>
      <c r="AA8" s="219">
        <f t="shared" si="1"/>
        <v>28.47547085320139</v>
      </c>
      <c r="AB8" s="224">
        <f>IF(TOCA_current!E8=1,"",AA8/O8-1)</f>
        <v>0.10428127315584224</v>
      </c>
      <c r="AC8" s="235">
        <f t="shared" si="2"/>
        <v>3</v>
      </c>
    </row>
    <row r="9" spans="1:29" x14ac:dyDescent="0.25">
      <c r="B9" s="27">
        <v>10029</v>
      </c>
      <c r="C9" s="28" t="s">
        <v>13</v>
      </c>
      <c r="D9" s="217">
        <f>IF(Init!$R$9="Yes",(TOCA_previous!Y9-LDD_previous!D10),(TOCA_current!AF9-LDD_current!D10))*Rates_previous!$E$74*100*12</f>
        <v>5500195.0472866315</v>
      </c>
      <c r="E9" s="218">
        <f>IF(Init!$R$9="Yes",(TOCA_previous!AB9-LDD_previous!D10),(TOCA_current!AI9-LDD_current!D10))*Rates_previous!$E$75*100*12</f>
        <v>-845812.33654579183</v>
      </c>
      <c r="F9" s="218">
        <f>IF(VLOOKUP($B9,TOCA_current!$B:$AH,33,FALSE)=0,(SUMPRODUCT(LS_Demand_Rates_Restatement!$C$4:$Z$4,IF(Init!$R$9="Yes",LS_previous!$D10:$AA10,LS_current!$D10:$AA10))-SUMPRODUCT(LS_Demand_Rates_Restatement!$C$4:$Z$4,IF(Init!$R$9="Yes",LDD_previous!$F10:$AC10,LDD_current!$F10:$AC10))),(SUMPRODUCT(LS_Demand_Rates_Restatement!$C$4:$AX$4,IF(Init!$R$9="Yes",LS_previous!$D10:$AY10,LS_current!$D10:$AY10))-SUMPRODUCT(LS_Demand_Rates_Restatement!$C$4:$AX$4,IF(Init!$R$9="Yes",LDD_previous!$F10:$BA10,LDD_current!$F10:$BA10)))/2)</f>
        <v>-13343.71702853942</v>
      </c>
      <c r="G9" s="218">
        <f>+SUMPRODUCT(LS_Demand_Rates_Restatement!$C$6:$Z$6,IF(Init!$R$9="Yes",Demand_previous!D10:AA10,Demand_current!D10:AA10))-SUMPRODUCT(LS_Demand_Rates_Restatement!$C$6:$Z$6,IF(Init!$R$9="Yes",LDD_previous!BB10:BY10,LDD_current!BB10:BY10))</f>
        <v>254969.73470150295</v>
      </c>
      <c r="H9" s="218">
        <f>-IRD!C10*Rates_previous!$H$32</f>
        <v>0</v>
      </c>
      <c r="I9" s="218">
        <f>+IF(AND(L9&gt;0,J9&gt;0),-1*MIN(L9,J9)*Rates_previous!$H$33,IF(AND(L9&lt;0,K9&lt;ABS(L9)),(-1*L9-K9)*Rates_previous!$H$33,IF(AND(K9&gt;0,J9&gt;0,L9&lt;=0,ABS(L9)&lt;K9),-1*MIN(K9,K9+L9,J9)*Rates_previous!$H$33,0)))*IF(VLOOKUP($B9,TOCA_current!$B:$AH,33,FALSE)=0,1,0)*(1-TOCA_previous!AI9)</f>
        <v>0</v>
      </c>
      <c r="J9" s="237">
        <f>MAX(IF(Init!$R$9="Yes",(TOCA_previous!S9/SUMPRODUCT(TOCA_previous!$D$4:$D$137,TOCA_previous!$S$4:$S$137)-TOCA_previous!Y9)*RT1SC!$C$3*VLOOKUP(Init!$R$3,Init!$K:$M,3,FALSE),V9),0)</f>
        <v>0</v>
      </c>
      <c r="K9" s="237">
        <f>IF(Init!$R$9="Yes",TOCA_previous!W9*VLOOKUP(Init!$R$3,Init!$K:$M,3,FALSE),W9)</f>
        <v>13613.04</v>
      </c>
      <c r="L9" s="237">
        <f>IF(Init!$R$9="No",X9,IF(TOCA_previous!AA9=0,SUM(LS_previous!D10:AA10),0))</f>
        <v>0</v>
      </c>
      <c r="M9" s="218">
        <f>+TOCA_previous!$D9*SUM('Charges_Including Slice and LS'!D9:I9)</f>
        <v>0</v>
      </c>
      <c r="N9" s="218">
        <f>IF(Init!$R$9="Yes",TOCA_previous!Y9*RT1SC!$C$3*VLOOKUP(Init!$R$3,Init!$K:$M,3,FALSE)+IF(VLOOKUP($B9,TOCA_current!B:AO,33,FALSE)=0,SUM(LS_previous!D10:AA10),SUM(LS_previous!D10:AY10)/2),Z9)</f>
        <v>154964.88448056002</v>
      </c>
      <c r="O9" s="219">
        <f t="shared" si="0"/>
        <v>0</v>
      </c>
      <c r="P9" s="217">
        <f>(TOCA_current!AF9-LDD_current!D10)*Rates_current!$E$74*100*12</f>
        <v>5799926.5823205821</v>
      </c>
      <c r="Q9" s="218">
        <f>(TOCA_current!AI9-LDD_current!D10)*Rates_current!$E$75*100*12</f>
        <v>-862219.87434715522</v>
      </c>
      <c r="R9" s="218">
        <f>IF(VLOOKUP($B9,TOCA_current!$B:$AH,33,FALSE)=0,(SUMPRODUCT(LS_Demand_Rates_Restatement!$C$5:$Z$5,LS_current!$D10:$AA10)-SUMPRODUCT(LS_Demand_Rates_Restatement!$C$5:$Z$5,LDD_current!$F10:$AC10)),(SUMPRODUCT(LS_Demand_Rates_Restatement!$C$5:$AX$5,LS_current!$D10:$AY10)-SUMPRODUCT(LS_Demand_Rates_Restatement!$C$5:$AX$5,LDD_current!$F10:$BA10))/2)</f>
        <v>-4063.7121222541145</v>
      </c>
      <c r="S9" s="218">
        <f>+SUMPRODUCT(LS_Demand_Rates_Restatement!$C$7:$Z$7,Demand_current!D10:AA10)-SUMPRODUCT(LS_Demand_Rates_Restatement!$C$7:$Z$7,LDD_current!BB10:BY10)</f>
        <v>-18109.877936419922</v>
      </c>
      <c r="T9" s="218">
        <f>-IRD!G10*Rates_current!$H$32</f>
        <v>0</v>
      </c>
      <c r="U9" s="218">
        <f>+IF(AND(X9&gt;0,V9&gt;0),-1*MIN(X9,V9)*Rates_current!$H$33,IF(AND(X9&lt;0,W9&lt;ABS(X9)),(-1*X9-W9)*Rates_current!$H$33,0))*IF(VLOOKUP($B9,TOCA_current!$B:$AH,33,FALSE)=0,1,0)*(1-TOCA_current!AP9)</f>
        <v>0</v>
      </c>
      <c r="V9" s="237">
        <f>MAX((TOCA_current!S9/SUMPRODUCT(TOCA_current!$D$4:$D$137,TOCA_current!$S$4:$S$137)-TOCA_current!AF9)*RT1SC!$C$4*VLOOKUP(Init!$R$4,Init!$K:$M,3,FALSE),0)</f>
        <v>2.2501800342311333</v>
      </c>
      <c r="W9" s="237">
        <f>TOCA_current!X9*VLOOKUP(Init!$R$4,Init!$K:$M,3,FALSE)</f>
        <v>19526.831999999999</v>
      </c>
      <c r="X9" s="237">
        <f>IF(TOCA_current!AH9=0,SUM(LS_current!D10:AA10),0)</f>
        <v>0</v>
      </c>
      <c r="Y9" s="218">
        <f>TOCA_current!D9*SUM('Charges_Including Slice and LS'!P9:U9)</f>
        <v>0</v>
      </c>
      <c r="Z9" s="218">
        <f>+TOCA_current!AF9*RT1SC!$C$4*VLOOKUP(Init!$R$4,Init!$K:$M,3,FALSE)+IF(VLOOKUP($B9,TOCA_current!B:AI,33,FALSE)=0,SUM(LS_current!D10:AA10),SUM(LS_current!D10:AY10)/2)</f>
        <v>153225.86776272001</v>
      </c>
      <c r="AA9" s="219">
        <f t="shared" si="1"/>
        <v>0</v>
      </c>
      <c r="AB9" s="224" t="str">
        <f>IF(TOCA_current!E9=1,"",AA9/O9-1)</f>
        <v/>
      </c>
      <c r="AC9" s="235" t="str">
        <f t="shared" si="2"/>
        <v/>
      </c>
    </row>
    <row r="10" spans="1:29" x14ac:dyDescent="0.25">
      <c r="B10" s="27">
        <v>10044</v>
      </c>
      <c r="C10" s="28" t="s">
        <v>14</v>
      </c>
      <c r="D10" s="217">
        <f>IF(Init!$R$9="Yes",(TOCA_previous!Y10-LDD_previous!D11),(TOCA_current!AF10-LDD_current!D11))*Rates_previous!$E$74*100*12</f>
        <v>6743982.8248800002</v>
      </c>
      <c r="E10" s="218">
        <f>IF(Init!$R$9="Yes",(TOCA_previous!AB10-LDD_previous!D11),(TOCA_current!AI10-LDD_current!D11))*Rates_previous!$E$75*100*12</f>
        <v>-1037080.2892799999</v>
      </c>
      <c r="F10" s="218">
        <f>IF(VLOOKUP($B10,TOCA_current!$B:$AH,33,FALSE)=0,(SUMPRODUCT(LS_Demand_Rates_Restatement!$C$4:$Z$4,IF(Init!$R$9="Yes",LS_previous!$D11:$AA11,LS_current!$D11:$AA11))-SUMPRODUCT(LS_Demand_Rates_Restatement!$C$4:$Z$4,IF(Init!$R$9="Yes",LDD_previous!$F11:$AC11,LDD_current!$F11:$AC11))),(SUMPRODUCT(LS_Demand_Rates_Restatement!$C$4:$AX$4,IF(Init!$R$9="Yes",LS_previous!$D11:$AY11,LS_current!$D11:$AY11))-SUMPRODUCT(LS_Demand_Rates_Restatement!$C$4:$AX$4,IF(Init!$R$9="Yes",LDD_previous!$F11:$BA11,LDD_current!$F11:$BA11)))/2)</f>
        <v>408507.9832327558</v>
      </c>
      <c r="G10" s="218">
        <f>+SUMPRODUCT(LS_Demand_Rates_Restatement!$C$6:$Z$6,IF(Init!$R$9="Yes",Demand_previous!D11:AA11,Demand_current!D11:AA11))-SUMPRODUCT(LS_Demand_Rates_Restatement!$C$6:$Z$6,IF(Init!$R$9="Yes",LDD_previous!BB11:BY11,LDD_current!BB11:BY11))</f>
        <v>374825.4918348291</v>
      </c>
      <c r="H10" s="218">
        <f>-IRD!C11*Rates_previous!$H$32</f>
        <v>0</v>
      </c>
      <c r="I10" s="218">
        <f>+IF(AND(L10&gt;0,J10&gt;0),-1*MIN(L10,J10)*Rates_previous!$H$33,IF(AND(L10&lt;0,K10&lt;ABS(L10)),(-1*L10-K10)*Rates_previous!$H$33,IF(AND(K10&gt;0,J10&gt;0,L10&lt;=0,ABS(L10)&lt;K10),-1*MIN(K10,K10+L10,J10)*Rates_previous!$H$33,0)))*IF(VLOOKUP($B10,TOCA_current!$B:$AH,33,FALSE)=0,1,0)*(1-TOCA_previous!AI10)</f>
        <v>32.045577466324353</v>
      </c>
      <c r="J10" s="237">
        <f>MAX(IF(Init!$R$9="Yes",(TOCA_previous!S10/SUMPRODUCT(TOCA_previous!$D$4:$D$137,TOCA_previous!$S$4:$S$137)-TOCA_previous!Y10)*RT1SC!$C$3*VLOOKUP(Init!$R$3,Init!$K:$M,3,FALSE),V10),0)</f>
        <v>11.610716473305926</v>
      </c>
      <c r="K10" s="237">
        <f>IF(Init!$R$9="Yes",TOCA_previous!W10*VLOOKUP(Init!$R$3,Init!$K:$M,3,FALSE),W10)</f>
        <v>0</v>
      </c>
      <c r="L10" s="237">
        <f>IF(Init!$R$9="No",X10,IF(TOCA_previous!AA10=0,SUM(LS_previous!D11:AA11),0))</f>
        <v>9906.929495680015</v>
      </c>
      <c r="M10" s="218">
        <f>+TOCA_previous!$D10*SUM('Charges_Including Slice and LS'!D10:I10)</f>
        <v>6490268.0562450513</v>
      </c>
      <c r="N10" s="218">
        <f>IF(Init!$R$9="Yes",TOCA_previous!Y10*RT1SC!$C$3*VLOOKUP(Init!$R$3,Init!$K:$M,3,FALSE)+IF(VLOOKUP($B10,TOCA_current!B:AO,33,FALSE)=0,SUM(LS_previous!D11:AA11),SUM(LS_previous!D11:AY11)/2),Z10)</f>
        <v>188546.65835504804</v>
      </c>
      <c r="O10" s="219">
        <f t="shared" si="0"/>
        <v>34.422609834979788</v>
      </c>
      <c r="P10" s="217">
        <f>(TOCA_current!AF10-LDD_current!D11)*Rates_current!$E$74*100*12</f>
        <v>7128922.2566099474</v>
      </c>
      <c r="Q10" s="218">
        <f>(TOCA_current!AI10-LDD_current!D11)*Rates_current!$E$75*100*12</f>
        <v>-1059789.0102714957</v>
      </c>
      <c r="R10" s="218">
        <f>IF(VLOOKUP($B10,TOCA_current!$B:$AH,33,FALSE)=0,(SUMPRODUCT(LS_Demand_Rates_Restatement!$C$5:$Z$5,LS_current!$D11:$AA11)-SUMPRODUCT(LS_Demand_Rates_Restatement!$C$5:$Z$5,LDD_current!$F11:$AC11)),(SUMPRODUCT(LS_Demand_Rates_Restatement!$C$5:$AX$5,LS_current!$D11:$AY11)-SUMPRODUCT(LS_Demand_Rates_Restatement!$C$5:$AX$5,LDD_current!$F11:$BA11))/2)</f>
        <v>-1287.166298154616</v>
      </c>
      <c r="S10" s="218">
        <f>+SUMPRODUCT(LS_Demand_Rates_Restatement!$C$7:$Z$7,Demand_current!D11:AA11)-SUMPRODUCT(LS_Demand_Rates_Restatement!$C$7:$Z$7,LDD_current!BB11:BY11)</f>
        <v>409406.04508278135</v>
      </c>
      <c r="T10" s="218">
        <f>-IRD!G11*Rates_current!$H$32</f>
        <v>0</v>
      </c>
      <c r="U10" s="218">
        <f>+IF(AND(X10&gt;0,V10&gt;0),-1*MIN(X10,V10)*Rates_current!$H$33,IF(AND(X10&lt;0,W10&lt;ABS(X10)),(-1*X10-W10)*Rates_current!$H$33,0))*IF(VLOOKUP($B10,TOCA_current!$B:$AH,33,FALSE)=0,1,0)*(1-TOCA_current!AP10)</f>
        <v>0</v>
      </c>
      <c r="V10" s="237">
        <f>MAX((TOCA_current!S10/SUMPRODUCT(TOCA_current!$D$4:$D$137,TOCA_current!$S$4:$S$137)-TOCA_current!AF10)*RT1SC!$C$4*VLOOKUP(Init!$R$4,Init!$K:$M,3,FALSE),0)</f>
        <v>0</v>
      </c>
      <c r="W10" s="237">
        <f>TOCA_current!X10*VLOOKUP(Init!$R$4,Init!$K:$M,3,FALSE)</f>
        <v>14765.904</v>
      </c>
      <c r="X10" s="237">
        <f>IF(TOCA_current!AH10=0,SUM(LS_current!D11:AA11),0)</f>
        <v>-2872.5282673809561</v>
      </c>
      <c r="Y10" s="218">
        <f>TOCA_current!D10*SUM('Charges_Including Slice and LS'!P10:U10)</f>
        <v>6477252.125123078</v>
      </c>
      <c r="Z10" s="218">
        <f>+TOCA_current!AF10*RT1SC!$C$4*VLOOKUP(Init!$R$4,Init!$K:$M,3,FALSE)+IF(VLOOKUP($B10,TOCA_current!B:AI,33,FALSE)=0,SUM(LS_current!D11:AA11),SUM(LS_current!D11:AY11)/2)</f>
        <v>173784.99741581903</v>
      </c>
      <c r="AA10" s="219">
        <f t="shared" si="1"/>
        <v>37.271641519347149</v>
      </c>
      <c r="AB10" s="224">
        <f>IF(TOCA_current!E10=1,"",AA10/O10-1)</f>
        <v>8.2766289308843E-2</v>
      </c>
      <c r="AC10" s="235">
        <f t="shared" si="2"/>
        <v>10</v>
      </c>
    </row>
    <row r="11" spans="1:29" x14ac:dyDescent="0.25">
      <c r="B11" s="27">
        <v>10046</v>
      </c>
      <c r="C11" s="28" t="s">
        <v>15</v>
      </c>
      <c r="D11" s="217">
        <f>IF(Init!$R$9="Yes",(TOCA_previous!Y11-LDD_previous!D12),(TOCA_current!AF11-LDD_current!D12))*Rates_previous!$E$74*100*12</f>
        <v>25122851.524436399</v>
      </c>
      <c r="E11" s="218">
        <f>IF(Init!$R$9="Yes",(TOCA_previous!AB11-LDD_previous!D12),(TOCA_current!AI11-LDD_current!D12))*Rates_previous!$E$75*100*12</f>
        <v>-3863357.1293183994</v>
      </c>
      <c r="F11" s="218">
        <f>IF(VLOOKUP($B11,TOCA_current!$B:$AH,33,FALSE)=0,(SUMPRODUCT(LS_Demand_Rates_Restatement!$C$4:$Z$4,IF(Init!$R$9="Yes",LS_previous!$D12:$AA12,LS_current!$D12:$AA12))-SUMPRODUCT(LS_Demand_Rates_Restatement!$C$4:$Z$4,IF(Init!$R$9="Yes",LDD_previous!$F12:$AC12,LDD_current!$F12:$AC12))),(SUMPRODUCT(LS_Demand_Rates_Restatement!$C$4:$AX$4,IF(Init!$R$9="Yes",LS_previous!$D12:$AY12,LS_current!$D12:$AY12))-SUMPRODUCT(LS_Demand_Rates_Restatement!$C$4:$AX$4,IF(Init!$R$9="Yes",LDD_previous!$F12:$BA12,LDD_current!$F12:$BA12)))/2)</f>
        <v>-38143.043460618901</v>
      </c>
      <c r="G11" s="218">
        <f>+SUMPRODUCT(LS_Demand_Rates_Restatement!$C$6:$Z$6,IF(Init!$R$9="Yes",Demand_previous!D12:AA12,Demand_current!D12:AA12))-SUMPRODUCT(LS_Demand_Rates_Restatement!$C$6:$Z$6,IF(Init!$R$9="Yes",LDD_previous!BB12:BY12,LDD_current!BB12:BY12))</f>
        <v>1008737.3705130817</v>
      </c>
      <c r="H11" s="218">
        <f>-IRD!C12*Rates_previous!$H$32</f>
        <v>-410854.57</v>
      </c>
      <c r="I11" s="218">
        <f>+IF(AND(L11&gt;0,J11&gt;0),-1*MIN(L11,J11)*Rates_previous!$H$33,IF(AND(L11&lt;0,K11&lt;ABS(L11)),(-1*L11-K11)*Rates_previous!$H$33,IF(AND(K11&gt;0,J11&gt;0,L11&lt;=0,ABS(L11)&lt;K11),-1*MIN(K11,K11+L11,J11)*Rates_previous!$H$33,0)))*IF(VLOOKUP($B11,TOCA_current!$B:$AH,33,FALSE)=0,1,0)*(1-TOCA_previous!AI11)</f>
        <v>0</v>
      </c>
      <c r="J11" s="237">
        <f>MAX(IF(Init!$R$9="Yes",(TOCA_previous!S11/SUMPRODUCT(TOCA_previous!$D$4:$D$137,TOCA_previous!$S$4:$S$137)-TOCA_previous!Y11)*RT1SC!$C$3*VLOOKUP(Init!$R$3,Init!$K:$M,3,FALSE),V11),0)</f>
        <v>4439.0058502293423</v>
      </c>
      <c r="K11" s="237">
        <f>IF(Init!$R$9="Yes",TOCA_previous!W11*VLOOKUP(Init!$R$3,Init!$K:$M,3,FALSE),W11)</f>
        <v>0</v>
      </c>
      <c r="L11" s="237">
        <f>IF(Init!$R$9="No",X11,IF(TOCA_previous!AA11=0,SUM(LS_previous!D12:AA12),0))</f>
        <v>0</v>
      </c>
      <c r="M11" s="218">
        <f>+TOCA_previous!$D11*SUM('Charges_Including Slice and LS'!D11:I11)</f>
        <v>0</v>
      </c>
      <c r="N11" s="218">
        <f>IF(Init!$R$9="Yes",TOCA_previous!Y11*RT1SC!$C$3*VLOOKUP(Init!$R$3,Init!$K:$M,3,FALSE)+IF(VLOOKUP($B11,TOCA_current!B:AO,33,FALSE)=0,SUM(LS_previous!D12:AA12),SUM(LS_previous!D12:AY12)/2),Z11)</f>
        <v>715562.50941982807</v>
      </c>
      <c r="O11" s="219">
        <f t="shared" si="0"/>
        <v>0</v>
      </c>
      <c r="P11" s="217">
        <f>(TOCA_current!AF11-LDD_current!D12)*Rates_current!$E$74*100*12</f>
        <v>26688721.561925713</v>
      </c>
      <c r="Q11" s="218">
        <f>(TOCA_current!AI11-LDD_current!D12)*Rates_current!$E$75*100*12</f>
        <v>-3967558.1794007402</v>
      </c>
      <c r="R11" s="218">
        <f>IF(VLOOKUP($B11,TOCA_current!$B:$AH,33,FALSE)=0,(SUMPRODUCT(LS_Demand_Rates_Restatement!$C$5:$Z$5,LS_current!$D12:$AA12)-SUMPRODUCT(LS_Demand_Rates_Restatement!$C$5:$Z$5,LDD_current!$F12:$AC12)),(SUMPRODUCT(LS_Demand_Rates_Restatement!$C$5:$AX$5,LS_current!$D12:$AY12)-SUMPRODUCT(LS_Demand_Rates_Restatement!$C$5:$AX$5,LDD_current!$F12:$BA12))/2)</f>
        <v>-9709.1096616345239</v>
      </c>
      <c r="S11" s="218">
        <f>+SUMPRODUCT(LS_Demand_Rates_Restatement!$C$7:$Z$7,Demand_current!D12:AA12)-SUMPRODUCT(LS_Demand_Rates_Restatement!$C$7:$Z$7,LDD_current!BB12:BY12)</f>
        <v>-81715.518976664753</v>
      </c>
      <c r="T11" s="218">
        <f>-IRD!G12*Rates_current!$H$32</f>
        <v>-483575.82889</v>
      </c>
      <c r="U11" s="218">
        <f>+IF(AND(X11&gt;0,V11&gt;0),-1*MIN(X11,V11)*Rates_current!$H$33,IF(AND(X11&lt;0,W11&lt;ABS(X11)),(-1*X11-W11)*Rates_current!$H$33,0))*IF(VLOOKUP($B11,TOCA_current!$B:$AH,33,FALSE)=0,1,0)*(1-TOCA_current!AP11)</f>
        <v>0</v>
      </c>
      <c r="V11" s="237">
        <f>MAX((TOCA_current!S11/SUMPRODUCT(TOCA_current!$D$4:$D$137,TOCA_current!$S$4:$S$137)-TOCA_current!AF11)*RT1SC!$C$4*VLOOKUP(Init!$R$4,Init!$K:$M,3,FALSE),0)</f>
        <v>0.3717424468671735</v>
      </c>
      <c r="W11" s="237">
        <f>TOCA_current!X11*VLOOKUP(Init!$R$4,Init!$K:$M,3,FALSE)</f>
        <v>10944.864</v>
      </c>
      <c r="X11" s="237">
        <f>IF(TOCA_current!AH11=0,SUM(LS_current!D12:AA12),0)</f>
        <v>0</v>
      </c>
      <c r="Y11" s="218">
        <f>TOCA_current!D11*SUM('Charges_Including Slice and LS'!P11:U11)</f>
        <v>0</v>
      </c>
      <c r="Z11" s="218">
        <f>+TOCA_current!AF11*RT1SC!$C$4*VLOOKUP(Init!$R$4,Init!$K:$M,3,FALSE)+IF(VLOOKUP($B11,TOCA_current!B:AI,33,FALSE)=0,SUM(LS_current!D12:AA12),SUM(LS_current!D12:AY12)/2)</f>
        <v>711960.49821261596</v>
      </c>
      <c r="AA11" s="219">
        <f t="shared" si="1"/>
        <v>0</v>
      </c>
      <c r="AB11" s="224" t="str">
        <f>IF(TOCA_current!E11=1,"",AA11/O11-1)</f>
        <v/>
      </c>
      <c r="AC11" s="235" t="str">
        <f t="shared" si="2"/>
        <v/>
      </c>
    </row>
    <row r="12" spans="1:29" x14ac:dyDescent="0.25">
      <c r="B12" s="27">
        <v>10047</v>
      </c>
      <c r="C12" s="28" t="s">
        <v>16</v>
      </c>
      <c r="D12" s="217">
        <f>IF(Init!$R$9="Yes",(TOCA_previous!Y12-LDD_previous!D13),(TOCA_current!AF12-LDD_current!D13))*Rates_previous!$E$74*100*12</f>
        <v>50493506.412480012</v>
      </c>
      <c r="E12" s="218">
        <f>IF(Init!$R$9="Yes",(TOCA_previous!AB12-LDD_previous!D13),(TOCA_current!AI12-LDD_current!D13))*Rates_previous!$E$75*100*12</f>
        <v>-7764821.1148800012</v>
      </c>
      <c r="F12" s="218">
        <f>IF(VLOOKUP($B12,TOCA_current!$B:$AH,33,FALSE)=0,(SUMPRODUCT(LS_Demand_Rates_Restatement!$C$4:$Z$4,IF(Init!$R$9="Yes",LS_previous!$D13:$AA13,LS_current!$D13:$AA13))-SUMPRODUCT(LS_Demand_Rates_Restatement!$C$4:$Z$4,IF(Init!$R$9="Yes",LDD_previous!$F13:$AC13,LDD_current!$F13:$AC13))),(SUMPRODUCT(LS_Demand_Rates_Restatement!$C$4:$AX$4,IF(Init!$R$9="Yes",LS_previous!$D13:$AY13,LS_current!$D13:$AY13))-SUMPRODUCT(LS_Demand_Rates_Restatement!$C$4:$AX$4,IF(Init!$R$9="Yes",LDD_previous!$F13:$BA13,LDD_current!$F13:$BA13)))/2)</f>
        <v>591626.55731519964</v>
      </c>
      <c r="G12" s="218">
        <f>+SUMPRODUCT(LS_Demand_Rates_Restatement!$C$6:$Z$6,IF(Init!$R$9="Yes",Demand_previous!D13:AA13,Demand_current!D13:AA13))-SUMPRODUCT(LS_Demand_Rates_Restatement!$C$6:$Z$6,IF(Init!$R$9="Yes",LDD_previous!BB13:BY13,LDD_current!BB13:BY13))</f>
        <v>1567262.8826697646</v>
      </c>
      <c r="H12" s="218">
        <f>-IRD!C13*Rates_previous!$H$32</f>
        <v>0</v>
      </c>
      <c r="I12" s="218">
        <f>+IF(AND(L12&gt;0,J12&gt;0),-1*MIN(L12,J12)*Rates_previous!$H$33,IF(AND(L12&lt;0,K12&lt;ABS(L12)),(-1*L12-K12)*Rates_previous!$H$33,IF(AND(K12&gt;0,J12&gt;0,L12&lt;=0,ABS(L12)&lt;K12),-1*MIN(K12,K12+L12,J12)*Rates_previous!$H$33,0)))*IF(VLOOKUP($B12,TOCA_current!$B:$AH,33,FALSE)=0,1,0)*(1-TOCA_previous!AI12)</f>
        <v>21095.093032012799</v>
      </c>
      <c r="J12" s="237">
        <f>MAX(IF(Init!$R$9="Yes",(TOCA_previous!S12/SUMPRODUCT(TOCA_previous!$D$4:$D$137,TOCA_previous!$S$4:$S$137)-TOCA_previous!Y12)*RT1SC!$C$3*VLOOKUP(Init!$R$3,Init!$K:$M,3,FALSE),V12),0)</f>
        <v>40664.714449398431</v>
      </c>
      <c r="K12" s="237">
        <f>IF(Init!$R$9="Yes",TOCA_previous!W12*VLOOKUP(Init!$R$3,Init!$K:$M,3,FALSE),W12)</f>
        <v>0</v>
      </c>
      <c r="L12" s="237">
        <f>IF(Init!$R$9="No",X12,IF(TOCA_previous!AA12=0,SUM(LS_previous!D13:AA13),0))</f>
        <v>7643.1496492799997</v>
      </c>
      <c r="M12" s="218">
        <f>+TOCA_previous!$D12*SUM('Charges_Including Slice and LS'!D12:I12)</f>
        <v>44908669.830616981</v>
      </c>
      <c r="N12" s="218">
        <f>IF(Init!$R$9="Yes",TOCA_previous!Y12*RT1SC!$C$3*VLOOKUP(Init!$R$3,Init!$K:$M,3,FALSE)+IF(VLOOKUP($B12,TOCA_current!B:AO,33,FALSE)=0,SUM(LS_previous!D13:AA13),SUM(LS_previous!D13:AY13)/2),Z12)</f>
        <v>1345153.4204950081</v>
      </c>
      <c r="O12" s="219">
        <f t="shared" si="0"/>
        <v>33.385537401444417</v>
      </c>
      <c r="P12" s="217">
        <f>(TOCA_current!AF12-LDD_current!D13)*Rates_current!$E$74*100*12</f>
        <v>54271395.998671204</v>
      </c>
      <c r="Q12" s="218">
        <f>(TOCA_current!AI12-LDD_current!D13)*Rates_current!$E$75*100*12</f>
        <v>-8068011.8229869921</v>
      </c>
      <c r="R12" s="218">
        <f>IF(VLOOKUP($B12,TOCA_current!$B:$AH,33,FALSE)=0,(SUMPRODUCT(LS_Demand_Rates_Restatement!$C$5:$Z$5,LS_current!$D13:$AA13)-SUMPRODUCT(LS_Demand_Rates_Restatement!$C$5:$Z$5,LDD_current!$F13:$AC13)),(SUMPRODUCT(LS_Demand_Rates_Restatement!$C$5:$AX$5,LS_current!$D13:$AY13)-SUMPRODUCT(LS_Demand_Rates_Restatement!$C$5:$AX$5,LDD_current!$F13:$BA13))/2)</f>
        <v>128247.66773094398</v>
      </c>
      <c r="S12" s="218">
        <f>+SUMPRODUCT(LS_Demand_Rates_Restatement!$C$7:$Z$7,Demand_current!D13:AA13)-SUMPRODUCT(LS_Demand_Rates_Restatement!$C$7:$Z$7,LDD_current!BB13:BY13)</f>
        <v>1689741.2544541392</v>
      </c>
      <c r="T12" s="218">
        <f>-IRD!G13*Rates_current!$H$32</f>
        <v>0</v>
      </c>
      <c r="U12" s="218">
        <f>+IF(AND(X12&gt;0,V12&gt;0),-1*MIN(X12,V12)*Rates_current!$H$33,IF(AND(X12&lt;0,W12&lt;ABS(X12)),(-1*X12-W12)*Rates_current!$H$33,0))*IF(VLOOKUP($B12,TOCA_current!$B:$AH,33,FALSE)=0,1,0)*(1-TOCA_current!AP12)</f>
        <v>2818.154029567645</v>
      </c>
      <c r="V12" s="237">
        <f>MAX((TOCA_current!S12/SUMPRODUCT(TOCA_current!$D$4:$D$137,TOCA_current!$S$4:$S$137)-TOCA_current!AF12)*RT1SC!$C$4*VLOOKUP(Init!$R$4,Init!$K:$M,3,FALSE),0)</f>
        <v>17918.337473162825</v>
      </c>
      <c r="W12" s="237">
        <f>TOCA_current!X12*VLOOKUP(Init!$R$4,Init!$K:$M,3,FALSE)</f>
        <v>0</v>
      </c>
      <c r="X12" s="237">
        <f>IF(TOCA_current!AH12=0,SUM(LS_current!D13:AA13),0)</f>
        <v>318.43548356696556</v>
      </c>
      <c r="Y12" s="218">
        <f>TOCA_current!D12*SUM('Charges_Including Slice and LS'!P12:U12)</f>
        <v>48024191.251898862</v>
      </c>
      <c r="Z12" s="218">
        <f>+TOCA_current!AF12*RT1SC!$C$4*VLOOKUP(Init!$R$4,Init!$K:$M,3,FALSE)+IF(VLOOKUP($B12,TOCA_current!B:AI,33,FALSE)=0,SUM(LS_current!D13:AA13),SUM(LS_current!D13:AY13)/2)</f>
        <v>1345185.1891655668</v>
      </c>
      <c r="AA12" s="219">
        <f t="shared" si="1"/>
        <v>35.700802862458509</v>
      </c>
      <c r="AB12" s="224">
        <f>IF(TOCA_current!E12=1,"",AA12/O12-1)</f>
        <v>6.9349354277997044E-2</v>
      </c>
      <c r="AC12" s="235">
        <f t="shared" si="2"/>
        <v>34</v>
      </c>
    </row>
    <row r="13" spans="1:29" x14ac:dyDescent="0.25">
      <c r="B13" s="27">
        <v>10055</v>
      </c>
      <c r="C13" s="28" t="s">
        <v>17</v>
      </c>
      <c r="D13" s="217">
        <f>IF(Init!$R$9="Yes",(TOCA_previous!Y13-LDD_previous!D14),(TOCA_current!AF13-LDD_current!D14))*Rates_previous!$E$74*100*12</f>
        <v>132253.41432000001</v>
      </c>
      <c r="E13" s="218">
        <f>IF(Init!$R$9="Yes",(TOCA_previous!AB13-LDD_previous!D14),(TOCA_current!AI13-LDD_current!D14))*Rates_previous!$E$75*100*12</f>
        <v>-20337.745920000001</v>
      </c>
      <c r="F13" s="218">
        <f>IF(VLOOKUP($B13,TOCA_current!$B:$AH,33,FALSE)=0,(SUMPRODUCT(LS_Demand_Rates_Restatement!$C$4:$Z$4,IF(Init!$R$9="Yes",LS_previous!$D14:$AA14,LS_current!$D14:$AA14))-SUMPRODUCT(LS_Demand_Rates_Restatement!$C$4:$Z$4,IF(Init!$R$9="Yes",LDD_previous!$F14:$AC14,LDD_current!$F14:$AC14))),(SUMPRODUCT(LS_Demand_Rates_Restatement!$C$4:$AX$4,IF(Init!$R$9="Yes",LS_previous!$D14:$AY14,LS_current!$D14:$AY14))-SUMPRODUCT(LS_Demand_Rates_Restatement!$C$4:$AX$4,IF(Init!$R$9="Yes",LDD_previous!$F14:$BA14,LDD_current!$F14:$BA14)))/2)</f>
        <v>1652.5414328393108</v>
      </c>
      <c r="G13" s="218">
        <f>+SUMPRODUCT(LS_Demand_Rates_Restatement!$C$6:$Z$6,IF(Init!$R$9="Yes",Demand_previous!D14:AA14,Demand_current!D14:AA14))-SUMPRODUCT(LS_Demand_Rates_Restatement!$C$6:$Z$6,IF(Init!$R$9="Yes",LDD_previous!BB14:BY14,LDD_current!BB14:BY14))</f>
        <v>9925.9889431089759</v>
      </c>
      <c r="H13" s="218">
        <f>-IRD!C14*Rates_previous!$H$32</f>
        <v>0</v>
      </c>
      <c r="I13" s="218">
        <f>+IF(AND(L13&gt;0,J13&gt;0),-1*MIN(L13,J13)*Rates_previous!$H$33,IF(AND(L13&lt;0,K13&lt;ABS(L13)),(-1*L13-K13)*Rates_previous!$H$33,IF(AND(K13&gt;0,J13&gt;0,L13&lt;=0,ABS(L13)&lt;K13),-1*MIN(K13,K13+L13,J13)*Rates_previous!$H$33,0)))*IF(VLOOKUP($B13,TOCA_current!$B:$AH,33,FALSE)=0,1,0)*(1-TOCA_previous!AI13)</f>
        <v>-160.73104116479891</v>
      </c>
      <c r="J13" s="237">
        <f>MAX(IF(Init!$R$9="Yes",(TOCA_previous!S13/SUMPRODUCT(TOCA_previous!$D$4:$D$137,TOCA_previous!$S$4:$S$137)-TOCA_previous!Y13)*RT1SC!$C$3*VLOOKUP(Init!$R$3,Init!$K:$M,3,FALSE),V13),0)</f>
        <v>0.76934656753186592</v>
      </c>
      <c r="K13" s="237">
        <f>IF(Init!$R$9="Yes",TOCA_previous!W13*VLOOKUP(Init!$R$3,Init!$K:$M,3,FALSE),W13)</f>
        <v>0</v>
      </c>
      <c r="L13" s="237">
        <f>IF(Init!$R$9="No",X13,IF(TOCA_previous!AA13=0,SUM(LS_previous!D14:AA14),0))</f>
        <v>-58.235884479999612</v>
      </c>
      <c r="M13" s="218">
        <f>+TOCA_previous!$D13*SUM('Charges_Including Slice and LS'!D13:I13)</f>
        <v>123333.46773478349</v>
      </c>
      <c r="N13" s="218">
        <f>IF(Init!$R$9="Yes",TOCA_previous!Y13*RT1SC!$C$3*VLOOKUP(Init!$R$3,Init!$K:$M,3,FALSE)+IF(VLOOKUP($B13,TOCA_current!B:AO,33,FALSE)=0,SUM(LS_previous!D14:AA14),SUM(LS_previous!D14:AY14)/2),Z13)</f>
        <v>3444.992799272</v>
      </c>
      <c r="O13" s="219">
        <f t="shared" si="0"/>
        <v>35.800791154293989</v>
      </c>
      <c r="P13" s="217">
        <f>(TOCA_current!AF13-LDD_current!D14)*Rates_current!$E$74*100*12</f>
        <v>139608.06085861148</v>
      </c>
      <c r="Q13" s="218">
        <f>(TOCA_current!AI13-LDD_current!D14)*Rates_current!$E$75*100*12</f>
        <v>-20754.201451150122</v>
      </c>
      <c r="R13" s="218">
        <f>IF(VLOOKUP($B13,TOCA_current!$B:$AH,33,FALSE)=0,(SUMPRODUCT(LS_Demand_Rates_Restatement!$C$5:$Z$5,LS_current!$D14:$AA14)-SUMPRODUCT(LS_Demand_Rates_Restatement!$C$5:$Z$5,LDD_current!$F14:$AC14)),(SUMPRODUCT(LS_Demand_Rates_Restatement!$C$5:$AX$5,LS_current!$D14:$AY14)-SUMPRODUCT(LS_Demand_Rates_Restatement!$C$5:$AX$5,LDD_current!$F14:$BA14))/2)</f>
        <v>659.33692671530594</v>
      </c>
      <c r="S13" s="218">
        <f>+SUMPRODUCT(LS_Demand_Rates_Restatement!$C$7:$Z$7,Demand_current!D14:AA14)-SUMPRODUCT(LS_Demand_Rates_Restatement!$C$7:$Z$7,LDD_current!BB14:BY14)</f>
        <v>10227.366144248577</v>
      </c>
      <c r="T13" s="218">
        <f>-IRD!G14*Rates_current!$H$32</f>
        <v>0</v>
      </c>
      <c r="U13" s="218">
        <f>+IF(AND(X13&gt;0,V13&gt;0),-1*MIN(X13,V13)*Rates_current!$H$33,IF(AND(X13&lt;0,W13&lt;ABS(X13)),(-1*X13-W13)*Rates_current!$H$33,0))*IF(VLOOKUP($B13,TOCA_current!$B:$AH,33,FALSE)=0,1,0)*(1-TOCA_current!AP13)</f>
        <v>-128.03474790296238</v>
      </c>
      <c r="V13" s="237">
        <f>MAX((TOCA_current!S13/SUMPRODUCT(TOCA_current!$D$4:$D$137,TOCA_current!$S$4:$S$137)-TOCA_current!AF13)*RT1SC!$C$4*VLOOKUP(Init!$R$4,Init!$K:$M,3,FALSE),0)</f>
        <v>1.3532843153940901</v>
      </c>
      <c r="W13" s="237">
        <f>TOCA_current!X13*VLOOKUP(Init!$R$4,Init!$K:$M,3,FALSE)</f>
        <v>0</v>
      </c>
      <c r="X13" s="237">
        <f>IF(TOCA_current!AH13=0,SUM(LS_current!D14:AA14),0)</f>
        <v>-14.467203152877104</v>
      </c>
      <c r="Y13" s="218">
        <f>TOCA_current!D13*SUM('Charges_Including Slice and LS'!P13:U13)</f>
        <v>129612.52773052228</v>
      </c>
      <c r="Z13" s="218">
        <f>+TOCA_current!AF13*RT1SC!$C$4*VLOOKUP(Init!$R$4,Init!$K:$M,3,FALSE)+IF(VLOOKUP($B13,TOCA_current!B:AI,33,FALSE)=0,SUM(LS_current!D14:AA14),SUM(LS_current!D14:AY14)/2)</f>
        <v>3445.0760081431231</v>
      </c>
      <c r="AA13" s="219">
        <f t="shared" si="1"/>
        <v>37.622545170021581</v>
      </c>
      <c r="AB13" s="224">
        <f>IF(TOCA_current!E13=1,"",AA13/O13-1)</f>
        <v>5.0885859138593004E-2</v>
      </c>
      <c r="AC13" s="235">
        <f t="shared" si="2"/>
        <v>102</v>
      </c>
    </row>
    <row r="14" spans="1:29" x14ac:dyDescent="0.25">
      <c r="B14" s="27">
        <v>10057</v>
      </c>
      <c r="C14" s="28" t="s">
        <v>18</v>
      </c>
      <c r="D14" s="217">
        <f>IF(Init!$R$9="Yes",(TOCA_previous!Y14-LDD_previous!D15),(TOCA_current!AF14-LDD_current!D15))*Rates_previous!$E$74*100*12</f>
        <v>6932243.9128799997</v>
      </c>
      <c r="E14" s="218">
        <f>IF(Init!$R$9="Yes",(TOCA_previous!AB14-LDD_previous!D15),(TOCA_current!AI14-LDD_current!D15))*Rates_previous!$E$75*100*12</f>
        <v>-1066030.8172800001</v>
      </c>
      <c r="F14" s="218">
        <f>IF(VLOOKUP($B14,TOCA_current!$B:$AH,33,FALSE)=0,(SUMPRODUCT(LS_Demand_Rates_Restatement!$C$4:$Z$4,IF(Init!$R$9="Yes",LS_previous!$D15:$AA15,LS_current!$D15:$AA15))-SUMPRODUCT(LS_Demand_Rates_Restatement!$C$4:$Z$4,IF(Init!$R$9="Yes",LDD_previous!$F15:$AC15,LDD_current!$F15:$AC15))),(SUMPRODUCT(LS_Demand_Rates_Restatement!$C$4:$AX$4,IF(Init!$R$9="Yes",LS_previous!$D15:$AY15,LS_current!$D15:$AY15))-SUMPRODUCT(LS_Demand_Rates_Restatement!$C$4:$AX$4,IF(Init!$R$9="Yes",LDD_previous!$F15:$BA15,LDD_current!$F15:$BA15)))/2)</f>
        <v>76816.311902491187</v>
      </c>
      <c r="G14" s="218">
        <f>+SUMPRODUCT(LS_Demand_Rates_Restatement!$C$6:$Z$6,IF(Init!$R$9="Yes",Demand_previous!D15:AA15,Demand_current!D15:AA15))-SUMPRODUCT(LS_Demand_Rates_Restatement!$C$6:$Z$6,IF(Init!$R$9="Yes",LDD_previous!BB15:BY15,LDD_current!BB15:BY15))</f>
        <v>307963.05263717961</v>
      </c>
      <c r="H14" s="218">
        <f>-IRD!C15*Rates_previous!$H$32</f>
        <v>0</v>
      </c>
      <c r="I14" s="218">
        <f>+IF(AND(L14&gt;0,J14&gt;0),-1*MIN(L14,J14)*Rates_previous!$H$33,IF(AND(L14&lt;0,K14&lt;ABS(L14)),(-1*L14-K14)*Rates_previous!$H$33,IF(AND(K14&gt;0,J14&gt;0,L14&lt;=0,ABS(L14)&lt;K14),-1*MIN(K14,K14+L14,J14)*Rates_previous!$H$33,0)))*IF(VLOOKUP($B14,TOCA_current!$B:$AH,33,FALSE)=0,1,0)*(1-TOCA_previous!AI14)</f>
        <v>-4229.0716482431981</v>
      </c>
      <c r="J14" s="237">
        <f>MAX(IF(Init!$R$9="Yes",(TOCA_previous!S14/SUMPRODUCT(TOCA_previous!$D$4:$D$137,TOCA_previous!$S$4:$S$137)-TOCA_previous!Y14)*RT1SC!$C$3*VLOOKUP(Init!$R$3,Init!$K:$M,3,FALSE),V14),0)</f>
        <v>1708.6845625078015</v>
      </c>
      <c r="K14" s="237">
        <f>IF(Init!$R$9="Yes",TOCA_previous!W14*VLOOKUP(Init!$R$3,Init!$K:$M,3,FALSE),W14)</f>
        <v>0</v>
      </c>
      <c r="L14" s="237">
        <f>IF(Init!$R$9="No",X14,IF(TOCA_previous!AA14=0,SUM(LS_previous!D15:AA15),0))</f>
        <v>-1532.2723363199993</v>
      </c>
      <c r="M14" s="218">
        <f>+TOCA_previous!$D14*SUM('Charges_Including Slice and LS'!D14:I14)</f>
        <v>6246763.3884914275</v>
      </c>
      <c r="N14" s="218">
        <f>IF(Init!$R$9="Yes",TOCA_previous!Y14*RT1SC!$C$3*VLOOKUP(Init!$R$3,Init!$K:$M,3,FALSE)+IF(VLOOKUP($B14,TOCA_current!B:AO,33,FALSE)=0,SUM(LS_previous!D15:AA15),SUM(LS_previous!D15:AY15)/2),Z14)</f>
        <v>182094.25891984804</v>
      </c>
      <c r="O14" s="219">
        <f t="shared" si="0"/>
        <v>34.305108933945299</v>
      </c>
      <c r="P14" s="217">
        <f>(TOCA_current!AF14-LDD_current!D15)*Rates_current!$E$74*100*12</f>
        <v>7395266.7131416239</v>
      </c>
      <c r="Q14" s="218">
        <f>(TOCA_current!AI14-LDD_current!D15)*Rates_current!$E$75*100*12</f>
        <v>-1099383.9052385835</v>
      </c>
      <c r="R14" s="218">
        <f>IF(VLOOKUP($B14,TOCA_current!$B:$AH,33,FALSE)=0,(SUMPRODUCT(LS_Demand_Rates_Restatement!$C$5:$Z$5,LS_current!$D15:$AA15)-SUMPRODUCT(LS_Demand_Rates_Restatement!$C$5:$Z$5,LDD_current!$F15:$AC15)),(SUMPRODUCT(LS_Demand_Rates_Restatement!$C$5:$AX$5,LS_current!$D15:$AY15)-SUMPRODUCT(LS_Demand_Rates_Restatement!$C$5:$AX$5,LDD_current!$F15:$BA15))/2)</f>
        <v>35075.763365082661</v>
      </c>
      <c r="S14" s="218">
        <f>+SUMPRODUCT(LS_Demand_Rates_Restatement!$C$7:$Z$7,Demand_current!D15:AA15)-SUMPRODUCT(LS_Demand_Rates_Restatement!$C$7:$Z$7,LDD_current!BB15:BY15)</f>
        <v>336630.05672129634</v>
      </c>
      <c r="T14" s="218">
        <f>-IRD!G15*Rates_current!$H$32</f>
        <v>0</v>
      </c>
      <c r="U14" s="218">
        <f>+IF(AND(X14&gt;0,V14&gt;0),-1*MIN(X14,V14)*Rates_current!$H$33,IF(AND(X14&lt;0,W14&lt;ABS(X14)),(-1*X14-W14)*Rates_current!$H$33,0))*IF(VLOOKUP($B14,TOCA_current!$B:$AH,33,FALSE)=0,1,0)*(1-TOCA_current!AP14)</f>
        <v>-10257.386272958922</v>
      </c>
      <c r="V14" s="237">
        <f>MAX((TOCA_current!S14/SUMPRODUCT(TOCA_current!$D$4:$D$137,TOCA_current!$S$4:$S$137)-TOCA_current!AF14)*RT1SC!$C$4*VLOOKUP(Init!$R$4,Init!$K:$M,3,FALSE),0)</f>
        <v>2.9711146398530954</v>
      </c>
      <c r="W14" s="237">
        <f>TOCA_current!X14*VLOOKUP(Init!$R$4,Init!$K:$M,3,FALSE)</f>
        <v>0</v>
      </c>
      <c r="X14" s="237">
        <f>IF(TOCA_current!AH14=0,SUM(LS_current!D15:AA15),0)</f>
        <v>-1159.0266975094828</v>
      </c>
      <c r="Y14" s="218">
        <f>TOCA_current!D14*SUM('Charges_Including Slice and LS'!P14:U14)</f>
        <v>6657331.2417164603</v>
      </c>
      <c r="Z14" s="218">
        <f>+TOCA_current!AF14*RT1SC!$C$4*VLOOKUP(Init!$R$4,Init!$K:$M,3,FALSE)+IF(VLOOKUP($B14,TOCA_current!B:AI,33,FALSE)=0,SUM(LS_current!D15:AA15),SUM(LS_current!D15:AY15)/2)</f>
        <v>182098.6204313545</v>
      </c>
      <c r="AA14" s="219">
        <f t="shared" si="1"/>
        <v>36.558932879044335</v>
      </c>
      <c r="AB14" s="224">
        <f>IF(TOCA_current!E14=1,"",AA14/O14-1)</f>
        <v>6.569936709540225E-2</v>
      </c>
      <c r="AC14" s="235">
        <f t="shared" si="2"/>
        <v>53</v>
      </c>
    </row>
    <row r="15" spans="1:29" x14ac:dyDescent="0.25">
      <c r="B15" s="27">
        <v>10059</v>
      </c>
      <c r="C15" s="28" t="s">
        <v>19</v>
      </c>
      <c r="D15" s="217">
        <f>IF(Init!$R$9="Yes",(TOCA_previous!Y15-LDD_previous!D16),(TOCA_current!AF15-LDD_current!D16))*Rates_previous!$E$74*100*12</f>
        <v>2536818.1607999997</v>
      </c>
      <c r="E15" s="218">
        <f>IF(Init!$R$9="Yes",(TOCA_previous!AB15-LDD_previous!D16),(TOCA_current!AI15-LDD_current!D16))*Rates_previous!$E$75*100*12</f>
        <v>-390108.36479999998</v>
      </c>
      <c r="F15" s="218">
        <f>IF(VLOOKUP($B15,TOCA_current!$B:$AH,33,FALSE)=0,(SUMPRODUCT(LS_Demand_Rates_Restatement!$C$4:$Z$4,IF(Init!$R$9="Yes",LS_previous!$D16:$AA16,LS_current!$D16:$AA16))-SUMPRODUCT(LS_Demand_Rates_Restatement!$C$4:$Z$4,IF(Init!$R$9="Yes",LDD_previous!$F16:$AC16,LDD_current!$F16:$AC16))),(SUMPRODUCT(LS_Demand_Rates_Restatement!$C$4:$AX$4,IF(Init!$R$9="Yes",LS_previous!$D16:$AY16,LS_current!$D16:$AY16))-SUMPRODUCT(LS_Demand_Rates_Restatement!$C$4:$AX$4,IF(Init!$R$9="Yes",LDD_previous!$F16:$BA16,LDD_current!$F16:$BA16)))/2)</f>
        <v>-11403.192088811798</v>
      </c>
      <c r="G15" s="218">
        <f>+SUMPRODUCT(LS_Demand_Rates_Restatement!$C$6:$Z$6,IF(Init!$R$9="Yes",Demand_previous!D16:AA16,Demand_current!D16:AA16))-SUMPRODUCT(LS_Demand_Rates_Restatement!$C$6:$Z$6,IF(Init!$R$9="Yes",LDD_previous!BB16:BY16,LDD_current!BB16:BY16))</f>
        <v>123732.94835106836</v>
      </c>
      <c r="H15" s="218">
        <f>-IRD!C16*Rates_previous!$H$32</f>
        <v>0</v>
      </c>
      <c r="I15" s="218">
        <f>+IF(AND(L15&gt;0,J15&gt;0),-1*MIN(L15,J15)*Rates_previous!$H$33,IF(AND(L15&lt;0,K15&lt;ABS(L15)),(-1*L15-K15)*Rates_previous!$H$33,IF(AND(K15&gt;0,J15&gt;0,L15&lt;=0,ABS(L15)&lt;K15),-1*MIN(K15,K15+L15,J15)*Rates_previous!$H$33,0)))*IF(VLOOKUP($B15,TOCA_current!$B:$AH,33,FALSE)=0,1,0)*(1-TOCA_previous!AI15)</f>
        <v>-5269.5002229119791</v>
      </c>
      <c r="J15" s="237">
        <f>MAX(IF(Init!$R$9="Yes",(TOCA_previous!S15/SUMPRODUCT(TOCA_previous!$D$4:$D$137,TOCA_previous!$S$4:$S$137)-TOCA_previous!Y15)*RT1SC!$C$3*VLOOKUP(Init!$R$3,Init!$K:$M,3,FALSE),V15),0)</f>
        <v>0.7599295728172194</v>
      </c>
      <c r="K15" s="237">
        <f>IF(Init!$R$9="Yes",TOCA_previous!W15*VLOOKUP(Init!$R$3,Init!$K:$M,3,FALSE),W15)</f>
        <v>0</v>
      </c>
      <c r="L15" s="237">
        <f>IF(Init!$R$9="No",X15,IF(TOCA_previous!AA15=0,SUM(LS_previous!D16:AA16),0))</f>
        <v>-1909.2392111999925</v>
      </c>
      <c r="M15" s="218">
        <f>+TOCA_previous!$D15*SUM('Charges_Including Slice and LS'!D15:I15)</f>
        <v>2253770.0520393443</v>
      </c>
      <c r="N15" s="218">
        <f>IF(Init!$R$9="Yes",TOCA_previous!Y15*RT1SC!$C$3*VLOOKUP(Init!$R$3,Init!$K:$M,3,FALSE)+IF(VLOOKUP($B15,TOCA_current!B:AO,33,FALSE)=0,SUM(LS_previous!D16:AA16),SUM(LS_previous!D16:AY16)/2),Z15)</f>
        <v>65287.923085680013</v>
      </c>
      <c r="O15" s="219">
        <f t="shared" si="0"/>
        <v>34.520474009896589</v>
      </c>
      <c r="P15" s="217">
        <f>(TOCA_current!AF15-LDD_current!D16)*Rates_current!$E$74*100*12</f>
        <v>2678048.9546619104</v>
      </c>
      <c r="Q15" s="218">
        <f>(TOCA_current!AI15-LDD_current!D16)*Rates_current!$E$75*100*12</f>
        <v>-398120.04521275382</v>
      </c>
      <c r="R15" s="218">
        <f>IF(VLOOKUP($B15,TOCA_current!$B:$AH,33,FALSE)=0,(SUMPRODUCT(LS_Demand_Rates_Restatement!$C$5:$Z$5,LS_current!$D16:$AA16)-SUMPRODUCT(LS_Demand_Rates_Restatement!$C$5:$Z$5,LDD_current!$F16:$AC16)),(SUMPRODUCT(LS_Demand_Rates_Restatement!$C$5:$AX$5,LS_current!$D16:$AY16)-SUMPRODUCT(LS_Demand_Rates_Restatement!$C$5:$AX$5,LDD_current!$F16:$BA16))/2)</f>
        <v>-7894.5983739486674</v>
      </c>
      <c r="S15" s="218">
        <f>+SUMPRODUCT(LS_Demand_Rates_Restatement!$C$7:$Z$7,Demand_current!D16:AA16)-SUMPRODUCT(LS_Demand_Rates_Restatement!$C$7:$Z$7,LDD_current!BB16:BY16)</f>
        <v>129038.18368709045</v>
      </c>
      <c r="T15" s="218">
        <f>-IRD!G16*Rates_current!$H$32</f>
        <v>0</v>
      </c>
      <c r="U15" s="218">
        <f>+IF(AND(X15&gt;0,V15&gt;0),-1*MIN(X15,V15)*Rates_current!$H$33,IF(AND(X15&lt;0,W15&lt;ABS(X15)),(-1*X15-W15)*Rates_current!$H$33,0))*IF(VLOOKUP($B15,TOCA_current!$B:$AH,33,FALSE)=0,1,0)*(1-TOCA_current!AP15)</f>
        <v>-9501.3411531243182</v>
      </c>
      <c r="V15" s="237">
        <f>MAX((TOCA_current!S15/SUMPRODUCT(TOCA_current!$D$4:$D$137,TOCA_current!$S$4:$S$137)-TOCA_current!AF15)*RT1SC!$C$4*VLOOKUP(Init!$R$4,Init!$K:$M,3,FALSE),0)</f>
        <v>87.852489374353382</v>
      </c>
      <c r="W15" s="237">
        <f>TOCA_current!X15*VLOOKUP(Init!$R$4,Init!$K:$M,3,FALSE)</f>
        <v>0</v>
      </c>
      <c r="X15" s="237">
        <f>IF(TOCA_current!AH15=0,SUM(LS_current!D16:AA16),0)</f>
        <v>-1073.5978704095276</v>
      </c>
      <c r="Y15" s="218">
        <f>TOCA_current!D15*SUM('Charges_Including Slice and LS'!P15:U15)</f>
        <v>2391571.1536091738</v>
      </c>
      <c r="Z15" s="218">
        <f>+TOCA_current!AF15*RT1SC!$C$4*VLOOKUP(Init!$R$4,Init!$K:$M,3,FALSE)+IF(VLOOKUP($B15,TOCA_current!B:AI,33,FALSE)=0,SUM(LS_current!D16:AA16),SUM(LS_current!D16:AY16)/2)</f>
        <v>65289.519156206479</v>
      </c>
      <c r="AA15" s="219">
        <f t="shared" si="1"/>
        <v>36.63024608723633</v>
      </c>
      <c r="AB15" s="224">
        <f>IF(TOCA_current!E15=1,"",AA15/O15-1)</f>
        <v>6.1116544249505189E-2</v>
      </c>
      <c r="AC15" s="235">
        <f t="shared" si="2"/>
        <v>71</v>
      </c>
    </row>
    <row r="16" spans="1:29" x14ac:dyDescent="0.25">
      <c r="B16" s="27">
        <v>10061</v>
      </c>
      <c r="C16" s="28" t="s">
        <v>20</v>
      </c>
      <c r="D16" s="217">
        <f>IF(Init!$R$9="Yes",(TOCA_previous!Y16-LDD_previous!D17),(TOCA_current!AF16-LDD_current!D17))*Rates_previous!$E$74*100*12</f>
        <v>2904633.2614799999</v>
      </c>
      <c r="E16" s="218">
        <f>IF(Init!$R$9="Yes",(TOCA_previous!AB16-LDD_previous!D17),(TOCA_current!AI16-LDD_current!D17))*Rates_previous!$E$75*100*12</f>
        <v>-446670.45888000005</v>
      </c>
      <c r="F16" s="218">
        <f>IF(VLOOKUP($B16,TOCA_current!$B:$AH,33,FALSE)=0,(SUMPRODUCT(LS_Demand_Rates_Restatement!$C$4:$Z$4,IF(Init!$R$9="Yes",LS_previous!$D17:$AA17,LS_current!$D17:$AA17))-SUMPRODUCT(LS_Demand_Rates_Restatement!$C$4:$Z$4,IF(Init!$R$9="Yes",LDD_previous!$F17:$AC17,LDD_current!$F17:$AC17))),(SUMPRODUCT(LS_Demand_Rates_Restatement!$C$4:$AX$4,IF(Init!$R$9="Yes",LS_previous!$D17:$AY17,LS_current!$D17:$AY17))-SUMPRODUCT(LS_Demand_Rates_Restatement!$C$4:$AX$4,IF(Init!$R$9="Yes",LDD_previous!$F17:$BA17,LDD_current!$F17:$BA17)))/2)</f>
        <v>107578.43209920914</v>
      </c>
      <c r="G16" s="218">
        <f>+SUMPRODUCT(LS_Demand_Rates_Restatement!$C$6:$Z$6,IF(Init!$R$9="Yes",Demand_previous!D17:AA17,Demand_current!D17:AA17))-SUMPRODUCT(LS_Demand_Rates_Restatement!$C$6:$Z$6,IF(Init!$R$9="Yes",LDD_previous!BB17:BY17,LDD_current!BB17:BY17))</f>
        <v>103924.70709967949</v>
      </c>
      <c r="H16" s="218">
        <f>-IRD!C17*Rates_previous!$H$32</f>
        <v>0</v>
      </c>
      <c r="I16" s="218">
        <f>+IF(AND(L16&gt;0,J16&gt;0),-1*MIN(L16,J16)*Rates_previous!$H$33,IF(AND(L16&lt;0,K16&lt;ABS(L16)),(-1*L16-K16)*Rates_previous!$H$33,IF(AND(K16&gt;0,J16&gt;0,L16&lt;=0,ABS(L16)&lt;K16),-1*MIN(K16,K16+L16,J16)*Rates_previous!$H$33,0)))*IF(VLOOKUP($B16,TOCA_current!$B:$AH,33,FALSE)=0,1,0)*(1-TOCA_previous!AI16)</f>
        <v>0</v>
      </c>
      <c r="J16" s="237">
        <f>MAX(IF(Init!$R$9="Yes",(TOCA_previous!S16/SUMPRODUCT(TOCA_previous!$D$4:$D$137,TOCA_previous!$S$4:$S$137)-TOCA_previous!Y16)*RT1SC!$C$3*VLOOKUP(Init!$R$3,Init!$K:$M,3,FALSE),V16),0)</f>
        <v>0</v>
      </c>
      <c r="K16" s="237">
        <f>IF(Init!$R$9="Yes",TOCA_previous!W16*VLOOKUP(Init!$R$3,Init!$K:$M,3,FALSE),W16)</f>
        <v>0</v>
      </c>
      <c r="L16" s="237">
        <f>IF(Init!$R$9="No",X16,IF(TOCA_previous!AA16=0,SUM(LS_previous!D17:AA17),0))</f>
        <v>2640.9092132800056</v>
      </c>
      <c r="M16" s="218">
        <f>+TOCA_previous!$D16*SUM('Charges_Including Slice and LS'!D16:I16)</f>
        <v>2669465.9417988886</v>
      </c>
      <c r="N16" s="218">
        <f>IF(Init!$R$9="Yes",TOCA_previous!Y16*RT1SC!$C$3*VLOOKUP(Init!$R$3,Init!$K:$M,3,FALSE)+IF(VLOOKUP($B16,TOCA_current!B:AO,33,FALSE)=0,SUM(LS_previous!D17:AA17),SUM(LS_previous!D17:AY17)/2),Z16)</f>
        <v>79581.036692908005</v>
      </c>
      <c r="O16" s="219">
        <f t="shared" si="0"/>
        <v>33.543995563917832</v>
      </c>
      <c r="P16" s="217">
        <f>(TOCA_current!AF16-LDD_current!D17)*Rates_current!$E$74*100*12</f>
        <v>3070139.6787754572</v>
      </c>
      <c r="Q16" s="218">
        <f>(TOCA_current!AI16-LDD_current!D17)*Rates_current!$E$75*100*12</f>
        <v>-456408.44077768608</v>
      </c>
      <c r="R16" s="218">
        <f>IF(VLOOKUP($B16,TOCA_current!$B:$AH,33,FALSE)=0,(SUMPRODUCT(LS_Demand_Rates_Restatement!$C$5:$Z$5,LS_current!$D17:$AA17)-SUMPRODUCT(LS_Demand_Rates_Restatement!$C$5:$Z$5,LDD_current!$F17:$AC17)),(SUMPRODUCT(LS_Demand_Rates_Restatement!$C$5:$AX$5,LS_current!$D17:$AY17)-SUMPRODUCT(LS_Demand_Rates_Restatement!$C$5:$AX$5,LDD_current!$F17:$BA17))/2)</f>
        <v>102765.40461810288</v>
      </c>
      <c r="S16" s="218">
        <f>+SUMPRODUCT(LS_Demand_Rates_Restatement!$C$7:$Z$7,Demand_current!D17:AA17)-SUMPRODUCT(LS_Demand_Rates_Restatement!$C$7:$Z$7,LDD_current!BB17:BY17)</f>
        <v>111686.30215438035</v>
      </c>
      <c r="T16" s="218">
        <f>-IRD!G17*Rates_current!$H$32</f>
        <v>0</v>
      </c>
      <c r="U16" s="218">
        <f>+IF(AND(X16&gt;0,V16&gt;0),-1*MIN(X16,V16)*Rates_current!$H$33,IF(AND(X16&lt;0,W16&lt;ABS(X16)),(-1*X16-W16)*Rates_current!$H$33,0))*IF(VLOOKUP($B16,TOCA_current!$B:$AH,33,FALSE)=0,1,0)*(1-TOCA_current!AP16)</f>
        <v>0</v>
      </c>
      <c r="V16" s="237">
        <f>MAX((TOCA_current!S16/SUMPRODUCT(TOCA_current!$D$4:$D$137,TOCA_current!$S$4:$S$137)-TOCA_current!AF16)*RT1SC!$C$4*VLOOKUP(Init!$R$4,Init!$K:$M,3,FALSE),0)</f>
        <v>0</v>
      </c>
      <c r="W16" s="237">
        <f>TOCA_current!X16*VLOOKUP(Init!$R$4,Init!$K:$M,3,FALSE)</f>
        <v>0</v>
      </c>
      <c r="X16" s="237">
        <f>IF(TOCA_current!AH16=0,SUM(LS_current!D17:AA17),0)</f>
        <v>3503.58323988452</v>
      </c>
      <c r="Y16" s="218">
        <f>TOCA_current!D16*SUM('Charges_Including Slice and LS'!P16:U16)</f>
        <v>2828182.9447702547</v>
      </c>
      <c r="Z16" s="218">
        <f>+TOCA_current!AF16*RT1SC!$C$4*VLOOKUP(Init!$R$4,Init!$K:$M,3,FALSE)+IF(VLOOKUP($B16,TOCA_current!B:AI,33,FALSE)=0,SUM(LS_current!D17:AA17),SUM(LS_current!D17:AY17)/2)</f>
        <v>79582.86417907651</v>
      </c>
      <c r="AA16" s="219">
        <f t="shared" si="1"/>
        <v>35.537586815250926</v>
      </c>
      <c r="AB16" s="224">
        <f>IF(TOCA_current!E16=1,"",AA16/O16-1)</f>
        <v>5.9432134360211109E-2</v>
      </c>
      <c r="AC16" s="235">
        <f t="shared" si="2"/>
        <v>74</v>
      </c>
    </row>
    <row r="17" spans="2:29" x14ac:dyDescent="0.25">
      <c r="B17" s="27">
        <v>10062</v>
      </c>
      <c r="C17" s="28" t="s">
        <v>21</v>
      </c>
      <c r="D17" s="217">
        <f>IF(Init!$R$9="Yes",(TOCA_previous!Y17-LDD_previous!D18),(TOCA_current!AF17-LDD_current!D18))*Rates_previous!$E$74*100*12</f>
        <v>1766594.9845199999</v>
      </c>
      <c r="E17" s="218">
        <f>IF(Init!$R$9="Yes",(TOCA_previous!AB17-LDD_previous!D18),(TOCA_current!AI17-LDD_current!D18))*Rates_previous!$E$75*100*12</f>
        <v>-271664.51712000003</v>
      </c>
      <c r="F17" s="218">
        <f>IF(VLOOKUP($B17,TOCA_current!$B:$AH,33,FALSE)=0,(SUMPRODUCT(LS_Demand_Rates_Restatement!$C$4:$Z$4,IF(Init!$R$9="Yes",LS_previous!$D18:$AA18,LS_current!$D18:$AA18))-SUMPRODUCT(LS_Demand_Rates_Restatement!$C$4:$Z$4,IF(Init!$R$9="Yes",LDD_previous!$F18:$AC18,LDD_current!$F18:$AC18))),(SUMPRODUCT(LS_Demand_Rates_Restatement!$C$4:$AX$4,IF(Init!$R$9="Yes",LS_previous!$D18:$AY18,LS_current!$D18:$AY18))-SUMPRODUCT(LS_Demand_Rates_Restatement!$C$4:$AX$4,IF(Init!$R$9="Yes",LDD_previous!$F18:$BA18,LDD_current!$F18:$BA18)))/2)</f>
        <v>316919.28076235706</v>
      </c>
      <c r="G17" s="218">
        <f>+SUMPRODUCT(LS_Demand_Rates_Restatement!$C$6:$Z$6,IF(Init!$R$9="Yes",Demand_previous!D18:AA18,Demand_current!D18:AA18))-SUMPRODUCT(LS_Demand_Rates_Restatement!$C$6:$Z$6,IF(Init!$R$9="Yes",LDD_previous!BB18:BY18,LDD_current!BB18:BY18))</f>
        <v>130253.13909668803</v>
      </c>
      <c r="H17" s="218">
        <f>-IRD!C18*Rates_previous!$H$32</f>
        <v>0</v>
      </c>
      <c r="I17" s="218">
        <f>+IF(AND(L17&gt;0,J17&gt;0),-1*MIN(L17,J17)*Rates_previous!$H$33,IF(AND(L17&lt;0,K17&lt;ABS(L17)),(-1*L17-K17)*Rates_previous!$H$33,IF(AND(K17&gt;0,J17&gt;0,L17&lt;=0,ABS(L17)&lt;K17),-1*MIN(K17,K17+L17,J17)*Rates_previous!$H$33,0)))*IF(VLOOKUP($B17,TOCA_current!$B:$AH,33,FALSE)=0,1,0)*(1-TOCA_previous!AI17)</f>
        <v>2.7233028891417161</v>
      </c>
      <c r="J17" s="237">
        <f>MAX(IF(Init!$R$9="Yes",(TOCA_previous!S17/SUMPRODUCT(TOCA_previous!$D$4:$D$137,TOCA_previous!$S$4:$S$137)-TOCA_previous!Y17)*RT1SC!$C$3*VLOOKUP(Init!$R$3,Init!$K:$M,3,FALSE),V17),0)</f>
        <v>0.98670394534120154</v>
      </c>
      <c r="K17" s="237">
        <f>IF(Init!$R$9="Yes",TOCA_previous!W17*VLOOKUP(Init!$R$3,Init!$K:$M,3,FALSE),W17)</f>
        <v>0</v>
      </c>
      <c r="L17" s="237">
        <f>IF(Init!$R$9="No",X17,IF(TOCA_previous!AA17=0,SUM(LS_previous!D18:AA18),0))</f>
        <v>6436.3276427200053</v>
      </c>
      <c r="M17" s="218">
        <f>+TOCA_previous!$D17*SUM('Charges_Including Slice and LS'!D17:I17)</f>
        <v>1942105.6105619343</v>
      </c>
      <c r="N17" s="218">
        <f>IF(Init!$R$9="Yes",TOCA_previous!Y17*RT1SC!$C$3*VLOOKUP(Init!$R$3,Init!$K:$M,3,FALSE)+IF(VLOOKUP($B17,TOCA_current!B:AO,33,FALSE)=0,SUM(LS_previous!D18:AA18),SUM(LS_previous!D18:AY18)/2),Z17)</f>
        <v>53231.234633692002</v>
      </c>
      <c r="O17" s="219">
        <f t="shared" si="0"/>
        <v>36.484323986216623</v>
      </c>
      <c r="P17" s="217">
        <f>(TOCA_current!AF17-LDD_current!D18)*Rates_current!$E$74*100*12</f>
        <v>1867381.5799953281</v>
      </c>
      <c r="Q17" s="218">
        <f>(TOCA_current!AI17-LDD_current!D18)*Rates_current!$E$75*100*12</f>
        <v>-277605.84352389455</v>
      </c>
      <c r="R17" s="218">
        <f>IF(VLOOKUP($B17,TOCA_current!$B:$AH,33,FALSE)=0,(SUMPRODUCT(LS_Demand_Rates_Restatement!$C$5:$Z$5,LS_current!$D18:$AA18)-SUMPRODUCT(LS_Demand_Rates_Restatement!$C$5:$Z$5,LDD_current!$F18:$AC18)),(SUMPRODUCT(LS_Demand_Rates_Restatement!$C$5:$AX$5,LS_current!$D18:$AY18)-SUMPRODUCT(LS_Demand_Rates_Restatement!$C$5:$AX$5,LDD_current!$F18:$BA18))/2)</f>
        <v>241144.78186578071</v>
      </c>
      <c r="S17" s="218">
        <f>+SUMPRODUCT(LS_Demand_Rates_Restatement!$C$7:$Z$7,Demand_current!D18:AA18)-SUMPRODUCT(LS_Demand_Rates_Restatement!$C$7:$Z$7,LDD_current!BB18:BY18)</f>
        <v>140752.64810803067</v>
      </c>
      <c r="T17" s="218">
        <f>-IRD!G18*Rates_current!$H$32</f>
        <v>0</v>
      </c>
      <c r="U17" s="218">
        <f>+IF(AND(X17&gt;0,V17&gt;0),-1*MIN(X17,V17)*Rates_current!$H$33,IF(AND(X17&lt;0,W17&lt;ABS(X17)),(-1*X17-W17)*Rates_current!$H$33,0))*IF(VLOOKUP($B17,TOCA_current!$B:$AH,33,FALSE)=0,1,0)*(1-TOCA_current!AP17)</f>
        <v>0</v>
      </c>
      <c r="V17" s="237">
        <f>MAX((TOCA_current!S17/SUMPRODUCT(TOCA_current!$D$4:$D$137,TOCA_current!$S$4:$S$137)-TOCA_current!AF17)*RT1SC!$C$4*VLOOKUP(Init!$R$4,Init!$K:$M,3,FALSE),0)</f>
        <v>0</v>
      </c>
      <c r="W17" s="237">
        <f>TOCA_current!X17*VLOOKUP(Init!$R$4,Init!$K:$M,3,FALSE)</f>
        <v>0</v>
      </c>
      <c r="X17" s="237">
        <f>IF(TOCA_current!AH17=0,SUM(LS_current!D18:AA18),0)</f>
        <v>6957.8886869054922</v>
      </c>
      <c r="Y17" s="218">
        <f>TOCA_current!D17*SUM('Charges_Including Slice and LS'!P17:U17)</f>
        <v>1971673.166445245</v>
      </c>
      <c r="Z17" s="218">
        <f>+TOCA_current!AF17*RT1SC!$C$4*VLOOKUP(Init!$R$4,Init!$K:$M,3,FALSE)+IF(VLOOKUP($B17,TOCA_current!B:AI,33,FALSE)=0,SUM(LS_current!D18:AA18),SUM(LS_current!D18:AY18)/2)</f>
        <v>53232.346108921491</v>
      </c>
      <c r="AA17" s="219">
        <f t="shared" si="1"/>
        <v>37.039005615324591</v>
      </c>
      <c r="AB17" s="224">
        <f>IF(TOCA_current!E17=1,"",AA17/O17-1)</f>
        <v>1.5203286466744403E-2</v>
      </c>
      <c r="AC17" s="235">
        <f t="shared" si="2"/>
        <v>119</v>
      </c>
    </row>
    <row r="18" spans="2:29" x14ac:dyDescent="0.25">
      <c r="B18" s="27">
        <v>10064</v>
      </c>
      <c r="C18" s="28" t="s">
        <v>22</v>
      </c>
      <c r="D18" s="217">
        <f>IF(Init!$R$9="Yes",(TOCA_previous!Y18-LDD_previous!D19),(TOCA_current!AF18-LDD_current!D19))*Rates_previous!$E$74*100*12</f>
        <v>4596865.1162400004</v>
      </c>
      <c r="E18" s="218">
        <f>IF(Init!$R$9="Yes",(TOCA_previous!AB18-LDD_previous!D19),(TOCA_current!AI18-LDD_current!D19))*Rates_previous!$E$75*100*12</f>
        <v>-706899.51744000008</v>
      </c>
      <c r="F18" s="218">
        <f>IF(VLOOKUP($B18,TOCA_current!$B:$AH,33,FALSE)=0,(SUMPRODUCT(LS_Demand_Rates_Restatement!$C$4:$Z$4,IF(Init!$R$9="Yes",LS_previous!$D19:$AA19,LS_current!$D19:$AA19))-SUMPRODUCT(LS_Demand_Rates_Restatement!$C$4:$Z$4,IF(Init!$R$9="Yes",LDD_previous!$F19:$AC19,LDD_current!$F19:$AC19))),(SUMPRODUCT(LS_Demand_Rates_Restatement!$C$4:$AX$4,IF(Init!$R$9="Yes",LS_previous!$D19:$AY19,LS_current!$D19:$AY19))-SUMPRODUCT(LS_Demand_Rates_Restatement!$C$4:$AX$4,IF(Init!$R$9="Yes",LDD_previous!$F19:$BA19,LDD_current!$F19:$BA19)))/2)</f>
        <v>46588.212749720362</v>
      </c>
      <c r="G18" s="218">
        <f>+SUMPRODUCT(LS_Demand_Rates_Restatement!$C$6:$Z$6,IF(Init!$R$9="Yes",Demand_previous!D19:AA19,Demand_current!D19:AA19))-SUMPRODUCT(LS_Demand_Rates_Restatement!$C$6:$Z$6,IF(Init!$R$9="Yes",LDD_previous!BB19:BY19,LDD_current!BB19:BY19))</f>
        <v>169020.03482339747</v>
      </c>
      <c r="H18" s="218">
        <f>-IRD!C19*Rates_previous!$H$32</f>
        <v>0</v>
      </c>
      <c r="I18" s="218">
        <f>+IF(AND(L18&gt;0,J18&gt;0),-1*MIN(L18,J18)*Rates_previous!$H$33,IF(AND(L18&lt;0,K18&lt;ABS(L18)),(-1*L18-K18)*Rates_previous!$H$33,IF(AND(K18&gt;0,J18&gt;0,L18&lt;=0,ABS(L18)&lt;K18),-1*MIN(K18,K18+L18,J18)*Rates_previous!$H$33,0)))*IF(VLOOKUP($B18,TOCA_current!$B:$AH,33,FALSE)=0,1,0)*(1-TOCA_previous!AI18)</f>
        <v>-2721.4053063935958</v>
      </c>
      <c r="J18" s="237">
        <f>MAX(IF(Init!$R$9="Yes",(TOCA_previous!S18/SUMPRODUCT(TOCA_previous!$D$4:$D$137,TOCA_previous!$S$4:$S$137)-TOCA_previous!Y18)*RT1SC!$C$3*VLOOKUP(Init!$R$3,Init!$K:$M,3,FALSE),V18),0)</f>
        <v>1952.16293164286</v>
      </c>
      <c r="K18" s="237">
        <f>IF(Init!$R$9="Yes",TOCA_previous!W18*VLOOKUP(Init!$R$3,Init!$K:$M,3,FALSE),W18)</f>
        <v>0</v>
      </c>
      <c r="L18" s="237">
        <f>IF(Init!$R$9="No",X18,IF(TOCA_previous!AA18=0,SUM(LS_previous!D19:AA19),0))</f>
        <v>-986.01641535999852</v>
      </c>
      <c r="M18" s="218">
        <f>+TOCA_previous!$D18*SUM('Charges_Including Slice and LS'!D18:I18)</f>
        <v>4102852.4410667247</v>
      </c>
      <c r="N18" s="218">
        <f>IF(Init!$R$9="Yes",TOCA_previous!Y18*RT1SC!$C$3*VLOOKUP(Init!$R$3,Init!$K:$M,3,FALSE)+IF(VLOOKUP($B18,TOCA_current!B:AO,33,FALSE)=0,SUM(LS_previous!D19:AA19),SUM(LS_previous!D19:AY19)/2),Z18)</f>
        <v>120779.231108504</v>
      </c>
      <c r="O18" s="219">
        <f t="shared" si="0"/>
        <v>33.969850639145569</v>
      </c>
      <c r="P18" s="217">
        <f>(TOCA_current!AF18-LDD_current!D19)*Rates_current!$E$74*100*12</f>
        <v>4874648.1249798499</v>
      </c>
      <c r="Q18" s="218">
        <f>(TOCA_current!AI18-LDD_current!D19)*Rates_current!$E$75*100*12</f>
        <v>-724667.53400265833</v>
      </c>
      <c r="R18" s="218">
        <f>IF(VLOOKUP($B18,TOCA_current!$B:$AH,33,FALSE)=0,(SUMPRODUCT(LS_Demand_Rates_Restatement!$C$5:$Z$5,LS_current!$D19:$AA19)-SUMPRODUCT(LS_Demand_Rates_Restatement!$C$5:$Z$5,LDD_current!$F19:$AC19)),(SUMPRODUCT(LS_Demand_Rates_Restatement!$C$5:$AX$5,LS_current!$D19:$AY19)-SUMPRODUCT(LS_Demand_Rates_Restatement!$C$5:$AX$5,LDD_current!$F19:$BA19))/2)</f>
        <v>38183.911304476576</v>
      </c>
      <c r="S18" s="218">
        <f>+SUMPRODUCT(LS_Demand_Rates_Restatement!$C$7:$Z$7,Demand_current!D19:AA19)-SUMPRODUCT(LS_Demand_Rates_Restatement!$C$7:$Z$7,LDD_current!BB19:BY19)</f>
        <v>187390.50067105598</v>
      </c>
      <c r="T18" s="218">
        <f>-IRD!G19*Rates_current!$H$32</f>
        <v>0</v>
      </c>
      <c r="U18" s="218">
        <f>+IF(AND(X18&gt;0,V18&gt;0),-1*MIN(X18,V18)*Rates_current!$H$33,IF(AND(X18&lt;0,W18&lt;ABS(X18)),(-1*X18-W18)*Rates_current!$H$33,0))*IF(VLOOKUP($B18,TOCA_current!$B:$AH,33,FALSE)=0,1,0)*(1-TOCA_current!AP18)</f>
        <v>-120.30551427825844</v>
      </c>
      <c r="V18" s="237">
        <f>MAX((TOCA_current!S18/SUMPRODUCT(TOCA_current!$D$4:$D$137,TOCA_current!$S$4:$S$137)-TOCA_current!AF18)*RT1SC!$C$4*VLOOKUP(Init!$R$4,Init!$K:$M,3,FALSE),0)</f>
        <v>1539.0683909786887</v>
      </c>
      <c r="W18" s="237">
        <f>TOCA_current!X18*VLOOKUP(Init!$R$4,Init!$K:$M,3,FALSE)</f>
        <v>0</v>
      </c>
      <c r="X18" s="237">
        <f>IF(TOCA_current!AH18=0,SUM(LS_current!D19:AA19),0)</f>
        <v>-13.59384342127214</v>
      </c>
      <c r="Y18" s="218">
        <f>TOCA_current!D18*SUM('Charges_Including Slice and LS'!P18:U18)</f>
        <v>4375434.6974384459</v>
      </c>
      <c r="Z18" s="218">
        <f>+TOCA_current!AF18*RT1SC!$C$4*VLOOKUP(Init!$R$4,Init!$K:$M,3,FALSE)+IF(VLOOKUP($B18,TOCA_current!B:AI,33,FALSE)=0,SUM(LS_current!D19:AA19),SUM(LS_current!D19:AY19)/2)</f>
        <v>120782.12328433071</v>
      </c>
      <c r="AA18" s="219">
        <f t="shared" si="1"/>
        <v>36.225846826175804</v>
      </c>
      <c r="AB18" s="224">
        <f>IF(TOCA_current!E18=1,"",AA18/O18-1)</f>
        <v>6.6411719350644161E-2</v>
      </c>
      <c r="AC18" s="235">
        <f t="shared" si="2"/>
        <v>49</v>
      </c>
    </row>
    <row r="19" spans="2:29" x14ac:dyDescent="0.25">
      <c r="B19" s="27">
        <v>10065</v>
      </c>
      <c r="C19" s="28" t="s">
        <v>23</v>
      </c>
      <c r="D19" s="217">
        <f>IF(Init!$R$9="Yes",(TOCA_previous!Y19-LDD_previous!D20),(TOCA_current!AF19-LDD_current!D20))*Rates_previous!$E$74*100*12</f>
        <v>697616.7577974</v>
      </c>
      <c r="E19" s="218">
        <f>IF(Init!$R$9="Yes",(TOCA_previous!AB19-LDD_previous!D20),(TOCA_current!AI19-LDD_current!D20))*Rates_previous!$E$75*100*12</f>
        <v>-107278.53373439997</v>
      </c>
      <c r="F19" s="218">
        <f>IF(VLOOKUP($B19,TOCA_current!$B:$AH,33,FALSE)=0,(SUMPRODUCT(LS_Demand_Rates_Restatement!$C$4:$Z$4,IF(Init!$R$9="Yes",LS_previous!$D20:$AA20,LS_current!$D20:$AA20))-SUMPRODUCT(LS_Demand_Rates_Restatement!$C$4:$Z$4,IF(Init!$R$9="Yes",LDD_previous!$F20:$AC20,LDD_current!$F20:$AC20))),(SUMPRODUCT(LS_Demand_Rates_Restatement!$C$4:$AX$4,IF(Init!$R$9="Yes",LS_previous!$D20:$AY20,LS_current!$D20:$AY20))-SUMPRODUCT(LS_Demand_Rates_Restatement!$C$4:$AX$4,IF(Init!$R$9="Yes",LDD_previous!$F20:$BA20,LDD_current!$F20:$BA20)))/2)</f>
        <v>98787.554906521342</v>
      </c>
      <c r="G19" s="218">
        <f>+SUMPRODUCT(LS_Demand_Rates_Restatement!$C$6:$Z$6,IF(Init!$R$9="Yes",Demand_previous!D20:AA20,Demand_current!D20:AA20))-SUMPRODUCT(LS_Demand_Rates_Restatement!$C$6:$Z$6,IF(Init!$R$9="Yes",LDD_previous!BB20:BY20,LDD_current!BB20:BY20))</f>
        <v>121887.0954509351</v>
      </c>
      <c r="H19" s="218">
        <f>-IRD!C20*Rates_previous!$H$32</f>
        <v>0</v>
      </c>
      <c r="I19" s="218">
        <f>+IF(AND(L19&gt;0,J19&gt;0),-1*MIN(L19,J19)*Rates_previous!$H$33,IF(AND(L19&lt;0,K19&lt;ABS(L19)),(-1*L19-K19)*Rates_previous!$H$33,IF(AND(K19&gt;0,J19&gt;0,L19&lt;=0,ABS(L19)&lt;K19),-1*MIN(K19,K19+L19,J19)*Rates_previous!$H$33,0)))*IF(VLOOKUP($B19,TOCA_current!$B:$AH,33,FALSE)=0,1,0)*(1-TOCA_previous!AI19)</f>
        <v>7936.2040629896701</v>
      </c>
      <c r="J19" s="237">
        <f>MAX(IF(Init!$R$9="Yes",(TOCA_previous!S19/SUMPRODUCT(TOCA_previous!$D$4:$D$137,TOCA_previous!$S$4:$S$137)-TOCA_previous!Y19)*RT1SC!$C$3*VLOOKUP(Init!$R$3,Init!$K:$M,3,FALSE),V19),0)</f>
        <v>3309.0882493829445</v>
      </c>
      <c r="K19" s="237">
        <f>IF(Init!$R$9="Yes",TOCA_previous!W19*VLOOKUP(Init!$R$3,Init!$K:$M,3,FALSE),W19)</f>
        <v>0</v>
      </c>
      <c r="L19" s="237">
        <f>IF(Init!$R$9="No",X19,IF(TOCA_previous!AA19=0,SUM(LS_previous!D20:AA20),0))</f>
        <v>3042.7896875200026</v>
      </c>
      <c r="M19" s="218">
        <f>+TOCA_previous!$D19*SUM('Charges_Including Slice and LS'!D19:I19)</f>
        <v>818949.07848344615</v>
      </c>
      <c r="N19" s="218">
        <f>IF(Init!$R$9="Yes",TOCA_previous!Y19*RT1SC!$C$3*VLOOKUP(Init!$R$3,Init!$K:$M,3,FALSE)+IF(VLOOKUP($B19,TOCA_current!B:AO,33,FALSE)=0,SUM(LS_previous!D20:AA20),SUM(LS_previous!D20:AY20)/2),Z19)</f>
        <v>22597.288585972001</v>
      </c>
      <c r="O19" s="219">
        <f t="shared" si="0"/>
        <v>36.241032872936593</v>
      </c>
      <c r="P19" s="217">
        <f>(TOCA_current!AF19-LDD_current!D20)*Rates_current!$E$74*100*12</f>
        <v>732864.34692052857</v>
      </c>
      <c r="Q19" s="218">
        <f>(TOCA_current!AI19-LDD_current!D20)*Rates_current!$E$75*100*12</f>
        <v>-108947.9661762383</v>
      </c>
      <c r="R19" s="218">
        <f>IF(VLOOKUP($B19,TOCA_current!$B:$AH,33,FALSE)=0,(SUMPRODUCT(LS_Demand_Rates_Restatement!$C$5:$Z$5,LS_current!$D20:$AA20)-SUMPRODUCT(LS_Demand_Rates_Restatement!$C$5:$Z$5,LDD_current!$F20:$AC20)),(SUMPRODUCT(LS_Demand_Rates_Restatement!$C$5:$AX$5,LS_current!$D20:$AY20)-SUMPRODUCT(LS_Demand_Rates_Restatement!$C$5:$AX$5,LDD_current!$F20:$BA20))/2)</f>
        <v>87492.067050148398</v>
      </c>
      <c r="S19" s="218">
        <f>+SUMPRODUCT(LS_Demand_Rates_Restatement!$C$7:$Z$7,Demand_current!D20:AA20)-SUMPRODUCT(LS_Demand_Rates_Restatement!$C$7:$Z$7,LDD_current!BB20:BY20)</f>
        <v>130278.88080884014</v>
      </c>
      <c r="T19" s="218">
        <f>-IRD!G20*Rates_current!$H$32</f>
        <v>0</v>
      </c>
      <c r="U19" s="218">
        <f>+IF(AND(X19&gt;0,V19&gt;0),-1*MIN(X19,V19)*Rates_current!$H$33,IF(AND(X19&lt;0,W19&lt;ABS(X19)),(-1*X19-W19)*Rates_current!$H$33,0))*IF(VLOOKUP($B19,TOCA_current!$B:$AH,33,FALSE)=0,1,0)*(1-TOCA_current!AP19)</f>
        <v>12209.501157921863</v>
      </c>
      <c r="V19" s="237">
        <f>MAX((TOCA_current!S19/SUMPRODUCT(TOCA_current!$D$4:$D$137,TOCA_current!$S$4:$S$137)-TOCA_current!AF19)*RT1SC!$C$4*VLOOKUP(Init!$R$4,Init!$K:$M,3,FALSE),0)</f>
        <v>1459.8991011773969</v>
      </c>
      <c r="W19" s="237">
        <f>TOCA_current!X19*VLOOKUP(Init!$R$4,Init!$K:$M,3,FALSE)</f>
        <v>0</v>
      </c>
      <c r="X19" s="237">
        <f>IF(TOCA_current!AH19=0,SUM(LS_current!D20:AA20),0)</f>
        <v>3380.1131853227594</v>
      </c>
      <c r="Y19" s="218">
        <f>TOCA_current!D19*SUM('Charges_Including Slice and LS'!P19:U19)</f>
        <v>853896.8297612007</v>
      </c>
      <c r="Z19" s="218">
        <f>+TOCA_current!AF19*RT1SC!$C$4*VLOOKUP(Init!$R$4,Init!$K:$M,3,FALSE)+IF(VLOOKUP($B19,TOCA_current!B:AI,33,FALSE)=0,SUM(LS_current!D20:AA20),SUM(LS_current!D20:AY20)/2)</f>
        <v>22597.75304523476</v>
      </c>
      <c r="AA19" s="219">
        <f t="shared" si="1"/>
        <v>37.786802433495211</v>
      </c>
      <c r="AB19" s="224">
        <f>IF(TOCA_current!E19=1,"",AA19/O19-1)</f>
        <v>4.2652469811723881E-2</v>
      </c>
      <c r="AC19" s="235">
        <f t="shared" si="2"/>
        <v>112</v>
      </c>
    </row>
    <row r="20" spans="2:29" x14ac:dyDescent="0.25">
      <c r="B20" s="27">
        <v>10066</v>
      </c>
      <c r="C20" s="28" t="s">
        <v>24</v>
      </c>
      <c r="D20" s="217">
        <f>IF(Init!$R$9="Yes",(TOCA_previous!Y20-LDD_previous!D21),(TOCA_current!AF20-LDD_current!D21))*Rates_previous!$E$74*100*12</f>
        <v>8093344.1731200004</v>
      </c>
      <c r="E20" s="218">
        <f>IF(Init!$R$9="Yes",(TOCA_previous!AB20-LDD_previous!D21),(TOCA_current!AI20-LDD_current!D21))*Rates_previous!$E$75*100*12</f>
        <v>-1244583.1987199998</v>
      </c>
      <c r="F20" s="218">
        <f>IF(VLOOKUP($B20,TOCA_current!$B:$AH,33,FALSE)=0,(SUMPRODUCT(LS_Demand_Rates_Restatement!$C$4:$Z$4,IF(Init!$R$9="Yes",LS_previous!$D21:$AA21,LS_current!$D21:$AA21))-SUMPRODUCT(LS_Demand_Rates_Restatement!$C$4:$Z$4,IF(Init!$R$9="Yes",LDD_previous!$F21:$AC21,LDD_current!$F21:$AC21))),(SUMPRODUCT(LS_Demand_Rates_Restatement!$C$4:$AX$4,IF(Init!$R$9="Yes",LS_previous!$D21:$AY21,LS_current!$D21:$AY21))-SUMPRODUCT(LS_Demand_Rates_Restatement!$C$4:$AX$4,IF(Init!$R$9="Yes",LDD_previous!$F21:$BA21,LDD_current!$F21:$BA21)))/2)</f>
        <v>110983.22985453656</v>
      </c>
      <c r="G20" s="218">
        <f>+SUMPRODUCT(LS_Demand_Rates_Restatement!$C$6:$Z$6,IF(Init!$R$9="Yes",Demand_previous!D21:AA21,Demand_current!D21:AA21))-SUMPRODUCT(LS_Demand_Rates_Restatement!$C$6:$Z$6,IF(Init!$R$9="Yes",LDD_previous!BB21:BY21,LDD_current!BB21:BY21))</f>
        <v>489757.88252029906</v>
      </c>
      <c r="H20" s="218">
        <f>-IRD!C21*Rates_previous!$H$32</f>
        <v>0</v>
      </c>
      <c r="I20" s="218">
        <f>+IF(AND(L20&gt;0,J20&gt;0),-1*MIN(L20,J20)*Rates_previous!$H$33,IF(AND(L20&lt;0,K20&lt;ABS(L20)),(-1*L20-K20)*Rates_previous!$H$33,IF(AND(K20&gt;0,J20&gt;0,L20&lt;=0,ABS(L20)&lt;K20),-1*MIN(K20,K20+L20,J20)*Rates_previous!$H$33,0)))*IF(VLOOKUP($B20,TOCA_current!$B:$AH,33,FALSE)=0,1,0)*(1-TOCA_previous!AI20)</f>
        <v>1.9994863959927425</v>
      </c>
      <c r="J20" s="237">
        <f>MAX(IF(Init!$R$9="Yes",(TOCA_previous!S20/SUMPRODUCT(TOCA_previous!$D$4:$D$137,TOCA_previous!$S$4:$S$137)-TOCA_previous!Y20)*RT1SC!$C$3*VLOOKUP(Init!$R$3,Init!$K:$M,3,FALSE),V20),0)</f>
        <v>0.72445159275099369</v>
      </c>
      <c r="K20" s="237">
        <f>IF(Init!$R$9="Yes",TOCA_previous!W20*VLOOKUP(Init!$R$3,Init!$K:$M,3,FALSE),W20)</f>
        <v>5913</v>
      </c>
      <c r="L20" s="237">
        <f>IF(Init!$R$9="No",X20,IF(TOCA_previous!AA20=0,SUM(LS_previous!D21:AA21),0))</f>
        <v>-5062.9835676799703</v>
      </c>
      <c r="M20" s="218">
        <f>+TOCA_previous!$D20*SUM('Charges_Including Slice and LS'!D20:I20)</f>
        <v>7449504.0862612324</v>
      </c>
      <c r="N20" s="218">
        <f>IF(Init!$R$9="Yes",TOCA_previous!Y20*RT1SC!$C$3*VLOOKUP(Init!$R$3,Init!$K:$M,3,FALSE)+IF(VLOOKUP($B20,TOCA_current!B:AO,33,FALSE)=0,SUM(LS_previous!D21:AA21),SUM(LS_previous!D21:AY21)/2),Z20)</f>
        <v>209319.65147075203</v>
      </c>
      <c r="O20" s="219">
        <f t="shared" si="0"/>
        <v>35.589129037424094</v>
      </c>
      <c r="P20" s="217">
        <f>(TOCA_current!AF20-LDD_current!D21)*Rates_current!$E$74*100*12</f>
        <v>8554954.2399547361</v>
      </c>
      <c r="Q20" s="218">
        <f>(TOCA_current!AI20-LDD_current!D21)*Rates_current!$E$75*100*12</f>
        <v>-1271783.610555318</v>
      </c>
      <c r="R20" s="218">
        <f>IF(VLOOKUP($B20,TOCA_current!$B:$AH,33,FALSE)=0,(SUMPRODUCT(LS_Demand_Rates_Restatement!$C$5:$Z$5,LS_current!$D21:$AA21)-SUMPRODUCT(LS_Demand_Rates_Restatement!$C$5:$Z$5,LDD_current!$F21:$AC21)),(SUMPRODUCT(LS_Demand_Rates_Restatement!$C$5:$AX$5,LS_current!$D21:$AY21)-SUMPRODUCT(LS_Demand_Rates_Restatement!$C$5:$AX$5,LDD_current!$F21:$BA21))/2)</f>
        <v>191628.69931214131</v>
      </c>
      <c r="S20" s="218">
        <f>+SUMPRODUCT(LS_Demand_Rates_Restatement!$C$7:$Z$7,Demand_current!D21:AA21)-SUMPRODUCT(LS_Demand_Rates_Restatement!$C$7:$Z$7,LDD_current!BB21:BY21)</f>
        <v>518847.41321722756</v>
      </c>
      <c r="T20" s="218">
        <f>-IRD!G21*Rates_current!$H$32</f>
        <v>0</v>
      </c>
      <c r="U20" s="218">
        <f>+IF(AND(X20&gt;0,V20&gt;0),-1*MIN(X20,V20)*Rates_current!$H$33,IF(AND(X20&lt;0,W20&lt;ABS(X20)),(-1*X20-W20)*Rates_current!$H$33,0))*IF(VLOOKUP($B20,TOCA_current!$B:$AH,33,FALSE)=0,1,0)*(1-TOCA_current!AP20)</f>
        <v>0</v>
      </c>
      <c r="V20" s="237">
        <f>MAX((TOCA_current!S20/SUMPRODUCT(TOCA_current!$D$4:$D$137,TOCA_current!$S$4:$S$137)-TOCA_current!AF20)*RT1SC!$C$4*VLOOKUP(Init!$R$4,Init!$K:$M,3,FALSE),0)</f>
        <v>0</v>
      </c>
      <c r="W20" s="237">
        <f>TOCA_current!X20*VLOOKUP(Init!$R$4,Init!$K:$M,3,FALSE)</f>
        <v>0</v>
      </c>
      <c r="X20" s="237">
        <f>IF(TOCA_current!AH20=0,SUM(LS_current!D21:AA21),0)</f>
        <v>3242.5787372932955</v>
      </c>
      <c r="Y20" s="218">
        <f>TOCA_current!D20*SUM('Charges_Including Slice and LS'!P20:U20)</f>
        <v>7993646.741928787</v>
      </c>
      <c r="Z20" s="218">
        <f>+TOCA_current!AF20*RT1SC!$C$4*VLOOKUP(Init!$R$4,Init!$K:$M,3,FALSE)+IF(VLOOKUP($B20,TOCA_current!B:AI,33,FALSE)=0,SUM(LS_current!D21:AA21),SUM(LS_current!D21:AY21)/2)</f>
        <v>215237.7434989973</v>
      </c>
      <c r="AA20" s="219">
        <f t="shared" si="1"/>
        <v>37.138684934996199</v>
      </c>
      <c r="AB20" s="224">
        <f>IF(TOCA_current!E20=1,"",AA20/O20-1)</f>
        <v>4.3540146653846312E-2</v>
      </c>
      <c r="AC20" s="235">
        <f t="shared" si="2"/>
        <v>111</v>
      </c>
    </row>
    <row r="21" spans="2:29" x14ac:dyDescent="0.25">
      <c r="B21" s="27">
        <v>10067</v>
      </c>
      <c r="C21" s="28" t="s">
        <v>25</v>
      </c>
      <c r="D21" s="217">
        <f>IF(Init!$R$9="Yes",(TOCA_previous!Y21-LDD_previous!D22),(TOCA_current!AF21-LDD_current!D22))*Rates_previous!$E$74*100*12</f>
        <v>5252719.6815599995</v>
      </c>
      <c r="E21" s="218">
        <f>IF(Init!$R$9="Yes",(TOCA_previous!AB21-LDD_previous!D22),(TOCA_current!AI21-LDD_current!D22))*Rates_previous!$E$75*100*12</f>
        <v>-807755.91935999994</v>
      </c>
      <c r="F21" s="218">
        <f>IF(VLOOKUP($B21,TOCA_current!$B:$AH,33,FALSE)=0,(SUMPRODUCT(LS_Demand_Rates_Restatement!$C$4:$Z$4,IF(Init!$R$9="Yes",LS_previous!$D22:$AA22,LS_current!$D22:$AA22))-SUMPRODUCT(LS_Demand_Rates_Restatement!$C$4:$Z$4,IF(Init!$R$9="Yes",LDD_previous!$F22:$AC22,LDD_current!$F22:$AC22))),(SUMPRODUCT(LS_Demand_Rates_Restatement!$C$4:$AX$4,IF(Init!$R$9="Yes",LS_previous!$D22:$AY22,LS_current!$D22:$AY22))-SUMPRODUCT(LS_Demand_Rates_Restatement!$C$4:$AX$4,IF(Init!$R$9="Yes",LDD_previous!$F22:$BA22,LDD_current!$F22:$BA22)))/2)</f>
        <v>96581.849664637353</v>
      </c>
      <c r="G21" s="218">
        <f>+SUMPRODUCT(LS_Demand_Rates_Restatement!$C$6:$Z$6,IF(Init!$R$9="Yes",Demand_previous!D22:AA22,Demand_current!D22:AA22))-SUMPRODUCT(LS_Demand_Rates_Restatement!$C$6:$Z$6,IF(Init!$R$9="Yes",LDD_previous!BB22:BY22,LDD_current!BB22:BY22))</f>
        <v>377794.56688215805</v>
      </c>
      <c r="H21" s="218">
        <f>-IRD!C22*Rates_previous!$H$32</f>
        <v>0</v>
      </c>
      <c r="I21" s="218">
        <f>+IF(AND(L21&gt;0,J21&gt;0),-1*MIN(L21,J21)*Rates_previous!$H$33,IF(AND(L21&lt;0,K21&lt;ABS(L21)),(-1*L21-K21)*Rates_previous!$H$33,IF(AND(K21&gt;0,J21&gt;0,L21&lt;=0,ABS(L21)&lt;K21),-1*MIN(K21,K21+L21,J21)*Rates_previous!$H$33,0)))*IF(VLOOKUP($B21,TOCA_current!$B:$AH,33,FALSE)=0,1,0)*(1-TOCA_previous!AI21)</f>
        <v>0</v>
      </c>
      <c r="J21" s="237">
        <f>MAX(IF(Init!$R$9="Yes",(TOCA_previous!S21/SUMPRODUCT(TOCA_previous!$D$4:$D$137,TOCA_previous!$S$4:$S$137)-TOCA_previous!Y21)*RT1SC!$C$3*VLOOKUP(Init!$R$3,Init!$K:$M,3,FALSE),V21),0)</f>
        <v>0</v>
      </c>
      <c r="K21" s="237">
        <f>IF(Init!$R$9="Yes",TOCA_previous!W21*VLOOKUP(Init!$R$3,Init!$K:$M,3,FALSE),W21)</f>
        <v>8470.92</v>
      </c>
      <c r="L21" s="237">
        <f>IF(Init!$R$9="No",X21,IF(TOCA_previous!AA21=0,SUM(LS_previous!D22:AA22),0))</f>
        <v>-51.719863839990012</v>
      </c>
      <c r="M21" s="218">
        <f>+TOCA_previous!$D21*SUM('Charges_Including Slice and LS'!D21:I21)</f>
        <v>4919340.1787467953</v>
      </c>
      <c r="N21" s="218">
        <f>IF(Init!$R$9="Yes",TOCA_previous!Y21*RT1SC!$C$3*VLOOKUP(Init!$R$3,Init!$K:$M,3,FALSE)+IF(VLOOKUP($B21,TOCA_current!B:AO,33,FALSE)=0,SUM(LS_previous!D22:AA22),SUM(LS_previous!D22:AY22)/2),Z21)</f>
        <v>139086.30050987599</v>
      </c>
      <c r="O21" s="219">
        <f t="shared" si="0"/>
        <v>35.368977107831633</v>
      </c>
      <c r="P21" s="217">
        <f>(TOCA_current!AF21-LDD_current!D22)*Rates_current!$E$74*100*12</f>
        <v>5552143.2713805949</v>
      </c>
      <c r="Q21" s="218">
        <f>(TOCA_current!AI21-LDD_current!D22)*Rates_current!$E$75*100*12</f>
        <v>-825384.28820797394</v>
      </c>
      <c r="R21" s="218">
        <f>IF(VLOOKUP($B21,TOCA_current!$B:$AH,33,FALSE)=0,(SUMPRODUCT(LS_Demand_Rates_Restatement!$C$5:$Z$5,LS_current!$D22:$AA22)-SUMPRODUCT(LS_Demand_Rates_Restatement!$C$5:$Z$5,LDD_current!$F22:$AC22)),(SUMPRODUCT(LS_Demand_Rates_Restatement!$C$5:$AX$5,LS_current!$D22:$AY22)-SUMPRODUCT(LS_Demand_Rates_Restatement!$C$5:$AX$5,LDD_current!$F22:$BA22))/2)</f>
        <v>297316.07981812814</v>
      </c>
      <c r="S21" s="218">
        <f>+SUMPRODUCT(LS_Demand_Rates_Restatement!$C$7:$Z$7,Demand_current!D22:AA22)-SUMPRODUCT(LS_Demand_Rates_Restatement!$C$7:$Z$7,LDD_current!BB22:BY22)</f>
        <v>407827.30157411855</v>
      </c>
      <c r="T21" s="218">
        <f>-IRD!G22*Rates_current!$H$32</f>
        <v>0</v>
      </c>
      <c r="U21" s="218">
        <f>+IF(AND(X21&gt;0,V21&gt;0),-1*MIN(X21,V21)*Rates_current!$H$33,IF(AND(X21&lt;0,W21&lt;ABS(X21)),(-1*X21-W21)*Rates_current!$H$33,0))*IF(VLOOKUP($B21,TOCA_current!$B:$AH,33,FALSE)=0,1,0)*(1-TOCA_current!AP21)</f>
        <v>0</v>
      </c>
      <c r="V21" s="237">
        <f>MAX((TOCA_current!S21/SUMPRODUCT(TOCA_current!$D$4:$D$137,TOCA_current!$S$4:$S$137)-TOCA_current!AF21)*RT1SC!$C$4*VLOOKUP(Init!$R$4,Init!$K:$M,3,FALSE),0)</f>
        <v>0</v>
      </c>
      <c r="W21" s="237">
        <f>TOCA_current!X21*VLOOKUP(Init!$R$4,Init!$K:$M,3,FALSE)</f>
        <v>0</v>
      </c>
      <c r="X21" s="237">
        <f>IF(TOCA_current!AH21=0,SUM(LS_current!D22:AA22),0)</f>
        <v>9976.2093143279526</v>
      </c>
      <c r="Y21" s="218">
        <f>TOCA_current!D21*SUM('Charges_Including Slice and LS'!P21:U21)</f>
        <v>5431902.3645648677</v>
      </c>
      <c r="Z21" s="218">
        <f>+TOCA_current!AF21*RT1SC!$C$4*VLOOKUP(Init!$R$4,Init!$K:$M,3,FALSE)+IF(VLOOKUP($B21,TOCA_current!B:AI,33,FALSE)=0,SUM(LS_current!D22:AA22),SUM(LS_current!D22:AY22)/2)</f>
        <v>147560.52532384795</v>
      </c>
      <c r="AA21" s="219">
        <f t="shared" si="1"/>
        <v>36.811351495554703</v>
      </c>
      <c r="AB21" s="224">
        <f>IF(TOCA_current!E21=1,"",AA21/O21-1)</f>
        <v>4.0780777553323322E-2</v>
      </c>
      <c r="AC21" s="235">
        <f t="shared" si="2"/>
        <v>114</v>
      </c>
    </row>
    <row r="22" spans="2:29" x14ac:dyDescent="0.25">
      <c r="B22" s="27">
        <v>10068</v>
      </c>
      <c r="C22" s="28" t="s">
        <v>26</v>
      </c>
      <c r="D22" s="217">
        <f>IF(Init!$R$9="Yes",(TOCA_previous!Y22-LDD_previous!D23),(TOCA_current!AF22-LDD_current!D23))*Rates_previous!$E$74*100*12</f>
        <v>921302.69939999981</v>
      </c>
      <c r="E22" s="218">
        <f>IF(Init!$R$9="Yes",(TOCA_previous!AB22-LDD_previous!D23),(TOCA_current!AI22-LDD_current!D23))*Rates_previous!$E$75*100*12</f>
        <v>-141676.6464</v>
      </c>
      <c r="F22" s="218">
        <f>IF(VLOOKUP($B22,TOCA_current!$B:$AH,33,FALSE)=0,(SUMPRODUCT(LS_Demand_Rates_Restatement!$C$4:$Z$4,IF(Init!$R$9="Yes",LS_previous!$D23:$AA23,LS_current!$D23:$AA23))-SUMPRODUCT(LS_Demand_Rates_Restatement!$C$4:$Z$4,IF(Init!$R$9="Yes",LDD_previous!$F23:$AC23,LDD_current!$F23:$AC23))),(SUMPRODUCT(LS_Demand_Rates_Restatement!$C$4:$AX$4,IF(Init!$R$9="Yes",LS_previous!$D23:$AY23,LS_current!$D23:$AY23))-SUMPRODUCT(LS_Demand_Rates_Restatement!$C$4:$AX$4,IF(Init!$R$9="Yes",LDD_previous!$F23:$BA23,LDD_current!$F23:$BA23)))/2)</f>
        <v>-20786.439527356037</v>
      </c>
      <c r="G22" s="218">
        <f>+SUMPRODUCT(LS_Demand_Rates_Restatement!$C$6:$Z$6,IF(Init!$R$9="Yes",Demand_previous!D23:AA23,Demand_current!D23:AA23))-SUMPRODUCT(LS_Demand_Rates_Restatement!$C$6:$Z$6,IF(Init!$R$9="Yes",LDD_previous!BB23:BY23,LDD_current!BB23:BY23))</f>
        <v>31271.341811538467</v>
      </c>
      <c r="H22" s="218">
        <f>-IRD!C23*Rates_previous!$H$32</f>
        <v>0</v>
      </c>
      <c r="I22" s="218">
        <f>+IF(AND(L22&gt;0,J22&gt;0),-1*MIN(L22,J22)*Rates_previous!$H$33,IF(AND(L22&lt;0,K22&lt;ABS(L22)),(-1*L22-K22)*Rates_previous!$H$33,IF(AND(K22&gt;0,J22&gt;0,L22&lt;=0,ABS(L22)&lt;K22),-1*MIN(K22,K22+L22,J22)*Rates_previous!$H$33,0)))*IF(VLOOKUP($B22,TOCA_current!$B:$AH,33,FALSE)=0,1,0)*(1-TOCA_previous!AI22)</f>
        <v>-3738.9411476159903</v>
      </c>
      <c r="J22" s="237">
        <f>MAX(IF(Init!$R$9="Yes",(TOCA_previous!S22/SUMPRODUCT(TOCA_previous!$D$4:$D$137,TOCA_previous!$S$4:$S$137)-TOCA_previous!Y22)*RT1SC!$C$3*VLOOKUP(Init!$R$3,Init!$K:$M,3,FALSE),V22),0)</f>
        <v>614.38170714145451</v>
      </c>
      <c r="K22" s="237">
        <f>IF(Init!$R$9="Yes",TOCA_previous!W22*VLOOKUP(Init!$R$3,Init!$K:$M,3,FALSE),W22)</f>
        <v>0</v>
      </c>
      <c r="L22" s="237">
        <f>IF(Init!$R$9="No",X22,IF(TOCA_previous!AA22=0,SUM(LS_previous!D23:AA23),0))</f>
        <v>-1354.6888215999966</v>
      </c>
      <c r="M22" s="218">
        <f>+TOCA_previous!$D22*SUM('Charges_Including Slice and LS'!D22:I22)</f>
        <v>786372.0141365662</v>
      </c>
      <c r="N22" s="218">
        <f>IF(Init!$R$9="Yes",TOCA_previous!Y22*RT1SC!$C$3*VLOOKUP(Init!$R$3,Init!$K:$M,3,FALSE)+IF(VLOOKUP($B22,TOCA_current!B:AO,33,FALSE)=0,SUM(LS_previous!D23:AA23),SUM(LS_previous!D23:AY23)/2),Z22)</f>
        <v>23049.475407739999</v>
      </c>
      <c r="O22" s="219">
        <f t="shared" si="0"/>
        <v>34.116698980164337</v>
      </c>
      <c r="P22" s="217">
        <f>(TOCA_current!AF22-LDD_current!D23)*Rates_current!$E$74*100*12</f>
        <v>923789.50908570585</v>
      </c>
      <c r="Q22" s="218">
        <f>(TOCA_current!AI22-LDD_current!D23)*Rates_current!$E$75*100*12</f>
        <v>-137330.99258101464</v>
      </c>
      <c r="R22" s="218">
        <f>IF(VLOOKUP($B22,TOCA_current!$B:$AH,33,FALSE)=0,(SUMPRODUCT(LS_Demand_Rates_Restatement!$C$5:$Z$5,LS_current!$D23:$AA23)-SUMPRODUCT(LS_Demand_Rates_Restatement!$C$5:$Z$5,LDD_current!$F23:$AC23)),(SUMPRODUCT(LS_Demand_Rates_Restatement!$C$5:$AX$5,LS_current!$D23:$AY23)-SUMPRODUCT(LS_Demand_Rates_Restatement!$C$5:$AX$5,LDD_current!$F23:$BA23))/2)</f>
        <v>11714.606130818314</v>
      </c>
      <c r="S22" s="218">
        <f>+SUMPRODUCT(LS_Demand_Rates_Restatement!$C$7:$Z$7,Demand_current!D23:AA23)-SUMPRODUCT(LS_Demand_Rates_Restatement!$C$7:$Z$7,LDD_current!BB23:BY23)</f>
        <v>32839.520531980059</v>
      </c>
      <c r="T22" s="218">
        <f>-IRD!G23*Rates_current!$H$32</f>
        <v>0</v>
      </c>
      <c r="U22" s="218">
        <f>+IF(AND(X22&gt;0,V22&gt;0),-1*MIN(X22,V22)*Rates_current!$H$33,IF(AND(X22&lt;0,W22&lt;ABS(X22)),(-1*X22-W22)*Rates_current!$H$33,0))*IF(VLOOKUP($B22,TOCA_current!$B:$AH,33,FALSE)=0,1,0)*(1-TOCA_current!AP22)</f>
        <v>1399.9285543016797</v>
      </c>
      <c r="V22" s="237">
        <f>MAX((TOCA_current!S22/SUMPRODUCT(TOCA_current!$D$4:$D$137,TOCA_current!$S$4:$S$137)-TOCA_current!AF22)*RT1SC!$C$4*VLOOKUP(Init!$R$4,Init!$K:$M,3,FALSE),0)</f>
        <v>1202.6444139633047</v>
      </c>
      <c r="W22" s="237">
        <f>TOCA_current!X22*VLOOKUP(Init!$R$4,Init!$K:$M,3,FALSE)</f>
        <v>0</v>
      </c>
      <c r="X22" s="237">
        <f>IF(TOCA_current!AH22=0,SUM(LS_current!D23:AA23),0)</f>
        <v>158.18401743521804</v>
      </c>
      <c r="Y22" s="218">
        <f>TOCA_current!D22*SUM('Charges_Including Slice and LS'!P22:U22)</f>
        <v>832412.57172179141</v>
      </c>
      <c r="Z22" s="218">
        <f>+TOCA_current!AF22*RT1SC!$C$4*VLOOKUP(Init!$R$4,Init!$K:$M,3,FALSE)+IF(VLOOKUP($B22,TOCA_current!B:AI,33,FALSE)=0,SUM(LS_current!D23:AA23),SUM(LS_current!D23:AY23)/2)</f>
        <v>23050.055053883218</v>
      </c>
      <c r="AA22" s="219">
        <f t="shared" si="1"/>
        <v>36.113257420682636</v>
      </c>
      <c r="AB22" s="224">
        <f>IF(TOCA_current!E22=1,"",AA22/O22-1)</f>
        <v>5.8521442583853389E-2</v>
      </c>
      <c r="AC22" s="235">
        <f t="shared" si="2"/>
        <v>78</v>
      </c>
    </row>
    <row r="23" spans="2:29" x14ac:dyDescent="0.25">
      <c r="B23" s="27">
        <v>10070</v>
      </c>
      <c r="C23" s="28" t="s">
        <v>27</v>
      </c>
      <c r="D23" s="217">
        <f>IF(Init!$R$9="Yes",(TOCA_previous!Y23-LDD_previous!D24),(TOCA_current!AF23-LDD_current!D24))*Rates_previous!$E$74*100*12</f>
        <v>119075.13815999999</v>
      </c>
      <c r="E23" s="218">
        <f>IF(Init!$R$9="Yes",(TOCA_previous!AB23-LDD_previous!D24),(TOCA_current!AI23-LDD_current!D24))*Rates_previous!$E$75*100*12</f>
        <v>-18311.208959999996</v>
      </c>
      <c r="F23" s="218">
        <f>IF(VLOOKUP($B23,TOCA_current!$B:$AH,33,FALSE)=0,(SUMPRODUCT(LS_Demand_Rates_Restatement!$C$4:$Z$4,IF(Init!$R$9="Yes",LS_previous!$D24:$AA24,LS_current!$D24:$AA24))-SUMPRODUCT(LS_Demand_Rates_Restatement!$C$4:$Z$4,IF(Init!$R$9="Yes",LDD_previous!$F24:$AC24,LDD_current!$F24:$AC24))),(SUMPRODUCT(LS_Demand_Rates_Restatement!$C$4:$AX$4,IF(Init!$R$9="Yes",LS_previous!$D24:$AY24,LS_current!$D24:$AY24))-SUMPRODUCT(LS_Demand_Rates_Restatement!$C$4:$AX$4,IF(Init!$R$9="Yes",LDD_previous!$F24:$BA24,LDD_current!$F24:$BA24)))/2)</f>
        <v>7223.9181541578137</v>
      </c>
      <c r="G23" s="218">
        <f>+SUMPRODUCT(LS_Demand_Rates_Restatement!$C$6:$Z$6,IF(Init!$R$9="Yes",Demand_previous!D24:AA24,Demand_current!D24:AA24))-SUMPRODUCT(LS_Demand_Rates_Restatement!$C$6:$Z$6,IF(Init!$R$9="Yes",LDD_previous!BB24:BY24,LDD_current!BB24:BY24))</f>
        <v>6051.1465256944457</v>
      </c>
      <c r="H23" s="218">
        <f>-IRD!C24*Rates_previous!$H$32</f>
        <v>0</v>
      </c>
      <c r="I23" s="218">
        <f>+IF(AND(L23&gt;0,J23&gt;0),-1*MIN(L23,J23)*Rates_previous!$H$33,IF(AND(L23&lt;0,K23&lt;ABS(L23)),(-1*L23-K23)*Rates_previous!$H$33,IF(AND(K23&gt;0,J23&gt;0,L23&lt;=0,ABS(L23)&lt;K23),-1*MIN(K23,K23+L23,J23)*Rates_previous!$H$33,0)))*IF(VLOOKUP($B23,TOCA_current!$B:$AH,33,FALSE)=0,1,0)*(1-TOCA_previous!AI23)</f>
        <v>0</v>
      </c>
      <c r="J23" s="237">
        <f>MAX(IF(Init!$R$9="Yes",(TOCA_previous!S23/SUMPRODUCT(TOCA_previous!$D$4:$D$137,TOCA_previous!$S$4:$S$137)-TOCA_previous!Y23)*RT1SC!$C$3*VLOOKUP(Init!$R$3,Init!$K:$M,3,FALSE),V23),0)</f>
        <v>0</v>
      </c>
      <c r="K23" s="237">
        <f>IF(Init!$R$9="Yes",TOCA_previous!W23*VLOOKUP(Init!$R$3,Init!$K:$M,3,FALSE),W23)</f>
        <v>0</v>
      </c>
      <c r="L23" s="237">
        <f>IF(Init!$R$9="No",X23,IF(TOCA_previous!AA23=0,SUM(LS_previous!D24:AA24),0))</f>
        <v>172.76857376000041</v>
      </c>
      <c r="M23" s="218">
        <f>+TOCA_previous!$D23*SUM('Charges_Including Slice and LS'!D23:I23)</f>
        <v>114038.99387985225</v>
      </c>
      <c r="N23" s="218">
        <f>IF(Init!$R$9="Yes",TOCA_previous!Y23*RT1SC!$C$3*VLOOKUP(Init!$R$3,Init!$K:$M,3,FALSE)+IF(VLOOKUP($B23,TOCA_current!B:AO,33,FALSE)=0,SUM(LS_previous!D24:AA24),SUM(LS_previous!D24:AY24)/2),Z23)</f>
        <v>3326.9210897360003</v>
      </c>
      <c r="O23" s="219">
        <f t="shared" si="0"/>
        <v>34.277637131724553</v>
      </c>
      <c r="P23" s="217">
        <f>(TOCA_current!AF23-LDD_current!D24)*Rates_current!$E$74*100*12</f>
        <v>125746.26758186991</v>
      </c>
      <c r="Q23" s="218">
        <f>(TOCA_current!AI23-LDD_current!D24)*Rates_current!$E$75*100*12</f>
        <v>-18693.500597844439</v>
      </c>
      <c r="R23" s="218">
        <f>IF(VLOOKUP($B23,TOCA_current!$B:$AH,33,FALSE)=0,(SUMPRODUCT(LS_Demand_Rates_Restatement!$C$5:$Z$5,LS_current!$D24:$AA24)-SUMPRODUCT(LS_Demand_Rates_Restatement!$C$5:$Z$5,LDD_current!$F24:$AC24)),(SUMPRODUCT(LS_Demand_Rates_Restatement!$C$5:$AX$5,LS_current!$D24:$AY24)-SUMPRODUCT(LS_Demand_Rates_Restatement!$C$5:$AX$5,LDD_current!$F24:$BA24))/2)</f>
        <v>6309.8482888144945</v>
      </c>
      <c r="S23" s="218">
        <f>+SUMPRODUCT(LS_Demand_Rates_Restatement!$C$7:$Z$7,Demand_current!D24:AA24)-SUMPRODUCT(LS_Demand_Rates_Restatement!$C$7:$Z$7,LDD_current!BB24:BY24)</f>
        <v>6460.6168709579779</v>
      </c>
      <c r="T23" s="218">
        <f>-IRD!G24*Rates_current!$H$32</f>
        <v>0</v>
      </c>
      <c r="U23" s="218">
        <f>+IF(AND(X23&gt;0,V23&gt;0),-1*MIN(X23,V23)*Rates_current!$H$33,IF(AND(X23&lt;0,W23&lt;ABS(X23)),(-1*X23-W23)*Rates_current!$H$33,0))*IF(VLOOKUP($B23,TOCA_current!$B:$AH,33,FALSE)=0,1,0)*(1-TOCA_current!AP23)</f>
        <v>20.16011982650814</v>
      </c>
      <c r="V23" s="237">
        <f>MAX((TOCA_current!S23/SUMPRODUCT(TOCA_current!$D$4:$D$137,TOCA_current!$S$4:$S$137)-TOCA_current!AF23)*RT1SC!$C$4*VLOOKUP(Init!$R$4,Init!$K:$M,3,FALSE),0)</f>
        <v>2.2779796414133493</v>
      </c>
      <c r="W23" s="237">
        <f>TOCA_current!X23*VLOOKUP(Init!$R$4,Init!$K:$M,3,FALSE)</f>
        <v>0</v>
      </c>
      <c r="X23" s="237">
        <f>IF(TOCA_current!AH23=0,SUM(LS_current!D24:AA24),0)</f>
        <v>210.95354042258589</v>
      </c>
      <c r="Y23" s="218">
        <f>TOCA_current!D23*SUM('Charges_Including Slice and LS'!P23:U23)</f>
        <v>119843.39226362445</v>
      </c>
      <c r="Z23" s="218">
        <f>+TOCA_current!AF23*RT1SC!$C$4*VLOOKUP(Init!$R$4,Init!$K:$M,3,FALSE)+IF(VLOOKUP($B23,TOCA_current!B:AI,33,FALSE)=0,SUM(LS_current!D24:AA24),SUM(LS_current!D24:AY24)/2)</f>
        <v>3326.996007334586</v>
      </c>
      <c r="AA23" s="219">
        <f t="shared" si="1"/>
        <v>36.021501678818268</v>
      </c>
      <c r="AB23" s="224">
        <f>IF(TOCA_current!E23=1,"",AA23/O23-1)</f>
        <v>5.0874701205111394E-2</v>
      </c>
      <c r="AC23" s="235">
        <f t="shared" si="2"/>
        <v>103</v>
      </c>
    </row>
    <row r="24" spans="2:29" x14ac:dyDescent="0.25">
      <c r="B24" s="27">
        <v>10071</v>
      </c>
      <c r="C24" s="28" t="s">
        <v>28</v>
      </c>
      <c r="D24" s="217">
        <f>IF(Init!$R$9="Yes",(TOCA_previous!Y24-LDD_previous!D25),(TOCA_current!AF24-LDD_current!D25))*Rates_previous!$E$74*100*12</f>
        <v>656560.54440000001</v>
      </c>
      <c r="E24" s="218">
        <f>IF(Init!$R$9="Yes",(TOCA_previous!AB24-LDD_previous!D25),(TOCA_current!AI24-LDD_current!D25))*Rates_previous!$E$75*100*12</f>
        <v>-100964.9664</v>
      </c>
      <c r="F24" s="218">
        <f>IF(VLOOKUP($B24,TOCA_current!$B:$AH,33,FALSE)=0,(SUMPRODUCT(LS_Demand_Rates_Restatement!$C$4:$Z$4,IF(Init!$R$9="Yes",LS_previous!$D25:$AA25,LS_current!$D25:$AA25))-SUMPRODUCT(LS_Demand_Rates_Restatement!$C$4:$Z$4,IF(Init!$R$9="Yes",LDD_previous!$F25:$AC25,LDD_current!$F25:$AC25))),(SUMPRODUCT(LS_Demand_Rates_Restatement!$C$4:$AX$4,IF(Init!$R$9="Yes",LS_previous!$D25:$AY25,LS_current!$D25:$AY25))-SUMPRODUCT(LS_Demand_Rates_Restatement!$C$4:$AX$4,IF(Init!$R$9="Yes",LDD_previous!$F25:$BA25,LDD_current!$F25:$BA25)))/2)</f>
        <v>-10752.128306046889</v>
      </c>
      <c r="G24" s="218">
        <f>+SUMPRODUCT(LS_Demand_Rates_Restatement!$C$6:$Z$6,IF(Init!$R$9="Yes",Demand_previous!D25:AA25,Demand_current!D25:AA25))-SUMPRODUCT(LS_Demand_Rates_Restatement!$C$6:$Z$6,IF(Init!$R$9="Yes",LDD_previous!BB25:BY25,LDD_current!BB25:BY25))</f>
        <v>25734.922728952995</v>
      </c>
      <c r="H24" s="218">
        <f>-IRD!C25*Rates_previous!$H$32</f>
        <v>0</v>
      </c>
      <c r="I24" s="218">
        <f>+IF(AND(L24&gt;0,J24&gt;0),-1*MIN(L24,J24)*Rates_previous!$H$33,IF(AND(L24&lt;0,K24&lt;ABS(L24)),(-1*L24-K24)*Rates_previous!$H$33,IF(AND(K24&gt;0,J24&gt;0,L24&lt;=0,ABS(L24)&lt;K24),-1*MIN(K24,K24+L24,J24)*Rates_previous!$H$33,0)))*IF(VLOOKUP($B24,TOCA_current!$B:$AH,33,FALSE)=0,1,0)*(1-TOCA_previous!AI24)</f>
        <v>-2230.944988415999</v>
      </c>
      <c r="J24" s="237">
        <f>MAX(IF(Init!$R$9="Yes",(TOCA_previous!S24/SUMPRODUCT(TOCA_previous!$D$4:$D$137,TOCA_previous!$S$4:$S$137)-TOCA_previous!Y24)*RT1SC!$C$3*VLOOKUP(Init!$R$3,Init!$K:$M,3,FALSE),V24),0)</f>
        <v>4096.7945620945238</v>
      </c>
      <c r="K24" s="237">
        <f>IF(Init!$R$9="Yes",TOCA_previous!W24*VLOOKUP(Init!$R$3,Init!$K:$M,3,FALSE),W24)</f>
        <v>0</v>
      </c>
      <c r="L24" s="237">
        <f>IF(Init!$R$9="No",X24,IF(TOCA_previous!AA24=0,SUM(LS_previous!D25:AA25),0))</f>
        <v>-808.31340159999968</v>
      </c>
      <c r="M24" s="218">
        <f>+TOCA_previous!$D24*SUM('Charges_Including Slice and LS'!D24:I24)</f>
        <v>568347.42743448995</v>
      </c>
      <c r="N24" s="218">
        <f>IF(Init!$R$9="Yes",TOCA_previous!Y24*RT1SC!$C$3*VLOOKUP(Init!$R$3,Init!$K:$M,3,FALSE)+IF(VLOOKUP($B24,TOCA_current!B:AO,33,FALSE)=0,SUM(LS_previous!D25:AA25),SUM(LS_previous!D25:AY25)/2),Z24)</f>
        <v>16583.159957240001</v>
      </c>
      <c r="O24" s="219">
        <f t="shared" si="0"/>
        <v>34.272564993643236</v>
      </c>
      <c r="P24" s="217">
        <f>(TOCA_current!AF24-LDD_current!D25)*Rates_current!$E$74*100*12</f>
        <v>672049.44189916691</v>
      </c>
      <c r="Q24" s="218">
        <f>(TOCA_current!AI24-LDD_current!D25)*Rates_current!$E$75*100*12</f>
        <v>-99907.193155802437</v>
      </c>
      <c r="R24" s="218">
        <f>IF(VLOOKUP($B24,TOCA_current!$B:$AH,33,FALSE)=0,(SUMPRODUCT(LS_Demand_Rates_Restatement!$C$5:$Z$5,LS_current!$D25:$AA25)-SUMPRODUCT(LS_Demand_Rates_Restatement!$C$5:$Z$5,LDD_current!$F25:$AC25)),(SUMPRODUCT(LS_Demand_Rates_Restatement!$C$5:$AX$5,LS_current!$D25:$AY25)-SUMPRODUCT(LS_Demand_Rates_Restatement!$C$5:$AX$5,LDD_current!$F25:$BA25))/2)</f>
        <v>3509.9451112625484</v>
      </c>
      <c r="S24" s="218">
        <f>+SUMPRODUCT(LS_Demand_Rates_Restatement!$C$7:$Z$7,Demand_current!D25:AA25)-SUMPRODUCT(LS_Demand_Rates_Restatement!$C$7:$Z$7,LDD_current!BB25:BY25)</f>
        <v>28694.801544658123</v>
      </c>
      <c r="T24" s="218">
        <f>-IRD!G25*Rates_current!$H$32</f>
        <v>0</v>
      </c>
      <c r="U24" s="218">
        <f>+IF(AND(X24&gt;0,V24&gt;0),-1*MIN(X24,V24)*Rates_current!$H$33,IF(AND(X24&lt;0,W24&lt;ABS(X24)),(-1*X24-W24)*Rates_current!$H$33,0))*IF(VLOOKUP($B24,TOCA_current!$B:$AH,33,FALSE)=0,1,0)*(1-TOCA_current!AP24)</f>
        <v>-620.20022580945783</v>
      </c>
      <c r="V24" s="237">
        <f>MAX((TOCA_current!S24/SUMPRODUCT(TOCA_current!$D$4:$D$137,TOCA_current!$S$4:$S$137)-TOCA_current!AF24)*RT1SC!$C$4*VLOOKUP(Init!$R$4,Init!$K:$M,3,FALSE),0)</f>
        <v>0.81422421259686928</v>
      </c>
      <c r="W24" s="237">
        <f>TOCA_current!X24*VLOOKUP(Init!$R$4,Init!$K:$M,3,FALSE)</f>
        <v>0</v>
      </c>
      <c r="X24" s="237">
        <f>IF(TOCA_current!AH24=0,SUM(LS_current!D25:AA25),0)</f>
        <v>-70.079121560390718</v>
      </c>
      <c r="Y24" s="218">
        <f>TOCA_current!D24*SUM('Charges_Including Slice and LS'!P24:U24)</f>
        <v>603726.79517347564</v>
      </c>
      <c r="Z24" s="218">
        <f>+TOCA_current!AF24*RT1SC!$C$4*VLOOKUP(Init!$R$4,Init!$K:$M,3,FALSE)+IF(VLOOKUP($B24,TOCA_current!B:AI,33,FALSE)=0,SUM(LS_current!D25:AA25),SUM(LS_current!D25:AY25)/2)</f>
        <v>16583.573039199608</v>
      </c>
      <c r="AA24" s="219">
        <f t="shared" si="1"/>
        <v>36.405109667645789</v>
      </c>
      <c r="AB24" s="224">
        <f>IF(TOCA_current!E24=1,"",AA24/O24-1)</f>
        <v>6.2223083518788025E-2</v>
      </c>
      <c r="AC24" s="235">
        <f t="shared" si="2"/>
        <v>67</v>
      </c>
    </row>
    <row r="25" spans="2:29" x14ac:dyDescent="0.25">
      <c r="B25" s="27">
        <v>10072</v>
      </c>
      <c r="C25" s="28" t="s">
        <v>29</v>
      </c>
      <c r="D25" s="217">
        <f>IF(Init!$R$9="Yes",(TOCA_previous!Y25-LDD_previous!D26),(TOCA_current!AF25-LDD_current!D26))*Rates_previous!$E$74*100*12</f>
        <v>7964150.0014800001</v>
      </c>
      <c r="E25" s="218">
        <f>IF(Init!$R$9="Yes",(TOCA_previous!AB25-LDD_previous!D26),(TOCA_current!AI25-LDD_current!D26))*Rates_previous!$E$75*100*12</f>
        <v>-1224715.89888</v>
      </c>
      <c r="F25" s="218">
        <f>IF(VLOOKUP($B25,TOCA_current!$B:$AH,33,FALSE)=0,(SUMPRODUCT(LS_Demand_Rates_Restatement!$C$4:$Z$4,IF(Init!$R$9="Yes",LS_previous!$D26:$AA26,LS_current!$D26:$AA26))-SUMPRODUCT(LS_Demand_Rates_Restatement!$C$4:$Z$4,IF(Init!$R$9="Yes",LDD_previous!$F26:$AC26,LDD_current!$F26:$AC26))),(SUMPRODUCT(LS_Demand_Rates_Restatement!$C$4:$AX$4,IF(Init!$R$9="Yes",LS_previous!$D26:$AY26,LS_current!$D26:$AY26))-SUMPRODUCT(LS_Demand_Rates_Restatement!$C$4:$AX$4,IF(Init!$R$9="Yes",LDD_previous!$F26:$BA26,LDD_current!$F26:$BA26)))/2)</f>
        <v>88590.055940855629</v>
      </c>
      <c r="G25" s="218">
        <f>+SUMPRODUCT(LS_Demand_Rates_Restatement!$C$6:$Z$6,IF(Init!$R$9="Yes",Demand_previous!D26:AA26,Demand_current!D26:AA26))-SUMPRODUCT(LS_Demand_Rates_Restatement!$C$6:$Z$6,IF(Init!$R$9="Yes",LDD_previous!BB26:BY26,LDD_current!BB26:BY26))</f>
        <v>425893.95714556618</v>
      </c>
      <c r="H25" s="218">
        <f>-IRD!C26*Rates_previous!$H$32</f>
        <v>0</v>
      </c>
      <c r="I25" s="218">
        <f>+IF(AND(L25&gt;0,J25&gt;0),-1*MIN(L25,J25)*Rates_previous!$H$33,IF(AND(L25&lt;0,K25&lt;ABS(L25)),(-1*L25-K25)*Rates_previous!$H$33,IF(AND(K25&gt;0,J25&gt;0,L25&lt;=0,ABS(L25)&lt;K25),-1*MIN(K25,K25+L25,J25)*Rates_previous!$H$33,0)))*IF(VLOOKUP($B25,TOCA_current!$B:$AH,33,FALSE)=0,1,0)*(1-TOCA_previous!AI25)</f>
        <v>-4488.8947649471165</v>
      </c>
      <c r="J25" s="237">
        <f>MAX(IF(Init!$R$9="Yes",(TOCA_previous!S25/SUMPRODUCT(TOCA_previous!$D$4:$D$137,TOCA_previous!$S$4:$S$137)-TOCA_previous!Y25)*RT1SC!$C$3*VLOOKUP(Init!$R$3,Init!$K:$M,3,FALSE),V25),0)</f>
        <v>0</v>
      </c>
      <c r="K25" s="237">
        <f>IF(Init!$R$9="Yes",TOCA_previous!W25*VLOOKUP(Init!$R$3,Init!$K:$M,3,FALSE),W25)</f>
        <v>0</v>
      </c>
      <c r="L25" s="237">
        <f>IF(Init!$R$9="No",X25,IF(TOCA_previous!AA25=0,SUM(LS_previous!D26:AA26),0))</f>
        <v>-1626.41114671997</v>
      </c>
      <c r="M25" s="218">
        <f>+TOCA_previous!$D25*SUM('Charges_Including Slice and LS'!D25:I25)</f>
        <v>7249429.2209214745</v>
      </c>
      <c r="N25" s="218">
        <f>IF(Init!$R$9="Yes",TOCA_previous!Y25*RT1SC!$C$3*VLOOKUP(Init!$R$3,Init!$K:$M,3,FALSE)+IF(VLOOKUP($B25,TOCA_current!B:AO,33,FALSE)=0,SUM(LS_previous!D26:AA26),SUM(LS_previous!D26:AY26)/2),Z25)</f>
        <v>209334.03074690804</v>
      </c>
      <c r="O25" s="219">
        <f t="shared" si="0"/>
        <v>34.630915933999667</v>
      </c>
      <c r="P25" s="217">
        <f>(TOCA_current!AF25-LDD_current!D26)*Rates_current!$E$74*100*12</f>
        <v>8418069.0313469134</v>
      </c>
      <c r="Q25" s="218">
        <f>(TOCA_current!AI25-LDD_current!D26)*Rates_current!$E$75*100*12</f>
        <v>-1251434.1896289242</v>
      </c>
      <c r="R25" s="218">
        <f>IF(VLOOKUP($B25,TOCA_current!$B:$AH,33,FALSE)=0,(SUMPRODUCT(LS_Demand_Rates_Restatement!$C$5:$Z$5,LS_current!$D26:$AA26)-SUMPRODUCT(LS_Demand_Rates_Restatement!$C$5:$Z$5,LDD_current!$F26:$AC26)),(SUMPRODUCT(LS_Demand_Rates_Restatement!$C$5:$AX$5,LS_current!$D26:$AY26)-SUMPRODUCT(LS_Demand_Rates_Restatement!$C$5:$AX$5,LDD_current!$F26:$BA26))/2)</f>
        <v>-1438.1771233784257</v>
      </c>
      <c r="S25" s="218">
        <f>+SUMPRODUCT(LS_Demand_Rates_Restatement!$C$7:$Z$7,Demand_current!D26:AA26)-SUMPRODUCT(LS_Demand_Rates_Restatement!$C$7:$Z$7,LDD_current!BB26:BY26)</f>
        <v>461863.06473350234</v>
      </c>
      <c r="T25" s="218">
        <f>-IRD!G26*Rates_current!$H$32</f>
        <v>0</v>
      </c>
      <c r="U25" s="218">
        <f>+IF(AND(X25&gt;0,V25&gt;0),-1*MIN(X25,V25)*Rates_current!$H$33,IF(AND(X25&lt;0,W25&lt;ABS(X25)),(-1*X25-W25)*Rates_current!$H$33,0))*IF(VLOOKUP($B25,TOCA_current!$B:$AH,33,FALSE)=0,1,0)*(1-TOCA_current!AP25)</f>
        <v>0</v>
      </c>
      <c r="V25" s="237">
        <f>MAX((TOCA_current!S25/SUMPRODUCT(TOCA_current!$D$4:$D$137,TOCA_current!$S$4:$S$137)-TOCA_current!AF25)*RT1SC!$C$4*VLOOKUP(Init!$R$4,Init!$K:$M,3,FALSE),0)</f>
        <v>0</v>
      </c>
      <c r="W25" s="237">
        <f>TOCA_current!X25*VLOOKUP(Init!$R$4,Init!$K:$M,3,FALSE)</f>
        <v>3513.6000000000004</v>
      </c>
      <c r="X25" s="237">
        <f>IF(TOCA_current!AH25=0,SUM(LS_current!D26:AA26),0)</f>
        <v>-2777.6534198989802</v>
      </c>
      <c r="Y25" s="218">
        <f>TOCA_current!D25*SUM('Charges_Including Slice and LS'!P25:U25)</f>
        <v>7627059.7293281136</v>
      </c>
      <c r="Z25" s="218">
        <f>+TOCA_current!AF25*RT1SC!$C$4*VLOOKUP(Init!$R$4,Init!$K:$M,3,FALSE)+IF(VLOOKUP($B25,TOCA_current!B:AI,33,FALSE)=0,SUM(LS_current!D26:AA26),SUM(LS_current!D26:AY26)/2)</f>
        <v>205825.44149101301</v>
      </c>
      <c r="AA25" s="219">
        <f t="shared" si="1"/>
        <v>37.055961955320939</v>
      </c>
      <c r="AB25" s="224">
        <f>IF(TOCA_current!E25=1,"",AA25/O25-1)</f>
        <v>7.0025465856663249E-2</v>
      </c>
      <c r="AC25" s="235">
        <f t="shared" si="2"/>
        <v>32</v>
      </c>
    </row>
    <row r="26" spans="2:29" x14ac:dyDescent="0.25">
      <c r="B26" s="27">
        <v>10074</v>
      </c>
      <c r="C26" s="28" t="s">
        <v>30</v>
      </c>
      <c r="D26" s="217">
        <f>IF(Init!$R$9="Yes",(TOCA_previous!Y26-LDD_previous!D27),(TOCA_current!AF26-LDD_current!D27))*Rates_previous!$E$74*100*12</f>
        <v>8406563.5582800005</v>
      </c>
      <c r="E26" s="218">
        <f>IF(Init!$R$9="Yes",(TOCA_previous!AB26-LDD_previous!D27),(TOCA_current!AI26-LDD_current!D27))*Rates_previous!$E$75*100*12</f>
        <v>-1292749.63968</v>
      </c>
      <c r="F26" s="218">
        <f>IF(VLOOKUP($B26,TOCA_current!$B:$AH,33,FALSE)=0,(SUMPRODUCT(LS_Demand_Rates_Restatement!$C$4:$Z$4,IF(Init!$R$9="Yes",LS_previous!$D27:$AA27,LS_current!$D27:$AA27))-SUMPRODUCT(LS_Demand_Rates_Restatement!$C$4:$Z$4,IF(Init!$R$9="Yes",LDD_previous!$F27:$AC27,LDD_current!$F27:$AC27))),(SUMPRODUCT(LS_Demand_Rates_Restatement!$C$4:$AX$4,IF(Init!$R$9="Yes",LS_previous!$D27:$AY27,LS_current!$D27:$AY27))-SUMPRODUCT(LS_Demand_Rates_Restatement!$C$4:$AX$4,IF(Init!$R$9="Yes",LDD_previous!$F27:$BA27,LDD_current!$F27:$BA27)))/2)</f>
        <v>531440.72589373402</v>
      </c>
      <c r="G26" s="218">
        <f>+SUMPRODUCT(LS_Demand_Rates_Restatement!$C$6:$Z$6,IF(Init!$R$9="Yes",Demand_previous!D27:AA27,Demand_current!D27:AA27))-SUMPRODUCT(LS_Demand_Rates_Restatement!$C$6:$Z$6,IF(Init!$R$9="Yes",LDD_previous!BB27:BY27,LDD_current!BB27:BY27))</f>
        <v>441844.10321618593</v>
      </c>
      <c r="H26" s="218">
        <f>-IRD!C27*Rates_previous!$H$32</f>
        <v>0</v>
      </c>
      <c r="I26" s="218">
        <f>+IF(AND(L26&gt;0,J26&gt;0),-1*MIN(L26,J26)*Rates_previous!$H$33,IF(AND(L26&lt;0,K26&lt;ABS(L26)),(-1*L26-K26)*Rates_previous!$H$33,IF(AND(K26&gt;0,J26&gt;0,L26&lt;=0,ABS(L26)&lt;K26),-1*MIN(K26,K26+L26,J26)*Rates_previous!$H$33,0)))*IF(VLOOKUP($B26,TOCA_current!$B:$AH,33,FALSE)=0,1,0)*(1-TOCA_previous!AI26)</f>
        <v>33805.20559870085</v>
      </c>
      <c r="J26" s="237">
        <f>MAX(IF(Init!$R$9="Yes",(TOCA_previous!S26/SUMPRODUCT(TOCA_previous!$D$4:$D$137,TOCA_previous!$S$4:$S$137)-TOCA_previous!Y26)*RT1SC!$C$3*VLOOKUP(Init!$R$3,Init!$K:$M,3,FALSE),V26),0)</f>
        <v>13717.79958939921</v>
      </c>
      <c r="K26" s="237">
        <f>IF(Init!$R$9="Yes",TOCA_previous!W26*VLOOKUP(Init!$R$3,Init!$K:$M,3,FALSE),W26)</f>
        <v>0</v>
      </c>
      <c r="L26" s="237">
        <f>IF(Init!$R$9="No",X26,IF(TOCA_previous!AA26=0,SUM(LS_previous!D27:AA27),0))</f>
        <v>12248.262898080018</v>
      </c>
      <c r="M26" s="218">
        <f>+TOCA_previous!$D26*SUM('Charges_Including Slice and LS'!D26:I26)</f>
        <v>8120903.9533086214</v>
      </c>
      <c r="N26" s="218">
        <f>IF(Init!$R$9="Yes",TOCA_previous!Y26*RT1SC!$C$3*VLOOKUP(Init!$R$3,Init!$K:$M,3,FALSE)+IF(VLOOKUP($B26,TOCA_current!B:AO,33,FALSE)=0,SUM(LS_previous!D27:AA27),SUM(LS_previous!D27:AY27)/2),Z26)</f>
        <v>234927.69042418801</v>
      </c>
      <c r="O26" s="219">
        <f t="shared" si="0"/>
        <v>34.567674583806735</v>
      </c>
      <c r="P26" s="217">
        <f>(TOCA_current!AF26-LDD_current!D27)*Rates_current!$E$74*100*12</f>
        <v>9365869.1466441173</v>
      </c>
      <c r="Q26" s="218">
        <f>(TOCA_current!AI26-LDD_current!D27)*Rates_current!$E$75*100*12</f>
        <v>-1392334.6104737008</v>
      </c>
      <c r="R26" s="218">
        <f>IF(VLOOKUP($B26,TOCA_current!$B:$AH,33,FALSE)=0,(SUMPRODUCT(LS_Demand_Rates_Restatement!$C$5:$Z$5,LS_current!$D27:$AA27)-SUMPRODUCT(LS_Demand_Rates_Restatement!$C$5:$Z$5,LDD_current!$F27:$AC27)),(SUMPRODUCT(LS_Demand_Rates_Restatement!$C$5:$AX$5,LS_current!$D27:$AY27)-SUMPRODUCT(LS_Demand_Rates_Restatement!$C$5:$AX$5,LDD_current!$F27:$BA27))/2)</f>
        <v>161252.0408643391</v>
      </c>
      <c r="S26" s="218">
        <f>+SUMPRODUCT(LS_Demand_Rates_Restatement!$C$7:$Z$7,Demand_current!D27:AA27)-SUMPRODUCT(LS_Demand_Rates_Restatement!$C$7:$Z$7,LDD_current!BB27:BY27)</f>
        <v>475910.32239281508</v>
      </c>
      <c r="T26" s="218">
        <f>-IRD!G27*Rates_current!$H$32</f>
        <v>0</v>
      </c>
      <c r="U26" s="218">
        <f>+IF(AND(X26&gt;0,V26&gt;0),-1*MIN(X26,V26)*Rates_current!$H$33,IF(AND(X26&lt;0,W26&lt;ABS(X26)),(-1*X26-W26)*Rates_current!$H$33,0))*IF(VLOOKUP($B26,TOCA_current!$B:$AH,33,FALSE)=0,1,0)*(1-TOCA_current!AP26)</f>
        <v>8.1679126666706843</v>
      </c>
      <c r="V26" s="237">
        <f>MAX((TOCA_current!S26/SUMPRODUCT(TOCA_current!$D$4:$D$137,TOCA_current!$S$4:$S$137)-TOCA_current!AF26)*RT1SC!$C$4*VLOOKUP(Init!$R$4,Init!$K:$M,3,FALSE),0)</f>
        <v>0.92292798493454065</v>
      </c>
      <c r="W26" s="237">
        <f>TOCA_current!X26*VLOOKUP(Init!$R$4,Init!$K:$M,3,FALSE)</f>
        <v>0</v>
      </c>
      <c r="X26" s="237">
        <f>IF(TOCA_current!AH26=0,SUM(LS_current!D27:AA27),0)</f>
        <v>2843.0212381287174</v>
      </c>
      <c r="Y26" s="218">
        <f>TOCA_current!D26*SUM('Charges_Including Slice and LS'!P26:U26)</f>
        <v>8610705.0673402362</v>
      </c>
      <c r="Z26" s="218">
        <f>+TOCA_current!AF26*RT1SC!$C$4*VLOOKUP(Init!$R$4,Init!$K:$M,3,FALSE)+IF(VLOOKUP($B26,TOCA_current!B:AI,33,FALSE)=0,SUM(LS_current!D27:AA27),SUM(LS_current!D27:AY27)/2)</f>
        <v>234932.9795462967</v>
      </c>
      <c r="AA26" s="219">
        <f t="shared" si="1"/>
        <v>36.651750997110987</v>
      </c>
      <c r="AB26" s="224">
        <f>IF(TOCA_current!E26=1,"",AA26/O26-1)</f>
        <v>6.0289748685627309E-2</v>
      </c>
      <c r="AC26" s="235">
        <f t="shared" si="2"/>
        <v>72</v>
      </c>
    </row>
    <row r="27" spans="2:29" x14ac:dyDescent="0.25">
      <c r="B27" s="27">
        <v>10076</v>
      </c>
      <c r="C27" s="28" t="s">
        <v>31</v>
      </c>
      <c r="D27" s="217">
        <f>IF(Init!$R$9="Yes",(TOCA_previous!Y27-LDD_previous!D28),(TOCA_current!AF27-LDD_current!D28))*Rates_previous!$E$74*100*12</f>
        <v>1599513.2689200002</v>
      </c>
      <c r="E27" s="218">
        <f>IF(Init!$R$9="Yes",(TOCA_previous!AB27-LDD_previous!D28),(TOCA_current!AI27-LDD_current!D28))*Rates_previous!$E$75*100*12</f>
        <v>-245970.92352000001</v>
      </c>
      <c r="F27" s="218">
        <f>IF(VLOOKUP($B27,TOCA_current!$B:$AH,33,FALSE)=0,(SUMPRODUCT(LS_Demand_Rates_Restatement!$C$4:$Z$4,IF(Init!$R$9="Yes",LS_previous!$D28:$AA28,LS_current!$D28:$AA28))-SUMPRODUCT(LS_Demand_Rates_Restatement!$C$4:$Z$4,IF(Init!$R$9="Yes",LDD_previous!$F28:$AC28,LDD_current!$F28:$AC28))),(SUMPRODUCT(LS_Demand_Rates_Restatement!$C$4:$AX$4,IF(Init!$R$9="Yes",LS_previous!$D28:$AY28,LS_current!$D28:$AY28))-SUMPRODUCT(LS_Demand_Rates_Restatement!$C$4:$AX$4,IF(Init!$R$9="Yes",LDD_previous!$F28:$BA28,LDD_current!$F28:$BA28)))/2)</f>
        <v>-44304.612526283308</v>
      </c>
      <c r="G27" s="218">
        <f>+SUMPRODUCT(LS_Demand_Rates_Restatement!$C$6:$Z$6,IF(Init!$R$9="Yes",Demand_previous!D28:AA28,Demand_current!D28:AA28))-SUMPRODUCT(LS_Demand_Rates_Restatement!$C$6:$Z$6,IF(Init!$R$9="Yes",LDD_previous!BB28:BY28,LDD_current!BB28:BY28))</f>
        <v>55986.335789102537</v>
      </c>
      <c r="H27" s="218">
        <f>-IRD!C28*Rates_previous!$H$32</f>
        <v>0</v>
      </c>
      <c r="I27" s="218">
        <f>+IF(AND(L27&gt;0,J27&gt;0),-1*MIN(L27,J27)*Rates_previous!$H$33,IF(AND(L27&lt;0,K27&lt;ABS(L27)),(-1*L27-K27)*Rates_previous!$H$33,IF(AND(K27&gt;0,J27&gt;0,L27&lt;=0,ABS(L27)&lt;K27),-1*MIN(K27,K27+L27,J27)*Rates_previous!$H$33,0)))*IF(VLOOKUP($B27,TOCA_current!$B:$AH,33,FALSE)=0,1,0)*(1-TOCA_previous!AI27)</f>
        <v>8.2146372023359682</v>
      </c>
      <c r="J27" s="237">
        <f>MAX(IF(Init!$R$9="Yes",(TOCA_previous!S27/SUMPRODUCT(TOCA_previous!$D$4:$D$137,TOCA_previous!$S$4:$S$137)-TOCA_previous!Y27)*RT1SC!$C$3*VLOOKUP(Init!$R$3,Init!$K:$M,3,FALSE),V27),0)</f>
        <v>2.9763178269333221</v>
      </c>
      <c r="K27" s="237">
        <f>IF(Init!$R$9="Yes",TOCA_previous!W27*VLOOKUP(Init!$R$3,Init!$K:$M,3,FALSE),W27)</f>
        <v>13639.32</v>
      </c>
      <c r="L27" s="237">
        <f>IF(Init!$R$9="No",X27,IF(TOCA_previous!AA27=0,SUM(LS_previous!D28:AA28),0))</f>
        <v>-2240.4901188799954</v>
      </c>
      <c r="M27" s="218">
        <f>+TOCA_previous!$D27*SUM('Charges_Including Slice and LS'!D27:I27)</f>
        <v>1365232.2833000219</v>
      </c>
      <c r="N27" s="218">
        <f>IF(Init!$R$9="Yes",TOCA_previous!Y27*RT1SC!$C$3*VLOOKUP(Init!$R$3,Init!$K:$M,3,FALSE)+IF(VLOOKUP($B27,TOCA_current!B:AO,33,FALSE)=0,SUM(LS_previous!D28:AA28),SUM(LS_previous!D28:AY28)/2),Z27)</f>
        <v>40128.629744932012</v>
      </c>
      <c r="O27" s="219">
        <f t="shared" si="0"/>
        <v>34.02140297283492</v>
      </c>
      <c r="P27" s="217">
        <f>(TOCA_current!AF27-LDD_current!D28)*Rates_current!$E$74*100*12</f>
        <v>1690891.247739672</v>
      </c>
      <c r="Q27" s="218">
        <f>(TOCA_current!AI27-LDD_current!D28)*Rates_current!$E$75*100*12</f>
        <v>-251368.70587377035</v>
      </c>
      <c r="R27" s="218">
        <f>IF(VLOOKUP($B27,TOCA_current!$B:$AH,33,FALSE)=0,(SUMPRODUCT(LS_Demand_Rates_Restatement!$C$5:$Z$5,LS_current!$D28:$AA28)-SUMPRODUCT(LS_Demand_Rates_Restatement!$C$5:$Z$5,LDD_current!$F28:$AC28)),(SUMPRODUCT(LS_Demand_Rates_Restatement!$C$5:$AX$5,LS_current!$D28:$AY28)-SUMPRODUCT(LS_Demand_Rates_Restatement!$C$5:$AX$5,LDD_current!$F28:$BA28))/2)</f>
        <v>-284678.1581980277</v>
      </c>
      <c r="S27" s="218">
        <f>+SUMPRODUCT(LS_Demand_Rates_Restatement!$C$7:$Z$7,Demand_current!D28:AA28)-SUMPRODUCT(LS_Demand_Rates_Restatement!$C$7:$Z$7,LDD_current!BB28:BY28)</f>
        <v>62201.676717699411</v>
      </c>
      <c r="T27" s="218">
        <f>-IRD!G28*Rates_current!$H$32</f>
        <v>0</v>
      </c>
      <c r="U27" s="218">
        <f>+IF(AND(X27&gt;0,V27&gt;0),-1*MIN(X27,V27)*Rates_current!$H$33,IF(AND(X27&lt;0,W27&lt;ABS(X27)),(-1*X27-W27)*Rates_current!$H$33,0))*IF(VLOOKUP($B27,TOCA_current!$B:$AH,33,FALSE)=0,1,0)*(1-TOCA_current!AP27)</f>
        <v>0</v>
      </c>
      <c r="V27" s="237">
        <f>MAX((TOCA_current!S27/SUMPRODUCT(TOCA_current!$D$4:$D$137,TOCA_current!$S$4:$S$137)-TOCA_current!AF27)*RT1SC!$C$4*VLOOKUP(Init!$R$4,Init!$K:$M,3,FALSE),0)</f>
        <v>0</v>
      </c>
      <c r="W27" s="237">
        <f>TOCA_current!X27*VLOOKUP(Init!$R$4,Init!$K:$M,3,FALSE)</f>
        <v>23391.791999999998</v>
      </c>
      <c r="X27" s="237">
        <f>IF(TOCA_current!AH27=0,SUM(LS_current!D28:AA28),0)</f>
        <v>-11523.792774356913</v>
      </c>
      <c r="Y27" s="218">
        <f>TOCA_current!D27*SUM('Charges_Including Slice and LS'!P27:U27)</f>
        <v>1217046.0603855734</v>
      </c>
      <c r="Z27" s="218">
        <f>+TOCA_current!AF27*RT1SC!$C$4*VLOOKUP(Init!$R$4,Init!$K:$M,3,FALSE)+IF(VLOOKUP($B27,TOCA_current!B:AI,33,FALSE)=0,SUM(LS_current!D28:AA28),SUM(LS_current!D28:AY28)/2)</f>
        <v>30377.16409862709</v>
      </c>
      <c r="AA27" s="219">
        <f t="shared" si="1"/>
        <v>40.064505575113195</v>
      </c>
      <c r="AB27" s="224">
        <f>IF(TOCA_current!E27=1,"",AA27/O27-1)</f>
        <v>0.17762649609434122</v>
      </c>
      <c r="AC27" s="235">
        <f t="shared" si="2"/>
        <v>1</v>
      </c>
    </row>
    <row r="28" spans="2:29" x14ac:dyDescent="0.25">
      <c r="B28" s="27">
        <v>10078</v>
      </c>
      <c r="C28" s="28" t="s">
        <v>32</v>
      </c>
      <c r="D28" s="217">
        <f>IF(Init!$R$9="Yes",(TOCA_previous!Y28-LDD_previous!D29),(TOCA_current!AF28-LDD_current!D29))*Rates_previous!$E$74*100*12</f>
        <v>1158746.99664</v>
      </c>
      <c r="E28" s="218">
        <f>IF(Init!$R$9="Yes",(TOCA_previous!AB28-LDD_previous!D29),(TOCA_current!AI28-LDD_current!D29))*Rates_previous!$E$75*100*12</f>
        <v>-178190.49984</v>
      </c>
      <c r="F28" s="218">
        <f>IF(VLOOKUP($B28,TOCA_current!$B:$AH,33,FALSE)=0,(SUMPRODUCT(LS_Demand_Rates_Restatement!$C$4:$Z$4,IF(Init!$R$9="Yes",LS_previous!$D29:$AA29,LS_current!$D29:$AA29))-SUMPRODUCT(LS_Demand_Rates_Restatement!$C$4:$Z$4,IF(Init!$R$9="Yes",LDD_previous!$F29:$AC29,LDD_current!$F29:$AC29))),(SUMPRODUCT(LS_Demand_Rates_Restatement!$C$4:$AX$4,IF(Init!$R$9="Yes",LS_previous!$D29:$AY29,LS_current!$D29:$AY29))-SUMPRODUCT(LS_Demand_Rates_Restatement!$C$4:$AX$4,IF(Init!$R$9="Yes",LDD_previous!$F29:$BA29,LDD_current!$F29:$BA29)))/2)</f>
        <v>37257.505721922964</v>
      </c>
      <c r="G28" s="218">
        <f>+SUMPRODUCT(LS_Demand_Rates_Restatement!$C$6:$Z$6,IF(Init!$R$9="Yes",Demand_previous!D29:AA29,Demand_current!D29:AA29))-SUMPRODUCT(LS_Demand_Rates_Restatement!$C$6:$Z$6,IF(Init!$R$9="Yes",LDD_previous!BB29:BY29,LDD_current!BB29:BY29))</f>
        <v>97984.905823717971</v>
      </c>
      <c r="H28" s="218">
        <f>-IRD!C29*Rates_previous!$H$32</f>
        <v>0</v>
      </c>
      <c r="I28" s="218">
        <f>+IF(AND(L28&gt;0,J28&gt;0),-1*MIN(L28,J28)*Rates_previous!$H$33,IF(AND(L28&lt;0,K28&lt;ABS(L28)),(-1*L28-K28)*Rates_previous!$H$33,IF(AND(K28&gt;0,J28&gt;0,L28&lt;=0,ABS(L28)&lt;K28),-1*MIN(K28,K28+L28,J28)*Rates_previous!$H$33,0)))*IF(VLOOKUP($B28,TOCA_current!$B:$AH,33,FALSE)=0,1,0)*(1-TOCA_previous!AI28)</f>
        <v>751.60949015039932</v>
      </c>
      <c r="J28" s="237">
        <f>MAX(IF(Init!$R$9="Yes",(TOCA_previous!S28/SUMPRODUCT(TOCA_previous!$D$4:$D$137,TOCA_previous!$S$4:$S$137)-TOCA_previous!Y28)*RT1SC!$C$3*VLOOKUP(Init!$R$3,Init!$K:$M,3,FALSE),V28),0)</f>
        <v>6019.3706103688901</v>
      </c>
      <c r="K28" s="237">
        <f>IF(Init!$R$9="Yes",TOCA_previous!W28*VLOOKUP(Init!$R$3,Init!$K:$M,3,FALSE),W28)</f>
        <v>0</v>
      </c>
      <c r="L28" s="237">
        <f>IF(Init!$R$9="No",X28,IF(TOCA_previous!AA28=0,SUM(LS_previous!D29:AA29),0))</f>
        <v>272.32227903999978</v>
      </c>
      <c r="M28" s="218">
        <f>+TOCA_previous!$D28*SUM('Charges_Including Slice and LS'!D28:I28)</f>
        <v>1116550.5178357915</v>
      </c>
      <c r="N28" s="218">
        <f>IF(Init!$R$9="Yes",TOCA_previous!Y28*RT1SC!$C$3*VLOOKUP(Init!$R$3,Init!$K:$M,3,FALSE)+IF(VLOOKUP($B28,TOCA_current!B:AO,33,FALSE)=0,SUM(LS_previous!D29:AA29),SUM(LS_previous!D29:AY29)/2),Z28)</f>
        <v>30966.091031344004</v>
      </c>
      <c r="O28" s="219">
        <f t="shared" si="0"/>
        <v>36.057199363833632</v>
      </c>
      <c r="P28" s="217">
        <f>(TOCA_current!AF28-LDD_current!D29)*Rates_current!$E$74*100*12</f>
        <v>1249541.6510891325</v>
      </c>
      <c r="Q28" s="218">
        <f>(TOCA_current!AI28-LDD_current!D29)*Rates_current!$E$75*100*12</f>
        <v>-185757.46263369825</v>
      </c>
      <c r="R28" s="218">
        <f>IF(VLOOKUP($B28,TOCA_current!$B:$AH,33,FALSE)=0,(SUMPRODUCT(LS_Demand_Rates_Restatement!$C$5:$Z$5,LS_current!$D29:$AA29)-SUMPRODUCT(LS_Demand_Rates_Restatement!$C$5:$Z$5,LDD_current!$F29:$AC29)),(SUMPRODUCT(LS_Demand_Rates_Restatement!$C$5:$AX$5,LS_current!$D29:$AY29)-SUMPRODUCT(LS_Demand_Rates_Restatement!$C$5:$AX$5,LDD_current!$F29:$BA29))/2)</f>
        <v>14118.687526487356</v>
      </c>
      <c r="S28" s="218">
        <f>+SUMPRODUCT(LS_Demand_Rates_Restatement!$C$7:$Z$7,Demand_current!D29:AA29)-SUMPRODUCT(LS_Demand_Rates_Restatement!$C$7:$Z$7,LDD_current!BB29:BY29)</f>
        <v>103797.97984619839</v>
      </c>
      <c r="T28" s="218">
        <f>-IRD!G29*Rates_current!$H$32</f>
        <v>0</v>
      </c>
      <c r="U28" s="218">
        <f>+IF(AND(X28&gt;0,V28&gt;0),-1*MIN(X28,V28)*Rates_current!$H$33,IF(AND(X28&lt;0,W28&lt;ABS(X28)),(-1*X28-W28)*Rates_current!$H$33,0))*IF(VLOOKUP($B28,TOCA_current!$B:$AH,33,FALSE)=0,1,0)*(1-TOCA_current!AP28)</f>
        <v>23.731659194773275</v>
      </c>
      <c r="V28" s="237">
        <f>MAX((TOCA_current!S28/SUMPRODUCT(TOCA_current!$D$4:$D$137,TOCA_current!$S$4:$S$137)-TOCA_current!AF28)*RT1SC!$C$4*VLOOKUP(Init!$R$4,Init!$K:$M,3,FALSE),0)</f>
        <v>1369.770100846634</v>
      </c>
      <c r="W28" s="237">
        <f>TOCA_current!X28*VLOOKUP(Init!$R$4,Init!$K:$M,3,FALSE)</f>
        <v>0</v>
      </c>
      <c r="X28" s="237">
        <f>IF(TOCA_current!AH28=0,SUM(LS_current!D29:AA29),0)</f>
        <v>2.6815434118387884</v>
      </c>
      <c r="Y28" s="218">
        <f>TOCA_current!D28*SUM('Charges_Including Slice and LS'!P28:U28)</f>
        <v>1181724.5874873146</v>
      </c>
      <c r="Z28" s="218">
        <f>+TOCA_current!AF28*RT1SC!$C$4*VLOOKUP(Init!$R$4,Init!$K:$M,3,FALSE)+IF(VLOOKUP($B28,TOCA_current!B:AI,33,FALSE)=0,SUM(LS_current!D29:AA29),SUM(LS_current!D29:AY29)/2)</f>
        <v>30966.820072883842</v>
      </c>
      <c r="AA28" s="219">
        <f t="shared" si="1"/>
        <v>38.160992465677616</v>
      </c>
      <c r="AB28" s="224">
        <f>IF(TOCA_current!E28=1,"",AA28/O28-1)</f>
        <v>5.8345993004496721E-2</v>
      </c>
      <c r="AC28" s="235">
        <f t="shared" si="2"/>
        <v>79</v>
      </c>
    </row>
    <row r="29" spans="2:29" x14ac:dyDescent="0.25">
      <c r="B29" s="27">
        <v>10079</v>
      </c>
      <c r="C29" s="28" t="s">
        <v>33</v>
      </c>
      <c r="D29" s="217">
        <f>IF(Init!$R$9="Yes",(TOCA_previous!Y29-LDD_previous!D30),(TOCA_current!AF29-LDD_current!D30))*Rates_previous!$E$74*100*12</f>
        <v>27518123.232960001</v>
      </c>
      <c r="E29" s="218">
        <f>IF(Init!$R$9="Yes",(TOCA_previous!AB29-LDD_previous!D30),(TOCA_current!AI29-LDD_current!D30))*Rates_previous!$E$75*100*12</f>
        <v>-4231698.6777600003</v>
      </c>
      <c r="F29" s="218">
        <f>IF(VLOOKUP($B29,TOCA_current!$B:$AH,33,FALSE)=0,(SUMPRODUCT(LS_Demand_Rates_Restatement!$C$4:$Z$4,IF(Init!$R$9="Yes",LS_previous!$D30:$AA30,LS_current!$D30:$AA30))-SUMPRODUCT(LS_Demand_Rates_Restatement!$C$4:$Z$4,IF(Init!$R$9="Yes",LDD_previous!$F30:$AC30,LDD_current!$F30:$AC30))),(SUMPRODUCT(LS_Demand_Rates_Restatement!$C$4:$AX$4,IF(Init!$R$9="Yes",LS_previous!$D30:$AY30,LS_current!$D30:$AY30))-SUMPRODUCT(LS_Demand_Rates_Restatement!$C$4:$AX$4,IF(Init!$R$9="Yes",LDD_previous!$F30:$BA30,LDD_current!$F30:$BA30)))/2)</f>
        <v>2744786.3948210631</v>
      </c>
      <c r="G29" s="218">
        <f>+SUMPRODUCT(LS_Demand_Rates_Restatement!$C$6:$Z$6,IF(Init!$R$9="Yes",Demand_previous!D30:AA30,Demand_current!D30:AA30))-SUMPRODUCT(LS_Demand_Rates_Restatement!$C$6:$Z$6,IF(Init!$R$9="Yes",LDD_previous!BB30:BY30,LDD_current!BB30:BY30))</f>
        <v>714865.970521688</v>
      </c>
      <c r="H29" s="218">
        <f>-IRD!C30*Rates_previous!$H$32</f>
        <v>0</v>
      </c>
      <c r="I29" s="218">
        <f>+IF(AND(L29&gt;0,J29&gt;0),-1*MIN(L29,J29)*Rates_previous!$H$33,IF(AND(L29&lt;0,K29&lt;ABS(L29)),(-1*L29-K29)*Rates_previous!$H$33,IF(AND(K29&gt;0,J29&gt;0,L29&lt;=0,ABS(L29)&lt;K29),-1*MIN(K29,K29+L29,J29)*Rates_previous!$H$33,0)))*IF(VLOOKUP($B29,TOCA_current!$B:$AH,33,FALSE)=0,1,0)*(1-TOCA_previous!AI29)</f>
        <v>237676.29320290574</v>
      </c>
      <c r="J29" s="237">
        <f>MAX(IF(Init!$R$9="Yes",(TOCA_previous!S29/SUMPRODUCT(TOCA_previous!$D$4:$D$137,TOCA_previous!$S$4:$S$137)-TOCA_previous!Y29)*RT1SC!$C$3*VLOOKUP(Init!$R$3,Init!$K:$M,3,FALSE),V29),0)</f>
        <v>187891.41829777366</v>
      </c>
      <c r="K29" s="237">
        <f>IF(Init!$R$9="Yes",TOCA_previous!W29*VLOOKUP(Init!$R$3,Init!$K:$M,3,FALSE),W29)</f>
        <v>0</v>
      </c>
      <c r="L29" s="237">
        <f>IF(Init!$R$9="No",X29,IF(TOCA_previous!AA29=0,SUM(LS_previous!D30:AA30),0))</f>
        <v>86114.598986560057</v>
      </c>
      <c r="M29" s="218">
        <f>+TOCA_previous!$D29*SUM('Charges_Including Slice and LS'!D29:I29)</f>
        <v>26983753.213745657</v>
      </c>
      <c r="N29" s="218">
        <f>IF(Init!$R$9="Yes",TOCA_previous!Y29*RT1SC!$C$3*VLOOKUP(Init!$R$3,Init!$K:$M,3,FALSE)+IF(VLOOKUP($B29,TOCA_current!B:AO,33,FALSE)=0,SUM(LS_previous!D30:AA30),SUM(LS_previous!D30:AY30)/2),Z29)</f>
        <v>815035.505326816</v>
      </c>
      <c r="O29" s="219">
        <f t="shared" si="0"/>
        <v>33.107457328408792</v>
      </c>
      <c r="P29" s="217">
        <f>(TOCA_current!AF29-LDD_current!D30)*Rates_current!$E$74*100*12</f>
        <v>30951899.194827124</v>
      </c>
      <c r="Q29" s="218">
        <f>(TOCA_current!AI29-LDD_current!D30)*Rates_current!$E$75*100*12</f>
        <v>-4601324.2160544563</v>
      </c>
      <c r="R29" s="218">
        <f>IF(VLOOKUP($B29,TOCA_current!$B:$AH,33,FALSE)=0,(SUMPRODUCT(LS_Demand_Rates_Restatement!$C$5:$Z$5,LS_current!$D30:$AA30)-SUMPRODUCT(LS_Demand_Rates_Restatement!$C$5:$Z$5,LDD_current!$F30:$AC30)),(SUMPRODUCT(LS_Demand_Rates_Restatement!$C$5:$AX$5,LS_current!$D30:$AY30)-SUMPRODUCT(LS_Demand_Rates_Restatement!$C$5:$AX$5,LDD_current!$F30:$BA30))/2)</f>
        <v>178610.60981095023</v>
      </c>
      <c r="S29" s="218">
        <f>+SUMPRODUCT(LS_Demand_Rates_Restatement!$C$7:$Z$7,Demand_current!D30:AA30)-SUMPRODUCT(LS_Demand_Rates_Restatement!$C$7:$Z$7,LDD_current!BB30:BY30)</f>
        <v>730225.65425462951</v>
      </c>
      <c r="T29" s="218">
        <f>-IRD!G30*Rates_current!$H$32</f>
        <v>0</v>
      </c>
      <c r="U29" s="218">
        <f>+IF(AND(X29&gt;0,V29&gt;0),-1*MIN(X29,V29)*Rates_current!$H$33,IF(AND(X29&lt;0,W29&lt;ABS(X29)),(-1*X29-W29)*Rates_current!$H$33,0))*IF(VLOOKUP($B29,TOCA_current!$B:$AH,33,FALSE)=0,1,0)*(1-TOCA_current!AP29)</f>
        <v>0</v>
      </c>
      <c r="V29" s="237">
        <f>MAX((TOCA_current!S29/SUMPRODUCT(TOCA_current!$D$4:$D$137,TOCA_current!$S$4:$S$137)-TOCA_current!AF29)*RT1SC!$C$4*VLOOKUP(Init!$R$4,Init!$K:$M,3,FALSE),0)</f>
        <v>1.0632787569169058</v>
      </c>
      <c r="W29" s="237">
        <f>TOCA_current!X29*VLOOKUP(Init!$R$4,Init!$K:$M,3,FALSE)</f>
        <v>49023.504000000001</v>
      </c>
      <c r="X29" s="237">
        <f>IF(TOCA_current!AH29=0,SUM(LS_current!D30:AA30),0)</f>
        <v>-971.04375291138786</v>
      </c>
      <c r="Y29" s="218">
        <f>TOCA_current!D29*SUM('Charges_Including Slice and LS'!P29:U29)</f>
        <v>27259411.242838249</v>
      </c>
      <c r="Z29" s="218">
        <f>+TOCA_current!AF29*RT1SC!$C$4*VLOOKUP(Init!$R$4,Init!$K:$M,3,FALSE)+IF(VLOOKUP($B29,TOCA_current!B:AI,33,FALSE)=0,SUM(LS_current!D30:AA30),SUM(LS_current!D30:AY30)/2)</f>
        <v>766029.31480537658</v>
      </c>
      <c r="AA29" s="219">
        <f t="shared" si="1"/>
        <v>35.585336900277753</v>
      </c>
      <c r="AB29" s="224">
        <f>IF(TOCA_current!E29=1,"",AA29/O29-1)</f>
        <v>7.4843548004598581E-2</v>
      </c>
      <c r="AC29" s="235">
        <f t="shared" si="2"/>
        <v>20</v>
      </c>
    </row>
    <row r="30" spans="2:29" x14ac:dyDescent="0.25">
      <c r="B30" s="27">
        <v>10080</v>
      </c>
      <c r="C30" s="28" t="s">
        <v>34</v>
      </c>
      <c r="D30" s="217">
        <f>IF(Init!$R$9="Yes",(TOCA_previous!Y30-LDD_previous!D31),(TOCA_current!AF30-LDD_current!D31))*Rates_previous!$E$74*100*12</f>
        <v>2462690.3574000001</v>
      </c>
      <c r="E30" s="218">
        <f>IF(Init!$R$9="Yes",(TOCA_previous!AB30-LDD_previous!D31),(TOCA_current!AI30-LDD_current!D31))*Rates_previous!$E$75*100*12</f>
        <v>-378709.09439999994</v>
      </c>
      <c r="F30" s="218">
        <f>IF(VLOOKUP($B30,TOCA_current!$B:$AH,33,FALSE)=0,(SUMPRODUCT(LS_Demand_Rates_Restatement!$C$4:$Z$4,IF(Init!$R$9="Yes",LS_previous!$D31:$AA31,LS_current!$D31:$AA31))-SUMPRODUCT(LS_Demand_Rates_Restatement!$C$4:$Z$4,IF(Init!$R$9="Yes",LDD_previous!$F31:$AC31,LDD_current!$F31:$AC31))),(SUMPRODUCT(LS_Demand_Rates_Restatement!$C$4:$AX$4,IF(Init!$R$9="Yes",LS_previous!$D31:$AY31,LS_current!$D31:$AY31))-SUMPRODUCT(LS_Demand_Rates_Restatement!$C$4:$AX$4,IF(Init!$R$9="Yes",LDD_previous!$F31:$BA31,LDD_current!$F31:$BA31)))/2)</f>
        <v>-4145.2519576451987</v>
      </c>
      <c r="G30" s="218">
        <f>+SUMPRODUCT(LS_Demand_Rates_Restatement!$C$6:$Z$6,IF(Init!$R$9="Yes",Demand_previous!D31:AA31,Demand_current!D31:AA31))-SUMPRODUCT(LS_Demand_Rates_Restatement!$C$6:$Z$6,IF(Init!$R$9="Yes",LDD_previous!BB31:BY31,LDD_current!BB31:BY31))</f>
        <v>96668.005350534178</v>
      </c>
      <c r="H30" s="218">
        <f>-IRD!C31*Rates_previous!$H$32</f>
        <v>0</v>
      </c>
      <c r="I30" s="218">
        <f>+IF(AND(L30&gt;0,J30&gt;0),-1*MIN(L30,J30)*Rates_previous!$H$33,IF(AND(L30&lt;0,K30&lt;ABS(L30)),(-1*L30-K30)*Rates_previous!$H$33,IF(AND(K30&gt;0,J30&gt;0,L30&lt;=0,ABS(L30)&lt;K30),-1*MIN(K30,K30+L30,J30)*Rates_previous!$H$33,0)))*IF(VLOOKUP($B30,TOCA_current!$B:$AH,33,FALSE)=0,1,0)*(1-TOCA_previous!AI30)</f>
        <v>-5079.5706087359722</v>
      </c>
      <c r="J30" s="237">
        <f>MAX(IF(Init!$R$9="Yes",(TOCA_previous!S30/SUMPRODUCT(TOCA_previous!$D$4:$D$137,TOCA_previous!$S$4:$S$137)-TOCA_previous!Y30)*RT1SC!$C$3*VLOOKUP(Init!$R$3,Init!$K:$M,3,FALSE),V30),0)</f>
        <v>186.03437292565582</v>
      </c>
      <c r="K30" s="237">
        <f>IF(Init!$R$9="Yes",TOCA_previous!W30*VLOOKUP(Init!$R$3,Init!$K:$M,3,FALSE),W30)</f>
        <v>0</v>
      </c>
      <c r="L30" s="237">
        <f>IF(Init!$R$9="No",X30,IF(TOCA_previous!AA30=0,SUM(LS_previous!D31:AA31),0))</f>
        <v>-1840.42413359999</v>
      </c>
      <c r="M30" s="218">
        <f>+TOCA_previous!$D30*SUM('Charges_Including Slice and LS'!D30:I30)</f>
        <v>2171424.4457841534</v>
      </c>
      <c r="N30" s="218">
        <f>IF(Init!$R$9="Yes",TOCA_previous!Y30*RT1SC!$C$3*VLOOKUP(Init!$R$3,Init!$K:$M,3,FALSE)+IF(VLOOKUP($B30,TOCA_current!B:AO,33,FALSE)=0,SUM(LS_previous!D31:AA31),SUM(LS_previous!D31:AY31)/2),Z30)</f>
        <v>63393.184719540004</v>
      </c>
      <c r="O30" s="219">
        <f t="shared" si="0"/>
        <v>34.253279045544531</v>
      </c>
      <c r="P30" s="217">
        <f>(TOCA_current!AF30-LDD_current!D31)*Rates_current!$E$74*100*12</f>
        <v>2610225.180414997</v>
      </c>
      <c r="Q30" s="218">
        <f>(TOCA_current!AI30-LDD_current!D31)*Rates_current!$E$75*100*12</f>
        <v>-388037.33032336534</v>
      </c>
      <c r="R30" s="218">
        <f>IF(VLOOKUP($B30,TOCA_current!$B:$AH,33,FALSE)=0,(SUMPRODUCT(LS_Demand_Rates_Restatement!$C$5:$Z$5,LS_current!$D31:$AA31)-SUMPRODUCT(LS_Demand_Rates_Restatement!$C$5:$Z$5,LDD_current!$F31:$AC31)),(SUMPRODUCT(LS_Demand_Rates_Restatement!$C$5:$AX$5,LS_current!$D31:$AY31)-SUMPRODUCT(LS_Demand_Rates_Restatement!$C$5:$AX$5,LDD_current!$F31:$BA31))/2)</f>
        <v>-12145.455961892079</v>
      </c>
      <c r="S30" s="218">
        <f>+SUMPRODUCT(LS_Demand_Rates_Restatement!$C$7:$Z$7,Demand_current!D31:AA31)-SUMPRODUCT(LS_Demand_Rates_Restatement!$C$7:$Z$7,LDD_current!BB31:BY31)</f>
        <v>107404.69608287037</v>
      </c>
      <c r="T30" s="218">
        <f>-IRD!G31*Rates_current!$H$32</f>
        <v>0</v>
      </c>
      <c r="U30" s="218">
        <f>+IF(AND(X30&gt;0,V30&gt;0),-1*MIN(X30,V30)*Rates_current!$H$33,IF(AND(X30&lt;0,W30&lt;ABS(X30)),(-1*X30-W30)*Rates_current!$H$33,0))*IF(VLOOKUP($B30,TOCA_current!$B:$AH,33,FALSE)=0,1,0)*(1-TOCA_current!AP30)</f>
        <v>-11395.992812121893</v>
      </c>
      <c r="V30" s="237">
        <f>MAX((TOCA_current!S30/SUMPRODUCT(TOCA_current!$D$4:$D$137,TOCA_current!$S$4:$S$137)-TOCA_current!AF30)*RT1SC!$C$4*VLOOKUP(Init!$R$4,Init!$K:$M,3,FALSE),0)</f>
        <v>2.9683072730582993</v>
      </c>
      <c r="W30" s="237">
        <f>TOCA_current!X30*VLOOKUP(Init!$R$4,Init!$K:$M,3,FALSE)</f>
        <v>0</v>
      </c>
      <c r="X30" s="237">
        <f>IF(TOCA_current!AH30=0,SUM(LS_current!D31:AA31),0)</f>
        <v>-1287.6828036295924</v>
      </c>
      <c r="Y30" s="218">
        <f>TOCA_current!D30*SUM('Charges_Including Slice and LS'!P30:U30)</f>
        <v>2306051.0974004883</v>
      </c>
      <c r="Z30" s="218">
        <f>+TOCA_current!AF30*RT1SC!$C$4*VLOOKUP(Init!$R$4,Init!$K:$M,3,FALSE)+IF(VLOOKUP($B30,TOCA_current!B:AI,33,FALSE)=0,SUM(LS_current!D31:AA31),SUM(LS_current!D31:AY31)/2)</f>
        <v>63394.734152250414</v>
      </c>
      <c r="AA30" s="219">
        <f t="shared" si="1"/>
        <v>36.376067006799289</v>
      </c>
      <c r="AB30" s="224">
        <f>IF(TOCA_current!E30=1,"",AA30/O30-1)</f>
        <v>6.1973277315500619E-2</v>
      </c>
      <c r="AC30" s="235">
        <f t="shared" si="2"/>
        <v>68</v>
      </c>
    </row>
    <row r="31" spans="2:29" x14ac:dyDescent="0.25">
      <c r="B31" s="27">
        <v>10081</v>
      </c>
      <c r="C31" s="28" t="s">
        <v>35</v>
      </c>
      <c r="D31" s="217">
        <f>IF(Init!$R$9="Yes",(TOCA_previous!Y31-LDD_previous!D32),(TOCA_current!AF31-LDD_current!D32))*Rates_previous!$E$74*100*12</f>
        <v>3314571.7805999997</v>
      </c>
      <c r="E31" s="218">
        <f>IF(Init!$R$9="Yes",(TOCA_previous!AB31-LDD_previous!D32),(TOCA_current!AI31-LDD_current!D32))*Rates_previous!$E$75*100*12</f>
        <v>-509710.23360000004</v>
      </c>
      <c r="F31" s="218">
        <f>IF(VLOOKUP($B31,TOCA_current!$B:$AH,33,FALSE)=0,(SUMPRODUCT(LS_Demand_Rates_Restatement!$C$4:$Z$4,IF(Init!$R$9="Yes",LS_previous!$D32:$AA32,LS_current!$D32:$AA32))-SUMPRODUCT(LS_Demand_Rates_Restatement!$C$4:$Z$4,IF(Init!$R$9="Yes",LDD_previous!$F32:$AC32,LDD_current!$F32:$AC32))),(SUMPRODUCT(LS_Demand_Rates_Restatement!$C$4:$AX$4,IF(Init!$R$9="Yes",LS_previous!$D32:$AY32,LS_current!$D32:$AY32))-SUMPRODUCT(LS_Demand_Rates_Restatement!$C$4:$AX$4,IF(Init!$R$9="Yes",LDD_previous!$F32:$BA32,LDD_current!$F32:$BA32)))/2)</f>
        <v>84929.990366408587</v>
      </c>
      <c r="G31" s="218">
        <f>+SUMPRODUCT(LS_Demand_Rates_Restatement!$C$6:$Z$6,IF(Init!$R$9="Yes",Demand_previous!D32:AA32,Demand_current!D32:AA32))-SUMPRODUCT(LS_Demand_Rates_Restatement!$C$6:$Z$6,IF(Init!$R$9="Yes",LDD_previous!BB32:BY32,LDD_current!BB32:BY32))</f>
        <v>150742.80265945516</v>
      </c>
      <c r="H31" s="218">
        <f>-IRD!C32*Rates_previous!$H$32</f>
        <v>0</v>
      </c>
      <c r="I31" s="218">
        <f>+IF(AND(L31&gt;0,J31&gt;0),-1*MIN(L31,J31)*Rates_previous!$H$33,IF(AND(L31&lt;0,K31&lt;ABS(L31)),(-1*L31-K31)*Rates_previous!$H$33,IF(AND(K31&gt;0,J31&gt;0,L31&lt;=0,ABS(L31)&lt;K31),-1*MIN(K31,K31+L31,J31)*Rates_previous!$H$33,0)))*IF(VLOOKUP($B31,TOCA_current!$B:$AH,33,FALSE)=0,1,0)*(1-TOCA_previous!AI31)</f>
        <v>-1342.3229595839825</v>
      </c>
      <c r="J31" s="237">
        <f>MAX(IF(Init!$R$9="Yes",(TOCA_previous!S31/SUMPRODUCT(TOCA_previous!$D$4:$D$137,TOCA_previous!$S$4:$S$137)-TOCA_previous!Y31)*RT1SC!$C$3*VLOOKUP(Init!$R$3,Init!$K:$M,3,FALSE),V31),0)</f>
        <v>4925.6581786706138</v>
      </c>
      <c r="K31" s="237">
        <f>IF(Init!$R$9="Yes",TOCA_previous!W31*VLOOKUP(Init!$R$3,Init!$K:$M,3,FALSE),W31)</f>
        <v>0</v>
      </c>
      <c r="L31" s="237">
        <f>IF(Init!$R$9="No",X31,IF(TOCA_previous!AA31=0,SUM(LS_previous!D32:AA32),0))</f>
        <v>-486.34889839999369</v>
      </c>
      <c r="M31" s="218">
        <f>+TOCA_previous!$D31*SUM('Charges_Including Slice and LS'!D31:I31)</f>
        <v>3039192.0170662794</v>
      </c>
      <c r="N31" s="218">
        <f>IF(Init!$R$9="Yes",TOCA_previous!Y31*RT1SC!$C$3*VLOOKUP(Init!$R$3,Init!$K:$M,3,FALSE)+IF(VLOOKUP($B31,TOCA_current!B:AO,33,FALSE)=0,SUM(LS_previous!D32:AA32),SUM(LS_previous!D32:AY32)/2),Z31)</f>
        <v>87312.540800260016</v>
      </c>
      <c r="O31" s="219">
        <f t="shared" si="0"/>
        <v>34.808195812545051</v>
      </c>
      <c r="P31" s="217">
        <f>(TOCA_current!AF31-LDD_current!D32)*Rates_current!$E$74*100*12</f>
        <v>3523370.8125203471</v>
      </c>
      <c r="Q31" s="218">
        <f>(TOCA_current!AI31-LDD_current!D32)*Rates_current!$E$75*100*12</f>
        <v>-523785.99903487728</v>
      </c>
      <c r="R31" s="218">
        <f>IF(VLOOKUP($B31,TOCA_current!$B:$AH,33,FALSE)=0,(SUMPRODUCT(LS_Demand_Rates_Restatement!$C$5:$Z$5,LS_current!$D32:$AA32)-SUMPRODUCT(LS_Demand_Rates_Restatement!$C$5:$Z$5,LDD_current!$F32:$AC32)),(SUMPRODUCT(LS_Demand_Rates_Restatement!$C$5:$AX$5,LS_current!$D32:$AY32)-SUMPRODUCT(LS_Demand_Rates_Restatement!$C$5:$AX$5,LDD_current!$F32:$BA32))/2)</f>
        <v>45852.552416073951</v>
      </c>
      <c r="S31" s="218">
        <f>+SUMPRODUCT(LS_Demand_Rates_Restatement!$C$7:$Z$7,Demand_current!D32:AA32)-SUMPRODUCT(LS_Demand_Rates_Restatement!$C$7:$Z$7,LDD_current!BB32:BY32)</f>
        <v>165199.14297588138</v>
      </c>
      <c r="T31" s="218">
        <f>-IRD!G32*Rates_current!$H$32</f>
        <v>0</v>
      </c>
      <c r="U31" s="218">
        <f>+IF(AND(X31&gt;0,V31&gt;0),-1*MIN(X31,V31)*Rates_current!$H$33,IF(AND(X31&lt;0,W31&lt;ABS(X31)),(-1*X31-W31)*Rates_current!$H$33,0))*IF(VLOOKUP($B31,TOCA_current!$B:$AH,33,FALSE)=0,1,0)*(1-TOCA_current!AP31)</f>
        <v>36.264763030604399</v>
      </c>
      <c r="V31" s="237">
        <f>MAX((TOCA_current!S31/SUMPRODUCT(TOCA_current!$D$4:$D$137,TOCA_current!$S$4:$S$137)-TOCA_current!AF31)*RT1SC!$C$4*VLOOKUP(Init!$R$4,Init!$K:$M,3,FALSE),0)</f>
        <v>3630.2365308310154</v>
      </c>
      <c r="W31" s="237">
        <f>TOCA_current!X31*VLOOKUP(Init!$R$4,Init!$K:$M,3,FALSE)</f>
        <v>0</v>
      </c>
      <c r="X31" s="237">
        <f>IF(TOCA_current!AH31=0,SUM(LS_current!D32:AA32),0)</f>
        <v>4.0977133367914576</v>
      </c>
      <c r="Y31" s="218">
        <f>TOCA_current!D31*SUM('Charges_Including Slice and LS'!P31:U31)</f>
        <v>3210672.7736404557</v>
      </c>
      <c r="Z31" s="218">
        <f>+TOCA_current!AF31*RT1SC!$C$4*VLOOKUP(Init!$R$4,Init!$K:$M,3,FALSE)+IF(VLOOKUP($B31,TOCA_current!B:AI,33,FALSE)=0,SUM(LS_current!D32:AA32),SUM(LS_current!D32:AY32)/2)</f>
        <v>87314.626205512788</v>
      </c>
      <c r="AA31" s="219">
        <f t="shared" si="1"/>
        <v>36.771305257420245</v>
      </c>
      <c r="AB31" s="224">
        <f>IF(TOCA_current!E31=1,"",AA31/O31-1)</f>
        <v>5.6397908568638799E-2</v>
      </c>
      <c r="AC31" s="235">
        <f t="shared" si="2"/>
        <v>88</v>
      </c>
    </row>
    <row r="32" spans="2:29" x14ac:dyDescent="0.25">
      <c r="B32" s="27">
        <v>10082</v>
      </c>
      <c r="C32" s="28" t="s">
        <v>36</v>
      </c>
      <c r="D32" s="217">
        <f>IF(Init!$R$9="Yes",(TOCA_previous!Y32-LDD_previous!D33),(TOCA_current!AF32-LDD_current!D33))*Rates_previous!$E$74*100*12</f>
        <v>39299.502119999997</v>
      </c>
      <c r="E32" s="218">
        <f>IF(Init!$R$9="Yes",(TOCA_previous!AB32-LDD_previous!D33),(TOCA_current!AI32-LDD_current!D33))*Rates_previous!$E$75*100*12</f>
        <v>-6043.4227199999996</v>
      </c>
      <c r="F32" s="218">
        <f>IF(VLOOKUP($B32,TOCA_current!$B:$AH,33,FALSE)=0,(SUMPRODUCT(LS_Demand_Rates_Restatement!$C$4:$Z$4,IF(Init!$R$9="Yes",LS_previous!$D33:$AA33,LS_current!$D33:$AA33))-SUMPRODUCT(LS_Demand_Rates_Restatement!$C$4:$Z$4,IF(Init!$R$9="Yes",LDD_previous!$F33:$AC33,LDD_current!$F33:$AC33))),(SUMPRODUCT(LS_Demand_Rates_Restatement!$C$4:$AX$4,IF(Init!$R$9="Yes",LS_previous!$D33:$AY33,LS_current!$D33:$AY33))-SUMPRODUCT(LS_Demand_Rates_Restatement!$C$4:$AX$4,IF(Init!$R$9="Yes",LDD_previous!$F33:$BA33,LDD_current!$F33:$BA33)))/2)</f>
        <v>-2011.1526269676788</v>
      </c>
      <c r="G32" s="218">
        <f>+SUMPRODUCT(LS_Demand_Rates_Restatement!$C$6:$Z$6,IF(Init!$R$9="Yes",Demand_previous!D33:AA33,Demand_current!D33:AA33))-SUMPRODUCT(LS_Demand_Rates_Restatement!$C$6:$Z$6,IF(Init!$R$9="Yes",LDD_previous!BB33:BY33,LDD_current!BB33:BY33))</f>
        <v>790.43696805555533</v>
      </c>
      <c r="H32" s="218">
        <f>-IRD!C33*Rates_previous!$H$32</f>
        <v>0</v>
      </c>
      <c r="I32" s="218">
        <f>+IF(AND(L32&gt;0,J32&gt;0),-1*MIN(L32,J32)*Rates_previous!$H$33,IF(AND(L32&lt;0,K32&lt;ABS(L32)),(-1*L32-K32)*Rates_previous!$H$33,IF(AND(K32&gt;0,J32&gt;0,L32&lt;=0,ABS(L32)&lt;K32),-1*MIN(K32,K32+L32,J32)*Rates_previous!$H$33,0)))*IF(VLOOKUP($B32,TOCA_current!$B:$AH,33,FALSE)=0,1,0)*(1-TOCA_previous!AI32)</f>
        <v>-270.38263735679971</v>
      </c>
      <c r="J32" s="237">
        <f>MAX(IF(Init!$R$9="Yes",(TOCA_previous!S32/SUMPRODUCT(TOCA_previous!$D$4:$D$137,TOCA_previous!$S$4:$S$137)-TOCA_previous!Y32)*RT1SC!$C$3*VLOOKUP(Init!$R$3,Init!$K:$M,3,FALSE),V32),0)</f>
        <v>1.4444136880606488</v>
      </c>
      <c r="K32" s="237">
        <f>IF(Init!$R$9="Yes",TOCA_previous!W32*VLOOKUP(Init!$R$3,Init!$K:$M,3,FALSE),W32)</f>
        <v>0</v>
      </c>
      <c r="L32" s="237">
        <f>IF(Init!$R$9="No",X32,IF(TOCA_previous!AA32=0,SUM(LS_previous!D33:AA33),0))</f>
        <v>-97.964723679999906</v>
      </c>
      <c r="M32" s="218">
        <f>+TOCA_previous!$D32*SUM('Charges_Including Slice and LS'!D32:I32)</f>
        <v>31764.981103731068</v>
      </c>
      <c r="N32" s="218">
        <f>IF(Init!$R$9="Yes",TOCA_previous!Y32*RT1SC!$C$3*VLOOKUP(Init!$R$3,Init!$K:$M,3,FALSE)+IF(VLOOKUP($B32,TOCA_current!B:AO,33,FALSE)=0,SUM(LS_previous!D33:AA33),SUM(LS_previous!D33:AY33)/2),Z32)</f>
        <v>943.03027665200011</v>
      </c>
      <c r="O32" s="219">
        <f t="shared" si="0"/>
        <v>33.683946200014823</v>
      </c>
      <c r="P32" s="217">
        <f>(TOCA_current!AF32-LDD_current!D33)*Rates_current!$E$74*100*12</f>
        <v>40347.719716229913</v>
      </c>
      <c r="Q32" s="218">
        <f>(TOCA_current!AI32-LDD_current!D33)*Rates_current!$E$75*100*12</f>
        <v>-5998.1114123004791</v>
      </c>
      <c r="R32" s="218">
        <f>IF(VLOOKUP($B32,TOCA_current!$B:$AH,33,FALSE)=0,(SUMPRODUCT(LS_Demand_Rates_Restatement!$C$5:$Z$5,LS_current!$D33:$AA33)-SUMPRODUCT(LS_Demand_Rates_Restatement!$C$5:$Z$5,LDD_current!$F33:$AC33)),(SUMPRODUCT(LS_Demand_Rates_Restatement!$C$5:$AX$5,LS_current!$D33:$AY33)-SUMPRODUCT(LS_Demand_Rates_Restatement!$C$5:$AX$5,LDD_current!$F33:$BA33))/2)</f>
        <v>-1251.1267059315674</v>
      </c>
      <c r="S32" s="218">
        <f>+SUMPRODUCT(LS_Demand_Rates_Restatement!$C$7:$Z$7,Demand_current!D33:AA33)-SUMPRODUCT(LS_Demand_Rates_Restatement!$C$7:$Z$7,LDD_current!BB33:BY33)</f>
        <v>822.49391995192229</v>
      </c>
      <c r="T32" s="218">
        <f>-IRD!G33*Rates_current!$H$32</f>
        <v>0</v>
      </c>
      <c r="U32" s="218">
        <f>+IF(AND(X32&gt;0,V32&gt;0),-1*MIN(X32,V32)*Rates_current!$H$33,IF(AND(X32&lt;0,W32&lt;ABS(X32)),(-1*X32-W32)*Rates_current!$H$33,0))*IF(VLOOKUP($B32,TOCA_current!$B:$AH,33,FALSE)=0,1,0)*(1-TOCA_current!AP32)</f>
        <v>-502.48106508542952</v>
      </c>
      <c r="V32" s="237">
        <f>MAX((TOCA_current!S32/SUMPRODUCT(TOCA_current!$D$4:$D$137,TOCA_current!$S$4:$S$137)-TOCA_current!AF32)*RT1SC!$C$4*VLOOKUP(Init!$R$4,Init!$K:$M,3,FALSE),0)</f>
        <v>27.895623341941928</v>
      </c>
      <c r="W32" s="237">
        <f>TOCA_current!X32*VLOOKUP(Init!$R$4,Init!$K:$M,3,FALSE)</f>
        <v>0</v>
      </c>
      <c r="X32" s="237">
        <f>IF(TOCA_current!AH32=0,SUM(LS_current!D33:AA33),0)</f>
        <v>-56.777521478579608</v>
      </c>
      <c r="Y32" s="218">
        <f>TOCA_current!D32*SUM('Charges_Including Slice and LS'!P32:U32)</f>
        <v>33418.494452864361</v>
      </c>
      <c r="Z32" s="218">
        <f>+TOCA_current!AF32*RT1SC!$C$4*VLOOKUP(Init!$R$4,Init!$K:$M,3,FALSE)+IF(VLOOKUP($B32,TOCA_current!B:AI,33,FALSE)=0,SUM(LS_current!D33:AA33),SUM(LS_current!D33:AY33)/2)</f>
        <v>943.05500235342038</v>
      </c>
      <c r="AA32" s="219">
        <f t="shared" si="1"/>
        <v>35.436421385250661</v>
      </c>
      <c r="AB32" s="224">
        <f>IF(TOCA_current!E32=1,"",AA32/O32-1)</f>
        <v>5.2027015327410275E-2</v>
      </c>
      <c r="AC32" s="235">
        <f t="shared" si="2"/>
        <v>98</v>
      </c>
    </row>
    <row r="33" spans="2:29" x14ac:dyDescent="0.25">
      <c r="B33" s="27">
        <v>10083</v>
      </c>
      <c r="C33" s="28" t="s">
        <v>37</v>
      </c>
      <c r="D33" s="217">
        <f>IF(Init!$R$9="Yes",(TOCA_previous!Y33-LDD_previous!D34),(TOCA_current!AF33-LDD_current!D34))*Rates_previous!$E$74*100*12</f>
        <v>2777321.7007200001</v>
      </c>
      <c r="E33" s="218">
        <f>IF(Init!$R$9="Yes",(TOCA_previous!AB33-LDD_previous!D34),(TOCA_current!AI33-LDD_current!D34))*Rates_previous!$E$75*100*12</f>
        <v>-427092.66431999998</v>
      </c>
      <c r="F33" s="218">
        <f>IF(VLOOKUP($B33,TOCA_current!$B:$AH,33,FALSE)=0,(SUMPRODUCT(LS_Demand_Rates_Restatement!$C$4:$Z$4,IF(Init!$R$9="Yes",LS_previous!$D34:$AA34,LS_current!$D34:$AA34))-SUMPRODUCT(LS_Demand_Rates_Restatement!$C$4:$Z$4,IF(Init!$R$9="Yes",LDD_previous!$F34:$AC34,LDD_current!$F34:$AC34))),(SUMPRODUCT(LS_Demand_Rates_Restatement!$C$4:$AX$4,IF(Init!$R$9="Yes",LS_previous!$D34:$AY34,LS_current!$D34:$AY34))-SUMPRODUCT(LS_Demand_Rates_Restatement!$C$4:$AX$4,IF(Init!$R$9="Yes",LDD_previous!$F34:$BA34,LDD_current!$F34:$BA34)))/2)</f>
        <v>80261.443589625429</v>
      </c>
      <c r="G33" s="218">
        <f>+SUMPRODUCT(LS_Demand_Rates_Restatement!$C$6:$Z$6,IF(Init!$R$9="Yes",Demand_previous!D34:AA34,Demand_current!D34:AA34))-SUMPRODUCT(LS_Demand_Rates_Restatement!$C$6:$Z$6,IF(Init!$R$9="Yes",LDD_previous!BB34:BY34,LDD_current!BB34:BY34))</f>
        <v>119948.93996367522</v>
      </c>
      <c r="H33" s="218">
        <f>-IRD!C34*Rates_previous!$H$32</f>
        <v>0</v>
      </c>
      <c r="I33" s="218">
        <f>+IF(AND(L33&gt;0,J33&gt;0),-1*MIN(L33,J33)*Rates_previous!$H$33,IF(AND(L33&lt;0,K33&lt;ABS(L33)),(-1*L33-K33)*Rates_previous!$H$33,IF(AND(K33&gt;0,J33&gt;0,L33&lt;=0,ABS(L33)&lt;K33),-1*MIN(K33,K33+L33,J33)*Rates_previous!$H$33,0)))*IF(VLOOKUP($B33,TOCA_current!$B:$AH,33,FALSE)=0,1,0)*(1-TOCA_previous!AI33)</f>
        <v>0</v>
      </c>
      <c r="J33" s="237">
        <f>MAX(IF(Init!$R$9="Yes",(TOCA_previous!S33/SUMPRODUCT(TOCA_previous!$D$4:$D$137,TOCA_previous!$S$4:$S$137)-TOCA_previous!Y33)*RT1SC!$C$3*VLOOKUP(Init!$R$3,Init!$K:$M,3,FALSE),V33),0)</f>
        <v>0</v>
      </c>
      <c r="K33" s="237">
        <f>IF(Init!$R$9="Yes",TOCA_previous!W33*VLOOKUP(Init!$R$3,Init!$K:$M,3,FALSE),W33)</f>
        <v>0</v>
      </c>
      <c r="L33" s="237">
        <f>IF(Init!$R$9="No",X33,IF(TOCA_previous!AA33=0,SUM(LS_previous!D34:AA34),0))</f>
        <v>794.7874259200089</v>
      </c>
      <c r="M33" s="218">
        <f>+TOCA_previous!$D33*SUM('Charges_Including Slice and LS'!D33:I33)</f>
        <v>2550439.4199533006</v>
      </c>
      <c r="N33" s="218">
        <f>IF(Init!$R$9="Yes",TOCA_previous!Y33*RT1SC!$C$3*VLOOKUP(Init!$R$3,Init!$K:$M,3,FALSE)+IF(VLOOKUP($B33,TOCA_current!B:AO,33,FALSE)=0,SUM(LS_previous!D34:AA34),SUM(LS_previous!D34:AY34)/2),Z33)</f>
        <v>74362.589784712007</v>
      </c>
      <c r="O33" s="219">
        <f t="shared" si="0"/>
        <v>34.29734530947762</v>
      </c>
      <c r="P33" s="217">
        <f>(TOCA_current!AF33-LDD_current!D34)*Rates_current!$E$74*100*12</f>
        <v>2935729.790395624</v>
      </c>
      <c r="Q33" s="218">
        <f>(TOCA_current!AI33-LDD_current!D34)*Rates_current!$E$75*100*12</f>
        <v>-436427.00214652554</v>
      </c>
      <c r="R33" s="218">
        <f>IF(VLOOKUP($B33,TOCA_current!$B:$AH,33,FALSE)=0,(SUMPRODUCT(LS_Demand_Rates_Restatement!$C$5:$Z$5,LS_current!$D34:$AA34)-SUMPRODUCT(LS_Demand_Rates_Restatement!$C$5:$Z$5,LDD_current!$F34:$AC34)),(SUMPRODUCT(LS_Demand_Rates_Restatement!$C$5:$AX$5,LS_current!$D34:$AY34)-SUMPRODUCT(LS_Demand_Rates_Restatement!$C$5:$AX$5,LDD_current!$F34:$BA34))/2)</f>
        <v>65222.1836818503</v>
      </c>
      <c r="S33" s="218">
        <f>+SUMPRODUCT(LS_Demand_Rates_Restatement!$C$7:$Z$7,Demand_current!D34:AA34)-SUMPRODUCT(LS_Demand_Rates_Restatement!$C$7:$Z$7,LDD_current!BB34:BY34)</f>
        <v>129055.2225818732</v>
      </c>
      <c r="T33" s="218">
        <f>-IRD!G34*Rates_current!$H$32</f>
        <v>0</v>
      </c>
      <c r="U33" s="218">
        <f>+IF(AND(X33&gt;0,V33&gt;0),-1*MIN(X33,V33)*Rates_current!$H$33,IF(AND(X33&lt;0,W33&lt;ABS(X33)),(-1*X33-W33)*Rates_current!$H$33,0))*IF(VLOOKUP($B33,TOCA_current!$B:$AH,33,FALSE)=0,1,0)*(1-TOCA_current!AP33)</f>
        <v>4.8490111327463099</v>
      </c>
      <c r="V33" s="237">
        <f>MAX((TOCA_current!S33/SUMPRODUCT(TOCA_current!$D$4:$D$137,TOCA_current!$S$4:$S$137)-TOCA_current!AF33)*RT1SC!$C$4*VLOOKUP(Init!$R$4,Init!$K:$M,3,FALSE),0)</f>
        <v>0.54791086245721021</v>
      </c>
      <c r="W33" s="237">
        <f>TOCA_current!X33*VLOOKUP(Init!$R$4,Init!$K:$M,3,FALSE)</f>
        <v>0</v>
      </c>
      <c r="X33" s="237">
        <f>IF(TOCA_current!AH33=0,SUM(LS_current!D34:AA34),0)</f>
        <v>1615.7866641965954</v>
      </c>
      <c r="Y33" s="218">
        <f>TOCA_current!D33*SUM('Charges_Including Slice and LS'!P33:U33)</f>
        <v>2693585.0435239552</v>
      </c>
      <c r="Z33" s="218">
        <f>+TOCA_current!AF33*RT1SC!$C$4*VLOOKUP(Init!$R$4,Init!$K:$M,3,FALSE)+IF(VLOOKUP($B33,TOCA_current!B:AI,33,FALSE)=0,SUM(LS_current!D34:AA34),SUM(LS_current!D34:AY34)/2)</f>
        <v>74364.337171236592</v>
      </c>
      <c r="AA33" s="219">
        <f t="shared" si="1"/>
        <v>36.221462410422824</v>
      </c>
      <c r="AB33" s="224">
        <f>IF(TOCA_current!E33=1,"",AA33/O33-1)</f>
        <v>5.6101050491901949E-2</v>
      </c>
      <c r="AC33" s="235">
        <f t="shared" si="2"/>
        <v>89</v>
      </c>
    </row>
    <row r="34" spans="2:29" x14ac:dyDescent="0.25">
      <c r="B34" s="27">
        <v>10086</v>
      </c>
      <c r="C34" s="28" t="s">
        <v>38</v>
      </c>
      <c r="D34" s="217">
        <f>IF(Init!$R$9="Yes",(TOCA_previous!Y34-LDD_previous!D35),(TOCA_current!AF34-LDD_current!D35))*Rates_previous!$E$74*100*12</f>
        <v>1310297.17248</v>
      </c>
      <c r="E34" s="218">
        <f>IF(Init!$R$9="Yes",(TOCA_previous!AB34-LDD_previous!D35),(TOCA_current!AI34-LDD_current!D35))*Rates_previous!$E$75*100*12</f>
        <v>-201495.67488000001</v>
      </c>
      <c r="F34" s="218">
        <f>IF(VLOOKUP($B34,TOCA_current!$B:$AH,33,FALSE)=0,(SUMPRODUCT(LS_Demand_Rates_Restatement!$C$4:$Z$4,IF(Init!$R$9="Yes",LS_previous!$D35:$AA35,LS_current!$D35:$AA35))-SUMPRODUCT(LS_Demand_Rates_Restatement!$C$4:$Z$4,IF(Init!$R$9="Yes",LDD_previous!$F35:$AC35,LDD_current!$F35:$AC35))),(SUMPRODUCT(LS_Demand_Rates_Restatement!$C$4:$AX$4,IF(Init!$R$9="Yes",LS_previous!$D35:$AY35,LS_current!$D35:$AY35))-SUMPRODUCT(LS_Demand_Rates_Restatement!$C$4:$AX$4,IF(Init!$R$9="Yes",LDD_previous!$F35:$BA35,LDD_current!$F35:$BA35)))/2)</f>
        <v>13320.877331760288</v>
      </c>
      <c r="G34" s="218">
        <f>+SUMPRODUCT(LS_Demand_Rates_Restatement!$C$6:$Z$6,IF(Init!$R$9="Yes",Demand_previous!D35:AA35,Demand_current!D35:AA35))-SUMPRODUCT(LS_Demand_Rates_Restatement!$C$6:$Z$6,IF(Init!$R$9="Yes",LDD_previous!BB35:BY35,LDD_current!BB35:BY35))</f>
        <v>84612.66881346154</v>
      </c>
      <c r="H34" s="218">
        <f>-IRD!C35*Rates_previous!$H$32</f>
        <v>0</v>
      </c>
      <c r="I34" s="218">
        <f>+IF(AND(L34&gt;0,J34&gt;0),-1*MIN(L34,J34)*Rates_previous!$H$33,IF(AND(L34&lt;0,K34&lt;ABS(L34)),(-1*L34-K34)*Rates_previous!$H$33,IF(AND(K34&gt;0,J34&gt;0,L34&lt;=0,ABS(L34)&lt;K34),-1*MIN(K34,K34+L34,J34)*Rates_previous!$H$33,0)))*IF(VLOOKUP($B34,TOCA_current!$B:$AH,33,FALSE)=0,1,0)*(1-TOCA_previous!AI34)</f>
        <v>-806.14353438718808</v>
      </c>
      <c r="J34" s="237">
        <f>MAX(IF(Init!$R$9="Yes",(TOCA_previous!S34/SUMPRODUCT(TOCA_previous!$D$4:$D$137,TOCA_previous!$S$4:$S$137)-TOCA_previous!Y34)*RT1SC!$C$3*VLOOKUP(Init!$R$3,Init!$K:$M,3,FALSE),V34),0)</f>
        <v>0</v>
      </c>
      <c r="K34" s="237">
        <f>IF(Init!$R$9="Yes",TOCA_previous!W34*VLOOKUP(Init!$R$3,Init!$K:$M,3,FALSE),W34)</f>
        <v>0</v>
      </c>
      <c r="L34" s="237">
        <f>IF(Init!$R$9="No",X34,IF(TOCA_previous!AA34=0,SUM(LS_previous!D35:AA35),0))</f>
        <v>-292.08099071999573</v>
      </c>
      <c r="M34" s="218">
        <f>+TOCA_previous!$D34*SUM('Charges_Including Slice and LS'!D34:I34)</f>
        <v>1205928.9002108343</v>
      </c>
      <c r="N34" s="218">
        <f>IF(Init!$R$9="Yes",TOCA_previous!Y34*RT1SC!$C$3*VLOOKUP(Init!$R$3,Init!$K:$M,3,FALSE)+IF(VLOOKUP($B34,TOCA_current!B:AO,33,FALSE)=0,SUM(LS_previous!D35:AA35),SUM(LS_previous!D35:AY35)/2),Z34)</f>
        <v>34416.063691008007</v>
      </c>
      <c r="O34" s="219">
        <f t="shared" si="0"/>
        <v>35.039710265468599</v>
      </c>
      <c r="P34" s="217">
        <f>(TOCA_current!AF34-LDD_current!D35)*Rates_current!$E$74*100*12</f>
        <v>1384941.6675601616</v>
      </c>
      <c r="Q34" s="218">
        <f>(TOCA_current!AI34-LDD_current!D35)*Rates_current!$E$75*100*12</f>
        <v>-205886.09418295202</v>
      </c>
      <c r="R34" s="218">
        <f>IF(VLOOKUP($B34,TOCA_current!$B:$AH,33,FALSE)=0,(SUMPRODUCT(LS_Demand_Rates_Restatement!$C$5:$Z$5,LS_current!$D35:$AA35)-SUMPRODUCT(LS_Demand_Rates_Restatement!$C$5:$Z$5,LDD_current!$F35:$AC35)),(SUMPRODUCT(LS_Demand_Rates_Restatement!$C$5:$AX$5,LS_current!$D35:$AY35)-SUMPRODUCT(LS_Demand_Rates_Restatement!$C$5:$AX$5,LDD_current!$F35:$BA35))/2)</f>
        <v>10827.001230447109</v>
      </c>
      <c r="S34" s="218">
        <f>+SUMPRODUCT(LS_Demand_Rates_Restatement!$C$7:$Z$7,Demand_current!D35:AA35)-SUMPRODUCT(LS_Demand_Rates_Restatement!$C$7:$Z$7,LDD_current!BB35:BY35)</f>
        <v>90316.21464891381</v>
      </c>
      <c r="T34" s="218">
        <f>-IRD!G35*Rates_current!$H$32</f>
        <v>0</v>
      </c>
      <c r="U34" s="218">
        <f>+IF(AND(X34&gt;0,V34&gt;0),-1*MIN(X34,V34)*Rates_current!$H$33,IF(AND(X34&lt;0,W34&lt;ABS(X34)),(-1*X34-W34)*Rates_current!$H$33,0))*IF(VLOOKUP($B34,TOCA_current!$B:$AH,33,FALSE)=0,1,0)*(1-TOCA_current!AP34)</f>
        <v>0</v>
      </c>
      <c r="V34" s="237">
        <f>MAX((TOCA_current!S34/SUMPRODUCT(TOCA_current!$D$4:$D$137,TOCA_current!$S$4:$S$137)-TOCA_current!AF34)*RT1SC!$C$4*VLOOKUP(Init!$R$4,Init!$K:$M,3,FALSE),0)</f>
        <v>0</v>
      </c>
      <c r="W34" s="237">
        <f>TOCA_current!X34*VLOOKUP(Init!$R$4,Init!$K:$M,3,FALSE)</f>
        <v>0</v>
      </c>
      <c r="X34" s="237">
        <f>IF(TOCA_current!AH34=0,SUM(LS_current!D35:AA35),0)</f>
        <v>97.48335170151563</v>
      </c>
      <c r="Y34" s="218">
        <f>TOCA_current!D34*SUM('Charges_Including Slice and LS'!P34:U34)</f>
        <v>1280198.7892565704</v>
      </c>
      <c r="Z34" s="218">
        <f>+TOCA_current!AF34*RT1SC!$C$4*VLOOKUP(Init!$R$4,Init!$K:$M,3,FALSE)+IF(VLOOKUP($B34,TOCA_current!B:AI,33,FALSE)=0,SUM(LS_current!D35:AA35),SUM(LS_current!D35:AY35)/2)</f>
        <v>34416.888080781515</v>
      </c>
      <c r="AA34" s="219">
        <f t="shared" si="1"/>
        <v>37.196819952220984</v>
      </c>
      <c r="AB34" s="224">
        <f>IF(TOCA_current!E34=1,"",AA34/O34-1)</f>
        <v>6.1561858543054182E-2</v>
      </c>
      <c r="AC34" s="235">
        <f t="shared" si="2"/>
        <v>69</v>
      </c>
    </row>
    <row r="35" spans="2:29" x14ac:dyDescent="0.25">
      <c r="B35" s="27">
        <v>10087</v>
      </c>
      <c r="C35" s="28" t="s">
        <v>39</v>
      </c>
      <c r="D35" s="217">
        <f>IF(Init!$R$9="Yes",(TOCA_previous!Y35-LDD_previous!D36),(TOCA_current!AF35-LDD_current!D36))*Rates_previous!$E$74*100*12</f>
        <v>28185508.789920002</v>
      </c>
      <c r="E35" s="218">
        <f>IF(Init!$R$9="Yes",(TOCA_previous!AB35-LDD_previous!D36),(TOCA_current!AI35-LDD_current!D36))*Rates_previous!$E$75*100*12</f>
        <v>-4334328.2995199999</v>
      </c>
      <c r="F35" s="218">
        <f>IF(VLOOKUP($B35,TOCA_current!$B:$AH,33,FALSE)=0,(SUMPRODUCT(LS_Demand_Rates_Restatement!$C$4:$Z$4,IF(Init!$R$9="Yes",LS_previous!$D36:$AA36,LS_current!$D36:$AA36))-SUMPRODUCT(LS_Demand_Rates_Restatement!$C$4:$Z$4,IF(Init!$R$9="Yes",LDD_previous!$F36:$AC36,LDD_current!$F36:$AC36))),(SUMPRODUCT(LS_Demand_Rates_Restatement!$C$4:$AX$4,IF(Init!$R$9="Yes",LS_previous!$D36:$AY36,LS_current!$D36:$AY36))-SUMPRODUCT(LS_Demand_Rates_Restatement!$C$4:$AX$4,IF(Init!$R$9="Yes",LDD_previous!$F36:$BA36,LDD_current!$F36:$BA36)))/2)</f>
        <v>-6094469.4707664251</v>
      </c>
      <c r="G35" s="218">
        <f>+SUMPRODUCT(LS_Demand_Rates_Restatement!$C$6:$Z$6,IF(Init!$R$9="Yes",Demand_previous!D36:AA36,Demand_current!D36:AA36))-SUMPRODUCT(LS_Demand_Rates_Restatement!$C$6:$Z$6,IF(Init!$R$9="Yes",LDD_previous!BB36:BY36,LDD_current!BB36:BY36))</f>
        <v>179376.89318397432</v>
      </c>
      <c r="H35" s="218">
        <f>-IRD!C36*Rates_previous!$H$32</f>
        <v>0</v>
      </c>
      <c r="I35" s="218">
        <f>+IF(AND(L35&gt;0,J35&gt;0),-1*MIN(L35,J35)*Rates_previous!$H$33,IF(AND(L35&lt;0,K35&lt;ABS(L35)),(-1*L35-K35)*Rates_previous!$H$33,IF(AND(K35&gt;0,J35&gt;0,L35&lt;=0,ABS(L35)&lt;K35),-1*MIN(K35,K35+L35,J35)*Rates_previous!$H$33,0)))*IF(VLOOKUP($B35,TOCA_current!$B:$AH,33,FALSE)=0,1,0)*(1-TOCA_previous!AI35)</f>
        <v>-585905.25964154862</v>
      </c>
      <c r="J35" s="237">
        <f>MAX(IF(Init!$R$9="Yes",(TOCA_previous!S35/SUMPRODUCT(TOCA_previous!$D$4:$D$137,TOCA_previous!$S$4:$S$137)-TOCA_previous!Y35)*RT1SC!$C$3*VLOOKUP(Init!$R$3,Init!$K:$M,3,FALSE),V35),0)</f>
        <v>5323.8164893562453</v>
      </c>
      <c r="K35" s="237">
        <f>IF(Init!$R$9="Yes",TOCA_previous!W35*VLOOKUP(Init!$R$3,Init!$K:$M,3,FALSE),W35)</f>
        <v>0</v>
      </c>
      <c r="L35" s="237">
        <f>IF(Init!$R$9="No",X35,IF(TOCA_previous!AA35=0,SUM(LS_previous!D36:AA36),0))</f>
        <v>-212284.51436287994</v>
      </c>
      <c r="M35" s="218">
        <f>+TOCA_previous!$D35*SUM('Charges_Including Slice and LS'!D35:I35)</f>
        <v>17350182.653176002</v>
      </c>
      <c r="N35" s="218">
        <f>IF(Init!$R$9="Yes",TOCA_previous!Y35*RT1SC!$C$3*VLOOKUP(Init!$R$3,Init!$K:$M,3,FALSE)+IF(VLOOKUP($B35,TOCA_current!B:AO,33,FALSE)=0,SUM(LS_previous!D36:AA36),SUM(LS_previous!D36:AY36)/2),Z35)</f>
        <v>534314.60647403216</v>
      </c>
      <c r="O35" s="219">
        <f t="shared" si="0"/>
        <v>32.47184793930807</v>
      </c>
      <c r="P35" s="217">
        <f>(TOCA_current!AF35-LDD_current!D36)*Rates_current!$E$74*100*12</f>
        <v>29573640.891882531</v>
      </c>
      <c r="Q35" s="218">
        <f>(TOCA_current!AI35-LDD_current!D36)*Rates_current!$E$75*100*12</f>
        <v>-4396431.6740686335</v>
      </c>
      <c r="R35" s="218">
        <f>IF(VLOOKUP($B35,TOCA_current!$B:$AH,33,FALSE)=0,(SUMPRODUCT(LS_Demand_Rates_Restatement!$C$5:$Z$5,LS_current!$D36:$AA36)-SUMPRODUCT(LS_Demand_Rates_Restatement!$C$5:$Z$5,LDD_current!$F36:$AC36)),(SUMPRODUCT(LS_Demand_Rates_Restatement!$C$5:$AX$5,LS_current!$D36:$AY36)-SUMPRODUCT(LS_Demand_Rates_Restatement!$C$5:$AX$5,LDD_current!$F36:$BA36))/2)</f>
        <v>-5077140.3506474728</v>
      </c>
      <c r="S35" s="218">
        <f>+SUMPRODUCT(LS_Demand_Rates_Restatement!$C$7:$Z$7,Demand_current!D36:AA36)-SUMPRODUCT(LS_Demand_Rates_Restatement!$C$7:$Z$7,LDD_current!BB36:BY36)</f>
        <v>180649.47690769235</v>
      </c>
      <c r="T35" s="218">
        <f>-IRD!G36*Rates_current!$H$32</f>
        <v>0</v>
      </c>
      <c r="U35" s="218">
        <f>+IF(AND(X35&gt;0,V35&gt;0),-1*MIN(X35,V35)*Rates_current!$H$33,IF(AND(X35&lt;0,W35&lt;ABS(X35)),(-1*X35-W35)*Rates_current!$H$33,0))*IF(VLOOKUP($B35,TOCA_current!$B:$AH,33,FALSE)=0,1,0)*(1-TOCA_current!AP35)</f>
        <v>-1756850.9402307768</v>
      </c>
      <c r="V35" s="237">
        <f>MAX((TOCA_current!S35/SUMPRODUCT(TOCA_current!$D$4:$D$137,TOCA_current!$S$4:$S$137)-TOCA_current!AF35)*RT1SC!$C$4*VLOOKUP(Init!$R$4,Init!$K:$M,3,FALSE),0)</f>
        <v>10684.000216408356</v>
      </c>
      <c r="W35" s="237">
        <f>TOCA_current!X35*VLOOKUP(Init!$R$4,Init!$K:$M,3,FALSE)</f>
        <v>0</v>
      </c>
      <c r="X35" s="237">
        <f>IF(TOCA_current!AH35=0,SUM(LS_current!D36:AA36),0)</f>
        <v>-198514.23053455105</v>
      </c>
      <c r="Y35" s="218">
        <f>TOCA_current!D35*SUM('Charges_Including Slice and LS'!P35:U35)</f>
        <v>18523867.403843343</v>
      </c>
      <c r="Z35" s="218">
        <f>+TOCA_current!AF35*RT1SC!$C$4*VLOOKUP(Init!$R$4,Init!$K:$M,3,FALSE)+IF(VLOOKUP($B35,TOCA_current!B:AI,33,FALSE)=0,SUM(LS_current!D36:AA36),SUM(LS_current!D36:AY36)/2)</f>
        <v>534332.33972498495</v>
      </c>
      <c r="AA35" s="219">
        <f t="shared" si="1"/>
        <v>34.667314752794816</v>
      </c>
      <c r="AB35" s="224">
        <f>IF(TOCA_current!E35=1,"",AA35/O35-1)</f>
        <v>6.7611391183840519E-2</v>
      </c>
      <c r="AC35" s="235">
        <f t="shared" si="2"/>
        <v>42</v>
      </c>
    </row>
    <row r="36" spans="2:29" x14ac:dyDescent="0.25">
      <c r="B36" s="27">
        <v>10089</v>
      </c>
      <c r="C36" s="28" t="s">
        <v>40</v>
      </c>
      <c r="D36" s="217">
        <f>IF(Init!$R$9="Yes",(TOCA_previous!Y36-LDD_previous!D37),(TOCA_current!AF36-LDD_current!D37))*Rates_previous!$E$74*100*12</f>
        <v>33587896.03644</v>
      </c>
      <c r="E36" s="218">
        <f>IF(Init!$R$9="Yes",(TOCA_previous!AB36-LDD_previous!D37),(TOCA_current!AI36-LDD_current!D37))*Rates_previous!$E$75*100*12</f>
        <v>-5165099.8886399996</v>
      </c>
      <c r="F36" s="218">
        <f>IF(VLOOKUP($B36,TOCA_current!$B:$AH,33,FALSE)=0,(SUMPRODUCT(LS_Demand_Rates_Restatement!$C$4:$Z$4,IF(Init!$R$9="Yes",LS_previous!$D37:$AA37,LS_current!$D37:$AA37))-SUMPRODUCT(LS_Demand_Rates_Restatement!$C$4:$Z$4,IF(Init!$R$9="Yes",LDD_previous!$F37:$AC37,LDD_current!$F37:$AC37))),(SUMPRODUCT(LS_Demand_Rates_Restatement!$C$4:$AX$4,IF(Init!$R$9="Yes",LS_previous!$D37:$AY37,LS_current!$D37:$AY37))-SUMPRODUCT(LS_Demand_Rates_Restatement!$C$4:$AX$4,IF(Init!$R$9="Yes",LDD_previous!$F37:$BA37,LDD_current!$F37:$BA37)))/2)</f>
        <v>912034.46646395209</v>
      </c>
      <c r="G36" s="218">
        <f>+SUMPRODUCT(LS_Demand_Rates_Restatement!$C$6:$Z$6,IF(Init!$R$9="Yes",Demand_previous!D37:AA37,Demand_current!D37:AA37))-SUMPRODUCT(LS_Demand_Rates_Restatement!$C$6:$Z$6,IF(Init!$R$9="Yes",LDD_previous!BB37:BY37,LDD_current!BB37:BY37))</f>
        <v>1730770.1465048075</v>
      </c>
      <c r="H36" s="218">
        <f>-IRD!C37*Rates_previous!$H$32</f>
        <v>0</v>
      </c>
      <c r="I36" s="218">
        <f>+IF(AND(L36&gt;0,J36&gt;0),-1*MIN(L36,J36)*Rates_previous!$H$33,IF(AND(L36&lt;0,K36&lt;ABS(L36)),(-1*L36-K36)*Rates_previous!$H$33,IF(AND(K36&gt;0,J36&gt;0,L36&lt;=0,ABS(L36)&lt;K36),-1*MIN(K36,K36+L36,J36)*Rates_previous!$H$33,0)))*IF(VLOOKUP($B36,TOCA_current!$B:$AH,33,FALSE)=0,1,0)*(1-TOCA_previous!AI36)</f>
        <v>0</v>
      </c>
      <c r="J36" s="237">
        <f>MAX(IF(Init!$R$9="Yes",(TOCA_previous!S36/SUMPRODUCT(TOCA_previous!$D$4:$D$137,TOCA_previous!$S$4:$S$137)-TOCA_previous!Y36)*RT1SC!$C$3*VLOOKUP(Init!$R$3,Init!$K:$M,3,FALSE),V36),0)</f>
        <v>0</v>
      </c>
      <c r="K36" s="237">
        <f>IF(Init!$R$9="Yes",TOCA_previous!W36*VLOOKUP(Init!$R$3,Init!$K:$M,3,FALSE),W36)</f>
        <v>78156.72</v>
      </c>
      <c r="L36" s="237">
        <f>IF(Init!$R$9="No",X36,IF(TOCA_previous!AA36=0,SUM(LS_previous!D37:AA37),0))</f>
        <v>15135.709711840056</v>
      </c>
      <c r="M36" s="218">
        <f>+TOCA_previous!$D36*SUM('Charges_Including Slice and LS'!D36:I36)</f>
        <v>31065600.76076876</v>
      </c>
      <c r="N36" s="218">
        <f>IF(Init!$R$9="Yes",TOCA_previous!Y36*RT1SC!$C$3*VLOOKUP(Init!$R$3,Init!$K:$M,3,FALSE)+IF(VLOOKUP($B36,TOCA_current!B:AO,33,FALSE)=0,SUM(LS_previous!D37:AA37),SUM(LS_previous!D37:AY37)/2),Z36)</f>
        <v>904837.35882792401</v>
      </c>
      <c r="O36" s="219">
        <f t="shared" si="0"/>
        <v>34.332800759917134</v>
      </c>
      <c r="P36" s="217">
        <f>(TOCA_current!AF36-LDD_current!D37)*Rates_current!$E$74*100*12</f>
        <v>36348344.823867172</v>
      </c>
      <c r="Q36" s="218">
        <f>(TOCA_current!AI36-LDD_current!D37)*Rates_current!$E$75*100*12</f>
        <v>-5403562.4178922651</v>
      </c>
      <c r="R36" s="218">
        <f>IF(VLOOKUP($B36,TOCA_current!$B:$AH,33,FALSE)=0,(SUMPRODUCT(LS_Demand_Rates_Restatement!$C$5:$Z$5,LS_current!$D37:$AA37)-SUMPRODUCT(LS_Demand_Rates_Restatement!$C$5:$Z$5,LDD_current!$F37:$AC37)),(SUMPRODUCT(LS_Demand_Rates_Restatement!$C$5:$AX$5,LS_current!$D37:$AY37)-SUMPRODUCT(LS_Demand_Rates_Restatement!$C$5:$AX$5,LDD_current!$F37:$BA37))/2)</f>
        <v>1530113.2563571197</v>
      </c>
      <c r="S36" s="218">
        <f>+SUMPRODUCT(LS_Demand_Rates_Restatement!$C$7:$Z$7,Demand_current!D37:AA37)-SUMPRODUCT(LS_Demand_Rates_Restatement!$C$7:$Z$7,LDD_current!BB37:BY37)</f>
        <v>1870012.2406545221</v>
      </c>
      <c r="T36" s="218">
        <f>-IRD!G37*Rates_current!$H$32</f>
        <v>0</v>
      </c>
      <c r="U36" s="218">
        <f>+IF(AND(X36&gt;0,V36&gt;0),-1*MIN(X36,V36)*Rates_current!$H$33,IF(AND(X36&lt;0,W36&lt;ABS(X36)),(-1*X36-W36)*Rates_current!$H$33,0))*IF(VLOOKUP($B36,TOCA_current!$B:$AH,33,FALSE)=0,1,0)*(1-TOCA_current!AP36)</f>
        <v>23.291889456156991</v>
      </c>
      <c r="V36" s="237">
        <f>MAX((TOCA_current!S36/SUMPRODUCT(TOCA_current!$D$4:$D$137,TOCA_current!$S$4:$S$137)-TOCA_current!AF36)*RT1SC!$C$4*VLOOKUP(Init!$R$4,Init!$K:$M,3,FALSE),0)</f>
        <v>2.6318519159499427</v>
      </c>
      <c r="W36" s="237">
        <f>TOCA_current!X36*VLOOKUP(Init!$R$4,Init!$K:$M,3,FALSE)</f>
        <v>32509.583999999999</v>
      </c>
      <c r="X36" s="237">
        <f>IF(TOCA_current!AH36=0,SUM(LS_current!D37:AA37),0)</f>
        <v>49779.201984790903</v>
      </c>
      <c r="Y36" s="218">
        <f>TOCA_current!D36*SUM('Charges_Including Slice and LS'!P36:U36)</f>
        <v>34344931.194876008</v>
      </c>
      <c r="Z36" s="218">
        <f>+TOCA_current!AF36*RT1SC!$C$4*VLOOKUP(Init!$R$4,Init!$K:$M,3,FALSE)+IF(VLOOKUP($B36,TOCA_current!B:AI,33,FALSE)=0,SUM(LS_current!D37:AA37),SUM(LS_current!D37:AY37)/2)</f>
        <v>950505.6271201428</v>
      </c>
      <c r="AA36" s="219">
        <f t="shared" si="1"/>
        <v>36.133327583693358</v>
      </c>
      <c r="AB36" s="224">
        <f>IF(TOCA_current!E36=1,"",AA36/O36-1)</f>
        <v>5.2443342340957599E-2</v>
      </c>
      <c r="AC36" s="235">
        <f t="shared" si="2"/>
        <v>95</v>
      </c>
    </row>
    <row r="37" spans="2:29" x14ac:dyDescent="0.25">
      <c r="B37" s="27">
        <v>10091</v>
      </c>
      <c r="C37" s="28" t="s">
        <v>41</v>
      </c>
      <c r="D37" s="217">
        <f>IF(Init!$R$9="Yes",(TOCA_previous!Y37-LDD_previous!D38),(TOCA_current!AF37-LDD_current!D38))*Rates_previous!$E$74*100*12</f>
        <v>2997116.5209599994</v>
      </c>
      <c r="E37" s="218">
        <f>IF(Init!$R$9="Yes",(TOCA_previous!AB37-LDD_previous!D38),(TOCA_current!AI37-LDD_current!D38))*Rates_previous!$E$75*100*12</f>
        <v>-460892.40575999999</v>
      </c>
      <c r="F37" s="218">
        <f>IF(VLOOKUP($B37,TOCA_current!$B:$AH,33,FALSE)=0,(SUMPRODUCT(LS_Demand_Rates_Restatement!$C$4:$Z$4,IF(Init!$R$9="Yes",LS_previous!$D38:$AA38,LS_current!$D38:$AA38))-SUMPRODUCT(LS_Demand_Rates_Restatement!$C$4:$Z$4,IF(Init!$R$9="Yes",LDD_previous!$F38:$AC38,LDD_current!$F38:$AC38))),(SUMPRODUCT(LS_Demand_Rates_Restatement!$C$4:$AX$4,IF(Init!$R$9="Yes",LS_previous!$D38:$AY38,LS_current!$D38:$AY38))-SUMPRODUCT(LS_Demand_Rates_Restatement!$C$4:$AX$4,IF(Init!$R$9="Yes",LDD_previous!$F38:$BA38,LDD_current!$F38:$BA38)))/2)</f>
        <v>253062.11146299192</v>
      </c>
      <c r="G37" s="218">
        <f>+SUMPRODUCT(LS_Demand_Rates_Restatement!$C$6:$Z$6,IF(Init!$R$9="Yes",Demand_previous!D38:AA38,Demand_current!D38:AA38))-SUMPRODUCT(LS_Demand_Rates_Restatement!$C$6:$Z$6,IF(Init!$R$9="Yes",LDD_previous!BB38:BY38,LDD_current!BB38:BY38))</f>
        <v>133970.77461036324</v>
      </c>
      <c r="H37" s="218">
        <f>-IRD!C38*Rates_previous!$H$32</f>
        <v>0</v>
      </c>
      <c r="I37" s="218">
        <f>+IF(AND(L37&gt;0,J37&gt;0),-1*MIN(L37,J37)*Rates_previous!$H$33,IF(AND(L37&lt;0,K37&lt;ABS(L37)),(-1*L37-K37)*Rates_previous!$H$33,IF(AND(K37&gt;0,J37&gt;0,L37&lt;=0,ABS(L37)&lt;K37),-1*MIN(K37,K37+L37,J37)*Rates_previous!$H$33,0)))*IF(VLOOKUP($B37,TOCA_current!$B:$AH,33,FALSE)=0,1,0)*(1-TOCA_previous!AI37)</f>
        <v>9652.2147304209557</v>
      </c>
      <c r="J37" s="237">
        <f>MAX(IF(Init!$R$9="Yes",(TOCA_previous!S37/SUMPRODUCT(TOCA_previous!$D$4:$D$137,TOCA_previous!$S$4:$S$137)-TOCA_previous!Y37)*RT1SC!$C$3*VLOOKUP(Init!$R$3,Init!$K:$M,3,FALSE),V37),0)</f>
        <v>3497.1792501525206</v>
      </c>
      <c r="K37" s="237">
        <f>IF(Init!$R$9="Yes",TOCA_previous!W37*VLOOKUP(Init!$R$3,Init!$K:$M,3,FALSE),W37)</f>
        <v>0</v>
      </c>
      <c r="L37" s="237">
        <f>IF(Init!$R$9="No",X37,IF(TOCA_previous!AA37=0,SUM(LS_previous!D38:AA38),0))</f>
        <v>6491.8433545600092</v>
      </c>
      <c r="M37" s="218">
        <f>+TOCA_previous!$D37*SUM('Charges_Including Slice and LS'!D37:I37)</f>
        <v>2932909.2160037761</v>
      </c>
      <c r="N37" s="218">
        <f>IF(Init!$R$9="Yes",TOCA_previous!Y37*RT1SC!$C$3*VLOOKUP(Init!$R$3,Init!$K:$M,3,FALSE)+IF(VLOOKUP($B37,TOCA_current!B:AO,33,FALSE)=0,SUM(LS_previous!D38:AA38),SUM(LS_previous!D38:AY38)/2),Z37)</f>
        <v>85881.737511616011</v>
      </c>
      <c r="O37" s="219">
        <f t="shared" si="0"/>
        <v>34.150557510635863</v>
      </c>
      <c r="P37" s="217">
        <f>(TOCA_current!AF37-LDD_current!D38)*Rates_current!$E$74*100*12</f>
        <v>3307275.3566168575</v>
      </c>
      <c r="Q37" s="218">
        <f>(TOCA_current!AI37-LDD_current!D38)*Rates_current!$E$75*100*12</f>
        <v>-491661.14466102258</v>
      </c>
      <c r="R37" s="218">
        <f>IF(VLOOKUP($B37,TOCA_current!$B:$AH,33,FALSE)=0,(SUMPRODUCT(LS_Demand_Rates_Restatement!$C$5:$Z$5,LS_current!$D38:$AA38)-SUMPRODUCT(LS_Demand_Rates_Restatement!$C$5:$Z$5,LDD_current!$F38:$AC38)),(SUMPRODUCT(LS_Demand_Rates_Restatement!$C$5:$AX$5,LS_current!$D38:$AY38)-SUMPRODUCT(LS_Demand_Rates_Restatement!$C$5:$AX$5,LDD_current!$F38:$BA38))/2)</f>
        <v>124611.13953397746</v>
      </c>
      <c r="S37" s="218">
        <f>+SUMPRODUCT(LS_Demand_Rates_Restatement!$C$7:$Z$7,Demand_current!D38:AA38)-SUMPRODUCT(LS_Demand_Rates_Restatement!$C$7:$Z$7,LDD_current!BB38:BY38)</f>
        <v>146211.47864674142</v>
      </c>
      <c r="T37" s="218">
        <f>-IRD!G38*Rates_current!$H$32</f>
        <v>0</v>
      </c>
      <c r="U37" s="218">
        <f>+IF(AND(X37&gt;0,V37&gt;0),-1*MIN(X37,V37)*Rates_current!$H$33,IF(AND(X37&lt;0,W37&lt;ABS(X37)),(-1*X37-W37)*Rates_current!$H$33,0))*IF(VLOOKUP($B37,TOCA_current!$B:$AH,33,FALSE)=0,1,0)*(1-TOCA_current!AP37)</f>
        <v>0</v>
      </c>
      <c r="V37" s="237">
        <f>MAX((TOCA_current!S37/SUMPRODUCT(TOCA_current!$D$4:$D$137,TOCA_current!$S$4:$S$137)-TOCA_current!AF37)*RT1SC!$C$4*VLOOKUP(Init!$R$4,Init!$K:$M,3,FALSE),0)</f>
        <v>0</v>
      </c>
      <c r="W37" s="237">
        <f>TOCA_current!X37*VLOOKUP(Init!$R$4,Init!$K:$M,3,FALSE)</f>
        <v>0</v>
      </c>
      <c r="X37" s="237">
        <f>IF(TOCA_current!AH37=0,SUM(LS_current!D38:AA38),0)</f>
        <v>3928.0259480042787</v>
      </c>
      <c r="Y37" s="218">
        <f>TOCA_current!D37*SUM('Charges_Including Slice and LS'!P37:U37)</f>
        <v>3086436.8301365539</v>
      </c>
      <c r="Z37" s="218">
        <f>+TOCA_current!AF37*RT1SC!$C$4*VLOOKUP(Init!$R$4,Init!$K:$M,3,FALSE)+IF(VLOOKUP($B37,TOCA_current!B:AI,33,FALSE)=0,SUM(LS_current!D38:AA38),SUM(LS_current!D38:AY38)/2)</f>
        <v>85883.623192908271</v>
      </c>
      <c r="AA37" s="219">
        <f t="shared" si="1"/>
        <v>35.937431554371265</v>
      </c>
      <c r="AB37" s="224">
        <f>IF(TOCA_current!E37=1,"",AA37/O37-1)</f>
        <v>5.2323422338827141E-2</v>
      </c>
      <c r="AC37" s="235">
        <f t="shared" si="2"/>
        <v>96</v>
      </c>
    </row>
    <row r="38" spans="2:29" x14ac:dyDescent="0.25">
      <c r="B38" s="27">
        <v>10094</v>
      </c>
      <c r="C38" s="28" t="s">
        <v>42</v>
      </c>
      <c r="D38" s="217">
        <f>IF(Init!$R$9="Yes",(TOCA_previous!Y38-LDD_previous!D39),(TOCA_current!AF38-LDD_current!D39))*Rates_previous!$E$74*100*12</f>
        <v>988135.38563999999</v>
      </c>
      <c r="E38" s="218">
        <f>IF(Init!$R$9="Yes",(TOCA_previous!AB38-LDD_previous!D39),(TOCA_current!AI38-LDD_current!D39))*Rates_previous!$E$75*100*12</f>
        <v>-151954.08384000001</v>
      </c>
      <c r="F38" s="218">
        <f>IF(VLOOKUP($B38,TOCA_current!$B:$AH,33,FALSE)=0,(SUMPRODUCT(LS_Demand_Rates_Restatement!$C$4:$Z$4,IF(Init!$R$9="Yes",LS_previous!$D39:$AA39,LS_current!$D39:$AA39))-SUMPRODUCT(LS_Demand_Rates_Restatement!$C$4:$Z$4,IF(Init!$R$9="Yes",LDD_previous!$F39:$AC39,LDD_current!$F39:$AC39))),(SUMPRODUCT(LS_Demand_Rates_Restatement!$C$4:$AX$4,IF(Init!$R$9="Yes",LS_previous!$D39:$AY39,LS_current!$D39:$AY39))-SUMPRODUCT(LS_Demand_Rates_Restatement!$C$4:$AX$4,IF(Init!$R$9="Yes",LDD_previous!$F39:$BA39,LDD_current!$F39:$BA39)))/2)</f>
        <v>5184.1616081000566</v>
      </c>
      <c r="G38" s="218">
        <f>+SUMPRODUCT(LS_Demand_Rates_Restatement!$C$6:$Z$6,IF(Init!$R$9="Yes",Demand_previous!D39:AA39,Demand_current!D39:AA39))-SUMPRODUCT(LS_Demand_Rates_Restatement!$C$6:$Z$6,IF(Init!$R$9="Yes",LDD_previous!BB39:BY39,LDD_current!BB39:BY39))</f>
        <v>44571.797512873934</v>
      </c>
      <c r="H38" s="218">
        <f>-IRD!C39*Rates_previous!$H$32</f>
        <v>0</v>
      </c>
      <c r="I38" s="218">
        <f>+IF(AND(L38&gt;0,J38&gt;0),-1*MIN(L38,J38)*Rates_previous!$H$33,IF(AND(L38&lt;0,K38&lt;ABS(L38)),(-1*L38-K38)*Rates_previous!$H$33,IF(AND(K38&gt;0,J38&gt;0,L38&lt;=0,ABS(L38)&lt;K38),-1*MIN(K38,K38+L38,J38)*Rates_previous!$H$33,0)))*IF(VLOOKUP($B38,TOCA_current!$B:$AH,33,FALSE)=0,1,0)*(1-TOCA_previous!AI38)</f>
        <v>-887.13773880959718</v>
      </c>
      <c r="J38" s="237">
        <f>MAX(IF(Init!$R$9="Yes",(TOCA_previous!S38/SUMPRODUCT(TOCA_previous!$D$4:$D$137,TOCA_previous!$S$4:$S$137)-TOCA_previous!Y38)*RT1SC!$C$3*VLOOKUP(Init!$R$3,Init!$K:$M,3,FALSE),V38),0)</f>
        <v>718.70580249840236</v>
      </c>
      <c r="K38" s="237">
        <f>IF(Init!$R$9="Yes",TOCA_previous!W38*VLOOKUP(Init!$R$3,Init!$K:$M,3,FALSE),W38)</f>
        <v>0</v>
      </c>
      <c r="L38" s="237">
        <f>IF(Init!$R$9="No",X38,IF(TOCA_previous!AA38=0,SUM(LS_previous!D39:AA39),0))</f>
        <v>-321.426716959999</v>
      </c>
      <c r="M38" s="218">
        <f>+TOCA_previous!$D38*SUM('Charges_Including Slice and LS'!D38:I38)</f>
        <v>885050.12318216439</v>
      </c>
      <c r="N38" s="218">
        <f>IF(Init!$R$9="Yes",TOCA_previous!Y38*RT1SC!$C$3*VLOOKUP(Init!$R$3,Init!$K:$M,3,FALSE)+IF(VLOOKUP($B38,TOCA_current!B:AO,33,FALSE)=0,SUM(LS_previous!D39:AA39),SUM(LS_previous!D39:AY39)/2),Z38)</f>
        <v>25853.052363244002</v>
      </c>
      <c r="O38" s="219">
        <f t="shared" si="0"/>
        <v>34.233873460932784</v>
      </c>
      <c r="P38" s="217">
        <f>(TOCA_current!AF38-LDD_current!D39)*Rates_current!$E$74*100*12</f>
        <v>1042604.8800292048</v>
      </c>
      <c r="Q38" s="218">
        <f>(TOCA_current!AI38-LDD_current!D39)*Rates_current!$E$75*100*12</f>
        <v>-154994.14275220619</v>
      </c>
      <c r="R38" s="218">
        <f>IF(VLOOKUP($B38,TOCA_current!$B:$AH,33,FALSE)=0,(SUMPRODUCT(LS_Demand_Rates_Restatement!$C$5:$Z$5,LS_current!$D39:$AA39)-SUMPRODUCT(LS_Demand_Rates_Restatement!$C$5:$Z$5,LDD_current!$F39:$AC39)),(SUMPRODUCT(LS_Demand_Rates_Restatement!$C$5:$AX$5,LS_current!$D39:$AY39)-SUMPRODUCT(LS_Demand_Rates_Restatement!$C$5:$AX$5,LDD_current!$F39:$BA39))/2)</f>
        <v>7333.4287156824403</v>
      </c>
      <c r="S38" s="218">
        <f>+SUMPRODUCT(LS_Demand_Rates_Restatement!$C$7:$Z$7,Demand_current!D39:AA39)-SUMPRODUCT(LS_Demand_Rates_Restatement!$C$7:$Z$7,LDD_current!BB39:BY39)</f>
        <v>48862.8900005787</v>
      </c>
      <c r="T38" s="218">
        <f>-IRD!G39*Rates_current!$H$32</f>
        <v>0</v>
      </c>
      <c r="U38" s="218">
        <f>+IF(AND(X38&gt;0,V38&gt;0),-1*MIN(X38,V38)*Rates_current!$H$33,IF(AND(X38&lt;0,W38&lt;ABS(X38)),(-1*X38-W38)*Rates_current!$H$33,0))*IF(VLOOKUP($B38,TOCA_current!$B:$AH,33,FALSE)=0,1,0)*(1-TOCA_current!AP38)</f>
        <v>154.97172736300524</v>
      </c>
      <c r="V38" s="237">
        <f>MAX((TOCA_current!S38/SUMPRODUCT(TOCA_current!$D$4:$D$137,TOCA_current!$S$4:$S$137)-TOCA_current!AF38)*RT1SC!$C$4*VLOOKUP(Init!$R$4,Init!$K:$M,3,FALSE),0)</f>
        <v>577.32865132809843</v>
      </c>
      <c r="W38" s="237">
        <f>TOCA_current!X38*VLOOKUP(Init!$R$4,Init!$K:$M,3,FALSE)</f>
        <v>0</v>
      </c>
      <c r="X38" s="237">
        <f>IF(TOCA_current!AH38=0,SUM(LS_current!D39:AA39),0)</f>
        <v>17.510929645537317</v>
      </c>
      <c r="Y38" s="218">
        <f>TOCA_current!D38*SUM('Charges_Including Slice and LS'!P38:U38)</f>
        <v>943962.02772062272</v>
      </c>
      <c r="Z38" s="218">
        <f>+TOCA_current!AF38*RT1SC!$C$4*VLOOKUP(Init!$R$4,Init!$K:$M,3,FALSE)+IF(VLOOKUP($B38,TOCA_current!B:AI,33,FALSE)=0,SUM(LS_current!D39:AA39),SUM(LS_current!D39:AY39)/2)</f>
        <v>25853.674060813537</v>
      </c>
      <c r="AA38" s="219">
        <f t="shared" si="1"/>
        <v>36.511716884038073</v>
      </c>
      <c r="AB38" s="224">
        <f>IF(TOCA_current!E38=1,"",AA38/O38-1)</f>
        <v>6.6537706453367873E-2</v>
      </c>
      <c r="AC38" s="235">
        <f t="shared" si="2"/>
        <v>48</v>
      </c>
    </row>
    <row r="39" spans="2:29" x14ac:dyDescent="0.25">
      <c r="B39" s="27">
        <v>10095</v>
      </c>
      <c r="C39" s="28" t="s">
        <v>43</v>
      </c>
      <c r="D39" s="217">
        <f>IF(Init!$R$9="Yes",(TOCA_previous!Y39-LDD_previous!D40),(TOCA_current!AF39-LDD_current!D40))*Rates_previous!$E$74*100*12</f>
        <v>1209812.8167599998</v>
      </c>
      <c r="E39" s="218">
        <f>IF(Init!$R$9="Yes",(TOCA_previous!AB39-LDD_previous!D40),(TOCA_current!AI39-LDD_current!D40))*Rates_previous!$E$75*100*12</f>
        <v>-186043.33056</v>
      </c>
      <c r="F39" s="218">
        <f>IF(VLOOKUP($B39,TOCA_current!$B:$AH,33,FALSE)=0,(SUMPRODUCT(LS_Demand_Rates_Restatement!$C$4:$Z$4,IF(Init!$R$9="Yes",LS_previous!$D40:$AA40,LS_current!$D40:$AA40))-SUMPRODUCT(LS_Demand_Rates_Restatement!$C$4:$Z$4,IF(Init!$R$9="Yes",LDD_previous!$F40:$AC40,LDD_current!$F40:$AC40))),(SUMPRODUCT(LS_Demand_Rates_Restatement!$C$4:$AX$4,IF(Init!$R$9="Yes",LS_previous!$D40:$AY40,LS_current!$D40:$AY40))-SUMPRODUCT(LS_Demand_Rates_Restatement!$C$4:$AX$4,IF(Init!$R$9="Yes",LDD_previous!$F40:$BA40,LDD_current!$F40:$BA40)))/2)</f>
        <v>7048.9543455638841</v>
      </c>
      <c r="G39" s="218">
        <f>+SUMPRODUCT(LS_Demand_Rates_Restatement!$C$6:$Z$6,IF(Init!$R$9="Yes",Demand_previous!D40:AA40,Demand_current!D40:AA40))-SUMPRODUCT(LS_Demand_Rates_Restatement!$C$6:$Z$6,IF(Init!$R$9="Yes",LDD_previous!BB40:BY40,LDD_current!BB40:BY40))</f>
        <v>52367.661940918792</v>
      </c>
      <c r="H39" s="218">
        <f>-IRD!C40*Rates_previous!$H$32</f>
        <v>0</v>
      </c>
      <c r="I39" s="218">
        <f>+IF(AND(L39&gt;0,J39&gt;0),-1*MIN(L39,J39)*Rates_previous!$H$33,IF(AND(L39&lt;0,K39&lt;ABS(L39)),(-1*L39-K39)*Rates_previous!$H$33,IF(AND(K39&gt;0,J39&gt;0,L39&lt;=0,ABS(L39)&lt;K39),-1*MIN(K39,K39+L39,J39)*Rates_previous!$H$33,0)))*IF(VLOOKUP($B39,TOCA_current!$B:$AH,33,FALSE)=0,1,0)*(1-TOCA_previous!AI39)</f>
        <v>0</v>
      </c>
      <c r="J39" s="237">
        <f>MAX(IF(Init!$R$9="Yes",(TOCA_previous!S39/SUMPRODUCT(TOCA_previous!$D$4:$D$137,TOCA_previous!$S$4:$S$137)-TOCA_previous!Y39)*RT1SC!$C$3*VLOOKUP(Init!$R$3,Init!$K:$M,3,FALSE),V39),0)</f>
        <v>0</v>
      </c>
      <c r="K39" s="237">
        <f>IF(Init!$R$9="Yes",TOCA_previous!W39*VLOOKUP(Init!$R$3,Init!$K:$M,3,FALSE),W39)</f>
        <v>0</v>
      </c>
      <c r="L39" s="237">
        <f>IF(Init!$R$9="No",X39,IF(TOCA_previous!AA39=0,SUM(LS_previous!D40:AA40),0))</f>
        <v>1.2570033600043189</v>
      </c>
      <c r="M39" s="218">
        <f>+TOCA_previous!$D39*SUM('Charges_Including Slice and LS'!D39:I39)</f>
        <v>1083186.1024864826</v>
      </c>
      <c r="N39" s="218">
        <f>IF(Init!$R$9="Yes",TOCA_previous!Y39*RT1SC!$C$3*VLOOKUP(Init!$R$3,Init!$K:$M,3,FALSE)+IF(VLOOKUP($B39,TOCA_current!B:AO,33,FALSE)=0,SUM(LS_previous!D40:AA40),SUM(LS_previous!D40:AY40)/2),Z39)</f>
        <v>32047.695905796005</v>
      </c>
      <c r="O39" s="219">
        <f t="shared" si="0"/>
        <v>33.799188112321744</v>
      </c>
      <c r="P39" s="217">
        <f>(TOCA_current!AF39-LDD_current!D40)*Rates_current!$E$74*100*12</f>
        <v>1278502.8977566105</v>
      </c>
      <c r="Q39" s="218">
        <f>(TOCA_current!AI39-LDD_current!D40)*Rates_current!$E$75*100*12</f>
        <v>-190062.85548792622</v>
      </c>
      <c r="R39" s="218">
        <f>IF(VLOOKUP($B39,TOCA_current!$B:$AH,33,FALSE)=0,(SUMPRODUCT(LS_Demand_Rates_Restatement!$C$5:$Z$5,LS_current!$D40:$AA40)-SUMPRODUCT(LS_Demand_Rates_Restatement!$C$5:$Z$5,LDD_current!$F40:$AC40)),(SUMPRODUCT(LS_Demand_Rates_Restatement!$C$5:$AX$5,LS_current!$D40:$AY40)-SUMPRODUCT(LS_Demand_Rates_Restatement!$C$5:$AX$5,LDD_current!$F40:$BA40))/2)</f>
        <v>15521.631071922977</v>
      </c>
      <c r="S39" s="218">
        <f>+SUMPRODUCT(LS_Demand_Rates_Restatement!$C$7:$Z$7,Demand_current!D40:AA40)-SUMPRODUCT(LS_Demand_Rates_Restatement!$C$7:$Z$7,LDD_current!BB40:BY40)</f>
        <v>57086.090850881403</v>
      </c>
      <c r="T39" s="218">
        <f>-IRD!G40*Rates_current!$H$32</f>
        <v>0</v>
      </c>
      <c r="U39" s="218">
        <f>+IF(AND(X39&gt;0,V39&gt;0),-1*MIN(X39,V39)*Rates_current!$H$33,IF(AND(X39&lt;0,W39&lt;ABS(X39)),(-1*X39-W39)*Rates_current!$H$33,0))*IF(VLOOKUP($B39,TOCA_current!$B:$AH,33,FALSE)=0,1,0)*(1-TOCA_current!AP39)</f>
        <v>18.432865617198743</v>
      </c>
      <c r="V39" s="237">
        <f>MAX((TOCA_current!S39/SUMPRODUCT(TOCA_current!$D$4:$D$137,TOCA_current!$S$4:$S$137)-TOCA_current!AF39)*RT1SC!$C$4*VLOOKUP(Init!$R$4,Init!$K:$M,3,FALSE),0)</f>
        <v>2.0828096742597451</v>
      </c>
      <c r="W39" s="237">
        <f>TOCA_current!X39*VLOOKUP(Init!$R$4,Init!$K:$M,3,FALSE)</f>
        <v>0</v>
      </c>
      <c r="X39" s="237">
        <f>IF(TOCA_current!AH39=0,SUM(LS_current!D40:AA40),0)</f>
        <v>366.6473470131034</v>
      </c>
      <c r="Y39" s="218">
        <f>TOCA_current!D39*SUM('Charges_Including Slice and LS'!P39:U39)</f>
        <v>1161066.1970571058</v>
      </c>
      <c r="Z39" s="218">
        <f>+TOCA_current!AF39*RT1SC!$C$4*VLOOKUP(Init!$R$4,Init!$K:$M,3,FALSE)+IF(VLOOKUP($B39,TOCA_current!B:AI,33,FALSE)=0,SUM(LS_current!D40:AA40),SUM(LS_current!D40:AY40)/2)</f>
        <v>32048.457074573107</v>
      </c>
      <c r="AA39" s="219">
        <f t="shared" si="1"/>
        <v>36.228458498187202</v>
      </c>
      <c r="AB39" s="224">
        <f>IF(TOCA_current!E39=1,"",AA39/O39-1)</f>
        <v>7.1873631336719868E-2</v>
      </c>
      <c r="AC39" s="235">
        <f t="shared" si="2"/>
        <v>26</v>
      </c>
    </row>
    <row r="40" spans="2:29" x14ac:dyDescent="0.25">
      <c r="B40" s="27">
        <v>10097</v>
      </c>
      <c r="C40" s="28" t="s">
        <v>44</v>
      </c>
      <c r="D40" s="217">
        <f>IF(Init!$R$9="Yes",(TOCA_previous!Y40-LDD_previous!D41),(TOCA_current!AF40-LDD_current!D41))*Rates_previous!$E$74*100*12</f>
        <v>676563.28500000003</v>
      </c>
      <c r="E40" s="218">
        <f>IF(Init!$R$9="Yes",(TOCA_previous!AB40-LDD_previous!D41),(TOCA_current!AI40-LDD_current!D41))*Rates_previous!$E$75*100*12</f>
        <v>-104040.95999999999</v>
      </c>
      <c r="F40" s="218">
        <f>IF(VLOOKUP($B40,TOCA_current!$B:$AH,33,FALSE)=0,(SUMPRODUCT(LS_Demand_Rates_Restatement!$C$4:$Z$4,IF(Init!$R$9="Yes",LS_previous!$D41:$AA41,LS_current!$D41:$AA41))-SUMPRODUCT(LS_Demand_Rates_Restatement!$C$4:$Z$4,IF(Init!$R$9="Yes",LDD_previous!$F41:$AC41,LDD_current!$F41:$AC41))),(SUMPRODUCT(LS_Demand_Rates_Restatement!$C$4:$AX$4,IF(Init!$R$9="Yes",LS_previous!$D41:$AY41,LS_current!$D41:$AY41))-SUMPRODUCT(LS_Demand_Rates_Restatement!$C$4:$AX$4,IF(Init!$R$9="Yes",LDD_previous!$F41:$BA41,LDD_current!$F41:$BA41)))/2)</f>
        <v>50354.546059987566</v>
      </c>
      <c r="G40" s="218">
        <f>+SUMPRODUCT(LS_Demand_Rates_Restatement!$C$6:$Z$6,IF(Init!$R$9="Yes",Demand_previous!D41:AA41,Demand_current!D41:AA41))-SUMPRODUCT(LS_Demand_Rates_Restatement!$C$6:$Z$6,IF(Init!$R$9="Yes",LDD_previous!BB41:BY41,LDD_current!BB41:BY41))</f>
        <v>70853.174408547013</v>
      </c>
      <c r="H40" s="218">
        <f>-IRD!C41*Rates_previous!$H$32</f>
        <v>0</v>
      </c>
      <c r="I40" s="218">
        <f>+IF(AND(L40&gt;0,J40&gt;0),-1*MIN(L40,J40)*Rates_previous!$H$33,IF(AND(L40&lt;0,K40&lt;ABS(L40)),(-1*L40-K40)*Rates_previous!$H$33,IF(AND(K40&gt;0,J40&gt;0,L40&lt;=0,ABS(L40)&lt;K40),-1*MIN(K40,K40+L40,J40)*Rates_previous!$H$33,0)))*IF(VLOOKUP($B40,TOCA_current!$B:$AH,33,FALSE)=0,1,0)*(1-TOCA_previous!AI40)</f>
        <v>4.4955199729486042</v>
      </c>
      <c r="J40" s="237">
        <f>MAX(IF(Init!$R$9="Yes",(TOCA_previous!S40/SUMPRODUCT(TOCA_previous!$D$4:$D$137,TOCA_previous!$S$4:$S$137)-TOCA_previous!Y40)*RT1SC!$C$3*VLOOKUP(Init!$R$3,Init!$K:$M,3,FALSE),V40),0)</f>
        <v>1.6288115844016684</v>
      </c>
      <c r="K40" s="237">
        <f>IF(Init!$R$9="Yes",TOCA_previous!W40*VLOOKUP(Init!$R$3,Init!$K:$M,3,FALSE),W40)</f>
        <v>0</v>
      </c>
      <c r="L40" s="237">
        <f>IF(Init!$R$9="No",X40,IF(TOCA_previous!AA40=0,SUM(LS_previous!D41:AA41),0))</f>
        <v>1142.5132600000015</v>
      </c>
      <c r="M40" s="218">
        <f>+TOCA_previous!$D40*SUM('Charges_Including Slice and LS'!D40:I40)</f>
        <v>693734.54098850768</v>
      </c>
      <c r="N40" s="218">
        <f>IF(Init!$R$9="Yes",TOCA_previous!Y40*RT1SC!$C$3*VLOOKUP(Init!$R$3,Init!$K:$M,3,FALSE)+IF(VLOOKUP($B40,TOCA_current!B:AO,33,FALSE)=0,SUM(LS_previous!D41:AA41),SUM(LS_previous!D41:AY41)/2),Z40)</f>
        <v>19063.834373500002</v>
      </c>
      <c r="O40" s="219">
        <f t="shared" si="0"/>
        <v>36.390084355372117</v>
      </c>
      <c r="P40" s="217">
        <f>(TOCA_current!AF40-LDD_current!D41)*Rates_current!$E$74*100*12</f>
        <v>715367.54588898434</v>
      </c>
      <c r="Q40" s="218">
        <f>(TOCA_current!AI40-LDD_current!D41)*Rates_current!$E$75*100*12</f>
        <v>-106346.8833223827</v>
      </c>
      <c r="R40" s="218">
        <f>IF(VLOOKUP($B40,TOCA_current!$B:$AH,33,FALSE)=0,(SUMPRODUCT(LS_Demand_Rates_Restatement!$C$5:$Z$5,LS_current!$D41:$AA41)-SUMPRODUCT(LS_Demand_Rates_Restatement!$C$5:$Z$5,LDD_current!$F41:$AC41)),(SUMPRODUCT(LS_Demand_Rates_Restatement!$C$5:$AX$5,LS_current!$D41:$AY41)-SUMPRODUCT(LS_Demand_Rates_Restatement!$C$5:$AX$5,LDD_current!$F41:$BA41))/2)</f>
        <v>39830.418908452579</v>
      </c>
      <c r="S40" s="218">
        <f>+SUMPRODUCT(LS_Demand_Rates_Restatement!$C$7:$Z$7,Demand_current!D41:AA41)-SUMPRODUCT(LS_Demand_Rates_Restatement!$C$7:$Z$7,LDD_current!BB41:BY41)</f>
        <v>75557.717880528857</v>
      </c>
      <c r="T40" s="218">
        <f>-IRD!G41*Rates_current!$H$32</f>
        <v>0</v>
      </c>
      <c r="U40" s="218">
        <f>+IF(AND(X40&gt;0,V40&gt;0),-1*MIN(X40,V40)*Rates_current!$H$33,IF(AND(X40&lt;0,W40&lt;ABS(X40)),(-1*X40-W40)*Rates_current!$H$33,0))*IF(VLOOKUP($B40,TOCA_current!$B:$AH,33,FALSE)=0,1,0)*(1-TOCA_current!AP40)</f>
        <v>0</v>
      </c>
      <c r="V40" s="237">
        <f>MAX((TOCA_current!S40/SUMPRODUCT(TOCA_current!$D$4:$D$137,TOCA_current!$S$4:$S$137)-TOCA_current!AF40)*RT1SC!$C$4*VLOOKUP(Init!$R$4,Init!$K:$M,3,FALSE),0)</f>
        <v>0</v>
      </c>
      <c r="W40" s="237">
        <f>TOCA_current!X40*VLOOKUP(Init!$R$4,Init!$K:$M,3,FALSE)</f>
        <v>0</v>
      </c>
      <c r="X40" s="237">
        <f>IF(TOCA_current!AH40=0,SUM(LS_current!D41:AA41),0)</f>
        <v>1337.1680547662886</v>
      </c>
      <c r="Y40" s="218">
        <f>TOCA_current!D40*SUM('Charges_Including Slice and LS'!P40:U40)</f>
        <v>724408.79935558315</v>
      </c>
      <c r="Z40" s="218">
        <f>+TOCA_current!AF40*RT1SC!$C$4*VLOOKUP(Init!$R$4,Init!$K:$M,3,FALSE)+IF(VLOOKUP($B40,TOCA_current!B:AI,33,FALSE)=0,SUM(LS_current!D41:AA41),SUM(LS_current!D41:AY41)/2)</f>
        <v>19064.260041726287</v>
      </c>
      <c r="AA40" s="219">
        <f t="shared" si="1"/>
        <v>37.998264698973713</v>
      </c>
      <c r="AB40" s="224">
        <f>IF(TOCA_current!E40=1,"",AA40/O40-1)</f>
        <v>4.4192817139325768E-2</v>
      </c>
      <c r="AC40" s="235">
        <f t="shared" si="2"/>
        <v>110</v>
      </c>
    </row>
    <row r="41" spans="2:29" x14ac:dyDescent="0.25">
      <c r="B41" s="27">
        <v>10101</v>
      </c>
      <c r="C41" s="28" t="s">
        <v>45</v>
      </c>
      <c r="D41" s="217">
        <f>IF(Init!$R$9="Yes",(TOCA_previous!Y41-LDD_previous!D42),(TOCA_current!AF41-LDD_current!D42))*Rates_previous!$E$74*100*12</f>
        <v>23953245.214066166</v>
      </c>
      <c r="E41" s="218">
        <f>IF(Init!$R$9="Yes",(TOCA_previous!AB41-LDD_previous!D42),(TOCA_current!AI41-LDD_current!D42))*Rates_previous!$E$75*100*12</f>
        <v>-3683496.6993321986</v>
      </c>
      <c r="F41" s="218">
        <f>IF(VLOOKUP($B41,TOCA_current!$B:$AH,33,FALSE)=0,(SUMPRODUCT(LS_Demand_Rates_Restatement!$C$4:$Z$4,IF(Init!$R$9="Yes",LS_previous!$D42:$AA42,LS_current!$D42:$AA42))-SUMPRODUCT(LS_Demand_Rates_Restatement!$C$4:$Z$4,IF(Init!$R$9="Yes",LDD_previous!$F42:$AC42,LDD_current!$F42:$AC42))),(SUMPRODUCT(LS_Demand_Rates_Restatement!$C$4:$AX$4,IF(Init!$R$9="Yes",LS_previous!$D42:$AY42,LS_current!$D42:$AY42))-SUMPRODUCT(LS_Demand_Rates_Restatement!$C$4:$AX$4,IF(Init!$R$9="Yes",LDD_previous!$F42:$BA42,LDD_current!$F42:$BA42)))/2)</f>
        <v>552631.82940961246</v>
      </c>
      <c r="G41" s="218">
        <f>+SUMPRODUCT(LS_Demand_Rates_Restatement!$C$6:$Z$6,IF(Init!$R$9="Yes",Demand_previous!D42:AA42,Demand_current!D42:AA42))-SUMPRODUCT(LS_Demand_Rates_Restatement!$C$6:$Z$6,IF(Init!$R$9="Yes",LDD_previous!BB42:BY42,LDD_current!BB42:BY42))</f>
        <v>1583312.9748625634</v>
      </c>
      <c r="H41" s="218">
        <f>-IRD!C42*Rates_previous!$H$32</f>
        <v>0</v>
      </c>
      <c r="I41" s="218">
        <f>+IF(AND(L41&gt;0,J41&gt;0),-1*MIN(L41,J41)*Rates_previous!$H$33,IF(AND(L41&lt;0,K41&lt;ABS(L41)),(-1*L41-K41)*Rates_previous!$H$33,IF(AND(K41&gt;0,J41&gt;0,L41&lt;=0,ABS(L41)&lt;K41),-1*MIN(K41,K41+L41,J41)*Rates_previous!$H$33,0)))*IF(VLOOKUP($B41,TOCA_current!$B:$AH,33,FALSE)=0,1,0)*(1-TOCA_previous!AI41)</f>
        <v>4.5944817109641818</v>
      </c>
      <c r="J41" s="237">
        <f>MAX(IF(Init!$R$9="Yes",(TOCA_previous!S41/SUMPRODUCT(TOCA_previous!$D$4:$D$137,TOCA_previous!$S$4:$S$137)-TOCA_previous!Y41)*RT1SC!$C$3*VLOOKUP(Init!$R$3,Init!$K:$M,3,FALSE),V41),0)</f>
        <v>1.754627013566795</v>
      </c>
      <c r="K41" s="237">
        <f>IF(Init!$R$9="Yes",TOCA_previous!W41*VLOOKUP(Init!$R$3,Init!$K:$M,3,FALSE),W41)</f>
        <v>16924.32</v>
      </c>
      <c r="L41" s="237">
        <f>IF(Init!$R$9="No",X41,IF(TOCA_previous!AA41=0,SUM(LS_previous!D42:AA42),0))</f>
        <v>-1919.2447795199569</v>
      </c>
      <c r="M41" s="218">
        <f>+TOCA_previous!$D41*SUM('Charges_Including Slice and LS'!D41:I41)</f>
        <v>22405697.913487855</v>
      </c>
      <c r="N41" s="218">
        <f>IF(Init!$R$9="Yes",TOCA_previous!Y41*RT1SC!$C$3*VLOOKUP(Init!$R$3,Init!$K:$M,3,FALSE)+IF(VLOOKUP($B41,TOCA_current!B:AO,33,FALSE)=0,SUM(LS_previous!D42:AA42),SUM(LS_previous!D42:AY42)/2),Z41)</f>
        <v>666860.82465532806</v>
      </c>
      <c r="O41" s="219">
        <f t="shared" si="0"/>
        <v>33.59876166825125</v>
      </c>
      <c r="P41" s="217">
        <f>(TOCA_current!AF41-LDD_current!D42)*Rates_current!$E$74*100*12</f>
        <v>25160088.127420798</v>
      </c>
      <c r="Q41" s="218">
        <f>(TOCA_current!AI41-LDD_current!D42)*Rates_current!$E$75*100*12</f>
        <v>-3740310.7980564153</v>
      </c>
      <c r="R41" s="218">
        <f>IF(VLOOKUP($B41,TOCA_current!$B:$AH,33,FALSE)=0,(SUMPRODUCT(LS_Demand_Rates_Restatement!$C$5:$Z$5,LS_current!$D42:$AA42)-SUMPRODUCT(LS_Demand_Rates_Restatement!$C$5:$Z$5,LDD_current!$F42:$AC42)),(SUMPRODUCT(LS_Demand_Rates_Restatement!$C$5:$AX$5,LS_current!$D42:$AY42)-SUMPRODUCT(LS_Demand_Rates_Restatement!$C$5:$AX$5,LDD_current!$F42:$BA42))/2)</f>
        <v>134724.07710807558</v>
      </c>
      <c r="S41" s="218">
        <f>+SUMPRODUCT(LS_Demand_Rates_Restatement!$C$7:$Z$7,Demand_current!D42:AA42)-SUMPRODUCT(LS_Demand_Rates_Restatement!$C$7:$Z$7,LDD_current!BB42:BY42)</f>
        <v>1665584.3011543066</v>
      </c>
      <c r="T41" s="218">
        <f>-IRD!G42*Rates_current!$H$32</f>
        <v>0</v>
      </c>
      <c r="U41" s="218">
        <f>+IF(AND(X41&gt;0,V41&gt;0),-1*MIN(X41,V41)*Rates_current!$H$33,IF(AND(X41&lt;0,W41&lt;ABS(X41)),(-1*X41-W41)*Rates_current!$H$33,0))*IF(VLOOKUP($B41,TOCA_current!$B:$AH,33,FALSE)=0,1,0)*(1-TOCA_current!AP41)</f>
        <v>0</v>
      </c>
      <c r="V41" s="237">
        <f>MAX((TOCA_current!S41/SUMPRODUCT(TOCA_current!$D$4:$D$137,TOCA_current!$S$4:$S$137)-TOCA_current!AF41)*RT1SC!$C$4*VLOOKUP(Init!$R$4,Init!$K:$M,3,FALSE),0)</f>
        <v>0</v>
      </c>
      <c r="W41" s="237">
        <f>TOCA_current!X41*VLOOKUP(Init!$R$4,Init!$K:$M,3,FALSE)</f>
        <v>26606.736000000001</v>
      </c>
      <c r="X41" s="237">
        <f>IF(TOCA_current!AH41=0,SUM(LS_current!D42:AA42),0)</f>
        <v>-4118.2466849608463</v>
      </c>
      <c r="Y41" s="218">
        <f>TOCA_current!D41*SUM('Charges_Including Slice and LS'!P41:U41)</f>
        <v>23220085.707626764</v>
      </c>
      <c r="Z41" s="218">
        <f>+TOCA_current!AF41*RT1SC!$C$4*VLOOKUP(Init!$R$4,Init!$K:$M,3,FALSE)+IF(VLOOKUP($B41,TOCA_current!B:AI,33,FALSE)=0,SUM(LS_current!D42:AA42),SUM(LS_current!D42:AY42)/2)</f>
        <v>657194.2935566071</v>
      </c>
      <c r="AA41" s="219">
        <f t="shared" si="1"/>
        <v>35.332147487106432</v>
      </c>
      <c r="AB41" s="224">
        <f>IF(TOCA_current!E41=1,"",AA41/O41-1)</f>
        <v>5.1590765039805753E-2</v>
      </c>
      <c r="AC41" s="235">
        <f t="shared" si="2"/>
        <v>99</v>
      </c>
    </row>
    <row r="42" spans="2:29" x14ac:dyDescent="0.25">
      <c r="B42" s="27">
        <v>10103</v>
      </c>
      <c r="C42" s="28" t="s">
        <v>46</v>
      </c>
      <c r="D42" s="217">
        <f>IF(Init!$R$9="Yes",(TOCA_previous!Y42-LDD_previous!D43),(TOCA_current!AF42-LDD_current!D43))*Rates_previous!$E$74*100*12</f>
        <v>98487376.229039997</v>
      </c>
      <c r="E42" s="218">
        <f>IF(Init!$R$9="Yes",(TOCA_previous!AB42-LDD_previous!D43),(TOCA_current!AI42-LDD_current!D43))*Rates_previous!$E$75*100*12</f>
        <v>-7234664.5708799986</v>
      </c>
      <c r="F42" s="218">
        <f>IF(VLOOKUP($B42,TOCA_current!$B:$AH,33,FALSE)=0,(SUMPRODUCT(LS_Demand_Rates_Restatement!$C$4:$Z$4,IF(Init!$R$9="Yes",LS_previous!$D43:$AA43,LS_current!$D43:$AA43))-SUMPRODUCT(LS_Demand_Rates_Restatement!$C$4:$Z$4,IF(Init!$R$9="Yes",LDD_previous!$F43:$AC43,LDD_current!$F43:$AC43))),(SUMPRODUCT(LS_Demand_Rates_Restatement!$C$4:$AX$4,IF(Init!$R$9="Yes",LS_previous!$D43:$AY43,LS_current!$D43:$AY43))-SUMPRODUCT(LS_Demand_Rates_Restatement!$C$4:$AX$4,IF(Init!$R$9="Yes",LDD_previous!$F43:$BA43,LDD_current!$F43:$BA43)))/2)</f>
        <v>360083.38095174043</v>
      </c>
      <c r="G42" s="218">
        <f>+SUMPRODUCT(LS_Demand_Rates_Restatement!$C$6:$Z$6,IF(Init!$R$9="Yes",Demand_previous!D43:AA43,Demand_current!D43:AA43))-SUMPRODUCT(LS_Demand_Rates_Restatement!$C$6:$Z$6,IF(Init!$R$9="Yes",LDD_previous!BB43:BY43,LDD_current!BB43:BY43))</f>
        <v>0</v>
      </c>
      <c r="H42" s="218">
        <f>-IRD!C43*Rates_previous!$H$32</f>
        <v>0</v>
      </c>
      <c r="I42" s="218">
        <f>+IF(AND(L42&gt;0,J42&gt;0),-1*MIN(L42,J42)*Rates_previous!$H$33,IF(AND(L42&lt;0,K42&lt;ABS(L42)),(-1*L42-K42)*Rates_previous!$H$33,IF(AND(K42&gt;0,J42&gt;0,L42&lt;=0,ABS(L42)&lt;K42),-1*MIN(K42,K42+L42,J42)*Rates_previous!$H$33,0)))*IF(VLOOKUP($B42,TOCA_current!$B:$AH,33,FALSE)=0,1,0)*(1-TOCA_previous!AI42)</f>
        <v>0</v>
      </c>
      <c r="J42" s="237">
        <f>MAX(IF(Init!$R$9="Yes",(TOCA_previous!S42/SUMPRODUCT(TOCA_previous!$D$4:$D$137,TOCA_previous!$S$4:$S$137)-TOCA_previous!Y42)*RT1SC!$C$3*VLOOKUP(Init!$R$3,Init!$K:$M,3,FALSE),V42),0)</f>
        <v>192830.87226418927</v>
      </c>
      <c r="K42" s="237">
        <f>IF(Init!$R$9="Yes",TOCA_previous!W42*VLOOKUP(Init!$R$3,Init!$K:$M,3,FALSE),W42)</f>
        <v>78734.87999999999</v>
      </c>
      <c r="L42" s="237">
        <f>IF(Init!$R$9="No",X42,IF(TOCA_previous!AA42=0,SUM(LS_previous!D43:AA43),0))</f>
        <v>0</v>
      </c>
      <c r="M42" s="218">
        <f>+TOCA_previous!$D42*SUM('Charges_Including Slice and LS'!D42:I42)</f>
        <v>91612795.039111748</v>
      </c>
      <c r="N42" s="218">
        <f>IF(Init!$R$9="Yes",TOCA_previous!Y42*RT1SC!$C$3*VLOOKUP(Init!$R$3,Init!$K:$M,3,FALSE)+IF(VLOOKUP($B42,TOCA_current!B:AO,33,FALSE)=0,SUM(LS_previous!D43:AA43),SUM(LS_previous!D43:AY43)/2),Z42)</f>
        <v>2608745.4644037844</v>
      </c>
      <c r="O42" s="219">
        <f t="shared" si="0"/>
        <v>35.117567539326565</v>
      </c>
      <c r="P42" s="217">
        <f>(TOCA_current!AF42-LDD_current!D43)*Rates_current!$E$74*100*12</f>
        <v>105043679.32305637</v>
      </c>
      <c r="Q42" s="218">
        <f>(TOCA_current!AI42-LDD_current!D43)*Rates_current!$E$75*100*12</f>
        <v>-7574547.5650793277</v>
      </c>
      <c r="R42" s="218">
        <f>IF(VLOOKUP($B42,TOCA_current!$B:$AH,33,FALSE)=0,(SUMPRODUCT(LS_Demand_Rates_Restatement!$C$5:$Z$5,LS_current!$D43:$AA43)-SUMPRODUCT(LS_Demand_Rates_Restatement!$C$5:$Z$5,LDD_current!$F43:$AC43)),(SUMPRODUCT(LS_Demand_Rates_Restatement!$C$5:$AX$5,LS_current!$D43:$AY43)-SUMPRODUCT(LS_Demand_Rates_Restatement!$C$5:$AX$5,LDD_current!$F43:$BA43))/2)</f>
        <v>-47350.547750301579</v>
      </c>
      <c r="S42" s="218">
        <f>+SUMPRODUCT(LS_Demand_Rates_Restatement!$C$7:$Z$7,Demand_current!D43:AA43)-SUMPRODUCT(LS_Demand_Rates_Restatement!$C$7:$Z$7,LDD_current!BB43:BY43)</f>
        <v>0</v>
      </c>
      <c r="T42" s="218">
        <f>-IRD!G43*Rates_current!$H$32</f>
        <v>0</v>
      </c>
      <c r="U42" s="218">
        <f>+IF(AND(X42&gt;0,V42&gt;0),-1*MIN(X42,V42)*Rates_current!$H$33,IF(AND(X42&lt;0,W42&lt;ABS(X42)),(-1*X42-W42)*Rates_current!$H$33,0))*IF(VLOOKUP($B42,TOCA_current!$B:$AH,33,FALSE)=0,1,0)*(1-TOCA_current!AP42)</f>
        <v>0</v>
      </c>
      <c r="V42" s="237">
        <f>MAX((TOCA_current!S42/SUMPRODUCT(TOCA_current!$D$4:$D$137,TOCA_current!$S$4:$S$137)-TOCA_current!AF42)*RT1SC!$C$4*VLOOKUP(Init!$R$4,Init!$K:$M,3,FALSE),0)</f>
        <v>167326.91554858856</v>
      </c>
      <c r="W42" s="237">
        <f>TOCA_current!X42*VLOOKUP(Init!$R$4,Init!$K:$M,3,FALSE)</f>
        <v>0</v>
      </c>
      <c r="X42" s="237">
        <f>IF(TOCA_current!AH42=0,SUM(LS_current!D43:AA43),0)</f>
        <v>0</v>
      </c>
      <c r="Y42" s="218">
        <f>TOCA_current!D42*SUM('Charges_Including Slice and LS'!P42:U42)</f>
        <v>97421781.210226744</v>
      </c>
      <c r="Z42" s="218">
        <f>+TOCA_current!AF42*RT1SC!$C$4*VLOOKUP(Init!$R$4,Init!$K:$M,3,FALSE)+IF(VLOOKUP($B42,TOCA_current!B:AI,33,FALSE)=0,SUM(LS_current!D43:AA43),SUM(LS_current!D43:AY43)/2)</f>
        <v>2603024.2162752063</v>
      </c>
      <c r="AA42" s="219">
        <f t="shared" si="1"/>
        <v>37.426382974505053</v>
      </c>
      <c r="AB42" s="224">
        <f>IF(TOCA_current!E42=1,"",AA42/O42-1)</f>
        <v>6.574531201778E-2</v>
      </c>
      <c r="AC42" s="235">
        <f t="shared" si="2"/>
        <v>52</v>
      </c>
    </row>
    <row r="43" spans="2:29" x14ac:dyDescent="0.25">
      <c r="B43" s="27">
        <v>10105</v>
      </c>
      <c r="C43" s="28" t="s">
        <v>47</v>
      </c>
      <c r="D43" s="217">
        <f>IF(Init!$R$9="Yes",(TOCA_previous!Y43-LDD_previous!D44),(TOCA_current!AF43-LDD_current!D44))*Rates_previous!$E$74*100*12</f>
        <v>31075787.143440004</v>
      </c>
      <c r="E43" s="218">
        <f>IF(Init!$R$9="Yes",(TOCA_previous!AB43-LDD_previous!D44),(TOCA_current!AI43-LDD_current!D44))*Rates_previous!$E$75*100*12</f>
        <v>-2149323.3868800001</v>
      </c>
      <c r="F43" s="218">
        <f>IF(VLOOKUP($B43,TOCA_current!$B:$AH,33,FALSE)=0,(SUMPRODUCT(LS_Demand_Rates_Restatement!$C$4:$Z$4,IF(Init!$R$9="Yes",LS_previous!$D44:$AA44,LS_current!$D44:$AA44))-SUMPRODUCT(LS_Demand_Rates_Restatement!$C$4:$Z$4,IF(Init!$R$9="Yes",LDD_previous!$F44:$AC44,LDD_current!$F44:$AC44))),(SUMPRODUCT(LS_Demand_Rates_Restatement!$C$4:$AX$4,IF(Init!$R$9="Yes",LS_previous!$D44:$AY44,LS_current!$D44:$AY44))-SUMPRODUCT(LS_Demand_Rates_Restatement!$C$4:$AX$4,IF(Init!$R$9="Yes",LDD_previous!$F44:$BA44,LDD_current!$F44:$BA44)))/2)</f>
        <v>-28363.426979248427</v>
      </c>
      <c r="G43" s="218">
        <f>+SUMPRODUCT(LS_Demand_Rates_Restatement!$C$6:$Z$6,IF(Init!$R$9="Yes",Demand_previous!D44:AA44,Demand_current!D44:AA44))-SUMPRODUCT(LS_Demand_Rates_Restatement!$C$6:$Z$6,IF(Init!$R$9="Yes",LDD_previous!BB44:BY44,LDD_current!BB44:BY44))</f>
        <v>0</v>
      </c>
      <c r="H43" s="218">
        <f>-IRD!C44*Rates_previous!$H$32</f>
        <v>0</v>
      </c>
      <c r="I43" s="218">
        <f>+IF(AND(L43&gt;0,J43&gt;0),-1*MIN(L43,J43)*Rates_previous!$H$33,IF(AND(L43&lt;0,K43&lt;ABS(L43)),(-1*L43-K43)*Rates_previous!$H$33,IF(AND(K43&gt;0,J43&gt;0,L43&lt;=0,ABS(L43)&lt;K43),-1*MIN(K43,K43+L43,J43)*Rates_previous!$H$33,0)))*IF(VLOOKUP($B43,TOCA_current!$B:$AH,33,FALSE)=0,1,0)*(1-TOCA_previous!AI43)</f>
        <v>0</v>
      </c>
      <c r="J43" s="237">
        <f>MAX(IF(Init!$R$9="Yes",(TOCA_previous!S43/SUMPRODUCT(TOCA_previous!$D$4:$D$137,TOCA_previous!$S$4:$S$137)-TOCA_previous!Y43)*RT1SC!$C$3*VLOOKUP(Init!$R$3,Init!$K:$M,3,FALSE),V43),0)</f>
        <v>0.21264888031114237</v>
      </c>
      <c r="K43" s="237">
        <f>IF(Init!$R$9="Yes",TOCA_previous!W43*VLOOKUP(Init!$R$3,Init!$K:$M,3,FALSE),W43)</f>
        <v>77412.12</v>
      </c>
      <c r="L43" s="237">
        <f>IF(Init!$R$9="No",X43,IF(TOCA_previous!AA43=0,SUM(LS_previous!D44:AA44),0))</f>
        <v>0</v>
      </c>
      <c r="M43" s="218">
        <f>+TOCA_previous!$D43*SUM('Charges_Including Slice and LS'!D43:I43)</f>
        <v>28898100.329580758</v>
      </c>
      <c r="N43" s="218">
        <f>IF(Init!$R$9="Yes",TOCA_previous!Y43*RT1SC!$C$3*VLOOKUP(Init!$R$3,Init!$K:$M,3,FALSE)+IF(VLOOKUP($B43,TOCA_current!B:AO,33,FALSE)=0,SUM(LS_previous!D44:AA44),SUM(LS_previous!D44:AY44)/2),Z43)</f>
        <v>823140.13019762409</v>
      </c>
      <c r="O43" s="219">
        <f t="shared" si="0"/>
        <v>35.107145514388591</v>
      </c>
      <c r="P43" s="217">
        <f>(TOCA_current!AF43-LDD_current!D44)*Rates_current!$E$74*100*12</f>
        <v>32587590.801482622</v>
      </c>
      <c r="Q43" s="218">
        <f>(TOCA_current!AI43-LDD_current!D44)*Rates_current!$E$75*100*12</f>
        <v>-2171573.9188594362</v>
      </c>
      <c r="R43" s="218">
        <f>IF(VLOOKUP($B43,TOCA_current!$B:$AH,33,FALSE)=0,(SUMPRODUCT(LS_Demand_Rates_Restatement!$C$5:$Z$5,LS_current!$D44:$AA44)-SUMPRODUCT(LS_Demand_Rates_Restatement!$C$5:$Z$5,LDD_current!$F44:$AC44)),(SUMPRODUCT(LS_Demand_Rates_Restatement!$C$5:$AX$5,LS_current!$D44:$AY44)-SUMPRODUCT(LS_Demand_Rates_Restatement!$C$5:$AX$5,LDD_current!$F44:$BA44))/2)</f>
        <v>-31280.67592979809</v>
      </c>
      <c r="S43" s="218">
        <f>+SUMPRODUCT(LS_Demand_Rates_Restatement!$C$7:$Z$7,Demand_current!D44:AA44)-SUMPRODUCT(LS_Demand_Rates_Restatement!$C$7:$Z$7,LDD_current!BB44:BY44)</f>
        <v>0</v>
      </c>
      <c r="T43" s="218">
        <f>-IRD!G44*Rates_current!$H$32</f>
        <v>0</v>
      </c>
      <c r="U43" s="218">
        <f>+IF(AND(X43&gt;0,V43&gt;0),-1*MIN(X43,V43)*Rates_current!$H$33,IF(AND(X43&lt;0,W43&lt;ABS(X43)),(-1*X43-W43)*Rates_current!$H$33,0))*IF(VLOOKUP($B43,TOCA_current!$B:$AH,33,FALSE)=0,1,0)*(1-TOCA_current!AP43)</f>
        <v>0</v>
      </c>
      <c r="V43" s="237">
        <f>MAX((TOCA_current!S43/SUMPRODUCT(TOCA_current!$D$4:$D$137,TOCA_current!$S$4:$S$137)-TOCA_current!AF43)*RT1SC!$C$4*VLOOKUP(Init!$R$4,Init!$K:$M,3,FALSE),0)</f>
        <v>0</v>
      </c>
      <c r="W43" s="237">
        <f>TOCA_current!X43*VLOOKUP(Init!$R$4,Init!$K:$M,3,FALSE)</f>
        <v>47644.416000000005</v>
      </c>
      <c r="X43" s="237">
        <f>IF(TOCA_current!AH43=0,SUM(LS_current!D44:AA44),0)</f>
        <v>0</v>
      </c>
      <c r="Y43" s="218">
        <f>TOCA_current!D43*SUM('Charges_Including Slice and LS'!P43:U43)</f>
        <v>30384736.206693385</v>
      </c>
      <c r="Z43" s="218">
        <f>+TOCA_current!AF43*RT1SC!$C$4*VLOOKUP(Init!$R$4,Init!$K:$M,3,FALSE)+IF(VLOOKUP($B43,TOCA_current!B:AI,33,FALSE)=0,SUM(LS_current!D44:AA44),SUM(LS_current!D44:AY44)/2)</f>
        <v>807530.69366908399</v>
      </c>
      <c r="AA43" s="219">
        <f t="shared" si="1"/>
        <v>37.626726073578411</v>
      </c>
      <c r="AB43" s="224">
        <f>IF(TOCA_current!E43=1,"",AA43/O43-1)</f>
        <v>7.1768311615000746E-2</v>
      </c>
      <c r="AC43" s="235">
        <f t="shared" si="2"/>
        <v>27</v>
      </c>
    </row>
    <row r="44" spans="2:29" x14ac:dyDescent="0.25">
      <c r="B44" s="27">
        <v>10106</v>
      </c>
      <c r="C44" s="28" t="s">
        <v>48</v>
      </c>
      <c r="D44" s="217">
        <f>IF(Init!$R$9="Yes",(TOCA_previous!Y44-LDD_previous!D45),(TOCA_current!AF44-LDD_current!D45))*Rates_previous!$E$74*100*12</f>
        <v>6905484.9524843991</v>
      </c>
      <c r="E44" s="218">
        <f>IF(Init!$R$9="Yes",(TOCA_previous!AB44-LDD_previous!D45),(TOCA_current!AI44-LDD_current!D45))*Rates_previous!$E$75*100*12</f>
        <v>-1061915.8616064</v>
      </c>
      <c r="F44" s="218">
        <f>IF(VLOOKUP($B44,TOCA_current!$B:$AH,33,FALSE)=0,(SUMPRODUCT(LS_Demand_Rates_Restatement!$C$4:$Z$4,IF(Init!$R$9="Yes",LS_previous!$D45:$AA45,LS_current!$D45:$AA45))-SUMPRODUCT(LS_Demand_Rates_Restatement!$C$4:$Z$4,IF(Init!$R$9="Yes",LDD_previous!$F45:$AC45,LDD_current!$F45:$AC45))),(SUMPRODUCT(LS_Demand_Rates_Restatement!$C$4:$AX$4,IF(Init!$R$9="Yes",LS_previous!$D45:$AY45,LS_current!$D45:$AY45))-SUMPRODUCT(LS_Demand_Rates_Restatement!$C$4:$AX$4,IF(Init!$R$9="Yes",LDD_previous!$F45:$BA45,LDD_current!$F45:$BA45)))/2)</f>
        <v>-25269.456125409062</v>
      </c>
      <c r="G44" s="218">
        <f>+SUMPRODUCT(LS_Demand_Rates_Restatement!$C$6:$Z$6,IF(Init!$R$9="Yes",Demand_previous!D45:AA45,Demand_current!D45:AA45))-SUMPRODUCT(LS_Demand_Rates_Restatement!$C$6:$Z$6,IF(Init!$R$9="Yes",LDD_previous!BB45:BY45,LDD_current!BB45:BY45))</f>
        <v>275556.44521990209</v>
      </c>
      <c r="H44" s="218">
        <f>-IRD!C45*Rates_previous!$H$32</f>
        <v>0</v>
      </c>
      <c r="I44" s="218">
        <f>+IF(AND(L44&gt;0,J44&gt;0),-1*MIN(L44,J44)*Rates_previous!$H$33,IF(AND(L44&lt;0,K44&lt;ABS(L44)),(-1*L44-K44)*Rates_previous!$H$33,IF(AND(K44&gt;0,J44&gt;0,L44&lt;=0,ABS(L44)&lt;K44),-1*MIN(K44,K44+L44,J44)*Rates_previous!$H$33,0)))*IF(VLOOKUP($B44,TOCA_current!$B:$AH,33,FALSE)=0,1,0)*(1-TOCA_previous!AI44)</f>
        <v>0</v>
      </c>
      <c r="J44" s="237">
        <f>MAX(IF(Init!$R$9="Yes",(TOCA_previous!S44/SUMPRODUCT(TOCA_previous!$D$4:$D$137,TOCA_previous!$S$4:$S$137)-TOCA_previous!Y44)*RT1SC!$C$3*VLOOKUP(Init!$R$3,Init!$K:$M,3,FALSE),V44),0)</f>
        <v>15858.040491318983</v>
      </c>
      <c r="K44" s="237">
        <f>IF(Init!$R$9="Yes",TOCA_previous!W44*VLOOKUP(Init!$R$3,Init!$K:$M,3,FALSE),W44)</f>
        <v>0</v>
      </c>
      <c r="L44" s="237">
        <f>IF(Init!$R$9="No",X44,IF(TOCA_previous!AA44=0,SUM(LS_previous!D45:AA45),0))</f>
        <v>0</v>
      </c>
      <c r="M44" s="218">
        <f>+TOCA_previous!$D44*SUM('Charges_Including Slice and LS'!D44:I44)</f>
        <v>0</v>
      </c>
      <c r="N44" s="218">
        <f>IF(Init!$R$9="Yes",TOCA_previous!Y44*RT1SC!$C$3*VLOOKUP(Init!$R$3,Init!$K:$M,3,FALSE)+IF(VLOOKUP($B44,TOCA_current!B:AO,33,FALSE)=0,SUM(LS_previous!D45:AA45),SUM(LS_previous!D45:AY45)/2),Z44)</f>
        <v>196685.720032788</v>
      </c>
      <c r="O44" s="219">
        <f t="shared" si="0"/>
        <v>0</v>
      </c>
      <c r="P44" s="217">
        <f>(TOCA_current!AF44-LDD_current!D45)*Rates_current!$E$74*100*12</f>
        <v>7628756.2442871965</v>
      </c>
      <c r="Q44" s="218">
        <f>(TOCA_current!AI44-LDD_current!D45)*Rates_current!$E$75*100*12</f>
        <v>-1134094.5712010413</v>
      </c>
      <c r="R44" s="218">
        <f>IF(VLOOKUP($B44,TOCA_current!$B:$AH,33,FALSE)=0,(SUMPRODUCT(LS_Demand_Rates_Restatement!$C$5:$Z$5,LS_current!$D45:$AA45)-SUMPRODUCT(LS_Demand_Rates_Restatement!$C$5:$Z$5,LDD_current!$F45:$AC45)),(SUMPRODUCT(LS_Demand_Rates_Restatement!$C$5:$AX$5,LS_current!$D45:$AY45)-SUMPRODUCT(LS_Demand_Rates_Restatement!$C$5:$AX$5,LDD_current!$F45:$BA45))/2)</f>
        <v>-5061.8304948562454</v>
      </c>
      <c r="S44" s="218">
        <f>+SUMPRODUCT(LS_Demand_Rates_Restatement!$C$7:$Z$7,Demand_current!D45:AA45)-SUMPRODUCT(LS_Demand_Rates_Restatement!$C$7:$Z$7,LDD_current!BB45:BY45)</f>
        <v>-22586.603421188654</v>
      </c>
      <c r="T44" s="218">
        <f>-IRD!G45*Rates_current!$H$32</f>
        <v>0</v>
      </c>
      <c r="U44" s="218">
        <f>+IF(AND(X44&gt;0,V44&gt;0),-1*MIN(X44,V44)*Rates_current!$H$33,IF(AND(X44&lt;0,W44&lt;ABS(X44)),(-1*X44-W44)*Rates_current!$H$33,0))*IF(VLOOKUP($B44,TOCA_current!$B:$AH,33,FALSE)=0,1,0)*(1-TOCA_current!AP44)</f>
        <v>0</v>
      </c>
      <c r="V44" s="237">
        <f>MAX((TOCA_current!S44/SUMPRODUCT(TOCA_current!$D$4:$D$137,TOCA_current!$S$4:$S$137)-TOCA_current!AF44)*RT1SC!$C$4*VLOOKUP(Init!$R$4,Init!$K:$M,3,FALSE),0)</f>
        <v>4433.7943131350657</v>
      </c>
      <c r="W44" s="237">
        <f>TOCA_current!X44*VLOOKUP(Init!$R$4,Init!$K:$M,3,FALSE)</f>
        <v>0</v>
      </c>
      <c r="X44" s="237">
        <f>IF(TOCA_current!AH44=0,SUM(LS_current!D45:AA45),0)</f>
        <v>0</v>
      </c>
      <c r="Y44" s="218">
        <f>TOCA_current!D44*SUM('Charges_Including Slice and LS'!P44:U44)</f>
        <v>0</v>
      </c>
      <c r="Z44" s="218">
        <f>+TOCA_current!AF44*RT1SC!$C$4*VLOOKUP(Init!$R$4,Init!$K:$M,3,FALSE)+IF(VLOOKUP($B44,TOCA_current!B:AI,33,FALSE)=0,SUM(LS_current!D45:AA45),SUM(LS_current!D45:AY45)/2)</f>
        <v>203272.699431096</v>
      </c>
      <c r="AA44" s="219">
        <f t="shared" si="1"/>
        <v>0</v>
      </c>
      <c r="AB44" s="224" t="str">
        <f>IF(TOCA_current!E44=1,"",AA44/O44-1)</f>
        <v/>
      </c>
      <c r="AC44" s="235" t="str">
        <f t="shared" si="2"/>
        <v/>
      </c>
    </row>
    <row r="45" spans="2:29" x14ac:dyDescent="0.25">
      <c r="B45" s="27">
        <v>10109</v>
      </c>
      <c r="C45" s="28" t="s">
        <v>49</v>
      </c>
      <c r="D45" s="217">
        <f>IF(Init!$R$9="Yes",(TOCA_previous!Y45-LDD_previous!D46),(TOCA_current!AF45-LDD_current!D46))*Rates_previous!$E$74*100*12</f>
        <v>3730581.2515085433</v>
      </c>
      <c r="E45" s="218">
        <f>IF(Init!$R$9="Yes",(TOCA_previous!AB45-LDD_previous!D46),(TOCA_current!AI45-LDD_current!D46))*Rates_previous!$E$75*100*12</f>
        <v>-573683.59083356161</v>
      </c>
      <c r="F45" s="218">
        <f>IF(VLOOKUP($B45,TOCA_current!$B:$AH,33,FALSE)=0,(SUMPRODUCT(LS_Demand_Rates_Restatement!$C$4:$Z$4,IF(Init!$R$9="Yes",LS_previous!$D46:$AA46,LS_current!$D46:$AA46))-SUMPRODUCT(LS_Demand_Rates_Restatement!$C$4:$Z$4,IF(Init!$R$9="Yes",LDD_previous!$F46:$AC46,LDD_current!$F46:$AC46))),(SUMPRODUCT(LS_Demand_Rates_Restatement!$C$4:$AX$4,IF(Init!$R$9="Yes",LS_previous!$D46:$AY46,LS_current!$D46:$AY46))-SUMPRODUCT(LS_Demand_Rates_Restatement!$C$4:$AX$4,IF(Init!$R$9="Yes",LDD_previous!$F46:$BA46,LDD_current!$F46:$BA46)))/2)</f>
        <v>306157.23397790693</v>
      </c>
      <c r="G45" s="218">
        <f>+SUMPRODUCT(LS_Demand_Rates_Restatement!$C$6:$Z$6,IF(Init!$R$9="Yes",Demand_previous!D46:AA46,Demand_current!D46:AA46))-SUMPRODUCT(LS_Demand_Rates_Restatement!$C$6:$Z$6,IF(Init!$R$9="Yes",LDD_previous!BB46:BY46,LDD_current!BB46:BY46))</f>
        <v>162359.55106584638</v>
      </c>
      <c r="H45" s="218">
        <f>-IRD!C46*Rates_previous!$H$32</f>
        <v>-211003.35000000003</v>
      </c>
      <c r="I45" s="218">
        <f>+IF(AND(L45&gt;0,J45&gt;0),-1*MIN(L45,J45)*Rates_previous!$H$33,IF(AND(L45&lt;0,K45&lt;ABS(L45)),(-1*L45-K45)*Rates_previous!$H$33,IF(AND(K45&gt;0,J45&gt;0,L45&lt;=0,ABS(L45)&lt;K45),-1*MIN(K45,K45+L45,J45)*Rates_previous!$H$33,0)))*IF(VLOOKUP($B45,TOCA_current!$B:$AH,33,FALSE)=0,1,0)*(1-TOCA_previous!AI45)</f>
        <v>3.1862688320039205</v>
      </c>
      <c r="J45" s="237">
        <f>MAX(IF(Init!$R$9="Yes",(TOCA_previous!S45/SUMPRODUCT(TOCA_previous!$D$4:$D$137,TOCA_previous!$S$4:$S$137)-TOCA_previous!Y45)*RT1SC!$C$3*VLOOKUP(Init!$R$3,Init!$K:$M,3,FALSE),V45),0)</f>
        <v>1.2453427999556939</v>
      </c>
      <c r="K45" s="237">
        <f>IF(Init!$R$9="Yes",TOCA_previous!W45*VLOOKUP(Init!$R$3,Init!$K:$M,3,FALSE),W45)</f>
        <v>0</v>
      </c>
      <c r="L45" s="237">
        <f>IF(Init!$R$9="No",X45,IF(TOCA_previous!AA45=0,SUM(LS_previous!D46:AA46),0))</f>
        <v>14639.104564960009</v>
      </c>
      <c r="M45" s="218">
        <f>+TOCA_previous!$D45*SUM('Charges_Including Slice and LS'!D45:I45)</f>
        <v>3414414.281987567</v>
      </c>
      <c r="N45" s="218">
        <f>IF(Init!$R$9="Yes",TOCA_previous!Y45*RT1SC!$C$3*VLOOKUP(Init!$R$3,Init!$K:$M,3,FALSE)+IF(VLOOKUP($B45,TOCA_current!B:AO,33,FALSE)=0,SUM(LS_previous!D46:AA46),SUM(LS_previous!D46:AY46)/2),Z45)</f>
        <v>121238.23929955601</v>
      </c>
      <c r="O45" s="219">
        <f t="shared" si="0"/>
        <v>28.16284945833976</v>
      </c>
      <c r="P45" s="217">
        <f>(TOCA_current!AF45-LDD_current!D46)*Rates_current!$E$74*100*12</f>
        <v>3940604.0176741239</v>
      </c>
      <c r="Q45" s="218">
        <f>(TOCA_current!AI45-LDD_current!D46)*Rates_current!$E$75*100*12</f>
        <v>-585812.0879198187</v>
      </c>
      <c r="R45" s="218">
        <f>IF(VLOOKUP($B45,TOCA_current!$B:$AH,33,FALSE)=0,(SUMPRODUCT(LS_Demand_Rates_Restatement!$C$5:$Z$5,LS_current!$D46:$AA46)-SUMPRODUCT(LS_Demand_Rates_Restatement!$C$5:$Z$5,LDD_current!$F46:$AC46)),(SUMPRODUCT(LS_Demand_Rates_Restatement!$C$5:$AX$5,LS_current!$D46:$AY46)-SUMPRODUCT(LS_Demand_Rates_Restatement!$C$5:$AX$5,LDD_current!$F46:$BA46))/2)</f>
        <v>347595.89652389765</v>
      </c>
      <c r="S45" s="218">
        <f>+SUMPRODUCT(LS_Demand_Rates_Restatement!$C$7:$Z$7,Demand_current!D46:AA46)-SUMPRODUCT(LS_Demand_Rates_Restatement!$C$7:$Z$7,LDD_current!BB46:BY46)</f>
        <v>176291.29019535225</v>
      </c>
      <c r="T45" s="218">
        <f>-IRD!G46*Rates_current!$H$32</f>
        <v>-248350.94295000003</v>
      </c>
      <c r="U45" s="218">
        <f>+IF(AND(X45&gt;0,V45&gt;0),-1*MIN(X45,V45)*Rates_current!$H$33,IF(AND(X45&lt;0,W45&lt;ABS(X45)),(-1*X45-W45)*Rates_current!$H$33,0))*IF(VLOOKUP($B45,TOCA_current!$B:$AH,33,FALSE)=0,1,0)*(1-TOCA_current!AP45)</f>
        <v>19.33362663688488</v>
      </c>
      <c r="V45" s="237">
        <f>MAX((TOCA_current!S45/SUMPRODUCT(TOCA_current!$D$4:$D$137,TOCA_current!$S$4:$S$137)-TOCA_current!AF45)*RT1SC!$C$4*VLOOKUP(Init!$R$4,Init!$K:$M,3,FALSE),0)</f>
        <v>2.3581037872800117</v>
      </c>
      <c r="W45" s="237">
        <f>TOCA_current!X45*VLOOKUP(Init!$R$4,Init!$K:$M,3,FALSE)</f>
        <v>0</v>
      </c>
      <c r="X45" s="237">
        <f>IF(TOCA_current!AH45=0,SUM(LS_current!D46:AA46),0)</f>
        <v>15835.114257129375</v>
      </c>
      <c r="Y45" s="218">
        <f>TOCA_current!D45*SUM('Charges_Including Slice and LS'!P45:U45)</f>
        <v>3630347.5071501918</v>
      </c>
      <c r="Z45" s="218">
        <f>+TOCA_current!AF45*RT1SC!$C$4*VLOOKUP(Init!$R$4,Init!$K:$M,3,FALSE)+IF(VLOOKUP($B45,TOCA_current!B:AI,33,FALSE)=0,SUM(LS_current!D46:AA46),SUM(LS_current!D46:AY46)/2)</f>
        <v>121240.77124810537</v>
      </c>
      <c r="AA45" s="219">
        <f t="shared" si="1"/>
        <v>29.943289454346186</v>
      </c>
      <c r="AB45" s="224">
        <f>IF(TOCA_current!E45=1,"",AA45/O45-1)</f>
        <v>6.321945507112714E-2</v>
      </c>
      <c r="AC45" s="235">
        <f t="shared" si="2"/>
        <v>61</v>
      </c>
    </row>
    <row r="46" spans="2:29" x14ac:dyDescent="0.25">
      <c r="B46" s="27">
        <v>10111</v>
      </c>
      <c r="C46" s="28" t="s">
        <v>50</v>
      </c>
      <c r="D46" s="217">
        <f>IF(Init!$R$9="Yes",(TOCA_previous!Y46-LDD_previous!D47),(TOCA_current!AF46-LDD_current!D47))*Rates_previous!$E$74*100*12</f>
        <v>998203.02384297608</v>
      </c>
      <c r="E46" s="218">
        <f>IF(Init!$R$9="Yes",(TOCA_previous!AB46-LDD_previous!D47),(TOCA_current!AI46-LDD_current!D47))*Rates_previous!$E$75*100*12</f>
        <v>-153502.27122585601</v>
      </c>
      <c r="F46" s="218">
        <f>IF(VLOOKUP($B46,TOCA_current!$B:$AH,33,FALSE)=0,(SUMPRODUCT(LS_Demand_Rates_Restatement!$C$4:$Z$4,IF(Init!$R$9="Yes",LS_previous!$D47:$AA47,LS_current!$D47:$AA47))-SUMPRODUCT(LS_Demand_Rates_Restatement!$C$4:$Z$4,IF(Init!$R$9="Yes",LDD_previous!$F47:$AC47,LDD_current!$F47:$AC47))),(SUMPRODUCT(LS_Demand_Rates_Restatement!$C$4:$AX$4,IF(Init!$R$9="Yes",LS_previous!$D47:$AY47,LS_current!$D47:$AY47))-SUMPRODUCT(LS_Demand_Rates_Restatement!$C$4:$AX$4,IF(Init!$R$9="Yes",LDD_previous!$F47:$BA47,LDD_current!$F47:$BA47)))/2)</f>
        <v>-78868.415138572469</v>
      </c>
      <c r="G46" s="218">
        <f>+SUMPRODUCT(LS_Demand_Rates_Restatement!$C$6:$Z$6,IF(Init!$R$9="Yes",Demand_previous!D47:AA47,Demand_current!D47:AA47))-SUMPRODUCT(LS_Demand_Rates_Restatement!$C$6:$Z$6,IF(Init!$R$9="Yes",LDD_previous!BB47:BY47,LDD_current!BB47:BY47))</f>
        <v>30501.374442040571</v>
      </c>
      <c r="H46" s="218">
        <f>-IRD!C47*Rates_previous!$H$32</f>
        <v>-52276.489999999991</v>
      </c>
      <c r="I46" s="218">
        <f>+IF(AND(L46&gt;0,J46&gt;0),-1*MIN(L46,J46)*Rates_previous!$H$33,IF(AND(L46&lt;0,K46&lt;ABS(L46)),(-1*L46-K46)*Rates_previous!$H$33,IF(AND(K46&gt;0,J46&gt;0,L46&lt;=0,ABS(L46)&lt;K46),-1*MIN(K46,K46+L46,J46)*Rates_previous!$H$33,0)))*IF(VLOOKUP($B46,TOCA_current!$B:$AH,33,FALSE)=0,1,0)*(1-TOCA_previous!AI46)</f>
        <v>-7530.7429487442942</v>
      </c>
      <c r="J46" s="237">
        <f>MAX(IF(Init!$R$9="Yes",(TOCA_previous!S46/SUMPRODUCT(TOCA_previous!$D$4:$D$137,TOCA_previous!$S$4:$S$137)-TOCA_previous!Y46)*RT1SC!$C$3*VLOOKUP(Init!$R$3,Init!$K:$M,3,FALSE),V46),0)</f>
        <v>2.7563324506006097</v>
      </c>
      <c r="K46" s="237">
        <f>IF(Init!$R$9="Yes",TOCA_previous!W46*VLOOKUP(Init!$R$3,Init!$K:$M,3,FALSE),W46)</f>
        <v>0</v>
      </c>
      <c r="L46" s="237">
        <f>IF(Init!$R$9="No",X46,IF(TOCA_previous!AA46=0,SUM(LS_previous!D47:AA47),0))</f>
        <v>-2935.7973465599962</v>
      </c>
      <c r="M46" s="218">
        <f>+TOCA_previous!$D46*SUM('Charges_Including Slice and LS'!D46:I46)</f>
        <v>736526.47897184384</v>
      </c>
      <c r="N46" s="218">
        <f>IF(Init!$R$9="Yes",TOCA_previous!Y46*RT1SC!$C$3*VLOOKUP(Init!$R$3,Init!$K:$M,3,FALSE)+IF(VLOOKUP($B46,TOCA_current!B:AO,33,FALSE)=0,SUM(LS_previous!D47:AA47),SUM(LS_previous!D47:AY47)/2),Z46)</f>
        <v>25513.910327183999</v>
      </c>
      <c r="O46" s="219">
        <f t="shared" si="0"/>
        <v>28.867643945079866</v>
      </c>
      <c r="P46" s="217">
        <f>(TOCA_current!AF46-LDD_current!D47)*Rates_current!$E$74*100*12</f>
        <v>957651.88980460283</v>
      </c>
      <c r="Q46" s="218">
        <f>(TOCA_current!AI46-LDD_current!D47)*Rates_current!$E$75*100*12</f>
        <v>-142364.99037980422</v>
      </c>
      <c r="R46" s="218">
        <f>IF(VLOOKUP($B46,TOCA_current!$B:$AH,33,FALSE)=0,(SUMPRODUCT(LS_Demand_Rates_Restatement!$C$5:$Z$5,LS_current!$D47:$AA47)-SUMPRODUCT(LS_Demand_Rates_Restatement!$C$5:$Z$5,LDD_current!$F47:$AC47)),(SUMPRODUCT(LS_Demand_Rates_Restatement!$C$5:$AX$5,LS_current!$D47:$AY47)-SUMPRODUCT(LS_Demand_Rates_Restatement!$C$5:$AX$5,LDD_current!$F47:$BA47))/2)</f>
        <v>1563.2681136046403</v>
      </c>
      <c r="S46" s="218">
        <f>+SUMPRODUCT(LS_Demand_Rates_Restatement!$C$7:$Z$7,Demand_current!D47:AA47)-SUMPRODUCT(LS_Demand_Rates_Restatement!$C$7:$Z$7,LDD_current!BB47:BY47)</f>
        <v>32324.29488519764</v>
      </c>
      <c r="T46" s="218">
        <f>-IRD!G47*Rates_current!$H$32</f>
        <v>-61529.428729999992</v>
      </c>
      <c r="U46" s="218">
        <f>+IF(AND(X46&gt;0,V46&gt;0),-1*MIN(X46,V46)*Rates_current!$H$33,IF(AND(X46&lt;0,W46&lt;ABS(X46)),(-1*X46-W46)*Rates_current!$H$33,0))*IF(VLOOKUP($B46,TOCA_current!$B:$AH,33,FALSE)=0,1,0)*(1-TOCA_current!AP46)</f>
        <v>-21.498841125822555</v>
      </c>
      <c r="V46" s="237">
        <f>MAX((TOCA_current!S46/SUMPRODUCT(TOCA_current!$D$4:$D$137,TOCA_current!$S$4:$S$137)-TOCA_current!AF46)*RT1SC!$C$4*VLOOKUP(Init!$R$4,Init!$K:$M,3,FALSE),0)</f>
        <v>2617.9578748038971</v>
      </c>
      <c r="W46" s="237">
        <f>TOCA_current!X46*VLOOKUP(Init!$R$4,Init!$K:$M,3,FALSE)</f>
        <v>0</v>
      </c>
      <c r="X46" s="237">
        <f>IF(TOCA_current!AH46=0,SUM(LS_current!D47:AA47),0)</f>
        <v>-2.6120941772459219</v>
      </c>
      <c r="Y46" s="218">
        <f>TOCA_current!D46*SUM('Charges_Including Slice and LS'!P46:U46)</f>
        <v>787623.53485247493</v>
      </c>
      <c r="Z46" s="218">
        <f>+TOCA_current!AF46*RT1SC!$C$4*VLOOKUP(Init!$R$4,Init!$K:$M,3,FALSE)+IF(VLOOKUP($B46,TOCA_current!B:AI,33,FALSE)=0,SUM(LS_current!D47:AA47),SUM(LS_current!D47:AY47)/2)</f>
        <v>25514.586060062753</v>
      </c>
      <c r="AA46" s="219">
        <f t="shared" si="1"/>
        <v>30.869539995607429</v>
      </c>
      <c r="AB46" s="224">
        <f>IF(TOCA_current!E46=1,"",AA46/O46-1)</f>
        <v>6.9347399958795686E-2</v>
      </c>
      <c r="AC46" s="235">
        <f t="shared" si="2"/>
        <v>35</v>
      </c>
    </row>
    <row r="47" spans="2:29" x14ac:dyDescent="0.25">
      <c r="B47" s="27">
        <v>10112</v>
      </c>
      <c r="C47" s="28" t="s">
        <v>51</v>
      </c>
      <c r="D47" s="217">
        <f>IF(Init!$R$9="Yes",(TOCA_previous!Y47-LDD_previous!D48),(TOCA_current!AF47-LDD_current!D48))*Rates_previous!$E$74*100*12</f>
        <v>18960715.47792</v>
      </c>
      <c r="E47" s="218">
        <f>IF(Init!$R$9="Yes",(TOCA_previous!AB47-LDD_previous!D48),(TOCA_current!AI47-LDD_current!D48))*Rates_previous!$E$75*100*12</f>
        <v>-2915752.4275200004</v>
      </c>
      <c r="F47" s="218">
        <f>IF(VLOOKUP($B47,TOCA_current!$B:$AH,33,FALSE)=0,(SUMPRODUCT(LS_Demand_Rates_Restatement!$C$4:$Z$4,IF(Init!$R$9="Yes",LS_previous!$D48:$AA48,LS_current!$D48:$AA48))-SUMPRODUCT(LS_Demand_Rates_Restatement!$C$4:$Z$4,IF(Init!$R$9="Yes",LDD_previous!$F48:$AC48,LDD_current!$F48:$AC48))),(SUMPRODUCT(LS_Demand_Rates_Restatement!$C$4:$AX$4,IF(Init!$R$9="Yes",LS_previous!$D48:$AY48,LS_current!$D48:$AY48))-SUMPRODUCT(LS_Demand_Rates_Restatement!$C$4:$AX$4,IF(Init!$R$9="Yes",LDD_previous!$F48:$BA48,LDD_current!$F48:$BA48)))/2)</f>
        <v>-217290.21136347335</v>
      </c>
      <c r="G47" s="218">
        <f>+SUMPRODUCT(LS_Demand_Rates_Restatement!$C$6:$Z$6,IF(Init!$R$9="Yes",Demand_previous!D48:AA48,Demand_current!D48:AA48))-SUMPRODUCT(LS_Demand_Rates_Restatement!$C$6:$Z$6,IF(Init!$R$9="Yes",LDD_previous!BB48:BY48,LDD_current!BB48:BY48))</f>
        <v>1040538.5773854165</v>
      </c>
      <c r="H47" s="218">
        <f>-IRD!C48*Rates_previous!$H$32</f>
        <v>0</v>
      </c>
      <c r="I47" s="218">
        <f>+IF(AND(L47&gt;0,J47&gt;0),-1*MIN(L47,J47)*Rates_previous!$H$33,IF(AND(L47&lt;0,K47&lt;ABS(L47)),(-1*L47-K47)*Rates_previous!$H$33,IF(AND(K47&gt;0,J47&gt;0,L47&lt;=0,ABS(L47)&lt;K47),-1*MIN(K47,K47+L47,J47)*Rates_previous!$H$33,0)))*IF(VLOOKUP($B47,TOCA_current!$B:$AH,33,FALSE)=0,1,0)*(1-TOCA_previous!AI47)</f>
        <v>-41034.994401868782</v>
      </c>
      <c r="J47" s="237">
        <f>MAX(IF(Init!$R$9="Yes",(TOCA_previous!S47/SUMPRODUCT(TOCA_previous!$D$4:$D$137,TOCA_previous!$S$4:$S$137)-TOCA_previous!Y47)*RT1SC!$C$3*VLOOKUP(Init!$R$3,Init!$K:$M,3,FALSE),V47),0)</f>
        <v>28653.69817507601</v>
      </c>
      <c r="K47" s="237">
        <f>IF(Init!$R$9="Yes",TOCA_previous!W47*VLOOKUP(Init!$R$3,Init!$K:$M,3,FALSE),W47)</f>
        <v>0</v>
      </c>
      <c r="L47" s="237">
        <f>IF(Init!$R$9="No",X47,IF(TOCA_previous!AA47=0,SUM(LS_previous!D48:AA48),0))</f>
        <v>-14867.751594879994</v>
      </c>
      <c r="M47" s="218">
        <f>+TOCA_previous!$D47*SUM('Charges_Including Slice and LS'!D47:I47)</f>
        <v>16827176.422020074</v>
      </c>
      <c r="N47" s="218">
        <f>IF(Init!$R$9="Yes",TOCA_previous!Y47*RT1SC!$C$3*VLOOKUP(Init!$R$3,Init!$K:$M,3,FALSE)+IF(VLOOKUP($B47,TOCA_current!B:AO,33,FALSE)=0,SUM(LS_previous!D48:AA48),SUM(LS_previous!D48:AY48)/2),Z47)</f>
        <v>487378.05179883202</v>
      </c>
      <c r="O47" s="219">
        <f t="shared" si="0"/>
        <v>34.525921632937184</v>
      </c>
      <c r="P47" s="217">
        <f>(TOCA_current!AF47-LDD_current!D48)*Rates_current!$E$74*100*12</f>
        <v>19834493.454857584</v>
      </c>
      <c r="Q47" s="218">
        <f>(TOCA_current!AI47-LDD_current!D48)*Rates_current!$E$75*100*12</f>
        <v>-2948605.3334737727</v>
      </c>
      <c r="R47" s="218">
        <f>IF(VLOOKUP($B47,TOCA_current!$B:$AH,33,FALSE)=0,(SUMPRODUCT(LS_Demand_Rates_Restatement!$C$5:$Z$5,LS_current!$D48:$AA48)-SUMPRODUCT(LS_Demand_Rates_Restatement!$C$5:$Z$5,LDD_current!$F48:$AC48)),(SUMPRODUCT(LS_Demand_Rates_Restatement!$C$5:$AX$5,LS_current!$D48:$AY48)-SUMPRODUCT(LS_Demand_Rates_Restatement!$C$5:$AX$5,LDD_current!$F48:$BA48))/2)</f>
        <v>-2296.9890874268949</v>
      </c>
      <c r="S47" s="218">
        <f>+SUMPRODUCT(LS_Demand_Rates_Restatement!$C$7:$Z$7,Demand_current!D48:AA48)-SUMPRODUCT(LS_Demand_Rates_Restatement!$C$7:$Z$7,LDD_current!BB48:BY48)</f>
        <v>1126796.5836909011</v>
      </c>
      <c r="T47" s="218">
        <f>-IRD!G48*Rates_current!$H$32</f>
        <v>0</v>
      </c>
      <c r="U47" s="218">
        <f>+IF(AND(X47&gt;0,V47&gt;0),-1*MIN(X47,V47)*Rates_current!$H$33,IF(AND(X47&lt;0,W47&lt;ABS(X47)),(-1*X47-W47)*Rates_current!$H$33,0))*IF(VLOOKUP($B47,TOCA_current!$B:$AH,33,FALSE)=0,1,0)*(1-TOCA_current!AP47)</f>
        <v>-36432.321202333718</v>
      </c>
      <c r="V47" s="237">
        <f>MAX((TOCA_current!S47/SUMPRODUCT(TOCA_current!$D$4:$D$137,TOCA_current!$S$4:$S$137)-TOCA_current!AF47)*RT1SC!$C$4*VLOOKUP(Init!$R$4,Init!$K:$M,3,FALSE),0)</f>
        <v>15172.132937555309</v>
      </c>
      <c r="W47" s="237">
        <f>TOCA_current!X47*VLOOKUP(Init!$R$4,Init!$K:$M,3,FALSE)</f>
        <v>0</v>
      </c>
      <c r="X47" s="237">
        <f>IF(TOCA_current!AH47=0,SUM(LS_current!D48:AA48),0)</f>
        <v>-4116.6464635405337</v>
      </c>
      <c r="Y47" s="218">
        <f>TOCA_current!D47*SUM('Charges_Including Slice and LS'!P47:U47)</f>
        <v>17973955.394784953</v>
      </c>
      <c r="Z47" s="218">
        <f>+TOCA_current!AF47*RT1SC!$C$4*VLOOKUP(Init!$R$4,Init!$K:$M,3,FALSE)+IF(VLOOKUP($B47,TOCA_current!B:AI,33,FALSE)=0,SUM(LS_current!D48:AA48),SUM(LS_current!D48:AY48)/2)</f>
        <v>487389.98115691548</v>
      </c>
      <c r="AA47" s="219">
        <f t="shared" si="1"/>
        <v>36.877974701326963</v>
      </c>
      <c r="AB47" s="224">
        <f>IF(TOCA_current!E47=1,"",AA47/O47-1)</f>
        <v>6.8124265976029941E-2</v>
      </c>
      <c r="AC47" s="235">
        <f t="shared" si="2"/>
        <v>40</v>
      </c>
    </row>
    <row r="48" spans="2:29" x14ac:dyDescent="0.25">
      <c r="B48" s="27">
        <v>10113</v>
      </c>
      <c r="C48" s="28" t="s">
        <v>52</v>
      </c>
      <c r="D48" s="217">
        <f>IF(Init!$R$9="Yes",(TOCA_previous!Y48-LDD_previous!D49),(TOCA_current!AF48-LDD_current!D49))*Rates_previous!$E$74*100*12</f>
        <v>11591969.707620941</v>
      </c>
      <c r="E48" s="218">
        <f>IF(Init!$R$9="Yes",(TOCA_previous!AB48-LDD_previous!D49),(TOCA_current!AI48-LDD_current!D49))*Rates_previous!$E$75*100*12</f>
        <v>-1782596.9623400448</v>
      </c>
      <c r="F48" s="218">
        <f>IF(VLOOKUP($B48,TOCA_current!$B:$AH,33,FALSE)=0,(SUMPRODUCT(LS_Demand_Rates_Restatement!$C$4:$Z$4,IF(Init!$R$9="Yes",LS_previous!$D49:$AA49,LS_current!$D49:$AA49))-SUMPRODUCT(LS_Demand_Rates_Restatement!$C$4:$Z$4,IF(Init!$R$9="Yes",LDD_previous!$F49:$AC49,LDD_current!$F49:$AC49))),(SUMPRODUCT(LS_Demand_Rates_Restatement!$C$4:$AX$4,IF(Init!$R$9="Yes",LS_previous!$D49:$AY49,LS_current!$D49:$AY49))-SUMPRODUCT(LS_Demand_Rates_Restatement!$C$4:$AX$4,IF(Init!$R$9="Yes",LDD_previous!$F49:$BA49,LDD_current!$F49:$BA49)))/2)</f>
        <v>-334044.90475923143</v>
      </c>
      <c r="G48" s="218">
        <f>+SUMPRODUCT(LS_Demand_Rates_Restatement!$C$6:$Z$6,IF(Init!$R$9="Yes",Demand_previous!D49:AA49,Demand_current!D49:AA49))-SUMPRODUCT(LS_Demand_Rates_Restatement!$C$6:$Z$6,IF(Init!$R$9="Yes",LDD_previous!BB49:BY49,LDD_current!BB49:BY49))</f>
        <v>753068.13241591118</v>
      </c>
      <c r="H48" s="218">
        <f>-IRD!C49*Rates_previous!$H$32</f>
        <v>-1346559.62</v>
      </c>
      <c r="I48" s="218">
        <f>+IF(AND(L48&gt;0,J48&gt;0),-1*MIN(L48,J48)*Rates_previous!$H$33,IF(AND(L48&lt;0,K48&lt;ABS(L48)),(-1*L48-K48)*Rates_previous!$H$33,IF(AND(K48&gt;0,J48&gt;0,L48&lt;=0,ABS(L48)&lt;K48),-1*MIN(K48,K48+L48,J48)*Rates_previous!$H$33,0)))*IF(VLOOKUP($B48,TOCA_current!$B:$AH,33,FALSE)=0,1,0)*(1-TOCA_previous!AI48)</f>
        <v>0</v>
      </c>
      <c r="J48" s="237">
        <f>MAX(IF(Init!$R$9="Yes",(TOCA_previous!S48/SUMPRODUCT(TOCA_previous!$D$4:$D$137,TOCA_previous!$S$4:$S$137)-TOCA_previous!Y48)*RT1SC!$C$3*VLOOKUP(Init!$R$3,Init!$K:$M,3,FALSE),V48),0)</f>
        <v>0</v>
      </c>
      <c r="K48" s="237">
        <f>IF(Init!$R$9="Yes",TOCA_previous!W48*VLOOKUP(Init!$R$3,Init!$K:$M,3,FALSE),W48)</f>
        <v>18553.68</v>
      </c>
      <c r="L48" s="237">
        <f>IF(Init!$R$9="No",X48,IF(TOCA_previous!AA48=0,SUM(LS_previous!D49:AA49),0))</f>
        <v>3074.1735313599929</v>
      </c>
      <c r="M48" s="218">
        <f>+TOCA_previous!$D48*SUM('Charges_Including Slice and LS'!D48:I48)</f>
        <v>8881836.3529375754</v>
      </c>
      <c r="N48" s="218">
        <f>IF(Init!$R$9="Yes",TOCA_previous!Y48*RT1SC!$C$3*VLOOKUP(Init!$R$3,Init!$K:$M,3,FALSE)+IF(VLOOKUP($B48,TOCA_current!B:AO,33,FALSE)=0,SUM(LS_previous!D49:AA49),SUM(LS_previous!D49:AY49)/2),Z48)</f>
        <v>334640.43139159598</v>
      </c>
      <c r="O48" s="219">
        <f t="shared" si="0"/>
        <v>26.541432294963954</v>
      </c>
      <c r="P48" s="217">
        <f>(TOCA_current!AF48-LDD_current!D49)*Rates_current!$E$74*100*12</f>
        <v>12251624.811952313</v>
      </c>
      <c r="Q48" s="218">
        <f>(TOCA_current!AI48-LDD_current!D49)*Rates_current!$E$75*100*12</f>
        <v>-1821332.4351570436</v>
      </c>
      <c r="R48" s="218">
        <f>IF(VLOOKUP($B48,TOCA_current!$B:$AH,33,FALSE)=0,(SUMPRODUCT(LS_Demand_Rates_Restatement!$C$5:$Z$5,LS_current!$D49:$AA49)-SUMPRODUCT(LS_Demand_Rates_Restatement!$C$5:$Z$5,LDD_current!$F49:$AC49)),(SUMPRODUCT(LS_Demand_Rates_Restatement!$C$5:$AX$5,LS_current!$D49:$AY49)-SUMPRODUCT(LS_Demand_Rates_Restatement!$C$5:$AX$5,LDD_current!$F49:$BA49))/2)</f>
        <v>61898.790401452468</v>
      </c>
      <c r="S48" s="218">
        <f>+SUMPRODUCT(LS_Demand_Rates_Restatement!$C$7:$Z$7,Demand_current!D49:AA49)-SUMPRODUCT(LS_Demand_Rates_Restatement!$C$7:$Z$7,LDD_current!BB49:BY49)</f>
        <v>852115.02550471772</v>
      </c>
      <c r="T48" s="218">
        <f>-IRD!G49*Rates_current!$H$32</f>
        <v>-1584900.6727399998</v>
      </c>
      <c r="U48" s="218">
        <f>+IF(AND(X48&gt;0,V48&gt;0),-1*MIN(X48,V48)*Rates_current!$H$33,IF(AND(X48&lt;0,W48&lt;ABS(X48)),(-1*X48-W48)*Rates_current!$H$33,0))*IF(VLOOKUP($B48,TOCA_current!$B:$AH,33,FALSE)=0,1,0)*(1-TOCA_current!AP48)</f>
        <v>0</v>
      </c>
      <c r="V48" s="237">
        <f>MAX((TOCA_current!S48/SUMPRODUCT(TOCA_current!$D$4:$D$137,TOCA_current!$S$4:$S$137)-TOCA_current!AF48)*RT1SC!$C$4*VLOOKUP(Init!$R$4,Init!$K:$M,3,FALSE),0)</f>
        <v>0</v>
      </c>
      <c r="W48" s="237">
        <f>TOCA_current!X48*VLOOKUP(Init!$R$4,Init!$K:$M,3,FALSE)</f>
        <v>18780.191999999999</v>
      </c>
      <c r="X48" s="237">
        <f>IF(TOCA_current!AH48=0,SUM(LS_current!D49:AA49),0)</f>
        <v>6556.4681990701702</v>
      </c>
      <c r="Y48" s="218">
        <f>TOCA_current!D48*SUM('Charges_Including Slice and LS'!P48:U48)</f>
        <v>9759405.5199614409</v>
      </c>
      <c r="Z48" s="218">
        <f>+TOCA_current!AF48*RT1SC!$C$4*VLOOKUP(Init!$R$4,Init!$K:$M,3,FALSE)+IF(VLOOKUP($B48,TOCA_current!B:AI,33,FALSE)=0,SUM(LS_current!D49:AA49),SUM(LS_current!D49:AY49)/2)</f>
        <v>334421.79477173422</v>
      </c>
      <c r="AA48" s="219">
        <f t="shared" si="1"/>
        <v>29.182923100520121</v>
      </c>
      <c r="AB48" s="224">
        <f>IF(TOCA_current!E48=1,"",AA48/O48-1)</f>
        <v>9.9523295359511099E-2</v>
      </c>
      <c r="AC48" s="235">
        <f t="shared" si="2"/>
        <v>6</v>
      </c>
    </row>
    <row r="49" spans="2:29" x14ac:dyDescent="0.25">
      <c r="B49" s="27">
        <v>10116</v>
      </c>
      <c r="C49" s="28" t="s">
        <v>53</v>
      </c>
      <c r="D49" s="217">
        <f>IF(Init!$R$9="Yes",(TOCA_previous!Y49-LDD_previous!D50),(TOCA_current!AF49-LDD_current!D50))*Rates_previous!$E$74*100*12</f>
        <v>75775.087919999991</v>
      </c>
      <c r="E49" s="218">
        <f>IF(Init!$R$9="Yes",(TOCA_previous!AB49-LDD_previous!D50),(TOCA_current!AI49-LDD_current!D50))*Rates_previous!$E$75*100*12</f>
        <v>-11652.587519999997</v>
      </c>
      <c r="F49" s="218">
        <f>IF(VLOOKUP($B49,TOCA_current!$B:$AH,33,FALSE)=0,(SUMPRODUCT(LS_Demand_Rates_Restatement!$C$4:$Z$4,IF(Init!$R$9="Yes",LS_previous!$D50:$AA50,LS_current!$D50:$AA50))-SUMPRODUCT(LS_Demand_Rates_Restatement!$C$4:$Z$4,IF(Init!$R$9="Yes",LDD_previous!$F50:$AC50,LDD_current!$F50:$AC50))),(SUMPRODUCT(LS_Demand_Rates_Restatement!$C$4:$AX$4,IF(Init!$R$9="Yes",LS_previous!$D50:$AY50,LS_current!$D50:$AY50))-SUMPRODUCT(LS_Demand_Rates_Restatement!$C$4:$AX$4,IF(Init!$R$9="Yes",LDD_previous!$F50:$BA50,LDD_current!$F50:$BA50)))/2)</f>
        <v>-3579.3270900813877</v>
      </c>
      <c r="G49" s="218">
        <f>+SUMPRODUCT(LS_Demand_Rates_Restatement!$C$6:$Z$6,IF(Init!$R$9="Yes",Demand_previous!D50:AA50,Demand_current!D50:AA50))-SUMPRODUCT(LS_Demand_Rates_Restatement!$C$6:$Z$6,IF(Init!$R$9="Yes",LDD_previous!BB50:BY50,LDD_current!BB50:BY50))</f>
        <v>12569.954585149571</v>
      </c>
      <c r="H49" s="218">
        <f>-IRD!C50*Rates_previous!$H$32</f>
        <v>0</v>
      </c>
      <c r="I49" s="218">
        <f>+IF(AND(L49&gt;0,J49&gt;0),-1*MIN(L49,J49)*Rates_previous!$H$33,IF(AND(L49&lt;0,K49&lt;ABS(L49)),(-1*L49-K49)*Rates_previous!$H$33,IF(AND(K49&gt;0,J49&gt;0,L49&lt;=0,ABS(L49)&lt;K49),-1*MIN(K49,K49+L49,J49)*Rates_previous!$H$33,0)))*IF(VLOOKUP($B49,TOCA_current!$B:$AH,33,FALSE)=0,1,0)*(1-TOCA_previous!AI49)</f>
        <v>-364.74955226879888</v>
      </c>
      <c r="J49" s="237">
        <f>MAX(IF(Init!$R$9="Yes",(TOCA_previous!S49/SUMPRODUCT(TOCA_previous!$D$4:$D$137,TOCA_previous!$S$4:$S$137)-TOCA_previous!Y49)*RT1SC!$C$3*VLOOKUP(Init!$R$3,Init!$K:$M,3,FALSE),V49),0)</f>
        <v>0</v>
      </c>
      <c r="K49" s="237">
        <f>IF(Init!$R$9="Yes",TOCA_previous!W49*VLOOKUP(Init!$R$3,Init!$K:$M,3,FALSE),W49)</f>
        <v>0</v>
      </c>
      <c r="L49" s="237">
        <f>IF(Init!$R$9="No",X49,IF(TOCA_previous!AA49=0,SUM(LS_previous!D50:AA50),0))</f>
        <v>-132.15563487999961</v>
      </c>
      <c r="M49" s="218">
        <f>+TOCA_previous!$D49*SUM('Charges_Including Slice and LS'!D49:I49)</f>
        <v>72748.378342799377</v>
      </c>
      <c r="N49" s="218">
        <f>IF(Init!$R$9="Yes",TOCA_previous!Y49*RT1SC!$C$3*VLOOKUP(Init!$R$3,Init!$K:$M,3,FALSE)+IF(VLOOKUP($B49,TOCA_current!B:AO,33,FALSE)=0,SUM(LS_previous!D50:AA50),SUM(LS_previous!D50:AY50)/2),Z49)</f>
        <v>1875.0323298320002</v>
      </c>
      <c r="O49" s="219">
        <f t="shared" si="0"/>
        <v>38.798466130617335</v>
      </c>
      <c r="P49" s="217">
        <f>(TOCA_current!AF49-LDD_current!D50)*Rates_current!$E$74*100*12</f>
        <v>70299.094474903643</v>
      </c>
      <c r="Q49" s="218">
        <f>(TOCA_current!AI49-LDD_current!D50)*Rates_current!$E$75*100*12</f>
        <v>-10450.697184621691</v>
      </c>
      <c r="R49" s="218">
        <f>IF(VLOOKUP($B49,TOCA_current!$B:$AH,33,FALSE)=0,(SUMPRODUCT(LS_Demand_Rates_Restatement!$C$5:$Z$5,LS_current!$D50:$AA50)-SUMPRODUCT(LS_Demand_Rates_Restatement!$C$5:$Z$5,LDD_current!$F50:$AC50)),(SUMPRODUCT(LS_Demand_Rates_Restatement!$C$5:$AX$5,LS_current!$D50:$AY50)-SUMPRODUCT(LS_Demand_Rates_Restatement!$C$5:$AX$5,LDD_current!$F50:$BA50))/2)</f>
        <v>3466.2005672112568</v>
      </c>
      <c r="S49" s="218">
        <f>+SUMPRODUCT(LS_Demand_Rates_Restatement!$C$7:$Z$7,Demand_current!D50:AA50)-SUMPRODUCT(LS_Demand_Rates_Restatement!$C$7:$Z$7,LDD_current!BB50:BY50)</f>
        <v>14316.704063888888</v>
      </c>
      <c r="T49" s="218">
        <f>-IRD!G50*Rates_current!$H$32</f>
        <v>0</v>
      </c>
      <c r="U49" s="218">
        <f>+IF(AND(X49&gt;0,V49&gt;0),-1*MIN(X49,V49)*Rates_current!$H$33,IF(AND(X49&lt;0,W49&lt;ABS(X49)),(-1*X49-W49)*Rates_current!$H$33,0))*IF(VLOOKUP($B49,TOCA_current!$B:$AH,33,FALSE)=0,1,0)*(1-TOCA_current!AP49)</f>
        <v>1177.4085553112766</v>
      </c>
      <c r="V49" s="237">
        <f>MAX((TOCA_current!S49/SUMPRODUCT(TOCA_current!$D$4:$D$137,TOCA_current!$S$4:$S$137)-TOCA_current!AF49)*RT1SC!$C$4*VLOOKUP(Init!$R$4,Init!$K:$M,3,FALSE),0)</f>
        <v>234.36079365081144</v>
      </c>
      <c r="W49" s="237">
        <f>TOCA_current!X49*VLOOKUP(Init!$R$4,Init!$K:$M,3,FALSE)</f>
        <v>0</v>
      </c>
      <c r="X49" s="237">
        <f>IF(TOCA_current!AH49=0,SUM(LS_current!D50:AA50),0)</f>
        <v>133.04051472443803</v>
      </c>
      <c r="Y49" s="218">
        <f>TOCA_current!D49*SUM('Charges_Including Slice and LS'!P49:U49)</f>
        <v>78808.710476693377</v>
      </c>
      <c r="Z49" s="218">
        <f>+TOCA_current!AF49*RT1SC!$C$4*VLOOKUP(Init!$R$4,Init!$K:$M,3,FALSE)+IF(VLOOKUP($B49,TOCA_current!B:AI,33,FALSE)=0,SUM(LS_current!D50:AA50),SUM(LS_current!D50:AY50)/2)</f>
        <v>1875.0800041004381</v>
      </c>
      <c r="AA49" s="219">
        <f t="shared" si="1"/>
        <v>42.029518902848913</v>
      </c>
      <c r="AB49" s="224">
        <f>IF(TOCA_current!E49=1,"",AA49/O49-1)</f>
        <v>8.3277848184875269E-2</v>
      </c>
      <c r="AC49" s="235">
        <f t="shared" si="2"/>
        <v>9</v>
      </c>
    </row>
    <row r="50" spans="2:29" x14ac:dyDescent="0.25">
      <c r="B50" s="27">
        <v>10118</v>
      </c>
      <c r="C50" s="28" t="s">
        <v>54</v>
      </c>
      <c r="D50" s="217">
        <f>IF(Init!$R$9="Yes",(TOCA_previous!Y50-LDD_previous!D51),(TOCA_current!AF50-LDD_current!D51))*Rates_previous!$E$74*100*12</f>
        <v>14174019.293869261</v>
      </c>
      <c r="E50" s="218">
        <f>IF(Init!$R$9="Yes",(TOCA_previous!AB50-LDD_previous!D51),(TOCA_current!AI50-LDD_current!D51))*Rates_previous!$E$75*100*12</f>
        <v>-2179660.95277056</v>
      </c>
      <c r="F50" s="218">
        <f>IF(VLOOKUP($B50,TOCA_current!$B:$AH,33,FALSE)=0,(SUMPRODUCT(LS_Demand_Rates_Restatement!$C$4:$Z$4,IF(Init!$R$9="Yes",LS_previous!$D51:$AA51,LS_current!$D51:$AA51))-SUMPRODUCT(LS_Demand_Rates_Restatement!$C$4:$Z$4,IF(Init!$R$9="Yes",LDD_previous!$F51:$AC51,LDD_current!$F51:$AC51))),(SUMPRODUCT(LS_Demand_Rates_Restatement!$C$4:$AX$4,IF(Init!$R$9="Yes",LS_previous!$D51:$AY51,LS_current!$D51:$AY51))-SUMPRODUCT(LS_Demand_Rates_Restatement!$C$4:$AX$4,IF(Init!$R$9="Yes",LDD_previous!$F51:$BA51,LDD_current!$F51:$BA51)))/2)</f>
        <v>-15675.079866385435</v>
      </c>
      <c r="G50" s="218">
        <f>+SUMPRODUCT(LS_Demand_Rates_Restatement!$C$6:$Z$6,IF(Init!$R$9="Yes",Demand_previous!D51:AA51,Demand_current!D51:AA51))-SUMPRODUCT(LS_Demand_Rates_Restatement!$C$6:$Z$6,IF(Init!$R$9="Yes",LDD_previous!BB51:BY51,LDD_current!BB51:BY51))</f>
        <v>570188.52351088321</v>
      </c>
      <c r="H50" s="218">
        <f>-IRD!C51*Rates_previous!$H$32</f>
        <v>0</v>
      </c>
      <c r="I50" s="218">
        <f>+IF(AND(L50&gt;0,J50&gt;0),-1*MIN(L50,J50)*Rates_previous!$H$33,IF(AND(L50&lt;0,K50&lt;ABS(L50)),(-1*L50-K50)*Rates_previous!$H$33,IF(AND(K50&gt;0,J50&gt;0,L50&lt;=0,ABS(L50)&lt;K50),-1*MIN(K50,K50+L50,J50)*Rates_previous!$H$33,0)))*IF(VLOOKUP($B50,TOCA_current!$B:$AH,33,FALSE)=0,1,0)*(1-TOCA_previous!AI50)</f>
        <v>1.1491850105047787</v>
      </c>
      <c r="J50" s="237">
        <f>MAX(IF(Init!$R$9="Yes",(TOCA_previous!S50/SUMPRODUCT(TOCA_previous!$D$4:$D$137,TOCA_previous!$S$4:$S$137)-TOCA_previous!Y50)*RT1SC!$C$3*VLOOKUP(Init!$R$3,Init!$K:$M,3,FALSE),V50),0)</f>
        <v>0.44555524945711444</v>
      </c>
      <c r="K50" s="237">
        <f>IF(Init!$R$9="Yes",TOCA_previous!W50*VLOOKUP(Init!$R$3,Init!$K:$M,3,FALSE),W50)</f>
        <v>3074.7599999999998</v>
      </c>
      <c r="L50" s="237">
        <f>IF(Init!$R$9="No",X50,IF(TOCA_previous!AA50=0,SUM(LS_previous!D51:AA51),0))</f>
        <v>0</v>
      </c>
      <c r="M50" s="218">
        <f>+TOCA_previous!$D50*SUM('Charges_Including Slice and LS'!D50:I50)</f>
        <v>0</v>
      </c>
      <c r="N50" s="218">
        <f>IF(Init!$R$9="Yes",TOCA_previous!Y50*RT1SC!$C$3*VLOOKUP(Init!$R$3,Init!$K:$M,3,FALSE)+IF(VLOOKUP($B50,TOCA_current!B:AO,33,FALSE)=0,SUM(LS_previous!D51:AA51),SUM(LS_previous!D51:AY51)/2),Z50)</f>
        <v>401767.96860118798</v>
      </c>
      <c r="O50" s="219">
        <f t="shared" si="0"/>
        <v>0</v>
      </c>
      <c r="P50" s="217">
        <f>(TOCA_current!AF50-LDD_current!D51)*Rates_current!$E$74*100*12</f>
        <v>14979234.85583224</v>
      </c>
      <c r="Q50" s="218">
        <f>(TOCA_current!AI50-LDD_current!D51)*Rates_current!$E$75*100*12</f>
        <v>-2226820.255722045</v>
      </c>
      <c r="R50" s="218">
        <f>IF(VLOOKUP($B50,TOCA_current!$B:$AH,33,FALSE)=0,(SUMPRODUCT(LS_Demand_Rates_Restatement!$C$5:$Z$5,LS_current!$D51:$AA51)-SUMPRODUCT(LS_Demand_Rates_Restatement!$C$5:$Z$5,LDD_current!$F51:$AC51)),(SUMPRODUCT(LS_Demand_Rates_Restatement!$C$5:$AX$5,LS_current!$D51:$AY51)-SUMPRODUCT(LS_Demand_Rates_Restatement!$C$5:$AX$5,LDD_current!$F51:$BA51))/2)</f>
        <v>-10540.514193173754</v>
      </c>
      <c r="S50" s="218">
        <f>+SUMPRODUCT(LS_Demand_Rates_Restatement!$C$7:$Z$7,Demand_current!D51:AA51)-SUMPRODUCT(LS_Demand_Rates_Restatement!$C$7:$Z$7,LDD_current!BB51:BY51)</f>
        <v>-44035.278090520384</v>
      </c>
      <c r="T50" s="218">
        <f>-IRD!G51*Rates_current!$H$32</f>
        <v>0</v>
      </c>
      <c r="U50" s="218">
        <f>+IF(AND(X50&gt;0,V50&gt;0),-1*MIN(X50,V50)*Rates_current!$H$33,IF(AND(X50&lt;0,W50&lt;ABS(X50)),(-1*X50-W50)*Rates_current!$H$33,0))*IF(VLOOKUP($B50,TOCA_current!$B:$AH,33,FALSE)=0,1,0)*(1-TOCA_current!AP50)</f>
        <v>0</v>
      </c>
      <c r="V50" s="237">
        <f>MAX((TOCA_current!S50/SUMPRODUCT(TOCA_current!$D$4:$D$137,TOCA_current!$S$4:$S$137)-TOCA_current!AF50)*RT1SC!$C$4*VLOOKUP(Init!$R$4,Init!$K:$M,3,FALSE),0)</f>
        <v>0</v>
      </c>
      <c r="W50" s="237">
        <f>TOCA_current!X50*VLOOKUP(Init!$R$4,Init!$K:$M,3,FALSE)</f>
        <v>4128.4799999999996</v>
      </c>
      <c r="X50" s="237">
        <f>IF(TOCA_current!AH50=0,SUM(LS_current!D51:AA51),0)</f>
        <v>0</v>
      </c>
      <c r="Y50" s="218">
        <f>TOCA_current!D50*SUM('Charges_Including Slice and LS'!P50:U50)</f>
        <v>0</v>
      </c>
      <c r="Z50" s="218">
        <f>+TOCA_current!AF50*RT1SC!$C$4*VLOOKUP(Init!$R$4,Init!$K:$M,3,FALSE)+IF(VLOOKUP($B50,TOCA_current!B:AI,33,FALSE)=0,SUM(LS_current!D51:AA51),SUM(LS_current!D51:AY51)/2)</f>
        <v>397283.14664755197</v>
      </c>
      <c r="AA50" s="219">
        <f t="shared" si="1"/>
        <v>0</v>
      </c>
      <c r="AB50" s="224" t="str">
        <f>IF(TOCA_current!E50=1,"",AA50/O50-1)</f>
        <v/>
      </c>
      <c r="AC50" s="235" t="str">
        <f t="shared" si="2"/>
        <v/>
      </c>
    </row>
    <row r="51" spans="2:29" x14ac:dyDescent="0.25">
      <c r="B51" s="27">
        <v>10121</v>
      </c>
      <c r="C51" s="28" t="s">
        <v>55</v>
      </c>
      <c r="D51" s="217">
        <f>IF(Init!$R$9="Yes",(TOCA_previous!Y51-LDD_previous!D52),(TOCA_current!AF51-LDD_current!D52))*Rates_previous!$E$74*100*12</f>
        <v>12894847.378840098</v>
      </c>
      <c r="E51" s="218">
        <f>IF(Init!$R$9="Yes",(TOCA_previous!AB51-LDD_previous!D52),(TOCA_current!AI51-LDD_current!D52))*Rates_previous!$E$75*100*12</f>
        <v>-1982951.6766461951</v>
      </c>
      <c r="F51" s="218">
        <f>IF(VLOOKUP($B51,TOCA_current!$B:$AH,33,FALSE)=0,(SUMPRODUCT(LS_Demand_Rates_Restatement!$C$4:$Z$4,IF(Init!$R$9="Yes",LS_previous!$D52:$AA52,LS_current!$D52:$AA52))-SUMPRODUCT(LS_Demand_Rates_Restatement!$C$4:$Z$4,IF(Init!$R$9="Yes",LDD_previous!$F52:$AC52,LDD_current!$F52:$AC52))),(SUMPRODUCT(LS_Demand_Rates_Restatement!$C$4:$AX$4,IF(Init!$R$9="Yes",LS_previous!$D52:$AY52,LS_current!$D52:$AY52))-SUMPRODUCT(LS_Demand_Rates_Restatement!$C$4:$AX$4,IF(Init!$R$9="Yes",LDD_previous!$F52:$BA52,LDD_current!$F52:$BA52)))/2)</f>
        <v>7349.1091212286146</v>
      </c>
      <c r="G51" s="218">
        <f>+SUMPRODUCT(LS_Demand_Rates_Restatement!$C$6:$Z$6,IF(Init!$R$9="Yes",Demand_previous!D52:AA52,Demand_current!D52:AA52))-SUMPRODUCT(LS_Demand_Rates_Restatement!$C$6:$Z$6,IF(Init!$R$9="Yes",LDD_previous!BB52:BY52,LDD_current!BB52:BY52))</f>
        <v>436807.12628821348</v>
      </c>
      <c r="H51" s="218">
        <f>-IRD!C52*Rates_previous!$H$32</f>
        <v>0</v>
      </c>
      <c r="I51" s="218">
        <f>+IF(AND(L51&gt;0,J51&gt;0),-1*MIN(L51,J51)*Rates_previous!$H$33,IF(AND(L51&lt;0,K51&lt;ABS(L51)),(-1*L51-K51)*Rates_previous!$H$33,IF(AND(K51&gt;0,J51&gt;0,L51&lt;=0,ABS(L51)&lt;K51),-1*MIN(K51,K51+L51,J51)*Rates_previous!$H$33,0)))*IF(VLOOKUP($B51,TOCA_current!$B:$AH,33,FALSE)=0,1,0)*(1-TOCA_previous!AI51)</f>
        <v>4.8192060422533158</v>
      </c>
      <c r="J51" s="237">
        <f>MAX(IF(Init!$R$9="Yes",(TOCA_previous!S51/SUMPRODUCT(TOCA_previous!$D$4:$D$137,TOCA_previous!$S$4:$S$137)-TOCA_previous!Y51)*RT1SC!$C$3*VLOOKUP(Init!$R$3,Init!$K:$M,3,FALSE),V51),0)</f>
        <v>1.8380659667185515</v>
      </c>
      <c r="K51" s="237">
        <f>IF(Init!$R$9="Yes",TOCA_previous!W51*VLOOKUP(Init!$R$3,Init!$K:$M,3,FALSE),W51)</f>
        <v>254.04000000000002</v>
      </c>
      <c r="L51" s="237">
        <f>IF(Init!$R$9="No",X51,IF(TOCA_previous!AA51=0,SUM(LS_previous!D52:AA52),0))</f>
        <v>0</v>
      </c>
      <c r="M51" s="218">
        <f>+TOCA_previous!$D51*SUM('Charges_Including Slice and LS'!D51:I51)</f>
        <v>0</v>
      </c>
      <c r="N51" s="218">
        <f>IF(Init!$R$9="Yes",TOCA_previous!Y51*RT1SC!$C$3*VLOOKUP(Init!$R$3,Init!$K:$M,3,FALSE)+IF(VLOOKUP($B51,TOCA_current!B:AO,33,FALSE)=0,SUM(LS_previous!D52:AA52),SUM(LS_previous!D52:AY52)/2),Z51)</f>
        <v>359560.91981527203</v>
      </c>
      <c r="O51" s="219">
        <f t="shared" si="0"/>
        <v>0</v>
      </c>
      <c r="P51" s="217">
        <f>(TOCA_current!AF51-LDD_current!D52)*Rates_current!$E$74*100*12</f>
        <v>13385516.911674092</v>
      </c>
      <c r="Q51" s="218">
        <f>(TOCA_current!AI51-LDD_current!D52)*Rates_current!$E$75*100*12</f>
        <v>-1989897.3798798735</v>
      </c>
      <c r="R51" s="218">
        <f>IF(VLOOKUP($B51,TOCA_current!$B:$AH,33,FALSE)=0,(SUMPRODUCT(LS_Demand_Rates_Restatement!$C$5:$Z$5,LS_current!$D52:$AA52)-SUMPRODUCT(LS_Demand_Rates_Restatement!$C$5:$Z$5,LDD_current!$F52:$AC52)),(SUMPRODUCT(LS_Demand_Rates_Restatement!$C$5:$AX$5,LS_current!$D52:$AY52)-SUMPRODUCT(LS_Demand_Rates_Restatement!$C$5:$AX$5,LDD_current!$F52:$BA52))/2)</f>
        <v>-3020.703346866077</v>
      </c>
      <c r="S51" s="218">
        <f>+SUMPRODUCT(LS_Demand_Rates_Restatement!$C$7:$Z$7,Demand_current!D52:AA52)-SUMPRODUCT(LS_Demand_Rates_Restatement!$C$7:$Z$7,LDD_current!BB52:BY52)</f>
        <v>-24878.492658767809</v>
      </c>
      <c r="T51" s="218">
        <f>-IRD!G52*Rates_current!$H$32</f>
        <v>0</v>
      </c>
      <c r="U51" s="218">
        <f>+IF(AND(X51&gt;0,V51&gt;0),-1*MIN(X51,V51)*Rates_current!$H$33,IF(AND(X51&lt;0,W51&lt;ABS(X51)),(-1*X51-W51)*Rates_current!$H$33,0))*IF(VLOOKUP($B51,TOCA_current!$B:$AH,33,FALSE)=0,1,0)*(1-TOCA_current!AP51)</f>
        <v>0</v>
      </c>
      <c r="V51" s="237">
        <f>MAX((TOCA_current!S51/SUMPRODUCT(TOCA_current!$D$4:$D$137,TOCA_current!$S$4:$S$137)-TOCA_current!AF51)*RT1SC!$C$4*VLOOKUP(Init!$R$4,Init!$K:$M,3,FALSE),0)</f>
        <v>6384.9961320285165</v>
      </c>
      <c r="W51" s="237">
        <f>TOCA_current!X51*VLOOKUP(Init!$R$4,Init!$K:$M,3,FALSE)</f>
        <v>0</v>
      </c>
      <c r="X51" s="237">
        <f>IF(TOCA_current!AH51=0,SUM(LS_current!D52:AA52),0)</f>
        <v>0</v>
      </c>
      <c r="Y51" s="218">
        <f>TOCA_current!D51*SUM('Charges_Including Slice and LS'!P51:U51)</f>
        <v>0</v>
      </c>
      <c r="Z51" s="218">
        <f>+TOCA_current!AF51*RT1SC!$C$4*VLOOKUP(Init!$R$4,Init!$K:$M,3,FALSE)+IF(VLOOKUP($B51,TOCA_current!B:AI,33,FALSE)=0,SUM(LS_current!D52:AA52),SUM(LS_current!D52:AY52)/2)</f>
        <v>349156.23878260801</v>
      </c>
      <c r="AA51" s="219">
        <f t="shared" si="1"/>
        <v>0</v>
      </c>
      <c r="AB51" s="224" t="str">
        <f>IF(TOCA_current!E51=1,"",AA51/O51-1)</f>
        <v/>
      </c>
      <c r="AC51" s="235" t="str">
        <f t="shared" si="2"/>
        <v/>
      </c>
    </row>
    <row r="52" spans="2:29" x14ac:dyDescent="0.25">
      <c r="B52" s="27">
        <v>10123</v>
      </c>
      <c r="C52" s="28" t="s">
        <v>56</v>
      </c>
      <c r="D52" s="217">
        <f>IF(Init!$R$9="Yes",(TOCA_previous!Y52-LDD_previous!D53),(TOCA_current!AF52-LDD_current!D53))*Rates_previous!$E$74*100*12</f>
        <v>182380752.91632003</v>
      </c>
      <c r="E52" s="218">
        <f>IF(Init!$R$9="Yes",(TOCA_previous!AB52-LDD_previous!D53),(TOCA_current!AI52-LDD_current!D53))*Rates_previous!$E$75*100*12</f>
        <v>-13587821.752320003</v>
      </c>
      <c r="F52" s="218">
        <f>IF(VLOOKUP($B52,TOCA_current!$B:$AH,33,FALSE)=0,(SUMPRODUCT(LS_Demand_Rates_Restatement!$C$4:$Z$4,IF(Init!$R$9="Yes",LS_previous!$D53:$AA53,LS_current!$D53:$AA53))-SUMPRODUCT(LS_Demand_Rates_Restatement!$C$4:$Z$4,IF(Init!$R$9="Yes",LDD_previous!$F53:$AC53,LDD_current!$F53:$AC53))),(SUMPRODUCT(LS_Demand_Rates_Restatement!$C$4:$AX$4,IF(Init!$R$9="Yes",LS_previous!$D53:$AY53,LS_current!$D53:$AY53))-SUMPRODUCT(LS_Demand_Rates_Restatement!$C$4:$AX$4,IF(Init!$R$9="Yes",LDD_previous!$F53:$BA53,LDD_current!$F53:$BA53)))/2)</f>
        <v>-355268.56164774537</v>
      </c>
      <c r="G52" s="218">
        <f>+SUMPRODUCT(LS_Demand_Rates_Restatement!$C$6:$Z$6,IF(Init!$R$9="Yes",Demand_previous!D53:AA53,Demand_current!D53:AA53))-SUMPRODUCT(LS_Demand_Rates_Restatement!$C$6:$Z$6,IF(Init!$R$9="Yes",LDD_previous!BB53:BY53,LDD_current!BB53:BY53))</f>
        <v>0</v>
      </c>
      <c r="H52" s="218">
        <f>-IRD!C53*Rates_previous!$H$32</f>
        <v>0</v>
      </c>
      <c r="I52" s="218">
        <f>+IF(AND(L52&gt;0,J52&gt;0),-1*MIN(L52,J52)*Rates_previous!$H$33,IF(AND(L52&lt;0,K52&lt;ABS(L52)),(-1*L52-K52)*Rates_previous!$H$33,IF(AND(K52&gt;0,J52&gt;0,L52&lt;=0,ABS(L52)&lt;K52),-1*MIN(K52,K52+L52,J52)*Rates_previous!$H$33,0)))*IF(VLOOKUP($B52,TOCA_current!$B:$AH,33,FALSE)=0,1,0)*(1-TOCA_previous!AI52)</f>
        <v>0</v>
      </c>
      <c r="J52" s="237">
        <f>MAX(IF(Init!$R$9="Yes",(TOCA_previous!S52/SUMPRODUCT(TOCA_previous!$D$4:$D$137,TOCA_previous!$S$4:$S$137)-TOCA_previous!Y52)*RT1SC!$C$3*VLOOKUP(Init!$R$3,Init!$K:$M,3,FALSE),V52),0)</f>
        <v>1.3004212685981151</v>
      </c>
      <c r="K52" s="237">
        <f>IF(Init!$R$9="Yes",TOCA_previous!W52*VLOOKUP(Init!$R$3,Init!$K:$M,3,FALSE),W52)</f>
        <v>136200.48000000001</v>
      </c>
      <c r="L52" s="237">
        <f>IF(Init!$R$9="No",X52,IF(TOCA_previous!AA52=0,SUM(LS_previous!D53:AA53),0))</f>
        <v>0</v>
      </c>
      <c r="M52" s="218">
        <f>+TOCA_previous!$D52*SUM('Charges_Including Slice and LS'!D52:I52)</f>
        <v>168437662.60235229</v>
      </c>
      <c r="N52" s="218">
        <f>IF(Init!$R$9="Yes",TOCA_previous!Y52*RT1SC!$C$3*VLOOKUP(Init!$R$3,Init!$K:$M,3,FALSE)+IF(VLOOKUP($B52,TOCA_current!B:AO,33,FALSE)=0,SUM(LS_previous!D53:AA53),SUM(LS_previous!D53:AY53)/2),Z52)</f>
        <v>4830928.904123473</v>
      </c>
      <c r="O52" s="219">
        <f t="shared" si="0"/>
        <v>34.86651655307557</v>
      </c>
      <c r="P52" s="217">
        <f>(TOCA_current!AF52-LDD_current!D53)*Rates_current!$E$74*100*12</f>
        <v>192776949.22773612</v>
      </c>
      <c r="Q52" s="218">
        <f>(TOCA_current!AI52-LDD_current!D53)*Rates_current!$E$75*100*12</f>
        <v>-13960990.693539357</v>
      </c>
      <c r="R52" s="218">
        <f>IF(VLOOKUP($B52,TOCA_current!$B:$AH,33,FALSE)=0,(SUMPRODUCT(LS_Demand_Rates_Restatement!$C$5:$Z$5,LS_current!$D53:$AA53)-SUMPRODUCT(LS_Demand_Rates_Restatement!$C$5:$Z$5,LDD_current!$F53:$AC53)),(SUMPRODUCT(LS_Demand_Rates_Restatement!$C$5:$AX$5,LS_current!$D53:$AY53)-SUMPRODUCT(LS_Demand_Rates_Restatement!$C$5:$AX$5,LDD_current!$F53:$BA53))/2)</f>
        <v>-265130.76265012426</v>
      </c>
      <c r="S52" s="218">
        <f>+SUMPRODUCT(LS_Demand_Rates_Restatement!$C$7:$Z$7,Demand_current!D53:AA53)-SUMPRODUCT(LS_Demand_Rates_Restatement!$C$7:$Z$7,LDD_current!BB53:BY53)</f>
        <v>0</v>
      </c>
      <c r="T52" s="218">
        <f>-IRD!G53*Rates_current!$H$32</f>
        <v>0</v>
      </c>
      <c r="U52" s="218">
        <f>+IF(AND(X52&gt;0,V52&gt;0),-1*MIN(X52,V52)*Rates_current!$H$33,IF(AND(X52&lt;0,W52&lt;ABS(X52)),(-1*X52-W52)*Rates_current!$H$33,0))*IF(VLOOKUP($B52,TOCA_current!$B:$AH,33,FALSE)=0,1,0)*(1-TOCA_current!AP52)</f>
        <v>0</v>
      </c>
      <c r="V52" s="237">
        <f>MAX((TOCA_current!S52/SUMPRODUCT(TOCA_current!$D$4:$D$137,TOCA_current!$S$4:$S$137)-TOCA_current!AF52)*RT1SC!$C$4*VLOOKUP(Init!$R$4,Init!$K:$M,3,FALSE),0)</f>
        <v>1.8561789281646675</v>
      </c>
      <c r="W52" s="237">
        <f>TOCA_current!X52*VLOOKUP(Init!$R$4,Init!$K:$M,3,FALSE)</f>
        <v>221119.63199999998</v>
      </c>
      <c r="X52" s="237">
        <f>IF(TOCA_current!AH52=0,SUM(LS_current!D53:AA53),0)</f>
        <v>0</v>
      </c>
      <c r="Y52" s="218">
        <f>TOCA_current!D52*SUM('Charges_Including Slice and LS'!P52:U52)</f>
        <v>178550827.77154663</v>
      </c>
      <c r="Z52" s="218">
        <f>+TOCA_current!AF52*RT1SC!$C$4*VLOOKUP(Init!$R$4,Init!$K:$M,3,FALSE)+IF(VLOOKUP($B52,TOCA_current!B:AI,33,FALSE)=0,SUM(LS_current!D53:AA53),SUM(LS_current!D53:AY53)/2)</f>
        <v>4777090.5696431743</v>
      </c>
      <c r="AA52" s="219">
        <f t="shared" si="1"/>
        <v>37.376479505366277</v>
      </c>
      <c r="AB52" s="224">
        <f>IF(TOCA_current!E52=1,"",AA52/O52-1)</f>
        <v>7.1987775104229712E-2</v>
      </c>
      <c r="AC52" s="235">
        <f t="shared" si="2"/>
        <v>25</v>
      </c>
    </row>
    <row r="53" spans="2:29" x14ac:dyDescent="0.25">
      <c r="B53" s="27">
        <v>10136</v>
      </c>
      <c r="C53" s="28" t="s">
        <v>57</v>
      </c>
      <c r="D53" s="217">
        <f>IF(Init!$R$9="Yes",(TOCA_previous!Y53-LDD_previous!D54),(TOCA_current!AF53-LDD_current!D54))*Rates_previous!$E$74*100*12</f>
        <v>5603744.2464539995</v>
      </c>
      <c r="E53" s="218">
        <f>IF(Init!$R$9="Yes",(TOCA_previous!AB53-LDD_previous!D54),(TOCA_current!AI53-LDD_current!D54))*Rates_previous!$E$75*100*12</f>
        <v>-861735.98822399997</v>
      </c>
      <c r="F53" s="218">
        <f>IF(VLOOKUP($B53,TOCA_current!$B:$AH,33,FALSE)=0,(SUMPRODUCT(LS_Demand_Rates_Restatement!$C$4:$Z$4,IF(Init!$R$9="Yes",LS_previous!$D54:$AA54,LS_current!$D54:$AA54))-SUMPRODUCT(LS_Demand_Rates_Restatement!$C$4:$Z$4,IF(Init!$R$9="Yes",LDD_previous!$F54:$AC54,LDD_current!$F54:$AC54))),(SUMPRODUCT(LS_Demand_Rates_Restatement!$C$4:$AX$4,IF(Init!$R$9="Yes",LS_previous!$D54:$AY54,LS_current!$D54:$AY54))-SUMPRODUCT(LS_Demand_Rates_Restatement!$C$4:$AX$4,IF(Init!$R$9="Yes",LDD_previous!$F54:$BA54,LDD_current!$F54:$BA54)))/2)</f>
        <v>-5595.0180892621793</v>
      </c>
      <c r="G53" s="218">
        <f>+SUMPRODUCT(LS_Demand_Rates_Restatement!$C$6:$Z$6,IF(Init!$R$9="Yes",Demand_previous!D54:AA54,Demand_current!D54:AA54))-SUMPRODUCT(LS_Demand_Rates_Restatement!$C$6:$Z$6,IF(Init!$R$9="Yes",LDD_previous!BB54:BY54,LDD_current!BB54:BY54))</f>
        <v>327838.98234268767</v>
      </c>
      <c r="H53" s="218">
        <f>-IRD!C54*Rates_previous!$H$32</f>
        <v>0</v>
      </c>
      <c r="I53" s="218">
        <f>+IF(AND(L53&gt;0,J53&gt;0),-1*MIN(L53,J53)*Rates_previous!$H$33,IF(AND(L53&lt;0,K53&lt;ABS(L53)),(-1*L53-K53)*Rates_previous!$H$33,IF(AND(K53&gt;0,J53&gt;0,L53&lt;=0,ABS(L53)&lt;K53),-1*MIN(K53,K53+L53,J53)*Rates_previous!$H$33,0)))*IF(VLOOKUP($B53,TOCA_current!$B:$AH,33,FALSE)=0,1,0)*(1-TOCA_previous!AI53)</f>
        <v>0</v>
      </c>
      <c r="J53" s="237">
        <f>MAX(IF(Init!$R$9="Yes",(TOCA_previous!S53/SUMPRODUCT(TOCA_previous!$D$4:$D$137,TOCA_previous!$S$4:$S$137)-TOCA_previous!Y53)*RT1SC!$C$3*VLOOKUP(Init!$R$3,Init!$K:$M,3,FALSE),V53),0)</f>
        <v>7593.1817991922671</v>
      </c>
      <c r="K53" s="237">
        <f>IF(Init!$R$9="Yes",TOCA_previous!W53*VLOOKUP(Init!$R$3,Init!$K:$M,3,FALSE),W53)</f>
        <v>0</v>
      </c>
      <c r="L53" s="237">
        <f>IF(Init!$R$9="No",X53,IF(TOCA_previous!AA53=0,SUM(LS_previous!D54:AA54),0))</f>
        <v>0</v>
      </c>
      <c r="M53" s="218">
        <f>+TOCA_previous!$D53*SUM('Charges_Including Slice and LS'!D53:I53)</f>
        <v>0</v>
      </c>
      <c r="N53" s="218">
        <f>IF(Init!$R$9="Yes",TOCA_previous!Y53*RT1SC!$C$3*VLOOKUP(Init!$R$3,Init!$K:$M,3,FALSE)+IF(VLOOKUP($B53,TOCA_current!B:AO,33,FALSE)=0,SUM(LS_previous!D54:AA54),SUM(LS_previous!D54:AY54)/2),Z53)</f>
        <v>159608.84421257998</v>
      </c>
      <c r="O53" s="219">
        <f t="shared" si="0"/>
        <v>0</v>
      </c>
      <c r="P53" s="217">
        <f>(TOCA_current!AF53-LDD_current!D54)*Rates_current!$E$74*100*12</f>
        <v>5941815.6076313946</v>
      </c>
      <c r="Q53" s="218">
        <f>(TOCA_current!AI53-LDD_current!D54)*Rates_current!$E$75*100*12</f>
        <v>-883313.1650704632</v>
      </c>
      <c r="R53" s="218">
        <f>IF(VLOOKUP($B53,TOCA_current!$B:$AH,33,FALSE)=0,(SUMPRODUCT(LS_Demand_Rates_Restatement!$C$5:$Z$5,LS_current!$D54:$AA54)-SUMPRODUCT(LS_Demand_Rates_Restatement!$C$5:$Z$5,LDD_current!$F54:$AC54)),(SUMPRODUCT(LS_Demand_Rates_Restatement!$C$5:$AX$5,LS_current!$D54:$AY54)-SUMPRODUCT(LS_Demand_Rates_Restatement!$C$5:$AX$5,LDD_current!$F54:$BA54))/2)</f>
        <v>-3491.2106531848135</v>
      </c>
      <c r="S53" s="218">
        <f>+SUMPRODUCT(LS_Demand_Rates_Restatement!$C$7:$Z$7,Demand_current!D54:AA54)-SUMPRODUCT(LS_Demand_Rates_Restatement!$C$7:$Z$7,LDD_current!BB54:BY54)</f>
        <v>-26255.415379565096</v>
      </c>
      <c r="T53" s="218">
        <f>-IRD!G54*Rates_current!$H$32</f>
        <v>0</v>
      </c>
      <c r="U53" s="218">
        <f>+IF(AND(X53&gt;0,V53&gt;0),-1*MIN(X53,V53)*Rates_current!$H$33,IF(AND(X53&lt;0,W53&lt;ABS(X53)),(-1*X53-W53)*Rates_current!$H$33,0))*IF(VLOOKUP($B53,TOCA_current!$B:$AH,33,FALSE)=0,1,0)*(1-TOCA_current!AP53)</f>
        <v>0</v>
      </c>
      <c r="V53" s="237">
        <f>MAX((TOCA_current!S53/SUMPRODUCT(TOCA_current!$D$4:$D$137,TOCA_current!$S$4:$S$137)-TOCA_current!AF53)*RT1SC!$C$4*VLOOKUP(Init!$R$4,Init!$K:$M,3,FALSE),0)</f>
        <v>2924.7376395101242</v>
      </c>
      <c r="W53" s="237">
        <f>TOCA_current!X53*VLOOKUP(Init!$R$4,Init!$K:$M,3,FALSE)</f>
        <v>0</v>
      </c>
      <c r="X53" s="237">
        <f>IF(TOCA_current!AH53=0,SUM(LS_current!D54:AA54),0)</f>
        <v>0</v>
      </c>
      <c r="Y53" s="218">
        <f>TOCA_current!D53*SUM('Charges_Including Slice and LS'!P53:U53)</f>
        <v>0</v>
      </c>
      <c r="Z53" s="218">
        <f>+TOCA_current!AF53*RT1SC!$C$4*VLOOKUP(Init!$R$4,Init!$K:$M,3,FALSE)+IF(VLOOKUP($B53,TOCA_current!B:AI,33,FALSE)=0,SUM(LS_current!D54:AA54),SUM(LS_current!D54:AY54)/2)</f>
        <v>158323.17345170397</v>
      </c>
      <c r="AA53" s="219">
        <f t="shared" si="1"/>
        <v>0</v>
      </c>
      <c r="AB53" s="224" t="str">
        <f>IF(TOCA_current!E53=1,"",AA53/O53-1)</f>
        <v/>
      </c>
      <c r="AC53" s="235" t="str">
        <f t="shared" si="2"/>
        <v/>
      </c>
    </row>
    <row r="54" spans="2:29" x14ac:dyDescent="0.25">
      <c r="B54" s="27">
        <v>10142</v>
      </c>
      <c r="C54" s="28" t="s">
        <v>58</v>
      </c>
      <c r="D54" s="217">
        <f>IF(Init!$R$9="Yes",(TOCA_previous!Y54-LDD_previous!D55),(TOCA_current!AF54-LDD_current!D55))*Rates_previous!$E$74*100*12</f>
        <v>874073.15077461139</v>
      </c>
      <c r="E54" s="218">
        <f>IF(Init!$R$9="Yes",(TOCA_previous!AB54-LDD_previous!D55),(TOCA_current!AI54-LDD_current!D55))*Rates_previous!$E$75*100*12</f>
        <v>-134413.75216926722</v>
      </c>
      <c r="F54" s="218">
        <f>IF(VLOOKUP($B54,TOCA_current!$B:$AH,33,FALSE)=0,(SUMPRODUCT(LS_Demand_Rates_Restatement!$C$4:$Z$4,IF(Init!$R$9="Yes",LS_previous!$D55:$AA55,LS_current!$D55:$AA55))-SUMPRODUCT(LS_Demand_Rates_Restatement!$C$4:$Z$4,IF(Init!$R$9="Yes",LDD_previous!$F55:$AC55,LDD_current!$F55:$AC55))),(SUMPRODUCT(LS_Demand_Rates_Restatement!$C$4:$AX$4,IF(Init!$R$9="Yes",LS_previous!$D55:$AY55,LS_current!$D55:$AY55))-SUMPRODUCT(LS_Demand_Rates_Restatement!$C$4:$AX$4,IF(Init!$R$9="Yes",LDD_previous!$F55:$BA55,LDD_current!$F55:$BA55)))/2)</f>
        <v>30825.537752188455</v>
      </c>
      <c r="G54" s="218">
        <f>+SUMPRODUCT(LS_Demand_Rates_Restatement!$C$6:$Z$6,IF(Init!$R$9="Yes",Demand_previous!D55:AA55,Demand_current!D55:AA55))-SUMPRODUCT(LS_Demand_Rates_Restatement!$C$6:$Z$6,IF(Init!$R$9="Yes",LDD_previous!BB55:BY55,LDD_current!BB55:BY55))</f>
        <v>42495.165542638759</v>
      </c>
      <c r="H54" s="218">
        <f>-IRD!C55*Rates_previous!$H$32</f>
        <v>-57694.840000000004</v>
      </c>
      <c r="I54" s="218">
        <f>+IF(AND(L54&gt;0,J54&gt;0),-1*MIN(L54,J54)*Rates_previous!$H$33,IF(AND(L54&lt;0,K54&lt;ABS(L54)),(-1*L54-K54)*Rates_previous!$H$33,IF(AND(K54&gt;0,J54&gt;0,L54&lt;=0,ABS(L54)&lt;K54),-1*MIN(K54,K54+L54,J54)*Rates_previous!$H$33,0)))*IF(VLOOKUP($B54,TOCA_current!$B:$AH,33,FALSE)=0,1,0)*(1-TOCA_previous!AI54)</f>
        <v>0</v>
      </c>
      <c r="J54" s="237">
        <f>MAX(IF(Init!$R$9="Yes",(TOCA_previous!S54/SUMPRODUCT(TOCA_previous!$D$4:$D$137,TOCA_previous!$S$4:$S$137)-TOCA_previous!Y54)*RT1SC!$C$3*VLOOKUP(Init!$R$3,Init!$K:$M,3,FALSE),V54),0)</f>
        <v>0</v>
      </c>
      <c r="K54" s="237">
        <f>IF(Init!$R$9="Yes",TOCA_previous!W54*VLOOKUP(Init!$R$3,Init!$K:$M,3,FALSE),W54)</f>
        <v>0</v>
      </c>
      <c r="L54" s="237">
        <f>IF(Init!$R$9="No",X54,IF(TOCA_previous!AA54=0,SUM(LS_previous!D55:AA55),0))</f>
        <v>1625.8632563200017</v>
      </c>
      <c r="M54" s="218">
        <f>+TOCA_previous!$D54*SUM('Charges_Including Slice and LS'!D54:I54)</f>
        <v>755285.2619001714</v>
      </c>
      <c r="N54" s="218">
        <f>IF(Init!$R$9="Yes",TOCA_previous!Y54*RT1SC!$C$3*VLOOKUP(Init!$R$3,Init!$K:$M,3,FALSE)+IF(VLOOKUP($B54,TOCA_current!B:AO,33,FALSE)=0,SUM(LS_previous!D55:AA55),SUM(LS_previous!D55:AY55)/2),Z54)</f>
        <v>25263.306617152</v>
      </c>
      <c r="O54" s="219">
        <f t="shared" si="0"/>
        <v>29.896532284787536</v>
      </c>
      <c r="P54" s="217">
        <f>(TOCA_current!AF54-LDD_current!D55)*Rates_current!$E$74*100*12</f>
        <v>916269.02623839001</v>
      </c>
      <c r="Q54" s="218">
        <f>(TOCA_current!AI54-LDD_current!D55)*Rates_current!$E$75*100*12</f>
        <v>-136212.99398506549</v>
      </c>
      <c r="R54" s="218">
        <f>IF(VLOOKUP($B54,TOCA_current!$B:$AH,33,FALSE)=0,(SUMPRODUCT(LS_Demand_Rates_Restatement!$C$5:$Z$5,LS_current!$D55:$AA55)-SUMPRODUCT(LS_Demand_Rates_Restatement!$C$5:$Z$5,LDD_current!$F55:$AC55)),(SUMPRODUCT(LS_Demand_Rates_Restatement!$C$5:$AX$5,LS_current!$D55:$AY55)-SUMPRODUCT(LS_Demand_Rates_Restatement!$C$5:$AX$5,LDD_current!$F55:$BA55))/2)</f>
        <v>42509.758537301117</v>
      </c>
      <c r="S54" s="218">
        <f>+SUMPRODUCT(LS_Demand_Rates_Restatement!$C$7:$Z$7,Demand_current!D55:AA55)-SUMPRODUCT(LS_Demand_Rates_Restatement!$C$7:$Z$7,LDD_current!BB55:BY55)</f>
        <v>45612.686474233531</v>
      </c>
      <c r="T54" s="218">
        <f>-IRD!G55*Rates_current!$H$32</f>
        <v>-67906.826679999998</v>
      </c>
      <c r="U54" s="218">
        <f>+IF(AND(X54&gt;0,V54&gt;0),-1*MIN(X54,V54)*Rates_current!$H$33,IF(AND(X54&lt;0,W54&lt;ABS(X54)),(-1*X54-W54)*Rates_current!$H$33,0))*IF(VLOOKUP($B54,TOCA_current!$B:$AH,33,FALSE)=0,1,0)*(1-TOCA_current!AP54)</f>
        <v>0</v>
      </c>
      <c r="V54" s="237">
        <f>MAX((TOCA_current!S54/SUMPRODUCT(TOCA_current!$D$4:$D$137,TOCA_current!$S$4:$S$137)-TOCA_current!AF54)*RT1SC!$C$4*VLOOKUP(Init!$R$4,Init!$K:$M,3,FALSE),0)</f>
        <v>0</v>
      </c>
      <c r="W54" s="237">
        <f>TOCA_current!X54*VLOOKUP(Init!$R$4,Init!$K:$M,3,FALSE)</f>
        <v>0</v>
      </c>
      <c r="X54" s="237">
        <f>IF(TOCA_current!AH54=0,SUM(LS_current!D55:AA55),0)</f>
        <v>1887.4156113198342</v>
      </c>
      <c r="Y54" s="218">
        <f>TOCA_current!D54*SUM('Charges_Including Slice and LS'!P54:U54)</f>
        <v>800271.65058485908</v>
      </c>
      <c r="Z54" s="218">
        <f>+TOCA_current!AF54*RT1SC!$C$4*VLOOKUP(Init!$R$4,Init!$K:$M,3,FALSE)+IF(VLOOKUP($B54,TOCA_current!B:AI,33,FALSE)=0,SUM(LS_current!D55:AA55),SUM(LS_current!D55:AY55)/2)</f>
        <v>25263.868055023831</v>
      </c>
      <c r="AA54" s="219">
        <f t="shared" si="1"/>
        <v>31.676529058887382</v>
      </c>
      <c r="AB54" s="224">
        <f>IF(TOCA_current!E54=1,"",AA54/O54-1)</f>
        <v>5.9538569796122376E-2</v>
      </c>
      <c r="AC54" s="235">
        <f t="shared" si="2"/>
        <v>73</v>
      </c>
    </row>
    <row r="55" spans="2:29" x14ac:dyDescent="0.25">
      <c r="B55" s="27">
        <v>10144</v>
      </c>
      <c r="C55" s="28" t="s">
        <v>59</v>
      </c>
      <c r="D55" s="217">
        <f>IF(Init!$R$9="Yes",(TOCA_previous!Y55-LDD_previous!D56),(TOCA_current!AF55-LDD_current!D56))*Rates_previous!$E$74*100*12</f>
        <v>1118506.1890799999</v>
      </c>
      <c r="E55" s="218">
        <f>IF(Init!$R$9="Yes",(TOCA_previous!AB55-LDD_previous!D56),(TOCA_current!AI55-LDD_current!D56))*Rates_previous!$E$75*100*12</f>
        <v>-172002.32448000001</v>
      </c>
      <c r="F55" s="218">
        <f>IF(VLOOKUP($B55,TOCA_current!$B:$AH,33,FALSE)=0,(SUMPRODUCT(LS_Demand_Rates_Restatement!$C$4:$Z$4,IF(Init!$R$9="Yes",LS_previous!$D56:$AA56,LS_current!$D56:$AA56))-SUMPRODUCT(LS_Demand_Rates_Restatement!$C$4:$Z$4,IF(Init!$R$9="Yes",LDD_previous!$F56:$AC56,LDD_current!$F56:$AC56))),(SUMPRODUCT(LS_Demand_Rates_Restatement!$C$4:$AX$4,IF(Init!$R$9="Yes",LS_previous!$D56:$AY56,LS_current!$D56:$AY56))-SUMPRODUCT(LS_Demand_Rates_Restatement!$C$4:$AX$4,IF(Init!$R$9="Yes",LDD_previous!$F56:$BA56,LDD_current!$F56:$BA56)))/2)</f>
        <v>13442.234216841991</v>
      </c>
      <c r="G55" s="218">
        <f>+SUMPRODUCT(LS_Demand_Rates_Restatement!$C$6:$Z$6,IF(Init!$R$9="Yes",Demand_previous!D56:AA56,Demand_current!D56:AA56))-SUMPRODUCT(LS_Demand_Rates_Restatement!$C$6:$Z$6,IF(Init!$R$9="Yes",LDD_previous!BB56:BY56,LDD_current!BB56:BY56))</f>
        <v>76235.532817681669</v>
      </c>
      <c r="H55" s="218">
        <f>-IRD!C56*Rates_previous!$H$32</f>
        <v>0</v>
      </c>
      <c r="I55" s="218">
        <f>+IF(AND(L55&gt;0,J55&gt;0),-1*MIN(L55,J55)*Rates_previous!$H$33,IF(AND(L55&lt;0,K55&lt;ABS(L55)),(-1*L55-K55)*Rates_previous!$H$33,IF(AND(K55&gt;0,J55&gt;0,L55&lt;=0,ABS(L55)&lt;K55),-1*MIN(K55,K55+L55,J55)*Rates_previous!$H$33,0)))*IF(VLOOKUP($B55,TOCA_current!$B:$AH,33,FALSE)=0,1,0)*(1-TOCA_previous!AI55)</f>
        <v>-1389.7190450111975</v>
      </c>
      <c r="J55" s="237">
        <f>MAX(IF(Init!$R$9="Yes",(TOCA_previous!S55/SUMPRODUCT(TOCA_previous!$D$4:$D$137,TOCA_previous!$S$4:$S$137)-TOCA_previous!Y55)*RT1SC!$C$3*VLOOKUP(Init!$R$3,Init!$K:$M,3,FALSE),V55),0)</f>
        <v>0</v>
      </c>
      <c r="K55" s="237">
        <f>IF(Init!$R$9="Yes",TOCA_previous!W55*VLOOKUP(Init!$R$3,Init!$K:$M,3,FALSE),W55)</f>
        <v>0</v>
      </c>
      <c r="L55" s="237">
        <f>IF(Init!$R$9="No",X55,IF(TOCA_previous!AA55=0,SUM(LS_previous!D56:AA56),0))</f>
        <v>-503.52139311999917</v>
      </c>
      <c r="M55" s="218">
        <f>+TOCA_previous!$D55*SUM('Charges_Including Slice and LS'!D55:I55)</f>
        <v>1034791.9125895124</v>
      </c>
      <c r="N55" s="218">
        <f>IF(Init!$R$9="Yes",TOCA_previous!Y55*RT1SC!$C$3*VLOOKUP(Init!$R$3,Init!$K:$M,3,FALSE)+IF(VLOOKUP($B55,TOCA_current!B:AO,33,FALSE)=0,SUM(LS_previous!D56:AA56),SUM(LS_previous!D56:AY56)/2),Z55)</f>
        <v>29124.318346868004</v>
      </c>
      <c r="O55" s="219">
        <f t="shared" si="0"/>
        <v>35.530167616808541</v>
      </c>
      <c r="P55" s="217">
        <f>(TOCA_current!AF55-LDD_current!D56)*Rates_current!$E$74*100*12</f>
        <v>1175777.1082950435</v>
      </c>
      <c r="Q55" s="218">
        <f>(TOCA_current!AI55-LDD_current!D56)*Rates_current!$E$75*100*12</f>
        <v>-174791.59023575013</v>
      </c>
      <c r="R55" s="218">
        <f>IF(VLOOKUP($B55,TOCA_current!$B:$AH,33,FALSE)=0,(SUMPRODUCT(LS_Demand_Rates_Restatement!$C$5:$Z$5,LS_current!$D56:$AA56)-SUMPRODUCT(LS_Demand_Rates_Restatement!$C$5:$Z$5,LDD_current!$F56:$AC56)),(SUMPRODUCT(LS_Demand_Rates_Restatement!$C$5:$AX$5,LS_current!$D56:$AY56)-SUMPRODUCT(LS_Demand_Rates_Restatement!$C$5:$AX$5,LDD_current!$F56:$BA56))/2)</f>
        <v>10095.26814230092</v>
      </c>
      <c r="S55" s="218">
        <f>+SUMPRODUCT(LS_Demand_Rates_Restatement!$C$7:$Z$7,Demand_current!D56:AA56)-SUMPRODUCT(LS_Demand_Rates_Restatement!$C$7:$Z$7,LDD_current!BB56:BY56)</f>
        <v>78169.125155502174</v>
      </c>
      <c r="T55" s="218">
        <f>-IRD!G56*Rates_current!$H$32</f>
        <v>0</v>
      </c>
      <c r="U55" s="218">
        <f>+IF(AND(X55&gt;0,V55&gt;0),-1*MIN(X55,V55)*Rates_current!$H$33,IF(AND(X55&lt;0,W55&lt;ABS(X55)),(-1*X55-W55)*Rates_current!$H$33,0))*IF(VLOOKUP($B55,TOCA_current!$B:$AH,33,FALSE)=0,1,0)*(1-TOCA_current!AP55)</f>
        <v>-99.135800955776318</v>
      </c>
      <c r="V55" s="237">
        <f>MAX((TOCA_current!S55/SUMPRODUCT(TOCA_current!$D$4:$D$137,TOCA_current!$S$4:$S$137)-TOCA_current!AF55)*RT1SC!$C$4*VLOOKUP(Init!$R$4,Init!$K:$M,3,FALSE),0)</f>
        <v>158.42034108629335</v>
      </c>
      <c r="W55" s="237">
        <f>TOCA_current!X55*VLOOKUP(Init!$R$4,Init!$K:$M,3,FALSE)</f>
        <v>0</v>
      </c>
      <c r="X55" s="237">
        <f>IF(TOCA_current!AH55=0,SUM(LS_current!D56:AA56),0)</f>
        <v>-11.201785418731788</v>
      </c>
      <c r="Y55" s="218">
        <f>TOCA_current!D55*SUM('Charges_Including Slice and LS'!P55:U55)</f>
        <v>1089150.7755561406</v>
      </c>
      <c r="Z55" s="218">
        <f>+TOCA_current!AF55*RT1SC!$C$4*VLOOKUP(Init!$R$4,Init!$K:$M,3,FALSE)+IF(VLOOKUP($B55,TOCA_current!B:AI,33,FALSE)=0,SUM(LS_current!D56:AA56),SUM(LS_current!D56:AY56)/2)</f>
        <v>29125.022068581267</v>
      </c>
      <c r="AA55" s="219">
        <f t="shared" si="1"/>
        <v>37.395706447586399</v>
      </c>
      <c r="AB55" s="224">
        <f>IF(TOCA_current!E55=1,"",AA55/O55-1)</f>
        <v>5.2505770614358571E-2</v>
      </c>
      <c r="AC55" s="235">
        <f t="shared" si="2"/>
        <v>94</v>
      </c>
    </row>
    <row r="56" spans="2:29" x14ac:dyDescent="0.25">
      <c r="B56" s="27">
        <v>10156</v>
      </c>
      <c r="C56" s="28" t="s">
        <v>60</v>
      </c>
      <c r="D56" s="217">
        <f>IF(Init!$R$9="Yes",(TOCA_previous!Y56-LDD_previous!D57),(TOCA_current!AF56-LDD_current!D57))*Rates_previous!$E$74*100*12</f>
        <v>10705702.095480001</v>
      </c>
      <c r="E56" s="218">
        <f>IF(Init!$R$9="Yes",(TOCA_previous!AB56-LDD_previous!D57),(TOCA_current!AI56-LDD_current!D57))*Rates_previous!$E$75*100*12</f>
        <v>-1646307.96288</v>
      </c>
      <c r="F56" s="218">
        <f>IF(VLOOKUP($B56,TOCA_current!$B:$AH,33,FALSE)=0,(SUMPRODUCT(LS_Demand_Rates_Restatement!$C$4:$Z$4,IF(Init!$R$9="Yes",LS_previous!$D57:$AA57,LS_current!$D57:$AA57))-SUMPRODUCT(LS_Demand_Rates_Restatement!$C$4:$Z$4,IF(Init!$R$9="Yes",LDD_previous!$F57:$AC57,LDD_current!$F57:$AC57))),(SUMPRODUCT(LS_Demand_Rates_Restatement!$C$4:$AX$4,IF(Init!$R$9="Yes",LS_previous!$D57:$AY57,LS_current!$D57:$AY57))-SUMPRODUCT(LS_Demand_Rates_Restatement!$C$4:$AX$4,IF(Init!$R$9="Yes",LDD_previous!$F57:$BA57,LDD_current!$F57:$BA57)))/2)</f>
        <v>178184.66415263075</v>
      </c>
      <c r="G56" s="218">
        <f>+SUMPRODUCT(LS_Demand_Rates_Restatement!$C$6:$Z$6,IF(Init!$R$9="Yes",Demand_previous!D57:AA57,Demand_current!D57:AA57))-SUMPRODUCT(LS_Demand_Rates_Restatement!$C$6:$Z$6,IF(Init!$R$9="Yes",LDD_previous!BB57:BY57,LDD_current!BB57:BY57))</f>
        <v>549757.7961578524</v>
      </c>
      <c r="H56" s="218">
        <f>-IRD!C57*Rates_previous!$H$32</f>
        <v>0</v>
      </c>
      <c r="I56" s="218">
        <f>+IF(AND(L56&gt;0,J56&gt;0),-1*MIN(L56,J56)*Rates_previous!$H$33,IF(AND(L56&lt;0,K56&lt;ABS(L56)),(-1*L56-K56)*Rates_previous!$H$33,IF(AND(K56&gt;0,J56&gt;0,L56&lt;=0,ABS(L56)&lt;K56),-1*MIN(K56,K56+L56,J56)*Rates_previous!$H$33,0)))*IF(VLOOKUP($B56,TOCA_current!$B:$AH,33,FALSE)=0,1,0)*(1-TOCA_previous!AI56)</f>
        <v>-6302.252345107142</v>
      </c>
      <c r="J56" s="237">
        <f>MAX(IF(Init!$R$9="Yes",(TOCA_previous!S56/SUMPRODUCT(TOCA_previous!$D$4:$D$137,TOCA_previous!$S$4:$S$137)-TOCA_previous!Y56)*RT1SC!$C$3*VLOOKUP(Init!$R$3,Init!$K:$M,3,FALSE),V56),0)</f>
        <v>0</v>
      </c>
      <c r="K56" s="237">
        <f>IF(Init!$R$9="Yes",TOCA_previous!W56*VLOOKUP(Init!$R$3,Init!$K:$M,3,FALSE),W56)</f>
        <v>0</v>
      </c>
      <c r="L56" s="237">
        <f>IF(Init!$R$9="No",X56,IF(TOCA_previous!AA56=0,SUM(LS_previous!D57:AA57),0))</f>
        <v>-2283.4247627199793</v>
      </c>
      <c r="M56" s="218">
        <f>+TOCA_previous!$D56*SUM('Charges_Including Slice and LS'!D56:I56)</f>
        <v>9781034.340565376</v>
      </c>
      <c r="N56" s="218">
        <f>IF(Init!$R$9="Yes",TOCA_previous!Y56*RT1SC!$C$3*VLOOKUP(Init!$R$3,Init!$K:$M,3,FALSE)+IF(VLOOKUP($B56,TOCA_current!B:AO,33,FALSE)=0,SUM(LS_previous!D57:AA57),SUM(LS_previous!D57:AY57)/2),Z56)</f>
        <v>281297.32703430811</v>
      </c>
      <c r="O56" s="219">
        <f t="shared" si="0"/>
        <v>34.771159909999582</v>
      </c>
      <c r="P56" s="217">
        <f>(TOCA_current!AF56-LDD_current!D57)*Rates_current!$E$74*100*12</f>
        <v>11278549.086811656</v>
      </c>
      <c r="Q56" s="218">
        <f>(TOCA_current!AI56-LDD_current!D57)*Rates_current!$E$75*100*12</f>
        <v>-1676674.5300003621</v>
      </c>
      <c r="R56" s="218">
        <f>IF(VLOOKUP($B56,TOCA_current!$B:$AH,33,FALSE)=0,(SUMPRODUCT(LS_Demand_Rates_Restatement!$C$5:$Z$5,LS_current!$D57:$AA57)-SUMPRODUCT(LS_Demand_Rates_Restatement!$C$5:$Z$5,LDD_current!$F57:$AC57)),(SUMPRODUCT(LS_Demand_Rates_Restatement!$C$5:$AX$5,LS_current!$D57:$AY57)-SUMPRODUCT(LS_Demand_Rates_Restatement!$C$5:$AX$5,LDD_current!$F57:$BA57))/2)</f>
        <v>124335.67494272359</v>
      </c>
      <c r="S56" s="218">
        <f>+SUMPRODUCT(LS_Demand_Rates_Restatement!$C$7:$Z$7,Demand_current!D57:AA57)-SUMPRODUCT(LS_Demand_Rates_Restatement!$C$7:$Z$7,LDD_current!BB57:BY57)</f>
        <v>566315.40580746089</v>
      </c>
      <c r="T56" s="218">
        <f>-IRD!G57*Rates_current!$H$32</f>
        <v>0</v>
      </c>
      <c r="U56" s="218">
        <f>+IF(AND(X56&gt;0,V56&gt;0),-1*MIN(X56,V56)*Rates_current!$H$33,IF(AND(X56&lt;0,W56&lt;ABS(X56)),(-1*X56-W56)*Rates_current!$H$33,0))*IF(VLOOKUP($B56,TOCA_current!$B:$AH,33,FALSE)=0,1,0)*(1-TOCA_current!AP56)</f>
        <v>8261.732232382099</v>
      </c>
      <c r="V56" s="237">
        <f>MAX((TOCA_current!S56/SUMPRODUCT(TOCA_current!$D$4:$D$137,TOCA_current!$S$4:$S$137)-TOCA_current!AF56)*RT1SC!$C$4*VLOOKUP(Init!$R$4,Init!$K:$M,3,FALSE),0)</f>
        <v>933.52906580588694</v>
      </c>
      <c r="W56" s="237">
        <f>TOCA_current!X56*VLOOKUP(Init!$R$4,Init!$K:$M,3,FALSE)</f>
        <v>0</v>
      </c>
      <c r="X56" s="237">
        <f>IF(TOCA_current!AH56=0,SUM(LS_current!D57:AA57),0)</f>
        <v>1817.1355665643687</v>
      </c>
      <c r="Y56" s="218">
        <f>TOCA_current!D56*SUM('Charges_Including Slice and LS'!P56:U56)</f>
        <v>10300787.369793862</v>
      </c>
      <c r="Z56" s="218">
        <f>+TOCA_current!AF56*RT1SC!$C$4*VLOOKUP(Init!$R$4,Init!$K:$M,3,FALSE)+IF(VLOOKUP($B56,TOCA_current!B:AI,33,FALSE)=0,SUM(LS_current!D57:AA57),SUM(LS_current!D57:AY57)/2)</f>
        <v>281304.06265786046</v>
      </c>
      <c r="AA56" s="219">
        <f t="shared" si="1"/>
        <v>36.61798294865838</v>
      </c>
      <c r="AB56" s="224">
        <f>IF(TOCA_current!E56=1,"",AA56/O56-1)</f>
        <v>5.3113644855076636E-2</v>
      </c>
      <c r="AC56" s="235">
        <f t="shared" si="2"/>
        <v>93</v>
      </c>
    </row>
    <row r="57" spans="2:29" x14ac:dyDescent="0.25">
      <c r="B57" s="27">
        <v>10157</v>
      </c>
      <c r="C57" s="28" t="s">
        <v>61</v>
      </c>
      <c r="D57" s="217">
        <f>IF(Init!$R$9="Yes",(TOCA_previous!Y57-LDD_previous!D58),(TOCA_current!AF57-LDD_current!D58))*Rates_previous!$E$74*100*12</f>
        <v>15130680.131848801</v>
      </c>
      <c r="E57" s="218">
        <f>IF(Init!$R$9="Yes",(TOCA_previous!AB57-LDD_previous!D58),(TOCA_current!AI57-LDD_current!D58))*Rates_previous!$E$75*100*12</f>
        <v>-986184.53729280015</v>
      </c>
      <c r="F57" s="218">
        <f>IF(VLOOKUP($B57,TOCA_current!$B:$AH,33,FALSE)=0,(SUMPRODUCT(LS_Demand_Rates_Restatement!$C$4:$Z$4,IF(Init!$R$9="Yes",LS_previous!$D58:$AA58,LS_current!$D58:$AA58))-SUMPRODUCT(LS_Demand_Rates_Restatement!$C$4:$Z$4,IF(Init!$R$9="Yes",LDD_previous!$F58:$AC58,LDD_current!$F58:$AC58))),(SUMPRODUCT(LS_Demand_Rates_Restatement!$C$4:$AX$4,IF(Init!$R$9="Yes",LS_previous!$D58:$AY58,LS_current!$D58:$AY58))-SUMPRODUCT(LS_Demand_Rates_Restatement!$C$4:$AX$4,IF(Init!$R$9="Yes",LDD_previous!$F58:$BA58,LDD_current!$F58:$BA58)))/2)</f>
        <v>58060.945500292466</v>
      </c>
      <c r="G57" s="218">
        <f>+SUMPRODUCT(LS_Demand_Rates_Restatement!$C$6:$Z$6,IF(Init!$R$9="Yes",Demand_previous!D58:AA58,Demand_current!D58:AA58))-SUMPRODUCT(LS_Demand_Rates_Restatement!$C$6:$Z$6,IF(Init!$R$9="Yes",LDD_previous!BB58:BY58,LDD_current!BB58:BY58))</f>
        <v>-48049.212808940712</v>
      </c>
      <c r="H57" s="218">
        <f>-IRD!C58*Rates_previous!$H$32</f>
        <v>0</v>
      </c>
      <c r="I57" s="218">
        <f>+IF(AND(L57&gt;0,J57&gt;0),-1*MIN(L57,J57)*Rates_previous!$H$33,IF(AND(L57&lt;0,K57&lt;ABS(L57)),(-1*L57-K57)*Rates_previous!$H$33,IF(AND(K57&gt;0,J57&gt;0,L57&lt;=0,ABS(L57)&lt;K57),-1*MIN(K57,K57+L57,J57)*Rates_previous!$H$33,0)))*IF(VLOOKUP($B57,TOCA_current!$B:$AH,33,FALSE)=0,1,0)*(1-TOCA_previous!AI57)</f>
        <v>0</v>
      </c>
      <c r="J57" s="237">
        <f>MAX(IF(Init!$R$9="Yes",(TOCA_previous!S57/SUMPRODUCT(TOCA_previous!$D$4:$D$137,TOCA_previous!$S$4:$S$137)-TOCA_previous!Y57)*RT1SC!$C$3*VLOOKUP(Init!$R$3,Init!$K:$M,3,FALSE),V57),0)</f>
        <v>40942.705118633545</v>
      </c>
      <c r="K57" s="237">
        <f>IF(Init!$R$9="Yes",TOCA_previous!W57*VLOOKUP(Init!$R$3,Init!$K:$M,3,FALSE),W57)</f>
        <v>0</v>
      </c>
      <c r="L57" s="237">
        <f>IF(Init!$R$9="No",X57,IF(TOCA_previous!AA57=0,SUM(LS_previous!D58:AA58),0))</f>
        <v>0</v>
      </c>
      <c r="M57" s="218">
        <f>+TOCA_previous!$D57*SUM('Charges_Including Slice and LS'!D57:I57)</f>
        <v>14154507.327247351</v>
      </c>
      <c r="N57" s="218">
        <f>IF(Init!$R$9="Yes",TOCA_previous!Y57*RT1SC!$C$3*VLOOKUP(Init!$R$3,Init!$K:$M,3,FALSE)+IF(VLOOKUP($B57,TOCA_current!B:AO,33,FALSE)=0,SUM(LS_previous!D58:AA58),SUM(LS_previous!D58:AY58)/2),Z57)</f>
        <v>420382.04968419607</v>
      </c>
      <c r="O57" s="219">
        <f t="shared" si="0"/>
        <v>33.670579744974013</v>
      </c>
      <c r="P57" s="217">
        <f>(TOCA_current!AF57-LDD_current!D58)*Rates_current!$E$74*100*12</f>
        <v>15704805.329092335</v>
      </c>
      <c r="Q57" s="218">
        <f>(TOCA_current!AI57-LDD_current!D58)*Rates_current!$E$75*100*12</f>
        <v>-971935.07719605532</v>
      </c>
      <c r="R57" s="218">
        <f>IF(VLOOKUP($B57,TOCA_current!$B:$AH,33,FALSE)=0,(SUMPRODUCT(LS_Demand_Rates_Restatement!$C$5:$Z$5,LS_current!$D58:$AA58)-SUMPRODUCT(LS_Demand_Rates_Restatement!$C$5:$Z$5,LDD_current!$F58:$AC58)),(SUMPRODUCT(LS_Demand_Rates_Restatement!$C$5:$AX$5,LS_current!$D58:$AY58)-SUMPRODUCT(LS_Demand_Rates_Restatement!$C$5:$AX$5,LDD_current!$F58:$BA58))/2)</f>
        <v>21773.347051026816</v>
      </c>
      <c r="S57" s="218">
        <f>+SUMPRODUCT(LS_Demand_Rates_Restatement!$C$7:$Z$7,Demand_current!D58:AA58)-SUMPRODUCT(LS_Demand_Rates_Restatement!$C$7:$Z$7,LDD_current!BB58:BY58)</f>
        <v>-59512.791874080787</v>
      </c>
      <c r="T57" s="218">
        <f>-IRD!G58*Rates_current!$H$32</f>
        <v>0</v>
      </c>
      <c r="U57" s="218">
        <f>+IF(AND(X57&gt;0,V57&gt;0),-1*MIN(X57,V57)*Rates_current!$H$33,IF(AND(X57&lt;0,W57&lt;ABS(X57)),(-1*X57-W57)*Rates_current!$H$33,0))*IF(VLOOKUP($B57,TOCA_current!$B:$AH,33,FALSE)=0,1,0)*(1-TOCA_current!AP57)</f>
        <v>0</v>
      </c>
      <c r="V57" s="237">
        <f>MAX((TOCA_current!S57/SUMPRODUCT(TOCA_current!$D$4:$D$137,TOCA_current!$S$4:$S$137)-TOCA_current!AF57)*RT1SC!$C$4*VLOOKUP(Init!$R$4,Init!$K:$M,3,FALSE),0)</f>
        <v>24288.10853824958</v>
      </c>
      <c r="W57" s="237">
        <f>TOCA_current!X57*VLOOKUP(Init!$R$4,Init!$K:$M,3,FALSE)</f>
        <v>15046.992</v>
      </c>
      <c r="X57" s="237">
        <f>IF(TOCA_current!AH57=0,SUM(LS_current!D58:AA58),0)</f>
        <v>0</v>
      </c>
      <c r="Y57" s="218">
        <f>TOCA_current!D57*SUM('Charges_Including Slice and LS'!P57:U57)</f>
        <v>14695130.807073224</v>
      </c>
      <c r="Z57" s="218">
        <f>+TOCA_current!AF57*RT1SC!$C$4*VLOOKUP(Init!$R$4,Init!$K:$M,3,FALSE)+IF(VLOOKUP($B57,TOCA_current!B:AI,33,FALSE)=0,SUM(LS_current!D58:AA58),SUM(LS_current!D58:AY58)/2)</f>
        <v>410257.20161453332</v>
      </c>
      <c r="AA57" s="219">
        <f t="shared" si="1"/>
        <v>35.81931224910069</v>
      </c>
      <c r="AB57" s="224">
        <f>IF(TOCA_current!E57=1,"",AA57/O57-1)</f>
        <v>6.3816320372310109E-2</v>
      </c>
      <c r="AC57" s="235">
        <f t="shared" si="2"/>
        <v>59</v>
      </c>
    </row>
    <row r="58" spans="2:29" x14ac:dyDescent="0.25">
      <c r="B58" s="27">
        <v>10158</v>
      </c>
      <c r="C58" s="28" t="s">
        <v>62</v>
      </c>
      <c r="D58" s="217">
        <f>IF(Init!$R$9="Yes",(TOCA_previous!Y58-LDD_previous!D59),(TOCA_current!AF58-LDD_current!D59))*Rates_previous!$E$74*100*12</f>
        <v>918478.78307999996</v>
      </c>
      <c r="E58" s="218">
        <f>IF(Init!$R$9="Yes",(TOCA_previous!AB58-LDD_previous!D59),(TOCA_current!AI58-LDD_current!D59))*Rates_previous!$E$75*100*12</f>
        <v>-141242.38847999999</v>
      </c>
      <c r="F58" s="218">
        <f>IF(VLOOKUP($B58,TOCA_current!$B:$AH,33,FALSE)=0,(SUMPRODUCT(LS_Demand_Rates_Restatement!$C$4:$Z$4,IF(Init!$R$9="Yes",LS_previous!$D59:$AA59,LS_current!$D59:$AA59))-SUMPRODUCT(LS_Demand_Rates_Restatement!$C$4:$Z$4,IF(Init!$R$9="Yes",LDD_previous!$F59:$AC59,LDD_current!$F59:$AC59))),(SUMPRODUCT(LS_Demand_Rates_Restatement!$C$4:$AX$4,IF(Init!$R$9="Yes",LS_previous!$D59:$AY59,LS_current!$D59:$AY59))-SUMPRODUCT(LS_Demand_Rates_Restatement!$C$4:$AX$4,IF(Init!$R$9="Yes",LDD_previous!$F59:$BA59,LDD_current!$F59:$BA59)))/2)</f>
        <v>3236.7304764978958</v>
      </c>
      <c r="G58" s="218">
        <f>+SUMPRODUCT(LS_Demand_Rates_Restatement!$C$6:$Z$6,IF(Init!$R$9="Yes",Demand_previous!D59:AA59,Demand_current!D59:AA59))-SUMPRODUCT(LS_Demand_Rates_Restatement!$C$6:$Z$6,IF(Init!$R$9="Yes",LDD_previous!BB59:BY59,LDD_current!BB59:BY59))</f>
        <v>48236.465337072645</v>
      </c>
      <c r="H58" s="218">
        <f>-IRD!C59*Rates_previous!$H$32</f>
        <v>0</v>
      </c>
      <c r="I58" s="218">
        <f>+IF(AND(L58&gt;0,J58&gt;0),-1*MIN(L58,J58)*Rates_previous!$H$33,IF(AND(L58&lt;0,K58&lt;ABS(L58)),(-1*L58-K58)*Rates_previous!$H$33,IF(AND(K58&gt;0,J58&gt;0,L58&lt;=0,ABS(L58)&lt;K58),-1*MIN(K58,K58+L58,J58)*Rates_previous!$H$33,0)))*IF(VLOOKUP($B58,TOCA_current!$B:$AH,33,FALSE)=0,1,0)*(1-TOCA_previous!AI58)</f>
        <v>-731.36690517119496</v>
      </c>
      <c r="J58" s="237">
        <f>MAX(IF(Init!$R$9="Yes",(TOCA_previous!S58/SUMPRODUCT(TOCA_previous!$D$4:$D$137,TOCA_previous!$S$4:$S$137)-TOCA_previous!Y58)*RT1SC!$C$3*VLOOKUP(Init!$R$3,Init!$K:$M,3,FALSE),V58),0)</f>
        <v>890.66362983682961</v>
      </c>
      <c r="K58" s="237">
        <f>IF(Init!$R$9="Yes",TOCA_previous!W58*VLOOKUP(Init!$R$3,Init!$K:$M,3,FALSE),W58)</f>
        <v>0</v>
      </c>
      <c r="L58" s="237">
        <f>IF(Init!$R$9="No",X58,IF(TOCA_previous!AA58=0,SUM(LS_previous!D59:AA59),0))</f>
        <v>-264.9880091199982</v>
      </c>
      <c r="M58" s="218">
        <f>+TOCA_previous!$D58*SUM('Charges_Including Slice and LS'!D58:I58)</f>
        <v>827978.22350839933</v>
      </c>
      <c r="N58" s="218">
        <f>IF(Init!$R$9="Yes",TOCA_previous!Y58*RT1SC!$C$3*VLOOKUP(Init!$R$3,Init!$K:$M,3,FALSE)+IF(VLOOKUP($B58,TOCA_current!B:AO,33,FALSE)=0,SUM(LS_previous!D59:AA59),SUM(LS_previous!D59:AY59)/2),Z58)</f>
        <v>24064.374184268003</v>
      </c>
      <c r="O58" s="219">
        <f t="shared" si="0"/>
        <v>34.406804730026472</v>
      </c>
      <c r="P58" s="217">
        <f>(TOCA_current!AF58-LDD_current!D59)*Rates_current!$E$74*100*12</f>
        <v>971315.6574631054</v>
      </c>
      <c r="Q58" s="218">
        <f>(TOCA_current!AI58-LDD_current!D59)*Rates_current!$E$75*100*12</f>
        <v>-144396.25264949127</v>
      </c>
      <c r="R58" s="218">
        <f>IF(VLOOKUP($B58,TOCA_current!$B:$AH,33,FALSE)=0,(SUMPRODUCT(LS_Demand_Rates_Restatement!$C$5:$Z$5,LS_current!$D59:$AA59)-SUMPRODUCT(LS_Demand_Rates_Restatement!$C$5:$Z$5,LDD_current!$F59:$AC59)),(SUMPRODUCT(LS_Demand_Rates_Restatement!$C$5:$AX$5,LS_current!$D59:$AY59)-SUMPRODUCT(LS_Demand_Rates_Restatement!$C$5:$AX$5,LDD_current!$F59:$BA59))/2)</f>
        <v>1529.9123707639792</v>
      </c>
      <c r="S58" s="218">
        <f>+SUMPRODUCT(LS_Demand_Rates_Restatement!$C$7:$Z$7,Demand_current!D59:AA59)-SUMPRODUCT(LS_Demand_Rates_Restatement!$C$7:$Z$7,LDD_current!BB59:BY59)</f>
        <v>51666.037861084391</v>
      </c>
      <c r="T58" s="218">
        <f>-IRD!G59*Rates_current!$H$32</f>
        <v>0</v>
      </c>
      <c r="U58" s="218">
        <f>+IF(AND(X58&gt;0,V58&gt;0),-1*MIN(X58,V58)*Rates_current!$H$33,IF(AND(X58&lt;0,W58&lt;ABS(X58)),(-1*X58-W58)*Rates_current!$H$33,0))*IF(VLOOKUP($B58,TOCA_current!$B:$AH,33,FALSE)=0,1,0)*(1-TOCA_current!AP58)</f>
        <v>-41.02698647378174</v>
      </c>
      <c r="V58" s="237">
        <f>MAX((TOCA_current!S58/SUMPRODUCT(TOCA_current!$D$4:$D$137,TOCA_current!$S$4:$S$137)-TOCA_current!AF58)*RT1SC!$C$4*VLOOKUP(Init!$R$4,Init!$K:$M,3,FALSE),0)</f>
        <v>209.39160249114022</v>
      </c>
      <c r="W58" s="237">
        <f>TOCA_current!X58*VLOOKUP(Init!$R$4,Init!$K:$M,3,FALSE)</f>
        <v>0</v>
      </c>
      <c r="X58" s="237">
        <f>IF(TOCA_current!AH58=0,SUM(LS_current!D59:AA59),0)</f>
        <v>-4.6358176806533038</v>
      </c>
      <c r="Y58" s="218">
        <f>TOCA_current!D58*SUM('Charges_Including Slice and LS'!P58:U58)</f>
        <v>880074.32805898867</v>
      </c>
      <c r="Z58" s="218">
        <f>+TOCA_current!AF58*RT1SC!$C$4*VLOOKUP(Init!$R$4,Init!$K:$M,3,FALSE)+IF(VLOOKUP($B58,TOCA_current!B:AI,33,FALSE)=0,SUM(LS_current!D59:AA59),SUM(LS_current!D59:AY59)/2)</f>
        <v>24064.952056655344</v>
      </c>
      <c r="AA58" s="219">
        <f t="shared" si="1"/>
        <v>36.570790832537625</v>
      </c>
      <c r="AB58" s="224">
        <f>IF(TOCA_current!E58=1,"",AA58/O58-1)</f>
        <v>6.2894131538540288E-2</v>
      </c>
      <c r="AC58" s="235">
        <f t="shared" si="2"/>
        <v>63</v>
      </c>
    </row>
    <row r="59" spans="2:29" x14ac:dyDescent="0.25">
      <c r="B59" s="27">
        <v>10170</v>
      </c>
      <c r="C59" s="28" t="s">
        <v>63</v>
      </c>
      <c r="D59" s="217">
        <f>IF(Init!$R$9="Yes",(TOCA_previous!Y59-LDD_previous!D60),(TOCA_current!AF59-LDD_current!D60))*Rates_previous!$E$74*100*12</f>
        <v>79074598.813560009</v>
      </c>
      <c r="E59" s="218">
        <f>IF(Init!$R$9="Yes",(TOCA_previous!AB59-LDD_previous!D60),(TOCA_current!AI59-LDD_current!D60))*Rates_previous!$E$75*100*12</f>
        <v>-5658851.1436800007</v>
      </c>
      <c r="F59" s="218">
        <f>IF(VLOOKUP($B59,TOCA_current!$B:$AH,33,FALSE)=0,(SUMPRODUCT(LS_Demand_Rates_Restatement!$C$4:$Z$4,IF(Init!$R$9="Yes",LS_previous!$D60:$AA60,LS_current!$D60:$AA60))-SUMPRODUCT(LS_Demand_Rates_Restatement!$C$4:$Z$4,IF(Init!$R$9="Yes",LDD_previous!$F60:$AC60,LDD_current!$F60:$AC60))),(SUMPRODUCT(LS_Demand_Rates_Restatement!$C$4:$AX$4,IF(Init!$R$9="Yes",LS_previous!$D60:$AY60,LS_current!$D60:$AY60))-SUMPRODUCT(LS_Demand_Rates_Restatement!$C$4:$AX$4,IF(Init!$R$9="Yes",LDD_previous!$F60:$BA60,LDD_current!$F60:$BA60)))/2)</f>
        <v>284091.67005849478</v>
      </c>
      <c r="G59" s="218">
        <f>+SUMPRODUCT(LS_Demand_Rates_Restatement!$C$6:$Z$6,IF(Init!$R$9="Yes",Demand_previous!D60:AA60,Demand_current!D60:AA60))-SUMPRODUCT(LS_Demand_Rates_Restatement!$C$6:$Z$6,IF(Init!$R$9="Yes",LDD_previous!BB60:BY60,LDD_current!BB60:BY60))</f>
        <v>0</v>
      </c>
      <c r="H59" s="218">
        <f>-IRD!C60*Rates_previous!$H$32</f>
        <v>0</v>
      </c>
      <c r="I59" s="218">
        <f>+IF(AND(L59&gt;0,J59&gt;0),-1*MIN(L59,J59)*Rates_previous!$H$33,IF(AND(L59&lt;0,K59&lt;ABS(L59)),(-1*L59-K59)*Rates_previous!$H$33,IF(AND(K59&gt;0,J59&gt;0,L59&lt;=0,ABS(L59)&lt;K59),-1*MIN(K59,K59+L59,J59)*Rates_previous!$H$33,0)))*IF(VLOOKUP($B59,TOCA_current!$B:$AH,33,FALSE)=0,1,0)*(1-TOCA_previous!AI59)</f>
        <v>0</v>
      </c>
      <c r="J59" s="237">
        <f>MAX(IF(Init!$R$9="Yes",(TOCA_previous!S59/SUMPRODUCT(TOCA_previous!$D$4:$D$137,TOCA_previous!$S$4:$S$137)-TOCA_previous!Y59)*RT1SC!$C$3*VLOOKUP(Init!$R$3,Init!$K:$M,3,FALSE),V59),0)</f>
        <v>114192.28817330392</v>
      </c>
      <c r="K59" s="237">
        <f>IF(Init!$R$9="Yes",TOCA_previous!W59*VLOOKUP(Init!$R$3,Init!$K:$M,3,FALSE),W59)</f>
        <v>0</v>
      </c>
      <c r="L59" s="237">
        <f>IF(Init!$R$9="No",X59,IF(TOCA_previous!AA59=0,SUM(LS_previous!D60:AA60),0))</f>
        <v>0</v>
      </c>
      <c r="M59" s="218">
        <f>+TOCA_previous!$D59*SUM('Charges_Including Slice and LS'!D59:I59)</f>
        <v>73699839.339938492</v>
      </c>
      <c r="N59" s="218">
        <f>IF(Init!$R$9="Yes",TOCA_previous!Y59*RT1SC!$C$3*VLOOKUP(Init!$R$3,Init!$K:$M,3,FALSE)+IF(VLOOKUP($B59,TOCA_current!B:AO,33,FALSE)=0,SUM(LS_previous!D60:AA60),SUM(LS_previous!D60:AY60)/2),Z59)</f>
        <v>2094537.6420626761</v>
      </c>
      <c r="O59" s="219">
        <f t="shared" si="0"/>
        <v>35.186686483877061</v>
      </c>
      <c r="P59" s="217">
        <f>(TOCA_current!AF59-LDD_current!D60)*Rates_current!$E$74*100*12</f>
        <v>84488125.085785434</v>
      </c>
      <c r="Q59" s="218">
        <f>(TOCA_current!AI59-LDD_current!D60)*Rates_current!$E$75*100*12</f>
        <v>-5951488.0554944379</v>
      </c>
      <c r="R59" s="218">
        <f>IF(VLOOKUP($B59,TOCA_current!$B:$AH,33,FALSE)=0,(SUMPRODUCT(LS_Demand_Rates_Restatement!$C$5:$Z$5,LS_current!$D60:$AA60)-SUMPRODUCT(LS_Demand_Rates_Restatement!$C$5:$Z$5,LDD_current!$F60:$AC60)),(SUMPRODUCT(LS_Demand_Rates_Restatement!$C$5:$AX$5,LS_current!$D60:$AY60)-SUMPRODUCT(LS_Demand_Rates_Restatement!$C$5:$AX$5,LDD_current!$F60:$BA60))/2)</f>
        <v>65474.594560462174</v>
      </c>
      <c r="S59" s="218">
        <f>+SUMPRODUCT(LS_Demand_Rates_Restatement!$C$7:$Z$7,Demand_current!D60:AA60)-SUMPRODUCT(LS_Demand_Rates_Restatement!$C$7:$Z$7,LDD_current!BB60:BY60)</f>
        <v>0</v>
      </c>
      <c r="T59" s="218">
        <f>-IRD!G60*Rates_current!$H$32</f>
        <v>0</v>
      </c>
      <c r="U59" s="218">
        <f>+IF(AND(X59&gt;0,V59&gt;0),-1*MIN(X59,V59)*Rates_current!$H$33,IF(AND(X59&lt;0,W59&lt;ABS(X59)),(-1*X59-W59)*Rates_current!$H$33,0))*IF(VLOOKUP($B59,TOCA_current!$B:$AH,33,FALSE)=0,1,0)*(1-TOCA_current!AP59)</f>
        <v>0</v>
      </c>
      <c r="V59" s="237">
        <f>MAX((TOCA_current!S59/SUMPRODUCT(TOCA_current!$D$4:$D$137,TOCA_current!$S$4:$S$137)-TOCA_current!AF59)*RT1SC!$C$4*VLOOKUP(Init!$R$4,Init!$K:$M,3,FALSE),0)</f>
        <v>90466.255868092208</v>
      </c>
      <c r="W59" s="237">
        <f>TOCA_current!X59*VLOOKUP(Init!$R$4,Init!$K:$M,3,FALSE)</f>
        <v>0</v>
      </c>
      <c r="X59" s="237">
        <f>IF(TOCA_current!AH59=0,SUM(LS_current!D60:AA60),0)</f>
        <v>0</v>
      </c>
      <c r="Y59" s="218">
        <f>TOCA_current!D59*SUM('Charges_Including Slice and LS'!P59:U59)</f>
        <v>78602111.62485145</v>
      </c>
      <c r="Z59" s="218">
        <f>+TOCA_current!AF59*RT1SC!$C$4*VLOOKUP(Init!$R$4,Init!$K:$M,3,FALSE)+IF(VLOOKUP($B59,TOCA_current!B:AI,33,FALSE)=0,SUM(LS_current!D60:AA60),SUM(LS_current!D60:AY60)/2)</f>
        <v>2093648.2891456971</v>
      </c>
      <c r="AA59" s="219">
        <f t="shared" si="1"/>
        <v>37.54313082687095</v>
      </c>
      <c r="AB59" s="224">
        <f>IF(TOCA_current!E59=1,"",AA59/O59-1)</f>
        <v>6.6969771196661032E-2</v>
      </c>
      <c r="AC59" s="235">
        <f t="shared" si="2"/>
        <v>46</v>
      </c>
    </row>
    <row r="60" spans="2:29" x14ac:dyDescent="0.25">
      <c r="B60" s="27">
        <v>10172</v>
      </c>
      <c r="C60" s="28" t="s">
        <v>64</v>
      </c>
      <c r="D60" s="217">
        <f>IF(Init!$R$9="Yes",(TOCA_previous!Y60-LDD_previous!D61),(TOCA_current!AF60-LDD_current!D61))*Rates_previous!$E$74*100*12</f>
        <v>2046162.7002000001</v>
      </c>
      <c r="E60" s="218">
        <f>IF(Init!$R$9="Yes",(TOCA_previous!AB60-LDD_previous!D61),(TOCA_current!AI60-LDD_current!D61))*Rates_previous!$E$75*100*12</f>
        <v>-314656.05120000005</v>
      </c>
      <c r="F60" s="218">
        <f>IF(VLOOKUP($B60,TOCA_current!$B:$AH,33,FALSE)=0,(SUMPRODUCT(LS_Demand_Rates_Restatement!$C$4:$Z$4,IF(Init!$R$9="Yes",LS_previous!$D61:$AA61,LS_current!$D61:$AA61))-SUMPRODUCT(LS_Demand_Rates_Restatement!$C$4:$Z$4,IF(Init!$R$9="Yes",LDD_previous!$F61:$AC61,LDD_current!$F61:$AC61))),(SUMPRODUCT(LS_Demand_Rates_Restatement!$C$4:$AX$4,IF(Init!$R$9="Yes",LS_previous!$D61:$AY61,LS_current!$D61:$AY61))-SUMPRODUCT(LS_Demand_Rates_Restatement!$C$4:$AX$4,IF(Init!$R$9="Yes",LDD_previous!$F61:$BA61,LDD_current!$F61:$BA61)))/2)</f>
        <v>-141237.4545591856</v>
      </c>
      <c r="G60" s="218">
        <f>+SUMPRODUCT(LS_Demand_Rates_Restatement!$C$6:$Z$6,IF(Init!$R$9="Yes",Demand_previous!D61:AA61,Demand_current!D61:AA61))-SUMPRODUCT(LS_Demand_Rates_Restatement!$C$6:$Z$6,IF(Init!$R$9="Yes",LDD_previous!BB61:BY61,LDD_current!BB61:BY61))</f>
        <v>97948.364290117548</v>
      </c>
      <c r="H60" s="218">
        <f>-IRD!C61*Rates_previous!$H$32</f>
        <v>0</v>
      </c>
      <c r="I60" s="218">
        <f>+IF(AND(L60&gt;0,J60&gt;0),-1*MIN(L60,J60)*Rates_previous!$H$33,IF(AND(L60&lt;0,K60&lt;ABS(L60)),(-1*L60-K60)*Rates_previous!$H$33,IF(AND(K60&gt;0,J60&gt;0,L60&lt;=0,ABS(L60)&lt;K60),-1*MIN(K60,K60+L60,J60)*Rates_previous!$H$33,0)))*IF(VLOOKUP($B60,TOCA_current!$B:$AH,33,FALSE)=0,1,0)*(1-TOCA_previous!AI60)</f>
        <v>-14378.832148127996</v>
      </c>
      <c r="J60" s="237">
        <f>MAX(IF(Init!$R$9="Yes",(TOCA_previous!S60/SUMPRODUCT(TOCA_previous!$D$4:$D$137,TOCA_previous!$S$4:$S$137)-TOCA_previous!Y60)*RT1SC!$C$3*VLOOKUP(Init!$R$3,Init!$K:$M,3,FALSE),V60),0)</f>
        <v>9957.8953849306163</v>
      </c>
      <c r="K60" s="237">
        <f>IF(Init!$R$9="Yes",TOCA_previous!W60*VLOOKUP(Init!$R$3,Init!$K:$M,3,FALSE),W60)</f>
        <v>0</v>
      </c>
      <c r="L60" s="237">
        <f>IF(Init!$R$9="No",X60,IF(TOCA_previous!AA60=0,SUM(LS_previous!D61:AA61),0))</f>
        <v>-5209.7217927999991</v>
      </c>
      <c r="M60" s="218">
        <f>+TOCA_previous!$D60*SUM('Charges_Including Slice and LS'!D60:I60)</f>
        <v>1673838.726582804</v>
      </c>
      <c r="N60" s="218">
        <f>IF(Init!$R$9="Yes",TOCA_previous!Y60*RT1SC!$C$3*VLOOKUP(Init!$R$3,Init!$K:$M,3,FALSE)+IF(VLOOKUP($B60,TOCA_current!B:AO,33,FALSE)=0,SUM(LS_previous!D61:AA61),SUM(LS_previous!D61:AY61)/2),Z60)</f>
        <v>48990.586757420009</v>
      </c>
      <c r="O60" s="219">
        <f t="shared" si="0"/>
        <v>34.166537642648009</v>
      </c>
      <c r="P60" s="217">
        <f>(TOCA_current!AF60-LDD_current!D61)*Rates_current!$E$74*100*12</f>
        <v>2010207.5571503257</v>
      </c>
      <c r="Q60" s="218">
        <f>(TOCA_current!AI60-LDD_current!D61)*Rates_current!$E$75*100*12</f>
        <v>-298838.42195884773</v>
      </c>
      <c r="R60" s="218">
        <f>IF(VLOOKUP($B60,TOCA_current!$B:$AH,33,FALSE)=0,(SUMPRODUCT(LS_Demand_Rates_Restatement!$C$5:$Z$5,LS_current!$D61:$AA61)-SUMPRODUCT(LS_Demand_Rates_Restatement!$C$5:$Z$5,LDD_current!$F61:$AC61)),(SUMPRODUCT(LS_Demand_Rates_Restatement!$C$5:$AX$5,LS_current!$D61:$AY61)-SUMPRODUCT(LS_Demand_Rates_Restatement!$C$5:$AX$5,LDD_current!$F61:$BA61))/2)</f>
        <v>-13314.890262455512</v>
      </c>
      <c r="S60" s="218">
        <f>+SUMPRODUCT(LS_Demand_Rates_Restatement!$C$7:$Z$7,Demand_current!D61:AA61)-SUMPRODUCT(LS_Demand_Rates_Restatement!$C$7:$Z$7,LDD_current!BB61:BY61)</f>
        <v>106731.69595703349</v>
      </c>
      <c r="T60" s="218">
        <f>-IRD!G61*Rates_current!$H$32</f>
        <v>0</v>
      </c>
      <c r="U60" s="218">
        <f>+IF(AND(X60&gt;0,V60&gt;0),-1*MIN(X60,V60)*Rates_current!$H$33,IF(AND(X60&lt;0,W60&lt;ABS(X60)),(-1*X60-W60)*Rates_current!$H$33,0))*IF(VLOOKUP($B60,TOCA_current!$B:$AH,33,FALSE)=0,1,0)*(1-TOCA_current!AP60)</f>
        <v>-7273.5296785814207</v>
      </c>
      <c r="V60" s="237">
        <f>MAX((TOCA_current!S60/SUMPRODUCT(TOCA_current!$D$4:$D$137,TOCA_current!$S$4:$S$137)-TOCA_current!AF60)*RT1SC!$C$4*VLOOKUP(Init!$R$4,Init!$K:$M,3,FALSE),0)</f>
        <v>3259.193722669309</v>
      </c>
      <c r="W60" s="237">
        <f>TOCA_current!X60*VLOOKUP(Init!$R$4,Init!$K:$M,3,FALSE)</f>
        <v>0</v>
      </c>
      <c r="X60" s="237">
        <f>IF(TOCA_current!AH60=0,SUM(LS_current!D61:AA61),0)</f>
        <v>-821.86776029168595</v>
      </c>
      <c r="Y60" s="218">
        <f>TOCA_current!D60*SUM('Charges_Including Slice and LS'!P60:U60)</f>
        <v>1797512.4112074745</v>
      </c>
      <c r="Z60" s="218">
        <f>+TOCA_current!AF60*RT1SC!$C$4*VLOOKUP(Init!$R$4,Init!$K:$M,3,FALSE)+IF(VLOOKUP($B60,TOCA_current!B:AI,33,FALSE)=0,SUM(LS_current!D61:AA61),SUM(LS_current!D61:AY61)/2)</f>
        <v>48991.874117252315</v>
      </c>
      <c r="AA60" s="219">
        <f t="shared" si="1"/>
        <v>36.690011223197665</v>
      </c>
      <c r="AB60" s="224">
        <f>IF(TOCA_current!E60=1,"",AA60/O60-1)</f>
        <v>7.3858042244226541E-2</v>
      </c>
      <c r="AC60" s="235">
        <f t="shared" si="2"/>
        <v>22</v>
      </c>
    </row>
    <row r="61" spans="2:29" x14ac:dyDescent="0.25">
      <c r="B61" s="27">
        <v>10173</v>
      </c>
      <c r="C61" s="28" t="s">
        <v>65</v>
      </c>
      <c r="D61" s="217">
        <f>IF(Init!$R$9="Yes",(TOCA_previous!Y61-LDD_previous!D62),(TOCA_current!AF61-LDD_current!D62))*Rates_previous!$E$74*100*12</f>
        <v>10212366.022900186</v>
      </c>
      <c r="E61" s="218">
        <f>IF(Init!$R$9="Yes",(TOCA_previous!AB61-LDD_previous!D62),(TOCA_current!AI61-LDD_current!D62))*Rates_previous!$E$75*100*12</f>
        <v>-1570443.4285019138</v>
      </c>
      <c r="F61" s="218">
        <f>IF(VLOOKUP($B61,TOCA_current!$B:$AH,33,FALSE)=0,(SUMPRODUCT(LS_Demand_Rates_Restatement!$C$4:$Z$4,IF(Init!$R$9="Yes",LS_previous!$D62:$AA62,LS_current!$D62:$AA62))-SUMPRODUCT(LS_Demand_Rates_Restatement!$C$4:$Z$4,IF(Init!$R$9="Yes",LDD_previous!$F62:$AC62,LDD_current!$F62:$AC62))),(SUMPRODUCT(LS_Demand_Rates_Restatement!$C$4:$AX$4,IF(Init!$R$9="Yes",LS_previous!$D62:$AY62,LS_current!$D62:$AY62))-SUMPRODUCT(LS_Demand_Rates_Restatement!$C$4:$AX$4,IF(Init!$R$9="Yes",LDD_previous!$F62:$BA62,LDD_current!$F62:$BA62)))/2)</f>
        <v>-20322.053262468104</v>
      </c>
      <c r="G61" s="218">
        <f>+SUMPRODUCT(LS_Demand_Rates_Restatement!$C$6:$Z$6,IF(Init!$R$9="Yes",Demand_previous!D62:AA62,Demand_current!D62:AA62))-SUMPRODUCT(LS_Demand_Rates_Restatement!$C$6:$Z$6,IF(Init!$R$9="Yes",LDD_previous!BB62:BY62,LDD_current!BB62:BY62))</f>
        <v>391055.52621435246</v>
      </c>
      <c r="H61" s="218">
        <f>-IRD!C62*Rates_previous!$H$32</f>
        <v>-443099.95999999996</v>
      </c>
      <c r="I61" s="218">
        <f>+IF(AND(L61&gt;0,J61&gt;0),-1*MIN(L61,J61)*Rates_previous!$H$33,IF(AND(L61&lt;0,K61&lt;ABS(L61)),(-1*L61-K61)*Rates_previous!$H$33,IF(AND(K61&gt;0,J61&gt;0,L61&lt;=0,ABS(L61)&lt;K61),-1*MIN(K61,K61+L61,J61)*Rates_previous!$H$33,0)))*IF(VLOOKUP($B61,TOCA_current!$B:$AH,33,FALSE)=0,1,0)*(1-TOCA_previous!AI61)</f>
        <v>0</v>
      </c>
      <c r="J61" s="237">
        <f>MAX(IF(Init!$R$9="Yes",(TOCA_previous!S61/SUMPRODUCT(TOCA_previous!$D$4:$D$137,TOCA_previous!$S$4:$S$137)-TOCA_previous!Y61)*RT1SC!$C$3*VLOOKUP(Init!$R$3,Init!$K:$M,3,FALSE),V61),0)</f>
        <v>0</v>
      </c>
      <c r="K61" s="237">
        <f>IF(Init!$R$9="Yes",TOCA_previous!W61*VLOOKUP(Init!$R$3,Init!$K:$M,3,FALSE),W61)</f>
        <v>7384.6799999999994</v>
      </c>
      <c r="L61" s="237">
        <f>IF(Init!$R$9="No",X61,IF(TOCA_previous!AA61=0,SUM(LS_previous!D62:AA62),0))</f>
        <v>0</v>
      </c>
      <c r="M61" s="218">
        <f>+TOCA_previous!$D61*SUM('Charges_Including Slice and LS'!D61:I61)</f>
        <v>0</v>
      </c>
      <c r="N61" s="218">
        <f>IF(Init!$R$9="Yes",TOCA_previous!Y61*RT1SC!$C$3*VLOOKUP(Init!$R$3,Init!$K:$M,3,FALSE)+IF(VLOOKUP($B61,TOCA_current!B:AO,33,FALSE)=0,SUM(LS_previous!D62:AA62),SUM(LS_previous!D62:AY62)/2),Z61)</f>
        <v>291428.73206899199</v>
      </c>
      <c r="O61" s="219">
        <f t="shared" si="0"/>
        <v>0</v>
      </c>
      <c r="P61" s="217">
        <f>(TOCA_current!AF61-LDD_current!D62)*Rates_current!$E$74*100*12</f>
        <v>10773961.433415448</v>
      </c>
      <c r="Q61" s="218">
        <f>(TOCA_current!AI61-LDD_current!D62)*Rates_current!$E$75*100*12</f>
        <v>-1601662.286839461</v>
      </c>
      <c r="R61" s="218">
        <f>IF(VLOOKUP($B61,TOCA_current!$B:$AH,33,FALSE)=0,(SUMPRODUCT(LS_Demand_Rates_Restatement!$C$5:$Z$5,LS_current!$D62:$AA62)-SUMPRODUCT(LS_Demand_Rates_Restatement!$C$5:$Z$5,LDD_current!$F62:$AC62)),(SUMPRODUCT(LS_Demand_Rates_Restatement!$C$5:$AX$5,LS_current!$D62:$AY62)-SUMPRODUCT(LS_Demand_Rates_Restatement!$C$5:$AX$5,LDD_current!$F62:$BA62))/2)</f>
        <v>-5333.5065671831262</v>
      </c>
      <c r="S61" s="218">
        <f>+SUMPRODUCT(LS_Demand_Rates_Restatement!$C$7:$Z$7,Demand_current!D62:AA62)-SUMPRODUCT(LS_Demand_Rates_Restatement!$C$7:$Z$7,LDD_current!BB62:BY62)</f>
        <v>-34656.793151688958</v>
      </c>
      <c r="T61" s="218">
        <f>-IRD!G62*Rates_current!$H$32</f>
        <v>-521528.65291999996</v>
      </c>
      <c r="U61" s="218">
        <f>+IF(AND(X61&gt;0,V61&gt;0),-1*MIN(X61,V61)*Rates_current!$H$33,IF(AND(X61&lt;0,W61&lt;ABS(X61)),(-1*X61-W61)*Rates_current!$H$33,0))*IF(VLOOKUP($B61,TOCA_current!$B:$AH,33,FALSE)=0,1,0)*(1-TOCA_current!AP61)</f>
        <v>0</v>
      </c>
      <c r="V61" s="237">
        <f>MAX((TOCA_current!S61/SUMPRODUCT(TOCA_current!$D$4:$D$137,TOCA_current!$S$4:$S$137)-TOCA_current!AF61)*RT1SC!$C$4*VLOOKUP(Init!$R$4,Init!$K:$M,3,FALSE),0)</f>
        <v>0</v>
      </c>
      <c r="W61" s="237">
        <f>TOCA_current!X61*VLOOKUP(Init!$R$4,Init!$K:$M,3,FALSE)</f>
        <v>14616.575999999999</v>
      </c>
      <c r="X61" s="237">
        <f>IF(TOCA_current!AH61=0,SUM(LS_current!D62:AA62),0)</f>
        <v>0</v>
      </c>
      <c r="Y61" s="218">
        <f>TOCA_current!D61*SUM('Charges_Including Slice and LS'!P61:U61)</f>
        <v>0</v>
      </c>
      <c r="Z61" s="218">
        <f>+TOCA_current!AF61*RT1SC!$C$4*VLOOKUP(Init!$R$4,Init!$K:$M,3,FALSE)+IF(VLOOKUP($B61,TOCA_current!B:AI,33,FALSE)=0,SUM(LS_current!D62:AA62),SUM(LS_current!D62:AY62)/2)</f>
        <v>288178.72271258401</v>
      </c>
      <c r="AA61" s="219">
        <f t="shared" si="1"/>
        <v>0</v>
      </c>
      <c r="AB61" s="224" t="str">
        <f>IF(TOCA_current!E61=1,"",AA61/O61-1)</f>
        <v/>
      </c>
      <c r="AC61" s="235" t="str">
        <f t="shared" si="2"/>
        <v/>
      </c>
    </row>
    <row r="62" spans="2:29" x14ac:dyDescent="0.25">
      <c r="B62" s="27">
        <v>10174</v>
      </c>
      <c r="C62" s="28" t="s">
        <v>66</v>
      </c>
      <c r="D62" s="217">
        <f>IF(Init!$R$9="Yes",(TOCA_previous!Y62-LDD_previous!D63),(TOCA_current!AF62-LDD_current!D63))*Rates_previous!$E$74*100*12</f>
        <v>168729.00011999998</v>
      </c>
      <c r="E62" s="218">
        <f>IF(Init!$R$9="Yes",(TOCA_previous!AB62-LDD_previous!D63),(TOCA_current!AI62-LDD_current!D63))*Rates_previous!$E$75*100*12</f>
        <v>-25946.91072</v>
      </c>
      <c r="F62" s="218">
        <f>IF(VLOOKUP($B62,TOCA_current!$B:$AH,33,FALSE)=0,(SUMPRODUCT(LS_Demand_Rates_Restatement!$C$4:$Z$4,IF(Init!$R$9="Yes",LS_previous!$D63:$AA63,LS_current!$D63:$AA63))-SUMPRODUCT(LS_Demand_Rates_Restatement!$C$4:$Z$4,IF(Init!$R$9="Yes",LDD_previous!$F63:$AC63,LDD_current!$F63:$AC63))),(SUMPRODUCT(LS_Demand_Rates_Restatement!$C$4:$AX$4,IF(Init!$R$9="Yes",LS_previous!$D63:$AY63,LS_current!$D63:$AY63))-SUMPRODUCT(LS_Demand_Rates_Restatement!$C$4:$AX$4,IF(Init!$R$9="Yes",LDD_previous!$F63:$BA63,LDD_current!$F63:$BA63)))/2)</f>
        <v>1882.5551097256055</v>
      </c>
      <c r="G62" s="218">
        <f>+SUMPRODUCT(LS_Demand_Rates_Restatement!$C$6:$Z$6,IF(Init!$R$9="Yes",Demand_previous!D63:AA63,Demand_current!D63:AA63))-SUMPRODUCT(LS_Demand_Rates_Restatement!$C$6:$Z$6,IF(Init!$R$9="Yes",LDD_previous!BB63:BY63,LDD_current!BB63:BY63))</f>
        <v>10029.723347542737</v>
      </c>
      <c r="H62" s="218">
        <f>-IRD!C63*Rates_previous!$H$32</f>
        <v>0</v>
      </c>
      <c r="I62" s="218">
        <f>+IF(AND(L62&gt;0,J62&gt;0),-1*MIN(L62,J62)*Rates_previous!$H$33,IF(AND(L62&lt;0,K62&lt;ABS(L62)),(-1*L62-K62)*Rates_previous!$H$33,IF(AND(K62&gt;0,J62&gt;0,L62&lt;=0,ABS(L62)&lt;K62),-1*MIN(K62,K62+L62,J62)*Rates_previous!$H$33,0)))*IF(VLOOKUP($B62,TOCA_current!$B:$AH,33,FALSE)=0,1,0)*(1-TOCA_previous!AI62)</f>
        <v>-68.118996076798126</v>
      </c>
      <c r="J62" s="237">
        <f>MAX(IF(Init!$R$9="Yes",(TOCA_previous!S62/SUMPRODUCT(TOCA_previous!$D$4:$D$137,TOCA_previous!$S$4:$S$137)-TOCA_previous!Y62)*RT1SC!$C$3*VLOOKUP(Init!$R$3,Init!$K:$M,3,FALSE),V62),0)</f>
        <v>0</v>
      </c>
      <c r="K62" s="237">
        <f>IF(Init!$R$9="Yes",TOCA_previous!W62*VLOOKUP(Init!$R$3,Init!$K:$M,3,FALSE),W62)</f>
        <v>0</v>
      </c>
      <c r="L62" s="237">
        <f>IF(Init!$R$9="No",X62,IF(TOCA_previous!AA62=0,SUM(LS_previous!D63:AA63),0))</f>
        <v>-24.680795679999321</v>
      </c>
      <c r="M62" s="218">
        <f>+TOCA_previous!$D62*SUM('Charges_Including Slice and LS'!D62:I62)</f>
        <v>154626.24886119153</v>
      </c>
      <c r="N62" s="218">
        <f>IF(Init!$R$9="Yes",TOCA_previous!Y62*RT1SC!$C$3*VLOOKUP(Init!$R$3,Init!$K:$M,3,FALSE)+IF(VLOOKUP($B62,TOCA_current!B:AO,33,FALSE)=0,SUM(LS_previous!D63:AA63),SUM(LS_previous!D63:AY63)/2),Z62)</f>
        <v>4444.7408524519997</v>
      </c>
      <c r="O62" s="219">
        <f t="shared" si="0"/>
        <v>34.788585880297148</v>
      </c>
      <c r="P62" s="217">
        <f>(TOCA_current!AF62-LDD_current!D63)*Rates_current!$E$74*100*12</f>
        <v>177975.52439244973</v>
      </c>
      <c r="Q62" s="218">
        <f>(TOCA_current!AI62-LDD_current!D63)*Rates_current!$E$75*100*12</f>
        <v>-26457.927027264075</v>
      </c>
      <c r="R62" s="218">
        <f>IF(VLOOKUP($B62,TOCA_current!$B:$AH,33,FALSE)=0,(SUMPRODUCT(LS_Demand_Rates_Restatement!$C$5:$Z$5,LS_current!$D63:$AA63)-SUMPRODUCT(LS_Demand_Rates_Restatement!$C$5:$Z$5,LDD_current!$F63:$AC63)),(SUMPRODUCT(LS_Demand_Rates_Restatement!$C$5:$AX$5,LS_current!$D63:$AY63)-SUMPRODUCT(LS_Demand_Rates_Restatement!$C$5:$AX$5,LDD_current!$F63:$BA63))/2)</f>
        <v>1495.5413353693452</v>
      </c>
      <c r="S62" s="218">
        <f>+SUMPRODUCT(LS_Demand_Rates_Restatement!$C$7:$Z$7,Demand_current!D63:AA63)-SUMPRODUCT(LS_Demand_Rates_Restatement!$C$7:$Z$7,LDD_current!BB63:BY63)</f>
        <v>10505.133086324786</v>
      </c>
      <c r="T62" s="218">
        <f>-IRD!G63*Rates_current!$H$32</f>
        <v>0</v>
      </c>
      <c r="U62" s="218">
        <f>+IF(AND(X62&gt;0,V62&gt;0),-1*MIN(X62,V62)*Rates_current!$H$33,IF(AND(X62&lt;0,W62&lt;ABS(X62)),(-1*X62-W62)*Rates_current!$H$33,0))*IF(VLOOKUP($B62,TOCA_current!$B:$AH,33,FALSE)=0,1,0)*(1-TOCA_current!AP62)</f>
        <v>0</v>
      </c>
      <c r="V62" s="237">
        <f>MAX((TOCA_current!S62/SUMPRODUCT(TOCA_current!$D$4:$D$137,TOCA_current!$S$4:$S$137)-TOCA_current!AF62)*RT1SC!$C$4*VLOOKUP(Init!$R$4,Init!$K:$M,3,FALSE),0)</f>
        <v>0</v>
      </c>
      <c r="W62" s="237">
        <f>TOCA_current!X62*VLOOKUP(Init!$R$4,Init!$K:$M,3,FALSE)</f>
        <v>0</v>
      </c>
      <c r="X62" s="237">
        <f>IF(TOCA_current!AH62=0,SUM(LS_current!D63:AA63),0)</f>
        <v>34.54281016503819</v>
      </c>
      <c r="Y62" s="218">
        <f>TOCA_current!D62*SUM('Charges_Including Slice and LS'!P62:U62)</f>
        <v>163518.27178687978</v>
      </c>
      <c r="Z62" s="218">
        <f>+TOCA_current!AF62*RT1SC!$C$4*VLOOKUP(Init!$R$4,Init!$K:$M,3,FALSE)+IF(VLOOKUP($B62,TOCA_current!B:AI,33,FALSE)=0,SUM(LS_current!D63:AA63),SUM(LS_current!D63:AY63)/2)</f>
        <v>4444.8470103810378</v>
      </c>
      <c r="AA62" s="219">
        <f t="shared" si="1"/>
        <v>36.788278967752831</v>
      </c>
      <c r="AB62" s="224">
        <f>IF(TOCA_current!E62=1,"",AA62/O62-1)</f>
        <v>5.7481298444735707E-2</v>
      </c>
      <c r="AC62" s="235">
        <f t="shared" si="2"/>
        <v>84</v>
      </c>
    </row>
    <row r="63" spans="2:29" x14ac:dyDescent="0.25">
      <c r="B63" s="27">
        <v>10177</v>
      </c>
      <c r="C63" s="28" t="s">
        <v>67</v>
      </c>
      <c r="D63" s="217">
        <f>IF(Init!$R$9="Yes",(TOCA_previous!Y63-LDD_previous!D64),(TOCA_current!AF63-LDD_current!D64))*Rates_previous!$E$74*100*12</f>
        <v>3595638.5063670916</v>
      </c>
      <c r="E63" s="218">
        <f>IF(Init!$R$9="Yes",(TOCA_previous!AB63-LDD_previous!D64),(TOCA_current!AI63-LDD_current!D64))*Rates_previous!$E$75*100*12</f>
        <v>-552932.28336414718</v>
      </c>
      <c r="F63" s="218">
        <f>IF(VLOOKUP($B63,TOCA_current!$B:$AH,33,FALSE)=0,(SUMPRODUCT(LS_Demand_Rates_Restatement!$C$4:$Z$4,IF(Init!$R$9="Yes",LS_previous!$D64:$AA64,LS_current!$D64:$AA64))-SUMPRODUCT(LS_Demand_Rates_Restatement!$C$4:$Z$4,IF(Init!$R$9="Yes",LDD_previous!$F64:$AC64,LDD_current!$F64:$AC64))),(SUMPRODUCT(LS_Demand_Rates_Restatement!$C$4:$AX$4,IF(Init!$R$9="Yes",LS_previous!$D64:$AY64,LS_current!$D64:$AY64))-SUMPRODUCT(LS_Demand_Rates_Restatement!$C$4:$AX$4,IF(Init!$R$9="Yes",LDD_previous!$F64:$BA64,LDD_current!$F64:$BA64)))/2)</f>
        <v>-375733.3742347291</v>
      </c>
      <c r="G63" s="218">
        <f>+SUMPRODUCT(LS_Demand_Rates_Restatement!$C$6:$Z$6,IF(Init!$R$9="Yes",Demand_previous!D64:AA64,Demand_current!D64:AA64))-SUMPRODUCT(LS_Demand_Rates_Restatement!$C$6:$Z$6,IF(Init!$R$9="Yes",LDD_previous!BB64:BY64,LDD_current!BB64:BY64))</f>
        <v>74857.398929315721</v>
      </c>
      <c r="H63" s="218">
        <f>-IRD!C64*Rates_previous!$H$32</f>
        <v>0</v>
      </c>
      <c r="I63" s="218">
        <f>+IF(AND(L63&gt;0,J63&gt;0),-1*MIN(L63,J63)*Rates_previous!$H$33,IF(AND(L63&lt;0,K63&lt;ABS(L63)),(-1*L63-K63)*Rates_previous!$H$33,IF(AND(K63&gt;0,J63&gt;0,L63&lt;=0,ABS(L63)&lt;K63),-1*MIN(K63,K63+L63,J63)*Rates_previous!$H$33,0)))*IF(VLOOKUP($B63,TOCA_current!$B:$AH,33,FALSE)=0,1,0)*(1-TOCA_previous!AI63)</f>
        <v>-40795.801815392675</v>
      </c>
      <c r="J63" s="237">
        <f>MAX(IF(Init!$R$9="Yes",(TOCA_previous!S63/SUMPRODUCT(TOCA_previous!$D$4:$D$137,TOCA_previous!$S$4:$S$137)-TOCA_previous!Y63)*RT1SC!$C$3*VLOOKUP(Init!$R$3,Init!$K:$M,3,FALSE),V63),0)</f>
        <v>0</v>
      </c>
      <c r="K63" s="237">
        <f>IF(Init!$R$9="Yes",TOCA_previous!W63*VLOOKUP(Init!$R$3,Init!$K:$M,3,FALSE),W63)</f>
        <v>0</v>
      </c>
      <c r="L63" s="237">
        <f>IF(Init!$R$9="No",X63,IF(TOCA_previous!AA63=0,SUM(LS_previous!D64:AA64),0))</f>
        <v>-15925.150420479993</v>
      </c>
      <c r="M63" s="218">
        <f>+TOCA_previous!$D63*SUM('Charges_Including Slice and LS'!D63:I63)</f>
        <v>2701034.4458821383</v>
      </c>
      <c r="N63" s="218">
        <f>IF(Init!$R$9="Yes",TOCA_previous!Y63*RT1SC!$C$3*VLOOKUP(Init!$R$3,Init!$K:$M,3,FALSE)+IF(VLOOKUP($B63,TOCA_current!B:AO,33,FALSE)=0,SUM(LS_previous!D64:AA64),SUM(LS_previous!D64:AY64)/2),Z63)</f>
        <v>86690.775899672008</v>
      </c>
      <c r="O63" s="219">
        <f t="shared" si="0"/>
        <v>31.157114673977183</v>
      </c>
      <c r="P63" s="217">
        <f>(TOCA_current!AF63-LDD_current!D64)*Rates_current!$E$74*100*12</f>
        <v>3788240.1744902576</v>
      </c>
      <c r="Q63" s="218">
        <f>(TOCA_current!AI63-LDD_current!D64)*Rates_current!$E$75*100*12</f>
        <v>-563161.60573518381</v>
      </c>
      <c r="R63" s="218">
        <f>IF(VLOOKUP($B63,TOCA_current!$B:$AH,33,FALSE)=0,(SUMPRODUCT(LS_Demand_Rates_Restatement!$C$5:$Z$5,LS_current!$D64:$AA64)-SUMPRODUCT(LS_Demand_Rates_Restatement!$C$5:$Z$5,LDD_current!$F64:$AC64)),(SUMPRODUCT(LS_Demand_Rates_Restatement!$C$5:$AX$5,LS_current!$D64:$AY64)-SUMPRODUCT(LS_Demand_Rates_Restatement!$C$5:$AX$5,LDD_current!$F64:$BA64))/2)</f>
        <v>-333486.03722786589</v>
      </c>
      <c r="S63" s="218">
        <f>+SUMPRODUCT(LS_Demand_Rates_Restatement!$C$7:$Z$7,Demand_current!D64:AA64)-SUMPRODUCT(LS_Demand_Rates_Restatement!$C$7:$Z$7,LDD_current!BB64:BY64)</f>
        <v>87375.102361905723</v>
      </c>
      <c r="T63" s="218">
        <f>-IRD!G64*Rates_current!$H$32</f>
        <v>0</v>
      </c>
      <c r="U63" s="218">
        <f>+IF(AND(X63&gt;0,V63&gt;0),-1*MIN(X63,V63)*Rates_current!$H$33,IF(AND(X63&lt;0,W63&lt;ABS(X63)),(-1*X63-W63)*Rates_current!$H$33,0))*IF(VLOOKUP($B63,TOCA_current!$B:$AH,33,FALSE)=0,1,0)*(1-TOCA_current!AP63)</f>
        <v>-120925.72289542214</v>
      </c>
      <c r="V63" s="237">
        <f>MAX((TOCA_current!S63/SUMPRODUCT(TOCA_current!$D$4:$D$137,TOCA_current!$S$4:$S$137)-TOCA_current!AF63)*RT1SC!$C$4*VLOOKUP(Init!$R$4,Init!$K:$M,3,FALSE),0)</f>
        <v>2.4661575435536647</v>
      </c>
      <c r="W63" s="237">
        <f>TOCA_current!X63*VLOOKUP(Init!$R$4,Init!$K:$M,3,FALSE)</f>
        <v>0</v>
      </c>
      <c r="X63" s="237">
        <f>IF(TOCA_current!AH63=0,SUM(LS_current!D64:AA64),0)</f>
        <v>-14768.319133602363</v>
      </c>
      <c r="Y63" s="218">
        <f>TOCA_current!D63*SUM('Charges_Including Slice and LS'!P63:U63)</f>
        <v>2858041.910993692</v>
      </c>
      <c r="Z63" s="218">
        <f>+TOCA_current!AF63*RT1SC!$C$4*VLOOKUP(Init!$R$4,Init!$K:$M,3,FALSE)+IF(VLOOKUP($B63,TOCA_current!B:AI,33,FALSE)=0,SUM(LS_current!D64:AA64),SUM(LS_current!D64:AY64)/2)</f>
        <v>86693.213238821641</v>
      </c>
      <c r="AA63" s="219">
        <f t="shared" si="1"/>
        <v>32.967308561056392</v>
      </c>
      <c r="AB63" s="224">
        <f>IF(TOCA_current!E63=1,"",AA63/O63-1)</f>
        <v>5.8098893495780013E-2</v>
      </c>
      <c r="AC63" s="235">
        <f t="shared" si="2"/>
        <v>82</v>
      </c>
    </row>
    <row r="64" spans="2:29" x14ac:dyDescent="0.25">
      <c r="B64" s="27">
        <v>10179</v>
      </c>
      <c r="C64" s="28" t="s">
        <v>68</v>
      </c>
      <c r="D64" s="217">
        <f>IF(Init!$R$9="Yes",(TOCA_previous!Y64-LDD_previous!D65),(TOCA_current!AF64-LDD_current!D65))*Rates_previous!$E$74*100*12</f>
        <v>55215800.478600003</v>
      </c>
      <c r="E64" s="218">
        <f>IF(Init!$R$9="Yes",(TOCA_previous!AB64-LDD_previous!D65),(TOCA_current!AI64-LDD_current!D65))*Rates_previous!$E$75*100*12</f>
        <v>-8491008.9216000009</v>
      </c>
      <c r="F64" s="218">
        <f>IF(VLOOKUP($B64,TOCA_current!$B:$AH,33,FALSE)=0,(SUMPRODUCT(LS_Demand_Rates_Restatement!$C$4:$Z$4,IF(Init!$R$9="Yes",LS_previous!$D65:$AA65,LS_current!$D65:$AA65))-SUMPRODUCT(LS_Demand_Rates_Restatement!$C$4:$Z$4,IF(Init!$R$9="Yes",LDD_previous!$F65:$AC65,LDD_current!$F65:$AC65))),(SUMPRODUCT(LS_Demand_Rates_Restatement!$C$4:$AX$4,IF(Init!$R$9="Yes",LS_previous!$D65:$AY65,LS_current!$D65:$AY65))-SUMPRODUCT(LS_Demand_Rates_Restatement!$C$4:$AX$4,IF(Init!$R$9="Yes",LDD_previous!$F65:$BA65,LDD_current!$F65:$BA65)))/2)</f>
        <v>1358325.4804604067</v>
      </c>
      <c r="G64" s="218">
        <f>+SUMPRODUCT(LS_Demand_Rates_Restatement!$C$6:$Z$6,IF(Init!$R$9="Yes",Demand_previous!D65:AA65,Demand_current!D65:AA65))-SUMPRODUCT(LS_Demand_Rates_Restatement!$C$6:$Z$6,IF(Init!$R$9="Yes",LDD_previous!BB65:BY65,LDD_current!BB65:BY65))</f>
        <v>3739757.523642574</v>
      </c>
      <c r="H64" s="218">
        <f>-IRD!C65*Rates_previous!$H$32</f>
        <v>0</v>
      </c>
      <c r="I64" s="218">
        <f>+IF(AND(L64&gt;0,J64&gt;0),-1*MIN(L64,J64)*Rates_previous!$H$33,IF(AND(L64&lt;0,K64&lt;ABS(L64)),(-1*L64-K64)*Rates_previous!$H$33,IF(AND(K64&gt;0,J64&gt;0,L64&lt;=0,ABS(L64)&lt;K64),-1*MIN(K64,K64+L64,J64)*Rates_previous!$H$33,0)))*IF(VLOOKUP($B64,TOCA_current!$B:$AH,33,FALSE)=0,1,0)*(1-TOCA_previous!AI64)</f>
        <v>13410.507809734423</v>
      </c>
      <c r="J64" s="237">
        <f>MAX(IF(Init!$R$9="Yes",(TOCA_previous!S64/SUMPRODUCT(TOCA_previous!$D$4:$D$137,TOCA_previous!$S$4:$S$137)-TOCA_previous!Y64)*RT1SC!$C$3*VLOOKUP(Init!$R$3,Init!$K:$M,3,FALSE),V64),0)</f>
        <v>4858.8796412081247</v>
      </c>
      <c r="K64" s="237">
        <f>IF(Init!$R$9="Yes",TOCA_previous!W64*VLOOKUP(Init!$R$3,Init!$K:$M,3,FALSE),W64)</f>
        <v>0</v>
      </c>
      <c r="L64" s="237">
        <f>IF(Init!$R$9="No",X64,IF(TOCA_previous!AA64=0,SUM(LS_previous!D65:AA65),0))</f>
        <v>17459.714229599973</v>
      </c>
      <c r="M64" s="218">
        <f>+TOCA_previous!$D64*SUM('Charges_Including Slice and LS'!D64:I64)</f>
        <v>51836285.068912722</v>
      </c>
      <c r="N64" s="218">
        <f>IF(Init!$R$9="Yes",TOCA_previous!Y64*RT1SC!$C$3*VLOOKUP(Init!$R$3,Init!$K:$M,3,FALSE)+IF(VLOOKUP($B64,TOCA_current!B:AO,33,FALSE)=0,SUM(LS_previous!D65:AA65),SUM(LS_previous!D65:AY65)/2),Z64)</f>
        <v>1480057.6896960603</v>
      </c>
      <c r="O64" s="219">
        <f t="shared" si="0"/>
        <v>35.023151752657462</v>
      </c>
      <c r="P64" s="217">
        <f>(TOCA_current!AF64-LDD_current!D65)*Rates_current!$E$74*100*12</f>
        <v>58557412.973435149</v>
      </c>
      <c r="Q64" s="218">
        <f>(TOCA_current!AI64-LDD_current!D65)*Rates_current!$E$75*100*12</f>
        <v>-8705173.1671832073</v>
      </c>
      <c r="R64" s="218">
        <f>IF(VLOOKUP($B64,TOCA_current!$B:$AH,33,FALSE)=0,(SUMPRODUCT(LS_Demand_Rates_Restatement!$C$5:$Z$5,LS_current!$D65:$AA65)-SUMPRODUCT(LS_Demand_Rates_Restatement!$C$5:$Z$5,LDD_current!$F65:$AC65)),(SUMPRODUCT(LS_Demand_Rates_Restatement!$C$5:$AX$5,LS_current!$D65:$AY65)-SUMPRODUCT(LS_Demand_Rates_Restatement!$C$5:$AX$5,LDD_current!$F65:$BA65))/2)</f>
        <v>675173.16526348935</v>
      </c>
      <c r="S64" s="218">
        <f>+SUMPRODUCT(LS_Demand_Rates_Restatement!$C$7:$Z$7,Demand_current!D65:AA65)-SUMPRODUCT(LS_Demand_Rates_Restatement!$C$7:$Z$7,LDD_current!BB65:BY65)</f>
        <v>4041785.1674320688</v>
      </c>
      <c r="T64" s="218">
        <f>-IRD!G65*Rates_current!$H$32</f>
        <v>0</v>
      </c>
      <c r="U64" s="218">
        <f>+IF(AND(X64&gt;0,V64&gt;0),-1*MIN(X64,V64)*Rates_current!$H$33,IF(AND(X64&lt;0,W64&lt;ABS(X64)),(-1*X64-W64)*Rates_current!$H$33,0))*IF(VLOOKUP($B64,TOCA_current!$B:$AH,33,FALSE)=0,1,0)*(1-TOCA_current!AP64)</f>
        <v>0</v>
      </c>
      <c r="V64" s="237">
        <f>MAX((TOCA_current!S64/SUMPRODUCT(TOCA_current!$D$4:$D$137,TOCA_current!$S$4:$S$137)-TOCA_current!AF64)*RT1SC!$C$4*VLOOKUP(Init!$R$4,Init!$K:$M,3,FALSE),0)</f>
        <v>0</v>
      </c>
      <c r="W64" s="237">
        <f>TOCA_current!X64*VLOOKUP(Init!$R$4,Init!$K:$M,3,FALSE)</f>
        <v>16478.784</v>
      </c>
      <c r="X64" s="237">
        <f>IF(TOCA_current!AH64=0,SUM(LS_current!D65:AA65),0)</f>
        <v>12537.68835840372</v>
      </c>
      <c r="Y64" s="218">
        <f>TOCA_current!D64*SUM('Charges_Including Slice and LS'!P64:U64)</f>
        <v>54569198.138947502</v>
      </c>
      <c r="Z64" s="218">
        <f>+TOCA_current!AF64*RT1SC!$C$4*VLOOKUP(Init!$R$4,Init!$K:$M,3,FALSE)+IF(VLOOKUP($B64,TOCA_current!B:AI,33,FALSE)=0,SUM(LS_current!D65:AA65),SUM(LS_current!D65:AY65)/2)</f>
        <v>1463613.6454155638</v>
      </c>
      <c r="AA64" s="219">
        <f t="shared" si="1"/>
        <v>37.283881787979418</v>
      </c>
      <c r="AB64" s="224">
        <f>IF(TOCA_current!E64=1,"",AA64/O64-1)</f>
        <v>6.4549588548963754E-2</v>
      </c>
      <c r="AC64" s="235">
        <f t="shared" si="2"/>
        <v>58</v>
      </c>
    </row>
    <row r="65" spans="2:29" x14ac:dyDescent="0.25">
      <c r="B65" s="27">
        <v>10183</v>
      </c>
      <c r="C65" s="28" t="s">
        <v>69</v>
      </c>
      <c r="D65" s="217">
        <f>IF(Init!$R$9="Yes",(TOCA_previous!Y65-LDD_previous!D66),(TOCA_current!AF65-LDD_current!D66))*Rates_previous!$E$74*100*12</f>
        <v>38970751.195080005</v>
      </c>
      <c r="E65" s="218">
        <f>IF(Init!$R$9="Yes",(TOCA_previous!AB65-LDD_previous!D66),(TOCA_current!AI65-LDD_current!D66))*Rates_previous!$E$75*100*12</f>
        <v>-3169069.5475199996</v>
      </c>
      <c r="F65" s="218">
        <f>IF(VLOOKUP($B65,TOCA_current!$B:$AH,33,FALSE)=0,(SUMPRODUCT(LS_Demand_Rates_Restatement!$C$4:$Z$4,IF(Init!$R$9="Yes",LS_previous!$D66:$AA66,LS_current!$D66:$AA66))-SUMPRODUCT(LS_Demand_Rates_Restatement!$C$4:$Z$4,IF(Init!$R$9="Yes",LDD_previous!$F66:$AC66,LDD_current!$F66:$AC66))),(SUMPRODUCT(LS_Demand_Rates_Restatement!$C$4:$AX$4,IF(Init!$R$9="Yes",LS_previous!$D66:$AY66,LS_current!$D66:$AY66))-SUMPRODUCT(LS_Demand_Rates_Restatement!$C$4:$AX$4,IF(Init!$R$9="Yes",LDD_previous!$F66:$BA66,LDD_current!$F66:$BA66)))/2)</f>
        <v>-187269.40652946499</v>
      </c>
      <c r="G65" s="218">
        <f>+SUMPRODUCT(LS_Demand_Rates_Restatement!$C$6:$Z$6,IF(Init!$R$9="Yes",Demand_previous!D66:AA66,Demand_current!D66:AA66))-SUMPRODUCT(LS_Demand_Rates_Restatement!$C$6:$Z$6,IF(Init!$R$9="Yes",LDD_previous!BB66:BY66,LDD_current!BB66:BY66))</f>
        <v>0</v>
      </c>
      <c r="H65" s="218">
        <f>-IRD!C66*Rates_previous!$H$32</f>
        <v>-944072.47</v>
      </c>
      <c r="I65" s="218">
        <f>+IF(AND(L65&gt;0,J65&gt;0),-1*MIN(L65,J65)*Rates_previous!$H$33,IF(AND(L65&lt;0,K65&lt;ABS(L65)),(-1*L65-K65)*Rates_previous!$H$33,IF(AND(K65&gt;0,J65&gt;0,L65&lt;=0,ABS(L65)&lt;K65),-1*MIN(K65,K65+L65,J65)*Rates_previous!$H$33,0)))*IF(VLOOKUP($B65,TOCA_current!$B:$AH,33,FALSE)=0,1,0)*(1-TOCA_previous!AI65)</f>
        <v>0</v>
      </c>
      <c r="J65" s="237">
        <f>MAX(IF(Init!$R$9="Yes",(TOCA_previous!S65/SUMPRODUCT(TOCA_previous!$D$4:$D$137,TOCA_previous!$S$4:$S$137)-TOCA_previous!Y65)*RT1SC!$C$3*VLOOKUP(Init!$R$3,Init!$K:$M,3,FALSE),V65),0)</f>
        <v>0</v>
      </c>
      <c r="K65" s="237">
        <f>IF(Init!$R$9="Yes",TOCA_previous!W65*VLOOKUP(Init!$R$3,Init!$K:$M,3,FALSE),W65)</f>
        <v>38675.4</v>
      </c>
      <c r="L65" s="237">
        <f>IF(Init!$R$9="No",X65,IF(TOCA_previous!AA65=0,SUM(LS_previous!D66:AA66),0))</f>
        <v>0</v>
      </c>
      <c r="M65" s="218">
        <f>+TOCA_previous!$D65*SUM('Charges_Including Slice and LS'!D65:I65)</f>
        <v>34670339.771030545</v>
      </c>
      <c r="N65" s="218">
        <f>IF(Init!$R$9="Yes",TOCA_previous!Y65*RT1SC!$C$3*VLOOKUP(Init!$R$3,Init!$K:$M,3,FALSE)+IF(VLOOKUP($B65,TOCA_current!B:AO,33,FALSE)=0,SUM(LS_previous!D66:AA66),SUM(LS_previous!D66:AY66)/2),Z65)</f>
        <v>1032262.6434694681</v>
      </c>
      <c r="O65" s="219">
        <f t="shared" si="0"/>
        <v>33.586742667062339</v>
      </c>
      <c r="P65" s="217">
        <f>(TOCA_current!AF65-LDD_current!D66)*Rates_current!$E$74*100*12</f>
        <v>41192051.445997149</v>
      </c>
      <c r="Q65" s="218">
        <f>(TOCA_current!AI65-LDD_current!D66)*Rates_current!$E$75*100*12</f>
        <v>-3253184.2792382576</v>
      </c>
      <c r="R65" s="218">
        <f>IF(VLOOKUP($B65,TOCA_current!$B:$AH,33,FALSE)=0,(SUMPRODUCT(LS_Demand_Rates_Restatement!$C$5:$Z$5,LS_current!$D66:$AA66)-SUMPRODUCT(LS_Demand_Rates_Restatement!$C$5:$Z$5,LDD_current!$F66:$AC66)),(SUMPRODUCT(LS_Demand_Rates_Restatement!$C$5:$AX$5,LS_current!$D66:$AY66)-SUMPRODUCT(LS_Demand_Rates_Restatement!$C$5:$AX$5,LDD_current!$F66:$BA66))/2)</f>
        <v>-64691.113366265519</v>
      </c>
      <c r="S65" s="218">
        <f>+SUMPRODUCT(LS_Demand_Rates_Restatement!$C$7:$Z$7,Demand_current!D66:AA66)-SUMPRODUCT(LS_Demand_Rates_Restatement!$C$7:$Z$7,LDD_current!BB66:BY66)</f>
        <v>0</v>
      </c>
      <c r="T65" s="218">
        <f>-IRD!G66*Rates_current!$H$32</f>
        <v>-1111173.2971900001</v>
      </c>
      <c r="U65" s="218">
        <f>+IF(AND(X65&gt;0,V65&gt;0),-1*MIN(X65,V65)*Rates_current!$H$33,IF(AND(X65&lt;0,W65&lt;ABS(X65)),(-1*X65-W65)*Rates_current!$H$33,0))*IF(VLOOKUP($B65,TOCA_current!$B:$AH,33,FALSE)=0,1,0)*(1-TOCA_current!AP65)</f>
        <v>0</v>
      </c>
      <c r="V65" s="237">
        <f>MAX((TOCA_current!S65/SUMPRODUCT(TOCA_current!$D$4:$D$137,TOCA_current!$S$4:$S$137)-TOCA_current!AF65)*RT1SC!$C$4*VLOOKUP(Init!$R$4,Init!$K:$M,3,FALSE),0)</f>
        <v>0</v>
      </c>
      <c r="W65" s="237">
        <f>TOCA_current!X65*VLOOKUP(Init!$R$4,Init!$K:$M,3,FALSE)</f>
        <v>26975.664000000001</v>
      </c>
      <c r="X65" s="237">
        <f>IF(TOCA_current!AH65=0,SUM(LS_current!D66:AA66),0)</f>
        <v>0</v>
      </c>
      <c r="Y65" s="218">
        <f>TOCA_current!D65*SUM('Charges_Including Slice and LS'!P65:U65)</f>
        <v>36763002.756202623</v>
      </c>
      <c r="Z65" s="218">
        <f>+TOCA_current!AF65*RT1SC!$C$4*VLOOKUP(Init!$R$4,Init!$K:$M,3,FALSE)+IF(VLOOKUP($B65,TOCA_current!B:AI,33,FALSE)=0,SUM(LS_current!D66:AA66),SUM(LS_current!D66:AY66)/2)</f>
        <v>1020753.5089921909</v>
      </c>
      <c r="AA65" s="219">
        <f t="shared" si="1"/>
        <v>36.015553639878668</v>
      </c>
      <c r="AB65" s="224">
        <f>IF(TOCA_current!E65=1,"",AA65/O65-1)</f>
        <v>7.2314573547443306E-2</v>
      </c>
      <c r="AC65" s="235">
        <f t="shared" si="2"/>
        <v>23</v>
      </c>
    </row>
    <row r="66" spans="2:29" x14ac:dyDescent="0.25">
      <c r="B66" s="27">
        <v>10186</v>
      </c>
      <c r="C66" s="28" t="s">
        <v>70</v>
      </c>
      <c r="D66" s="217">
        <f>IF(Init!$R$9="Yes",(TOCA_previous!Y66-LDD_previous!D67),(TOCA_current!AF66-LDD_current!D67))*Rates_previous!$E$74*100*12</f>
        <v>6575552.0632690815</v>
      </c>
      <c r="E66" s="218">
        <f>IF(Init!$R$9="Yes",(TOCA_previous!AB66-LDD_previous!D67),(TOCA_current!AI66-LDD_current!D67))*Rates_previous!$E$75*100*12</f>
        <v>-1011179.2412626944</v>
      </c>
      <c r="F66" s="218">
        <f>IF(VLOOKUP($B66,TOCA_current!$B:$AH,33,FALSE)=0,(SUMPRODUCT(LS_Demand_Rates_Restatement!$C$4:$Z$4,IF(Init!$R$9="Yes",LS_previous!$D67:$AA67,LS_current!$D67:$AA67))-SUMPRODUCT(LS_Demand_Rates_Restatement!$C$4:$Z$4,IF(Init!$R$9="Yes",LDD_previous!$F67:$AC67,LDD_current!$F67:$AC67))),(SUMPRODUCT(LS_Demand_Rates_Restatement!$C$4:$AX$4,IF(Init!$R$9="Yes",LS_previous!$D67:$AY67,LS_current!$D67:$AY67))-SUMPRODUCT(LS_Demand_Rates_Restatement!$C$4:$AX$4,IF(Init!$R$9="Yes",LDD_previous!$F67:$BA67,LDD_current!$F67:$BA67)))/2)</f>
        <v>58079.75605887136</v>
      </c>
      <c r="G66" s="218">
        <f>+SUMPRODUCT(LS_Demand_Rates_Restatement!$C$6:$Z$6,IF(Init!$R$9="Yes",Demand_previous!D67:AA67,Demand_current!D67:AA67))-SUMPRODUCT(LS_Demand_Rates_Restatement!$C$6:$Z$6,IF(Init!$R$9="Yes",LDD_previous!BB67:BY67,LDD_current!BB67:BY67))</f>
        <v>300615.96005472349</v>
      </c>
      <c r="H66" s="218">
        <f>-IRD!C67*Rates_previous!$H$32</f>
        <v>0</v>
      </c>
      <c r="I66" s="218">
        <f>+IF(AND(L66&gt;0,J66&gt;0),-1*MIN(L66,J66)*Rates_previous!$H$33,IF(AND(L66&lt;0,K66&lt;ABS(L66)),(-1*L66-K66)*Rates_previous!$H$33,IF(AND(K66&gt;0,J66&gt;0,L66&lt;=0,ABS(L66)&lt;K66),-1*MIN(K66,K66+L66,J66)*Rates_previous!$H$33,0)))*IF(VLOOKUP($B66,TOCA_current!$B:$AH,33,FALSE)=0,1,0)*(1-TOCA_previous!AI66)</f>
        <v>0.55751574603405396</v>
      </c>
      <c r="J66" s="237">
        <f>MAX(IF(Init!$R$9="Yes",(TOCA_previous!S66/SUMPRODUCT(TOCA_previous!$D$4:$D$137,TOCA_previous!$S$4:$S$137)-TOCA_previous!Y66)*RT1SC!$C$3*VLOOKUP(Init!$R$3,Init!$K:$M,3,FALSE),V66),0)</f>
        <v>0.21746687772023057</v>
      </c>
      <c r="K66" s="237">
        <f>IF(Init!$R$9="Yes",TOCA_previous!W66*VLOOKUP(Init!$R$3,Init!$K:$M,3,FALSE),W66)</f>
        <v>0</v>
      </c>
      <c r="L66" s="237">
        <f>IF(Init!$R$9="No",X66,IF(TOCA_previous!AA66=0,SUM(LS_previous!D67:AA67),0))</f>
        <v>297.28541472001689</v>
      </c>
      <c r="M66" s="218">
        <f>+TOCA_previous!$D66*SUM('Charges_Including Slice and LS'!D66:I66)</f>
        <v>5923069.0956357289</v>
      </c>
      <c r="N66" s="218">
        <f>IF(Init!$R$9="Yes",TOCA_previous!Y66*RT1SC!$C$3*VLOOKUP(Init!$R$3,Init!$K:$M,3,FALSE)+IF(VLOOKUP($B66,TOCA_current!B:AO,33,FALSE)=0,SUM(LS_previous!D67:AA67),SUM(LS_previous!D67:AY67)/2),Z66)</f>
        <v>187813.52254039203</v>
      </c>
      <c r="O66" s="219">
        <f t="shared" si="0"/>
        <v>31.53696824126115</v>
      </c>
      <c r="P66" s="217">
        <f>(TOCA_current!AF66-LDD_current!D67)*Rates_current!$E$74*100*12</f>
        <v>6945932.5711677279</v>
      </c>
      <c r="Q66" s="218">
        <f>(TOCA_current!AI66-LDD_current!D67)*Rates_current!$E$75*100*12</f>
        <v>-1032585.6756517515</v>
      </c>
      <c r="R66" s="218">
        <f>IF(VLOOKUP($B66,TOCA_current!$B:$AH,33,FALSE)=0,(SUMPRODUCT(LS_Demand_Rates_Restatement!$C$5:$Z$5,LS_current!$D67:$AA67)-SUMPRODUCT(LS_Demand_Rates_Restatement!$C$5:$Z$5,LDD_current!$F67:$AC67)),(SUMPRODUCT(LS_Demand_Rates_Restatement!$C$5:$AX$5,LS_current!$D67:$AY67)-SUMPRODUCT(LS_Demand_Rates_Restatement!$C$5:$AX$5,LDD_current!$F67:$BA67))/2)</f>
        <v>72308.599748207111</v>
      </c>
      <c r="S66" s="218">
        <f>+SUMPRODUCT(LS_Demand_Rates_Restatement!$C$7:$Z$7,Demand_current!D67:AA67)-SUMPRODUCT(LS_Demand_Rates_Restatement!$C$7:$Z$7,LDD_current!BB67:BY67)</f>
        <v>325880.79235596122</v>
      </c>
      <c r="T66" s="218">
        <f>-IRD!G67*Rates_current!$H$32</f>
        <v>0</v>
      </c>
      <c r="U66" s="218">
        <f>+IF(AND(X66&gt;0,V66&gt;0),-1*MIN(X66,V66)*Rates_current!$H$33,IF(AND(X66&lt;0,W66&lt;ABS(X66)),(-1*X66-W66)*Rates_current!$H$33,0))*IF(VLOOKUP($B66,TOCA_current!$B:$AH,33,FALSE)=0,1,0)*(1-TOCA_current!AP66)</f>
        <v>0</v>
      </c>
      <c r="V66" s="237">
        <f>MAX((TOCA_current!S66/SUMPRODUCT(TOCA_current!$D$4:$D$137,TOCA_current!$S$4:$S$137)-TOCA_current!AF66)*RT1SC!$C$4*VLOOKUP(Init!$R$4,Init!$K:$M,3,FALSE),0)</f>
        <v>0</v>
      </c>
      <c r="W66" s="237">
        <f>TOCA_current!X66*VLOOKUP(Init!$R$4,Init!$K:$M,3,FALSE)</f>
        <v>0</v>
      </c>
      <c r="X66" s="237">
        <f>IF(TOCA_current!AH66=0,SUM(LS_current!D67:AA67),0)</f>
        <v>2395.0478295951989</v>
      </c>
      <c r="Y66" s="218">
        <f>TOCA_current!D66*SUM('Charges_Including Slice and LS'!P66:U66)</f>
        <v>6311536.2876201449</v>
      </c>
      <c r="Z66" s="218">
        <f>+TOCA_current!AF66*RT1SC!$C$4*VLOOKUP(Init!$R$4,Init!$K:$M,3,FALSE)+IF(VLOOKUP($B66,TOCA_current!B:AI,33,FALSE)=0,SUM(LS_current!D67:AA67),SUM(LS_current!D67:AY67)/2)</f>
        <v>187817.97643645116</v>
      </c>
      <c r="AA66" s="219">
        <f t="shared" si="1"/>
        <v>33.604537794366422</v>
      </c>
      <c r="AB66" s="224">
        <f>IF(TOCA_current!E66=1,"",AA66/O66-1)</f>
        <v>6.5560187564262629E-2</v>
      </c>
      <c r="AC66" s="235">
        <f t="shared" si="2"/>
        <v>54</v>
      </c>
    </row>
    <row r="67" spans="2:29" x14ac:dyDescent="0.25">
      <c r="B67" s="27">
        <v>10190</v>
      </c>
      <c r="C67" s="28" t="s">
        <v>71</v>
      </c>
      <c r="D67" s="217">
        <f>IF(Init!$R$9="Yes",(TOCA_previous!Y67-LDD_previous!D68),(TOCA_current!AF67-LDD_current!D68))*Rates_previous!$E$74*100*12</f>
        <v>1724000.9133600001</v>
      </c>
      <c r="E67" s="218">
        <f>IF(Init!$R$9="Yes",(TOCA_previous!AB67-LDD_previous!D68),(TOCA_current!AI67-LDD_current!D68))*Rates_previous!$E$75*100*12</f>
        <v>-265114.46016000002</v>
      </c>
      <c r="F67" s="218">
        <f>IF(VLOOKUP($B67,TOCA_current!$B:$AH,33,FALSE)=0,(SUMPRODUCT(LS_Demand_Rates_Restatement!$C$4:$Z$4,IF(Init!$R$9="Yes",LS_previous!$D68:$AA68,LS_current!$D68:$AA68))-SUMPRODUCT(LS_Demand_Rates_Restatement!$C$4:$Z$4,IF(Init!$R$9="Yes",LDD_previous!$F68:$AC68,LDD_current!$F68:$AC68))),(SUMPRODUCT(LS_Demand_Rates_Restatement!$C$4:$AX$4,IF(Init!$R$9="Yes",LS_previous!$D68:$AY68,LS_current!$D68:$AY68))-SUMPRODUCT(LS_Demand_Rates_Restatement!$C$4:$AX$4,IF(Init!$R$9="Yes",LDD_previous!$F68:$BA68,LDD_current!$F68:$BA68)))/2)</f>
        <v>153372.20985715435</v>
      </c>
      <c r="G67" s="218">
        <f>+SUMPRODUCT(LS_Demand_Rates_Restatement!$C$6:$Z$6,IF(Init!$R$9="Yes",Demand_previous!D68:AA68,Demand_current!D68:AA68))-SUMPRODUCT(LS_Demand_Rates_Restatement!$C$6:$Z$6,IF(Init!$R$9="Yes",LDD_previous!BB68:BY68,LDD_current!BB68:BY68))</f>
        <v>78572.868660149572</v>
      </c>
      <c r="H67" s="218">
        <f>-IRD!C68*Rates_previous!$H$32</f>
        <v>0</v>
      </c>
      <c r="I67" s="218">
        <f>+IF(AND(L67&gt;0,J67&gt;0),-1*MIN(L67,J67)*Rates_previous!$H$33,IF(AND(L67&lt;0,K67&lt;ABS(L67)),(-1*L67-K67)*Rates_previous!$H$33,IF(AND(K67&gt;0,J67&gt;0,L67&lt;=0,ABS(L67)&lt;K67),-1*MIN(K67,K67+L67,J67)*Rates_previous!$H$33,0)))*IF(VLOOKUP($B67,TOCA_current!$B:$AH,33,FALSE)=0,1,0)*(1-TOCA_previous!AI67)</f>
        <v>0</v>
      </c>
      <c r="J67" s="237">
        <f>MAX(IF(Init!$R$9="Yes",(TOCA_previous!S67/SUMPRODUCT(TOCA_previous!$D$4:$D$137,TOCA_previous!$S$4:$S$137)-TOCA_previous!Y67)*RT1SC!$C$3*VLOOKUP(Init!$R$3,Init!$K:$M,3,FALSE),V67),0)</f>
        <v>0</v>
      </c>
      <c r="K67" s="237">
        <f>IF(Init!$R$9="Yes",TOCA_previous!W67*VLOOKUP(Init!$R$3,Init!$K:$M,3,FALSE),W67)</f>
        <v>0</v>
      </c>
      <c r="L67" s="237">
        <f>IF(Init!$R$9="No",X67,IF(TOCA_previous!AA67=0,SUM(LS_previous!D68:AA68),0))</f>
        <v>3097.1064809600016</v>
      </c>
      <c r="M67" s="218">
        <f>+TOCA_previous!$D67*SUM('Charges_Including Slice and LS'!D67:I67)</f>
        <v>1690831.5317173041</v>
      </c>
      <c r="N67" s="218">
        <f>IF(Init!$R$9="Yes",TOCA_previous!Y67*RT1SC!$C$3*VLOOKUP(Init!$R$3,Init!$K:$M,3,FALSE)+IF(VLOOKUP($B67,TOCA_current!B:AO,33,FALSE)=0,SUM(LS_previous!D68:AA68),SUM(LS_previous!D68:AY68)/2),Z67)</f>
        <v>48763.749429656003</v>
      </c>
      <c r="O67" s="219">
        <f t="shared" si="0"/>
        <v>34.673944302753178</v>
      </c>
      <c r="P67" s="217">
        <f>(TOCA_current!AF67-LDD_current!D68)*Rates_current!$E$74*100*12</f>
        <v>1822330.7518459181</v>
      </c>
      <c r="Q67" s="218">
        <f>(TOCA_current!AI67-LDD_current!D68)*Rates_current!$E$75*100*12</f>
        <v>-270908.56575065106</v>
      </c>
      <c r="R67" s="218">
        <f>IF(VLOOKUP($B67,TOCA_current!$B:$AH,33,FALSE)=0,(SUMPRODUCT(LS_Demand_Rates_Restatement!$C$5:$Z$5,LS_current!$D68:$AA68)-SUMPRODUCT(LS_Demand_Rates_Restatement!$C$5:$Z$5,LDD_current!$F68:$AC68)),(SUMPRODUCT(LS_Demand_Rates_Restatement!$C$5:$AX$5,LS_current!$D68:$AY68)-SUMPRODUCT(LS_Demand_Rates_Restatement!$C$5:$AX$5,LDD_current!$F68:$BA68))/2)</f>
        <v>114152.98199510307</v>
      </c>
      <c r="S67" s="218">
        <f>+SUMPRODUCT(LS_Demand_Rates_Restatement!$C$7:$Z$7,Demand_current!D68:AA68)-SUMPRODUCT(LS_Demand_Rates_Restatement!$C$7:$Z$7,LDD_current!BB68:BY68)</f>
        <v>80096.916827083332</v>
      </c>
      <c r="T67" s="218">
        <f>-IRD!G68*Rates_current!$H$32</f>
        <v>0</v>
      </c>
      <c r="U67" s="218">
        <f>+IF(AND(X67&gt;0,V67&gt;0),-1*MIN(X67,V67)*Rates_current!$H$33,IF(AND(X67&lt;0,W67&lt;ABS(X67)),(-1*X67-W67)*Rates_current!$H$33,0))*IF(VLOOKUP($B67,TOCA_current!$B:$AH,33,FALSE)=0,1,0)*(1-TOCA_current!AP67)</f>
        <v>4.1636071095019735</v>
      </c>
      <c r="V67" s="237">
        <f>MAX((TOCA_current!S67/SUMPRODUCT(TOCA_current!$D$4:$D$137,TOCA_current!$S$4:$S$137)-TOCA_current!AF67)*RT1SC!$C$4*VLOOKUP(Init!$R$4,Init!$K:$M,3,FALSE),0)</f>
        <v>0.47046408016971453</v>
      </c>
      <c r="W67" s="237">
        <f>TOCA_current!X67*VLOOKUP(Init!$R$4,Init!$K:$M,3,FALSE)</f>
        <v>0</v>
      </c>
      <c r="X67" s="237">
        <f>IF(TOCA_current!AH67=0,SUM(LS_current!D68:AA68),0)</f>
        <v>3606.7541035257473</v>
      </c>
      <c r="Y67" s="218">
        <f>TOCA_current!D67*SUM('Charges_Including Slice and LS'!P67:U67)</f>
        <v>1745676.2485245629</v>
      </c>
      <c r="Z67" s="218">
        <f>+TOCA_current!AF67*RT1SC!$C$4*VLOOKUP(Init!$R$4,Init!$K:$M,3,FALSE)+IF(VLOOKUP($B67,TOCA_current!B:AI,33,FALSE)=0,SUM(LS_current!D68:AA68),SUM(LS_current!D68:AY68)/2)</f>
        <v>48764.834106293747</v>
      </c>
      <c r="AA67" s="219">
        <f t="shared" si="1"/>
        <v>35.7978506544178</v>
      </c>
      <c r="AB67" s="224">
        <f>IF(TOCA_current!E67=1,"",AA67/O67-1)</f>
        <v>3.2413570889175736E-2</v>
      </c>
      <c r="AC67" s="235">
        <f t="shared" si="2"/>
        <v>116</v>
      </c>
    </row>
    <row r="68" spans="2:29" x14ac:dyDescent="0.25">
      <c r="B68" s="27">
        <v>10191</v>
      </c>
      <c r="C68" s="28" t="s">
        <v>72</v>
      </c>
      <c r="D68" s="217">
        <f>IF(Init!$R$9="Yes",(TOCA_previous!Y68-LDD_previous!D69),(TOCA_current!AF68-LDD_current!D69))*Rates_previous!$E$74*100*12</f>
        <v>43575146.754840001</v>
      </c>
      <c r="E68" s="218">
        <f>IF(Init!$R$9="Yes",(TOCA_previous!AB68-LDD_previous!D69),(TOCA_current!AI68-LDD_current!D69))*Rates_previous!$E$75*100*12</f>
        <v>-3190854.81984</v>
      </c>
      <c r="F68" s="218">
        <f>IF(VLOOKUP($B68,TOCA_current!$B:$AH,33,FALSE)=0,(SUMPRODUCT(LS_Demand_Rates_Restatement!$C$4:$Z$4,IF(Init!$R$9="Yes",LS_previous!$D69:$AA69,LS_current!$D69:$AA69))-SUMPRODUCT(LS_Demand_Rates_Restatement!$C$4:$Z$4,IF(Init!$R$9="Yes",LDD_previous!$F69:$AC69,LDD_current!$F69:$AC69))),(SUMPRODUCT(LS_Demand_Rates_Restatement!$C$4:$AX$4,IF(Init!$R$9="Yes",LS_previous!$D69:$AY69,LS_current!$D69:$AY69))-SUMPRODUCT(LS_Demand_Rates_Restatement!$C$4:$AX$4,IF(Init!$R$9="Yes",LDD_previous!$F69:$BA69,LDD_current!$F69:$BA69)))/2)</f>
        <v>138461.1205602405</v>
      </c>
      <c r="G68" s="218">
        <f>+SUMPRODUCT(LS_Demand_Rates_Restatement!$C$6:$Z$6,IF(Init!$R$9="Yes",Demand_previous!D69:AA69,Demand_current!D69:AA69))-SUMPRODUCT(LS_Demand_Rates_Restatement!$C$6:$Z$6,IF(Init!$R$9="Yes",LDD_previous!BB69:BY69,LDD_current!BB69:BY69))</f>
        <v>0</v>
      </c>
      <c r="H68" s="218">
        <f>-IRD!C69*Rates_previous!$H$32</f>
        <v>0</v>
      </c>
      <c r="I68" s="218">
        <f>+IF(AND(L68&gt;0,J68&gt;0),-1*MIN(L68,J68)*Rates_previous!$H$33,IF(AND(L68&lt;0,K68&lt;ABS(L68)),(-1*L68-K68)*Rates_previous!$H$33,IF(AND(K68&gt;0,J68&gt;0,L68&lt;=0,ABS(L68)&lt;K68),-1*MIN(K68,K68+L68,J68)*Rates_previous!$H$33,0)))*IF(VLOOKUP($B68,TOCA_current!$B:$AH,33,FALSE)=0,1,0)*(1-TOCA_previous!AI68)</f>
        <v>0</v>
      </c>
      <c r="J68" s="237">
        <f>MAX(IF(Init!$R$9="Yes",(TOCA_previous!S68/SUMPRODUCT(TOCA_previous!$D$4:$D$137,TOCA_previous!$S$4:$S$137)-TOCA_previous!Y68)*RT1SC!$C$3*VLOOKUP(Init!$R$3,Init!$K:$M,3,FALSE),V68),0)</f>
        <v>0.47490123294865894</v>
      </c>
      <c r="K68" s="237">
        <f>IF(Init!$R$9="Yes",TOCA_previous!W68*VLOOKUP(Init!$R$3,Init!$K:$M,3,FALSE),W68)</f>
        <v>147553.44</v>
      </c>
      <c r="L68" s="237">
        <f>IF(Init!$R$9="No",X68,IF(TOCA_previous!AA68=0,SUM(LS_previous!D69:AA69),0))</f>
        <v>0</v>
      </c>
      <c r="M68" s="218">
        <f>+TOCA_previous!$D68*SUM('Charges_Including Slice and LS'!D68:I68)</f>
        <v>40522753.055560246</v>
      </c>
      <c r="N68" s="218">
        <f>IF(Init!$R$9="Yes",TOCA_previous!Y68*RT1SC!$C$3*VLOOKUP(Init!$R$3,Init!$K:$M,3,FALSE)+IF(VLOOKUP($B68,TOCA_current!B:AO,33,FALSE)=0,SUM(LS_previous!D69:AA69),SUM(LS_previous!D69:AY69)/2),Z68)</f>
        <v>1154225.2268405643</v>
      </c>
      <c r="O68" s="219">
        <f t="shared" si="0"/>
        <v>35.108185225237456</v>
      </c>
      <c r="P68" s="217">
        <f>(TOCA_current!AF68-LDD_current!D69)*Rates_current!$E$74*100*12</f>
        <v>46059026.078270242</v>
      </c>
      <c r="Q68" s="218">
        <f>(TOCA_current!AI68-LDD_current!D69)*Rates_current!$E$75*100*12</f>
        <v>-3279090.2328226729</v>
      </c>
      <c r="R68" s="218">
        <f>IF(VLOOKUP($B68,TOCA_current!$B:$AH,33,FALSE)=0,(SUMPRODUCT(LS_Demand_Rates_Restatement!$C$5:$Z$5,LS_current!$D69:$AA69)-SUMPRODUCT(LS_Demand_Rates_Restatement!$C$5:$Z$5,LDD_current!$F69:$AC69)),(SUMPRODUCT(LS_Demand_Rates_Restatement!$C$5:$AX$5,LS_current!$D69:$AY69)-SUMPRODUCT(LS_Demand_Rates_Restatement!$C$5:$AX$5,LDD_current!$F69:$BA69))/2)</f>
        <v>-9281.1432328365736</v>
      </c>
      <c r="S68" s="218">
        <f>+SUMPRODUCT(LS_Demand_Rates_Restatement!$C$7:$Z$7,Demand_current!D69:AA69)-SUMPRODUCT(LS_Demand_Rates_Restatement!$C$7:$Z$7,LDD_current!BB69:BY69)</f>
        <v>0</v>
      </c>
      <c r="T68" s="218">
        <f>-IRD!G69*Rates_current!$H$32</f>
        <v>0</v>
      </c>
      <c r="U68" s="218">
        <f>+IF(AND(X68&gt;0,V68&gt;0),-1*MIN(X68,V68)*Rates_current!$H$33,IF(AND(X68&lt;0,W68&lt;ABS(X68)),(-1*X68-W68)*Rates_current!$H$33,0))*IF(VLOOKUP($B68,TOCA_current!$B:$AH,33,FALSE)=0,1,0)*(1-TOCA_current!AP68)</f>
        <v>0</v>
      </c>
      <c r="V68" s="237">
        <f>MAX((TOCA_current!S68/SUMPRODUCT(TOCA_current!$D$4:$D$137,TOCA_current!$S$4:$S$137)-TOCA_current!AF68)*RT1SC!$C$4*VLOOKUP(Init!$R$4,Init!$K:$M,3,FALSE),0)</f>
        <v>0</v>
      </c>
      <c r="W68" s="237">
        <f>TOCA_current!X68*VLOOKUP(Init!$R$4,Init!$K:$M,3,FALSE)</f>
        <v>15951.744000000001</v>
      </c>
      <c r="X68" s="237">
        <f>IF(TOCA_current!AH68=0,SUM(LS_current!D69:AA69),0)</f>
        <v>0</v>
      </c>
      <c r="Y68" s="218">
        <f>TOCA_current!D68*SUM('Charges_Including Slice and LS'!P68:U68)</f>
        <v>42770654.702214733</v>
      </c>
      <c r="Z68" s="218">
        <f>+TOCA_current!AF68*RT1SC!$C$4*VLOOKUP(Init!$R$4,Init!$K:$M,3,FALSE)+IF(VLOOKUP($B68,TOCA_current!B:AI,33,FALSE)=0,SUM(LS_current!D69:AA69),SUM(LS_current!D69:AY69)/2)</f>
        <v>1141357.830976798</v>
      </c>
      <c r="AA68" s="219">
        <f t="shared" si="1"/>
        <v>37.47348424955451</v>
      </c>
      <c r="AB68" s="224">
        <f>IF(TOCA_current!E68=1,"",AA68/O68-1)</f>
        <v>6.7371725685688943E-2</v>
      </c>
      <c r="AC68" s="235">
        <f t="shared" si="2"/>
        <v>43</v>
      </c>
    </row>
    <row r="69" spans="2:29" x14ac:dyDescent="0.25">
      <c r="B69" s="27">
        <v>10197</v>
      </c>
      <c r="C69" s="28" t="s">
        <v>73</v>
      </c>
      <c r="D69" s="217">
        <f>IF(Init!$R$9="Yes",(TOCA_previous!Y69-LDD_previous!D70),(TOCA_current!AF69-LDD_current!D70))*Rates_previous!$E$74*100*12</f>
        <v>6453990.1514519993</v>
      </c>
      <c r="E69" s="218">
        <f>IF(Init!$R$9="Yes",(TOCA_previous!AB69-LDD_previous!D70),(TOCA_current!AI69-LDD_current!D70))*Rates_previous!$E$75*100*12</f>
        <v>-992485.61971200001</v>
      </c>
      <c r="F69" s="218">
        <f>IF(VLOOKUP($B69,TOCA_current!$B:$AH,33,FALSE)=0,(SUMPRODUCT(LS_Demand_Rates_Restatement!$C$4:$Z$4,IF(Init!$R$9="Yes",LS_previous!$D70:$AA70,LS_current!$D70:$AA70))-SUMPRODUCT(LS_Demand_Rates_Restatement!$C$4:$Z$4,IF(Init!$R$9="Yes",LDD_previous!$F70:$AC70,LDD_current!$F70:$AC70))),(SUMPRODUCT(LS_Demand_Rates_Restatement!$C$4:$AX$4,IF(Init!$R$9="Yes",LS_previous!$D70:$AY70,LS_current!$D70:$AY70))-SUMPRODUCT(LS_Demand_Rates_Restatement!$C$4:$AX$4,IF(Init!$R$9="Yes",LDD_previous!$F70:$BA70,LDD_current!$F70:$BA70)))/2)</f>
        <v>786550.30919415958</v>
      </c>
      <c r="G69" s="218">
        <f>+SUMPRODUCT(LS_Demand_Rates_Restatement!$C$6:$Z$6,IF(Init!$R$9="Yes",Demand_previous!D70:AA70,Demand_current!D70:AA70))-SUMPRODUCT(LS_Demand_Rates_Restatement!$C$6:$Z$6,IF(Init!$R$9="Yes",LDD_previous!BB70:BY70,LDD_current!BB70:BY70))</f>
        <v>318931.91007848713</v>
      </c>
      <c r="H69" s="218">
        <f>-IRD!C70*Rates_previous!$H$32</f>
        <v>-998992.04999999981</v>
      </c>
      <c r="I69" s="218">
        <f>+IF(AND(L69&gt;0,J69&gt;0),-1*MIN(L69,J69)*Rates_previous!$H$33,IF(AND(L69&lt;0,K69&lt;ABS(L69)),(-1*L69-K69)*Rates_previous!$H$33,IF(AND(K69&gt;0,J69&gt;0,L69&lt;=0,ABS(L69)&lt;K69),-1*MIN(K69,K69+L69,J69)*Rates_previous!$H$33,0)))*IF(VLOOKUP($B69,TOCA_current!$B:$AH,33,FALSE)=0,1,0)*(1-TOCA_previous!AI69)</f>
        <v>41873.759118708003</v>
      </c>
      <c r="J69" s="237">
        <f>MAX(IF(Init!$R$9="Yes",(TOCA_previous!S69/SUMPRODUCT(TOCA_previous!$D$4:$D$137,TOCA_previous!$S$4:$S$137)-TOCA_previous!Y69)*RT1SC!$C$3*VLOOKUP(Init!$R$3,Init!$K:$M,3,FALSE),V69),0)</f>
        <v>16313.604144735862</v>
      </c>
      <c r="K69" s="237">
        <f>IF(Init!$R$9="Yes",TOCA_previous!W69*VLOOKUP(Init!$R$3,Init!$K:$M,3,FALSE),W69)</f>
        <v>0</v>
      </c>
      <c r="L69" s="237">
        <f>IF(Init!$R$9="No",X69,IF(TOCA_previous!AA69=0,SUM(LS_previous!D70:AA70),0))</f>
        <v>43609.450830400005</v>
      </c>
      <c r="M69" s="218">
        <f>+TOCA_previous!$D69*SUM('Charges_Including Slice and LS'!D69:I69)</f>
        <v>5609868.4601313546</v>
      </c>
      <c r="N69" s="218">
        <f>IF(Init!$R$9="Yes",TOCA_previous!Y69*RT1SC!$C$3*VLOOKUP(Init!$R$3,Init!$K:$M,3,FALSE)+IF(VLOOKUP($B69,TOCA_current!B:AO,33,FALSE)=0,SUM(LS_previous!D70:AA70),SUM(LS_previous!D70:AY70)/2),Z69)</f>
        <v>227435.45418244001</v>
      </c>
      <c r="O69" s="219">
        <f t="shared" ref="O69:O132" si="3">+M69/N69</f>
        <v>24.665760579400839</v>
      </c>
      <c r="P69" s="217">
        <f>(TOCA_current!AF69-LDD_current!D70)*Rates_current!$E$74*100*12</f>
        <v>7413736.3813250083</v>
      </c>
      <c r="Q69" s="218">
        <f>(TOCA_current!AI69-LDD_current!D70)*Rates_current!$E$75*100*12</f>
        <v>-1102129.6149909885</v>
      </c>
      <c r="R69" s="218">
        <f>IF(VLOOKUP($B69,TOCA_current!$B:$AH,33,FALSE)=0,(SUMPRODUCT(LS_Demand_Rates_Restatement!$C$5:$Z$5,LS_current!$D70:$AA70)-SUMPRODUCT(LS_Demand_Rates_Restatement!$C$5:$Z$5,LDD_current!$F70:$AC70)),(SUMPRODUCT(LS_Demand_Rates_Restatement!$C$5:$AX$5,LS_current!$D70:$AY70)-SUMPRODUCT(LS_Demand_Rates_Restatement!$C$5:$AX$5,LDD_current!$F70:$BA70))/2)</f>
        <v>593524.85927237524</v>
      </c>
      <c r="S69" s="218">
        <f>+SUMPRODUCT(LS_Demand_Rates_Restatement!$C$7:$Z$7,Demand_current!D70:AA70)-SUMPRODUCT(LS_Demand_Rates_Restatement!$C$7:$Z$7,LDD_current!BB70:BY70)</f>
        <v>347892.75676091079</v>
      </c>
      <c r="T69" s="218">
        <f>-IRD!G70*Rates_current!$H$32</f>
        <v>-1175813.6428499997</v>
      </c>
      <c r="U69" s="218">
        <f>+IF(AND(X69&gt;0,V69&gt;0),-1*MIN(X69,V69)*Rates_current!$H$33,IF(AND(X69&lt;0,W69&lt;ABS(X69)),(-1*X69-W69)*Rates_current!$H$33,0))*IF(VLOOKUP($B69,TOCA_current!$B:$AH,33,FALSE)=0,1,0)*(1-TOCA_current!AP69)</f>
        <v>5.7350183384569995</v>
      </c>
      <c r="V69" s="237">
        <f>MAX((TOCA_current!S69/SUMPRODUCT(TOCA_current!$D$4:$D$137,TOCA_current!$S$4:$S$137)-TOCA_current!AF69)*RT1SC!$C$4*VLOOKUP(Init!$R$4,Init!$K:$M,3,FALSE),0)</f>
        <v>0.69809971592292408</v>
      </c>
      <c r="W69" s="237">
        <f>TOCA_current!X69*VLOOKUP(Init!$R$4,Init!$K:$M,3,FALSE)</f>
        <v>0</v>
      </c>
      <c r="X69" s="237">
        <f>IF(TOCA_current!AH69=0,SUM(LS_current!D70:AA70),0)</f>
        <v>29528.186223887256</v>
      </c>
      <c r="Y69" s="218">
        <f>TOCA_current!D69*SUM('Charges_Including Slice and LS'!P69:U69)</f>
        <v>6077216.474535645</v>
      </c>
      <c r="Z69" s="218">
        <f>+TOCA_current!AF69*RT1SC!$C$4*VLOOKUP(Init!$R$4,Init!$K:$M,3,FALSE)+IF(VLOOKUP($B69,TOCA_current!B:AI,33,FALSE)=0,SUM(LS_current!D70:AA70),SUM(LS_current!D70:AY70)/2)</f>
        <v>227439.82046584727</v>
      </c>
      <c r="AA69" s="219">
        <f t="shared" ref="AA69:AA132" si="4">+Y69/Z69</f>
        <v>26.720107596322208</v>
      </c>
      <c r="AB69" s="224">
        <f>IF(TOCA_current!E69=1,"",AA69/O69-1)</f>
        <v>8.3287397942110042E-2</v>
      </c>
      <c r="AC69" s="235">
        <f t="shared" ref="AC69:AC132" si="5">IF(AB69="","",RANK(AB69,$AB$4:$AB$137))</f>
        <v>8</v>
      </c>
    </row>
    <row r="70" spans="2:29" x14ac:dyDescent="0.25">
      <c r="B70" s="27">
        <v>10202</v>
      </c>
      <c r="C70" s="28" t="s">
        <v>74</v>
      </c>
      <c r="D70" s="217">
        <f>IF(Init!$R$9="Yes",(TOCA_previous!Y70-LDD_previous!D71),(TOCA_current!AF70-LDD_current!D71))*Rates_previous!$E$74*100*12</f>
        <v>4349772.43824</v>
      </c>
      <c r="E70" s="218">
        <f>IF(Init!$R$9="Yes",(TOCA_previous!AB70-LDD_previous!D71),(TOCA_current!AI70-LDD_current!D71))*Rates_previous!$E$75*100*12</f>
        <v>-668901.94944</v>
      </c>
      <c r="F70" s="218">
        <f>IF(VLOOKUP($B70,TOCA_current!$B:$AH,33,FALSE)=0,(SUMPRODUCT(LS_Demand_Rates_Restatement!$C$4:$Z$4,IF(Init!$R$9="Yes",LS_previous!$D71:$AA71,LS_current!$D71:$AA71))-SUMPRODUCT(LS_Demand_Rates_Restatement!$C$4:$Z$4,IF(Init!$R$9="Yes",LDD_previous!$F71:$AC71,LDD_current!$F71:$AC71))),(SUMPRODUCT(LS_Demand_Rates_Restatement!$C$4:$AX$4,IF(Init!$R$9="Yes",LS_previous!$D71:$AY71,LS_current!$D71:$AY71))-SUMPRODUCT(LS_Demand_Rates_Restatement!$C$4:$AX$4,IF(Init!$R$9="Yes",LDD_previous!$F71:$BA71,LDD_current!$F71:$BA71)))/2)</f>
        <v>341337.83468694257</v>
      </c>
      <c r="G70" s="218">
        <f>+SUMPRODUCT(LS_Demand_Rates_Restatement!$C$6:$Z$6,IF(Init!$R$9="Yes",Demand_previous!D71:AA71,Demand_current!D71:AA71))-SUMPRODUCT(LS_Demand_Rates_Restatement!$C$6:$Z$6,IF(Init!$R$9="Yes",LDD_previous!BB71:BY71,LDD_current!BB71:BY71))</f>
        <v>151348.59889316236</v>
      </c>
      <c r="H70" s="218">
        <f>-IRD!C71*Rates_previous!$H$32</f>
        <v>0</v>
      </c>
      <c r="I70" s="218">
        <f>+IF(AND(L70&gt;0,J70&gt;0),-1*MIN(L70,J70)*Rates_previous!$H$33,IF(AND(L70&lt;0,K70&lt;ABS(L70)),(-1*L70-K70)*Rates_previous!$H$33,IF(AND(K70&gt;0,J70&gt;0,L70&lt;=0,ABS(L70)&lt;K70),-1*MIN(K70,K70+L70,J70)*Rates_previous!$H$33,0)))*IF(VLOOKUP($B70,TOCA_current!$B:$AH,33,FALSE)=0,1,0)*(1-TOCA_previous!AI70)</f>
        <v>0.40255681369375268</v>
      </c>
      <c r="J70" s="237">
        <f>MAX(IF(Init!$R$9="Yes",(TOCA_previous!S70/SUMPRODUCT(TOCA_previous!$D$4:$D$137,TOCA_previous!$S$4:$S$137)-TOCA_previous!Y70)*RT1SC!$C$3*VLOOKUP(Init!$R$3,Init!$K:$M,3,FALSE),V70),0)</f>
        <v>0.14585391800498287</v>
      </c>
      <c r="K70" s="237">
        <f>IF(Init!$R$9="Yes",TOCA_previous!W70*VLOOKUP(Init!$R$3,Init!$K:$M,3,FALSE),W70)</f>
        <v>0</v>
      </c>
      <c r="L70" s="237">
        <f>IF(Init!$R$9="No",X70,IF(TOCA_previous!AA70=0,SUM(LS_previous!D71:AA71),0))</f>
        <v>7511.5871766400032</v>
      </c>
      <c r="M70" s="218">
        <f>+TOCA_previous!$D70*SUM('Charges_Including Slice and LS'!D70:I70)</f>
        <v>4173557.3249369184</v>
      </c>
      <c r="N70" s="218">
        <f>IF(Init!$R$9="Yes",TOCA_previous!Y70*RT1SC!$C$3*VLOOKUP(Init!$R$3,Init!$K:$M,3,FALSE)+IF(VLOOKUP($B70,TOCA_current!B:AO,33,FALSE)=0,SUM(LS_previous!D71:AA71),SUM(LS_previous!D71:AY71)/2),Z70)</f>
        <v>122731.65655470401</v>
      </c>
      <c r="O70" s="219">
        <f t="shared" si="3"/>
        <v>34.005548707612192</v>
      </c>
      <c r="P70" s="217">
        <f>(TOCA_current!AF70-LDD_current!D71)*Rates_current!$E$74*100*12</f>
        <v>4597907.3234906178</v>
      </c>
      <c r="Q70" s="218">
        <f>(TOCA_current!AI70-LDD_current!D71)*Rates_current!$E$75*100*12</f>
        <v>-683527.11339559127</v>
      </c>
      <c r="R70" s="218">
        <f>IF(VLOOKUP($B70,TOCA_current!$B:$AH,33,FALSE)=0,(SUMPRODUCT(LS_Demand_Rates_Restatement!$C$5:$Z$5,LS_current!$D71:$AA71)-SUMPRODUCT(LS_Demand_Rates_Restatement!$C$5:$Z$5,LDD_current!$F71:$AC71)),(SUMPRODUCT(LS_Demand_Rates_Restatement!$C$5:$AX$5,LS_current!$D71:$AY71)-SUMPRODUCT(LS_Demand_Rates_Restatement!$C$5:$AX$5,LDD_current!$F71:$BA71))/2)</f>
        <v>288820.85315031372</v>
      </c>
      <c r="S70" s="218">
        <f>+SUMPRODUCT(LS_Demand_Rates_Restatement!$C$7:$Z$7,Demand_current!D71:AA71)-SUMPRODUCT(LS_Demand_Rates_Restatement!$C$7:$Z$7,LDD_current!BB71:BY71)</f>
        <v>158131.51821237529</v>
      </c>
      <c r="T70" s="218">
        <f>-IRD!G71*Rates_current!$H$32</f>
        <v>0</v>
      </c>
      <c r="U70" s="218">
        <f>+IF(AND(X70&gt;0,V70&gt;0),-1*MIN(X70,V70)*Rates_current!$H$33,IF(AND(X70&lt;0,W70&lt;ABS(X70)),(-1*X70-W70)*Rates_current!$H$33,0))*IF(VLOOKUP($B70,TOCA_current!$B:$AH,33,FALSE)=0,1,0)*(1-TOCA_current!AP70)</f>
        <v>0</v>
      </c>
      <c r="V70" s="237">
        <f>MAX((TOCA_current!S70/SUMPRODUCT(TOCA_current!$D$4:$D$137,TOCA_current!$S$4:$S$137)-TOCA_current!AF70)*RT1SC!$C$4*VLOOKUP(Init!$R$4,Init!$K:$M,3,FALSE),0)</f>
        <v>0</v>
      </c>
      <c r="W70" s="237">
        <f>TOCA_current!X70*VLOOKUP(Init!$R$4,Init!$K:$M,3,FALSE)</f>
        <v>0</v>
      </c>
      <c r="X70" s="237">
        <f>IF(TOCA_current!AH70=0,SUM(LS_current!D71:AA71),0)</f>
        <v>8796.4231443888511</v>
      </c>
      <c r="Y70" s="218">
        <f>TOCA_current!D70*SUM('Charges_Including Slice and LS'!P70:U70)</f>
        <v>4361332.5814577155</v>
      </c>
      <c r="Z70" s="218">
        <f>+TOCA_current!AF70*RT1SC!$C$4*VLOOKUP(Init!$R$4,Init!$K:$M,3,FALSE)+IF(VLOOKUP($B70,TOCA_current!B:AI,33,FALSE)=0,SUM(LS_current!D71:AA71),SUM(LS_current!D71:AY71)/2)</f>
        <v>122734.39326818887</v>
      </c>
      <c r="AA70" s="219">
        <f t="shared" si="4"/>
        <v>35.534722300111092</v>
      </c>
      <c r="AB70" s="224">
        <f>IF(TOCA_current!E70=1,"",AA70/O70-1)</f>
        <v>4.4968355183652386E-2</v>
      </c>
      <c r="AC70" s="235">
        <f t="shared" si="5"/>
        <v>108</v>
      </c>
    </row>
    <row r="71" spans="2:29" x14ac:dyDescent="0.25">
      <c r="B71" s="27">
        <v>10203</v>
      </c>
      <c r="C71" s="28" t="s">
        <v>75</v>
      </c>
      <c r="D71" s="217">
        <f>IF(Init!$R$9="Yes",(TOCA_previous!Y71-LDD_previous!D72),(TOCA_current!AF71-LDD_current!D72))*Rates_previous!$E$74*100*12</f>
        <v>1906610.1022804989</v>
      </c>
      <c r="E71" s="218">
        <f>IF(Init!$R$9="Yes",(TOCA_previous!AB71-LDD_previous!D72),(TOCA_current!AI71-LDD_current!D72))*Rates_previous!$E$75*100*12</f>
        <v>-293195.84698859521</v>
      </c>
      <c r="F71" s="218">
        <f>IF(VLOOKUP($B71,TOCA_current!$B:$AH,33,FALSE)=0,(SUMPRODUCT(LS_Demand_Rates_Restatement!$C$4:$Z$4,IF(Init!$R$9="Yes",LS_previous!$D72:$AA72,LS_current!$D72:$AA72))-SUMPRODUCT(LS_Demand_Rates_Restatement!$C$4:$Z$4,IF(Init!$R$9="Yes",LDD_previous!$F72:$AC72,LDD_current!$F72:$AC72))),(SUMPRODUCT(LS_Demand_Rates_Restatement!$C$4:$AX$4,IF(Init!$R$9="Yes",LS_previous!$D72:$AY72,LS_current!$D72:$AY72))-SUMPRODUCT(LS_Demand_Rates_Restatement!$C$4:$AX$4,IF(Init!$R$9="Yes",LDD_previous!$F72:$BA72,LDD_current!$F72:$BA72)))/2)</f>
        <v>-52056.098009136513</v>
      </c>
      <c r="G71" s="218">
        <f>+SUMPRODUCT(LS_Demand_Rates_Restatement!$C$6:$Z$6,IF(Init!$R$9="Yes",Demand_previous!D72:AA72,Demand_current!D72:AA72))-SUMPRODUCT(LS_Demand_Rates_Restatement!$C$6:$Z$6,IF(Init!$R$9="Yes",LDD_previous!BB72:BY72,LDD_current!BB72:BY72))</f>
        <v>119416.90413146914</v>
      </c>
      <c r="H71" s="218">
        <f>-IRD!C72*Rates_previous!$H$32</f>
        <v>0</v>
      </c>
      <c r="I71" s="218">
        <f>+IF(AND(L71&gt;0,J71&gt;0),-1*MIN(L71,J71)*Rates_previous!$H$33,IF(AND(L71&lt;0,K71&lt;ABS(L71)),(-1*L71-K71)*Rates_previous!$H$33,IF(AND(K71&gt;0,J71&gt;0,L71&lt;=0,ABS(L71)&lt;K71),-1*MIN(K71,K71+L71,J71)*Rates_previous!$H$33,0)))*IF(VLOOKUP($B71,TOCA_current!$B:$AH,33,FALSE)=0,1,0)*(1-TOCA_previous!AI71)</f>
        <v>0</v>
      </c>
      <c r="J71" s="237">
        <f>MAX(IF(Init!$R$9="Yes",(TOCA_previous!S71/SUMPRODUCT(TOCA_previous!$D$4:$D$137,TOCA_previous!$S$4:$S$137)-TOCA_previous!Y71)*RT1SC!$C$3*VLOOKUP(Init!$R$3,Init!$K:$M,3,FALSE),V71),0)</f>
        <v>0</v>
      </c>
      <c r="K71" s="237">
        <f>IF(Init!$R$9="Yes",TOCA_previous!W71*VLOOKUP(Init!$R$3,Init!$K:$M,3,FALSE),W71)</f>
        <v>4651.5600000000004</v>
      </c>
      <c r="L71" s="237">
        <f>IF(Init!$R$9="No",X71,IF(TOCA_previous!AA71=0,SUM(LS_previous!D72:AA72),0))</f>
        <v>-3668.2503187199964</v>
      </c>
      <c r="M71" s="218">
        <f>+TOCA_previous!$D71*SUM('Charges_Including Slice and LS'!D71:I71)</f>
        <v>1680775.0614142364</v>
      </c>
      <c r="N71" s="218">
        <f>IF(Init!$R$9="Yes",TOCA_previous!Y71*RT1SC!$C$3*VLOOKUP(Init!$R$3,Init!$K:$M,3,FALSE)+IF(VLOOKUP($B71,TOCA_current!B:AO,33,FALSE)=0,SUM(LS_previous!D72:AA72),SUM(LS_previous!D72:AY72)/2),Z71)</f>
        <v>50987.103950208002</v>
      </c>
      <c r="O71" s="219">
        <f t="shared" si="3"/>
        <v>32.964709332297346</v>
      </c>
      <c r="P71" s="217">
        <f>(TOCA_current!AF71-LDD_current!D72)*Rates_current!$E$74*100*12</f>
        <v>2025902.7178968168</v>
      </c>
      <c r="Q71" s="218">
        <f>(TOCA_current!AI71-LDD_current!D72)*Rates_current!$E$75*100*12</f>
        <v>-301171.67210169416</v>
      </c>
      <c r="R71" s="218">
        <f>IF(VLOOKUP($B71,TOCA_current!$B:$AH,33,FALSE)=0,(SUMPRODUCT(LS_Demand_Rates_Restatement!$C$5:$Z$5,LS_current!$D72:$AA72)-SUMPRODUCT(LS_Demand_Rates_Restatement!$C$5:$Z$5,LDD_current!$F72:$AC72)),(SUMPRODUCT(LS_Demand_Rates_Restatement!$C$5:$AX$5,LS_current!$D72:$AY72)-SUMPRODUCT(LS_Demand_Rates_Restatement!$C$5:$AX$5,LDD_current!$F72:$BA72))/2)</f>
        <v>55528.788957955105</v>
      </c>
      <c r="S71" s="218">
        <f>+SUMPRODUCT(LS_Demand_Rates_Restatement!$C$7:$Z$7,Demand_current!D72:AA72)-SUMPRODUCT(LS_Demand_Rates_Restatement!$C$7:$Z$7,LDD_current!BB72:BY72)</f>
        <v>129961.30578696061</v>
      </c>
      <c r="T71" s="218">
        <f>-IRD!G72*Rates_current!$H$32</f>
        <v>0</v>
      </c>
      <c r="U71" s="218">
        <f>+IF(AND(X71&gt;0,V71&gt;0),-1*MIN(X71,V71)*Rates_current!$H$33,IF(AND(X71&lt;0,W71&lt;ABS(X71)),(-1*X71-W71)*Rates_current!$H$33,0))*IF(VLOOKUP($B71,TOCA_current!$B:$AH,33,FALSE)=0,1,0)*(1-TOCA_current!AP71)</f>
        <v>14.780502145969233</v>
      </c>
      <c r="V71" s="237">
        <f>MAX((TOCA_current!S71/SUMPRODUCT(TOCA_current!$D$4:$D$137,TOCA_current!$S$4:$S$137)-TOCA_current!AF71)*RT1SC!$C$4*VLOOKUP(Init!$R$4,Init!$K:$M,3,FALSE),0)</f>
        <v>1.7979761358693032</v>
      </c>
      <c r="W71" s="237">
        <f>TOCA_current!X71*VLOOKUP(Init!$R$4,Init!$K:$M,3,FALSE)</f>
        <v>0</v>
      </c>
      <c r="X71" s="237">
        <f>IF(TOCA_current!AH71=0,SUM(LS_current!D72:AA72),0)</f>
        <v>1593.8003635106438</v>
      </c>
      <c r="Y71" s="218">
        <f>TOCA_current!D71*SUM('Charges_Including Slice and LS'!P71:U71)</f>
        <v>1910235.9210421841</v>
      </c>
      <c r="Z71" s="218">
        <f>+TOCA_current!AF71*RT1SC!$C$4*VLOOKUP(Init!$R$4,Init!$K:$M,3,FALSE)+IF(VLOOKUP($B71,TOCA_current!B:AI,33,FALSE)=0,SUM(LS_current!D72:AA72),SUM(LS_current!D72:AY72)/2)</f>
        <v>55639.962127214647</v>
      </c>
      <c r="AA71" s="219">
        <f t="shared" si="4"/>
        <v>34.332085213764884</v>
      </c>
      <c r="AB71" s="224">
        <f>IF(TOCA_current!E71=1,"",AA71/O71-1)</f>
        <v>4.14799920631439E-2</v>
      </c>
      <c r="AC71" s="235">
        <f t="shared" si="5"/>
        <v>113</v>
      </c>
    </row>
    <row r="72" spans="2:29" x14ac:dyDescent="0.25">
      <c r="B72" s="27">
        <v>10204</v>
      </c>
      <c r="C72" s="28" t="s">
        <v>76</v>
      </c>
      <c r="D72" s="217">
        <f>IF(Init!$R$9="Yes",(TOCA_previous!Y72-LDD_previous!D73),(TOCA_current!AF72-LDD_current!D73))*Rates_previous!$E$74*100*12</f>
        <v>26419384.45812</v>
      </c>
      <c r="E72" s="218">
        <f>IF(Init!$R$9="Yes",(TOCA_previous!AB72-LDD_previous!D73),(TOCA_current!AI72-LDD_current!D73))*Rates_previous!$E$75*100*12</f>
        <v>-2072821.6166399997</v>
      </c>
      <c r="F72" s="218">
        <f>IF(VLOOKUP($B72,TOCA_current!$B:$AH,33,FALSE)=0,(SUMPRODUCT(LS_Demand_Rates_Restatement!$C$4:$Z$4,IF(Init!$R$9="Yes",LS_previous!$D73:$AA73,LS_current!$D73:$AA73))-SUMPRODUCT(LS_Demand_Rates_Restatement!$C$4:$Z$4,IF(Init!$R$9="Yes",LDD_previous!$F73:$AC73,LDD_current!$F73:$AC73))),(SUMPRODUCT(LS_Demand_Rates_Restatement!$C$4:$AX$4,IF(Init!$R$9="Yes",LS_previous!$D73:$AY73,LS_current!$D73:$AY73))-SUMPRODUCT(LS_Demand_Rates_Restatement!$C$4:$AX$4,IF(Init!$R$9="Yes",LDD_previous!$F73:$BA73,LDD_current!$F73:$BA73)))/2)</f>
        <v>60282.636758967041</v>
      </c>
      <c r="G72" s="218">
        <f>+SUMPRODUCT(LS_Demand_Rates_Restatement!$C$6:$Z$6,IF(Init!$R$9="Yes",Demand_previous!D73:AA73,Demand_current!D73:AA73))-SUMPRODUCT(LS_Demand_Rates_Restatement!$C$6:$Z$6,IF(Init!$R$9="Yes",LDD_previous!BB73:BY73,LDD_current!BB73:BY73))</f>
        <v>0</v>
      </c>
      <c r="H72" s="218">
        <f>-IRD!C73*Rates_previous!$H$32</f>
        <v>0</v>
      </c>
      <c r="I72" s="218">
        <f>+IF(AND(L72&gt;0,J72&gt;0),-1*MIN(L72,J72)*Rates_previous!$H$33,IF(AND(L72&lt;0,K72&lt;ABS(L72)),(-1*L72-K72)*Rates_previous!$H$33,IF(AND(K72&gt;0,J72&gt;0,L72&lt;=0,ABS(L72)&lt;K72),-1*MIN(K72,K72+L72,J72)*Rates_previous!$H$33,0)))*IF(VLOOKUP($B72,TOCA_current!$B:$AH,33,FALSE)=0,1,0)*(1-TOCA_previous!AI72)</f>
        <v>0</v>
      </c>
      <c r="J72" s="237">
        <f>MAX(IF(Init!$R$9="Yes",(TOCA_previous!S72/SUMPRODUCT(TOCA_previous!$D$4:$D$137,TOCA_previous!$S$4:$S$137)-TOCA_previous!Y72)*RT1SC!$C$3*VLOOKUP(Init!$R$3,Init!$K:$M,3,FALSE),V72),0)</f>
        <v>1.8057634849827722</v>
      </c>
      <c r="K72" s="237">
        <f>IF(Init!$R$9="Yes",TOCA_previous!W72*VLOOKUP(Init!$R$3,Init!$K:$M,3,FALSE),W72)</f>
        <v>0</v>
      </c>
      <c r="L72" s="237">
        <f>IF(Init!$R$9="No",X72,IF(TOCA_previous!AA72=0,SUM(LS_previous!D73:AA73),0))</f>
        <v>0</v>
      </c>
      <c r="M72" s="218">
        <f>+TOCA_previous!$D72*SUM('Charges_Including Slice and LS'!D72:I72)</f>
        <v>24406845.47823897</v>
      </c>
      <c r="N72" s="218">
        <f>IF(Init!$R$9="Yes",TOCA_previous!Y72*RT1SC!$C$3*VLOOKUP(Init!$R$3,Init!$K:$M,3,FALSE)+IF(VLOOKUP($B72,TOCA_current!B:AO,33,FALSE)=0,SUM(LS_previous!D73:AA73),SUM(LS_previous!D73:AY73)/2),Z72)</f>
        <v>699802.25954425207</v>
      </c>
      <c r="O72" s="219">
        <f t="shared" si="3"/>
        <v>34.876774324984304</v>
      </c>
      <c r="P72" s="217">
        <f>(TOCA_current!AF72-LDD_current!D73)*Rates_current!$E$74*100*12</f>
        <v>27925325.152064279</v>
      </c>
      <c r="Q72" s="218">
        <f>(TOCA_current!AI72-LDD_current!D73)*Rates_current!$E$75*100*12</f>
        <v>-2128593.5867762035</v>
      </c>
      <c r="R72" s="218">
        <f>IF(VLOOKUP($B72,TOCA_current!$B:$AH,33,FALSE)=0,(SUMPRODUCT(LS_Demand_Rates_Restatement!$C$5:$Z$5,LS_current!$D73:$AA73)-SUMPRODUCT(LS_Demand_Rates_Restatement!$C$5:$Z$5,LDD_current!$F73:$AC73)),(SUMPRODUCT(LS_Demand_Rates_Restatement!$C$5:$AX$5,LS_current!$D73:$AY73)-SUMPRODUCT(LS_Demand_Rates_Restatement!$C$5:$AX$5,LDD_current!$F73:$BA73))/2)</f>
        <v>-10967.720298643555</v>
      </c>
      <c r="S72" s="218">
        <f>+SUMPRODUCT(LS_Demand_Rates_Restatement!$C$7:$Z$7,Demand_current!D73:AA73)-SUMPRODUCT(LS_Demand_Rates_Restatement!$C$7:$Z$7,LDD_current!BB73:BY73)</f>
        <v>0</v>
      </c>
      <c r="T72" s="218">
        <f>-IRD!G73*Rates_current!$H$32</f>
        <v>0</v>
      </c>
      <c r="U72" s="218">
        <f>+IF(AND(X72&gt;0,V72&gt;0),-1*MIN(X72,V72)*Rates_current!$H$33,IF(AND(X72&lt;0,W72&lt;ABS(X72)),(-1*X72-W72)*Rates_current!$H$33,0))*IF(VLOOKUP($B72,TOCA_current!$B:$AH,33,FALSE)=0,1,0)*(1-TOCA_current!AP72)</f>
        <v>0</v>
      </c>
      <c r="V72" s="237">
        <f>MAX((TOCA_current!S72/SUMPRODUCT(TOCA_current!$D$4:$D$137,TOCA_current!$S$4:$S$137)-TOCA_current!AF72)*RT1SC!$C$4*VLOOKUP(Init!$R$4,Init!$K:$M,3,FALSE),0)</f>
        <v>2.9677099609250583</v>
      </c>
      <c r="W72" s="237">
        <f>TOCA_current!X72*VLOOKUP(Init!$R$4,Init!$K:$M,3,FALSE)</f>
        <v>15249.023999999999</v>
      </c>
      <c r="X72" s="237">
        <f>IF(TOCA_current!AH72=0,SUM(LS_current!D73:AA73),0)</f>
        <v>0</v>
      </c>
      <c r="Y72" s="218">
        <f>TOCA_current!D72*SUM('Charges_Including Slice and LS'!P72:U72)</f>
        <v>25785763.84498943</v>
      </c>
      <c r="Z72" s="218">
        <f>+TOCA_current!AF72*RT1SC!$C$4*VLOOKUP(Init!$R$4,Init!$K:$M,3,FALSE)+IF(VLOOKUP($B72,TOCA_current!B:AI,33,FALSE)=0,SUM(LS_current!D73:AA73),SUM(LS_current!D73:AY73)/2)</f>
        <v>692003.51770997129</v>
      </c>
      <c r="AA72" s="219">
        <f t="shared" si="4"/>
        <v>37.262475095967098</v>
      </c>
      <c r="AB72" s="224">
        <f>IF(TOCA_current!E72=1,"",AA72/O72-1)</f>
        <v>6.8403710410620544E-2</v>
      </c>
      <c r="AC72" s="235">
        <f t="shared" si="5"/>
        <v>37</v>
      </c>
    </row>
    <row r="73" spans="2:29" x14ac:dyDescent="0.25">
      <c r="B73" s="27">
        <v>10209</v>
      </c>
      <c r="C73" s="28" t="s">
        <v>77</v>
      </c>
      <c r="D73" s="217">
        <f>IF(Init!$R$9="Yes",(TOCA_previous!Y73-LDD_previous!D74),(TOCA_current!AF73-LDD_current!D74))*Rates_previous!$E$74*100*12</f>
        <v>33229128.349474885</v>
      </c>
      <c r="E73" s="218">
        <f>IF(Init!$R$9="Yes",(TOCA_previous!AB73-LDD_previous!D74),(TOCA_current!AI73-LDD_current!D74))*Rates_previous!$E$75*100*12</f>
        <v>-5109929.0932445182</v>
      </c>
      <c r="F73" s="218">
        <f>IF(VLOOKUP($B73,TOCA_current!$B:$AH,33,FALSE)=0,(SUMPRODUCT(LS_Demand_Rates_Restatement!$C$4:$Z$4,IF(Init!$R$9="Yes",LS_previous!$D74:$AA74,LS_current!$D74:$AA74))-SUMPRODUCT(LS_Demand_Rates_Restatement!$C$4:$Z$4,IF(Init!$R$9="Yes",LDD_previous!$F74:$AC74,LDD_current!$F74:$AC74))),(SUMPRODUCT(LS_Demand_Rates_Restatement!$C$4:$AX$4,IF(Init!$R$9="Yes",LS_previous!$D74:$AY74,LS_current!$D74:$AY74))-SUMPRODUCT(LS_Demand_Rates_Restatement!$C$4:$AX$4,IF(Init!$R$9="Yes",LDD_previous!$F74:$BA74,LDD_current!$F74:$BA74)))/2)</f>
        <v>1351844.084181922</v>
      </c>
      <c r="G73" s="218">
        <f>+SUMPRODUCT(LS_Demand_Rates_Restatement!$C$6:$Z$6,IF(Init!$R$9="Yes",Demand_previous!D74:AA74,Demand_current!D74:AA74))-SUMPRODUCT(LS_Demand_Rates_Restatement!$C$6:$Z$6,IF(Init!$R$9="Yes",LDD_previous!BB74:BY74,LDD_current!BB74:BY74))</f>
        <v>1884499.322266812</v>
      </c>
      <c r="H73" s="218">
        <f>-IRD!C74*Rates_previous!$H$32</f>
        <v>-601127.01</v>
      </c>
      <c r="I73" s="218">
        <f>+IF(AND(L73&gt;0,J73&gt;0),-1*MIN(L73,J73)*Rates_previous!$H$33,IF(AND(L73&lt;0,K73&lt;ABS(L73)),(-1*L73-K73)*Rates_previous!$H$33,IF(AND(K73&gt;0,J73&gt;0,L73&lt;=0,ABS(L73)&lt;K73),-1*MIN(K73,K73+L73,J73)*Rates_previous!$H$33,0)))*IF(VLOOKUP($B73,TOCA_current!$B:$AH,33,FALSE)=0,1,0)*(1-TOCA_previous!AI73)</f>
        <v>0</v>
      </c>
      <c r="J73" s="237">
        <f>MAX(IF(Init!$R$9="Yes",(TOCA_previous!S73/SUMPRODUCT(TOCA_previous!$D$4:$D$137,TOCA_previous!$S$4:$S$137)-TOCA_previous!Y73)*RT1SC!$C$3*VLOOKUP(Init!$R$3,Init!$K:$M,3,FALSE),V73),0)</f>
        <v>0</v>
      </c>
      <c r="K73" s="237">
        <f>IF(Init!$R$9="Yes",TOCA_previous!W73*VLOOKUP(Init!$R$3,Init!$K:$M,3,FALSE),W73)</f>
        <v>17388.600000000002</v>
      </c>
      <c r="L73" s="237">
        <f>IF(Init!$R$9="No",X73,IF(TOCA_previous!AA73=0,SUM(LS_previous!D74:AA74),0))</f>
        <v>31211.036576320115</v>
      </c>
      <c r="M73" s="218">
        <f>+TOCA_previous!$D73*SUM('Charges_Including Slice and LS'!D73:I73)</f>
        <v>30754415.652679101</v>
      </c>
      <c r="N73" s="218">
        <f>IF(Init!$R$9="Yes",TOCA_previous!Y73*RT1SC!$C$3*VLOOKUP(Init!$R$3,Init!$K:$M,3,FALSE)+IF(VLOOKUP($B73,TOCA_current!B:AO,33,FALSE)=0,SUM(LS_previous!D74:AA74),SUM(LS_previous!D74:AY74)/2),Z73)</f>
        <v>978965.29909415205</v>
      </c>
      <c r="O73" s="219">
        <f t="shared" si="3"/>
        <v>31.415225525497704</v>
      </c>
      <c r="P73" s="217">
        <f>(TOCA_current!AF73-LDD_current!D74)*Rates_current!$E$74*100*12</f>
        <v>35103736.61902725</v>
      </c>
      <c r="Q73" s="218">
        <f>(TOCA_current!AI73-LDD_current!D74)*Rates_current!$E$75*100*12</f>
        <v>-5218538.3637499884</v>
      </c>
      <c r="R73" s="218">
        <f>IF(VLOOKUP($B73,TOCA_current!$B:$AH,33,FALSE)=0,(SUMPRODUCT(LS_Demand_Rates_Restatement!$C$5:$Z$5,LS_current!$D74:$AA74)-SUMPRODUCT(LS_Demand_Rates_Restatement!$C$5:$Z$5,LDD_current!$F74:$AC74)),(SUMPRODUCT(LS_Demand_Rates_Restatement!$C$5:$AX$5,LS_current!$D74:$AY74)-SUMPRODUCT(LS_Demand_Rates_Restatement!$C$5:$AX$5,LDD_current!$F74:$BA74))/2)</f>
        <v>1022264.984363657</v>
      </c>
      <c r="S73" s="218">
        <f>+SUMPRODUCT(LS_Demand_Rates_Restatement!$C$7:$Z$7,Demand_current!D74:AA74)-SUMPRODUCT(LS_Demand_Rates_Restatement!$C$7:$Z$7,LDD_current!BB74:BY74)</f>
        <v>2020634.1388551979</v>
      </c>
      <c r="T73" s="218">
        <f>-IRD!G74*Rates_current!$H$32</f>
        <v>-707526.49077000003</v>
      </c>
      <c r="U73" s="218">
        <f>+IF(AND(X73&gt;0,V73&gt;0),-1*MIN(X73,V73)*Rates_current!$H$33,IF(AND(X73&lt;0,W73&lt;ABS(X73)),(-1*X73-W73)*Rates_current!$H$33,0))*IF(VLOOKUP($B73,TOCA_current!$B:$AH,33,FALSE)=0,1,0)*(1-TOCA_current!AP73)</f>
        <v>25.090871785289721</v>
      </c>
      <c r="V73" s="237">
        <f>MAX((TOCA_current!S73/SUMPRODUCT(TOCA_current!$D$4:$D$137,TOCA_current!$S$4:$S$137)-TOCA_current!AF73)*RT1SC!$C$4*VLOOKUP(Init!$R$4,Init!$K:$M,3,FALSE),0)</f>
        <v>3.0543975125094582</v>
      </c>
      <c r="W73" s="237">
        <f>TOCA_current!X73*VLOOKUP(Init!$R$4,Init!$K:$M,3,FALSE)</f>
        <v>23945.184000000001</v>
      </c>
      <c r="X73" s="237">
        <f>IF(TOCA_current!AH73=0,SUM(LS_current!D74:AA74),0)</f>
        <v>35269.186398393693</v>
      </c>
      <c r="Y73" s="218">
        <f>TOCA_current!D73*SUM('Charges_Including Slice and LS'!P73:U73)</f>
        <v>32220595.978597898</v>
      </c>
      <c r="Z73" s="218">
        <f>+TOCA_current!AF73*RT1SC!$C$4*VLOOKUP(Init!$R$4,Init!$K:$M,3,FALSE)+IF(VLOOKUP($B73,TOCA_current!B:AI,33,FALSE)=0,SUM(LS_current!D74:AA74),SUM(LS_current!D74:AY74)/2)</f>
        <v>972431.22620590567</v>
      </c>
      <c r="AA73" s="219">
        <f t="shared" si="4"/>
        <v>33.134061422843907</v>
      </c>
      <c r="AB73" s="224">
        <f>IF(TOCA_current!E73=1,"",AA73/O73-1)</f>
        <v>5.4713466753601114E-2</v>
      </c>
      <c r="AC73" s="235">
        <f t="shared" si="5"/>
        <v>92</v>
      </c>
    </row>
    <row r="74" spans="2:29" x14ac:dyDescent="0.25">
      <c r="B74" s="27">
        <v>10230</v>
      </c>
      <c r="C74" s="28" t="s">
        <v>78</v>
      </c>
      <c r="D74" s="217">
        <f>IF(Init!$R$9="Yes",(TOCA_previous!Y74-LDD_previous!D75),(TOCA_current!AF74-LDD_current!D75))*Rates_previous!$E$74*100*12</f>
        <v>2985329.456588102</v>
      </c>
      <c r="E74" s="218">
        <f>IF(Init!$R$9="Yes",(TOCA_previous!AB74-LDD_previous!D75),(TOCA_current!AI74-LDD_current!D75))*Rates_previous!$E$75*100*12</f>
        <v>-459079.80741181434</v>
      </c>
      <c r="F74" s="218">
        <f>IF(VLOOKUP($B74,TOCA_current!$B:$AH,33,FALSE)=0,(SUMPRODUCT(LS_Demand_Rates_Restatement!$C$4:$Z$4,IF(Init!$R$9="Yes",LS_previous!$D75:$AA75,LS_current!$D75:$AA75))-SUMPRODUCT(LS_Demand_Rates_Restatement!$C$4:$Z$4,IF(Init!$R$9="Yes",LDD_previous!$F75:$AC75,LDD_current!$F75:$AC75))),(SUMPRODUCT(LS_Demand_Rates_Restatement!$C$4:$AX$4,IF(Init!$R$9="Yes",LS_previous!$D75:$AY75,LS_current!$D75:$AY75))-SUMPRODUCT(LS_Demand_Rates_Restatement!$C$4:$AX$4,IF(Init!$R$9="Yes",LDD_previous!$F75:$BA75,LDD_current!$F75:$BA75)))/2)</f>
        <v>254596.80959626718</v>
      </c>
      <c r="G74" s="218">
        <f>+SUMPRODUCT(LS_Demand_Rates_Restatement!$C$6:$Z$6,IF(Init!$R$9="Yes",Demand_previous!D75:AA75,Demand_current!D75:AA75))-SUMPRODUCT(LS_Demand_Rates_Restatement!$C$6:$Z$6,IF(Init!$R$9="Yes",LDD_previous!BB75:BY75,LDD_current!BB75:BY75))</f>
        <v>169559.70300955416</v>
      </c>
      <c r="H74" s="218">
        <f>-IRD!C75*Rates_previous!$H$32</f>
        <v>0</v>
      </c>
      <c r="I74" s="218">
        <f>+IF(AND(L74&gt;0,J74&gt;0),-1*MIN(L74,J74)*Rates_previous!$H$33,IF(AND(L74&lt;0,K74&lt;ABS(L74)),(-1*L74-K74)*Rates_previous!$H$33,IF(AND(K74&gt;0,J74&gt;0,L74&lt;=0,ABS(L74)&lt;K74),-1*MIN(K74,K74+L74,J74)*Rates_previous!$H$33,0)))*IF(VLOOKUP($B74,TOCA_current!$B:$AH,33,FALSE)=0,1,0)*(1-TOCA_previous!AI74)</f>
        <v>0</v>
      </c>
      <c r="J74" s="237">
        <f>MAX(IF(Init!$R$9="Yes",(TOCA_previous!S74/SUMPRODUCT(TOCA_previous!$D$4:$D$137,TOCA_previous!$S$4:$S$137)-TOCA_previous!Y74)*RT1SC!$C$3*VLOOKUP(Init!$R$3,Init!$K:$M,3,FALSE),V74),0)</f>
        <v>0</v>
      </c>
      <c r="K74" s="237">
        <f>IF(Init!$R$9="Yes",TOCA_previous!W74*VLOOKUP(Init!$R$3,Init!$K:$M,3,FALSE),W74)</f>
        <v>0</v>
      </c>
      <c r="L74" s="237">
        <f>IF(Init!$R$9="No",X74,IF(TOCA_previous!AA74=0,SUM(LS_previous!D75:AA75),0))</f>
        <v>7052.3379603199974</v>
      </c>
      <c r="M74" s="218">
        <f>+TOCA_previous!$D74*SUM('Charges_Including Slice and LS'!D74:I74)</f>
        <v>2950406.1617821087</v>
      </c>
      <c r="N74" s="218">
        <f>IF(Init!$R$9="Yes",TOCA_previous!Y74*RT1SC!$C$3*VLOOKUP(Init!$R$3,Init!$K:$M,3,FALSE)+IF(VLOOKUP($B74,TOCA_current!B:AO,33,FALSE)=0,SUM(LS_previous!D75:AA75),SUM(LS_previous!D75:AY75)/2),Z74)</f>
        <v>92401.460981552009</v>
      </c>
      <c r="O74" s="219">
        <f t="shared" si="3"/>
        <v>31.930297751148746</v>
      </c>
      <c r="P74" s="217">
        <f>(TOCA_current!AF74-LDD_current!D75)*Rates_current!$E$74*100*12</f>
        <v>3145849.7006363124</v>
      </c>
      <c r="Q74" s="218">
        <f>(TOCA_current!AI74-LDD_current!D75)*Rates_current!$E$75*100*12</f>
        <v>-467663.52902909089</v>
      </c>
      <c r="R74" s="218">
        <f>IF(VLOOKUP($B74,TOCA_current!$B:$AH,33,FALSE)=0,(SUMPRODUCT(LS_Demand_Rates_Restatement!$C$5:$Z$5,LS_current!$D75:$AA75)-SUMPRODUCT(LS_Demand_Rates_Restatement!$C$5:$Z$5,LDD_current!$F75:$AC75)),(SUMPRODUCT(LS_Demand_Rates_Restatement!$C$5:$AX$5,LS_current!$D75:$AY75)-SUMPRODUCT(LS_Demand_Rates_Restatement!$C$5:$AX$5,LDD_current!$F75:$BA75))/2)</f>
        <v>215498.99221900877</v>
      </c>
      <c r="S74" s="218">
        <f>+SUMPRODUCT(LS_Demand_Rates_Restatement!$C$7:$Z$7,Demand_current!D75:AA75)-SUMPRODUCT(LS_Demand_Rates_Restatement!$C$7:$Z$7,LDD_current!BB75:BY75)</f>
        <v>177009.0233092159</v>
      </c>
      <c r="T74" s="218">
        <f>-IRD!G75*Rates_current!$H$32</f>
        <v>0</v>
      </c>
      <c r="U74" s="218">
        <f>+IF(AND(X74&gt;0,V74&gt;0),-1*MIN(X74,V74)*Rates_current!$H$33,IF(AND(X74&lt;0,W74&lt;ABS(X74)),(-1*X74-W74)*Rates_current!$H$33,0))*IF(VLOOKUP($B74,TOCA_current!$B:$AH,33,FALSE)=0,1,0)*(1-TOCA_current!AP74)</f>
        <v>0</v>
      </c>
      <c r="V74" s="237">
        <f>MAX((TOCA_current!S74/SUMPRODUCT(TOCA_current!$D$4:$D$137,TOCA_current!$S$4:$S$137)-TOCA_current!AF74)*RT1SC!$C$4*VLOOKUP(Init!$R$4,Init!$K:$M,3,FALSE),0)</f>
        <v>0</v>
      </c>
      <c r="W74" s="237">
        <f>TOCA_current!X74*VLOOKUP(Init!$R$4,Init!$K:$M,3,FALSE)</f>
        <v>0</v>
      </c>
      <c r="X74" s="237">
        <f>IF(TOCA_current!AH74=0,SUM(LS_current!D75:AA75),0)</f>
        <v>8006.5820918786703</v>
      </c>
      <c r="Y74" s="218">
        <f>TOCA_current!D74*SUM('Charges_Including Slice and LS'!P74:U74)</f>
        <v>3070694.1871354464</v>
      </c>
      <c r="Z74" s="218">
        <f>+TOCA_current!AF74*RT1SC!$C$4*VLOOKUP(Init!$R$4,Init!$K:$M,3,FALSE)+IF(VLOOKUP($B74,TOCA_current!B:AI,33,FALSE)=0,SUM(LS_current!D75:AA75),SUM(LS_current!D75:AY75)/2)</f>
        <v>92403.488198654668</v>
      </c>
      <c r="AA74" s="219">
        <f t="shared" si="4"/>
        <v>33.231366553326218</v>
      </c>
      <c r="AB74" s="224">
        <f>IF(TOCA_current!E74=1,"",AA74/O74-1)</f>
        <v>4.0747155329319273E-2</v>
      </c>
      <c r="AC74" s="235">
        <f t="shared" si="5"/>
        <v>115</v>
      </c>
    </row>
    <row r="75" spans="2:29" x14ac:dyDescent="0.25">
      <c r="B75" s="27">
        <v>10231</v>
      </c>
      <c r="C75" s="28" t="s">
        <v>79</v>
      </c>
      <c r="D75" s="217">
        <f>IF(Init!$R$9="Yes",(TOCA_previous!Y75-LDD_previous!D76),(TOCA_current!AF75-LDD_current!D76))*Rates_previous!$E$74*100*12</f>
        <v>11238842.840570301</v>
      </c>
      <c r="E75" s="218">
        <f>IF(Init!$R$9="Yes",(TOCA_previous!AB75-LDD_previous!D76),(TOCA_current!AI75-LDD_current!D76))*Rates_previous!$E$75*100*12</f>
        <v>-872298.86773739522</v>
      </c>
      <c r="F75" s="218">
        <f>IF(VLOOKUP($B75,TOCA_current!$B:$AH,33,FALSE)=0,(SUMPRODUCT(LS_Demand_Rates_Restatement!$C$4:$Z$4,IF(Init!$R$9="Yes",LS_previous!$D76:$AA76,LS_current!$D76:$AA76))-SUMPRODUCT(LS_Demand_Rates_Restatement!$C$4:$Z$4,IF(Init!$R$9="Yes",LDD_previous!$F76:$AC76,LDD_current!$F76:$AC76))),(SUMPRODUCT(LS_Demand_Rates_Restatement!$C$4:$AX$4,IF(Init!$R$9="Yes",LS_previous!$D76:$AY76,LS_current!$D76:$AY76))-SUMPRODUCT(LS_Demand_Rates_Restatement!$C$4:$AX$4,IF(Init!$R$9="Yes",LDD_previous!$F76:$BA76,LDD_current!$F76:$BA76)))/2)</f>
        <v>63586.240609915789</v>
      </c>
      <c r="G75" s="218">
        <f>+SUMPRODUCT(LS_Demand_Rates_Restatement!$C$6:$Z$6,IF(Init!$R$9="Yes",Demand_previous!D76:AA76,Demand_current!D76:AA76))-SUMPRODUCT(LS_Demand_Rates_Restatement!$C$6:$Z$6,IF(Init!$R$9="Yes",LDD_previous!BB76:BY76,LDD_current!BB76:BY76))</f>
        <v>-86039.341124272454</v>
      </c>
      <c r="H75" s="218">
        <f>-IRD!C76*Rates_previous!$H$32</f>
        <v>-216327.28999999998</v>
      </c>
      <c r="I75" s="218">
        <f>+IF(AND(L75&gt;0,J75&gt;0),-1*MIN(L75,J75)*Rates_previous!$H$33,IF(AND(L75&lt;0,K75&lt;ABS(L75)),(-1*L75-K75)*Rates_previous!$H$33,IF(AND(K75&gt;0,J75&gt;0,L75&lt;=0,ABS(L75)&lt;K75),-1*MIN(K75,K75+L75,J75)*Rates_previous!$H$33,0)))*IF(VLOOKUP($B75,TOCA_current!$B:$AH,33,FALSE)=0,1,0)*(1-TOCA_previous!AI75)</f>
        <v>0</v>
      </c>
      <c r="J75" s="237">
        <f>MAX(IF(Init!$R$9="Yes",(TOCA_previous!S75/SUMPRODUCT(TOCA_previous!$D$4:$D$137,TOCA_previous!$S$4:$S$137)-TOCA_previous!Y75)*RT1SC!$C$3*VLOOKUP(Init!$R$3,Init!$K:$M,3,FALSE),V75),0)</f>
        <v>1.3617412344530599</v>
      </c>
      <c r="K75" s="237">
        <f>IF(Init!$R$9="Yes",TOCA_previous!W75*VLOOKUP(Init!$R$3,Init!$K:$M,3,FALSE),W75)</f>
        <v>0</v>
      </c>
      <c r="L75" s="237">
        <f>IF(Init!$R$9="No",X75,IF(TOCA_previous!AA75=0,SUM(LS_previous!D76:AA76),0))</f>
        <v>0</v>
      </c>
      <c r="M75" s="218">
        <f>+TOCA_previous!$D75*SUM('Charges_Including Slice and LS'!D75:I75)</f>
        <v>10127763.58231855</v>
      </c>
      <c r="N75" s="218">
        <f>IF(Init!$R$9="Yes",TOCA_previous!Y75*RT1SC!$C$3*VLOOKUP(Init!$R$3,Init!$K:$M,3,FALSE)+IF(VLOOKUP($B75,TOCA_current!B:AO,33,FALSE)=0,SUM(LS_previous!D76:AA76),SUM(LS_previous!D76:AY76)/2),Z75)</f>
        <v>322465.46138779202</v>
      </c>
      <c r="O75" s="219">
        <f t="shared" si="3"/>
        <v>31.407281693772024</v>
      </c>
      <c r="P75" s="217">
        <f>(TOCA_current!AF75-LDD_current!D76)*Rates_current!$E$74*100*12</f>
        <v>11874908.848892231</v>
      </c>
      <c r="Q75" s="218">
        <f>(TOCA_current!AI75-LDD_current!D76)*Rates_current!$E$75*100*12</f>
        <v>-895198.72365421709</v>
      </c>
      <c r="R75" s="218">
        <f>IF(VLOOKUP($B75,TOCA_current!$B:$AH,33,FALSE)=0,(SUMPRODUCT(LS_Demand_Rates_Restatement!$C$5:$Z$5,LS_current!$D76:$AA76)-SUMPRODUCT(LS_Demand_Rates_Restatement!$C$5:$Z$5,LDD_current!$F76:$AC76)),(SUMPRODUCT(LS_Demand_Rates_Restatement!$C$5:$AX$5,LS_current!$D76:$AY76)-SUMPRODUCT(LS_Demand_Rates_Restatement!$C$5:$AX$5,LDD_current!$F76:$BA76))/2)</f>
        <v>25404.577370004812</v>
      </c>
      <c r="S75" s="218">
        <f>+SUMPRODUCT(LS_Demand_Rates_Restatement!$C$7:$Z$7,Demand_current!D76:AA76)-SUMPRODUCT(LS_Demand_Rates_Restatement!$C$7:$Z$7,LDD_current!BB76:BY76)</f>
        <v>-75686.752042503707</v>
      </c>
      <c r="T75" s="218">
        <f>-IRD!G76*Rates_current!$H$32</f>
        <v>-254617.22032999998</v>
      </c>
      <c r="U75" s="218">
        <f>+IF(AND(X75&gt;0,V75&gt;0),-1*MIN(X75,V75)*Rates_current!$H$33,IF(AND(X75&lt;0,W75&lt;ABS(X75)),(-1*X75-W75)*Rates_current!$H$33,0))*IF(VLOOKUP($B75,TOCA_current!$B:$AH,33,FALSE)=0,1,0)*(1-TOCA_current!AP75)</f>
        <v>0</v>
      </c>
      <c r="V75" s="237">
        <f>MAX((TOCA_current!S75/SUMPRODUCT(TOCA_current!$D$4:$D$137,TOCA_current!$S$4:$S$137)-TOCA_current!AF75)*RT1SC!$C$4*VLOOKUP(Init!$R$4,Init!$K:$M,3,FALSE),0)</f>
        <v>1.195804740860936</v>
      </c>
      <c r="W75" s="237">
        <f>TOCA_current!X75*VLOOKUP(Init!$R$4,Init!$K:$M,3,FALSE)</f>
        <v>29707.488000000001</v>
      </c>
      <c r="X75" s="237">
        <f>IF(TOCA_current!AH75=0,SUM(LS_current!D76:AA76),0)</f>
        <v>0</v>
      </c>
      <c r="Y75" s="218">
        <f>TOCA_current!D75*SUM('Charges_Including Slice and LS'!P75:U75)</f>
        <v>10674810.730235513</v>
      </c>
      <c r="Z75" s="218">
        <f>+TOCA_current!AF75*RT1SC!$C$4*VLOOKUP(Init!$R$4,Init!$K:$M,3,FALSE)+IF(VLOOKUP($B75,TOCA_current!B:AI,33,FALSE)=0,SUM(LS_current!D76:AA76),SUM(LS_current!D76:AY76)/2)</f>
        <v>318867.98317932134</v>
      </c>
      <c r="AA75" s="219">
        <f t="shared" si="4"/>
        <v>33.477210925351308</v>
      </c>
      <c r="AB75" s="224">
        <f>IF(TOCA_current!E75=1,"",AA75/O75-1)</f>
        <v>6.5906029428511426E-2</v>
      </c>
      <c r="AC75" s="235">
        <f t="shared" si="5"/>
        <v>51</v>
      </c>
    </row>
    <row r="76" spans="2:29" x14ac:dyDescent="0.25">
      <c r="B76" s="27">
        <v>10234</v>
      </c>
      <c r="C76" s="28" t="s">
        <v>80</v>
      </c>
      <c r="D76" s="217">
        <f>IF(Init!$R$9="Yes",(TOCA_previous!Y76-LDD_previous!D77),(TOCA_current!AF76-LDD_current!D77))*Rates_previous!$E$74*100*12</f>
        <v>16080077.751156438</v>
      </c>
      <c r="E76" s="218">
        <f>IF(Init!$R$9="Yes",(TOCA_previous!AB76-LDD_previous!D77),(TOCA_current!AI76-LDD_current!D77))*Rates_previous!$E$75*100*12</f>
        <v>-2472771.968560128</v>
      </c>
      <c r="F76" s="218">
        <f>IF(VLOOKUP($B76,TOCA_current!$B:$AH,33,FALSE)=0,(SUMPRODUCT(LS_Demand_Rates_Restatement!$C$4:$Z$4,IF(Init!$R$9="Yes",LS_previous!$D77:$AA77,LS_current!$D77:$AA77))-SUMPRODUCT(LS_Demand_Rates_Restatement!$C$4:$Z$4,IF(Init!$R$9="Yes",LDD_previous!$F77:$AC77,LDD_current!$F77:$AC77))),(SUMPRODUCT(LS_Demand_Rates_Restatement!$C$4:$AX$4,IF(Init!$R$9="Yes",LS_previous!$D77:$AY77,LS_current!$D77:$AY77))-SUMPRODUCT(LS_Demand_Rates_Restatement!$C$4:$AX$4,IF(Init!$R$9="Yes",LDD_previous!$F77:$BA77,LDD_current!$F77:$BA77)))/2)</f>
        <v>509448.84042267629</v>
      </c>
      <c r="G76" s="218">
        <f>+SUMPRODUCT(LS_Demand_Rates_Restatement!$C$6:$Z$6,IF(Init!$R$9="Yes",Demand_previous!D77:AA77,Demand_current!D77:AA77))-SUMPRODUCT(LS_Demand_Rates_Restatement!$C$6:$Z$6,IF(Init!$R$9="Yes",LDD_previous!BB77:BY77,LDD_current!BB77:BY77))</f>
        <v>656762.71730353893</v>
      </c>
      <c r="H76" s="218">
        <f>-IRD!C77*Rates_previous!$H$32</f>
        <v>0</v>
      </c>
      <c r="I76" s="218">
        <f>+IF(AND(L76&gt;0,J76&gt;0),-1*MIN(L76,J76)*Rates_previous!$H$33,IF(AND(L76&lt;0,K76&lt;ABS(L76)),(-1*L76-K76)*Rates_previous!$H$33,IF(AND(K76&gt;0,J76&gt;0,L76&lt;=0,ABS(L76)&lt;K76),-1*MIN(K76,K76+L76,J76)*Rates_previous!$H$33,0)))*IF(VLOOKUP($B76,TOCA_current!$B:$AH,33,FALSE)=0,1,0)*(1-TOCA_previous!AI76)</f>
        <v>0</v>
      </c>
      <c r="J76" s="237">
        <f>MAX(IF(Init!$R$9="Yes",(TOCA_previous!S76/SUMPRODUCT(TOCA_previous!$D$4:$D$137,TOCA_previous!$S$4:$S$137)-TOCA_previous!Y76)*RT1SC!$C$3*VLOOKUP(Init!$R$3,Init!$K:$M,3,FALSE),V76),0)</f>
        <v>0</v>
      </c>
      <c r="K76" s="237">
        <f>IF(Init!$R$9="Yes",TOCA_previous!W76*VLOOKUP(Init!$R$3,Init!$K:$M,3,FALSE),W76)</f>
        <v>0</v>
      </c>
      <c r="L76" s="237">
        <f>IF(Init!$R$9="No",X76,IF(TOCA_previous!AA76=0,SUM(LS_previous!D77:AA77),0))</f>
        <v>7056.4573022400346</v>
      </c>
      <c r="M76" s="218">
        <f>+TOCA_previous!$D76*SUM('Charges_Including Slice and LS'!D76:I76)</f>
        <v>14773517.340322526</v>
      </c>
      <c r="N76" s="218">
        <f>IF(Init!$R$9="Yes",TOCA_previous!Y76*RT1SC!$C$3*VLOOKUP(Init!$R$3,Init!$K:$M,3,FALSE)+IF(VLOOKUP($B76,TOCA_current!B:AO,33,FALSE)=0,SUM(LS_previous!D77:AA77),SUM(LS_previous!D77:AY77)/2),Z76)</f>
        <v>455675.43442136399</v>
      </c>
      <c r="O76" s="219">
        <f t="shared" si="3"/>
        <v>32.421140628488267</v>
      </c>
      <c r="P76" s="217">
        <f>(TOCA_current!AF76-LDD_current!D77)*Rates_current!$E$74*100*12</f>
        <v>16982070.183933258</v>
      </c>
      <c r="Q76" s="218">
        <f>(TOCA_current!AI76-LDD_current!D77)*Rates_current!$E$75*100*12</f>
        <v>-2524562.7185658361</v>
      </c>
      <c r="R76" s="218">
        <f>IF(VLOOKUP($B76,TOCA_current!$B:$AH,33,FALSE)=0,(SUMPRODUCT(LS_Demand_Rates_Restatement!$C$5:$Z$5,LS_current!$D77:$AA77)-SUMPRODUCT(LS_Demand_Rates_Restatement!$C$5:$Z$5,LDD_current!$F77:$AC77)),(SUMPRODUCT(LS_Demand_Rates_Restatement!$C$5:$AX$5,LS_current!$D77:$AY77)-SUMPRODUCT(LS_Demand_Rates_Restatement!$C$5:$AX$5,LDD_current!$F77:$BA77))/2)</f>
        <v>134506.3566426044</v>
      </c>
      <c r="S76" s="218">
        <f>+SUMPRODUCT(LS_Demand_Rates_Restatement!$C$7:$Z$7,Demand_current!D77:AA77)-SUMPRODUCT(LS_Demand_Rates_Restatement!$C$7:$Z$7,LDD_current!BB77:BY77)</f>
        <v>692045.97592730657</v>
      </c>
      <c r="T76" s="218">
        <f>-IRD!G77*Rates_current!$H$32</f>
        <v>0</v>
      </c>
      <c r="U76" s="218">
        <f>+IF(AND(X76&gt;0,V76&gt;0),-1*MIN(X76,V76)*Rates_current!$H$33,IF(AND(X76&lt;0,W76&lt;ABS(X76)),(-1*X76-W76)*Rates_current!$H$33,0))*IF(VLOOKUP($B76,TOCA_current!$B:$AH,33,FALSE)=0,1,0)*(1-TOCA_current!AP76)</f>
        <v>11.87486080319958</v>
      </c>
      <c r="V76" s="237">
        <f>MAX((TOCA_current!S76/SUMPRODUCT(TOCA_current!$D$4:$D$137,TOCA_current!$S$4:$S$137)-TOCA_current!AF76)*RT1SC!$C$4*VLOOKUP(Init!$R$4,Init!$K:$M,3,FALSE),0)</f>
        <v>2.955921831296207</v>
      </c>
      <c r="W76" s="237">
        <f>TOCA_current!X76*VLOOKUP(Init!$R$4,Init!$K:$M,3,FALSE)</f>
        <v>12078</v>
      </c>
      <c r="X76" s="237">
        <f>IF(TOCA_current!AH76=0,SUM(LS_current!D77:AA77),0)</f>
        <v>1.4144396878728003</v>
      </c>
      <c r="Y76" s="218">
        <f>TOCA_current!D76*SUM('Charges_Including Slice and LS'!P76:U76)</f>
        <v>15284071.672798134</v>
      </c>
      <c r="Z76" s="218">
        <f>+TOCA_current!AF76*RT1SC!$C$4*VLOOKUP(Init!$R$4,Init!$K:$M,3,FALSE)+IF(VLOOKUP($B76,TOCA_current!B:AI,33,FALSE)=0,SUM(LS_current!D77:AA77),SUM(LS_current!D77:AY77)/2)</f>
        <v>443608.09004416788</v>
      </c>
      <c r="AA76" s="219">
        <f t="shared" si="4"/>
        <v>34.453996705236761</v>
      </c>
      <c r="AB76" s="224">
        <f>IF(TOCA_current!E76=1,"",AA76/O76-1)</f>
        <v>6.2701559456000089E-2</v>
      </c>
      <c r="AC76" s="235">
        <f t="shared" si="5"/>
        <v>65</v>
      </c>
    </row>
    <row r="77" spans="2:29" x14ac:dyDescent="0.25">
      <c r="B77" s="27">
        <v>10235</v>
      </c>
      <c r="C77" s="28" t="s">
        <v>81</v>
      </c>
      <c r="D77" s="217">
        <f>IF(Init!$R$9="Yes",(TOCA_previous!Y77-LDD_previous!D78),(TOCA_current!AF77-LDD_current!D78))*Rates_previous!$E$74*100*12</f>
        <v>10883138.170919999</v>
      </c>
      <c r="E77" s="218">
        <f>IF(Init!$R$9="Yes",(TOCA_previous!AB77-LDD_previous!D78),(TOCA_current!AI77-LDD_current!D78))*Rates_previous!$E$75*100*12</f>
        <v>-1673593.8355200002</v>
      </c>
      <c r="F77" s="218">
        <f>IF(VLOOKUP($B77,TOCA_current!$B:$AH,33,FALSE)=0,(SUMPRODUCT(LS_Demand_Rates_Restatement!$C$4:$Z$4,IF(Init!$R$9="Yes",LS_previous!$D78:$AA78,LS_current!$D78:$AA78))-SUMPRODUCT(LS_Demand_Rates_Restatement!$C$4:$Z$4,IF(Init!$R$9="Yes",LDD_previous!$F78:$AC78,LDD_current!$F78:$AC78))),(SUMPRODUCT(LS_Demand_Rates_Restatement!$C$4:$AX$4,IF(Init!$R$9="Yes",LS_previous!$D78:$AY78,LS_current!$D78:$AY78))-SUMPRODUCT(LS_Demand_Rates_Restatement!$C$4:$AX$4,IF(Init!$R$9="Yes",LDD_previous!$F78:$BA78,LDD_current!$F78:$BA78)))/2)</f>
        <v>-88627.930816192922</v>
      </c>
      <c r="G77" s="218">
        <f>+SUMPRODUCT(LS_Demand_Rates_Restatement!$C$6:$Z$6,IF(Init!$R$9="Yes",Demand_previous!D78:AA78,Demand_current!D78:AA78))-SUMPRODUCT(LS_Demand_Rates_Restatement!$C$6:$Z$6,IF(Init!$R$9="Yes",LDD_previous!BB78:BY78,LDD_current!BB78:BY78))</f>
        <v>419807.42471837613</v>
      </c>
      <c r="H77" s="218">
        <f>-IRD!C78*Rates_previous!$H$32</f>
        <v>0</v>
      </c>
      <c r="I77" s="218">
        <f>+IF(AND(L77&gt;0,J77&gt;0),-1*MIN(L77,J77)*Rates_previous!$H$33,IF(AND(L77&lt;0,K77&lt;ABS(L77)),(-1*L77-K77)*Rates_previous!$H$33,IF(AND(K77&gt;0,J77&gt;0,L77&lt;=0,ABS(L77)&lt;K77),-1*MIN(K77,K77+L77,J77)*Rates_previous!$H$33,0)))*IF(VLOOKUP($B77,TOCA_current!$B:$AH,33,FALSE)=0,1,0)*(1-TOCA_previous!AI77)</f>
        <v>-25564.890945388706</v>
      </c>
      <c r="J77" s="237">
        <f>MAX(IF(Init!$R$9="Yes",(TOCA_previous!S77/SUMPRODUCT(TOCA_previous!$D$4:$D$137,TOCA_previous!$S$4:$S$137)-TOCA_previous!Y77)*RT1SC!$C$3*VLOOKUP(Init!$R$3,Init!$K:$M,3,FALSE),V77),0)</f>
        <v>5012.5820768086305</v>
      </c>
      <c r="K77" s="237">
        <f>IF(Init!$R$9="Yes",TOCA_previous!W77*VLOOKUP(Init!$R$3,Init!$K:$M,3,FALSE),W77)</f>
        <v>0</v>
      </c>
      <c r="L77" s="237">
        <f>IF(Init!$R$9="No",X77,IF(TOCA_previous!AA77=0,SUM(LS_previous!D78:AA78),0))</f>
        <v>-9262.6416468799671</v>
      </c>
      <c r="M77" s="218">
        <f>+TOCA_previous!$D77*SUM('Charges_Including Slice and LS'!D77:I77)</f>
        <v>9515158.9383567963</v>
      </c>
      <c r="N77" s="218">
        <f>IF(Init!$R$9="Yes",TOCA_previous!Y77*RT1SC!$C$3*VLOOKUP(Init!$R$3,Init!$K:$M,3,FALSE)+IF(VLOOKUP($B77,TOCA_current!B:AO,33,FALSE)=0,SUM(LS_previous!D78:AA78),SUM(LS_previous!D78:AY78)/2),Z77)</f>
        <v>279018.17140913202</v>
      </c>
      <c r="O77" s="219">
        <f t="shared" si="3"/>
        <v>34.102291224625858</v>
      </c>
      <c r="P77" s="217">
        <f>(TOCA_current!AF77-LDD_current!D78)*Rates_current!$E$74*100*12</f>
        <v>11252063.160372166</v>
      </c>
      <c r="Q77" s="218">
        <f>(TOCA_current!AI77-LDD_current!D78)*Rates_current!$E$75*100*12</f>
        <v>-1672737.1194413672</v>
      </c>
      <c r="R77" s="218">
        <f>IF(VLOOKUP($B77,TOCA_current!$B:$AH,33,FALSE)=0,(SUMPRODUCT(LS_Demand_Rates_Restatement!$C$5:$Z$5,LS_current!$D78:$AA78)-SUMPRODUCT(LS_Demand_Rates_Restatement!$C$5:$Z$5,LDD_current!$F78:$AC78)),(SUMPRODUCT(LS_Demand_Rates_Restatement!$C$5:$AX$5,LS_current!$D78:$AY78)-SUMPRODUCT(LS_Demand_Rates_Restatement!$C$5:$AX$5,LDD_current!$F78:$BA78))/2)</f>
        <v>83713.400036556995</v>
      </c>
      <c r="S77" s="218">
        <f>+SUMPRODUCT(LS_Demand_Rates_Restatement!$C$7:$Z$7,Demand_current!D78:AA78)-SUMPRODUCT(LS_Demand_Rates_Restatement!$C$7:$Z$7,LDD_current!BB78:BY78)</f>
        <v>449733.83794408845</v>
      </c>
      <c r="T77" s="218">
        <f>-IRD!G78*Rates_current!$H$32</f>
        <v>0</v>
      </c>
      <c r="U77" s="218">
        <f>+IF(AND(X77&gt;0,V77&gt;0),-1*MIN(X77,V77)*Rates_current!$H$33,IF(AND(X77&lt;0,W77&lt;ABS(X77)),(-1*X77-W77)*Rates_current!$H$33,0))*IF(VLOOKUP($B77,TOCA_current!$B:$AH,33,FALSE)=0,1,0)*(1-TOCA_current!AP77)</f>
        <v>1720.6465985376979</v>
      </c>
      <c r="V77" s="237">
        <f>MAX((TOCA_current!S77/SUMPRODUCT(TOCA_current!$D$4:$D$137,TOCA_current!$S$4:$S$137)-TOCA_current!AF77)*RT1SC!$C$4*VLOOKUP(Init!$R$4,Init!$K:$M,3,FALSE),0)</f>
        <v>9196.8059345926722</v>
      </c>
      <c r="W77" s="237">
        <f>TOCA_current!X77*VLOOKUP(Init!$R$4,Init!$K:$M,3,FALSE)</f>
        <v>0</v>
      </c>
      <c r="X77" s="237">
        <f>IF(TOCA_current!AH77=0,SUM(LS_current!D78:AA78),0)</f>
        <v>194.42334446753648</v>
      </c>
      <c r="Y77" s="218">
        <f>TOCA_current!D77*SUM('Charges_Including Slice and LS'!P77:U77)</f>
        <v>10114493.925509982</v>
      </c>
      <c r="Z77" s="218">
        <f>+TOCA_current!AF77*RT1SC!$C$4*VLOOKUP(Init!$R$4,Init!$K:$M,3,FALSE)+IF(VLOOKUP($B77,TOCA_current!B:AI,33,FALSE)=0,SUM(LS_current!D78:AA78),SUM(LS_current!D78:AY78)/2)</f>
        <v>279025.01865631551</v>
      </c>
      <c r="AA77" s="219">
        <f t="shared" si="4"/>
        <v>36.249415820193327</v>
      </c>
      <c r="AB77" s="224">
        <f>IF(TOCA_current!E77=1,"",AA77/O77-1)</f>
        <v>6.2961300207799331E-2</v>
      </c>
      <c r="AC77" s="235">
        <f t="shared" si="5"/>
        <v>62</v>
      </c>
    </row>
    <row r="78" spans="2:29" x14ac:dyDescent="0.25">
      <c r="B78" s="27">
        <v>10236</v>
      </c>
      <c r="C78" s="28" t="s">
        <v>82</v>
      </c>
      <c r="D78" s="217">
        <f>IF(Init!$R$9="Yes",(TOCA_previous!Y78-LDD_previous!D79),(TOCA_current!AF78-LDD_current!D79))*Rates_previous!$E$74*100*12</f>
        <v>9032648.8895866517</v>
      </c>
      <c r="E78" s="218">
        <f>IF(Init!$R$9="Yes",(TOCA_previous!AB78-LDD_previous!D79),(TOCA_current!AI78-LDD_current!D79))*Rates_previous!$E$75*100*12</f>
        <v>-1389028.1702406146</v>
      </c>
      <c r="F78" s="218">
        <f>IF(VLOOKUP($B78,TOCA_current!$B:$AH,33,FALSE)=0,(SUMPRODUCT(LS_Demand_Rates_Restatement!$C$4:$Z$4,IF(Init!$R$9="Yes",LS_previous!$D79:$AA79,LS_current!$D79:$AA79))-SUMPRODUCT(LS_Demand_Rates_Restatement!$C$4:$Z$4,IF(Init!$R$9="Yes",LDD_previous!$F79:$AC79,LDD_current!$F79:$AC79))),(SUMPRODUCT(LS_Demand_Rates_Restatement!$C$4:$AX$4,IF(Init!$R$9="Yes",LS_previous!$D79:$AY79,LS_current!$D79:$AY79))-SUMPRODUCT(LS_Demand_Rates_Restatement!$C$4:$AX$4,IF(Init!$R$9="Yes",LDD_previous!$F79:$BA79,LDD_current!$F79:$BA79)))/2)</f>
        <v>15615.974751107051</v>
      </c>
      <c r="G78" s="218">
        <f>+SUMPRODUCT(LS_Demand_Rates_Restatement!$C$6:$Z$6,IF(Init!$R$9="Yes",Demand_previous!D79:AA79,Demand_current!D79:AA79))-SUMPRODUCT(LS_Demand_Rates_Restatement!$C$6:$Z$6,IF(Init!$R$9="Yes",LDD_previous!BB79:BY79,LDD_current!BB79:BY79))</f>
        <v>316710.49177874665</v>
      </c>
      <c r="H78" s="218">
        <f>-IRD!C79*Rates_previous!$H$32</f>
        <v>0</v>
      </c>
      <c r="I78" s="218">
        <f>+IF(AND(L78&gt;0,J78&gt;0),-1*MIN(L78,J78)*Rates_previous!$H$33,IF(AND(L78&lt;0,K78&lt;ABS(L78)),(-1*L78-K78)*Rates_previous!$H$33,IF(AND(K78&gt;0,J78&gt;0,L78&lt;=0,ABS(L78)&lt;K78),-1*MIN(K78,K78+L78,J78)*Rates_previous!$H$33,0)))*IF(VLOOKUP($B78,TOCA_current!$B:$AH,33,FALSE)=0,1,0)*(1-TOCA_previous!AI78)</f>
        <v>0</v>
      </c>
      <c r="J78" s="237">
        <f>MAX(IF(Init!$R$9="Yes",(TOCA_previous!S78/SUMPRODUCT(TOCA_previous!$D$4:$D$137,TOCA_previous!$S$4:$S$137)-TOCA_previous!Y78)*RT1SC!$C$3*VLOOKUP(Init!$R$3,Init!$K:$M,3,FALSE),V78),0)</f>
        <v>0</v>
      </c>
      <c r="K78" s="237">
        <f>IF(Init!$R$9="Yes",TOCA_previous!W78*VLOOKUP(Init!$R$3,Init!$K:$M,3,FALSE),W78)</f>
        <v>1524.2399999999998</v>
      </c>
      <c r="L78" s="237">
        <f>IF(Init!$R$9="No",X78,IF(TOCA_previous!AA78=0,SUM(LS_previous!D79:AA79),0))</f>
        <v>0</v>
      </c>
      <c r="M78" s="218">
        <f>+TOCA_previous!$D78*SUM('Charges_Including Slice and LS'!D78:I78)</f>
        <v>0</v>
      </c>
      <c r="N78" s="218">
        <f>IF(Init!$R$9="Yes",TOCA_previous!Y78*RT1SC!$C$3*VLOOKUP(Init!$R$3,Init!$K:$M,3,FALSE)+IF(VLOOKUP($B78,TOCA_current!B:AO,33,FALSE)=0,SUM(LS_previous!D79:AA79),SUM(LS_previous!D79:AY79)/2),Z78)</f>
        <v>256003.73454272401</v>
      </c>
      <c r="O78" s="219">
        <f t="shared" si="3"/>
        <v>0</v>
      </c>
      <c r="P78" s="217">
        <f>(TOCA_current!AF78-LDD_current!D79)*Rates_current!$E$74*100*12</f>
        <v>9079255.5304255486</v>
      </c>
      <c r="Q78" s="218">
        <f>(TOCA_current!AI78-LDD_current!D79)*Rates_current!$E$75*100*12</f>
        <v>-1349726.492482096</v>
      </c>
      <c r="R78" s="218">
        <f>IF(VLOOKUP($B78,TOCA_current!$B:$AH,33,FALSE)=0,(SUMPRODUCT(LS_Demand_Rates_Restatement!$C$5:$Z$5,LS_current!$D79:$AA79)-SUMPRODUCT(LS_Demand_Rates_Restatement!$C$5:$Z$5,LDD_current!$F79:$AC79)),(SUMPRODUCT(LS_Demand_Rates_Restatement!$C$5:$AX$5,LS_current!$D79:$AY79)-SUMPRODUCT(LS_Demand_Rates_Restatement!$C$5:$AX$5,LDD_current!$F79:$BA79))/2)</f>
        <v>-6124.6226968189221</v>
      </c>
      <c r="S78" s="218">
        <f>+SUMPRODUCT(LS_Demand_Rates_Restatement!$C$7:$Z$7,Demand_current!D79:AA79)-SUMPRODUCT(LS_Demand_Rates_Restatement!$C$7:$Z$7,LDD_current!BB79:BY79)</f>
        <v>-23685.258656129048</v>
      </c>
      <c r="T78" s="218">
        <f>-IRD!G79*Rates_current!$H$32</f>
        <v>0</v>
      </c>
      <c r="U78" s="218">
        <f>+IF(AND(X78&gt;0,V78&gt;0),-1*MIN(X78,V78)*Rates_current!$H$33,IF(AND(X78&lt;0,W78&lt;ABS(X78)),(-1*X78-W78)*Rates_current!$H$33,0))*IF(VLOOKUP($B78,TOCA_current!$B:$AH,33,FALSE)=0,1,0)*(1-TOCA_current!AP78)</f>
        <v>0</v>
      </c>
      <c r="V78" s="237">
        <f>MAX((TOCA_current!S78/SUMPRODUCT(TOCA_current!$D$4:$D$137,TOCA_current!$S$4:$S$137)-TOCA_current!AF78)*RT1SC!$C$4*VLOOKUP(Init!$R$4,Init!$K:$M,3,FALSE),0)</f>
        <v>12517.726868475891</v>
      </c>
      <c r="W78" s="237">
        <f>TOCA_current!X78*VLOOKUP(Init!$R$4,Init!$K:$M,3,FALSE)</f>
        <v>0</v>
      </c>
      <c r="X78" s="237">
        <f>IF(TOCA_current!AH78=0,SUM(LS_current!D79:AA79),0)</f>
        <v>0</v>
      </c>
      <c r="Y78" s="218">
        <f>TOCA_current!D78*SUM('Charges_Including Slice and LS'!P78:U78)</f>
        <v>0</v>
      </c>
      <c r="Z78" s="218">
        <f>+TOCA_current!AF78*RT1SC!$C$4*VLOOKUP(Init!$R$4,Init!$K:$M,3,FALSE)+IF(VLOOKUP($B78,TOCA_current!B:AI,33,FALSE)=0,SUM(LS_current!D79:AA79),SUM(LS_current!D79:AY79)/2)</f>
        <v>240628.405382856</v>
      </c>
      <c r="AA78" s="219">
        <f t="shared" si="4"/>
        <v>0</v>
      </c>
      <c r="AB78" s="224" t="str">
        <f>IF(TOCA_current!E78=1,"",AA78/O78-1)</f>
        <v/>
      </c>
      <c r="AC78" s="235" t="str">
        <f t="shared" si="5"/>
        <v/>
      </c>
    </row>
    <row r="79" spans="2:29" x14ac:dyDescent="0.25">
      <c r="B79" s="27">
        <v>10237</v>
      </c>
      <c r="C79" s="28" t="s">
        <v>83</v>
      </c>
      <c r="D79" s="217">
        <f>IF(Init!$R$9="Yes",(TOCA_previous!Y79-LDD_previous!D80),(TOCA_current!AF79-LDD_current!D80))*Rates_previous!$E$74*100*12</f>
        <v>33909721.3065852</v>
      </c>
      <c r="E79" s="218">
        <f>IF(Init!$R$9="Yes",(TOCA_previous!AB79-LDD_previous!D80),(TOCA_current!AI79-LDD_current!D80))*Rates_previous!$E$75*100*12</f>
        <v>-1732709.7280512</v>
      </c>
      <c r="F79" s="218">
        <f>IF(VLOOKUP($B79,TOCA_current!$B:$AH,33,FALSE)=0,(SUMPRODUCT(LS_Demand_Rates_Restatement!$C$4:$Z$4,IF(Init!$R$9="Yes",LS_previous!$D80:$AA80,LS_current!$D80:$AA80))-SUMPRODUCT(LS_Demand_Rates_Restatement!$C$4:$Z$4,IF(Init!$R$9="Yes",LDD_previous!$F80:$AC80,LDD_current!$F80:$AC80))),(SUMPRODUCT(LS_Demand_Rates_Restatement!$C$4:$AX$4,IF(Init!$R$9="Yes",LS_previous!$D80:$AY80,LS_current!$D80:$AY80))-SUMPRODUCT(LS_Demand_Rates_Restatement!$C$4:$AX$4,IF(Init!$R$9="Yes",LDD_previous!$F80:$BA80,LDD_current!$F80:$BA80)))/2)</f>
        <v>86848.845388098329</v>
      </c>
      <c r="G79" s="218">
        <f>+SUMPRODUCT(LS_Demand_Rates_Restatement!$C$6:$Z$6,IF(Init!$R$9="Yes",Demand_previous!D80:AA80,Demand_current!D80:AA80))-SUMPRODUCT(LS_Demand_Rates_Restatement!$C$6:$Z$6,IF(Init!$R$9="Yes",LDD_previous!BB80:BY80,LDD_current!BB80:BY80))</f>
        <v>-144693.44236559939</v>
      </c>
      <c r="H79" s="218">
        <f>-IRD!C80*Rates_previous!$H$32</f>
        <v>0</v>
      </c>
      <c r="I79" s="218">
        <f>+IF(AND(L79&gt;0,J79&gt;0),-1*MIN(L79,J79)*Rates_previous!$H$33,IF(AND(L79&lt;0,K79&lt;ABS(L79)),(-1*L79-K79)*Rates_previous!$H$33,IF(AND(K79&gt;0,J79&gt;0,L79&lt;=0,ABS(L79)&lt;K79),-1*MIN(K79,K79+L79,J79)*Rates_previous!$H$33,0)))*IF(VLOOKUP($B79,TOCA_current!$B:$AH,33,FALSE)=0,1,0)*(1-TOCA_previous!AI79)</f>
        <v>0</v>
      </c>
      <c r="J79" s="237">
        <f>MAX(IF(Init!$R$9="Yes",(TOCA_previous!S79/SUMPRODUCT(TOCA_previous!$D$4:$D$137,TOCA_previous!$S$4:$S$137)-TOCA_previous!Y79)*RT1SC!$C$3*VLOOKUP(Init!$R$3,Init!$K:$M,3,FALSE),V79),0)</f>
        <v>47911.164802996929</v>
      </c>
      <c r="K79" s="237">
        <f>IF(Init!$R$9="Yes",TOCA_previous!W79*VLOOKUP(Init!$R$3,Init!$K:$M,3,FALSE),W79)</f>
        <v>13779.48</v>
      </c>
      <c r="L79" s="237">
        <f>IF(Init!$R$9="No",X79,IF(TOCA_previous!AA79=0,SUM(LS_previous!D80:AA80),0))</f>
        <v>0</v>
      </c>
      <c r="M79" s="218">
        <f>+TOCA_previous!$D79*SUM('Charges_Including Slice and LS'!D79:I79)</f>
        <v>32119166.981556501</v>
      </c>
      <c r="N79" s="218">
        <f>IF(Init!$R$9="Yes",TOCA_previous!Y79*RT1SC!$C$3*VLOOKUP(Init!$R$3,Init!$K:$M,3,FALSE)+IF(VLOOKUP($B79,TOCA_current!B:AO,33,FALSE)=0,SUM(LS_previous!D80:AA80),SUM(LS_previous!D80:AY80)/2),Z79)</f>
        <v>952519.85804988001</v>
      </c>
      <c r="O79" s="219">
        <f t="shared" si="3"/>
        <v>33.720207206299037</v>
      </c>
      <c r="P79" s="217">
        <f>(TOCA_current!AF79-LDD_current!D80)*Rates_current!$E$74*100*12</f>
        <v>36318152.105386265</v>
      </c>
      <c r="Q79" s="218">
        <f>(TOCA_current!AI79-LDD_current!D80)*Rates_current!$E$75*100*12</f>
        <v>-1859673.0453755495</v>
      </c>
      <c r="R79" s="218">
        <f>IF(VLOOKUP($B79,TOCA_current!$B:$AH,33,FALSE)=0,(SUMPRODUCT(LS_Demand_Rates_Restatement!$C$5:$Z$5,LS_current!$D80:$AA80)-SUMPRODUCT(LS_Demand_Rates_Restatement!$C$5:$Z$5,LDD_current!$F80:$AC80)),(SUMPRODUCT(LS_Demand_Rates_Restatement!$C$5:$AX$5,LS_current!$D80:$AY80)-SUMPRODUCT(LS_Demand_Rates_Restatement!$C$5:$AX$5,LDD_current!$F80:$BA80))/2)</f>
        <v>-19690.614037297422</v>
      </c>
      <c r="S79" s="218">
        <f>+SUMPRODUCT(LS_Demand_Rates_Restatement!$C$7:$Z$7,Demand_current!D80:AA80)-SUMPRODUCT(LS_Demand_Rates_Restatement!$C$7:$Z$7,LDD_current!BB80:BY80)</f>
        <v>-127265.83360428574</v>
      </c>
      <c r="T79" s="218">
        <f>-IRD!G80*Rates_current!$H$32</f>
        <v>0</v>
      </c>
      <c r="U79" s="218">
        <f>+IF(AND(X79&gt;0,V79&gt;0),-1*MIN(X79,V79)*Rates_current!$H$33,IF(AND(X79&lt;0,W79&lt;ABS(X79)),(-1*X79-W79)*Rates_current!$H$33,0))*IF(VLOOKUP($B79,TOCA_current!$B:$AH,33,FALSE)=0,1,0)*(1-TOCA_current!AP79)</f>
        <v>0</v>
      </c>
      <c r="V79" s="237">
        <f>MAX((TOCA_current!S79/SUMPRODUCT(TOCA_current!$D$4:$D$137,TOCA_current!$S$4:$S$137)-TOCA_current!AF79)*RT1SC!$C$4*VLOOKUP(Init!$R$4,Init!$K:$M,3,FALSE),0)</f>
        <v>36759.143433159188</v>
      </c>
      <c r="W79" s="237">
        <f>TOCA_current!X79*VLOOKUP(Init!$R$4,Init!$K:$M,3,FALSE)</f>
        <v>0</v>
      </c>
      <c r="X79" s="237">
        <f>IF(TOCA_current!AH79=0,SUM(LS_current!D80:AA80),0)</f>
        <v>0</v>
      </c>
      <c r="Y79" s="218">
        <f>TOCA_current!D79*SUM('Charges_Including Slice and LS'!P79:U79)</f>
        <v>34311522.612369135</v>
      </c>
      <c r="Z79" s="218">
        <f>+TOCA_current!AF79*RT1SC!$C$4*VLOOKUP(Init!$R$4,Init!$K:$M,3,FALSE)+IF(VLOOKUP($B79,TOCA_current!B:AI,33,FALSE)=0,SUM(LS_current!D80:AA80),SUM(LS_current!D80:AY80)/2)</f>
        <v>952519.24444026803</v>
      </c>
      <c r="AA79" s="219">
        <f t="shared" si="4"/>
        <v>36.021868127747616</v>
      </c>
      <c r="AB79" s="224">
        <f>IF(TOCA_current!E79=1,"",AA79/O79-1)</f>
        <v>6.8257615007141004E-2</v>
      </c>
      <c r="AC79" s="235">
        <f t="shared" si="5"/>
        <v>39</v>
      </c>
    </row>
    <row r="80" spans="2:29" x14ac:dyDescent="0.25">
      <c r="B80" s="27">
        <v>10239</v>
      </c>
      <c r="C80" s="28" t="s">
        <v>84</v>
      </c>
      <c r="D80" s="217">
        <f>IF(Init!$R$9="Yes",(TOCA_previous!Y80-LDD_previous!D81),(TOCA_current!AF80-LDD_current!D81))*Rates_previous!$E$74*100*12</f>
        <v>4275959.9721623994</v>
      </c>
      <c r="E80" s="218">
        <f>IF(Init!$R$9="Yes",(TOCA_previous!AB80-LDD_previous!D81),(TOCA_current!AI80-LDD_current!D81))*Rates_previous!$E$75*100*12</f>
        <v>-657551.17117440002</v>
      </c>
      <c r="F80" s="218">
        <f>IF(VLOOKUP($B80,TOCA_current!$B:$AH,33,FALSE)=0,(SUMPRODUCT(LS_Demand_Rates_Restatement!$C$4:$Z$4,IF(Init!$R$9="Yes",LS_previous!$D81:$AA81,LS_current!$D81:$AA81))-SUMPRODUCT(LS_Demand_Rates_Restatement!$C$4:$Z$4,IF(Init!$R$9="Yes",LDD_previous!$F81:$AC81,LDD_current!$F81:$AC81))),(SUMPRODUCT(LS_Demand_Rates_Restatement!$C$4:$AX$4,IF(Init!$R$9="Yes",LS_previous!$D81:$AY81,LS_current!$D81:$AY81))-SUMPRODUCT(LS_Demand_Rates_Restatement!$C$4:$AX$4,IF(Init!$R$9="Yes",LDD_previous!$F81:$BA81,LDD_current!$F81:$BA81)))/2)</f>
        <v>-5282.5529653238646</v>
      </c>
      <c r="G80" s="218">
        <f>+SUMPRODUCT(LS_Demand_Rates_Restatement!$C$6:$Z$6,IF(Init!$R$9="Yes",Demand_previous!D81:AA81,Demand_current!D81:AA81))-SUMPRODUCT(LS_Demand_Rates_Restatement!$C$6:$Z$6,IF(Init!$R$9="Yes",LDD_previous!BB81:BY81,LDD_current!BB81:BY81))</f>
        <v>144847.97969310582</v>
      </c>
      <c r="H80" s="218">
        <f>-IRD!C81*Rates_previous!$H$32</f>
        <v>0</v>
      </c>
      <c r="I80" s="218">
        <f>+IF(AND(L80&gt;0,J80&gt;0),-1*MIN(L80,J80)*Rates_previous!$H$33,IF(AND(L80&lt;0,K80&lt;ABS(L80)),(-1*L80-K80)*Rates_previous!$H$33,IF(AND(K80&gt;0,J80&gt;0,L80&lt;=0,ABS(L80)&lt;K80),-1*MIN(K80,K80+L80,J80)*Rates_previous!$H$33,0)))*IF(VLOOKUP($B80,TOCA_current!$B:$AH,33,FALSE)=0,1,0)*(1-TOCA_previous!AI80)</f>
        <v>0</v>
      </c>
      <c r="J80" s="237">
        <f>MAX(IF(Init!$R$9="Yes",(TOCA_previous!S80/SUMPRODUCT(TOCA_previous!$D$4:$D$137,TOCA_previous!$S$4:$S$137)-TOCA_previous!Y80)*RT1SC!$C$3*VLOOKUP(Init!$R$3,Init!$K:$M,3,FALSE),V80),0)</f>
        <v>6386.0664132404781</v>
      </c>
      <c r="K80" s="237">
        <f>IF(Init!$R$9="Yes",TOCA_previous!W80*VLOOKUP(Init!$R$3,Init!$K:$M,3,FALSE),W80)</f>
        <v>0</v>
      </c>
      <c r="L80" s="237">
        <f>IF(Init!$R$9="No",X80,IF(TOCA_previous!AA80=0,SUM(LS_previous!D81:AA81),0))</f>
        <v>0</v>
      </c>
      <c r="M80" s="218">
        <f>+TOCA_previous!$D80*SUM('Charges_Including Slice and LS'!D80:I80)</f>
        <v>0</v>
      </c>
      <c r="N80" s="218">
        <f>IF(Init!$R$9="Yes",TOCA_previous!Y80*RT1SC!$C$3*VLOOKUP(Init!$R$3,Init!$K:$M,3,FALSE)+IF(VLOOKUP($B80,TOCA_current!B:AO,33,FALSE)=0,SUM(LS_previous!D81:AA81),SUM(LS_previous!D81:AY81)/2),Z80)</f>
        <v>121790.18153584799</v>
      </c>
      <c r="O80" s="219">
        <f t="shared" si="3"/>
        <v>0</v>
      </c>
      <c r="P80" s="217">
        <f>(TOCA_current!AF80-LDD_current!D81)*Rates_current!$E$74*100*12</f>
        <v>4525825.9984515607</v>
      </c>
      <c r="Q80" s="218">
        <f>(TOCA_current!AI80-LDD_current!D81)*Rates_current!$E$75*100*12</f>
        <v>-672811.46895840159</v>
      </c>
      <c r="R80" s="218">
        <f>IF(VLOOKUP($B80,TOCA_current!$B:$AH,33,FALSE)=0,(SUMPRODUCT(LS_Demand_Rates_Restatement!$C$5:$Z$5,LS_current!$D81:$AA81)-SUMPRODUCT(LS_Demand_Rates_Restatement!$C$5:$Z$5,LDD_current!$F81:$AC81)),(SUMPRODUCT(LS_Demand_Rates_Restatement!$C$5:$AX$5,LS_current!$D81:$AY81)-SUMPRODUCT(LS_Demand_Rates_Restatement!$C$5:$AX$5,LDD_current!$F81:$BA81))/2)</f>
        <v>-2411.0502836624451</v>
      </c>
      <c r="S80" s="218">
        <f>+SUMPRODUCT(LS_Demand_Rates_Restatement!$C$7:$Z$7,Demand_current!D81:AA81)-SUMPRODUCT(LS_Demand_Rates_Restatement!$C$7:$Z$7,LDD_current!BB81:BY81)</f>
        <v>-11905.915420430645</v>
      </c>
      <c r="T80" s="218">
        <f>-IRD!G81*Rates_current!$H$32</f>
        <v>0</v>
      </c>
      <c r="U80" s="218">
        <f>+IF(AND(X80&gt;0,V80&gt;0),-1*MIN(X80,V80)*Rates_current!$H$33,IF(AND(X80&lt;0,W80&lt;ABS(X80)),(-1*X80-W80)*Rates_current!$H$33,0))*IF(VLOOKUP($B80,TOCA_current!$B:$AH,33,FALSE)=0,1,0)*(1-TOCA_current!AP80)</f>
        <v>0</v>
      </c>
      <c r="V80" s="237">
        <f>MAX((TOCA_current!S80/SUMPRODUCT(TOCA_current!$D$4:$D$137,TOCA_current!$S$4:$S$137)-TOCA_current!AF80)*RT1SC!$C$4*VLOOKUP(Init!$R$4,Init!$K:$M,3,FALSE),0)</f>
        <v>1188.0963932431841</v>
      </c>
      <c r="W80" s="237">
        <f>TOCA_current!X80*VLOOKUP(Init!$R$4,Init!$K:$M,3,FALSE)</f>
        <v>0</v>
      </c>
      <c r="X80" s="237">
        <f>IF(TOCA_current!AH80=0,SUM(LS_current!D81:AA81),0)</f>
        <v>0</v>
      </c>
      <c r="Y80" s="218">
        <f>TOCA_current!D80*SUM('Charges_Including Slice and LS'!P80:U80)</f>
        <v>0</v>
      </c>
      <c r="Z80" s="218">
        <f>+TOCA_current!AF80*RT1SC!$C$4*VLOOKUP(Init!$R$4,Init!$K:$M,3,FALSE)+IF(VLOOKUP($B80,TOCA_current!B:AI,33,FALSE)=0,SUM(LS_current!D81:AA81),SUM(LS_current!D81:AY81)/2)</f>
        <v>120593.29704623998</v>
      </c>
      <c r="AA80" s="219">
        <f t="shared" si="4"/>
        <v>0</v>
      </c>
      <c r="AB80" s="224" t="str">
        <f>IF(TOCA_current!E80=1,"",AA80/O80-1)</f>
        <v/>
      </c>
      <c r="AC80" s="235" t="str">
        <f t="shared" si="5"/>
        <v/>
      </c>
    </row>
    <row r="81" spans="2:29" x14ac:dyDescent="0.25">
      <c r="B81" s="27">
        <v>10242</v>
      </c>
      <c r="C81" s="28" t="s">
        <v>85</v>
      </c>
      <c r="D81" s="217">
        <f>IF(Init!$R$9="Yes",(TOCA_previous!Y81-LDD_previous!D82),(TOCA_current!AF81-LDD_current!D82))*Rates_previous!$E$74*100*12</f>
        <v>2836560.4053227995</v>
      </c>
      <c r="E81" s="218">
        <f>IF(Init!$R$9="Yes",(TOCA_previous!AB81-LDD_previous!D82),(TOCA_current!AI81-LDD_current!D82))*Rates_previous!$E$75*100*12</f>
        <v>-436202.30983679998</v>
      </c>
      <c r="F81" s="218">
        <f>IF(VLOOKUP($B81,TOCA_current!$B:$AH,33,FALSE)=0,(SUMPRODUCT(LS_Demand_Rates_Restatement!$C$4:$Z$4,IF(Init!$R$9="Yes",LS_previous!$D82:$AA82,LS_current!$D82:$AA82))-SUMPRODUCT(LS_Demand_Rates_Restatement!$C$4:$Z$4,IF(Init!$R$9="Yes",LDD_previous!$F82:$AC82,LDD_current!$F82:$AC82))),(SUMPRODUCT(LS_Demand_Rates_Restatement!$C$4:$AX$4,IF(Init!$R$9="Yes",LS_previous!$D82:$AY82,LS_current!$D82:$AY82))-SUMPRODUCT(LS_Demand_Rates_Restatement!$C$4:$AX$4,IF(Init!$R$9="Yes",LDD_previous!$F82:$BA82,LDD_current!$F82:$BA82)))/2)</f>
        <v>-49642.005771221062</v>
      </c>
      <c r="G81" s="218">
        <f>+SUMPRODUCT(LS_Demand_Rates_Restatement!$C$6:$Z$6,IF(Init!$R$9="Yes",Demand_previous!D82:AA82,Demand_current!D82:AA82))-SUMPRODUCT(LS_Demand_Rates_Restatement!$C$6:$Z$6,IF(Init!$R$9="Yes",LDD_previous!BB82:BY82,LDD_current!BB82:BY82))</f>
        <v>123245.64871687173</v>
      </c>
      <c r="H81" s="218">
        <f>-IRD!C82*Rates_previous!$H$32</f>
        <v>-375588.94</v>
      </c>
      <c r="I81" s="218">
        <f>+IF(AND(L81&gt;0,J81&gt;0),-1*MIN(L81,J81)*Rates_previous!$H$33,IF(AND(L81&lt;0,K81&lt;ABS(L81)),(-1*L81-K81)*Rates_previous!$H$33,IF(AND(K81&gt;0,J81&gt;0,L81&lt;=0,ABS(L81)&lt;K81),-1*MIN(K81,K81+L81,J81)*Rates_previous!$H$33,0)))*IF(VLOOKUP($B81,TOCA_current!$B:$AH,33,FALSE)=0,1,0)*(1-TOCA_previous!AI81)</f>
        <v>5943.9640957534502</v>
      </c>
      <c r="J81" s="237">
        <f>MAX(IF(Init!$R$9="Yes",(TOCA_previous!S81/SUMPRODUCT(TOCA_previous!$D$4:$D$137,TOCA_previous!$S$4:$S$137)-TOCA_previous!Y81)*RT1SC!$C$3*VLOOKUP(Init!$R$3,Init!$K:$M,3,FALSE),V81),0)</f>
        <v>3005.6805639356116</v>
      </c>
      <c r="K81" s="237">
        <f>IF(Init!$R$9="Yes",TOCA_previous!W81*VLOOKUP(Init!$R$3,Init!$K:$M,3,FALSE),W81)</f>
        <v>0</v>
      </c>
      <c r="L81" s="237">
        <f>IF(Init!$R$9="No",X81,IF(TOCA_previous!AA81=0,SUM(LS_previous!D82:AA82),0))</f>
        <v>2315.709870560017</v>
      </c>
      <c r="M81" s="218">
        <f>+TOCA_previous!$D81*SUM('Charges_Including Slice and LS'!D81:I81)</f>
        <v>2104316.7625274034</v>
      </c>
      <c r="N81" s="218">
        <f>IF(Init!$R$9="Yes",TOCA_previous!Y81*RT1SC!$C$3*VLOOKUP(Init!$R$3,Init!$K:$M,3,FALSE)+IF(VLOOKUP($B81,TOCA_current!B:AO,33,FALSE)=0,SUM(LS_previous!D82:AA82),SUM(LS_previous!D82:AY82)/2),Z81)</f>
        <v>83108.142201716022</v>
      </c>
      <c r="O81" s="219">
        <f t="shared" si="3"/>
        <v>25.320223828610061</v>
      </c>
      <c r="P81" s="217">
        <f>(TOCA_current!AF81-LDD_current!D82)*Rates_current!$E$74*100*12</f>
        <v>3108886.6217846125</v>
      </c>
      <c r="Q81" s="218">
        <f>(TOCA_current!AI81-LDD_current!D82)*Rates_current!$E$75*100*12</f>
        <v>-462168.57995505526</v>
      </c>
      <c r="R81" s="218">
        <f>IF(VLOOKUP($B81,TOCA_current!$B:$AH,33,FALSE)=0,(SUMPRODUCT(LS_Demand_Rates_Restatement!$C$5:$Z$5,LS_current!$D82:$AA82)-SUMPRODUCT(LS_Demand_Rates_Restatement!$C$5:$Z$5,LDD_current!$F82:$AC82)),(SUMPRODUCT(LS_Demand_Rates_Restatement!$C$5:$AX$5,LS_current!$D82:$AY82)-SUMPRODUCT(LS_Demand_Rates_Restatement!$C$5:$AX$5,LDD_current!$F82:$BA82))/2)</f>
        <v>-28199.026617634059</v>
      </c>
      <c r="S81" s="218">
        <f>+SUMPRODUCT(LS_Demand_Rates_Restatement!$C$7:$Z$7,Demand_current!D82:AA82)-SUMPRODUCT(LS_Demand_Rates_Restatement!$C$7:$Z$7,LDD_current!BB82:BY82)</f>
        <v>139032.1658121981</v>
      </c>
      <c r="T81" s="218">
        <f>-IRD!G82*Rates_current!$H$32</f>
        <v>-442068.18238000001</v>
      </c>
      <c r="U81" s="218">
        <f>+IF(AND(X81&gt;0,V81&gt;0),-1*MIN(X81,V81)*Rates_current!$H$33,IF(AND(X81&lt;0,W81&lt;ABS(X81)),(-1*X81-W81)*Rates_current!$H$33,0))*IF(VLOOKUP($B81,TOCA_current!$B:$AH,33,FALSE)=0,1,0)*(1-TOCA_current!AP81)</f>
        <v>18.079597006766708</v>
      </c>
      <c r="V81" s="237">
        <f>MAX((TOCA_current!S81/SUMPRODUCT(TOCA_current!$D$4:$D$137,TOCA_current!$S$4:$S$137)-TOCA_current!AF81)*RT1SC!$C$4*VLOOKUP(Init!$R$4,Init!$K:$M,3,FALSE),0)</f>
        <v>2.1971668298240323</v>
      </c>
      <c r="W81" s="237">
        <f>TOCA_current!X81*VLOOKUP(Init!$R$4,Init!$K:$M,3,FALSE)</f>
        <v>0</v>
      </c>
      <c r="X81" s="237">
        <f>IF(TOCA_current!AH81=0,SUM(LS_current!D82:AA82),0)</f>
        <v>252.77449611867723</v>
      </c>
      <c r="Y81" s="218">
        <f>TOCA_current!D81*SUM('Charges_Including Slice and LS'!P81:U81)</f>
        <v>2315501.0782411275</v>
      </c>
      <c r="Z81" s="218">
        <f>+TOCA_current!AF81*RT1SC!$C$4*VLOOKUP(Init!$R$4,Init!$K:$M,3,FALSE)+IF(VLOOKUP($B81,TOCA_current!B:AI,33,FALSE)=0,SUM(LS_current!D82:AA82),SUM(LS_current!D82:AY82)/2)</f>
        <v>83110.061195030677</v>
      </c>
      <c r="AA81" s="219">
        <f t="shared" si="4"/>
        <v>27.860659045930003</v>
      </c>
      <c r="AB81" s="224">
        <f>IF(TOCA_current!E81=1,"",AA81/O81-1)</f>
        <v>0.10033225750751185</v>
      </c>
      <c r="AC81" s="235">
        <f t="shared" si="5"/>
        <v>4</v>
      </c>
    </row>
    <row r="82" spans="2:29" x14ac:dyDescent="0.25">
      <c r="B82" s="27">
        <v>10244</v>
      </c>
      <c r="C82" s="28" t="s">
        <v>86</v>
      </c>
      <c r="D82" s="217">
        <f>IF(Init!$R$9="Yes",(TOCA_previous!Y82-LDD_previous!D83),(TOCA_current!AF82-LDD_current!D83))*Rates_previous!$E$74*100*12</f>
        <v>26955379.446038313</v>
      </c>
      <c r="E82" s="218">
        <f>IF(Init!$R$9="Yes",(TOCA_previous!AB82-LDD_previous!D83),(TOCA_current!AI82-LDD_current!D83))*Rates_previous!$E$75*100*12</f>
        <v>-4145160.7217055741</v>
      </c>
      <c r="F82" s="218">
        <f>IF(VLOOKUP($B82,TOCA_current!$B:$AH,33,FALSE)=0,(SUMPRODUCT(LS_Demand_Rates_Restatement!$C$4:$Z$4,IF(Init!$R$9="Yes",LS_previous!$D83:$AA83,LS_current!$D83:$AA83))-SUMPRODUCT(LS_Demand_Rates_Restatement!$C$4:$Z$4,IF(Init!$R$9="Yes",LDD_previous!$F83:$AC83,LDD_current!$F83:$AC83))),(SUMPRODUCT(LS_Demand_Rates_Restatement!$C$4:$AX$4,IF(Init!$R$9="Yes",LS_previous!$D83:$AY83,LS_current!$D83:$AY83))-SUMPRODUCT(LS_Demand_Rates_Restatement!$C$4:$AX$4,IF(Init!$R$9="Yes",LDD_previous!$F83:$BA83,LDD_current!$F83:$BA83)))/2)</f>
        <v>863738.87168477953</v>
      </c>
      <c r="G82" s="218">
        <f>+SUMPRODUCT(LS_Demand_Rates_Restatement!$C$6:$Z$6,IF(Init!$R$9="Yes",Demand_previous!D83:AA83,Demand_current!D83:AA83))-SUMPRODUCT(LS_Demand_Rates_Restatement!$C$6:$Z$6,IF(Init!$R$9="Yes",LDD_previous!BB83:BY83,LDD_current!BB83:BY83))</f>
        <v>1127958.7810739838</v>
      </c>
      <c r="H82" s="218">
        <f>-IRD!C83*Rates_previous!$H$32</f>
        <v>0</v>
      </c>
      <c r="I82" s="218">
        <f>+IF(AND(L82&gt;0,J82&gt;0),-1*MIN(L82,J82)*Rates_previous!$H$33,IF(AND(L82&lt;0,K82&lt;ABS(L82)),(-1*L82-K82)*Rates_previous!$H$33,IF(AND(K82&gt;0,J82&gt;0,L82&lt;=0,ABS(L82)&lt;K82),-1*MIN(K82,K82+L82,J82)*Rates_previous!$H$33,0)))*IF(VLOOKUP($B82,TOCA_current!$B:$AH,33,FALSE)=0,1,0)*(1-TOCA_previous!AI82)</f>
        <v>0.61272987310143801</v>
      </c>
      <c r="J82" s="237">
        <f>MAX(IF(Init!$R$9="Yes",(TOCA_previous!S82/SUMPRODUCT(TOCA_previous!$D$4:$D$137,TOCA_previous!$S$4:$S$137)-TOCA_previous!Y82)*RT1SC!$C$3*VLOOKUP(Init!$R$3,Init!$K:$M,3,FALSE),V82),0)</f>
        <v>0.2353153675531475</v>
      </c>
      <c r="K82" s="237">
        <f>IF(Init!$R$9="Yes",TOCA_previous!W82*VLOOKUP(Init!$R$3,Init!$K:$M,3,FALSE),W82)</f>
        <v>21558.359999999997</v>
      </c>
      <c r="L82" s="237">
        <f>IF(Init!$R$9="No",X82,IF(TOCA_previous!AA82=0,SUM(LS_previous!D83:AA83),0))</f>
        <v>5907.1282804799994</v>
      </c>
      <c r="M82" s="218">
        <f>+TOCA_previous!$D82*SUM('Charges_Including Slice and LS'!D82:I82)</f>
        <v>24801916.989821374</v>
      </c>
      <c r="N82" s="218">
        <f>IF(Init!$R$9="Yes",TOCA_previous!Y82*RT1SC!$C$3*VLOOKUP(Init!$R$3,Init!$K:$M,3,FALSE)+IF(VLOOKUP($B82,TOCA_current!B:AO,33,FALSE)=0,SUM(LS_previous!D83:AA83),SUM(LS_previous!D83:AY83)/2),Z82)</f>
        <v>762735.42753382807</v>
      </c>
      <c r="O82" s="219">
        <f t="shared" si="3"/>
        <v>32.517064364001087</v>
      </c>
      <c r="P82" s="217">
        <f>(TOCA_current!AF82-LDD_current!D83)*Rates_current!$E$74*100*12</f>
        <v>28143106.803411186</v>
      </c>
      <c r="Q82" s="218">
        <f>(TOCA_current!AI82-LDD_current!D83)*Rates_current!$E$75*100*12</f>
        <v>-4183767.7886720742</v>
      </c>
      <c r="R82" s="218">
        <f>IF(VLOOKUP($B82,TOCA_current!$B:$AH,33,FALSE)=0,(SUMPRODUCT(LS_Demand_Rates_Restatement!$C$5:$Z$5,LS_current!$D83:$AA83)-SUMPRODUCT(LS_Demand_Rates_Restatement!$C$5:$Z$5,LDD_current!$F83:$AC83)),(SUMPRODUCT(LS_Demand_Rates_Restatement!$C$5:$AX$5,LS_current!$D83:$AY83)-SUMPRODUCT(LS_Demand_Rates_Restatement!$C$5:$AX$5,LDD_current!$F83:$BA83))/2)</f>
        <v>224288.25651909271</v>
      </c>
      <c r="S82" s="218">
        <f>+SUMPRODUCT(LS_Demand_Rates_Restatement!$C$7:$Z$7,Demand_current!D83:AA83)-SUMPRODUCT(LS_Demand_Rates_Restatement!$C$7:$Z$7,LDD_current!BB83:BY83)</f>
        <v>1238609.4807376163</v>
      </c>
      <c r="T82" s="218">
        <f>-IRD!G83*Rates_current!$H$32</f>
        <v>0</v>
      </c>
      <c r="U82" s="218">
        <f>+IF(AND(X82&gt;0,V82&gt;0),-1*MIN(X82,V82)*Rates_current!$H$33,IF(AND(X82&lt;0,W82&lt;ABS(X82)),(-1*X82-W82)*Rates_current!$H$33,0))*IF(VLOOKUP($B82,TOCA_current!$B:$AH,33,FALSE)=0,1,0)*(1-TOCA_current!AP82)</f>
        <v>0</v>
      </c>
      <c r="V82" s="237">
        <f>MAX((TOCA_current!S82/SUMPRODUCT(TOCA_current!$D$4:$D$137,TOCA_current!$S$4:$S$137)-TOCA_current!AF82)*RT1SC!$C$4*VLOOKUP(Init!$R$4,Init!$K:$M,3,FALSE),0)</f>
        <v>1.628111119390339</v>
      </c>
      <c r="W82" s="237">
        <f>TOCA_current!X82*VLOOKUP(Init!$R$4,Init!$K:$M,3,FALSE)</f>
        <v>35935.344000000005</v>
      </c>
      <c r="X82" s="237">
        <f>IF(TOCA_current!AH82=0,SUM(LS_current!D83:AA83),0)</f>
        <v>-1.2912976417064783</v>
      </c>
      <c r="Y82" s="218">
        <f>TOCA_current!D82*SUM('Charges_Including Slice and LS'!P82:U82)</f>
        <v>25422236.751995821</v>
      </c>
      <c r="Z82" s="218">
        <f>+TOCA_current!AF82*RT1SC!$C$4*VLOOKUP(Init!$R$4,Init!$K:$M,3,FALSE)+IF(VLOOKUP($B82,TOCA_current!B:AI,33,FALSE)=0,SUM(LS_current!D83:AA83),SUM(LS_current!D83:AY83)/2)</f>
        <v>748376.41976154235</v>
      </c>
      <c r="AA82" s="219">
        <f t="shared" si="4"/>
        <v>33.969852711415186</v>
      </c>
      <c r="AB82" s="224">
        <f>IF(TOCA_current!E82=1,"",AA82/O82-1)</f>
        <v>4.4677721554177152E-2</v>
      </c>
      <c r="AC82" s="235">
        <f t="shared" si="5"/>
        <v>109</v>
      </c>
    </row>
    <row r="83" spans="2:29" x14ac:dyDescent="0.25">
      <c r="B83" s="27">
        <v>10246</v>
      </c>
      <c r="C83" s="28" t="s">
        <v>87</v>
      </c>
      <c r="D83" s="217">
        <f>IF(Init!$R$9="Yes",(TOCA_previous!Y83-LDD_previous!D84),(TOCA_current!AF83-LDD_current!D84))*Rates_previous!$E$74*100*12</f>
        <v>2797883.3414249998</v>
      </c>
      <c r="E83" s="218">
        <f>IF(Init!$R$9="Yes",(TOCA_previous!AB83-LDD_previous!D84),(TOCA_current!AI83-LDD_current!D84))*Rates_previous!$E$75*100*12</f>
        <v>-430254.60479999997</v>
      </c>
      <c r="F83" s="218">
        <f>IF(VLOOKUP($B83,TOCA_current!$B:$AH,33,FALSE)=0,(SUMPRODUCT(LS_Demand_Rates_Restatement!$C$4:$Z$4,IF(Init!$R$9="Yes",LS_previous!$D84:$AA84,LS_current!$D84:$AA84))-SUMPRODUCT(LS_Demand_Rates_Restatement!$C$4:$Z$4,IF(Init!$R$9="Yes",LDD_previous!$F84:$AC84,LDD_current!$F84:$AC84))),(SUMPRODUCT(LS_Demand_Rates_Restatement!$C$4:$AX$4,IF(Init!$R$9="Yes",LS_previous!$D84:$AY84,LS_current!$D84:$AY84))-SUMPRODUCT(LS_Demand_Rates_Restatement!$C$4:$AX$4,IF(Init!$R$9="Yes",LDD_previous!$F84:$BA84,LDD_current!$F84:$BA84)))/2)</f>
        <v>-83279.218284061164</v>
      </c>
      <c r="G83" s="218">
        <f>+SUMPRODUCT(LS_Demand_Rates_Restatement!$C$6:$Z$6,IF(Init!$R$9="Yes",Demand_previous!D84:AA84,Demand_current!D84:AA84))-SUMPRODUCT(LS_Demand_Rates_Restatement!$C$6:$Z$6,IF(Init!$R$9="Yes",LDD_previous!BB84:BY84,LDD_current!BB84:BY84))</f>
        <v>125880.26248893229</v>
      </c>
      <c r="H83" s="218">
        <f>-IRD!C84*Rates_previous!$H$32</f>
        <v>0</v>
      </c>
      <c r="I83" s="218">
        <f>+IF(AND(L83&gt;0,J83&gt;0),-1*MIN(L83,J83)*Rates_previous!$H$33,IF(AND(L83&lt;0,K83&lt;ABS(L83)),(-1*L83-K83)*Rates_previous!$H$33,IF(AND(K83&gt;0,J83&gt;0,L83&lt;=0,ABS(L83)&lt;K83),-1*MIN(K83,K83+L83,J83)*Rates_previous!$H$33,0)))*IF(VLOOKUP($B83,TOCA_current!$B:$AH,33,FALSE)=0,1,0)*(1-TOCA_previous!AI83)</f>
        <v>-14065.294191011972</v>
      </c>
      <c r="J83" s="237">
        <f>MAX(IF(Init!$R$9="Yes",(TOCA_previous!S83/SUMPRODUCT(TOCA_previous!$D$4:$D$137,TOCA_previous!$S$4:$S$137)-TOCA_previous!Y83)*RT1SC!$C$3*VLOOKUP(Init!$R$3,Init!$K:$M,3,FALSE),V83),0)</f>
        <v>0</v>
      </c>
      <c r="K83" s="237">
        <f>IF(Init!$R$9="Yes",TOCA_previous!W83*VLOOKUP(Init!$R$3,Init!$K:$M,3,FALSE),W83)</f>
        <v>0</v>
      </c>
      <c r="L83" s="237">
        <f>IF(Init!$R$9="No",X83,IF(TOCA_previous!AA83=0,SUM(LS_previous!D84:AA84),0))</f>
        <v>-5435.8624892799889</v>
      </c>
      <c r="M83" s="218">
        <f>+TOCA_previous!$D83*SUM('Charges_Including Slice and LS'!D83:I83)</f>
        <v>2396164.4866388589</v>
      </c>
      <c r="N83" s="218">
        <f>IF(Init!$R$9="Yes",TOCA_previous!Y83*RT1SC!$C$3*VLOOKUP(Init!$R$3,Init!$K:$M,3,FALSE)+IF(VLOOKUP($B83,TOCA_current!B:AO,33,FALSE)=0,SUM(LS_previous!D84:AA84),SUM(LS_previous!D84:AY84)/2),Z83)</f>
        <v>73617.422505991999</v>
      </c>
      <c r="O83" s="219">
        <f t="shared" si="3"/>
        <v>32.548877766588824</v>
      </c>
      <c r="P83" s="217">
        <f>(TOCA_current!AF83-LDD_current!D84)*Rates_current!$E$74*100*12</f>
        <v>2958426.5926499446</v>
      </c>
      <c r="Q83" s="218">
        <f>(TOCA_current!AI83-LDD_current!D84)*Rates_current!$E$75*100*12</f>
        <v>-439801.11968233291</v>
      </c>
      <c r="R83" s="218">
        <f>IF(VLOOKUP($B83,TOCA_current!$B:$AH,33,FALSE)=0,(SUMPRODUCT(LS_Demand_Rates_Restatement!$C$5:$Z$5,LS_current!$D84:$AA84)-SUMPRODUCT(LS_Demand_Rates_Restatement!$C$5:$Z$5,LDD_current!$F84:$AC84)),(SUMPRODUCT(LS_Demand_Rates_Restatement!$C$5:$AX$5,LS_current!$D84:$AY84)-SUMPRODUCT(LS_Demand_Rates_Restatement!$C$5:$AX$5,LDD_current!$F84:$BA84))/2)</f>
        <v>-86301.946833326889</v>
      </c>
      <c r="S83" s="218">
        <f>+SUMPRODUCT(LS_Demand_Rates_Restatement!$C$7:$Z$7,Demand_current!D84:AA84)-SUMPRODUCT(LS_Demand_Rates_Restatement!$C$7:$Z$7,LDD_current!BB84:BY84)</f>
        <v>135682.64038339222</v>
      </c>
      <c r="T83" s="218">
        <f>-IRD!G84*Rates_current!$H$32</f>
        <v>0</v>
      </c>
      <c r="U83" s="218">
        <f>+IF(AND(X83&gt;0,V83&gt;0),-1*MIN(X83,V83)*Rates_current!$H$33,IF(AND(X83&lt;0,W83&lt;ABS(X83)),(-1*X83-W83)*Rates_current!$H$33,0))*IF(VLOOKUP($B83,TOCA_current!$B:$AH,33,FALSE)=0,1,0)*(1-TOCA_current!AP83)</f>
        <v>-37777.763603487307</v>
      </c>
      <c r="V83" s="237">
        <f>MAX((TOCA_current!S83/SUMPRODUCT(TOCA_current!$D$4:$D$137,TOCA_current!$S$4:$S$137)-TOCA_current!AF83)*RT1SC!$C$4*VLOOKUP(Init!$R$4,Init!$K:$M,3,FALSE),0)</f>
        <v>0</v>
      </c>
      <c r="W83" s="237">
        <f>TOCA_current!X83*VLOOKUP(Init!$R$4,Init!$K:$M,3,FALSE)</f>
        <v>0</v>
      </c>
      <c r="X83" s="237">
        <f>IF(TOCA_current!AH83=0,SUM(LS_current!D84:AA84),0)</f>
        <v>-4551.6549308160666</v>
      </c>
      <c r="Y83" s="218">
        <f>TOCA_current!D83*SUM('Charges_Including Slice and LS'!P83:U83)</f>
        <v>2530228.4029141893</v>
      </c>
      <c r="Z83" s="218">
        <f>+TOCA_current!AF83*RT1SC!$C$4*VLOOKUP(Init!$R$4,Init!$K:$M,3,FALSE)+IF(VLOOKUP($B83,TOCA_current!B:AI,33,FALSE)=0,SUM(LS_current!D84:AA84),SUM(LS_current!D84:AY84)/2)</f>
        <v>73619.300183999934</v>
      </c>
      <c r="AA83" s="219">
        <f t="shared" si="4"/>
        <v>34.369090667668381</v>
      </c>
      <c r="AB83" s="224">
        <f>IF(TOCA_current!E83=1,"",AA83/O83-1)</f>
        <v>5.5922447284741494E-2</v>
      </c>
      <c r="AC83" s="235">
        <f t="shared" si="5"/>
        <v>91</v>
      </c>
    </row>
    <row r="84" spans="2:29" x14ac:dyDescent="0.25">
      <c r="B84" s="27">
        <v>10247</v>
      </c>
      <c r="C84" s="28" t="s">
        <v>88</v>
      </c>
      <c r="D84" s="217">
        <f>IF(Init!$R$9="Yes",(TOCA_previous!Y84-LDD_previous!D85),(TOCA_current!AF84-LDD_current!D85))*Rates_previous!$E$74*100*12</f>
        <v>25203797.960889202</v>
      </c>
      <c r="E84" s="218">
        <f>IF(Init!$R$9="Yes",(TOCA_previous!AB84-LDD_previous!D85),(TOCA_current!AI84-LDD_current!D85))*Rates_previous!$E$75*100*12</f>
        <v>-3875804.9596157949</v>
      </c>
      <c r="F84" s="218">
        <f>IF(VLOOKUP($B84,TOCA_current!$B:$AH,33,FALSE)=0,(SUMPRODUCT(LS_Demand_Rates_Restatement!$C$4:$Z$4,IF(Init!$R$9="Yes",LS_previous!$D85:$AA85,LS_current!$D85:$AA85))-SUMPRODUCT(LS_Demand_Rates_Restatement!$C$4:$Z$4,IF(Init!$R$9="Yes",LDD_previous!$F85:$AC85,LDD_current!$F85:$AC85))),(SUMPRODUCT(LS_Demand_Rates_Restatement!$C$4:$AX$4,IF(Init!$R$9="Yes",LS_previous!$D85:$AY85,LS_current!$D85:$AY85))-SUMPRODUCT(LS_Demand_Rates_Restatement!$C$4:$AX$4,IF(Init!$R$9="Yes",LDD_previous!$F85:$BA85,LDD_current!$F85:$BA85)))/2)</f>
        <v>641705.81055316888</v>
      </c>
      <c r="G84" s="218">
        <f>+SUMPRODUCT(LS_Demand_Rates_Restatement!$C$6:$Z$6,IF(Init!$R$9="Yes",Demand_previous!D85:AA85,Demand_current!D85:AA85))-SUMPRODUCT(LS_Demand_Rates_Restatement!$C$6:$Z$6,IF(Init!$R$9="Yes",LDD_previous!BB85:BY85,LDD_current!BB85:BY85))</f>
        <v>1248546.4748241848</v>
      </c>
      <c r="H84" s="218">
        <f>-IRD!C85*Rates_previous!$H$32</f>
        <v>0</v>
      </c>
      <c r="I84" s="218">
        <f>+IF(AND(L84&gt;0,J84&gt;0),-1*MIN(L84,J84)*Rates_previous!$H$33,IF(AND(L84&lt;0,K84&lt;ABS(L84)),(-1*L84-K84)*Rates_previous!$H$33,IF(AND(K84&gt;0,J84&gt;0,L84&lt;=0,ABS(L84)&lt;K84),-1*MIN(K84,K84+L84,J84)*Rates_previous!$H$33,0)))*IF(VLOOKUP($B84,TOCA_current!$B:$AH,33,FALSE)=0,1,0)*(1-TOCA_previous!AI84)</f>
        <v>0</v>
      </c>
      <c r="J84" s="237">
        <f>MAX(IF(Init!$R$9="Yes",(TOCA_previous!S84/SUMPRODUCT(TOCA_previous!$D$4:$D$137,TOCA_previous!$S$4:$S$137)-TOCA_previous!Y84)*RT1SC!$C$3*VLOOKUP(Init!$R$3,Init!$K:$M,3,FALSE),V84),0)</f>
        <v>0</v>
      </c>
      <c r="K84" s="237">
        <f>IF(Init!$R$9="Yes",TOCA_previous!W84*VLOOKUP(Init!$R$3,Init!$K:$M,3,FALSE),W84)</f>
        <v>0</v>
      </c>
      <c r="L84" s="237">
        <f>IF(Init!$R$9="No",X84,IF(TOCA_previous!AA84=0,SUM(LS_previous!D85:AA85),0))</f>
        <v>3484.4802452800031</v>
      </c>
      <c r="M84" s="218">
        <f>+TOCA_previous!$D84*SUM('Charges_Including Slice and LS'!D84:I84)</f>
        <v>23218245.286650766</v>
      </c>
      <c r="N84" s="218">
        <f>IF(Init!$R$9="Yes",TOCA_previous!Y84*RT1SC!$C$3*VLOOKUP(Init!$R$3,Init!$K:$M,3,FALSE)+IF(VLOOKUP($B84,TOCA_current!B:AO,33,FALSE)=0,SUM(LS_previous!D85:AA85),SUM(LS_previous!D85:AY85)/2),Z84)</f>
        <v>706579.98367310804</v>
      </c>
      <c r="O84" s="219">
        <f t="shared" si="3"/>
        <v>32.860038245001356</v>
      </c>
      <c r="P84" s="217">
        <f>(TOCA_current!AF84-LDD_current!D85)*Rates_current!$E$74*100*12</f>
        <v>26640322.847557805</v>
      </c>
      <c r="Q84" s="218">
        <f>(TOCA_current!AI84-LDD_current!D85)*Rates_current!$E$75*100*12</f>
        <v>-3960363.2032525819</v>
      </c>
      <c r="R84" s="218">
        <f>IF(VLOOKUP($B84,TOCA_current!$B:$AH,33,FALSE)=0,(SUMPRODUCT(LS_Demand_Rates_Restatement!$C$5:$Z$5,LS_current!$D85:$AA85)-SUMPRODUCT(LS_Demand_Rates_Restatement!$C$5:$Z$5,LDD_current!$F85:$AC85)),(SUMPRODUCT(LS_Demand_Rates_Restatement!$C$5:$AX$5,LS_current!$D85:$AY85)-SUMPRODUCT(LS_Demand_Rates_Restatement!$C$5:$AX$5,LDD_current!$F85:$BA85))/2)</f>
        <v>642451.05445914273</v>
      </c>
      <c r="S84" s="218">
        <f>+SUMPRODUCT(LS_Demand_Rates_Restatement!$C$7:$Z$7,Demand_current!D85:AA85)-SUMPRODUCT(LS_Demand_Rates_Restatement!$C$7:$Z$7,LDD_current!BB85:BY85)</f>
        <v>1328054.7574829273</v>
      </c>
      <c r="T84" s="218">
        <f>-IRD!G85*Rates_current!$H$32</f>
        <v>0</v>
      </c>
      <c r="U84" s="218">
        <f>+IF(AND(X84&gt;0,V84&gt;0),-1*MIN(X84,V84)*Rates_current!$H$33,IF(AND(X84&lt;0,W84&lt;ABS(X84)),(-1*X84-W84)*Rates_current!$H$33,0))*IF(VLOOKUP($B84,TOCA_current!$B:$AH,33,FALSE)=0,1,0)*(1-TOCA_current!AP84)</f>
        <v>0</v>
      </c>
      <c r="V84" s="237">
        <f>MAX((TOCA_current!S84/SUMPRODUCT(TOCA_current!$D$4:$D$137,TOCA_current!$S$4:$S$137)-TOCA_current!AF84)*RT1SC!$C$4*VLOOKUP(Init!$R$4,Init!$K:$M,3,FALSE),0)</f>
        <v>0</v>
      </c>
      <c r="W84" s="237">
        <f>TOCA_current!X84*VLOOKUP(Init!$R$4,Init!$K:$M,3,FALSE)</f>
        <v>0</v>
      </c>
      <c r="X84" s="237">
        <f>IF(TOCA_current!AH84=0,SUM(LS_current!D85:AA85),0)</f>
        <v>17807.29700326304</v>
      </c>
      <c r="Y84" s="218">
        <f>TOCA_current!D84*SUM('Charges_Including Slice and LS'!P84:U84)</f>
        <v>24650465.456247292</v>
      </c>
      <c r="Z84" s="218">
        <f>+TOCA_current!AF84*RT1SC!$C$4*VLOOKUP(Init!$R$4,Init!$K:$M,3,FALSE)+IF(VLOOKUP($B84,TOCA_current!B:AI,33,FALSE)=0,SUM(LS_current!D85:AA85),SUM(LS_current!D85:AY85)/2)</f>
        <v>713052.80363647896</v>
      </c>
      <c r="AA84" s="219">
        <f t="shared" si="4"/>
        <v>34.570322605188622</v>
      </c>
      <c r="AB84" s="224">
        <f>IF(TOCA_current!E84=1,"",AA84/O84-1)</f>
        <v>5.2047546245550524E-2</v>
      </c>
      <c r="AC84" s="235">
        <f t="shared" si="5"/>
        <v>97</v>
      </c>
    </row>
    <row r="85" spans="2:29" x14ac:dyDescent="0.25">
      <c r="B85" s="27">
        <v>10256</v>
      </c>
      <c r="C85" s="28" t="s">
        <v>89</v>
      </c>
      <c r="D85" s="217">
        <f>IF(Init!$R$9="Yes",(TOCA_previous!Y85-LDD_previous!D86),(TOCA_current!AF85-LDD_current!D86))*Rates_previous!$E$74*100*12</f>
        <v>14513486.778842989</v>
      </c>
      <c r="E85" s="218">
        <f>IF(Init!$R$9="Yes",(TOCA_previous!AB85-LDD_previous!D86),(TOCA_current!AI85-LDD_current!D86))*Rates_previous!$E$75*100*12</f>
        <v>-2231863.7899751426</v>
      </c>
      <c r="F85" s="218">
        <f>IF(VLOOKUP($B85,TOCA_current!$B:$AH,33,FALSE)=0,(SUMPRODUCT(LS_Demand_Rates_Restatement!$C$4:$Z$4,IF(Init!$R$9="Yes",LS_previous!$D86:$AA86,LS_current!$D86:$AA86))-SUMPRODUCT(LS_Demand_Rates_Restatement!$C$4:$Z$4,IF(Init!$R$9="Yes",LDD_previous!$F86:$AC86,LDD_current!$F86:$AC86))),(SUMPRODUCT(LS_Demand_Rates_Restatement!$C$4:$AX$4,IF(Init!$R$9="Yes",LS_previous!$D86:$AY86,LS_current!$D86:$AY86))-SUMPRODUCT(LS_Demand_Rates_Restatement!$C$4:$AX$4,IF(Init!$R$9="Yes",LDD_previous!$F86:$BA86,LDD_current!$F86:$BA86)))/2)</f>
        <v>-222707.28259446236</v>
      </c>
      <c r="G85" s="218">
        <f>+SUMPRODUCT(LS_Demand_Rates_Restatement!$C$6:$Z$6,IF(Init!$R$9="Yes",Demand_previous!D86:AA86,Demand_current!D86:AA86))-SUMPRODUCT(LS_Demand_Rates_Restatement!$C$6:$Z$6,IF(Init!$R$9="Yes",LDD_previous!BB86:BY86,LDD_current!BB86:BY86))</f>
        <v>693330.83031169605</v>
      </c>
      <c r="H85" s="218">
        <f>-IRD!C86*Rates_previous!$H$32</f>
        <v>-414893.14000000007</v>
      </c>
      <c r="I85" s="218">
        <f>+IF(AND(L85&gt;0,J85&gt;0),-1*MIN(L85,J85)*Rates_previous!$H$33,IF(AND(L85&lt;0,K85&lt;ABS(L85)),(-1*L85-K85)*Rates_previous!$H$33,IF(AND(K85&gt;0,J85&gt;0,L85&lt;=0,ABS(L85)&lt;K85),-1*MIN(K85,K85+L85,J85)*Rates_previous!$H$33,0)))*IF(VLOOKUP($B85,TOCA_current!$B:$AH,33,FALSE)=0,1,0)*(1-TOCA_previous!AI85)</f>
        <v>-29895.922881342089</v>
      </c>
      <c r="J85" s="237">
        <f>MAX(IF(Init!$R$9="Yes",(TOCA_previous!S85/SUMPRODUCT(TOCA_previous!$D$4:$D$137,TOCA_previous!$S$4:$S$137)-TOCA_previous!Y85)*RT1SC!$C$3*VLOOKUP(Init!$R$3,Init!$K:$M,3,FALSE),V85),0)</f>
        <v>0</v>
      </c>
      <c r="K85" s="237">
        <f>IF(Init!$R$9="Yes",TOCA_previous!W85*VLOOKUP(Init!$R$3,Init!$K:$M,3,FALSE),W85)</f>
        <v>0</v>
      </c>
      <c r="L85" s="237">
        <f>IF(Init!$R$9="No",X85,IF(TOCA_previous!AA85=0,SUM(LS_previous!D86:AA86),0))</f>
        <v>-11585.864155679945</v>
      </c>
      <c r="M85" s="218">
        <f>+TOCA_previous!$D85*SUM('Charges_Including Slice and LS'!D85:I85)</f>
        <v>12307457.473703738</v>
      </c>
      <c r="N85" s="218">
        <f>IF(Init!$R$9="Yes",TOCA_previous!Y85*RT1SC!$C$3*VLOOKUP(Init!$R$3,Init!$K:$M,3,FALSE)+IF(VLOOKUP($B85,TOCA_current!B:AO,33,FALSE)=0,SUM(LS_previous!D86:AA86),SUM(LS_previous!D86:AY86)/2),Z85)</f>
        <v>399619.62798145204</v>
      </c>
      <c r="O85" s="219">
        <f t="shared" si="3"/>
        <v>30.797930361606205</v>
      </c>
      <c r="P85" s="217">
        <f>(TOCA_current!AF85-LDD_current!D86)*Rates_current!$E$74*100*12</f>
        <v>15057645.2320856</v>
      </c>
      <c r="Q85" s="218">
        <f>(TOCA_current!AI85-LDD_current!D86)*Rates_current!$E$75*100*12</f>
        <v>-2238476.7799557764</v>
      </c>
      <c r="R85" s="218">
        <f>IF(VLOOKUP($B85,TOCA_current!$B:$AH,33,FALSE)=0,(SUMPRODUCT(LS_Demand_Rates_Restatement!$C$5:$Z$5,LS_current!$D86:$AA86)-SUMPRODUCT(LS_Demand_Rates_Restatement!$C$5:$Z$5,LDD_current!$F86:$AC86)),(SUMPRODUCT(LS_Demand_Rates_Restatement!$C$5:$AX$5,LS_current!$D86:$AY86)-SUMPRODUCT(LS_Demand_Rates_Restatement!$C$5:$AX$5,LDD_current!$F86:$BA86))/2)</f>
        <v>34795.883635125887</v>
      </c>
      <c r="S85" s="218">
        <f>+SUMPRODUCT(LS_Demand_Rates_Restatement!$C$7:$Z$7,Demand_current!D86:AA86)-SUMPRODUCT(LS_Demand_Rates_Restatement!$C$7:$Z$7,LDD_current!BB86:BY86)</f>
        <v>709818.54839595011</v>
      </c>
      <c r="T85" s="218">
        <f>-IRD!G86*Rates_current!$H$32</f>
        <v>-488329.22578000004</v>
      </c>
      <c r="U85" s="218">
        <f>+IF(AND(X85&gt;0,V85&gt;0),-1*MIN(X85,V85)*Rates_current!$H$33,IF(AND(X85&lt;0,W85&lt;ABS(X85)),(-1*X85-W85)*Rates_current!$H$33,0))*IF(VLOOKUP($B85,TOCA_current!$B:$AH,33,FALSE)=0,1,0)*(1-TOCA_current!AP85)</f>
        <v>4593.6221043020405</v>
      </c>
      <c r="V85" s="237">
        <f>MAX((TOCA_current!S85/SUMPRODUCT(TOCA_current!$D$4:$D$137,TOCA_current!$S$4:$S$137)-TOCA_current!AF85)*RT1SC!$C$4*VLOOKUP(Init!$R$4,Init!$K:$M,3,FALSE),0)</f>
        <v>7537.1605562093373</v>
      </c>
      <c r="W85" s="237">
        <f>TOCA_current!X85*VLOOKUP(Init!$R$4,Init!$K:$M,3,FALSE)</f>
        <v>0</v>
      </c>
      <c r="X85" s="237">
        <f>IF(TOCA_current!AH85=0,SUM(LS_current!D86:AA86),0)</f>
        <v>555.13726750681781</v>
      </c>
      <c r="Y85" s="218">
        <f>TOCA_current!D85*SUM('Charges_Including Slice and LS'!P85:U85)</f>
        <v>13080047.280485202</v>
      </c>
      <c r="Z85" s="218">
        <f>+TOCA_current!AF85*RT1SC!$C$4*VLOOKUP(Init!$R$4,Init!$K:$M,3,FALSE)+IF(VLOOKUP($B85,TOCA_current!B:AI,33,FALSE)=0,SUM(LS_current!D86:AA86),SUM(LS_current!D86:AY86)/2)</f>
        <v>399629.39493934676</v>
      </c>
      <c r="AA85" s="219">
        <f t="shared" si="4"/>
        <v>32.730443371089876</v>
      </c>
      <c r="AB85" s="224">
        <f>IF(TOCA_current!E85=1,"",AA85/O85-1)</f>
        <v>6.2748145306958936E-2</v>
      </c>
      <c r="AC85" s="235">
        <f t="shared" si="5"/>
        <v>64</v>
      </c>
    </row>
    <row r="86" spans="2:29" x14ac:dyDescent="0.25">
      <c r="B86" s="27">
        <v>10258</v>
      </c>
      <c r="C86" s="28" t="s">
        <v>90</v>
      </c>
      <c r="D86" s="217">
        <f>IF(Init!$R$9="Yes",(TOCA_previous!Y86-LDD_previous!D87),(TOCA_current!AF86-LDD_current!D87))*Rates_previous!$E$74*100*12</f>
        <v>11561924.1133902</v>
      </c>
      <c r="E86" s="218">
        <f>IF(Init!$R$9="Yes",(TOCA_previous!AB86-LDD_previous!D87),(TOCA_current!AI86-LDD_current!D87))*Rates_previous!$E$75*100*12</f>
        <v>-1777976.5926912003</v>
      </c>
      <c r="F86" s="218">
        <f>IF(VLOOKUP($B86,TOCA_current!$B:$AH,33,FALSE)=0,(SUMPRODUCT(LS_Demand_Rates_Restatement!$C$4:$Z$4,IF(Init!$R$9="Yes",LS_previous!$D87:$AA87,LS_current!$D87:$AA87))-SUMPRODUCT(LS_Demand_Rates_Restatement!$C$4:$Z$4,IF(Init!$R$9="Yes",LDD_previous!$F87:$AC87,LDD_current!$F87:$AC87))),(SUMPRODUCT(LS_Demand_Rates_Restatement!$C$4:$AX$4,IF(Init!$R$9="Yes",LS_previous!$D87:$AY87,LS_current!$D87:$AY87))-SUMPRODUCT(LS_Demand_Rates_Restatement!$C$4:$AX$4,IF(Init!$R$9="Yes",LDD_previous!$F87:$BA87,LDD_current!$F87:$BA87)))/2)</f>
        <v>257728.9736382936</v>
      </c>
      <c r="G86" s="218">
        <f>+SUMPRODUCT(LS_Demand_Rates_Restatement!$C$6:$Z$6,IF(Init!$R$9="Yes",Demand_previous!D87:AA87,Demand_current!D87:AA87))-SUMPRODUCT(LS_Demand_Rates_Restatement!$C$6:$Z$6,IF(Init!$R$9="Yes",LDD_previous!BB87:BY87,LDD_current!BB87:BY87))</f>
        <v>768827.81813752628</v>
      </c>
      <c r="H86" s="218">
        <f>-IRD!C87*Rates_previous!$H$32</f>
        <v>-183870.22</v>
      </c>
      <c r="I86" s="218">
        <f>+IF(AND(L86&gt;0,J86&gt;0),-1*MIN(L86,J86)*Rates_previous!$H$33,IF(AND(L86&lt;0,K86&lt;ABS(L86)),(-1*L86-K86)*Rates_previous!$H$33,IF(AND(K86&gt;0,J86&gt;0,L86&lt;=0,ABS(L86)&lt;K86),-1*MIN(K86,K86+L86,J86)*Rates_previous!$H$33,0)))*IF(VLOOKUP($B86,TOCA_current!$B:$AH,33,FALSE)=0,1,0)*(1-TOCA_previous!AI86)</f>
        <v>-8033.9992706296816</v>
      </c>
      <c r="J86" s="237">
        <f>MAX(IF(Init!$R$9="Yes",(TOCA_previous!S86/SUMPRODUCT(TOCA_previous!$D$4:$D$137,TOCA_previous!$S$4:$S$137)-TOCA_previous!Y86)*RT1SC!$C$3*VLOOKUP(Init!$R$3,Init!$K:$M,3,FALSE),V86),0)</f>
        <v>6291.5304078813306</v>
      </c>
      <c r="K86" s="237">
        <f>IF(Init!$R$9="Yes",TOCA_previous!W86*VLOOKUP(Init!$R$3,Init!$K:$M,3,FALSE),W86)</f>
        <v>0</v>
      </c>
      <c r="L86" s="237">
        <f>IF(Init!$R$9="No",X86,IF(TOCA_previous!AA86=0,SUM(LS_previous!D87:AA87),0))</f>
        <v>-3113.2291988799825</v>
      </c>
      <c r="M86" s="218">
        <f>+TOCA_previous!$D86*SUM('Charges_Including Slice and LS'!D86:I86)</f>
        <v>10618600.093204191</v>
      </c>
      <c r="N86" s="218">
        <f>IF(Init!$R$9="Yes",TOCA_previous!Y86*RT1SC!$C$3*VLOOKUP(Init!$R$3,Init!$K:$M,3,FALSE)+IF(VLOOKUP($B86,TOCA_current!B:AO,33,FALSE)=0,SUM(LS_previous!D87:AA87),SUM(LS_previous!D87:AY87)/2),Z86)</f>
        <v>324438.65273193206</v>
      </c>
      <c r="O86" s="219">
        <f t="shared" si="3"/>
        <v>32.729146184618841</v>
      </c>
      <c r="P86" s="217">
        <f>(TOCA_current!AF86-LDD_current!D87)*Rates_current!$E$74*100*12</f>
        <v>12241916.491022684</v>
      </c>
      <c r="Q86" s="218">
        <f>(TOCA_current!AI86-LDD_current!D87)*Rates_current!$E$75*100*12</f>
        <v>-1819889.1914998591</v>
      </c>
      <c r="R86" s="218">
        <f>IF(VLOOKUP($B86,TOCA_current!$B:$AH,33,FALSE)=0,(SUMPRODUCT(LS_Demand_Rates_Restatement!$C$5:$Z$5,LS_current!$D87:$AA87)-SUMPRODUCT(LS_Demand_Rates_Restatement!$C$5:$Z$5,LDD_current!$F87:$AC87)),(SUMPRODUCT(LS_Demand_Rates_Restatement!$C$5:$AX$5,LS_current!$D87:$AY87)-SUMPRODUCT(LS_Demand_Rates_Restatement!$C$5:$AX$5,LDD_current!$F87:$BA87))/2)</f>
        <v>123846.98515611891</v>
      </c>
      <c r="S86" s="218">
        <f>+SUMPRODUCT(LS_Demand_Rates_Restatement!$C$7:$Z$7,Demand_current!D87:AA87)-SUMPRODUCT(LS_Demand_Rates_Restatement!$C$7:$Z$7,LDD_current!BB87:BY87)</f>
        <v>829905.75650099327</v>
      </c>
      <c r="T86" s="218">
        <f>-IRD!G87*Rates_current!$H$32</f>
        <v>-216415.24893999999</v>
      </c>
      <c r="U86" s="218">
        <f>+IF(AND(X86&gt;0,V86&gt;0),-1*MIN(X86,V86)*Rates_current!$H$33,IF(AND(X86&lt;0,W86&lt;ABS(X86)),(-1*X86-W86)*Rates_current!$H$33,0))*IF(VLOOKUP($B86,TOCA_current!$B:$AH,33,FALSE)=0,1,0)*(1-TOCA_current!AP86)</f>
        <v>-18.934206192251111</v>
      </c>
      <c r="V86" s="237">
        <f>MAX((TOCA_current!S86/SUMPRODUCT(TOCA_current!$D$4:$D$137,TOCA_current!$S$4:$S$137)-TOCA_current!AF86)*RT1SC!$C$4*VLOOKUP(Init!$R$4,Init!$K:$M,3,FALSE),0)</f>
        <v>5671.6143198668124</v>
      </c>
      <c r="W86" s="237">
        <f>TOCA_current!X86*VLOOKUP(Init!$R$4,Init!$K:$M,3,FALSE)</f>
        <v>0</v>
      </c>
      <c r="X86" s="237">
        <f>IF(TOCA_current!AH86=0,SUM(LS_current!D87:AA87),0)</f>
        <v>-2.288190723858861</v>
      </c>
      <c r="Y86" s="218">
        <f>TOCA_current!D86*SUM('Charges_Including Slice and LS'!P86:U86)</f>
        <v>11159345.858033745</v>
      </c>
      <c r="Z86" s="218">
        <f>+TOCA_current!AF86*RT1SC!$C$4*VLOOKUP(Init!$R$4,Init!$K:$M,3,FALSE)+IF(VLOOKUP($B86,TOCA_current!B:AI,33,FALSE)=0,SUM(LS_current!D87:AA87),SUM(LS_current!D87:AY87)/2)</f>
        <v>324446.43276369211</v>
      </c>
      <c r="AA86" s="219">
        <f t="shared" si="4"/>
        <v>34.395033297103815</v>
      </c>
      <c r="AB86" s="224">
        <f>IF(TOCA_current!E86=1,"",AA86/O86-1)</f>
        <v>5.0899192514464842E-2</v>
      </c>
      <c r="AC86" s="235">
        <f t="shared" si="5"/>
        <v>101</v>
      </c>
    </row>
    <row r="87" spans="2:29" x14ac:dyDescent="0.25">
      <c r="B87" s="27">
        <v>10259</v>
      </c>
      <c r="C87" s="28" t="s">
        <v>91</v>
      </c>
      <c r="D87" s="217">
        <f>IF(Init!$R$9="Yes",(TOCA_previous!Y87-LDD_previous!D88),(TOCA_current!AF87-LDD_current!D88))*Rates_previous!$E$74*100*12</f>
        <v>8326991.5266066715</v>
      </c>
      <c r="E87" s="218">
        <f>IF(Init!$R$9="Yes",(TOCA_previous!AB87-LDD_previous!D88),(TOCA_current!AI87-LDD_current!D88))*Rates_previous!$E$75*100*12</f>
        <v>-1280513.1634360321</v>
      </c>
      <c r="F87" s="218">
        <f>IF(VLOOKUP($B87,TOCA_current!$B:$AH,33,FALSE)=0,(SUMPRODUCT(LS_Demand_Rates_Restatement!$C$4:$Z$4,IF(Init!$R$9="Yes",LS_previous!$D88:$AA88,LS_current!$D88:$AA88))-SUMPRODUCT(LS_Demand_Rates_Restatement!$C$4:$Z$4,IF(Init!$R$9="Yes",LDD_previous!$F88:$AC88,LDD_current!$F88:$AC88))),(SUMPRODUCT(LS_Demand_Rates_Restatement!$C$4:$AX$4,IF(Init!$R$9="Yes",LS_previous!$D88:$AY88,LS_current!$D88:$AY88))-SUMPRODUCT(LS_Demand_Rates_Restatement!$C$4:$AX$4,IF(Init!$R$9="Yes",LDD_previous!$F88:$BA88,LDD_current!$F88:$BA88)))/2)</f>
        <v>119669.50944649853</v>
      </c>
      <c r="G87" s="218">
        <f>+SUMPRODUCT(LS_Demand_Rates_Restatement!$C$6:$Z$6,IF(Init!$R$9="Yes",Demand_previous!D88:AA88,Demand_current!D88:AA88))-SUMPRODUCT(LS_Demand_Rates_Restatement!$C$6:$Z$6,IF(Init!$R$9="Yes",LDD_previous!BB88:BY88,LDD_current!BB88:BY88))</f>
        <v>597227.39785455819</v>
      </c>
      <c r="H87" s="218">
        <f>-IRD!C88*Rates_previous!$H$32</f>
        <v>0</v>
      </c>
      <c r="I87" s="218">
        <f>+IF(AND(L87&gt;0,J87&gt;0),-1*MIN(L87,J87)*Rates_previous!$H$33,IF(AND(L87&lt;0,K87&lt;ABS(L87)),(-1*L87-K87)*Rates_previous!$H$33,IF(AND(K87&gt;0,J87&gt;0,L87&lt;=0,ABS(L87)&lt;K87),-1*MIN(K87,K87+L87,J87)*Rates_previous!$H$33,0)))*IF(VLOOKUP($B87,TOCA_current!$B:$AH,33,FALSE)=0,1,0)*(1-TOCA_previous!AI87)</f>
        <v>-116.72036312583145</v>
      </c>
      <c r="J87" s="237">
        <f>MAX(IF(Init!$R$9="Yes",(TOCA_previous!S87/SUMPRODUCT(TOCA_previous!$D$4:$D$137,TOCA_previous!$S$4:$S$137)-TOCA_previous!Y87)*RT1SC!$C$3*VLOOKUP(Init!$R$3,Init!$K:$M,3,FALSE),V87),0)</f>
        <v>0.31897332065594819</v>
      </c>
      <c r="K87" s="237">
        <f>IF(Init!$R$9="Yes",TOCA_previous!W87*VLOOKUP(Init!$R$3,Init!$K:$M,3,FALSE),W87)</f>
        <v>0</v>
      </c>
      <c r="L87" s="237">
        <f>IF(Init!$R$9="No",X87,IF(TOCA_previous!AA87=0,SUM(LS_previous!D88:AA88),0))</f>
        <v>-45.512254239984941</v>
      </c>
      <c r="M87" s="218">
        <f>+TOCA_previous!$D87*SUM('Charges_Including Slice and LS'!D87:I87)</f>
        <v>7763258.5501085706</v>
      </c>
      <c r="N87" s="218">
        <f>IF(Init!$R$9="Yes",TOCA_previous!Y87*RT1SC!$C$3*VLOOKUP(Init!$R$3,Init!$K:$M,3,FALSE)+IF(VLOOKUP($B87,TOCA_current!B:AO,33,FALSE)=0,SUM(LS_previous!D88:AA88),SUM(LS_previous!D88:AY88)/2),Z87)</f>
        <v>237332.51533643602</v>
      </c>
      <c r="O87" s="219">
        <f t="shared" si="3"/>
        <v>32.710471799886292</v>
      </c>
      <c r="P87" s="217">
        <f>(TOCA_current!AF87-LDD_current!D88)*Rates_current!$E$74*100*12</f>
        <v>8814716.8200001884</v>
      </c>
      <c r="Q87" s="218">
        <f>(TOCA_current!AI87-LDD_current!D88)*Rates_current!$E$75*100*12</f>
        <v>-1310400.0405993806</v>
      </c>
      <c r="R87" s="218">
        <f>IF(VLOOKUP($B87,TOCA_current!$B:$AH,33,FALSE)=0,(SUMPRODUCT(LS_Demand_Rates_Restatement!$C$5:$Z$5,LS_current!$D88:$AA88)-SUMPRODUCT(LS_Demand_Rates_Restatement!$C$5:$Z$5,LDD_current!$F88:$AC88)),(SUMPRODUCT(LS_Demand_Rates_Restatement!$C$5:$AX$5,LS_current!$D88:$AY88)-SUMPRODUCT(LS_Demand_Rates_Restatement!$C$5:$AX$5,LDD_current!$F88:$BA88))/2)</f>
        <v>140568.50157349498</v>
      </c>
      <c r="S87" s="218">
        <f>+SUMPRODUCT(LS_Demand_Rates_Restatement!$C$7:$Z$7,Demand_current!D88:AA88)-SUMPRODUCT(LS_Demand_Rates_Restatement!$C$7:$Z$7,LDD_current!BB88:BY88)</f>
        <v>650218.66284693405</v>
      </c>
      <c r="T87" s="218">
        <f>-IRD!G88*Rates_current!$H$32</f>
        <v>0</v>
      </c>
      <c r="U87" s="218">
        <f>+IF(AND(X87&gt;0,V87&gt;0),-1*MIN(X87,V87)*Rates_current!$H$33,IF(AND(X87&lt;0,W87&lt;ABS(X87)),(-1*X87-W87)*Rates_current!$H$33,0))*IF(VLOOKUP($B87,TOCA_current!$B:$AH,33,FALSE)=0,1,0)*(1-TOCA_current!AP87)</f>
        <v>9174.8092966339955</v>
      </c>
      <c r="V87" s="237">
        <f>MAX((TOCA_current!S87/SUMPRODUCT(TOCA_current!$D$4:$D$137,TOCA_current!$S$4:$S$137)-TOCA_current!AF87)*RT1SC!$C$4*VLOOKUP(Init!$R$4,Init!$K:$M,3,FALSE),0)</f>
        <v>1108.7717812180424</v>
      </c>
      <c r="W87" s="237">
        <f>TOCA_current!X87*VLOOKUP(Init!$R$4,Init!$K:$M,3,FALSE)</f>
        <v>0</v>
      </c>
      <c r="X87" s="237">
        <f>IF(TOCA_current!AH87=0,SUM(LS_current!D88:AA88),0)</f>
        <v>3720.8437175878198</v>
      </c>
      <c r="Y87" s="218">
        <f>TOCA_current!D87*SUM('Charges_Including Slice and LS'!P87:U87)</f>
        <v>8304278.7531178705</v>
      </c>
      <c r="Z87" s="218">
        <f>+TOCA_current!AF87*RT1SC!$C$4*VLOOKUP(Init!$R$4,Init!$K:$M,3,FALSE)+IF(VLOOKUP($B87,TOCA_current!B:AI,33,FALSE)=0,SUM(LS_current!D88:AA88),SUM(LS_current!D88:AY88)/2)</f>
        <v>237338.15354989181</v>
      </c>
      <c r="AA87" s="219">
        <f t="shared" si="4"/>
        <v>34.989227938744349</v>
      </c>
      <c r="AB87" s="224">
        <f>IF(TOCA_current!E87=1,"",AA87/O87-1)</f>
        <v>6.9664422842900642E-2</v>
      </c>
      <c r="AC87" s="235">
        <f t="shared" si="5"/>
        <v>33</v>
      </c>
    </row>
    <row r="88" spans="2:29" x14ac:dyDescent="0.25">
      <c r="B88" s="27">
        <v>10260</v>
      </c>
      <c r="C88" s="28" t="s">
        <v>92</v>
      </c>
      <c r="D88" s="217">
        <f>IF(Init!$R$9="Yes",(TOCA_previous!Y88-LDD_previous!D89),(TOCA_current!AF88-LDD_current!D89))*Rates_previous!$E$74*100*12</f>
        <v>8728725.3451200016</v>
      </c>
      <c r="E88" s="218">
        <f>IF(Init!$R$9="Yes",(TOCA_previous!AB88-LDD_previous!D89),(TOCA_current!AI88-LDD_current!D89))*Rates_previous!$E$75*100*12</f>
        <v>-1342291.2307200001</v>
      </c>
      <c r="F88" s="218">
        <f>IF(VLOOKUP($B88,TOCA_current!$B:$AH,33,FALSE)=0,(SUMPRODUCT(LS_Demand_Rates_Restatement!$C$4:$Z$4,IF(Init!$R$9="Yes",LS_previous!$D89:$AA89,LS_current!$D89:$AA89))-SUMPRODUCT(LS_Demand_Rates_Restatement!$C$4:$Z$4,IF(Init!$R$9="Yes",LDD_previous!$F89:$AC89,LDD_current!$F89:$AC89))),(SUMPRODUCT(LS_Demand_Rates_Restatement!$C$4:$AX$4,IF(Init!$R$9="Yes",LS_previous!$D89:$AY89,LS_current!$D89:$AY89))-SUMPRODUCT(LS_Demand_Rates_Restatement!$C$4:$AX$4,IF(Init!$R$9="Yes",LDD_previous!$F89:$BA89,LDD_current!$F89:$BA89)))/2)</f>
        <v>-47640.776322606063</v>
      </c>
      <c r="G88" s="218">
        <f>+SUMPRODUCT(LS_Demand_Rates_Restatement!$C$6:$Z$6,IF(Init!$R$9="Yes",Demand_previous!D89:AA89,Demand_current!D89:AA89))-SUMPRODUCT(LS_Demand_Rates_Restatement!$C$6:$Z$6,IF(Init!$R$9="Yes",LDD_previous!BB89:BY89,LDD_current!BB89:BY89))</f>
        <v>454087.58552371798</v>
      </c>
      <c r="H88" s="218">
        <f>-IRD!C89*Rates_previous!$H$32</f>
        <v>0</v>
      </c>
      <c r="I88" s="218">
        <f>+IF(AND(L88&gt;0,J88&gt;0),-1*MIN(L88,J88)*Rates_previous!$H$33,IF(AND(L88&lt;0,K88&lt;ABS(L88)),(-1*L88-K88)*Rates_previous!$H$33,IF(AND(K88&gt;0,J88&gt;0,L88&lt;=0,ABS(L88)&lt;K88),-1*MIN(K88,K88+L88,J88)*Rates_previous!$H$33,0)))*IF(VLOOKUP($B88,TOCA_current!$B:$AH,33,FALSE)=0,1,0)*(1-TOCA_previous!AI88)</f>
        <v>-16104.002116876774</v>
      </c>
      <c r="J88" s="237">
        <f>MAX(IF(Init!$R$9="Yes",(TOCA_previous!S88/SUMPRODUCT(TOCA_previous!$D$4:$D$137,TOCA_previous!$S$4:$S$137)-TOCA_previous!Y88)*RT1SC!$C$3*VLOOKUP(Init!$R$3,Init!$K:$M,3,FALSE),V88),0)</f>
        <v>0</v>
      </c>
      <c r="K88" s="237">
        <f>IF(Init!$R$9="Yes",TOCA_previous!W88*VLOOKUP(Init!$R$3,Init!$K:$M,3,FALSE),W88)</f>
        <v>0</v>
      </c>
      <c r="L88" s="237">
        <f>IF(Init!$R$9="No",X88,IF(TOCA_previous!AA88=0,SUM(LS_previous!D89:AA89),0))</f>
        <v>-5834.783375679991</v>
      </c>
      <c r="M88" s="218">
        <f>+TOCA_previous!$D88*SUM('Charges_Including Slice and LS'!D88:I88)</f>
        <v>7776776.9214842366</v>
      </c>
      <c r="N88" s="218">
        <f>IF(Init!$R$9="Yes",TOCA_previous!Y88*RT1SC!$C$3*VLOOKUP(Init!$R$3,Init!$K:$M,3,FALSE)+IF(VLOOKUP($B88,TOCA_current!B:AO,33,FALSE)=0,SUM(LS_previous!D89:AA89),SUM(LS_previous!D89:AY89)/2),Z88)</f>
        <v>225378.30975195204</v>
      </c>
      <c r="O88" s="219">
        <f t="shared" si="3"/>
        <v>34.505436348525464</v>
      </c>
      <c r="P88" s="217">
        <f>(TOCA_current!AF88-LDD_current!D89)*Rates_current!$E$74*100*12</f>
        <v>9095069.1137020588</v>
      </c>
      <c r="Q88" s="218">
        <f>(TOCA_current!AI88-LDD_current!D89)*Rates_current!$E$75*100*12</f>
        <v>-1352077.3473751931</v>
      </c>
      <c r="R88" s="218">
        <f>IF(VLOOKUP($B88,TOCA_current!$B:$AH,33,FALSE)=0,(SUMPRODUCT(LS_Demand_Rates_Restatement!$C$5:$Z$5,LS_current!$D89:$AA89)-SUMPRODUCT(LS_Demand_Rates_Restatement!$C$5:$Z$5,LDD_current!$F89:$AC89)),(SUMPRODUCT(LS_Demand_Rates_Restatement!$C$5:$AX$5,LS_current!$D89:$AY89)-SUMPRODUCT(LS_Demand_Rates_Restatement!$C$5:$AX$5,LDD_current!$F89:$BA89))/2)</f>
        <v>60946.600086419501</v>
      </c>
      <c r="S88" s="218">
        <f>+SUMPRODUCT(LS_Demand_Rates_Restatement!$C$7:$Z$7,Demand_current!D89:AA89)-SUMPRODUCT(LS_Demand_Rates_Restatement!$C$7:$Z$7,LDD_current!BB89:BY89)</f>
        <v>487185.83856812667</v>
      </c>
      <c r="T88" s="218">
        <f>-IRD!G89*Rates_current!$H$32</f>
        <v>0</v>
      </c>
      <c r="U88" s="218">
        <f>+IF(AND(X88&gt;0,V88&gt;0),-1*MIN(X88,V88)*Rates_current!$H$33,IF(AND(X88&lt;0,W88&lt;ABS(X88)),(-1*X88-W88)*Rates_current!$H$33,0))*IF(VLOOKUP($B88,TOCA_current!$B:$AH,33,FALSE)=0,1,0)*(1-TOCA_current!AP88)</f>
        <v>38.724250711928107</v>
      </c>
      <c r="V88" s="237">
        <f>MAX((TOCA_current!S88/SUMPRODUCT(TOCA_current!$D$4:$D$137,TOCA_current!$S$4:$S$137)-TOCA_current!AF88)*RT1SC!$C$4*VLOOKUP(Init!$R$4,Init!$K:$M,3,FALSE),0)</f>
        <v>3250.5588315895288</v>
      </c>
      <c r="W88" s="237">
        <f>TOCA_current!X88*VLOOKUP(Init!$R$4,Init!$K:$M,3,FALSE)</f>
        <v>0</v>
      </c>
      <c r="X88" s="237">
        <f>IF(TOCA_current!AH88=0,SUM(LS_current!D89:AA89),0)</f>
        <v>4.3756215493704076</v>
      </c>
      <c r="Y88" s="218">
        <f>TOCA_current!D88*SUM('Charges_Including Slice and LS'!P88:U88)</f>
        <v>8291162.9292321233</v>
      </c>
      <c r="Z88" s="218">
        <f>+TOCA_current!AF88*RT1SC!$C$4*VLOOKUP(Init!$R$4,Init!$K:$M,3,FALSE)+IF(VLOOKUP($B88,TOCA_current!B:AI,33,FALSE)=0,SUM(LS_current!D89:AA89),SUM(LS_current!D89:AY89)/2)</f>
        <v>225383.80153050137</v>
      </c>
      <c r="AA88" s="219">
        <f t="shared" si="4"/>
        <v>36.786862555914752</v>
      </c>
      <c r="AB88" s="224">
        <f>IF(TOCA_current!E88=1,"",AA88/O88-1)</f>
        <v>6.6117877320707397E-2</v>
      </c>
      <c r="AC88" s="235">
        <f t="shared" si="5"/>
        <v>50</v>
      </c>
    </row>
    <row r="89" spans="2:29" x14ac:dyDescent="0.25">
      <c r="B89" s="27">
        <v>10273</v>
      </c>
      <c r="C89" s="28" t="s">
        <v>93</v>
      </c>
      <c r="D89" s="217">
        <f>IF(Init!$R$9="Yes",(TOCA_previous!Y89-LDD_previous!D90),(TOCA_current!AF89-LDD_current!D90))*Rates_previous!$E$74*100*12</f>
        <v>1802772.6471482401</v>
      </c>
      <c r="E89" s="218">
        <f>IF(Init!$R$9="Yes",(TOCA_previous!AB89-LDD_previous!D90),(TOCA_current!AI89-LDD_current!D90))*Rates_previous!$E$75*100*12</f>
        <v>-277227.86770944</v>
      </c>
      <c r="F89" s="218">
        <f>IF(VLOOKUP($B89,TOCA_current!$B:$AH,33,FALSE)=0,(SUMPRODUCT(LS_Demand_Rates_Restatement!$C$4:$Z$4,IF(Init!$R$9="Yes",LS_previous!$D90:$AA90,LS_current!$D90:$AA90))-SUMPRODUCT(LS_Demand_Rates_Restatement!$C$4:$Z$4,IF(Init!$R$9="Yes",LDD_previous!$F90:$AC90,LDD_current!$F90:$AC90))),(SUMPRODUCT(LS_Demand_Rates_Restatement!$C$4:$AX$4,IF(Init!$R$9="Yes",LS_previous!$D90:$AY90,LS_current!$D90:$AY90))-SUMPRODUCT(LS_Demand_Rates_Restatement!$C$4:$AX$4,IF(Init!$R$9="Yes",LDD_previous!$F90:$BA90,LDD_current!$F90:$BA90)))/2)</f>
        <v>430420.03028417879</v>
      </c>
      <c r="G89" s="218">
        <f>+SUMPRODUCT(LS_Demand_Rates_Restatement!$C$6:$Z$6,IF(Init!$R$9="Yes",Demand_previous!D90:AA90,Demand_current!D90:AA90))-SUMPRODUCT(LS_Demand_Rates_Restatement!$C$6:$Z$6,IF(Init!$R$9="Yes",LDD_previous!BB90:BY90,LDD_current!BB90:BY90))</f>
        <v>212213.34790827593</v>
      </c>
      <c r="H89" s="218">
        <f>-IRD!C90*Rates_previous!$H$32</f>
        <v>-95220.25</v>
      </c>
      <c r="I89" s="218">
        <f>+IF(AND(L89&gt;0,J89&gt;0),-1*MIN(L89,J89)*Rates_previous!$H$33,IF(AND(L89&lt;0,K89&lt;ABS(L89)),(-1*L89-K89)*Rates_previous!$H$33,IF(AND(K89&gt;0,J89&gt;0,L89&lt;=0,ABS(L89)&lt;K89),-1*MIN(K89,K89+L89,J89)*Rates_previous!$H$33,0)))*IF(VLOOKUP($B89,TOCA_current!$B:$AH,33,FALSE)=0,1,0)*(1-TOCA_previous!AI89)</f>
        <v>0</v>
      </c>
      <c r="J89" s="237">
        <f>MAX(IF(Init!$R$9="Yes",(TOCA_previous!S89/SUMPRODUCT(TOCA_previous!$D$4:$D$137,TOCA_previous!$S$4:$S$137)-TOCA_previous!Y89)*RT1SC!$C$3*VLOOKUP(Init!$R$3,Init!$K:$M,3,FALSE),V89),0)</f>
        <v>0</v>
      </c>
      <c r="K89" s="237">
        <f>IF(Init!$R$9="Yes",TOCA_previous!W89*VLOOKUP(Init!$R$3,Init!$K:$M,3,FALSE),W89)</f>
        <v>0</v>
      </c>
      <c r="L89" s="237">
        <f>IF(Init!$R$9="No",X89,IF(TOCA_previous!AA89=0,SUM(LS_previous!D90:AA90),0))</f>
        <v>16754.858368000005</v>
      </c>
      <c r="M89" s="218">
        <f>+TOCA_previous!$D89*SUM('Charges_Including Slice and LS'!D89:I89)</f>
        <v>2072957.9076312552</v>
      </c>
      <c r="N89" s="218">
        <f>IF(Init!$R$9="Yes",TOCA_previous!Y89*RT1SC!$C$3*VLOOKUP(Init!$R$3,Init!$K:$M,3,FALSE)+IF(VLOOKUP($B89,TOCA_current!B:AO,33,FALSE)=0,SUM(LS_previous!D90:AA90),SUM(LS_previous!D90:AY90)/2),Z89)</f>
        <v>68492.933234800003</v>
      </c>
      <c r="O89" s="219">
        <f t="shared" si="3"/>
        <v>30.2652815367823</v>
      </c>
      <c r="P89" s="217">
        <f>(TOCA_current!AF89-LDD_current!D90)*Rates_current!$E$74*100*12</f>
        <v>1893904.1602151152</v>
      </c>
      <c r="Q89" s="218">
        <f>(TOCA_current!AI89-LDD_current!D90)*Rates_current!$E$75*100*12</f>
        <v>-281548.70305149182</v>
      </c>
      <c r="R89" s="218">
        <f>IF(VLOOKUP($B89,TOCA_current!$B:$AH,33,FALSE)=0,(SUMPRODUCT(LS_Demand_Rates_Restatement!$C$5:$Z$5,LS_current!$D90:$AA90)-SUMPRODUCT(LS_Demand_Rates_Restatement!$C$5:$Z$5,LDD_current!$F90:$AC90)),(SUMPRODUCT(LS_Demand_Rates_Restatement!$C$5:$AX$5,LS_current!$D90:$AY90)-SUMPRODUCT(LS_Demand_Rates_Restatement!$C$5:$AX$5,LDD_current!$F90:$BA90))/2)</f>
        <v>190277.00325891055</v>
      </c>
      <c r="S89" s="218">
        <f>+SUMPRODUCT(LS_Demand_Rates_Restatement!$C$7:$Z$7,Demand_current!D90:AA90)-SUMPRODUCT(LS_Demand_Rates_Restatement!$C$7:$Z$7,LDD_current!BB90:BY90)</f>
        <v>231018.89935068178</v>
      </c>
      <c r="T89" s="218">
        <f>-IRD!G90*Rates_current!$H$32</f>
        <v>-112074.23424999999</v>
      </c>
      <c r="U89" s="218">
        <f>+IF(AND(X89&gt;0,V89&gt;0),-1*MIN(X89,V89)*Rates_current!$H$33,IF(AND(X89&lt;0,W89&lt;ABS(X89)),(-1*X89-W89)*Rates_current!$H$33,0))*IF(VLOOKUP($B89,TOCA_current!$B:$AH,33,FALSE)=0,1,0)*(1-TOCA_current!AP89)</f>
        <v>7.6982980945671642</v>
      </c>
      <c r="V89" s="237">
        <f>MAX((TOCA_current!S89/SUMPRODUCT(TOCA_current!$D$4:$D$137,TOCA_current!$S$4:$S$137)-TOCA_current!AF89)*RT1SC!$C$4*VLOOKUP(Init!$R$4,Init!$K:$M,3,FALSE),0)</f>
        <v>0.94818023177400312</v>
      </c>
      <c r="W89" s="237">
        <f>TOCA_current!X89*VLOOKUP(Init!$R$4,Init!$K:$M,3,FALSE)</f>
        <v>9205.6319999999996</v>
      </c>
      <c r="X89" s="237">
        <f>IF(TOCA_current!AH89=0,SUM(LS_current!D90:AA90),0)</f>
        <v>8131.4549746542698</v>
      </c>
      <c r="Y89" s="218">
        <f>TOCA_current!D89*SUM('Charges_Including Slice and LS'!P89:U89)</f>
        <v>1921584.8238213102</v>
      </c>
      <c r="Z89" s="218">
        <f>+TOCA_current!AF89*RT1SC!$C$4*VLOOKUP(Init!$R$4,Init!$K:$M,3,FALSE)+IF(VLOOKUP($B89,TOCA_current!B:AI,33,FALSE)=0,SUM(LS_current!D90:AA90),SUM(LS_current!D90:AY90)/2)</f>
        <v>59288.530120414267</v>
      </c>
      <c r="AA89" s="219">
        <f t="shared" si="4"/>
        <v>32.410734756260531</v>
      </c>
      <c r="AB89" s="224">
        <f>IF(TOCA_current!E89=1,"",AA89/O89-1)</f>
        <v>7.0888262409546599E-2</v>
      </c>
      <c r="AC89" s="235">
        <f t="shared" si="5"/>
        <v>31</v>
      </c>
    </row>
    <row r="90" spans="2:29" x14ac:dyDescent="0.25">
      <c r="B90" s="27">
        <v>10278</v>
      </c>
      <c r="C90" s="28" t="s">
        <v>94</v>
      </c>
      <c r="D90" s="217">
        <f>IF(Init!$R$9="Yes",(TOCA_previous!Y90-LDD_previous!D91),(TOCA_current!AF90-LDD_current!D91))*Rates_previous!$E$74*100*12</f>
        <v>11033810.76299176</v>
      </c>
      <c r="E90" s="218">
        <f>IF(Init!$R$9="Yes",(TOCA_previous!AB90-LDD_previous!D91),(TOCA_current!AI90-LDD_current!D91))*Rates_previous!$E$75*100*12</f>
        <v>-1696764.0569499647</v>
      </c>
      <c r="F90" s="218">
        <f>IF(VLOOKUP($B90,TOCA_current!$B:$AH,33,FALSE)=0,(SUMPRODUCT(LS_Demand_Rates_Restatement!$C$4:$Z$4,IF(Init!$R$9="Yes",LS_previous!$D91:$AA91,LS_current!$D91:$AA91))-SUMPRODUCT(LS_Demand_Rates_Restatement!$C$4:$Z$4,IF(Init!$R$9="Yes",LDD_previous!$F91:$AC91,LDD_current!$F91:$AC91))),(SUMPRODUCT(LS_Demand_Rates_Restatement!$C$4:$AX$4,IF(Init!$R$9="Yes",LS_previous!$D91:$AY91,LS_current!$D91:$AY91))-SUMPRODUCT(LS_Demand_Rates_Restatement!$C$4:$AX$4,IF(Init!$R$9="Yes",LDD_previous!$F91:$BA91,LDD_current!$F91:$BA91)))/2)</f>
        <v>91750.657486260272</v>
      </c>
      <c r="G90" s="218">
        <f>+SUMPRODUCT(LS_Demand_Rates_Restatement!$C$6:$Z$6,IF(Init!$R$9="Yes",Demand_previous!D91:AA91,Demand_current!D91:AA91))-SUMPRODUCT(LS_Demand_Rates_Restatement!$C$6:$Z$6,IF(Init!$R$9="Yes",LDD_previous!BB91:BY91,LDD_current!BB91:BY91))</f>
        <v>447984.4811096004</v>
      </c>
      <c r="H90" s="218">
        <f>-IRD!C91*Rates_previous!$H$32</f>
        <v>0</v>
      </c>
      <c r="I90" s="218">
        <f>+IF(AND(L90&gt;0,J90&gt;0),-1*MIN(L90,J90)*Rates_previous!$H$33,IF(AND(L90&lt;0,K90&lt;ABS(L90)),(-1*L90-K90)*Rates_previous!$H$33,IF(AND(K90&gt;0,J90&gt;0,L90&lt;=0,ABS(L90)&lt;K90),-1*MIN(K90,K90+L90,J90)*Rates_previous!$H$33,0)))*IF(VLOOKUP($B90,TOCA_current!$B:$AH,33,FALSE)=0,1,0)*(1-TOCA_previous!AI90)</f>
        <v>0</v>
      </c>
      <c r="J90" s="237">
        <f>MAX(IF(Init!$R$9="Yes",(TOCA_previous!S90/SUMPRODUCT(TOCA_previous!$D$4:$D$137,TOCA_previous!$S$4:$S$137)-TOCA_previous!Y90)*RT1SC!$C$3*VLOOKUP(Init!$R$3,Init!$K:$M,3,FALSE),V90),0)</f>
        <v>0</v>
      </c>
      <c r="K90" s="237">
        <f>IF(Init!$R$9="Yes",TOCA_previous!W90*VLOOKUP(Init!$R$3,Init!$K:$M,3,FALSE),W90)</f>
        <v>23573.16</v>
      </c>
      <c r="L90" s="237">
        <f>IF(Init!$R$9="No",X90,IF(TOCA_previous!AA90=0,SUM(LS_previous!D91:AA91),0))</f>
        <v>0</v>
      </c>
      <c r="M90" s="218">
        <f>+TOCA_previous!$D90*SUM('Charges_Including Slice and LS'!D90:I90)</f>
        <v>0</v>
      </c>
      <c r="N90" s="218">
        <f>IF(Init!$R$9="Yes",TOCA_previous!Y90*RT1SC!$C$3*VLOOKUP(Init!$R$3,Init!$K:$M,3,FALSE)+IF(VLOOKUP($B90,TOCA_current!B:AO,33,FALSE)=0,SUM(LS_previous!D91:AA91),SUM(LS_previous!D91:AY91)/2),Z90)</f>
        <v>316044.83540019597</v>
      </c>
      <c r="O90" s="219">
        <f t="shared" si="3"/>
        <v>0</v>
      </c>
      <c r="P90" s="217">
        <f>(TOCA_current!AF90-LDD_current!D91)*Rates_current!$E$74*100*12</f>
        <v>11689509.944242328</v>
      </c>
      <c r="Q90" s="218">
        <f>(TOCA_current!AI90-LDD_current!D91)*Rates_current!$E$75*100*12</f>
        <v>-1737768.1686570258</v>
      </c>
      <c r="R90" s="218">
        <f>IF(VLOOKUP($B90,TOCA_current!$B:$AH,33,FALSE)=0,(SUMPRODUCT(LS_Demand_Rates_Restatement!$C$5:$Z$5,LS_current!$D91:$AA91)-SUMPRODUCT(LS_Demand_Rates_Restatement!$C$5:$Z$5,LDD_current!$F91:$AC91)),(SUMPRODUCT(LS_Demand_Rates_Restatement!$C$5:$AX$5,LS_current!$D91:$AY91)-SUMPRODUCT(LS_Demand_Rates_Restatement!$C$5:$AX$5,LDD_current!$F91:$BA91))/2)</f>
        <v>65010.78037508791</v>
      </c>
      <c r="S90" s="218">
        <f>+SUMPRODUCT(LS_Demand_Rates_Restatement!$C$7:$Z$7,Demand_current!D91:AA91)-SUMPRODUCT(LS_Demand_Rates_Restatement!$C$7:$Z$7,LDD_current!BB91:BY91)</f>
        <v>-37244.019919667306</v>
      </c>
      <c r="T90" s="218">
        <f>-IRD!G91*Rates_current!$H$32</f>
        <v>0</v>
      </c>
      <c r="U90" s="218">
        <f>+IF(AND(X90&gt;0,V90&gt;0),-1*MIN(X90,V90)*Rates_current!$H$33,IF(AND(X90&lt;0,W90&lt;ABS(X90)),(-1*X90-W90)*Rates_current!$H$33,0))*IF(VLOOKUP($B90,TOCA_current!$B:$AH,33,FALSE)=0,1,0)*(1-TOCA_current!AP90)</f>
        <v>0</v>
      </c>
      <c r="V90" s="237">
        <f>MAX((TOCA_current!S90/SUMPRODUCT(TOCA_current!$D$4:$D$137,TOCA_current!$S$4:$S$137)-TOCA_current!AF90)*RT1SC!$C$4*VLOOKUP(Init!$R$4,Init!$K:$M,3,FALSE),0)</f>
        <v>2.4766069914108053</v>
      </c>
      <c r="W90" s="237">
        <f>TOCA_current!X90*VLOOKUP(Init!$R$4,Init!$K:$M,3,FALSE)</f>
        <v>13711.823999999999</v>
      </c>
      <c r="X90" s="237">
        <f>IF(TOCA_current!AH90=0,SUM(LS_current!D91:AA91),0)</f>
        <v>0</v>
      </c>
      <c r="Y90" s="218">
        <f>TOCA_current!D90*SUM('Charges_Including Slice and LS'!P90:U90)</f>
        <v>0</v>
      </c>
      <c r="Z90" s="218">
        <f>+TOCA_current!AF90*RT1SC!$C$4*VLOOKUP(Init!$R$4,Init!$K:$M,3,FALSE)+IF(VLOOKUP($B90,TOCA_current!B:AI,33,FALSE)=0,SUM(LS_current!D91:AA91),SUM(LS_current!D91:AY91)/2)</f>
        <v>312505.93614520796</v>
      </c>
      <c r="AA90" s="219">
        <f t="shared" si="4"/>
        <v>0</v>
      </c>
      <c r="AB90" s="224" t="str">
        <f>IF(TOCA_current!E90=1,"",AA90/O90-1)</f>
        <v/>
      </c>
      <c r="AC90" s="235" t="str">
        <f t="shared" si="5"/>
        <v/>
      </c>
    </row>
    <row r="91" spans="2:29" x14ac:dyDescent="0.25">
      <c r="B91" s="27">
        <v>10279</v>
      </c>
      <c r="C91" s="28" t="s">
        <v>95</v>
      </c>
      <c r="D91" s="217">
        <f>IF(Init!$R$9="Yes",(TOCA_previous!Y91-LDD_previous!D92),(TOCA_current!AF91-LDD_current!D92))*Rates_previous!$E$74*100*12</f>
        <v>20613883.156920001</v>
      </c>
      <c r="E91" s="218">
        <f>IF(Init!$R$9="Yes",(TOCA_previous!AB91-LDD_previous!D92),(TOCA_current!AI91-LDD_current!D92))*Rates_previous!$E$75*100*12</f>
        <v>-3169974.2515200004</v>
      </c>
      <c r="F91" s="218">
        <f>IF(VLOOKUP($B91,TOCA_current!$B:$AH,33,FALSE)=0,(SUMPRODUCT(LS_Demand_Rates_Restatement!$C$4:$Z$4,IF(Init!$R$9="Yes",LS_previous!$D92:$AA92,LS_current!$D92:$AA92))-SUMPRODUCT(LS_Demand_Rates_Restatement!$C$4:$Z$4,IF(Init!$R$9="Yes",LDD_previous!$F92:$AC92,LDD_current!$F92:$AC92))),(SUMPRODUCT(LS_Demand_Rates_Restatement!$C$4:$AX$4,IF(Init!$R$9="Yes",LS_previous!$D92:$AY92,LS_current!$D92:$AY92))-SUMPRODUCT(LS_Demand_Rates_Restatement!$C$4:$AX$4,IF(Init!$R$9="Yes",LDD_previous!$F92:$BA92,LDD_current!$F92:$BA92)))/2)</f>
        <v>4326570.3869670182</v>
      </c>
      <c r="G91" s="218">
        <f>+SUMPRODUCT(LS_Demand_Rates_Restatement!$C$6:$Z$6,IF(Init!$R$9="Yes",Demand_previous!D92:AA92,Demand_current!D92:AA92))-SUMPRODUCT(LS_Demand_Rates_Restatement!$C$6:$Z$6,IF(Init!$R$9="Yes",LDD_previous!BB92:BY92,LDD_current!BB92:BY92))</f>
        <v>176984.67843750006</v>
      </c>
      <c r="H91" s="218">
        <f>-IRD!C92*Rates_previous!$H$32</f>
        <v>0</v>
      </c>
      <c r="I91" s="218">
        <f>+IF(AND(L91&gt;0,J91&gt;0),-1*MIN(L91,J91)*Rates_previous!$H$33,IF(AND(L91&lt;0,K91&lt;ABS(L91)),(-1*L91-K91)*Rates_previous!$H$33,IF(AND(K91&gt;0,J91&gt;0,L91&lt;=0,ABS(L91)&lt;K91),-1*MIN(K91,K91+L91,J91)*Rates_previous!$H$33,0)))*IF(VLOOKUP($B91,TOCA_current!$B:$AH,33,FALSE)=0,1,0)*(1-TOCA_previous!AI91)</f>
        <v>65329.525166542786</v>
      </c>
      <c r="J91" s="237">
        <f>MAX(IF(Init!$R$9="Yes",(TOCA_previous!S91/SUMPRODUCT(TOCA_previous!$D$4:$D$137,TOCA_previous!$S$4:$S$137)-TOCA_previous!Y91)*RT1SC!$C$3*VLOOKUP(Init!$R$3,Init!$K:$M,3,FALSE),V91),0)</f>
        <v>23670.117813964778</v>
      </c>
      <c r="K91" s="237">
        <f>IF(Init!$R$9="Yes",TOCA_previous!W91*VLOOKUP(Init!$R$3,Init!$K:$M,3,FALSE),W91)</f>
        <v>0</v>
      </c>
      <c r="L91" s="237">
        <f>IF(Init!$R$9="No",X91,IF(TOCA_previous!AA91=0,SUM(LS_previous!D92:AA92),0))</f>
        <v>150608.45384911998</v>
      </c>
      <c r="M91" s="218">
        <f>+TOCA_previous!$D91*SUM('Charges_Including Slice and LS'!D91:I91)</f>
        <v>22012793.495971061</v>
      </c>
      <c r="N91" s="218">
        <f>IF(Init!$R$9="Yes",TOCA_previous!Y91*RT1SC!$C$3*VLOOKUP(Init!$R$3,Init!$K:$M,3,FALSE)+IF(VLOOKUP($B91,TOCA_current!B:AO,33,FALSE)=0,SUM(LS_previous!D92:AA92),SUM(LS_previous!D92:AY92)/2),Z91)</f>
        <v>696644.61578973196</v>
      </c>
      <c r="O91" s="219">
        <f t="shared" si="3"/>
        <v>31.59831138724422</v>
      </c>
      <c r="P91" s="217">
        <f>(TOCA_current!AF91-LDD_current!D92)*Rates_current!$E$74*100*12</f>
        <v>22733588.505878966</v>
      </c>
      <c r="Q91" s="218">
        <f>(TOCA_current!AI91-LDD_current!D92)*Rates_current!$E$75*100*12</f>
        <v>-3379586.197650848</v>
      </c>
      <c r="R91" s="218">
        <f>IF(VLOOKUP($B91,TOCA_current!$B:$AH,33,FALSE)=0,(SUMPRODUCT(LS_Demand_Rates_Restatement!$C$5:$Z$5,LS_current!$D92:$AA92)-SUMPRODUCT(LS_Demand_Rates_Restatement!$C$5:$Z$5,LDD_current!$F92:$AC92)),(SUMPRODUCT(LS_Demand_Rates_Restatement!$C$5:$AX$5,LS_current!$D92:$AY92)-SUMPRODUCT(LS_Demand_Rates_Restatement!$C$5:$AX$5,LDD_current!$F92:$BA92))/2)</f>
        <v>4593.0728792562004</v>
      </c>
      <c r="S91" s="218">
        <f>+SUMPRODUCT(LS_Demand_Rates_Restatement!$C$7:$Z$7,Demand_current!D92:AA92)-SUMPRODUCT(LS_Demand_Rates_Restatement!$C$7:$Z$7,LDD_current!BB92:BY92)</f>
        <v>218194.45522136748</v>
      </c>
      <c r="T91" s="218">
        <f>-IRD!G92*Rates_current!$H$32</f>
        <v>0</v>
      </c>
      <c r="U91" s="218">
        <f>+IF(AND(X91&gt;0,V91&gt;0),-1*MIN(X91,V91)*Rates_current!$H$33,IF(AND(X91&lt;0,W91&lt;ABS(X91)),(-1*X91-W91)*Rates_current!$H$33,0))*IF(VLOOKUP($B91,TOCA_current!$B:$AH,33,FALSE)=0,1,0)*(1-TOCA_current!AP91)</f>
        <v>0</v>
      </c>
      <c r="V91" s="237">
        <f>MAX((TOCA_current!S91/SUMPRODUCT(TOCA_current!$D$4:$D$137,TOCA_current!$S$4:$S$137)-TOCA_current!AF91)*RT1SC!$C$4*VLOOKUP(Init!$R$4,Init!$K:$M,3,FALSE),0)</f>
        <v>0</v>
      </c>
      <c r="W91" s="237">
        <f>TOCA_current!X91*VLOOKUP(Init!$R$4,Init!$K:$M,3,FALSE)</f>
        <v>133314.76800000001</v>
      </c>
      <c r="X91" s="237">
        <f>IF(TOCA_current!AH91=0,SUM(LS_current!D92:AA92),0)</f>
        <v>-4.537405608822155</v>
      </c>
      <c r="Y91" s="218">
        <f>TOCA_current!D91*SUM('Charges_Including Slice and LS'!P91:U91)</f>
        <v>19576789.836328741</v>
      </c>
      <c r="Z91" s="218">
        <f>+TOCA_current!AF91*RT1SC!$C$4*VLOOKUP(Init!$R$4,Init!$K:$M,3,FALSE)+IF(VLOOKUP($B91,TOCA_current!B:AI,33,FALSE)=0,SUM(LS_current!D92:AA92),SUM(LS_current!D92:AY92)/2)</f>
        <v>563342.81732601533</v>
      </c>
      <c r="AA91" s="219">
        <f t="shared" si="4"/>
        <v>34.751112882299068</v>
      </c>
      <c r="AB91" s="224">
        <f>IF(TOCA_current!E91=1,"",AA91/O91-1)</f>
        <v>9.9777531033749867E-2</v>
      </c>
      <c r="AC91" s="235">
        <f t="shared" si="5"/>
        <v>5</v>
      </c>
    </row>
    <row r="92" spans="2:29" x14ac:dyDescent="0.25">
      <c r="B92" s="27">
        <v>10284</v>
      </c>
      <c r="C92" s="28" t="s">
        <v>96</v>
      </c>
      <c r="D92" s="217">
        <f>IF(Init!$R$9="Yes",(TOCA_previous!Y92-LDD_previous!D93),(TOCA_current!AF92-LDD_current!D93))*Rates_previous!$E$74*100*12</f>
        <v>3195578.0465344507</v>
      </c>
      <c r="E92" s="218">
        <f>IF(Init!$R$9="Yes",(TOCA_previous!AB92-LDD_previous!D93),(TOCA_current!AI92-LDD_current!D93))*Rates_previous!$E$75*100*12</f>
        <v>-491411.54284830717</v>
      </c>
      <c r="F92" s="218">
        <f>IF(VLOOKUP($B92,TOCA_current!$B:$AH,33,FALSE)=0,(SUMPRODUCT(LS_Demand_Rates_Restatement!$C$4:$Z$4,IF(Init!$R$9="Yes",LS_previous!$D93:$AA93,LS_current!$D93:$AA93))-SUMPRODUCT(LS_Demand_Rates_Restatement!$C$4:$Z$4,IF(Init!$R$9="Yes",LDD_previous!$F93:$AC93,LDD_current!$F93:$AC93))),(SUMPRODUCT(LS_Demand_Rates_Restatement!$C$4:$AX$4,IF(Init!$R$9="Yes",LS_previous!$D93:$AY93,LS_current!$D93:$AY93))-SUMPRODUCT(LS_Demand_Rates_Restatement!$C$4:$AX$4,IF(Init!$R$9="Yes",LDD_previous!$F93:$BA93,LDD_current!$F93:$BA93)))/2)</f>
        <v>32535.919300135058</v>
      </c>
      <c r="G92" s="218">
        <f>+SUMPRODUCT(LS_Demand_Rates_Restatement!$C$6:$Z$6,IF(Init!$R$9="Yes",Demand_previous!D93:AA93,Demand_current!D93:AA93))-SUMPRODUCT(LS_Demand_Rates_Restatement!$C$6:$Z$6,IF(Init!$R$9="Yes",LDD_previous!BB93:BY93,LDD_current!BB93:BY93))</f>
        <v>148331.58680007735</v>
      </c>
      <c r="H92" s="218">
        <f>-IRD!C93*Rates_previous!$H$32</f>
        <v>0</v>
      </c>
      <c r="I92" s="218">
        <f>+IF(AND(L92&gt;0,J92&gt;0),-1*MIN(L92,J92)*Rates_previous!$H$33,IF(AND(L92&lt;0,K92&lt;ABS(L92)),(-1*L92-K92)*Rates_previous!$H$33,IF(AND(K92&gt;0,J92&gt;0,L92&lt;=0,ABS(L92)&lt;K92),-1*MIN(K92,K92+L92,J92)*Rates_previous!$H$33,0)))*IF(VLOOKUP($B92,TOCA_current!$B:$AH,33,FALSE)=0,1,0)*(1-TOCA_previous!AI92)</f>
        <v>-4293.2593941261794</v>
      </c>
      <c r="J92" s="237">
        <f>MAX(IF(Init!$R$9="Yes",(TOCA_previous!S92/SUMPRODUCT(TOCA_previous!$D$4:$D$137,TOCA_previous!$S$4:$S$137)-TOCA_previous!Y92)*RT1SC!$C$3*VLOOKUP(Init!$R$3,Init!$K:$M,3,FALSE),V92),0)</f>
        <v>0</v>
      </c>
      <c r="K92" s="237">
        <f>IF(Init!$R$9="Yes",TOCA_previous!W92*VLOOKUP(Init!$R$3,Init!$K:$M,3,FALSE),W92)</f>
        <v>0</v>
      </c>
      <c r="L92" s="237">
        <f>IF(Init!$R$9="No",X92,IF(TOCA_previous!AA92=0,SUM(LS_previous!D93:AA93),0))</f>
        <v>-1642.2043094399889</v>
      </c>
      <c r="M92" s="218">
        <f>+TOCA_previous!$D92*SUM('Charges_Including Slice and LS'!D92:I92)</f>
        <v>2880740.7503922302</v>
      </c>
      <c r="N92" s="218">
        <f>IF(Init!$R$9="Yes",TOCA_previous!Y92*RT1SC!$C$3*VLOOKUP(Init!$R$3,Init!$K:$M,3,FALSE)+IF(VLOOKUP($B92,TOCA_current!B:AO,33,FALSE)=0,SUM(LS_previous!D93:AA93),SUM(LS_previous!D93:AY93)/2),Z92)</f>
        <v>87721.294641216009</v>
      </c>
      <c r="O92" s="219">
        <f t="shared" si="3"/>
        <v>32.839697158763876</v>
      </c>
      <c r="P92" s="217">
        <f>(TOCA_current!AF92-LDD_current!D93)*Rates_current!$E$74*100*12</f>
        <v>3272509.4840147449</v>
      </c>
      <c r="Q92" s="218">
        <f>(TOCA_current!AI92-LDD_current!D93)*Rates_current!$E$75*100*12</f>
        <v>-486492.833324473</v>
      </c>
      <c r="R92" s="218">
        <f>IF(VLOOKUP($B92,TOCA_current!$B:$AH,33,FALSE)=0,(SUMPRODUCT(LS_Demand_Rates_Restatement!$C$5:$Z$5,LS_current!$D93:$AA93)-SUMPRODUCT(LS_Demand_Rates_Restatement!$C$5:$Z$5,LDD_current!$F93:$AC93)),(SUMPRODUCT(LS_Demand_Rates_Restatement!$C$5:$AX$5,LS_current!$D93:$AY93)-SUMPRODUCT(LS_Demand_Rates_Restatement!$C$5:$AX$5,LDD_current!$F93:$BA93))/2)</f>
        <v>70767.516896308167</v>
      </c>
      <c r="S92" s="218">
        <f>+SUMPRODUCT(LS_Demand_Rates_Restatement!$C$7:$Z$7,Demand_current!D93:AA93)-SUMPRODUCT(LS_Demand_Rates_Restatement!$C$7:$Z$7,LDD_current!BB93:BY93)</f>
        <v>152835.7373233065</v>
      </c>
      <c r="T92" s="218">
        <f>-IRD!G93*Rates_current!$H$32</f>
        <v>0</v>
      </c>
      <c r="U92" s="218">
        <f>+IF(AND(X92&gt;0,V92&gt;0),-1*MIN(X92,V92)*Rates_current!$H$33,IF(AND(X92&lt;0,W92&lt;ABS(X92)),(-1*X92-W92)*Rates_current!$H$33,0))*IF(VLOOKUP($B92,TOCA_current!$B:$AH,33,FALSE)=0,1,0)*(1-TOCA_current!AP92)</f>
        <v>15970.215690110805</v>
      </c>
      <c r="V92" s="237">
        <f>MAX((TOCA_current!S92/SUMPRODUCT(TOCA_current!$D$4:$D$137,TOCA_current!$S$4:$S$137)-TOCA_current!AF92)*RT1SC!$C$4*VLOOKUP(Init!$R$4,Init!$K:$M,3,FALSE),0)</f>
        <v>2544.4219758253116</v>
      </c>
      <c r="W92" s="237">
        <f>TOCA_current!X92*VLOOKUP(Init!$R$4,Init!$K:$M,3,FALSE)</f>
        <v>0</v>
      </c>
      <c r="X92" s="237">
        <f>IF(TOCA_current!AH92=0,SUM(LS_current!D93:AA93),0)</f>
        <v>1909.5705246298753</v>
      </c>
      <c r="Y92" s="218">
        <f>TOCA_current!D92*SUM('Charges_Including Slice and LS'!P92:U92)</f>
        <v>3025590.1205999972</v>
      </c>
      <c r="Z92" s="218">
        <f>+TOCA_current!AF92*RT1SC!$C$4*VLOOKUP(Init!$R$4,Init!$K:$M,3,FALSE)+IF(VLOOKUP($B92,TOCA_current!B:AI,33,FALSE)=0,SUM(LS_current!D93:AA93),SUM(LS_current!D93:AY93)/2)</f>
        <v>87723.417201989883</v>
      </c>
      <c r="AA92" s="219">
        <f t="shared" si="4"/>
        <v>34.49010785379398</v>
      </c>
      <c r="AB92" s="224">
        <f>IF(TOCA_current!E92=1,"",AA92/O92-1)</f>
        <v>5.0256574750101146E-2</v>
      </c>
      <c r="AC92" s="235">
        <f t="shared" si="5"/>
        <v>105</v>
      </c>
    </row>
    <row r="93" spans="2:29" x14ac:dyDescent="0.25">
      <c r="B93" s="27">
        <v>10285</v>
      </c>
      <c r="C93" s="28" t="s">
        <v>97</v>
      </c>
      <c r="D93" s="217">
        <f>IF(Init!$R$9="Yes",(TOCA_previous!Y93-LDD_previous!D94),(TOCA_current!AF93-LDD_current!D94))*Rates_previous!$E$74*100*12</f>
        <v>2025099.762576401</v>
      </c>
      <c r="E93" s="218">
        <f>IF(Init!$R$9="Yes",(TOCA_previous!AB93-LDD_previous!D94),(TOCA_current!AI93-LDD_current!D94))*Rates_previous!$E$75*100*12</f>
        <v>-311417.02197780483</v>
      </c>
      <c r="F93" s="218">
        <f>IF(VLOOKUP($B93,TOCA_current!$B:$AH,33,FALSE)=0,(SUMPRODUCT(LS_Demand_Rates_Restatement!$C$4:$Z$4,IF(Init!$R$9="Yes",LS_previous!$D94:$AA94,LS_current!$D94:$AA94))-SUMPRODUCT(LS_Demand_Rates_Restatement!$C$4:$Z$4,IF(Init!$R$9="Yes",LDD_previous!$F94:$AC94,LDD_current!$F94:$AC94))),(SUMPRODUCT(LS_Demand_Rates_Restatement!$C$4:$AX$4,IF(Init!$R$9="Yes",LS_previous!$D94:$AY94,LS_current!$D94:$AY94))-SUMPRODUCT(LS_Demand_Rates_Restatement!$C$4:$AX$4,IF(Init!$R$9="Yes",LDD_previous!$F94:$BA94,LDD_current!$F94:$BA94)))/2)</f>
        <v>-1747.0707209699422</v>
      </c>
      <c r="G93" s="218">
        <f>+SUMPRODUCT(LS_Demand_Rates_Restatement!$C$6:$Z$6,IF(Init!$R$9="Yes",Demand_previous!D94:AA94,Demand_current!D94:AA94))-SUMPRODUCT(LS_Demand_Rates_Restatement!$C$6:$Z$6,IF(Init!$R$9="Yes",LDD_previous!BB94:BY94,LDD_current!BB94:BY94))</f>
        <v>107164.03250963948</v>
      </c>
      <c r="H93" s="218">
        <f>-IRD!C94*Rates_previous!$H$32</f>
        <v>0</v>
      </c>
      <c r="I93" s="218">
        <f>+IF(AND(L93&gt;0,J93&gt;0),-1*MIN(L93,J93)*Rates_previous!$H$33,IF(AND(L93&lt;0,K93&lt;ABS(L93)),(-1*L93-K93)*Rates_previous!$H$33,IF(AND(K93&gt;0,J93&gt;0,L93&lt;=0,ABS(L93)&lt;K93),-1*MIN(K93,K93+L93,J93)*Rates_previous!$H$33,0)))*IF(VLOOKUP($B93,TOCA_current!$B:$AH,33,FALSE)=0,1,0)*(1-TOCA_previous!AI93)</f>
        <v>3.2601840082089213</v>
      </c>
      <c r="J93" s="237">
        <f>MAX(IF(Init!$R$9="Yes",(TOCA_previous!S93/SUMPRODUCT(TOCA_previous!$D$4:$D$137,TOCA_previous!$S$4:$S$137)-TOCA_previous!Y93)*RT1SC!$C$3*VLOOKUP(Init!$R$3,Init!$K:$M,3,FALSE),V93),0)</f>
        <v>1.2646147891257187</v>
      </c>
      <c r="K93" s="237">
        <f>IF(Init!$R$9="Yes",TOCA_previous!W93*VLOOKUP(Init!$R$3,Init!$K:$M,3,FALSE),W93)</f>
        <v>832.2</v>
      </c>
      <c r="L93" s="237">
        <f>IF(Init!$R$9="No",X93,IF(TOCA_previous!AA93=0,SUM(LS_previous!D94:AA94),0))</f>
        <v>0</v>
      </c>
      <c r="M93" s="218">
        <f>+TOCA_previous!$D93*SUM('Charges_Including Slice and LS'!D93:I93)</f>
        <v>0</v>
      </c>
      <c r="N93" s="218">
        <f>IF(Init!$R$9="Yes",TOCA_previous!Y93*RT1SC!$C$3*VLOOKUP(Init!$R$3,Init!$K:$M,3,FALSE)+IF(VLOOKUP($B93,TOCA_current!B:AO,33,FALSE)=0,SUM(LS_previous!D94:AA94),SUM(LS_previous!D94:AY94)/2),Z93)</f>
        <v>57429.263102148005</v>
      </c>
      <c r="O93" s="219">
        <f t="shared" si="3"/>
        <v>0</v>
      </c>
      <c r="P93" s="217">
        <f>(TOCA_current!AF93-LDD_current!D94)*Rates_current!$E$74*100*12</f>
        <v>2139685.36997589</v>
      </c>
      <c r="Q93" s="218">
        <f>(TOCA_current!AI93-LDD_current!D94)*Rates_current!$E$75*100*12</f>
        <v>-318086.6558667561</v>
      </c>
      <c r="R93" s="218">
        <f>IF(VLOOKUP($B93,TOCA_current!$B:$AH,33,FALSE)=0,(SUMPRODUCT(LS_Demand_Rates_Restatement!$C$5:$Z$5,LS_current!$D94:$AA94)-SUMPRODUCT(LS_Demand_Rates_Restatement!$C$5:$Z$5,LDD_current!$F94:$AC94)),(SUMPRODUCT(LS_Demand_Rates_Restatement!$C$5:$AX$5,LS_current!$D94:$AY94)-SUMPRODUCT(LS_Demand_Rates_Restatement!$C$5:$AX$5,LDD_current!$F94:$BA94))/2)</f>
        <v>-1645.3113568624133</v>
      </c>
      <c r="S93" s="218">
        <f>+SUMPRODUCT(LS_Demand_Rates_Restatement!$C$7:$Z$7,Demand_current!D94:AA94)-SUMPRODUCT(LS_Demand_Rates_Restatement!$C$7:$Z$7,LDD_current!BB94:BY94)</f>
        <v>-7797.0422058420136</v>
      </c>
      <c r="T93" s="218">
        <f>-IRD!G94*Rates_current!$H$32</f>
        <v>0</v>
      </c>
      <c r="U93" s="218">
        <f>+IF(AND(X93&gt;0,V93&gt;0),-1*MIN(X93,V93)*Rates_current!$H$33,IF(AND(X93&lt;0,W93&lt;ABS(X93)),(-1*X93-W93)*Rates_current!$H$33,0))*IF(VLOOKUP($B93,TOCA_current!$B:$AH,33,FALSE)=0,1,0)*(1-TOCA_current!AP93)</f>
        <v>0</v>
      </c>
      <c r="V93" s="237">
        <f>MAX((TOCA_current!S93/SUMPRODUCT(TOCA_current!$D$4:$D$137,TOCA_current!$S$4:$S$137)-TOCA_current!AF93)*RT1SC!$C$4*VLOOKUP(Init!$R$4,Init!$K:$M,3,FALSE),0)</f>
        <v>80.275599623717312</v>
      </c>
      <c r="W93" s="237">
        <f>TOCA_current!X93*VLOOKUP(Init!$R$4,Init!$K:$M,3,FALSE)</f>
        <v>0</v>
      </c>
      <c r="X93" s="237">
        <f>IF(TOCA_current!AH93=0,SUM(LS_current!D94:AA94),0)</f>
        <v>0</v>
      </c>
      <c r="Y93" s="218">
        <f>TOCA_current!D93*SUM('Charges_Including Slice and LS'!P93:U93)</f>
        <v>0</v>
      </c>
      <c r="Z93" s="218">
        <f>+TOCA_current!AF93*RT1SC!$C$4*VLOOKUP(Init!$R$4,Init!$K:$M,3,FALSE)+IF(VLOOKUP($B93,TOCA_current!B:AI,33,FALSE)=0,SUM(LS_current!D94:AA94),SUM(LS_current!D94:AY94)/2)</f>
        <v>56708.292532679996</v>
      </c>
      <c r="AA93" s="219">
        <f t="shared" si="4"/>
        <v>0</v>
      </c>
      <c r="AB93" s="224" t="str">
        <f>IF(TOCA_current!E93=1,"",AA93/O93-1)</f>
        <v/>
      </c>
      <c r="AC93" s="235" t="str">
        <f t="shared" si="5"/>
        <v/>
      </c>
    </row>
    <row r="94" spans="2:29" x14ac:dyDescent="0.25">
      <c r="B94" s="27">
        <v>10286</v>
      </c>
      <c r="C94" s="28" t="s">
        <v>98</v>
      </c>
      <c r="D94" s="217">
        <f>IF(Init!$R$9="Yes",(TOCA_previous!Y94-LDD_previous!D95),(TOCA_current!AF94-LDD_current!D95))*Rates_previous!$E$74*100*12</f>
        <v>16254932.990640001</v>
      </c>
      <c r="E94" s="218">
        <f>IF(Init!$R$9="Yes",(TOCA_previous!AB94-LDD_previous!D95),(TOCA_current!AI94-LDD_current!D95))*Rates_previous!$E$75*100*12</f>
        <v>-1191060.9100800001</v>
      </c>
      <c r="F94" s="218">
        <f>IF(VLOOKUP($B94,TOCA_current!$B:$AH,33,FALSE)=0,(SUMPRODUCT(LS_Demand_Rates_Restatement!$C$4:$Z$4,IF(Init!$R$9="Yes",LS_previous!$D95:$AA95,LS_current!$D95:$AA95))-SUMPRODUCT(LS_Demand_Rates_Restatement!$C$4:$Z$4,IF(Init!$R$9="Yes",LDD_previous!$F95:$AC95,LDD_current!$F95:$AC95))),(SUMPRODUCT(LS_Demand_Rates_Restatement!$C$4:$AX$4,IF(Init!$R$9="Yes",LS_previous!$D95:$AY95,LS_current!$D95:$AY95))-SUMPRODUCT(LS_Demand_Rates_Restatement!$C$4:$AX$4,IF(Init!$R$9="Yes",LDD_previous!$F95:$BA95,LDD_current!$F95:$BA95)))/2)</f>
        <v>222280.53199104907</v>
      </c>
      <c r="G94" s="218">
        <f>+SUMPRODUCT(LS_Demand_Rates_Restatement!$C$6:$Z$6,IF(Init!$R$9="Yes",Demand_previous!D95:AA95,Demand_current!D95:AA95))-SUMPRODUCT(LS_Demand_Rates_Restatement!$C$6:$Z$6,IF(Init!$R$9="Yes",LDD_previous!BB95:BY95,LDD_current!BB95:BY95))</f>
        <v>0</v>
      </c>
      <c r="H94" s="218">
        <f>-IRD!C95*Rates_previous!$H$32</f>
        <v>-554081.51</v>
      </c>
      <c r="I94" s="218">
        <f>+IF(AND(L94&gt;0,J94&gt;0),-1*MIN(L94,J94)*Rates_previous!$H$33,IF(AND(L94&lt;0,K94&lt;ABS(L94)),(-1*L94-K94)*Rates_previous!$H$33,IF(AND(K94&gt;0,J94&gt;0,L94&lt;=0,ABS(L94)&lt;K94),-1*MIN(K94,K94+L94,J94)*Rates_previous!$H$33,0)))*IF(VLOOKUP($B94,TOCA_current!$B:$AH,33,FALSE)=0,1,0)*(1-TOCA_previous!AI94)</f>
        <v>0</v>
      </c>
      <c r="J94" s="237">
        <f>MAX(IF(Init!$R$9="Yes",(TOCA_previous!S94/SUMPRODUCT(TOCA_previous!$D$4:$D$137,TOCA_previous!$S$4:$S$137)-TOCA_previous!Y94)*RT1SC!$C$3*VLOOKUP(Init!$R$3,Init!$K:$M,3,FALSE),V94),0)</f>
        <v>0</v>
      </c>
      <c r="K94" s="237">
        <f>IF(Init!$R$9="Yes",TOCA_previous!W94*VLOOKUP(Init!$R$3,Init!$K:$M,3,FALSE),W94)</f>
        <v>9916.32</v>
      </c>
      <c r="L94" s="237">
        <f>IF(Init!$R$9="No",X94,IF(TOCA_previous!AA94=0,SUM(LS_previous!D95:AA95),0))</f>
        <v>0</v>
      </c>
      <c r="M94" s="218">
        <f>+TOCA_previous!$D94*SUM('Charges_Including Slice and LS'!D94:I94)</f>
        <v>14732071.10255105</v>
      </c>
      <c r="N94" s="218">
        <f>IF(Init!$R$9="Yes",TOCA_previous!Y94*RT1SC!$C$3*VLOOKUP(Init!$R$3,Init!$K:$M,3,FALSE)+IF(VLOOKUP($B94,TOCA_current!B:AO,33,FALSE)=0,SUM(LS_previous!D95:AA95),SUM(LS_previous!D95:AY95)/2),Z94)</f>
        <v>430561.29400874407</v>
      </c>
      <c r="O94" s="219">
        <f t="shared" si="3"/>
        <v>34.215967174819632</v>
      </c>
      <c r="P94" s="217">
        <f>(TOCA_current!AF94-LDD_current!D95)*Rates_current!$E$74*100*12</f>
        <v>16115324.812303266</v>
      </c>
      <c r="Q94" s="218">
        <f>(TOCA_current!AI94-LDD_current!D95)*Rates_current!$E$75*100*12</f>
        <v>-1065492.7358476096</v>
      </c>
      <c r="R94" s="218">
        <f>IF(VLOOKUP($B94,TOCA_current!$B:$AH,33,FALSE)=0,(SUMPRODUCT(LS_Demand_Rates_Restatement!$C$5:$Z$5,LS_current!$D95:$AA95)-SUMPRODUCT(LS_Demand_Rates_Restatement!$C$5:$Z$5,LDD_current!$F95:$AC95)),(SUMPRODUCT(LS_Demand_Rates_Restatement!$C$5:$AX$5,LS_current!$D95:$AY95)-SUMPRODUCT(LS_Demand_Rates_Restatement!$C$5:$AX$5,LDD_current!$F95:$BA95))/2)</f>
        <v>56098.247405975024</v>
      </c>
      <c r="S94" s="218">
        <f>+SUMPRODUCT(LS_Demand_Rates_Restatement!$C$7:$Z$7,Demand_current!D95:AA95)-SUMPRODUCT(LS_Demand_Rates_Restatement!$C$7:$Z$7,LDD_current!BB95:BY95)</f>
        <v>0</v>
      </c>
      <c r="T94" s="218">
        <f>-IRD!G95*Rates_current!$H$32</f>
        <v>-652153.93726999999</v>
      </c>
      <c r="U94" s="218">
        <f>+IF(AND(X94&gt;0,V94&gt;0),-1*MIN(X94,V94)*Rates_current!$H$33,IF(AND(X94&lt;0,W94&lt;ABS(X94)),(-1*X94-W94)*Rates_current!$H$33,0))*IF(VLOOKUP($B94,TOCA_current!$B:$AH,33,FALSE)=0,1,0)*(1-TOCA_current!AP94)</f>
        <v>0</v>
      </c>
      <c r="V94" s="237">
        <f>MAX((TOCA_current!S94/SUMPRODUCT(TOCA_current!$D$4:$D$137,TOCA_current!$S$4:$S$137)-TOCA_current!AF94)*RT1SC!$C$4*VLOOKUP(Init!$R$4,Init!$K:$M,3,FALSE),0)</f>
        <v>2.8980739125683543</v>
      </c>
      <c r="W94" s="237">
        <f>TOCA_current!X94*VLOOKUP(Init!$R$4,Init!$K:$M,3,FALSE)</f>
        <v>61356.240000000005</v>
      </c>
      <c r="X94" s="237">
        <f>IF(TOCA_current!AH94=0,SUM(LS_current!D95:AA95),0)</f>
        <v>0</v>
      </c>
      <c r="Y94" s="218">
        <f>TOCA_current!D94*SUM('Charges_Including Slice and LS'!P94:U94)</f>
        <v>14453776.38659163</v>
      </c>
      <c r="Z94" s="218">
        <f>+TOCA_current!AF94*RT1SC!$C$4*VLOOKUP(Init!$R$4,Init!$K:$M,3,FALSE)+IF(VLOOKUP($B94,TOCA_current!B:AI,33,FALSE)=0,SUM(LS_current!D95:AA95),SUM(LS_current!D95:AY95)/2)</f>
        <v>399346.98905899003</v>
      </c>
      <c r="AA94" s="219">
        <f t="shared" si="4"/>
        <v>36.193527890745088</v>
      </c>
      <c r="AB94" s="224">
        <f>IF(TOCA_current!E94=1,"",AA94/O94-1)</f>
        <v>5.7796428954397294E-2</v>
      </c>
      <c r="AC94" s="235">
        <f t="shared" si="5"/>
        <v>83</v>
      </c>
    </row>
    <row r="95" spans="2:29" x14ac:dyDescent="0.25">
      <c r="B95" s="27">
        <v>10288</v>
      </c>
      <c r="C95" s="28" t="s">
        <v>99</v>
      </c>
      <c r="D95" s="217">
        <f>IF(Init!$R$9="Yes",(TOCA_previous!Y95-LDD_previous!D96),(TOCA_current!AF95-LDD_current!D96))*Rates_previous!$E$74*100*12</f>
        <v>7738168.3006267296</v>
      </c>
      <c r="E95" s="218">
        <f>IF(Init!$R$9="Yes",(TOCA_previous!AB95-LDD_previous!D96),(TOCA_current!AI95-LDD_current!D96))*Rates_previous!$E$75*100*12</f>
        <v>-1189964.7475531776</v>
      </c>
      <c r="F95" s="218">
        <f>IF(VLOOKUP($B95,TOCA_current!$B:$AH,33,FALSE)=0,(SUMPRODUCT(LS_Demand_Rates_Restatement!$C$4:$Z$4,IF(Init!$R$9="Yes",LS_previous!$D96:$AA96,LS_current!$D96:$AA96))-SUMPRODUCT(LS_Demand_Rates_Restatement!$C$4:$Z$4,IF(Init!$R$9="Yes",LDD_previous!$F96:$AC96,LDD_current!$F96:$AC96))),(SUMPRODUCT(LS_Demand_Rates_Restatement!$C$4:$AX$4,IF(Init!$R$9="Yes",LS_previous!$D96:$AY96,LS_current!$D96:$AY96))-SUMPRODUCT(LS_Demand_Rates_Restatement!$C$4:$AX$4,IF(Init!$R$9="Yes",LDD_previous!$F96:$BA96,LDD_current!$F96:$BA96)))/2)</f>
        <v>-124567.20787955821</v>
      </c>
      <c r="G95" s="218">
        <f>+SUMPRODUCT(LS_Demand_Rates_Restatement!$C$6:$Z$6,IF(Init!$R$9="Yes",Demand_previous!D96:AA96,Demand_current!D96:AA96))-SUMPRODUCT(LS_Demand_Rates_Restatement!$C$6:$Z$6,IF(Init!$R$9="Yes",LDD_previous!BB96:BY96,LDD_current!BB96:BY96))</f>
        <v>435059.3578288072</v>
      </c>
      <c r="H95" s="218">
        <f>-IRD!C96*Rates_previous!$H$32</f>
        <v>0</v>
      </c>
      <c r="I95" s="218">
        <f>+IF(AND(L95&gt;0,J95&gt;0),-1*MIN(L95,J95)*Rates_previous!$H$33,IF(AND(L95&lt;0,K95&lt;ABS(L95)),(-1*L95-K95)*Rates_previous!$H$33,IF(AND(K95&gt;0,J95&gt;0,L95&lt;=0,ABS(L95)&lt;K95),-1*MIN(K95,K95+L95,J95)*Rates_previous!$H$33,0)))*IF(VLOOKUP($B95,TOCA_current!$B:$AH,33,FALSE)=0,1,0)*(1-TOCA_previous!AI95)</f>
        <v>-2044.4445489407306</v>
      </c>
      <c r="J95" s="237">
        <f>MAX(IF(Init!$R$9="Yes",(TOCA_previous!S95/SUMPRODUCT(TOCA_previous!$D$4:$D$137,TOCA_previous!$S$4:$S$137)-TOCA_previous!Y95)*RT1SC!$C$3*VLOOKUP(Init!$R$3,Init!$K:$M,3,FALSE),V95),0)</f>
        <v>0</v>
      </c>
      <c r="K95" s="237">
        <f>IF(Init!$R$9="Yes",TOCA_previous!W95*VLOOKUP(Init!$R$3,Init!$K:$M,3,FALSE),W95)</f>
        <v>11501.88</v>
      </c>
      <c r="L95" s="237">
        <f>IF(Init!$R$9="No",X95,IF(TOCA_previous!AA95=0,SUM(LS_previous!D96:AA96),0))</f>
        <v>-12288.153900159978</v>
      </c>
      <c r="M95" s="218">
        <f>+TOCA_previous!$D95*SUM('Charges_Including Slice and LS'!D95:I95)</f>
        <v>6856651.2584738601</v>
      </c>
      <c r="N95" s="218">
        <f>IF(Init!$R$9="Yes",TOCA_previous!Y95*RT1SC!$C$3*VLOOKUP(Init!$R$3,Init!$K:$M,3,FALSE)+IF(VLOOKUP($B95,TOCA_current!B:AO,33,FALSE)=0,SUM(LS_previous!D96:AA96),SUM(LS_previous!D96:AY96)/2),Z95)</f>
        <v>205286.03467222399</v>
      </c>
      <c r="O95" s="219">
        <f t="shared" si="3"/>
        <v>33.400475923370699</v>
      </c>
      <c r="P95" s="217">
        <f>(TOCA_current!AF95-LDD_current!D96)*Rates_current!$E$74*100*12</f>
        <v>8246357.2050933801</v>
      </c>
      <c r="Q95" s="218">
        <f>(TOCA_current!AI95-LDD_current!D96)*Rates_current!$E$75*100*12</f>
        <v>-1225907.4269785935</v>
      </c>
      <c r="R95" s="218">
        <f>IF(VLOOKUP($B95,TOCA_current!$B:$AH,33,FALSE)=0,(SUMPRODUCT(LS_Demand_Rates_Restatement!$C$5:$Z$5,LS_current!$D96:$AA96)-SUMPRODUCT(LS_Demand_Rates_Restatement!$C$5:$Z$5,LDD_current!$F96:$AC96)),(SUMPRODUCT(LS_Demand_Rates_Restatement!$C$5:$AX$5,LS_current!$D96:$AY96)-SUMPRODUCT(LS_Demand_Rates_Restatement!$C$5:$AX$5,LDD_current!$F96:$BA96))/2)</f>
        <v>122224.45741292933</v>
      </c>
      <c r="S95" s="218">
        <f>+SUMPRODUCT(LS_Demand_Rates_Restatement!$C$7:$Z$7,Demand_current!D96:AA96)-SUMPRODUCT(LS_Demand_Rates_Restatement!$C$7:$Z$7,LDD_current!BB96:BY96)</f>
        <v>463972.90776954807</v>
      </c>
      <c r="T95" s="218">
        <f>-IRD!G96*Rates_current!$H$32</f>
        <v>0</v>
      </c>
      <c r="U95" s="218">
        <f>+IF(AND(X95&gt;0,V95&gt;0),-1*MIN(X95,V95)*Rates_current!$H$33,IF(AND(X95&lt;0,W95&lt;ABS(X95)),(-1*X95-W95)*Rates_current!$H$33,0))*IF(VLOOKUP($B95,TOCA_current!$B:$AH,33,FALSE)=0,1,0)*(1-TOCA_current!AP95)</f>
        <v>0</v>
      </c>
      <c r="V95" s="237">
        <f>MAX((TOCA_current!S95/SUMPRODUCT(TOCA_current!$D$4:$D$137,TOCA_current!$S$4:$S$137)-TOCA_current!AF95)*RT1SC!$C$4*VLOOKUP(Init!$R$4,Init!$K:$M,3,FALSE),0)</f>
        <v>0</v>
      </c>
      <c r="W95" s="237">
        <f>TOCA_current!X95*VLOOKUP(Init!$R$4,Init!$K:$M,3,FALSE)</f>
        <v>0</v>
      </c>
      <c r="X95" s="237">
        <f>IF(TOCA_current!AH95=0,SUM(LS_current!D96:AA96),0)</f>
        <v>1645.0716266185109</v>
      </c>
      <c r="Y95" s="218">
        <f>TOCA_current!D95*SUM('Charges_Including Slice and LS'!P95:U95)</f>
        <v>7606647.1432972634</v>
      </c>
      <c r="Z95" s="218">
        <f>+TOCA_current!AF95*RT1SC!$C$4*VLOOKUP(Init!$R$4,Init!$K:$M,3,FALSE)+IF(VLOOKUP($B95,TOCA_current!B:AI,33,FALSE)=0,SUM(LS_current!D96:AA96),SUM(LS_current!D96:AY96)/2)</f>
        <v>216793.08250641852</v>
      </c>
      <c r="AA95" s="219">
        <f t="shared" si="4"/>
        <v>35.087130342694657</v>
      </c>
      <c r="AB95" s="224">
        <f>IF(TOCA_current!E95=1,"",AA95/O95-1)</f>
        <v>5.049791575406215E-2</v>
      </c>
      <c r="AC95" s="235">
        <f t="shared" si="5"/>
        <v>104</v>
      </c>
    </row>
    <row r="96" spans="2:29" x14ac:dyDescent="0.25">
      <c r="B96" s="27">
        <v>10291</v>
      </c>
      <c r="C96" s="28" t="s">
        <v>100</v>
      </c>
      <c r="D96" s="217">
        <f>IF(Init!$R$9="Yes",(TOCA_previous!Y96-LDD_previous!D97),(TOCA_current!AF96-LDD_current!D97))*Rates_previous!$E$74*100*12</f>
        <v>23968989.903030001</v>
      </c>
      <c r="E96" s="218">
        <f>IF(Init!$R$9="Yes",(TOCA_previous!AB96-LDD_previous!D97),(TOCA_current!AI96-LDD_current!D97))*Rates_previous!$E$75*100*12</f>
        <v>-3685917.8956800001</v>
      </c>
      <c r="F96" s="218">
        <f>IF(VLOOKUP($B96,TOCA_current!$B:$AH,33,FALSE)=0,(SUMPRODUCT(LS_Demand_Rates_Restatement!$C$4:$Z$4,IF(Init!$R$9="Yes",LS_previous!$D97:$AA97,LS_current!$D97:$AA97))-SUMPRODUCT(LS_Demand_Rates_Restatement!$C$4:$Z$4,IF(Init!$R$9="Yes",LDD_previous!$F97:$AC97,LDD_current!$F97:$AC97))),(SUMPRODUCT(LS_Demand_Rates_Restatement!$C$4:$AX$4,IF(Init!$R$9="Yes",LS_previous!$D97:$AY97,LS_current!$D97:$AY97))-SUMPRODUCT(LS_Demand_Rates_Restatement!$C$4:$AX$4,IF(Init!$R$9="Yes",LDD_previous!$F97:$BA97,LDD_current!$F97:$BA97)))/2)</f>
        <v>1176427.7294702732</v>
      </c>
      <c r="G96" s="218">
        <f>+SUMPRODUCT(LS_Demand_Rates_Restatement!$C$6:$Z$6,IF(Init!$R$9="Yes",Demand_previous!D97:AA97,Demand_current!D97:AA97))-SUMPRODUCT(LS_Demand_Rates_Restatement!$C$6:$Z$6,IF(Init!$R$9="Yes",LDD_previous!BB97:BY97,LDD_current!BB97:BY97))</f>
        <v>657092.86630777235</v>
      </c>
      <c r="H96" s="218">
        <f>-IRD!C97*Rates_previous!$H$32</f>
        <v>-362606.00999999995</v>
      </c>
      <c r="I96" s="218">
        <f>+IF(AND(L96&gt;0,J96&gt;0),-1*MIN(L96,J96)*Rates_previous!$H$33,IF(AND(L96&lt;0,K96&lt;ABS(L96)),(-1*L96-K96)*Rates_previous!$H$33,IF(AND(K96&gt;0,J96&gt;0,L96&lt;=0,ABS(L96)&lt;K96),-1*MIN(K96,K96+L96,J96)*Rates_previous!$H$33,0)))*IF(VLOOKUP($B96,TOCA_current!$B:$AH,33,FALSE)=0,1,0)*(1-TOCA_previous!AI96)</f>
        <v>92894.326045060909</v>
      </c>
      <c r="J96" s="237">
        <f>MAX(IF(Init!$R$9="Yes",(TOCA_previous!S96/SUMPRODUCT(TOCA_previous!$D$4:$D$137,TOCA_previous!$S$4:$S$137)-TOCA_previous!Y96)*RT1SC!$C$3*VLOOKUP(Init!$R$3,Init!$K:$M,3,FALSE),V96),0)</f>
        <v>46613.214400105688</v>
      </c>
      <c r="K96" s="237">
        <f>IF(Init!$R$9="Yes",TOCA_previous!W96*VLOOKUP(Init!$R$3,Init!$K:$M,3,FALSE),W96)</f>
        <v>0</v>
      </c>
      <c r="L96" s="237">
        <f>IF(Init!$R$9="No",X96,IF(TOCA_previous!AA96=0,SUM(LS_previous!D97:AA97),0))</f>
        <v>35428.804746400048</v>
      </c>
      <c r="M96" s="218">
        <f>+TOCA_previous!$D96*SUM('Charges_Including Slice and LS'!D96:I96)</f>
        <v>21846880.919173107</v>
      </c>
      <c r="N96" s="218">
        <f>IF(Init!$R$9="Yes",TOCA_previous!Y96*RT1SC!$C$3*VLOOKUP(Init!$R$3,Init!$K:$M,3,FALSE)+IF(VLOOKUP($B96,TOCA_current!B:AO,33,FALSE)=0,SUM(LS_previous!D97:AA97),SUM(LS_previous!D97:AY97)/2),Z96)</f>
        <v>703753.82846254006</v>
      </c>
      <c r="O96" s="219">
        <f t="shared" si="3"/>
        <v>31.043356406175473</v>
      </c>
      <c r="P96" s="217">
        <f>(TOCA_current!AF96-LDD_current!D97)*Rates_current!$E$74*100*12</f>
        <v>26187613.222212184</v>
      </c>
      <c r="Q96" s="218">
        <f>(TOCA_current!AI96-LDD_current!D97)*Rates_current!$E$75*100*12</f>
        <v>-3893063.1726847682</v>
      </c>
      <c r="R96" s="218">
        <f>IF(VLOOKUP($B96,TOCA_current!$B:$AH,33,FALSE)=0,(SUMPRODUCT(LS_Demand_Rates_Restatement!$C$5:$Z$5,LS_current!$D97:$AA97)-SUMPRODUCT(LS_Demand_Rates_Restatement!$C$5:$Z$5,LDD_current!$F97:$AC97)),(SUMPRODUCT(LS_Demand_Rates_Restatement!$C$5:$AX$5,LS_current!$D97:$AY97)-SUMPRODUCT(LS_Demand_Rates_Restatement!$C$5:$AX$5,LDD_current!$F97:$BA97))/2)</f>
        <v>614528.63247853809</v>
      </c>
      <c r="S96" s="218">
        <f>+SUMPRODUCT(LS_Demand_Rates_Restatement!$C$7:$Z$7,Demand_current!D97:AA97)-SUMPRODUCT(LS_Demand_Rates_Restatement!$C$7:$Z$7,LDD_current!BB97:BY97)</f>
        <v>782283.47748014773</v>
      </c>
      <c r="T96" s="218">
        <f>-IRD!G97*Rates_current!$H$32</f>
        <v>-426787.27376999991</v>
      </c>
      <c r="U96" s="218">
        <f>+IF(AND(X96&gt;0,V96&gt;0),-1*MIN(X96,V96)*Rates_current!$H$33,IF(AND(X96&lt;0,W96&lt;ABS(X96)),(-1*X96-W96)*Rates_current!$H$33,0))*IF(VLOOKUP($B96,TOCA_current!$B:$AH,33,FALSE)=0,1,0)*(1-TOCA_current!AP96)</f>
        <v>47507.308771621159</v>
      </c>
      <c r="V96" s="237">
        <f>MAX((TOCA_current!S96/SUMPRODUCT(TOCA_current!$D$4:$D$137,TOCA_current!$S$4:$S$137)-TOCA_current!AF96)*RT1SC!$C$4*VLOOKUP(Init!$R$4,Init!$K:$M,3,FALSE),0)</f>
        <v>5650.5868298092373</v>
      </c>
      <c r="W96" s="237">
        <f>TOCA_current!X96*VLOOKUP(Init!$R$4,Init!$K:$M,3,FALSE)</f>
        <v>0</v>
      </c>
      <c r="X96" s="237">
        <f>IF(TOCA_current!AH96=0,SUM(LS_current!D97:AA97),0)</f>
        <v>20675.534807245003</v>
      </c>
      <c r="Y96" s="218">
        <f>TOCA_current!D96*SUM('Charges_Including Slice and LS'!P96:U96)</f>
        <v>23312082.194487721</v>
      </c>
      <c r="Z96" s="218">
        <f>+TOCA_current!AF96*RT1SC!$C$4*VLOOKUP(Init!$R$4,Init!$K:$M,3,FALSE)+IF(VLOOKUP($B96,TOCA_current!B:AI,33,FALSE)=0,SUM(LS_current!D97:AA97),SUM(LS_current!D97:AY97)/2)</f>
        <v>703769.70260787709</v>
      </c>
      <c r="AA96" s="219">
        <f t="shared" si="4"/>
        <v>33.124589063869706</v>
      </c>
      <c r="AB96" s="224">
        <f>IF(TOCA_current!E96=1,"",AA96/O96-1)</f>
        <v>6.7042771743593077E-2</v>
      </c>
      <c r="AC96" s="235">
        <f t="shared" si="5"/>
        <v>45</v>
      </c>
    </row>
    <row r="97" spans="2:29" x14ac:dyDescent="0.25">
      <c r="B97" s="27">
        <v>10294</v>
      </c>
      <c r="C97" s="28" t="s">
        <v>101</v>
      </c>
      <c r="D97" s="217">
        <f>IF(Init!$R$9="Yes",(TOCA_previous!Y97-LDD_previous!D98),(TOCA_current!AF97-LDD_current!D98))*Rates_previous!$E$74*100*12</f>
        <v>12063770.51904</v>
      </c>
      <c r="E97" s="218">
        <f>IF(Init!$R$9="Yes",(TOCA_previous!AB97-LDD_previous!D98),(TOCA_current!AI97-LDD_current!D98))*Rates_previous!$E$75*100*12</f>
        <v>-834354.21695999987</v>
      </c>
      <c r="F97" s="218">
        <f>IF(VLOOKUP($B97,TOCA_current!$B:$AH,33,FALSE)=0,(SUMPRODUCT(LS_Demand_Rates_Restatement!$C$4:$Z$4,IF(Init!$R$9="Yes",LS_previous!$D98:$AA98,LS_current!$D98:$AA98))-SUMPRODUCT(LS_Demand_Rates_Restatement!$C$4:$Z$4,IF(Init!$R$9="Yes",LDD_previous!$F98:$AC98,LDD_current!$F98:$AC98))),(SUMPRODUCT(LS_Demand_Rates_Restatement!$C$4:$AX$4,IF(Init!$R$9="Yes",LS_previous!$D98:$AY98,LS_current!$D98:$AY98))-SUMPRODUCT(LS_Demand_Rates_Restatement!$C$4:$AX$4,IF(Init!$R$9="Yes",LDD_previous!$F98:$BA98,LDD_current!$F98:$BA98)))/2)</f>
        <v>74145.448072246742</v>
      </c>
      <c r="G97" s="218">
        <f>+SUMPRODUCT(LS_Demand_Rates_Restatement!$C$6:$Z$6,IF(Init!$R$9="Yes",Demand_previous!D98:AA98,Demand_current!D98:AA98))-SUMPRODUCT(LS_Demand_Rates_Restatement!$C$6:$Z$6,IF(Init!$R$9="Yes",LDD_previous!BB98:BY98,LDD_current!BB98:BY98))</f>
        <v>0</v>
      </c>
      <c r="H97" s="218">
        <f>-IRD!C98*Rates_previous!$H$32</f>
        <v>0</v>
      </c>
      <c r="I97" s="218">
        <f>+IF(AND(L97&gt;0,J97&gt;0),-1*MIN(L97,J97)*Rates_previous!$H$33,IF(AND(L97&lt;0,K97&lt;ABS(L97)),(-1*L97-K97)*Rates_previous!$H$33,IF(AND(K97&gt;0,J97&gt;0,L97&lt;=0,ABS(L97)&lt;K97),-1*MIN(K97,K97+L97,J97)*Rates_previous!$H$33,0)))*IF(VLOOKUP($B97,TOCA_current!$B:$AH,33,FALSE)=0,1,0)*(1-TOCA_previous!AI97)</f>
        <v>0</v>
      </c>
      <c r="J97" s="237">
        <f>MAX(IF(Init!$R$9="Yes",(TOCA_previous!S97/SUMPRODUCT(TOCA_previous!$D$4:$D$137,TOCA_previous!$S$4:$S$137)-TOCA_previous!Y97)*RT1SC!$C$3*VLOOKUP(Init!$R$3,Init!$K:$M,3,FALSE),V97),0)</f>
        <v>1.5627831214950052</v>
      </c>
      <c r="K97" s="237">
        <f>IF(Init!$R$9="Yes",TOCA_previous!W97*VLOOKUP(Init!$R$3,Init!$K:$M,3,FALSE),W97)</f>
        <v>24598.079999999998</v>
      </c>
      <c r="L97" s="237">
        <f>IF(Init!$R$9="No",X97,IF(TOCA_previous!AA97=0,SUM(LS_previous!D98:AA98),0))</f>
        <v>0</v>
      </c>
      <c r="M97" s="218">
        <f>+TOCA_previous!$D97*SUM('Charges_Including Slice and LS'!D97:I97)</f>
        <v>11303561.750152247</v>
      </c>
      <c r="N97" s="218">
        <f>IF(Init!$R$9="Yes",TOCA_previous!Y97*RT1SC!$C$3*VLOOKUP(Init!$R$3,Init!$K:$M,3,FALSE)+IF(VLOOKUP($B97,TOCA_current!B:AO,33,FALSE)=0,SUM(LS_previous!D98:AA98),SUM(LS_previous!D98:AY98)/2),Z97)</f>
        <v>319548.450672384</v>
      </c>
      <c r="O97" s="219">
        <f t="shared" si="3"/>
        <v>35.373545784270398</v>
      </c>
      <c r="P97" s="217">
        <f>(TOCA_current!AF97-LDD_current!D98)*Rates_current!$E$74*100*12</f>
        <v>12751364.622465447</v>
      </c>
      <c r="Q97" s="218">
        <f>(TOCA_current!AI97-LDD_current!D98)*Rates_current!$E$75*100*12</f>
        <v>-857950.7213361084</v>
      </c>
      <c r="R97" s="218">
        <f>IF(VLOOKUP($B97,TOCA_current!$B:$AH,33,FALSE)=0,(SUMPRODUCT(LS_Demand_Rates_Restatement!$C$5:$Z$5,LS_current!$D98:$AA98)-SUMPRODUCT(LS_Demand_Rates_Restatement!$C$5:$Z$5,LDD_current!$F98:$AC98)),(SUMPRODUCT(LS_Demand_Rates_Restatement!$C$5:$AX$5,LS_current!$D98:$AY98)-SUMPRODUCT(LS_Demand_Rates_Restatement!$C$5:$AX$5,LDD_current!$F98:$BA98))/2)</f>
        <v>8768.5109162244335</v>
      </c>
      <c r="S97" s="218">
        <f>+SUMPRODUCT(LS_Demand_Rates_Restatement!$C$7:$Z$7,Demand_current!D98:AA98)-SUMPRODUCT(LS_Demand_Rates_Restatement!$C$7:$Z$7,LDD_current!BB98:BY98)</f>
        <v>0</v>
      </c>
      <c r="T97" s="218">
        <f>-IRD!G98*Rates_current!$H$32</f>
        <v>0</v>
      </c>
      <c r="U97" s="218">
        <f>+IF(AND(X97&gt;0,V97&gt;0),-1*MIN(X97,V97)*Rates_current!$H$33,IF(AND(X97&lt;0,W97&lt;ABS(X97)),(-1*X97-W97)*Rates_current!$H$33,0))*IF(VLOOKUP($B97,TOCA_current!$B:$AH,33,FALSE)=0,1,0)*(1-TOCA_current!AP97)</f>
        <v>0</v>
      </c>
      <c r="V97" s="237">
        <f>MAX((TOCA_current!S97/SUMPRODUCT(TOCA_current!$D$4:$D$137,TOCA_current!$S$4:$S$137)-TOCA_current!AF97)*RT1SC!$C$4*VLOOKUP(Init!$R$4,Init!$K:$M,3,FALSE),0)</f>
        <v>2.9960682305926856</v>
      </c>
      <c r="W97" s="237">
        <f>TOCA_current!X97*VLOOKUP(Init!$R$4,Init!$K:$M,3,FALSE)</f>
        <v>133753.96799999999</v>
      </c>
      <c r="X97" s="237">
        <f>IF(TOCA_current!AH97=0,SUM(LS_current!D98:AA98),0)</f>
        <v>0</v>
      </c>
      <c r="Y97" s="218">
        <f>TOCA_current!D97*SUM('Charges_Including Slice and LS'!P97:U97)</f>
        <v>11902182.412045563</v>
      </c>
      <c r="Z97" s="218">
        <f>+TOCA_current!AF97*RT1SC!$C$4*VLOOKUP(Init!$R$4,Init!$K:$M,3,FALSE)+IF(VLOOKUP($B97,TOCA_current!B:AI,33,FALSE)=0,SUM(LS_current!D98:AA98),SUM(LS_current!D98:AY98)/2)</f>
        <v>315986.82871259545</v>
      </c>
      <c r="AA97" s="219">
        <f t="shared" si="4"/>
        <v>37.666704212127605</v>
      </c>
      <c r="AB97" s="224">
        <f>IF(TOCA_current!E97=1,"",AA97/O97-1)</f>
        <v>6.4826931454434744E-2</v>
      </c>
      <c r="AC97" s="235">
        <f t="shared" si="5"/>
        <v>55</v>
      </c>
    </row>
    <row r="98" spans="2:29" x14ac:dyDescent="0.25">
      <c r="B98" s="27">
        <v>10304</v>
      </c>
      <c r="C98" s="28" t="s">
        <v>102</v>
      </c>
      <c r="D98" s="217">
        <f>IF(Init!$R$9="Yes",(TOCA_previous!Y98-LDD_previous!D99),(TOCA_current!AF98-LDD_current!D99))*Rates_previous!$E$74*100*12</f>
        <v>4671934.2250800002</v>
      </c>
      <c r="E98" s="218">
        <f>IF(Init!$R$9="Yes",(TOCA_previous!AB98-LDD_previous!D99),(TOCA_current!AI98-LDD_current!D99))*Rates_previous!$E$75*100*12</f>
        <v>-718443.54048000008</v>
      </c>
      <c r="F98" s="218">
        <f>IF(VLOOKUP($B98,TOCA_current!$B:$AH,33,FALSE)=0,(SUMPRODUCT(LS_Demand_Rates_Restatement!$C$4:$Z$4,IF(Init!$R$9="Yes",LS_previous!$D99:$AA99,LS_current!$D99:$AA99))-SUMPRODUCT(LS_Demand_Rates_Restatement!$C$4:$Z$4,IF(Init!$R$9="Yes",LDD_previous!$F99:$AC99,LDD_current!$F99:$AC99))),(SUMPRODUCT(LS_Demand_Rates_Restatement!$C$4:$AX$4,IF(Init!$R$9="Yes",LS_previous!$D99:$AY99,LS_current!$D99:$AY99))-SUMPRODUCT(LS_Demand_Rates_Restatement!$C$4:$AX$4,IF(Init!$R$9="Yes",LDD_previous!$F99:$BA99,LDD_current!$F99:$BA99)))/2)</f>
        <v>74432.033090602461</v>
      </c>
      <c r="G98" s="218">
        <f>+SUMPRODUCT(LS_Demand_Rates_Restatement!$C$6:$Z$6,IF(Init!$R$9="Yes",Demand_previous!D99:AA99,Demand_current!D99:AA99))-SUMPRODUCT(LS_Demand_Rates_Restatement!$C$6:$Z$6,IF(Init!$R$9="Yes",LDD_previous!BB99:BY99,LDD_current!BB99:BY99))</f>
        <v>177780.43702612183</v>
      </c>
      <c r="H98" s="218">
        <f>-IRD!C99*Rates_previous!$H$32</f>
        <v>0</v>
      </c>
      <c r="I98" s="218">
        <f>+IF(AND(L98&gt;0,J98&gt;0),-1*MIN(L98,J98)*Rates_previous!$H$33,IF(AND(L98&lt;0,K98&lt;ABS(L98)),(-1*L98-K98)*Rates_previous!$H$33,IF(AND(K98&gt;0,J98&gt;0,L98&lt;=0,ABS(L98)&lt;K98),-1*MIN(K98,K98+L98,J98)*Rates_previous!$H$33,0)))*IF(VLOOKUP($B98,TOCA_current!$B:$AH,33,FALSE)=0,1,0)*(1-TOCA_previous!AI98)</f>
        <v>-2311.0062280512138</v>
      </c>
      <c r="J98" s="237">
        <f>MAX(IF(Init!$R$9="Yes",(TOCA_previous!S98/SUMPRODUCT(TOCA_previous!$D$4:$D$137,TOCA_previous!$S$4:$S$137)-TOCA_previous!Y98)*RT1SC!$C$3*VLOOKUP(Init!$R$3,Init!$K:$M,3,FALSE),V98),0)</f>
        <v>0</v>
      </c>
      <c r="K98" s="237">
        <f>IF(Init!$R$9="Yes",TOCA_previous!W98*VLOOKUP(Init!$R$3,Init!$K:$M,3,FALSE),W98)</f>
        <v>0</v>
      </c>
      <c r="L98" s="237">
        <f>IF(Init!$R$9="No",X98,IF(TOCA_previous!AA98=0,SUM(LS_previous!D99:AA99),0))</f>
        <v>-837.32109712000511</v>
      </c>
      <c r="M98" s="218">
        <f>+TOCA_previous!$D98*SUM('Charges_Including Slice and LS'!D98:I98)</f>
        <v>4203392.1484886734</v>
      </c>
      <c r="N98" s="218">
        <f>IF(Init!$R$9="Yes",TOCA_previous!Y98*RT1SC!$C$3*VLOOKUP(Init!$R$3,Init!$K:$M,3,FALSE)+IF(VLOOKUP($B98,TOCA_current!B:AO,33,FALSE)=0,SUM(LS_previous!D99:AA99),SUM(LS_previous!D99:AY99)/2),Z98)</f>
        <v>122916.41388246801</v>
      </c>
      <c r="O98" s="219">
        <f t="shared" si="3"/>
        <v>34.197158993817808</v>
      </c>
      <c r="P98" s="217">
        <f>(TOCA_current!AF98-LDD_current!D99)*Rates_current!$E$74*100*12</f>
        <v>4916976.1008784715</v>
      </c>
      <c r="Q98" s="218">
        <f>(TOCA_current!AI98-LDD_current!D99)*Rates_current!$E$75*100*12</f>
        <v>-730960.03125114553</v>
      </c>
      <c r="R98" s="218">
        <f>IF(VLOOKUP($B98,TOCA_current!$B:$AH,33,FALSE)=0,(SUMPRODUCT(LS_Demand_Rates_Restatement!$C$5:$Z$5,LS_current!$D99:$AA99)-SUMPRODUCT(LS_Demand_Rates_Restatement!$C$5:$Z$5,LDD_current!$F99:$AC99)),(SUMPRODUCT(LS_Demand_Rates_Restatement!$C$5:$AX$5,LS_current!$D99:$AY99)-SUMPRODUCT(LS_Demand_Rates_Restatement!$C$5:$AX$5,LDD_current!$F99:$BA99))/2)</f>
        <v>61865.730273958958</v>
      </c>
      <c r="S98" s="218">
        <f>+SUMPRODUCT(LS_Demand_Rates_Restatement!$C$7:$Z$7,Demand_current!D99:AA99)-SUMPRODUCT(LS_Demand_Rates_Restatement!$C$7:$Z$7,LDD_current!BB99:BY99)</f>
        <v>196033.10605288466</v>
      </c>
      <c r="T98" s="218">
        <f>-IRD!G99*Rates_current!$H$32</f>
        <v>0</v>
      </c>
      <c r="U98" s="218">
        <f>+IF(AND(X98&gt;0,V98&gt;0),-1*MIN(X98,V98)*Rates_current!$H$33,IF(AND(X98&lt;0,W98&lt;ABS(X98)),(-1*X98-W98)*Rates_current!$H$33,0))*IF(VLOOKUP($B98,TOCA_current!$B:$AH,33,FALSE)=0,1,0)*(1-TOCA_current!AP98)</f>
        <v>4648.9079848063548</v>
      </c>
      <c r="V98" s="237">
        <f>MAX((TOCA_current!S98/SUMPRODUCT(TOCA_current!$D$4:$D$137,TOCA_current!$S$4:$S$137)-TOCA_current!AF98)*RT1SC!$C$4*VLOOKUP(Init!$R$4,Init!$K:$M,3,FALSE),0)</f>
        <v>525.30033726625481</v>
      </c>
      <c r="W98" s="237">
        <f>TOCA_current!X98*VLOOKUP(Init!$R$4,Init!$K:$M,3,FALSE)</f>
        <v>0</v>
      </c>
      <c r="X98" s="237">
        <f>IF(TOCA_current!AH98=0,SUM(LS_current!D99:AA99),0)</f>
        <v>1074.7321003036318</v>
      </c>
      <c r="Y98" s="218">
        <f>TOCA_current!D98*SUM('Charges_Including Slice and LS'!P98:U98)</f>
        <v>4448563.8139389763</v>
      </c>
      <c r="Z98" s="218">
        <f>+TOCA_current!AF98*RT1SC!$C$4*VLOOKUP(Init!$R$4,Init!$K:$M,3,FALSE)+IF(VLOOKUP($B98,TOCA_current!B:AI,33,FALSE)=0,SUM(LS_current!D99:AA99),SUM(LS_current!D99:AY99)/2)</f>
        <v>122919.35328679965</v>
      </c>
      <c r="AA98" s="219">
        <f t="shared" si="4"/>
        <v>36.190914571112607</v>
      </c>
      <c r="AB98" s="224">
        <f>IF(TOCA_current!E98=1,"",AA98/O98-1)</f>
        <v>5.8301789854976915E-2</v>
      </c>
      <c r="AC98" s="235">
        <f t="shared" si="5"/>
        <v>80</v>
      </c>
    </row>
    <row r="99" spans="2:29" x14ac:dyDescent="0.25">
      <c r="B99" s="27">
        <v>10306</v>
      </c>
      <c r="C99" s="28" t="s">
        <v>103</v>
      </c>
      <c r="D99" s="217">
        <f>IF(Init!$R$9="Yes",(TOCA_previous!Y99-LDD_previous!D100),(TOCA_current!AF99-LDD_current!D100))*Rates_previous!$E$74*100*12</f>
        <v>7931674.9637999982</v>
      </c>
      <c r="E99" s="218">
        <f>IF(Init!$R$9="Yes",(TOCA_previous!AB99-LDD_previous!D100),(TOCA_current!AI99-LDD_current!D100))*Rates_previous!$E$75*100*12</f>
        <v>-1219721.9328000001</v>
      </c>
      <c r="F99" s="218">
        <f>IF(VLOOKUP($B99,TOCA_current!$B:$AH,33,FALSE)=0,(SUMPRODUCT(LS_Demand_Rates_Restatement!$C$4:$Z$4,IF(Init!$R$9="Yes",LS_previous!$D100:$AA100,LS_current!$D100:$AA100))-SUMPRODUCT(LS_Demand_Rates_Restatement!$C$4:$Z$4,IF(Init!$R$9="Yes",LDD_previous!$F100:$AC100,LDD_current!$F100:$AC100))),(SUMPRODUCT(LS_Demand_Rates_Restatement!$C$4:$AX$4,IF(Init!$R$9="Yes",LS_previous!$D100:$AY100,LS_current!$D100:$AY100))-SUMPRODUCT(LS_Demand_Rates_Restatement!$C$4:$AX$4,IF(Init!$R$9="Yes",LDD_previous!$F100:$BA100,LDD_current!$F100:$BA100)))/2)</f>
        <v>720062.49949372967</v>
      </c>
      <c r="G99" s="218">
        <f>+SUMPRODUCT(LS_Demand_Rates_Restatement!$C$6:$Z$6,IF(Init!$R$9="Yes",Demand_previous!D100:AA100,Demand_current!D100:AA100))-SUMPRODUCT(LS_Demand_Rates_Restatement!$C$6:$Z$6,IF(Init!$R$9="Yes",LDD_previous!BB100:BY100,LDD_current!BB100:BY100))</f>
        <v>0</v>
      </c>
      <c r="H99" s="218">
        <f>-IRD!C100*Rates_previous!$H$32</f>
        <v>0</v>
      </c>
      <c r="I99" s="218">
        <f>+IF(AND(L99&gt;0,J99&gt;0),-1*MIN(L99,J99)*Rates_previous!$H$33,IF(AND(L99&lt;0,K99&lt;ABS(L99)),(-1*L99-K99)*Rates_previous!$H$33,IF(AND(K99&gt;0,J99&gt;0,L99&lt;=0,ABS(L99)&lt;K99),-1*MIN(K99,K99+L99,J99)*Rates_previous!$H$33,0)))*IF(VLOOKUP($B99,TOCA_current!$B:$AH,33,FALSE)=0,1,0)*(1-TOCA_previous!AI99)</f>
        <v>-14.816516831849111</v>
      </c>
      <c r="J99" s="237">
        <f>MAX(IF(Init!$R$9="Yes",(TOCA_previous!S99/SUMPRODUCT(TOCA_previous!$D$4:$D$137,TOCA_previous!$S$4:$S$137)-TOCA_previous!Y99)*RT1SC!$C$3*VLOOKUP(Init!$R$3,Init!$K:$M,3,FALSE),V99),0)</f>
        <v>45095.958067991523</v>
      </c>
      <c r="K99" s="237">
        <f>IF(Init!$R$9="Yes",TOCA_previous!W99*VLOOKUP(Init!$R$3,Init!$K:$M,3,FALSE),W99)</f>
        <v>0</v>
      </c>
      <c r="L99" s="237">
        <f>IF(Init!$R$9="No",X99,IF(TOCA_previous!AA99=0,SUM(LS_previous!D100:AA100),0))</f>
        <v>-5.3683031999453306</v>
      </c>
      <c r="M99" s="218">
        <f>+TOCA_previous!$D99*SUM('Charges_Including Slice and LS'!D99:I99)</f>
        <v>7432000.7139768954</v>
      </c>
      <c r="N99" s="218">
        <f>IF(Init!$R$9="Yes",TOCA_previous!Y99*RT1SC!$C$3*VLOOKUP(Init!$R$3,Init!$K:$M,3,FALSE)+IF(VLOOKUP($B99,TOCA_current!B:AO,33,FALSE)=0,SUM(LS_previous!D100:AA100),SUM(LS_previous!D100:AY100)/2),Z99)</f>
        <v>210094.85017698005</v>
      </c>
      <c r="O99" s="219">
        <f t="shared" si="3"/>
        <v>35.374502077115714</v>
      </c>
      <c r="P99" s="217">
        <f>(TOCA_current!AF99-LDD_current!D100)*Rates_current!$E$74*100*12</f>
        <v>1968374.6452973024</v>
      </c>
      <c r="Q99" s="218">
        <f>(TOCA_current!AI99-LDD_current!D100)*Rates_current!$E$75*100*12</f>
        <v>-292619.52116940741</v>
      </c>
      <c r="R99" s="218">
        <f>IF(VLOOKUP($B99,TOCA_current!$B:$AH,33,FALSE)=0,(SUMPRODUCT(LS_Demand_Rates_Restatement!$C$5:$Z$5,LS_current!$D100:$AA100)-SUMPRODUCT(LS_Demand_Rates_Restatement!$C$5:$Z$5,LDD_current!$F100:$AC100)),(SUMPRODUCT(LS_Demand_Rates_Restatement!$C$5:$AX$5,LS_current!$D100:$AY100)-SUMPRODUCT(LS_Demand_Rates_Restatement!$C$5:$AX$5,LDD_current!$F100:$BA100))/2)</f>
        <v>59810.903346275431</v>
      </c>
      <c r="S99" s="218">
        <f>+SUMPRODUCT(LS_Demand_Rates_Restatement!$C$7:$Z$7,Demand_current!D100:AA100)-SUMPRODUCT(LS_Demand_Rates_Restatement!$C$7:$Z$7,LDD_current!BB100:BY100)</f>
        <v>0</v>
      </c>
      <c r="T99" s="218">
        <f>-IRD!G100*Rates_current!$H$32</f>
        <v>0</v>
      </c>
      <c r="U99" s="218">
        <f>+IF(AND(X99&gt;0,V99&gt;0),-1*MIN(X99,V99)*Rates_current!$H$33,IF(AND(X99&lt;0,W99&lt;ABS(X99)),(-1*X99-W99)*Rates_current!$H$33,0))*IF(VLOOKUP($B99,TOCA_current!$B:$AH,33,FALSE)=0,1,0)*(1-TOCA_current!AP99)</f>
        <v>3.9507487156624448</v>
      </c>
      <c r="V99" s="237">
        <f>MAX((TOCA_current!S99/SUMPRODUCT(TOCA_current!$D$4:$D$137,TOCA_current!$S$4:$S$137)-TOCA_current!AF99)*RT1SC!$C$4*VLOOKUP(Init!$R$4,Init!$K:$M,3,FALSE),0)</f>
        <v>175364.2543952282</v>
      </c>
      <c r="W99" s="237">
        <f>TOCA_current!X99*VLOOKUP(Init!$R$4,Init!$K:$M,3,FALSE)</f>
        <v>10127.951999999999</v>
      </c>
      <c r="X99" s="237">
        <f>IF(TOCA_current!AH99=0,SUM(LS_current!D100:AA100),0)</f>
        <v>0.4464122842556435</v>
      </c>
      <c r="Y99" s="218">
        <f>TOCA_current!D99*SUM('Charges_Including Slice and LS'!P99:U99)</f>
        <v>1735569.9782228861</v>
      </c>
      <c r="Z99" s="218">
        <f>+TOCA_current!AF99*RT1SC!$C$4*VLOOKUP(Init!$R$4,Init!$K:$M,3,FALSE)+IF(VLOOKUP($B99,TOCA_current!B:AI,33,FALSE)=0,SUM(LS_current!D100:AA100),SUM(LS_current!D100:AY100)/2)</f>
        <v>48777.55211481225</v>
      </c>
      <c r="AA99" s="219">
        <f t="shared" si="4"/>
        <v>35.581325896340886</v>
      </c>
      <c r="AB99" s="224">
        <f>IF(TOCA_current!E99=1,"",AA99/O99-1)</f>
        <v>5.8466920262030264E-3</v>
      </c>
      <c r="AC99" s="235">
        <f t="shared" si="5"/>
        <v>120</v>
      </c>
    </row>
    <row r="100" spans="2:29" x14ac:dyDescent="0.25">
      <c r="B100" s="27">
        <v>10307</v>
      </c>
      <c r="C100" s="28" t="s">
        <v>104</v>
      </c>
      <c r="D100" s="217">
        <f>IF(Init!$R$9="Yes",(TOCA_previous!Y100-LDD_previous!D101),(TOCA_current!AF100-LDD_current!D101))*Rates_previous!$E$74*100*12</f>
        <v>23905157.62788</v>
      </c>
      <c r="E100" s="218">
        <f>IF(Init!$R$9="Yes",(TOCA_previous!AB100-LDD_previous!D101),(TOCA_current!AI100-LDD_current!D101))*Rates_previous!$E$75*100*12</f>
        <v>-3676101.8572800001</v>
      </c>
      <c r="F100" s="218">
        <f>IF(VLOOKUP($B100,TOCA_current!$B:$AH,33,FALSE)=0,(SUMPRODUCT(LS_Demand_Rates_Restatement!$C$4:$Z$4,IF(Init!$R$9="Yes",LS_previous!$D101:$AA101,LS_current!$D101:$AA101))-SUMPRODUCT(LS_Demand_Rates_Restatement!$C$4:$Z$4,IF(Init!$R$9="Yes",LDD_previous!$F101:$AC101,LDD_current!$F101:$AC101))),(SUMPRODUCT(LS_Demand_Rates_Restatement!$C$4:$AX$4,IF(Init!$R$9="Yes",LS_previous!$D101:$AY101,LS_current!$D101:$AY101))-SUMPRODUCT(LS_Demand_Rates_Restatement!$C$4:$AX$4,IF(Init!$R$9="Yes",LDD_previous!$F101:$BA101,LDD_current!$F101:$BA101)))/2)</f>
        <v>117511.63289522163</v>
      </c>
      <c r="G100" s="218">
        <f>+SUMPRODUCT(LS_Demand_Rates_Restatement!$C$6:$Z$6,IF(Init!$R$9="Yes",Demand_previous!D101:AA101,Demand_current!D101:AA101))-SUMPRODUCT(LS_Demand_Rates_Restatement!$C$6:$Z$6,IF(Init!$R$9="Yes",LDD_previous!BB101:BY101,LDD_current!BB101:BY101))</f>
        <v>1288996.8674918807</v>
      </c>
      <c r="H100" s="218">
        <f>-IRD!C101*Rates_previous!$H$32</f>
        <v>0</v>
      </c>
      <c r="I100" s="218">
        <f>+IF(AND(L100&gt;0,J100&gt;0),-1*MIN(L100,J100)*Rates_previous!$H$33,IF(AND(L100&lt;0,K100&lt;ABS(L100)),(-1*L100-K100)*Rates_previous!$H$33,IF(AND(K100&gt;0,J100&gt;0,L100&lt;=0,ABS(L100)&lt;K100),-1*MIN(K100,K100+L100,J100)*Rates_previous!$H$33,0)))*IF(VLOOKUP($B100,TOCA_current!$B:$AH,33,FALSE)=0,1,0)*(1-TOCA_previous!AI100)</f>
        <v>-35452.124365843141</v>
      </c>
      <c r="J100" s="237">
        <f>MAX(IF(Init!$R$9="Yes",(TOCA_previous!S100/SUMPRODUCT(TOCA_previous!$D$4:$D$137,TOCA_previous!$S$4:$S$137)-TOCA_previous!Y100)*RT1SC!$C$3*VLOOKUP(Init!$R$3,Init!$K:$M,3,FALSE),V100),0)</f>
        <v>0</v>
      </c>
      <c r="K100" s="237">
        <f>IF(Init!$R$9="Yes",TOCA_previous!W100*VLOOKUP(Init!$R$3,Init!$K:$M,3,FALSE),W100)</f>
        <v>0</v>
      </c>
      <c r="L100" s="237">
        <f>IF(Init!$R$9="No",X100,IF(TOCA_previous!AA100=0,SUM(LS_previous!D101:AA101),0))</f>
        <v>-12844.97259631998</v>
      </c>
      <c r="M100" s="218">
        <f>+TOCA_previous!$D100*SUM('Charges_Including Slice and LS'!D100:I100)</f>
        <v>21600112.146621257</v>
      </c>
      <c r="N100" s="218">
        <f>IF(Init!$R$9="Yes",TOCA_previous!Y100*RT1SC!$C$3*VLOOKUP(Init!$R$3,Init!$K:$M,3,FALSE)+IF(VLOOKUP($B100,TOCA_current!B:AO,33,FALSE)=0,SUM(LS_previous!D101:AA101),SUM(LS_previous!D101:AY101)/2),Z100)</f>
        <v>620372.96224634803</v>
      </c>
      <c r="O100" s="219">
        <f t="shared" si="3"/>
        <v>34.817945753805958</v>
      </c>
      <c r="P100" s="217">
        <f>(TOCA_current!AF100-LDD_current!D101)*Rates_current!$E$74*100*12</f>
        <v>25268068.887317479</v>
      </c>
      <c r="Q100" s="218">
        <f>(TOCA_current!AI100-LDD_current!D101)*Rates_current!$E$75*100*12</f>
        <v>-3756363.2697400786</v>
      </c>
      <c r="R100" s="218">
        <f>IF(VLOOKUP($B100,TOCA_current!$B:$AH,33,FALSE)=0,(SUMPRODUCT(LS_Demand_Rates_Restatement!$C$5:$Z$5,LS_current!$D101:$AA101)-SUMPRODUCT(LS_Demand_Rates_Restatement!$C$5:$Z$5,LDD_current!$F101:$AC101)),(SUMPRODUCT(LS_Demand_Rates_Restatement!$C$5:$AX$5,LS_current!$D101:$AY101)-SUMPRODUCT(LS_Demand_Rates_Restatement!$C$5:$AX$5,LDD_current!$F101:$BA101))/2)</f>
        <v>35927.531527763902</v>
      </c>
      <c r="S100" s="218">
        <f>+SUMPRODUCT(LS_Demand_Rates_Restatement!$C$7:$Z$7,Demand_current!D101:AA101)-SUMPRODUCT(LS_Demand_Rates_Restatement!$C$7:$Z$7,LDD_current!BB101:BY101)</f>
        <v>1346830.1710602923</v>
      </c>
      <c r="T100" s="218">
        <f>-IRD!G101*Rates_current!$H$32</f>
        <v>0</v>
      </c>
      <c r="U100" s="218">
        <f>+IF(AND(X100&gt;0,V100&gt;0),-1*MIN(X100,V100)*Rates_current!$H$33,IF(AND(X100&lt;0,W100&lt;ABS(X100)),(-1*X100-W100)*Rates_current!$H$33,0))*IF(VLOOKUP($B100,TOCA_current!$B:$AH,33,FALSE)=0,1,0)*(1-TOCA_current!AP100)</f>
        <v>-51018.329578961253</v>
      </c>
      <c r="V100" s="237">
        <f>MAX((TOCA_current!S100/SUMPRODUCT(TOCA_current!$D$4:$D$137,TOCA_current!$S$4:$S$137)-TOCA_current!AF100)*RT1SC!$C$4*VLOOKUP(Init!$R$4,Init!$K:$M,3,FALSE),0)</f>
        <v>0</v>
      </c>
      <c r="W100" s="237">
        <f>TOCA_current!X100*VLOOKUP(Init!$R$4,Init!$K:$M,3,FALSE)</f>
        <v>421.63200000000001</v>
      </c>
      <c r="X100" s="237">
        <f>IF(TOCA_current!AH100=0,SUM(LS_current!D101:AA101),0)</f>
        <v>-6186.4150032724574</v>
      </c>
      <c r="Y100" s="218">
        <f>TOCA_current!D100*SUM('Charges_Including Slice and LS'!P100:U100)</f>
        <v>22843444.990586497</v>
      </c>
      <c r="Z100" s="218">
        <f>+TOCA_current!AF100*RT1SC!$C$4*VLOOKUP(Init!$R$4,Init!$K:$M,3,FALSE)+IF(VLOOKUP($B100,TOCA_current!B:AI,33,FALSE)=0,SUM(LS_current!D101:AA101),SUM(LS_current!D101:AY101)/2)</f>
        <v>619966.37047384761</v>
      </c>
      <c r="AA100" s="219">
        <f t="shared" si="4"/>
        <v>36.846264698401271</v>
      </c>
      <c r="AB100" s="224">
        <f>IF(TOCA_current!E100=1,"",AA100/O100-1)</f>
        <v>5.8254986061996306E-2</v>
      </c>
      <c r="AC100" s="235">
        <f t="shared" si="5"/>
        <v>81</v>
      </c>
    </row>
    <row r="101" spans="2:29" x14ac:dyDescent="0.25">
      <c r="B101" s="27">
        <v>10326</v>
      </c>
      <c r="C101" s="28" t="s">
        <v>105</v>
      </c>
      <c r="D101" s="217">
        <f>IF(Init!$R$9="Yes",(TOCA_previous!Y101-LDD_previous!D102),(TOCA_current!AF101-LDD_current!D102))*Rates_previous!$E$74*100*12</f>
        <v>9979955.6012399998</v>
      </c>
      <c r="E101" s="218">
        <f>IF(Init!$R$9="Yes",(TOCA_previous!AB101-LDD_previous!D102),(TOCA_current!AI101-LDD_current!D102))*Rates_previous!$E$75*100*12</f>
        <v>-1534703.67744</v>
      </c>
      <c r="F101" s="218">
        <f>IF(VLOOKUP($B101,TOCA_current!$B:$AH,33,FALSE)=0,(SUMPRODUCT(LS_Demand_Rates_Restatement!$C$4:$Z$4,IF(Init!$R$9="Yes",LS_previous!$D102:$AA102,LS_current!$D102:$AA102))-SUMPRODUCT(LS_Demand_Rates_Restatement!$C$4:$Z$4,IF(Init!$R$9="Yes",LDD_previous!$F102:$AC102,LDD_current!$F102:$AC102))),(SUMPRODUCT(LS_Demand_Rates_Restatement!$C$4:$AX$4,IF(Init!$R$9="Yes",LS_previous!$D102:$AY102,LS_current!$D102:$AY102))-SUMPRODUCT(LS_Demand_Rates_Restatement!$C$4:$AX$4,IF(Init!$R$9="Yes",LDD_previous!$F102:$BA102,LDD_current!$F102:$BA102)))/2)</f>
        <v>-385451.14243689965</v>
      </c>
      <c r="G101" s="218">
        <f>+SUMPRODUCT(LS_Demand_Rates_Restatement!$C$6:$Z$6,IF(Init!$R$9="Yes",Demand_previous!D102:AA102,Demand_current!D102:AA102))-SUMPRODUCT(LS_Demand_Rates_Restatement!$C$6:$Z$6,IF(Init!$R$9="Yes",LDD_previous!BB102:BY102,LDD_current!BB102:BY102))</f>
        <v>446808.50568557688</v>
      </c>
      <c r="H101" s="218">
        <f>-IRD!C102*Rates_previous!$H$32</f>
        <v>0</v>
      </c>
      <c r="I101" s="218">
        <f>+IF(AND(L101&gt;0,J101&gt;0),-1*MIN(L101,J101)*Rates_previous!$H$33,IF(AND(L101&lt;0,K101&lt;ABS(L101)),(-1*L101-K101)*Rates_previous!$H$33,IF(AND(K101&gt;0,J101&gt;0,L101&lt;=0,ABS(L101)&lt;K101),-1*MIN(K101,K101+L101,J101)*Rates_previous!$H$33,0)))*IF(VLOOKUP($B101,TOCA_current!$B:$AH,33,FALSE)=0,1,0)*(1-TOCA_previous!AI101)</f>
        <v>-34905.741956793499</v>
      </c>
      <c r="J101" s="237">
        <f>MAX(IF(Init!$R$9="Yes",(TOCA_previous!S101/SUMPRODUCT(TOCA_previous!$D$4:$D$137,TOCA_previous!$S$4:$S$137)-TOCA_previous!Y101)*RT1SC!$C$3*VLOOKUP(Init!$R$3,Init!$K:$M,3,FALSE),V101),0)</f>
        <v>3585.340826094774</v>
      </c>
      <c r="K101" s="237">
        <f>IF(Init!$R$9="Yes",TOCA_previous!W101*VLOOKUP(Init!$R$3,Init!$K:$M,3,FALSE),W101)</f>
        <v>0</v>
      </c>
      <c r="L101" s="237">
        <f>IF(Init!$R$9="No",X101,IF(TOCA_previous!AA101=0,SUM(LS_previous!D102:AA102),0))</f>
        <v>-12647.007955359964</v>
      </c>
      <c r="M101" s="218">
        <f>+TOCA_previous!$D101*SUM('Charges_Including Slice and LS'!D101:I101)</f>
        <v>8471703.5450918842</v>
      </c>
      <c r="N101" s="218">
        <f>IF(Init!$R$9="Yes",TOCA_previous!Y101*RT1SC!$C$3*VLOOKUP(Init!$R$3,Init!$K:$M,3,FALSE)+IF(VLOOKUP($B101,TOCA_current!B:AO,33,FALSE)=0,SUM(LS_previous!D102:AA102),SUM(LS_previous!D102:AY102)/2),Z101)</f>
        <v>251709.62060200403</v>
      </c>
      <c r="O101" s="219">
        <f t="shared" si="3"/>
        <v>33.656653745814097</v>
      </c>
      <c r="P101" s="217">
        <f>(TOCA_current!AF101-LDD_current!D102)*Rates_current!$E$74*100*12</f>
        <v>10157724.08757798</v>
      </c>
      <c r="Q101" s="218">
        <f>(TOCA_current!AI101-LDD_current!D102)*Rates_current!$E$75*100*12</f>
        <v>-1510052.146718788</v>
      </c>
      <c r="R101" s="218">
        <f>IF(VLOOKUP($B101,TOCA_current!$B:$AH,33,FALSE)=0,(SUMPRODUCT(LS_Demand_Rates_Restatement!$C$5:$Z$5,LS_current!$D102:$AA102)-SUMPRODUCT(LS_Demand_Rates_Restatement!$C$5:$Z$5,LDD_current!$F102:$AC102)),(SUMPRODUCT(LS_Demand_Rates_Restatement!$C$5:$AX$5,LS_current!$D102:$AY102)-SUMPRODUCT(LS_Demand_Rates_Restatement!$C$5:$AX$5,LDD_current!$F102:$BA102))/2)</f>
        <v>-11581.490381826701</v>
      </c>
      <c r="S101" s="218">
        <f>+SUMPRODUCT(LS_Demand_Rates_Restatement!$C$7:$Z$7,Demand_current!D102:AA102)-SUMPRODUCT(LS_Demand_Rates_Restatement!$C$7:$Z$7,LDD_current!BB102:BY102)</f>
        <v>478076.29907521367</v>
      </c>
      <c r="T101" s="218">
        <f>-IRD!G102*Rates_current!$H$32</f>
        <v>0</v>
      </c>
      <c r="U101" s="218">
        <f>+IF(AND(X101&gt;0,V101&gt;0),-1*MIN(X101,V101)*Rates_current!$H$33,IF(AND(X101&lt;0,W101&lt;ABS(X101)),(-1*X101-W101)*Rates_current!$H$33,0))*IF(VLOOKUP($B101,TOCA_current!$B:$AH,33,FALSE)=0,1,0)*(1-TOCA_current!AP101)</f>
        <v>30.632163216710566</v>
      </c>
      <c r="V101" s="237">
        <f>MAX((TOCA_current!S101/SUMPRODUCT(TOCA_current!$D$4:$D$137,TOCA_current!$S$4:$S$137)-TOCA_current!AF101)*RT1SC!$C$4*VLOOKUP(Init!$R$4,Init!$K:$M,3,FALSE),0)</f>
        <v>13230.607609583492</v>
      </c>
      <c r="W101" s="237">
        <f>TOCA_current!X101*VLOOKUP(Init!$R$4,Init!$K:$M,3,FALSE)</f>
        <v>0</v>
      </c>
      <c r="X101" s="237">
        <f>IF(TOCA_current!AH101=0,SUM(LS_current!D102:AA102),0)</f>
        <v>3.4612613804192733</v>
      </c>
      <c r="Y101" s="218">
        <f>TOCA_current!D101*SUM('Charges_Including Slice and LS'!P101:U101)</f>
        <v>9114197.381715795</v>
      </c>
      <c r="Z101" s="218">
        <f>+TOCA_current!AF101*RT1SC!$C$4*VLOOKUP(Init!$R$4,Init!$K:$M,3,FALSE)+IF(VLOOKUP($B101,TOCA_current!B:AI,33,FALSE)=0,SUM(LS_current!D102:AA102),SUM(LS_current!D102:AY102)/2)</f>
        <v>251715.89959248438</v>
      </c>
      <c r="AA101" s="219">
        <f t="shared" si="4"/>
        <v>36.208270500477845</v>
      </c>
      <c r="AB101" s="224">
        <f>IF(TOCA_current!E101=1,"",AA101/O101-1)</f>
        <v>7.5813144525132437E-2</v>
      </c>
      <c r="AC101" s="235">
        <f t="shared" si="5"/>
        <v>16</v>
      </c>
    </row>
    <row r="102" spans="2:29" x14ac:dyDescent="0.25">
      <c r="B102" s="27">
        <v>10331</v>
      </c>
      <c r="C102" s="28" t="s">
        <v>106</v>
      </c>
      <c r="D102" s="217">
        <f>IF(Init!$R$9="Yes",(TOCA_previous!Y102-LDD_previous!D103),(TOCA_current!AF102-LDD_current!D103))*Rates_previous!$E$74*100*12</f>
        <v>10597106.0401308</v>
      </c>
      <c r="E102" s="218">
        <f>IF(Init!$R$9="Yes",(TOCA_previous!AB102-LDD_previous!D103),(TOCA_current!AI102-LDD_current!D103))*Rates_previous!$E$75*100*12</f>
        <v>-1629608.2126848001</v>
      </c>
      <c r="F102" s="218">
        <f>IF(VLOOKUP($B102,TOCA_current!$B:$AH,33,FALSE)=0,(SUMPRODUCT(LS_Demand_Rates_Restatement!$C$4:$Z$4,IF(Init!$R$9="Yes",LS_previous!$D103:$AA103,LS_current!$D103:$AA103))-SUMPRODUCT(LS_Demand_Rates_Restatement!$C$4:$Z$4,IF(Init!$R$9="Yes",LDD_previous!$F103:$AC103,LDD_current!$F103:$AC103))),(SUMPRODUCT(LS_Demand_Rates_Restatement!$C$4:$AX$4,IF(Init!$R$9="Yes",LS_previous!$D103:$AY103,LS_current!$D103:$AY103))-SUMPRODUCT(LS_Demand_Rates_Restatement!$C$4:$AX$4,IF(Init!$R$9="Yes",LDD_previous!$F103:$BA103,LDD_current!$F103:$BA103)))/2)</f>
        <v>6119.3196153416357</v>
      </c>
      <c r="G102" s="218">
        <f>+SUMPRODUCT(LS_Demand_Rates_Restatement!$C$6:$Z$6,IF(Init!$R$9="Yes",Demand_previous!D103:AA103,Demand_current!D103:AA103))-SUMPRODUCT(LS_Demand_Rates_Restatement!$C$6:$Z$6,IF(Init!$R$9="Yes",LDD_previous!BB103:BY103,LDD_current!BB103:BY103))</f>
        <v>283952.76400931075</v>
      </c>
      <c r="H102" s="218">
        <f>-IRD!C103*Rates_previous!$H$32</f>
        <v>-1330868.58</v>
      </c>
      <c r="I102" s="218">
        <f>+IF(AND(L102&gt;0,J102&gt;0),-1*MIN(L102,J102)*Rates_previous!$H$33,IF(AND(L102&lt;0,K102&lt;ABS(L102)),(-1*L102-K102)*Rates_previous!$H$33,IF(AND(K102&gt;0,J102&gt;0,L102&lt;=0,ABS(L102)&lt;K102),-1*MIN(K102,K102+L102,J102)*Rates_previous!$H$33,0)))*IF(VLOOKUP($B102,TOCA_current!$B:$AH,33,FALSE)=0,1,0)*(1-TOCA_previous!AI102)</f>
        <v>0</v>
      </c>
      <c r="J102" s="237">
        <f>MAX(IF(Init!$R$9="Yes",(TOCA_previous!S102/SUMPRODUCT(TOCA_previous!$D$4:$D$137,TOCA_previous!$S$4:$S$137)-TOCA_previous!Y102)*RT1SC!$C$3*VLOOKUP(Init!$R$3,Init!$K:$M,3,FALSE),V102),0)</f>
        <v>33009.603208018372</v>
      </c>
      <c r="K102" s="237">
        <f>IF(Init!$R$9="Yes",TOCA_previous!W102*VLOOKUP(Init!$R$3,Init!$K:$M,3,FALSE),W102)</f>
        <v>0</v>
      </c>
      <c r="L102" s="237">
        <f>IF(Init!$R$9="No",X102,IF(TOCA_previous!AA102=0,SUM(LS_previous!D103:AA103),0))</f>
        <v>0</v>
      </c>
      <c r="M102" s="218">
        <f>+TOCA_previous!$D102*SUM('Charges_Including Slice and LS'!D102:I102)</f>
        <v>0</v>
      </c>
      <c r="N102" s="218">
        <f>IF(Init!$R$9="Yes",TOCA_previous!Y102*RT1SC!$C$3*VLOOKUP(Init!$R$3,Init!$K:$M,3,FALSE)+IF(VLOOKUP($B102,TOCA_current!B:AO,33,FALSE)=0,SUM(LS_previous!D103:AA103),SUM(LS_previous!D103:AY103)/2),Z102)</f>
        <v>301832.44856931601</v>
      </c>
      <c r="O102" s="219">
        <f t="shared" si="3"/>
        <v>0</v>
      </c>
      <c r="P102" s="217">
        <f>(TOCA_current!AF102-LDD_current!D103)*Rates_current!$E$74*100*12</f>
        <v>11487678.991593583</v>
      </c>
      <c r="Q102" s="218">
        <f>(TOCA_current!AI102-LDD_current!D103)*Rates_current!$E$75*100*12</f>
        <v>-1707763.8821954308</v>
      </c>
      <c r="R102" s="218">
        <f>IF(VLOOKUP($B102,TOCA_current!$B:$AH,33,FALSE)=0,(SUMPRODUCT(LS_Demand_Rates_Restatement!$C$5:$Z$5,LS_current!$D103:$AA103)-SUMPRODUCT(LS_Demand_Rates_Restatement!$C$5:$Z$5,LDD_current!$F103:$AC103)),(SUMPRODUCT(LS_Demand_Rates_Restatement!$C$5:$AX$5,LS_current!$D103:$AY103)-SUMPRODUCT(LS_Demand_Rates_Restatement!$C$5:$AX$5,LDD_current!$F103:$BA103))/2)</f>
        <v>-14001.032923582809</v>
      </c>
      <c r="S102" s="218">
        <f>+SUMPRODUCT(LS_Demand_Rates_Restatement!$C$7:$Z$7,Demand_current!D103:AA103)-SUMPRODUCT(LS_Demand_Rates_Restatement!$C$7:$Z$7,LDD_current!BB103:BY103)</f>
        <v>-24108.008968685182</v>
      </c>
      <c r="T102" s="218">
        <f>-IRD!G103*Rates_current!$H$32</f>
        <v>-1566432.3186600001</v>
      </c>
      <c r="U102" s="218">
        <f>+IF(AND(X102&gt;0,V102&gt;0),-1*MIN(X102,V102)*Rates_current!$H$33,IF(AND(X102&lt;0,W102&lt;ABS(X102)),(-1*X102-W102)*Rates_current!$H$33,0))*IF(VLOOKUP($B102,TOCA_current!$B:$AH,33,FALSE)=0,1,0)*(1-TOCA_current!AP102)</f>
        <v>0</v>
      </c>
      <c r="V102" s="237">
        <f>MAX((TOCA_current!S102/SUMPRODUCT(TOCA_current!$D$4:$D$137,TOCA_current!$S$4:$S$137)-TOCA_current!AF102)*RT1SC!$C$4*VLOOKUP(Init!$R$4,Init!$K:$M,3,FALSE),0)</f>
        <v>12280.158695146547</v>
      </c>
      <c r="W102" s="237">
        <f>TOCA_current!X102*VLOOKUP(Init!$R$4,Init!$K:$M,3,FALSE)</f>
        <v>0</v>
      </c>
      <c r="X102" s="237">
        <f>IF(TOCA_current!AH102=0,SUM(LS_current!D103:AA103),0)</f>
        <v>0</v>
      </c>
      <c r="Y102" s="218">
        <f>TOCA_current!D102*SUM('Charges_Including Slice and LS'!P102:U102)</f>
        <v>0</v>
      </c>
      <c r="Z102" s="218">
        <f>+TOCA_current!AF102*RT1SC!$C$4*VLOOKUP(Init!$R$4,Init!$K:$M,3,FALSE)+IF(VLOOKUP($B102,TOCA_current!B:AI,33,FALSE)=0,SUM(LS_current!D103:AA103),SUM(LS_current!D103:AY103)/2)</f>
        <v>306095.96689732803</v>
      </c>
      <c r="AA102" s="219">
        <f t="shared" si="4"/>
        <v>0</v>
      </c>
      <c r="AB102" s="224" t="str">
        <f>IF(TOCA_current!E102=1,"",AA102/O102-1)</f>
        <v/>
      </c>
      <c r="AC102" s="235" t="str">
        <f t="shared" si="5"/>
        <v/>
      </c>
    </row>
    <row r="103" spans="2:29" x14ac:dyDescent="0.25">
      <c r="B103" s="27">
        <v>10333</v>
      </c>
      <c r="C103" s="28" t="s">
        <v>107</v>
      </c>
      <c r="D103" s="217">
        <f>IF(Init!$R$9="Yes",(TOCA_previous!Y103-LDD_previous!D104),(TOCA_current!AF103-LDD_current!D104))*Rates_previous!$E$74*100*12</f>
        <v>5776764.2156614028</v>
      </c>
      <c r="E103" s="218">
        <f>IF(Init!$R$9="Yes",(TOCA_previous!AB103-LDD_previous!D104),(TOCA_current!AI103-LDD_current!D104))*Rates_previous!$E$75*100*12</f>
        <v>-888342.7581960191</v>
      </c>
      <c r="F103" s="218">
        <f>IF(VLOOKUP($B103,TOCA_current!$B:$AH,33,FALSE)=0,(SUMPRODUCT(LS_Demand_Rates_Restatement!$C$4:$Z$4,IF(Init!$R$9="Yes",LS_previous!$D104:$AA104,LS_current!$D104:$AA104))-SUMPRODUCT(LS_Demand_Rates_Restatement!$C$4:$Z$4,IF(Init!$R$9="Yes",LDD_previous!$F104:$AC104,LDD_current!$F104:$AC104))),(SUMPRODUCT(LS_Demand_Rates_Restatement!$C$4:$AX$4,IF(Init!$R$9="Yes",LS_previous!$D104:$AY104,LS_current!$D104:$AY104))-SUMPRODUCT(LS_Demand_Rates_Restatement!$C$4:$AX$4,IF(Init!$R$9="Yes",LDD_previous!$F104:$BA104,LDD_current!$F104:$BA104)))/2)</f>
        <v>39811.213040858383</v>
      </c>
      <c r="G103" s="218">
        <f>+SUMPRODUCT(LS_Demand_Rates_Restatement!$C$6:$Z$6,IF(Init!$R$9="Yes",Demand_previous!D104:AA104,Demand_current!D104:AA104))-SUMPRODUCT(LS_Demand_Rates_Restatement!$C$6:$Z$6,IF(Init!$R$9="Yes",LDD_previous!BB104:BY104,LDD_current!BB104:BY104))</f>
        <v>320691.91926967376</v>
      </c>
      <c r="H103" s="218">
        <f>-IRD!C104*Rates_previous!$H$32</f>
        <v>0</v>
      </c>
      <c r="I103" s="218">
        <f>+IF(AND(L103&gt;0,J103&gt;0),-1*MIN(L103,J103)*Rates_previous!$H$33,IF(AND(L103&lt;0,K103&lt;ABS(L103)),(-1*L103-K103)*Rates_previous!$H$33,IF(AND(K103&gt;0,J103&gt;0,L103&lt;=0,ABS(L103)&lt;K103),-1*MIN(K103,K103+L103,J103)*Rates_previous!$H$33,0)))*IF(VLOOKUP($B103,TOCA_current!$B:$AH,33,FALSE)=0,1,0)*(1-TOCA_previous!AI103)</f>
        <v>-3276.0873411338098</v>
      </c>
      <c r="J103" s="237">
        <f>MAX(IF(Init!$R$9="Yes",(TOCA_previous!S103/SUMPRODUCT(TOCA_previous!$D$4:$D$137,TOCA_previous!$S$4:$S$137)-TOCA_previous!Y103)*RT1SC!$C$3*VLOOKUP(Init!$R$3,Init!$K:$M,3,FALSE),V103),0)</f>
        <v>3.0956727598236076</v>
      </c>
      <c r="K103" s="237">
        <f>IF(Init!$R$9="Yes",TOCA_previous!W103*VLOOKUP(Init!$R$3,Init!$K:$M,3,FALSE),W103)</f>
        <v>0</v>
      </c>
      <c r="L103" s="237">
        <f>IF(Init!$R$9="No",X103,IF(TOCA_previous!AA103=0,SUM(LS_previous!D104:AA104),0))</f>
        <v>-1263.3447220799817</v>
      </c>
      <c r="M103" s="218">
        <f>+TOCA_previous!$D103*SUM('Charges_Including Slice and LS'!D103:I103)</f>
        <v>5245648.5024347827</v>
      </c>
      <c r="N103" s="218">
        <f>IF(Init!$R$9="Yes",TOCA_previous!Y103*RT1SC!$C$3*VLOOKUP(Init!$R$3,Init!$K:$M,3,FALSE)+IF(VLOOKUP($B103,TOCA_current!B:AO,33,FALSE)=0,SUM(LS_previous!D104:AA104),SUM(LS_previous!D104:AY104)/2),Z103)</f>
        <v>161599.388054412</v>
      </c>
      <c r="O103" s="219">
        <f t="shared" si="3"/>
        <v>32.460819100803306</v>
      </c>
      <c r="P103" s="217">
        <f>(TOCA_current!AF103-LDD_current!D104)*Rates_current!$E$74*100*12</f>
        <v>6071360.1339419391</v>
      </c>
      <c r="Q103" s="218">
        <f>(TOCA_current!AI103-LDD_current!D104)*Rates_current!$E$75*100*12</f>
        <v>-902571.31663712463</v>
      </c>
      <c r="R103" s="218">
        <f>IF(VLOOKUP($B103,TOCA_current!$B:$AH,33,FALSE)=0,(SUMPRODUCT(LS_Demand_Rates_Restatement!$C$5:$Z$5,LS_current!$D104:$AA104)-SUMPRODUCT(LS_Demand_Rates_Restatement!$C$5:$Z$5,LDD_current!$F104:$AC104)),(SUMPRODUCT(LS_Demand_Rates_Restatement!$C$5:$AX$5,LS_current!$D104:$AY104)-SUMPRODUCT(LS_Demand_Rates_Restatement!$C$5:$AX$5,LDD_current!$F104:$BA104))/2)</f>
        <v>41461.365882647166</v>
      </c>
      <c r="S103" s="218">
        <f>+SUMPRODUCT(LS_Demand_Rates_Restatement!$C$7:$Z$7,Demand_current!D104:AA104)-SUMPRODUCT(LS_Demand_Rates_Restatement!$C$7:$Z$7,LDD_current!BB104:BY104)</f>
        <v>347014.20554677059</v>
      </c>
      <c r="T103" s="218">
        <f>-IRD!G104*Rates_current!$H$32</f>
        <v>0</v>
      </c>
      <c r="U103" s="218">
        <f>+IF(AND(X103&gt;0,V103&gt;0),-1*MIN(X103,V103)*Rates_current!$H$33,IF(AND(X103&lt;0,W103&lt;ABS(X103)),(-1*X103-W103)*Rates_current!$H$33,0))*IF(VLOOKUP($B103,TOCA_current!$B:$AH,33,FALSE)=0,1,0)*(1-TOCA_current!AP103)</f>
        <v>0</v>
      </c>
      <c r="V103" s="237">
        <f>MAX((TOCA_current!S103/SUMPRODUCT(TOCA_current!$D$4:$D$137,TOCA_current!$S$4:$S$137)-TOCA_current!AF103)*RT1SC!$C$4*VLOOKUP(Init!$R$4,Init!$K:$M,3,FALSE),0)</f>
        <v>0</v>
      </c>
      <c r="W103" s="237">
        <f>TOCA_current!X103*VLOOKUP(Init!$R$4,Init!$K:$M,3,FALSE)</f>
        <v>0</v>
      </c>
      <c r="X103" s="237">
        <f>IF(TOCA_current!AH103=0,SUM(LS_current!D104:AA104),0)</f>
        <v>556.61273975395034</v>
      </c>
      <c r="Y103" s="218">
        <f>TOCA_current!D103*SUM('Charges_Including Slice and LS'!P103:U103)</f>
        <v>5557264.3887342317</v>
      </c>
      <c r="Z103" s="218">
        <f>+TOCA_current!AF103*RT1SC!$C$4*VLOOKUP(Init!$R$4,Init!$K:$M,3,FALSE)+IF(VLOOKUP($B103,TOCA_current!B:AI,33,FALSE)=0,SUM(LS_current!D104:AA104),SUM(LS_current!D104:AY104)/2)</f>
        <v>161603.25637907392</v>
      </c>
      <c r="AA103" s="219">
        <f t="shared" si="4"/>
        <v>34.388319352293969</v>
      </c>
      <c r="AB103" s="224">
        <f>IF(TOCA_current!E103=1,"",AA103/O103-1)</f>
        <v>5.93792857014801E-2</v>
      </c>
      <c r="AC103" s="235">
        <f t="shared" si="5"/>
        <v>75</v>
      </c>
    </row>
    <row r="104" spans="2:29" x14ac:dyDescent="0.25">
      <c r="B104" s="27">
        <v>10338</v>
      </c>
      <c r="C104" s="28" t="s">
        <v>108</v>
      </c>
      <c r="D104" s="217">
        <f>IF(Init!$R$9="Yes",(TOCA_previous!Y104-LDD_previous!D105),(TOCA_current!AF104-LDD_current!D105))*Rates_previous!$E$74*100*12</f>
        <v>740091.98914559989</v>
      </c>
      <c r="E104" s="218">
        <f>IF(Init!$R$9="Yes",(TOCA_previous!AB104-LDD_previous!D105),(TOCA_current!AI104-LDD_current!D105))*Rates_previous!$E$75*100*12</f>
        <v>-113810.31567359999</v>
      </c>
      <c r="F104" s="218">
        <f>IF(VLOOKUP($B104,TOCA_current!$B:$AH,33,FALSE)=0,(SUMPRODUCT(LS_Demand_Rates_Restatement!$C$4:$Z$4,IF(Init!$R$9="Yes",LS_previous!$D105:$AA105,LS_current!$D105:$AA105))-SUMPRODUCT(LS_Demand_Rates_Restatement!$C$4:$Z$4,IF(Init!$R$9="Yes",LDD_previous!$F105:$AC105,LDD_current!$F105:$AC105))),(SUMPRODUCT(LS_Demand_Rates_Restatement!$C$4:$AX$4,IF(Init!$R$9="Yes",LS_previous!$D105:$AY105,LS_current!$D105:$AY105))-SUMPRODUCT(LS_Demand_Rates_Restatement!$C$4:$AX$4,IF(Init!$R$9="Yes",LDD_previous!$F105:$BA105,LDD_current!$F105:$BA105)))/2)</f>
        <v>24915.698321152857</v>
      </c>
      <c r="G104" s="218">
        <f>+SUMPRODUCT(LS_Demand_Rates_Restatement!$C$6:$Z$6,IF(Init!$R$9="Yes",Demand_previous!D105:AA105,Demand_current!D105:AA105))-SUMPRODUCT(LS_Demand_Rates_Restatement!$C$6:$Z$6,IF(Init!$R$9="Yes",LDD_previous!BB105:BY105,LDD_current!BB105:BY105))</f>
        <v>38402.315389692318</v>
      </c>
      <c r="H104" s="218">
        <f>-IRD!C105*Rates_previous!$H$32</f>
        <v>-41552.1</v>
      </c>
      <c r="I104" s="218">
        <f>+IF(AND(L104&gt;0,J104&gt;0),-1*MIN(L104,J104)*Rates_previous!$H$33,IF(AND(L104&lt;0,K104&lt;ABS(L104)),(-1*L104-K104)*Rates_previous!$H$33,IF(AND(K104&gt;0,J104&gt;0,L104&lt;=0,ABS(L104)&lt;K104),-1*MIN(K104,K104+L104,J104)*Rates_previous!$H$33,0)))*IF(VLOOKUP($B104,TOCA_current!$B:$AH,33,FALSE)=0,1,0)*(1-TOCA_previous!AI104)</f>
        <v>1180.0058665082904</v>
      </c>
      <c r="J104" s="237">
        <f>MAX(IF(Init!$R$9="Yes",(TOCA_previous!S104/SUMPRODUCT(TOCA_previous!$D$4:$D$137,TOCA_previous!$S$4:$S$137)-TOCA_previous!Y104)*RT1SC!$C$3*VLOOKUP(Init!$R$3,Init!$K:$M,3,FALSE),V104),0)</f>
        <v>445.35245565681254</v>
      </c>
      <c r="K104" s="237">
        <f>IF(Init!$R$9="Yes",TOCA_previous!W104*VLOOKUP(Init!$R$3,Init!$K:$M,3,FALSE),W104)</f>
        <v>0</v>
      </c>
      <c r="L104" s="237">
        <f>IF(Init!$R$9="No",X104,IF(TOCA_previous!AA104=0,SUM(LS_previous!D105:AA105),0))</f>
        <v>1162.2061929600015</v>
      </c>
      <c r="M104" s="218">
        <f>+TOCA_previous!$D104*SUM('Charges_Including Slice and LS'!D104:I104)</f>
        <v>649227.59304935334</v>
      </c>
      <c r="N104" s="218">
        <f>IF(Init!$R$9="Yes",TOCA_previous!Y104*RT1SC!$C$3*VLOOKUP(Init!$R$3,Init!$K:$M,3,FALSE)+IF(VLOOKUP($B104,TOCA_current!B:AO,33,FALSE)=0,SUM(LS_previous!D105:AA105),SUM(LS_previous!D105:AY105)/2),Z104)</f>
        <v>21583.162007856004</v>
      </c>
      <c r="O104" s="219">
        <f t="shared" si="3"/>
        <v>30.080281694269011</v>
      </c>
      <c r="P104" s="217">
        <f>(TOCA_current!AF104-LDD_current!D105)*Rates_current!$E$74*100*12</f>
        <v>801655.00875205337</v>
      </c>
      <c r="Q104" s="218">
        <f>(TOCA_current!AI104-LDD_current!D105)*Rates_current!$E$75*100*12</f>
        <v>-119174.41903883708</v>
      </c>
      <c r="R104" s="218">
        <f>IF(VLOOKUP($B104,TOCA_current!$B:$AH,33,FALSE)=0,(SUMPRODUCT(LS_Demand_Rates_Restatement!$C$5:$Z$5,LS_current!$D105:$AA105)-SUMPRODUCT(LS_Demand_Rates_Restatement!$C$5:$Z$5,LDD_current!$F105:$AC105)),(SUMPRODUCT(LS_Demand_Rates_Restatement!$C$5:$AX$5,LS_current!$D105:$AY105)-SUMPRODUCT(LS_Demand_Rates_Restatement!$C$5:$AX$5,LDD_current!$F105:$BA105))/2)</f>
        <v>19884.020273663224</v>
      </c>
      <c r="S104" s="218">
        <f>+SUMPRODUCT(LS_Demand_Rates_Restatement!$C$7:$Z$7,Demand_current!D105:AA105)-SUMPRODUCT(LS_Demand_Rates_Restatement!$C$7:$Z$7,LDD_current!BB105:BY105)</f>
        <v>42228.881769997322</v>
      </c>
      <c r="T104" s="218">
        <f>-IRD!G105*Rates_current!$H$32</f>
        <v>-48906.8217</v>
      </c>
      <c r="U104" s="218">
        <f>+IF(AND(X104&gt;0,V104&gt;0),-1*MIN(X104,V104)*Rates_current!$H$33,IF(AND(X104&lt;0,W104&lt;ABS(X104)),(-1*X104-W104)*Rates_current!$H$33,0))*IF(VLOOKUP($B104,TOCA_current!$B:$AH,33,FALSE)=0,1,0)*(1-TOCA_current!AP104)</f>
        <v>0</v>
      </c>
      <c r="V104" s="237">
        <f>MAX((TOCA_current!S104/SUMPRODUCT(TOCA_current!$D$4:$D$137,TOCA_current!$S$4:$S$137)-TOCA_current!AF104)*RT1SC!$C$4*VLOOKUP(Init!$R$4,Init!$K:$M,3,FALSE),0)</f>
        <v>0</v>
      </c>
      <c r="W104" s="237">
        <f>TOCA_current!X104*VLOOKUP(Init!$R$4,Init!$K:$M,3,FALSE)</f>
        <v>0</v>
      </c>
      <c r="X104" s="237">
        <f>IF(TOCA_current!AH104=0,SUM(LS_current!D105:AA105),0)</f>
        <v>949.06661807397643</v>
      </c>
      <c r="Y104" s="218">
        <f>TOCA_current!D104*SUM('Charges_Including Slice and LS'!P104:U104)</f>
        <v>695686.67005687684</v>
      </c>
      <c r="Z104" s="218">
        <f>+TOCA_current!AF104*RT1SC!$C$4*VLOOKUP(Init!$R$4,Init!$K:$M,3,FALSE)+IF(VLOOKUP($B104,TOCA_current!B:AI,33,FALSE)=0,SUM(LS_current!D105:AA105),SUM(LS_current!D105:AY105)/2)</f>
        <v>21583.647048569976</v>
      </c>
      <c r="AA104" s="219">
        <f t="shared" si="4"/>
        <v>32.232118533599241</v>
      </c>
      <c r="AB104" s="224">
        <f>IF(TOCA_current!E104=1,"",AA104/O104-1)</f>
        <v>7.1536459039883482E-2</v>
      </c>
      <c r="AC104" s="235">
        <f t="shared" si="5"/>
        <v>29</v>
      </c>
    </row>
    <row r="105" spans="2:29" x14ac:dyDescent="0.25">
      <c r="B105" s="27">
        <v>10342</v>
      </c>
      <c r="C105" s="28" t="s">
        <v>109</v>
      </c>
      <c r="D105" s="217">
        <f>IF(Init!$R$9="Yes",(TOCA_previous!Y105-LDD_previous!D106),(TOCA_current!AF105-LDD_current!D106))*Rates_previous!$E$74*100*12</f>
        <v>13080380.394239997</v>
      </c>
      <c r="E105" s="218">
        <f>IF(Init!$R$9="Yes",(TOCA_previous!AB105-LDD_previous!D106),(TOCA_current!AI105-LDD_current!D106))*Rates_previous!$E$75*100*12</f>
        <v>-2011482.6854399997</v>
      </c>
      <c r="F105" s="218">
        <f>IF(VLOOKUP($B105,TOCA_current!$B:$AH,33,FALSE)=0,(SUMPRODUCT(LS_Demand_Rates_Restatement!$C$4:$Z$4,IF(Init!$R$9="Yes",LS_previous!$D106:$AA106,LS_current!$D106:$AA106))-SUMPRODUCT(LS_Demand_Rates_Restatement!$C$4:$Z$4,IF(Init!$R$9="Yes",LDD_previous!$F106:$AC106,LDD_current!$F106:$AC106))),(SUMPRODUCT(LS_Demand_Rates_Restatement!$C$4:$AX$4,IF(Init!$R$9="Yes",LS_previous!$D106:$AY106,LS_current!$D106:$AY106))-SUMPRODUCT(LS_Demand_Rates_Restatement!$C$4:$AX$4,IF(Init!$R$9="Yes",LDD_previous!$F106:$BA106,LDD_current!$F106:$BA106)))/2)</f>
        <v>-155381.38554156537</v>
      </c>
      <c r="G105" s="218">
        <f>+SUMPRODUCT(LS_Demand_Rates_Restatement!$C$6:$Z$6,IF(Init!$R$9="Yes",Demand_previous!D106:AA106,Demand_current!D106:AA106))-SUMPRODUCT(LS_Demand_Rates_Restatement!$C$6:$Z$6,IF(Init!$R$9="Yes",LDD_previous!BB106:BY106,LDD_current!BB106:BY106))</f>
        <v>602784.18195411318</v>
      </c>
      <c r="H105" s="218">
        <f>-IRD!C106*Rates_previous!$H$32</f>
        <v>0</v>
      </c>
      <c r="I105" s="218">
        <f>+IF(AND(L105&gt;0,J105&gt;0),-1*MIN(L105,J105)*Rates_previous!$H$33,IF(AND(L105&lt;0,K105&lt;ABS(L105)),(-1*L105-K105)*Rates_previous!$H$33,IF(AND(K105&gt;0,J105&gt;0,L105&lt;=0,ABS(L105)&lt;K105),-1*MIN(K105,K105+L105,J105)*Rates_previous!$H$33,0)))*IF(VLOOKUP($B105,TOCA_current!$B:$AH,33,FALSE)=0,1,0)*(1-TOCA_previous!AI105)</f>
        <v>-36121.873724313475</v>
      </c>
      <c r="J105" s="237">
        <f>MAX(IF(Init!$R$9="Yes",(TOCA_previous!S105/SUMPRODUCT(TOCA_previous!$D$4:$D$137,TOCA_previous!$S$4:$S$137)-TOCA_previous!Y105)*RT1SC!$C$3*VLOOKUP(Init!$R$3,Init!$K:$M,3,FALSE),V105),0)</f>
        <v>1.0547034070604586</v>
      </c>
      <c r="K105" s="237">
        <f>IF(Init!$R$9="Yes",TOCA_previous!W105*VLOOKUP(Init!$R$3,Init!$K:$M,3,FALSE),W105)</f>
        <v>0</v>
      </c>
      <c r="L105" s="237">
        <f>IF(Init!$R$9="No",X105,IF(TOCA_previous!AA105=0,SUM(LS_previous!D106:AA106),0))</f>
        <v>-13087.635407359956</v>
      </c>
      <c r="M105" s="218">
        <f>+TOCA_previous!$D105*SUM('Charges_Including Slice and LS'!D105:I105)</f>
        <v>11480178.631488232</v>
      </c>
      <c r="N105" s="218">
        <f>IF(Init!$R$9="Yes",TOCA_previous!Y105*RT1SC!$C$3*VLOOKUP(Init!$R$3,Init!$K:$M,3,FALSE)+IF(VLOOKUP($B105,TOCA_current!B:AO,33,FALSE)=0,SUM(LS_previous!D106:AA106),SUM(LS_previous!D106:AY106)/2),Z105)</f>
        <v>333395.39512230398</v>
      </c>
      <c r="O105" s="219">
        <f t="shared" si="3"/>
        <v>34.434124764311164</v>
      </c>
      <c r="P105" s="217">
        <f>(TOCA_current!AF105-LDD_current!D106)*Rates_current!$E$74*100*12</f>
        <v>13220685.337692268</v>
      </c>
      <c r="Q105" s="218">
        <f>(TOCA_current!AI105-LDD_current!D106)*Rates_current!$E$75*100*12</f>
        <v>-1965393.4388402982</v>
      </c>
      <c r="R105" s="218">
        <f>IF(VLOOKUP($B105,TOCA_current!$B:$AH,33,FALSE)=0,(SUMPRODUCT(LS_Demand_Rates_Restatement!$C$5:$Z$5,LS_current!$D106:$AA106)-SUMPRODUCT(LS_Demand_Rates_Restatement!$C$5:$Z$5,LDD_current!$F106:$AC106)),(SUMPRODUCT(LS_Demand_Rates_Restatement!$C$5:$AX$5,LS_current!$D106:$AY106)-SUMPRODUCT(LS_Demand_Rates_Restatement!$C$5:$AX$5,LDD_current!$F106:$BA106))/2)</f>
        <v>265854.86603039794</v>
      </c>
      <c r="S105" s="218">
        <f>+SUMPRODUCT(LS_Demand_Rates_Restatement!$C$7:$Z$7,Demand_current!D106:AA106)-SUMPRODUCT(LS_Demand_Rates_Restatement!$C$7:$Z$7,LDD_current!BB106:BY106)</f>
        <v>651233.57818998396</v>
      </c>
      <c r="T105" s="218">
        <f>-IRD!G106*Rates_current!$H$32</f>
        <v>0</v>
      </c>
      <c r="U105" s="218">
        <f>+IF(AND(X105&gt;0,V105&gt;0),-1*MIN(X105,V105)*Rates_current!$H$33,IF(AND(X105&lt;0,W105&lt;ABS(X105)),(-1*X105-W105)*Rates_current!$H$33,0))*IF(VLOOKUP($B105,TOCA_current!$B:$AH,33,FALSE)=0,1,0)*(1-TOCA_current!AP105)</f>
        <v>51239.639861884505</v>
      </c>
      <c r="V105" s="237">
        <f>MAX((TOCA_current!S105/SUMPRODUCT(TOCA_current!$D$4:$D$137,TOCA_current!$S$4:$S$137)-TOCA_current!AF105)*RT1SC!$C$4*VLOOKUP(Init!$R$4,Init!$K:$M,3,FALSE),0)</f>
        <v>8927.6052375654363</v>
      </c>
      <c r="W105" s="237">
        <f>TOCA_current!X105*VLOOKUP(Init!$R$4,Init!$K:$M,3,FALSE)</f>
        <v>0</v>
      </c>
      <c r="X105" s="237">
        <f>IF(TOCA_current!AH105=0,SUM(LS_current!D106:AA106),0)</f>
        <v>5789.7898149022039</v>
      </c>
      <c r="Y105" s="218">
        <f>TOCA_current!D105*SUM('Charges_Including Slice and LS'!P105:U105)</f>
        <v>12223619.982934237</v>
      </c>
      <c r="Z105" s="218">
        <f>+TOCA_current!AF105*RT1SC!$C$4*VLOOKUP(Init!$R$4,Init!$K:$M,3,FALSE)+IF(VLOOKUP($B105,TOCA_current!B:AI,33,FALSE)=0,SUM(LS_current!D106:AA106),SUM(LS_current!D106:AY106)/2)</f>
        <v>333403.62477114215</v>
      </c>
      <c r="AA105" s="219">
        <f t="shared" si="4"/>
        <v>36.663128636723378</v>
      </c>
      <c r="AB105" s="224">
        <f>IF(TOCA_current!E105=1,"",AA105/O105-1)</f>
        <v>6.4732409714750139E-2</v>
      </c>
      <c r="AC105" s="235">
        <f t="shared" si="5"/>
        <v>56</v>
      </c>
    </row>
    <row r="106" spans="2:29" x14ac:dyDescent="0.25">
      <c r="B106" s="27">
        <v>10343</v>
      </c>
      <c r="C106" s="28" t="s">
        <v>110</v>
      </c>
      <c r="D106" s="217">
        <f>IF(Init!$R$9="Yes",(TOCA_previous!Y106-LDD_previous!D107),(TOCA_current!AF106-LDD_current!D107))*Rates_previous!$E$74*100*12</f>
        <v>9888832.6693166159</v>
      </c>
      <c r="E106" s="218">
        <f>IF(Init!$R$9="Yes",(TOCA_previous!AB106-LDD_previous!D107),(TOCA_current!AI106-LDD_current!D107))*Rates_previous!$E$75*100*12</f>
        <v>-1520690.919837696</v>
      </c>
      <c r="F106" s="218">
        <f>IF(VLOOKUP($B106,TOCA_current!$B:$AH,33,FALSE)=0,(SUMPRODUCT(LS_Demand_Rates_Restatement!$C$4:$Z$4,IF(Init!$R$9="Yes",LS_previous!$D107:$AA107,LS_current!$D107:$AA107))-SUMPRODUCT(LS_Demand_Rates_Restatement!$C$4:$Z$4,IF(Init!$R$9="Yes",LDD_previous!$F107:$AC107,LDD_current!$F107:$AC107))),(SUMPRODUCT(LS_Demand_Rates_Restatement!$C$4:$AX$4,IF(Init!$R$9="Yes",LS_previous!$D107:$AY107,LS_current!$D107:$AY107))-SUMPRODUCT(LS_Demand_Rates_Restatement!$C$4:$AX$4,IF(Init!$R$9="Yes",LDD_previous!$F107:$BA107,LDD_current!$F107:$BA107)))/2)</f>
        <v>-4658478.2086931765</v>
      </c>
      <c r="G106" s="218">
        <f>+SUMPRODUCT(LS_Demand_Rates_Restatement!$C$6:$Z$6,IF(Init!$R$9="Yes",Demand_previous!D107:AA107,Demand_current!D107:AA107))-SUMPRODUCT(LS_Demand_Rates_Restatement!$C$6:$Z$6,IF(Init!$R$9="Yes",LDD_previous!BB107:BY107,LDD_current!BB107:BY107))</f>
        <v>0</v>
      </c>
      <c r="H106" s="218">
        <f>-IRD!C107*Rates_previous!$H$32</f>
        <v>-105056.61</v>
      </c>
      <c r="I106" s="218">
        <f>+IF(AND(L106&gt;0,J106&gt;0),-1*MIN(L106,J106)*Rates_previous!$H$33,IF(AND(L106&lt;0,K106&lt;ABS(L106)),(-1*L106-K106)*Rates_previous!$H$33,IF(AND(K106&gt;0,J106&gt;0,L106&lt;=0,ABS(L106)&lt;K106),-1*MIN(K106,K106+L106,J106)*Rates_previous!$H$33,0)))*IF(VLOOKUP($B106,TOCA_current!$B:$AH,33,FALSE)=0,1,0)*(1-TOCA_previous!AI106)</f>
        <v>-441656.88891344651</v>
      </c>
      <c r="J106" s="237">
        <f>MAX(IF(Init!$R$9="Yes",(TOCA_previous!S106/SUMPRODUCT(TOCA_previous!$D$4:$D$137,TOCA_previous!$S$4:$S$137)-TOCA_previous!Y106)*RT1SC!$C$3*VLOOKUP(Init!$R$3,Init!$K:$M,3,FALSE),V106),0)</f>
        <v>2.0295813590935601</v>
      </c>
      <c r="K106" s="237">
        <f>IF(Init!$R$9="Yes",TOCA_previous!W106*VLOOKUP(Init!$R$3,Init!$K:$M,3,FALSE),W106)</f>
        <v>0</v>
      </c>
      <c r="L106" s="237">
        <f>IF(Init!$R$9="No",X106,IF(TOCA_previous!AA106=0,SUM(LS_previous!D107:AA107),0))</f>
        <v>-168677.12181679998</v>
      </c>
      <c r="M106" s="218">
        <f>+TOCA_previous!$D106*SUM('Charges_Including Slice and LS'!D106:I106)</f>
        <v>3162950.0418722965</v>
      </c>
      <c r="N106" s="218">
        <f>IF(Init!$R$9="Yes",TOCA_previous!Y106*RT1SC!$C$3*VLOOKUP(Init!$R$3,Init!$K:$M,3,FALSE)+IF(VLOOKUP($B106,TOCA_current!B:AO,33,FALSE)=0,SUM(LS_previous!D107:AA107),SUM(LS_previous!D107:AY107)/2),Z106)</f>
        <v>107435.89339102007</v>
      </c>
      <c r="O106" s="219">
        <f t="shared" si="3"/>
        <v>29.440347560200664</v>
      </c>
      <c r="P106" s="217">
        <f>(TOCA_current!AF106-LDD_current!D107)*Rates_current!$E$74*100*12</f>
        <v>4097537.4289840087</v>
      </c>
      <c r="Q106" s="218">
        <f>(TOCA_current!AI106-LDD_current!D107)*Rates_current!$E$75*100*12</f>
        <v>-609141.88429912739</v>
      </c>
      <c r="R106" s="218">
        <f>IF(VLOOKUP($B106,TOCA_current!$B:$AH,33,FALSE)=0,(SUMPRODUCT(LS_Demand_Rates_Restatement!$C$5:$Z$5,LS_current!$D107:$AA107)-SUMPRODUCT(LS_Demand_Rates_Restatement!$C$5:$Z$5,LDD_current!$F107:$AC107)),(SUMPRODUCT(LS_Demand_Rates_Restatement!$C$5:$AX$5,LS_current!$D107:$AY107)-SUMPRODUCT(LS_Demand_Rates_Restatement!$C$5:$AX$5,LDD_current!$F107:$BA107))/2)</f>
        <v>2717.6845737125177</v>
      </c>
      <c r="S106" s="218">
        <f>+SUMPRODUCT(LS_Demand_Rates_Restatement!$C$7:$Z$7,Demand_current!D107:AA107)-SUMPRODUCT(LS_Demand_Rates_Restatement!$C$7:$Z$7,LDD_current!BB107:BY107)</f>
        <v>0</v>
      </c>
      <c r="T106" s="218">
        <f>-IRD!G107*Rates_current!$H$32</f>
        <v>-123651.62996999999</v>
      </c>
      <c r="U106" s="218">
        <f>+IF(AND(X106&gt;0,V106&gt;0),-1*MIN(X106,V106)*Rates_current!$H$33,IF(AND(X106&lt;0,W106&lt;ABS(X106)),(-1*X106-W106)*Rates_current!$H$33,0))*IF(VLOOKUP($B106,TOCA_current!$B:$AH,33,FALSE)=0,1,0)*(1-TOCA_current!AP106)</f>
        <v>-48.576923787624132</v>
      </c>
      <c r="V106" s="237">
        <f>MAX((TOCA_current!S106/SUMPRODUCT(TOCA_current!$D$4:$D$137,TOCA_current!$S$4:$S$137)-TOCA_current!AF106)*RT1SC!$C$4*VLOOKUP(Init!$R$4,Init!$K:$M,3,FALSE),0)</f>
        <v>165576.06746626471</v>
      </c>
      <c r="W106" s="237">
        <f>TOCA_current!X106*VLOOKUP(Init!$R$4,Init!$K:$M,3,FALSE)</f>
        <v>0</v>
      </c>
      <c r="X106" s="237">
        <f>IF(TOCA_current!AH106=0,SUM(LS_current!D107:AA107),0)</f>
        <v>-5.8083787747136739</v>
      </c>
      <c r="Y106" s="218">
        <f>TOCA_current!D106*SUM('Charges_Including Slice and LS'!P106:U106)</f>
        <v>3367413.0223648059</v>
      </c>
      <c r="Z106" s="218">
        <f>+TOCA_current!AF106*RT1SC!$C$4*VLOOKUP(Init!$R$4,Init!$K:$M,3,FALSE)+IF(VLOOKUP($B106,TOCA_current!B:AI,33,FALSE)=0,SUM(LS_current!D107:AA107),SUM(LS_current!D107:AY107)/2)</f>
        <v>107442.45125291328</v>
      </c>
      <c r="AA106" s="219">
        <f t="shared" si="4"/>
        <v>31.341550598451182</v>
      </c>
      <c r="AB106" s="224">
        <f>IF(TOCA_current!E106=1,"",AA106/O106-1)</f>
        <v>6.4578145158200595E-2</v>
      </c>
      <c r="AC106" s="235">
        <f t="shared" si="5"/>
        <v>57</v>
      </c>
    </row>
    <row r="107" spans="2:29" x14ac:dyDescent="0.25">
      <c r="B107" s="27">
        <v>10349</v>
      </c>
      <c r="C107" s="28" t="s">
        <v>111</v>
      </c>
      <c r="D107" s="217">
        <f>IF(Init!$R$9="Yes",(TOCA_previous!Y107-LDD_previous!D108),(TOCA_current!AF107-LDD_current!D108))*Rates_previous!$E$74*100*12</f>
        <v>173983131.75972</v>
      </c>
      <c r="E107" s="218">
        <f>IF(Init!$R$9="Yes",(TOCA_previous!AB107-LDD_previous!D108),(TOCA_current!AI107-LDD_current!D108))*Rates_previous!$E$75*100*12</f>
        <v>-13627194.4704</v>
      </c>
      <c r="F107" s="218">
        <f>IF(VLOOKUP($B107,TOCA_current!$B:$AH,33,FALSE)=0,(SUMPRODUCT(LS_Demand_Rates_Restatement!$C$4:$Z$4,IF(Init!$R$9="Yes",LS_previous!$D108:$AA108,LS_current!$D108:$AA108))-SUMPRODUCT(LS_Demand_Rates_Restatement!$C$4:$Z$4,IF(Init!$R$9="Yes",LDD_previous!$F108:$AC108,LDD_current!$F108:$AC108))),(SUMPRODUCT(LS_Demand_Rates_Restatement!$C$4:$AX$4,IF(Init!$R$9="Yes",LS_previous!$D108:$AY108,LS_current!$D108:$AY108))-SUMPRODUCT(LS_Demand_Rates_Restatement!$C$4:$AX$4,IF(Init!$R$9="Yes",LDD_previous!$F108:$BA108,LDD_current!$F108:$BA108)))/2)</f>
        <v>5526336.4317818945</v>
      </c>
      <c r="G107" s="218">
        <f>+SUMPRODUCT(LS_Demand_Rates_Restatement!$C$6:$Z$6,IF(Init!$R$9="Yes",Demand_previous!D108:AA108,Demand_current!D108:AA108))-SUMPRODUCT(LS_Demand_Rates_Restatement!$C$6:$Z$6,IF(Init!$R$9="Yes",LDD_previous!BB108:BY108,LDD_current!BB108:BY108))</f>
        <v>0</v>
      </c>
      <c r="H107" s="218">
        <f>-IRD!C108*Rates_previous!$H$32</f>
        <v>0</v>
      </c>
      <c r="I107" s="218">
        <f>+IF(AND(L107&gt;0,J107&gt;0),-1*MIN(L107,J107)*Rates_previous!$H$33,IF(AND(L107&lt;0,K107&lt;ABS(L107)),(-1*L107-K107)*Rates_previous!$H$33,IF(AND(K107&gt;0,J107&gt;0,L107&lt;=0,ABS(L107)&lt;K107),-1*MIN(K107,K107+L107,J107)*Rates_previous!$H$33,0)))*IF(VLOOKUP($B107,TOCA_current!$B:$AH,33,FALSE)=0,1,0)*(1-TOCA_previous!AI107)</f>
        <v>0</v>
      </c>
      <c r="J107" s="237">
        <f>MAX(IF(Init!$R$9="Yes",(TOCA_previous!S107/SUMPRODUCT(TOCA_previous!$D$4:$D$137,TOCA_previous!$S$4:$S$137)-TOCA_previous!Y107)*RT1SC!$C$3*VLOOKUP(Init!$R$3,Init!$K:$M,3,FALSE),V107),0)</f>
        <v>1.2998737686529216</v>
      </c>
      <c r="K107" s="237">
        <f>IF(Init!$R$9="Yes",TOCA_previous!W107*VLOOKUP(Init!$R$3,Init!$K:$M,3,FALSE),W107)</f>
        <v>293398.68</v>
      </c>
      <c r="L107" s="237">
        <f>IF(Init!$R$9="No",X107,IF(TOCA_previous!AA107=0,SUM(LS_previous!D108:AA108),0))</f>
        <v>0</v>
      </c>
      <c r="M107" s="218">
        <f>+TOCA_previous!$D107*SUM('Charges_Including Slice and LS'!D107:I107)</f>
        <v>165882273.72110188</v>
      </c>
      <c r="N107" s="218">
        <f>IF(Init!$R$9="Yes",TOCA_previous!Y107*RT1SC!$C$3*VLOOKUP(Init!$R$3,Init!$K:$M,3,FALSE)+IF(VLOOKUP($B107,TOCA_current!B:AO,33,FALSE)=0,SUM(LS_previous!D108:AA108),SUM(LS_previous!D108:AY108)/2),Z107)</f>
        <v>4608491.5070736129</v>
      </c>
      <c r="O107" s="219">
        <f t="shared" si="3"/>
        <v>35.994917961004759</v>
      </c>
      <c r="P107" s="217">
        <f>(TOCA_current!AF107-LDD_current!D108)*Rates_current!$E$74*100*12</f>
        <v>183900698.42218837</v>
      </c>
      <c r="Q107" s="218">
        <f>(TOCA_current!AI107-LDD_current!D108)*Rates_current!$E$75*100*12</f>
        <v>-13994145.898339868</v>
      </c>
      <c r="R107" s="218">
        <f>IF(VLOOKUP($B107,TOCA_current!$B:$AH,33,FALSE)=0,(SUMPRODUCT(LS_Demand_Rates_Restatement!$C$5:$Z$5,LS_current!$D108:$AA108)-SUMPRODUCT(LS_Demand_Rates_Restatement!$C$5:$Z$5,LDD_current!$F108:$AC108)),(SUMPRODUCT(LS_Demand_Rates_Restatement!$C$5:$AX$5,LS_current!$D108:$AY108)-SUMPRODUCT(LS_Demand_Rates_Restatement!$C$5:$AX$5,LDD_current!$F108:$BA108))/2)</f>
        <v>2118634.827954906</v>
      </c>
      <c r="S107" s="218">
        <f>+SUMPRODUCT(LS_Demand_Rates_Restatement!$C$7:$Z$7,Demand_current!D108:AA108)-SUMPRODUCT(LS_Demand_Rates_Restatement!$C$7:$Z$7,LDD_current!BB108:BY108)</f>
        <v>0</v>
      </c>
      <c r="T107" s="218">
        <f>-IRD!G108*Rates_current!$H$32</f>
        <v>0</v>
      </c>
      <c r="U107" s="218">
        <f>+IF(AND(X107&gt;0,V107&gt;0),-1*MIN(X107,V107)*Rates_current!$H$33,IF(AND(X107&lt;0,W107&lt;ABS(X107)),(-1*X107-W107)*Rates_current!$H$33,0))*IF(VLOOKUP($B107,TOCA_current!$B:$AH,33,FALSE)=0,1,0)*(1-TOCA_current!AP107)</f>
        <v>0</v>
      </c>
      <c r="V107" s="237">
        <f>MAX((TOCA_current!S107/SUMPRODUCT(TOCA_current!$D$4:$D$137,TOCA_current!$S$4:$S$137)-TOCA_current!AF107)*RT1SC!$C$4*VLOOKUP(Init!$R$4,Init!$K:$M,3,FALSE),0)</f>
        <v>0</v>
      </c>
      <c r="W107" s="237">
        <f>TOCA_current!X107*VLOOKUP(Init!$R$4,Init!$K:$M,3,FALSE)</f>
        <v>247252.03200000001</v>
      </c>
      <c r="X107" s="237">
        <f>IF(TOCA_current!AH107=0,SUM(LS_current!D108:AA108),0)</f>
        <v>0</v>
      </c>
      <c r="Y107" s="218">
        <f>TOCA_current!D107*SUM('Charges_Including Slice and LS'!P107:U107)</f>
        <v>172025187.35180342</v>
      </c>
      <c r="Z107" s="218">
        <f>+TOCA_current!AF107*RT1SC!$C$4*VLOOKUP(Init!$R$4,Init!$K:$M,3,FALSE)+IF(VLOOKUP($B107,TOCA_current!B:AI,33,FALSE)=0,SUM(LS_current!D108:AA108),SUM(LS_current!D108:AY108)/2)</f>
        <v>4557130.4293914186</v>
      </c>
      <c r="AA107" s="219">
        <f t="shared" si="4"/>
        <v>37.748576657433198</v>
      </c>
      <c r="AB107" s="224">
        <f>IF(TOCA_current!E107=1,"",AA107/O107-1)</f>
        <v>4.8719619206474496E-2</v>
      </c>
      <c r="AC107" s="235">
        <f t="shared" si="5"/>
        <v>106</v>
      </c>
    </row>
    <row r="108" spans="2:29" x14ac:dyDescent="0.25">
      <c r="B108" s="27">
        <v>10352</v>
      </c>
      <c r="C108" s="28" t="s">
        <v>112</v>
      </c>
      <c r="D108" s="217">
        <f>IF(Init!$R$9="Yes",(TOCA_previous!Y108-LDD_previous!D109),(TOCA_current!AF108-LDD_current!D109))*Rates_previous!$E$74*100*12</f>
        <v>4905702.7245767992</v>
      </c>
      <c r="E108" s="218">
        <f>IF(Init!$R$9="Yes",(TOCA_previous!AB108-LDD_previous!D109),(TOCA_current!AI108-LDD_current!D109))*Rates_previous!$E$75*100*12</f>
        <v>-754392.13486079988</v>
      </c>
      <c r="F108" s="218">
        <f>IF(VLOOKUP($B108,TOCA_current!$B:$AH,33,FALSE)=0,(SUMPRODUCT(LS_Demand_Rates_Restatement!$C$4:$Z$4,IF(Init!$R$9="Yes",LS_previous!$D109:$AA109,LS_current!$D109:$AA109))-SUMPRODUCT(LS_Demand_Rates_Restatement!$C$4:$Z$4,IF(Init!$R$9="Yes",LDD_previous!$F109:$AC109,LDD_current!$F109:$AC109))),(SUMPRODUCT(LS_Demand_Rates_Restatement!$C$4:$AX$4,IF(Init!$R$9="Yes",LS_previous!$D109:$AY109,LS_current!$D109:$AY109))-SUMPRODUCT(LS_Demand_Rates_Restatement!$C$4:$AX$4,IF(Init!$R$9="Yes",LDD_previous!$F109:$BA109,LDD_current!$F109:$BA109)))/2)</f>
        <v>67514.95151083183</v>
      </c>
      <c r="G108" s="218">
        <f>+SUMPRODUCT(LS_Demand_Rates_Restatement!$C$6:$Z$6,IF(Init!$R$9="Yes",Demand_previous!D109:AA109,Demand_current!D109:AA109))-SUMPRODUCT(LS_Demand_Rates_Restatement!$C$6:$Z$6,IF(Init!$R$9="Yes",LDD_previous!BB109:BY109,LDD_current!BB109:BY109))</f>
        <v>267905.0162036976</v>
      </c>
      <c r="H108" s="218">
        <f>-IRD!C109*Rates_previous!$H$32</f>
        <v>0</v>
      </c>
      <c r="I108" s="218">
        <f>+IF(AND(L108&gt;0,J108&gt;0),-1*MIN(L108,J108)*Rates_previous!$H$33,IF(AND(L108&lt;0,K108&lt;ABS(L108)),(-1*L108-K108)*Rates_previous!$H$33,IF(AND(K108&gt;0,J108&gt;0,L108&lt;=0,ABS(L108)&lt;K108),-1*MIN(K108,K108+L108,J108)*Rates_previous!$H$33,0)))*IF(VLOOKUP($B108,TOCA_current!$B:$AH,33,FALSE)=0,1,0)*(1-TOCA_previous!AI108)</f>
        <v>-4104.667990369122</v>
      </c>
      <c r="J108" s="237">
        <f>MAX(IF(Init!$R$9="Yes",(TOCA_previous!S108/SUMPRODUCT(TOCA_previous!$D$4:$D$137,TOCA_previous!$S$4:$S$137)-TOCA_previous!Y108)*RT1SC!$C$3*VLOOKUP(Init!$R$3,Init!$K:$M,3,FALSE),V108),0)</f>
        <v>1683.0054034427051</v>
      </c>
      <c r="K108" s="237">
        <f>IF(Init!$R$9="Yes",TOCA_previous!W108*VLOOKUP(Init!$R$3,Init!$K:$M,3,FALSE),W108)</f>
        <v>0</v>
      </c>
      <c r="L108" s="237">
        <f>IF(Init!$R$9="No",X108,IF(TOCA_previous!AA108=0,SUM(LS_previous!D109:AA109),0))</f>
        <v>-1582.1261140799888</v>
      </c>
      <c r="M108" s="218">
        <f>+TOCA_previous!$D108*SUM('Charges_Including Slice and LS'!D108:I108)</f>
        <v>4482625.8894401602</v>
      </c>
      <c r="N108" s="218">
        <f>IF(Init!$R$9="Yes",TOCA_previous!Y108*RT1SC!$C$3*VLOOKUP(Init!$R$3,Init!$K:$M,3,FALSE)+IF(VLOOKUP($B108,TOCA_current!B:AO,33,FALSE)=0,SUM(LS_previous!D109:AA109),SUM(LS_previous!D109:AY109)/2),Z108)</f>
        <v>136658.26982821201</v>
      </c>
      <c r="O108" s="219">
        <f t="shared" si="3"/>
        <v>32.801716976770606</v>
      </c>
      <c r="P108" s="217">
        <f>(TOCA_current!AF108-LDD_current!D109)*Rates_current!$E$74*100*12</f>
        <v>5124313.8738153335</v>
      </c>
      <c r="Q108" s="218">
        <f>(TOCA_current!AI108-LDD_current!D109)*Rates_current!$E$75*100*12</f>
        <v>-761782.96426446526</v>
      </c>
      <c r="R108" s="218">
        <f>IF(VLOOKUP($B108,TOCA_current!$B:$AH,33,FALSE)=0,(SUMPRODUCT(LS_Demand_Rates_Restatement!$C$5:$Z$5,LS_current!$D109:$AA109)-SUMPRODUCT(LS_Demand_Rates_Restatement!$C$5:$Z$5,LDD_current!$F109:$AC109)),(SUMPRODUCT(LS_Demand_Rates_Restatement!$C$5:$AX$5,LS_current!$D109:$AY109)-SUMPRODUCT(LS_Demand_Rates_Restatement!$C$5:$AX$5,LDD_current!$F109:$BA109))/2)</f>
        <v>85361.696084885582</v>
      </c>
      <c r="S108" s="218">
        <f>+SUMPRODUCT(LS_Demand_Rates_Restatement!$C$7:$Z$7,Demand_current!D109:AA109)-SUMPRODUCT(LS_Demand_Rates_Restatement!$C$7:$Z$7,LDD_current!BB109:BY109)</f>
        <v>284455.07105686358</v>
      </c>
      <c r="T108" s="218">
        <f>-IRD!G109*Rates_current!$H$32</f>
        <v>0</v>
      </c>
      <c r="U108" s="218">
        <f>+IF(AND(X108&gt;0,V108&gt;0),-1*MIN(X108,V108)*Rates_current!$H$33,IF(AND(X108&lt;0,W108&lt;ABS(X108)),(-1*X108-W108)*Rates_current!$H$33,0))*IF(VLOOKUP($B108,TOCA_current!$B:$AH,33,FALSE)=0,1,0)*(1-TOCA_current!AP108)</f>
        <v>13092.03995222192</v>
      </c>
      <c r="V108" s="237">
        <f>MAX((TOCA_current!S108/SUMPRODUCT(TOCA_current!$D$4:$D$137,TOCA_current!$S$4:$S$137)-TOCA_current!AF108)*RT1SC!$C$4*VLOOKUP(Init!$R$4,Init!$K:$M,3,FALSE),0)</f>
        <v>3269.0021422627005</v>
      </c>
      <c r="W108" s="237">
        <f>TOCA_current!X108*VLOOKUP(Init!$R$4,Init!$K:$M,3,FALSE)</f>
        <v>0</v>
      </c>
      <c r="X108" s="237">
        <f>IF(TOCA_current!AH108=0,SUM(LS_current!D109:AA109),0)</f>
        <v>1573.751647099642</v>
      </c>
      <c r="Y108" s="218">
        <f>TOCA_current!D108*SUM('Charges_Including Slice and LS'!P108:U108)</f>
        <v>4745439.7166448394</v>
      </c>
      <c r="Z108" s="218">
        <f>+TOCA_current!AF108*RT1SC!$C$4*VLOOKUP(Init!$R$4,Init!$K:$M,3,FALSE)+IF(VLOOKUP($B108,TOCA_current!B:AI,33,FALSE)=0,SUM(LS_current!D109:AA109),SUM(LS_current!D109:AY109)/2)</f>
        <v>136661.55331797164</v>
      </c>
      <c r="AA108" s="219">
        <f t="shared" si="4"/>
        <v>34.724028824724265</v>
      </c>
      <c r="AB108" s="224">
        <f>IF(TOCA_current!E108=1,"",AA108/O108-1)</f>
        <v>5.8604000800171363E-2</v>
      </c>
      <c r="AC108" s="235">
        <f t="shared" si="5"/>
        <v>76</v>
      </c>
    </row>
    <row r="109" spans="2:29" x14ac:dyDescent="0.25">
      <c r="B109" s="27">
        <v>10354</v>
      </c>
      <c r="C109" s="28" t="s">
        <v>113</v>
      </c>
      <c r="D109" s="217">
        <f>IF(Init!$R$9="Yes",(TOCA_previous!Y109-LDD_previous!D110),(TOCA_current!AF109-LDD_current!D110))*Rates_previous!$E$74*100*12</f>
        <v>253924672.88352001</v>
      </c>
      <c r="E109" s="218">
        <f>IF(Init!$R$9="Yes",(TOCA_previous!AB109-LDD_previous!D110),(TOCA_current!AI109-LDD_current!D110))*Rates_previous!$E$75*100*12</f>
        <v>-19340689.735680003</v>
      </c>
      <c r="F109" s="218">
        <f>IF(VLOOKUP($B109,TOCA_current!$B:$AH,33,FALSE)=0,(SUMPRODUCT(LS_Demand_Rates_Restatement!$C$4:$Z$4,IF(Init!$R$9="Yes",LS_previous!$D110:$AA110,LS_current!$D110:$AA110))-SUMPRODUCT(LS_Demand_Rates_Restatement!$C$4:$Z$4,IF(Init!$R$9="Yes",LDD_previous!$F110:$AC110,LDD_current!$F110:$AC110))),(SUMPRODUCT(LS_Demand_Rates_Restatement!$C$4:$AX$4,IF(Init!$R$9="Yes",LS_previous!$D110:$AY110,LS_current!$D110:$AY110))-SUMPRODUCT(LS_Demand_Rates_Restatement!$C$4:$AX$4,IF(Init!$R$9="Yes",LDD_previous!$F110:$BA110,LDD_current!$F110:$BA110)))/2)</f>
        <v>848921.67873549089</v>
      </c>
      <c r="G109" s="218">
        <f>+SUMPRODUCT(LS_Demand_Rates_Restatement!$C$6:$Z$6,IF(Init!$R$9="Yes",Demand_previous!D110:AA110,Demand_current!D110:AA110))-SUMPRODUCT(LS_Demand_Rates_Restatement!$C$6:$Z$6,IF(Init!$R$9="Yes",LDD_previous!BB110:BY110,LDD_current!BB110:BY110))</f>
        <v>0</v>
      </c>
      <c r="H109" s="218">
        <f>-IRD!C110*Rates_previous!$H$32</f>
        <v>0</v>
      </c>
      <c r="I109" s="218">
        <f>+IF(AND(L109&gt;0,J109&gt;0),-1*MIN(L109,J109)*Rates_previous!$H$33,IF(AND(L109&lt;0,K109&lt;ABS(L109)),(-1*L109-K109)*Rates_previous!$H$33,IF(AND(K109&gt;0,J109&gt;0,L109&lt;=0,ABS(L109)&lt;K109),-1*MIN(K109,K109+L109,J109)*Rates_previous!$H$33,0)))*IF(VLOOKUP($B109,TOCA_current!$B:$AH,33,FALSE)=0,1,0)*(1-TOCA_previous!AI109)</f>
        <v>0</v>
      </c>
      <c r="J109" s="237">
        <f>MAX(IF(Init!$R$9="Yes",(TOCA_previous!S109/SUMPRODUCT(TOCA_previous!$D$4:$D$137,TOCA_previous!$S$4:$S$137)-TOCA_previous!Y109)*RT1SC!$C$3*VLOOKUP(Init!$R$3,Init!$K:$M,3,FALSE),V109),0)</f>
        <v>302879.60403618327</v>
      </c>
      <c r="K109" s="237">
        <f>IF(Init!$R$9="Yes",TOCA_previous!W109*VLOOKUP(Init!$R$3,Init!$K:$M,3,FALSE),W109)</f>
        <v>0</v>
      </c>
      <c r="L109" s="237">
        <f>IF(Init!$R$9="No",X109,IF(TOCA_previous!AA109=0,SUM(LS_previous!D110:AA110),0))</f>
        <v>0</v>
      </c>
      <c r="M109" s="218">
        <f>+TOCA_previous!$D109*SUM('Charges_Including Slice and LS'!D109:I109)</f>
        <v>235432904.82657549</v>
      </c>
      <c r="N109" s="218">
        <f>IF(Init!$R$9="Yes",TOCA_previous!Y109*RT1SC!$C$3*VLOOKUP(Init!$R$3,Init!$K:$M,3,FALSE)+IF(VLOOKUP($B109,TOCA_current!B:AO,33,FALSE)=0,SUM(LS_previous!D110:AA110),SUM(LS_previous!D110:AY110)/2),Z109)</f>
        <v>6725994.5847529927</v>
      </c>
      <c r="O109" s="219">
        <f t="shared" si="3"/>
        <v>35.003433597801745</v>
      </c>
      <c r="P109" s="217">
        <f>(TOCA_current!AF109-LDD_current!D110)*Rates_current!$E$74*100*12</f>
        <v>271395842.52093548</v>
      </c>
      <c r="Q109" s="218">
        <f>(TOCA_current!AI109-LDD_current!D110)*Rates_current!$E$75*100*12</f>
        <v>-20312659.495099854</v>
      </c>
      <c r="R109" s="218">
        <f>IF(VLOOKUP($B109,TOCA_current!$B:$AH,33,FALSE)=0,(SUMPRODUCT(LS_Demand_Rates_Restatement!$C$5:$Z$5,LS_current!$D110:$AA110)-SUMPRODUCT(LS_Demand_Rates_Restatement!$C$5:$Z$5,LDD_current!$F110:$AC110)),(SUMPRODUCT(LS_Demand_Rates_Restatement!$C$5:$AX$5,LS_current!$D110:$AY110)-SUMPRODUCT(LS_Demand_Rates_Restatement!$C$5:$AX$5,LDD_current!$F110:$BA110))/2)</f>
        <v>-6143.7718891771801</v>
      </c>
      <c r="S109" s="218">
        <f>+SUMPRODUCT(LS_Demand_Rates_Restatement!$C$7:$Z$7,Demand_current!D110:AA110)-SUMPRODUCT(LS_Demand_Rates_Restatement!$C$7:$Z$7,LDD_current!BB110:BY110)</f>
        <v>0</v>
      </c>
      <c r="T109" s="218">
        <f>-IRD!G110*Rates_current!$H$32</f>
        <v>0</v>
      </c>
      <c r="U109" s="218">
        <f>+IF(AND(X109&gt;0,V109&gt;0),-1*MIN(X109,V109)*Rates_current!$H$33,IF(AND(X109&lt;0,W109&lt;ABS(X109)),(-1*X109-W109)*Rates_current!$H$33,0))*IF(VLOOKUP($B109,TOCA_current!$B:$AH,33,FALSE)=0,1,0)*(1-TOCA_current!AP109)</f>
        <v>0</v>
      </c>
      <c r="V109" s="237">
        <f>MAX((TOCA_current!S109/SUMPRODUCT(TOCA_current!$D$4:$D$137,TOCA_current!$S$4:$S$137)-TOCA_current!AF109)*RT1SC!$C$4*VLOOKUP(Init!$R$4,Init!$K:$M,3,FALSE),0)</f>
        <v>225246.23005723802</v>
      </c>
      <c r="W109" s="237">
        <f>TOCA_current!X109*VLOOKUP(Init!$R$4,Init!$K:$M,3,FALSE)</f>
        <v>0</v>
      </c>
      <c r="X109" s="237">
        <f>IF(TOCA_current!AH109=0,SUM(LS_current!D110:AA110),0)</f>
        <v>0</v>
      </c>
      <c r="Y109" s="218">
        <f>TOCA_current!D109*SUM('Charges_Including Slice and LS'!P109:U109)</f>
        <v>251077039.25394645</v>
      </c>
      <c r="Z109" s="218">
        <f>+TOCA_current!AF109*RT1SC!$C$4*VLOOKUP(Init!$R$4,Init!$K:$M,3,FALSE)+IF(VLOOKUP($B109,TOCA_current!B:AI,33,FALSE)=0,SUM(LS_current!D110:AA110),SUM(LS_current!D110:AY110)/2)</f>
        <v>6725294.3837261032</v>
      </c>
      <c r="AA109" s="219">
        <f t="shared" si="4"/>
        <v>37.333241480328915</v>
      </c>
      <c r="AB109" s="224">
        <f>IF(TOCA_current!E109=1,"",AA109/O109-1)</f>
        <v>6.655940983668196E-2</v>
      </c>
      <c r="AC109" s="235">
        <f t="shared" si="5"/>
        <v>47</v>
      </c>
    </row>
    <row r="110" spans="2:29" x14ac:dyDescent="0.25">
      <c r="B110" s="27">
        <v>10360</v>
      </c>
      <c r="C110" s="28" t="s">
        <v>114</v>
      </c>
      <c r="D110" s="217">
        <f>IF(Init!$R$9="Yes",(TOCA_previous!Y110-LDD_previous!D111),(TOCA_current!AF110-LDD_current!D111))*Rates_previous!$E$74*100*12</f>
        <v>2133737.0518104001</v>
      </c>
      <c r="E110" s="218">
        <f>IF(Init!$R$9="Yes",(TOCA_previous!AB110-LDD_previous!D111),(TOCA_current!AI110-LDD_current!D111))*Rates_previous!$E$75*100*12</f>
        <v>-328123.11306240002</v>
      </c>
      <c r="F110" s="218">
        <f>IF(VLOOKUP($B110,TOCA_current!$B:$AH,33,FALSE)=0,(SUMPRODUCT(LS_Demand_Rates_Restatement!$C$4:$Z$4,IF(Init!$R$9="Yes",LS_previous!$D111:$AA111,LS_current!$D111:$AA111))-SUMPRODUCT(LS_Demand_Rates_Restatement!$C$4:$Z$4,IF(Init!$R$9="Yes",LDD_previous!$F111:$AC111,LDD_current!$F111:$AC111))),(SUMPRODUCT(LS_Demand_Rates_Restatement!$C$4:$AX$4,IF(Init!$R$9="Yes",LS_previous!$D111:$AY111,LS_current!$D111:$AY111))-SUMPRODUCT(LS_Demand_Rates_Restatement!$C$4:$AX$4,IF(Init!$R$9="Yes",LDD_previous!$F111:$BA111,LDD_current!$F111:$BA111)))/2)</f>
        <v>-21621.505563986593</v>
      </c>
      <c r="G110" s="218">
        <f>+SUMPRODUCT(LS_Demand_Rates_Restatement!$C$6:$Z$6,IF(Init!$R$9="Yes",Demand_previous!D111:AA111,Demand_current!D111:AA111))-SUMPRODUCT(LS_Demand_Rates_Restatement!$C$6:$Z$6,IF(Init!$R$9="Yes",LDD_previous!BB111:BY111,LDD_current!BB111:BY111))</f>
        <v>107041.05231063247</v>
      </c>
      <c r="H110" s="218">
        <f>-IRD!C111*Rates_previous!$H$32</f>
        <v>-200093.4</v>
      </c>
      <c r="I110" s="218">
        <f>+IF(AND(L110&gt;0,J110&gt;0),-1*MIN(L110,J110)*Rates_previous!$H$33,IF(AND(L110&lt;0,K110&lt;ABS(L110)),(-1*L110-K110)*Rates_previous!$H$33,IF(AND(K110&gt;0,J110&gt;0,L110&lt;=0,ABS(L110)&lt;K110),-1*MIN(K110,K110+L110,J110)*Rates_previous!$H$33,0)))*IF(VLOOKUP($B110,TOCA_current!$B:$AH,33,FALSE)=0,1,0)*(1-TOCA_previous!AI110)</f>
        <v>2494.6800007895531</v>
      </c>
      <c r="J110" s="237">
        <f>MAX(IF(Init!$R$9="Yes",(TOCA_previous!S110/SUMPRODUCT(TOCA_previous!$D$4:$D$137,TOCA_previous!$S$4:$S$137)-TOCA_previous!Y110)*RT1SC!$C$3*VLOOKUP(Init!$R$3,Init!$K:$M,3,FALSE),V110),0)</f>
        <v>936.65239948545218</v>
      </c>
      <c r="K110" s="237">
        <f>IF(Init!$R$9="Yes",TOCA_previous!W110*VLOOKUP(Init!$R$3,Init!$K:$M,3,FALSE),W110)</f>
        <v>0</v>
      </c>
      <c r="L110" s="237">
        <f>IF(Init!$R$9="No",X110,IF(TOCA_previous!AA110=0,SUM(LS_previous!D111:AA111),0))</f>
        <v>1968.0268281600067</v>
      </c>
      <c r="M110" s="218">
        <f>+TOCA_previous!$D110*SUM('Charges_Including Slice and LS'!D110:I110)</f>
        <v>1693434.7654954358</v>
      </c>
      <c r="N110" s="218">
        <f>IF(Init!$R$9="Yes",TOCA_previous!Y110*RT1SC!$C$3*VLOOKUP(Init!$R$3,Init!$K:$M,3,FALSE)+IF(VLOOKUP($B110,TOCA_current!B:AO,33,FALSE)=0,SUM(LS_previous!D111:AA111),SUM(LS_previous!D111:AY111)/2),Z110)</f>
        <v>60538.020978576009</v>
      </c>
      <c r="O110" s="219">
        <f t="shared" si="3"/>
        <v>27.973077714164635</v>
      </c>
      <c r="P110" s="217">
        <f>(TOCA_current!AF110-LDD_current!D111)*Rates_current!$E$74*100*12</f>
        <v>2258674.6069466257</v>
      </c>
      <c r="Q110" s="218">
        <f>(TOCA_current!AI110-LDD_current!D111)*Rates_current!$E$75*100*12</f>
        <v>-335775.65304515196</v>
      </c>
      <c r="R110" s="218">
        <f>IF(VLOOKUP($B110,TOCA_current!$B:$AH,33,FALSE)=0,(SUMPRODUCT(LS_Demand_Rates_Restatement!$C$5:$Z$5,LS_current!$D111:$AA111)-SUMPRODUCT(LS_Demand_Rates_Restatement!$C$5:$Z$5,LDD_current!$F111:$AC111)),(SUMPRODUCT(LS_Demand_Rates_Restatement!$C$5:$AX$5,LS_current!$D111:$AY111)-SUMPRODUCT(LS_Demand_Rates_Restatement!$C$5:$AX$5,LDD_current!$F111:$BA111))/2)</f>
        <v>15350.3421402287</v>
      </c>
      <c r="S110" s="218">
        <f>+SUMPRODUCT(LS_Demand_Rates_Restatement!$C$7:$Z$7,Demand_current!D111:AA111)-SUMPRODUCT(LS_Demand_Rates_Restatement!$C$7:$Z$7,LDD_current!BB111:BY111)</f>
        <v>117034.85768877878</v>
      </c>
      <c r="T110" s="218">
        <f>-IRD!G111*Rates_current!$H$32</f>
        <v>-235509.93179999999</v>
      </c>
      <c r="U110" s="218">
        <f>+IF(AND(X110&gt;0,V110&gt;0),-1*MIN(X110,V110)*Rates_current!$H$33,IF(AND(X110&lt;0,W110&lt;ABS(X110)),(-1*X110-W110)*Rates_current!$H$33,0))*IF(VLOOKUP($B110,TOCA_current!$B:$AH,33,FALSE)=0,1,0)*(1-TOCA_current!AP110)</f>
        <v>9.4292621754822914</v>
      </c>
      <c r="V110" s="237">
        <f>MAX((TOCA_current!S110/SUMPRODUCT(TOCA_current!$D$4:$D$137,TOCA_current!$S$4:$S$137)-TOCA_current!AF110)*RT1SC!$C$4*VLOOKUP(Init!$R$4,Init!$K:$M,3,FALSE),0)</f>
        <v>1.1201252996032931</v>
      </c>
      <c r="W110" s="237">
        <f>TOCA_current!X110*VLOOKUP(Init!$R$4,Init!$K:$M,3,FALSE)</f>
        <v>0</v>
      </c>
      <c r="X110" s="237">
        <f>IF(TOCA_current!AH110=0,SUM(LS_current!D111:AA111),0)</f>
        <v>1696.5078371532902</v>
      </c>
      <c r="Y110" s="218">
        <f>TOCA_current!D110*SUM('Charges_Including Slice and LS'!P110:U110)</f>
        <v>1819783.651192657</v>
      </c>
      <c r="Z110" s="218">
        <f>+TOCA_current!AF110*RT1SC!$C$4*VLOOKUP(Init!$R$4,Init!$K:$M,3,FALSE)+IF(VLOOKUP($B110,TOCA_current!B:AI,33,FALSE)=0,SUM(LS_current!D111:AA111),SUM(LS_current!D111:AY111)/2)</f>
        <v>60539.412138505286</v>
      </c>
      <c r="AA110" s="219">
        <f t="shared" si="4"/>
        <v>30.059486653574684</v>
      </c>
      <c r="AB110" s="224">
        <f>IF(TOCA_current!E110=1,"",AA110/O110-1)</f>
        <v>7.4586320487486368E-2</v>
      </c>
      <c r="AC110" s="235">
        <f t="shared" si="5"/>
        <v>21</v>
      </c>
    </row>
    <row r="111" spans="2:29" x14ac:dyDescent="0.25">
      <c r="B111" s="27">
        <v>10363</v>
      </c>
      <c r="C111" s="28" t="s">
        <v>115</v>
      </c>
      <c r="D111" s="217">
        <f>IF(Init!$R$9="Yes",(TOCA_previous!Y111-LDD_previous!D112),(TOCA_current!AF111-LDD_current!D112))*Rates_previous!$E$74*100*12</f>
        <v>33185252.63448</v>
      </c>
      <c r="E111" s="218">
        <f>IF(Init!$R$9="Yes",(TOCA_previous!AB111-LDD_previous!D112),(TOCA_current!AI111-LDD_current!D112))*Rates_previous!$E$75*100*12</f>
        <v>-5103181.9468799997</v>
      </c>
      <c r="F111" s="218">
        <f>IF(VLOOKUP($B111,TOCA_current!$B:$AH,33,FALSE)=0,(SUMPRODUCT(LS_Demand_Rates_Restatement!$C$4:$Z$4,IF(Init!$R$9="Yes",LS_previous!$D112:$AA112,LS_current!$D112:$AA112))-SUMPRODUCT(LS_Demand_Rates_Restatement!$C$4:$Z$4,IF(Init!$R$9="Yes",LDD_previous!$F112:$AC112,LDD_current!$F112:$AC112))),(SUMPRODUCT(LS_Demand_Rates_Restatement!$C$4:$AX$4,IF(Init!$R$9="Yes",LS_previous!$D112:$AY112,LS_current!$D112:$AY112))-SUMPRODUCT(LS_Demand_Rates_Restatement!$C$4:$AX$4,IF(Init!$R$9="Yes",LDD_previous!$F112:$BA112,LDD_current!$F112:$BA112)))/2)</f>
        <v>-1715393.8622798687</v>
      </c>
      <c r="G111" s="218">
        <f>+SUMPRODUCT(LS_Demand_Rates_Restatement!$C$6:$Z$6,IF(Init!$R$9="Yes",Demand_previous!D112:AA112,Demand_current!D112:AA112))-SUMPRODUCT(LS_Demand_Rates_Restatement!$C$6:$Z$6,IF(Init!$R$9="Yes",LDD_previous!BB112:BY112,LDD_current!BB112:BY112))</f>
        <v>1030443.7998636219</v>
      </c>
      <c r="H111" s="218">
        <f>-IRD!C112*Rates_previous!$H$32</f>
        <v>0</v>
      </c>
      <c r="I111" s="218">
        <f>+IF(AND(L111&gt;0,J111&gt;0),-1*MIN(L111,J111)*Rates_previous!$H$33,IF(AND(L111&lt;0,K111&lt;ABS(L111)),(-1*L111-K111)*Rates_previous!$H$33,IF(AND(K111&gt;0,J111&gt;0,L111&lt;=0,ABS(L111)&lt;K111),-1*MIN(K111,K111+L111,J111)*Rates_previous!$H$33,0)))*IF(VLOOKUP($B111,TOCA_current!$B:$AH,33,FALSE)=0,1,0)*(1-TOCA_previous!AI111)</f>
        <v>-214357.03491006693</v>
      </c>
      <c r="J111" s="237">
        <f>MAX(IF(Init!$R$9="Yes",(TOCA_previous!S111/SUMPRODUCT(TOCA_previous!$D$4:$D$137,TOCA_previous!$S$4:$S$137)-TOCA_previous!Y111)*RT1SC!$C$3*VLOOKUP(Init!$R$3,Init!$K:$M,3,FALSE),V111),0)</f>
        <v>6827.1365453044646</v>
      </c>
      <c r="K111" s="237">
        <f>IF(Init!$R$9="Yes",TOCA_previous!W111*VLOOKUP(Init!$R$3,Init!$K:$M,3,FALSE),W111)</f>
        <v>0</v>
      </c>
      <c r="L111" s="237">
        <f>IF(Init!$R$9="No",X111,IF(TOCA_previous!AA111=0,SUM(LS_previous!D112:AA112),0))</f>
        <v>-77665.592358719907</v>
      </c>
      <c r="M111" s="218">
        <f>+TOCA_previous!$D111*SUM('Charges_Including Slice and LS'!D111:I111)</f>
        <v>27182763.590273686</v>
      </c>
      <c r="N111" s="218">
        <f>IF(Init!$R$9="Yes",TOCA_previous!Y111*RT1SC!$C$3*VLOOKUP(Init!$R$3,Init!$K:$M,3,FALSE)+IF(VLOOKUP($B111,TOCA_current!B:AO,33,FALSE)=0,SUM(LS_previous!D112:AA112),SUM(LS_previous!D112:AY112)/2),Z111)</f>
        <v>801370.53313120815</v>
      </c>
      <c r="O111" s="219">
        <f t="shared" si="3"/>
        <v>33.92034329495749</v>
      </c>
      <c r="P111" s="217">
        <f>(TOCA_current!AF111-LDD_current!D112)*Rates_current!$E$74*100*12</f>
        <v>32345256.951162446</v>
      </c>
      <c r="Q111" s="218">
        <f>(TOCA_current!AI111-LDD_current!D112)*Rates_current!$E$75*100*12</f>
        <v>-4808461.450041201</v>
      </c>
      <c r="R111" s="218">
        <f>IF(VLOOKUP($B111,TOCA_current!$B:$AH,33,FALSE)=0,(SUMPRODUCT(LS_Demand_Rates_Restatement!$C$5:$Z$5,LS_current!$D112:$AA112)-SUMPRODUCT(LS_Demand_Rates_Restatement!$C$5:$Z$5,LDD_current!$F112:$AC112)),(SUMPRODUCT(LS_Demand_Rates_Restatement!$C$5:$AX$5,LS_current!$D112:$AY112)-SUMPRODUCT(LS_Demand_Rates_Restatement!$C$5:$AX$5,LDD_current!$F112:$BA112))/2)</f>
        <v>242059.51104690888</v>
      </c>
      <c r="S111" s="218">
        <f>+SUMPRODUCT(LS_Demand_Rates_Restatement!$C$7:$Z$7,Demand_current!D112:AA112)-SUMPRODUCT(LS_Demand_Rates_Restatement!$C$7:$Z$7,LDD_current!BB112:BY112)</f>
        <v>1138298.1010211268</v>
      </c>
      <c r="T111" s="218">
        <f>-IRD!G112*Rates_current!$H$32</f>
        <v>0</v>
      </c>
      <c r="U111" s="218">
        <f>+IF(AND(X111&gt;0,V111&gt;0),-1*MIN(X111,V111)*Rates_current!$H$33,IF(AND(X111&lt;0,W111&lt;ABS(X111)),(-1*X111-W111)*Rates_current!$H$33,0))*IF(VLOOKUP($B111,TOCA_current!$B:$AH,33,FALSE)=0,1,0)*(1-TOCA_current!AP111)</f>
        <v>-1211.6130032405804</v>
      </c>
      <c r="V111" s="237">
        <f>MAX((TOCA_current!S111/SUMPRODUCT(TOCA_current!$D$4:$D$137,TOCA_current!$S$4:$S$137)-TOCA_current!AF111)*RT1SC!$C$4*VLOOKUP(Init!$R$4,Init!$K:$M,3,FALSE),0)</f>
        <v>74438.640130512504</v>
      </c>
      <c r="W111" s="237">
        <f>TOCA_current!X111*VLOOKUP(Init!$R$4,Init!$K:$M,3,FALSE)</f>
        <v>0</v>
      </c>
      <c r="X111" s="237">
        <f>IF(TOCA_current!AH111=0,SUM(LS_current!D112:AA112),0)</f>
        <v>-136.90542409498084</v>
      </c>
      <c r="Y111" s="218">
        <f>TOCA_current!D111*SUM('Charges_Including Slice and LS'!P111:U111)</f>
        <v>28915941.500186041</v>
      </c>
      <c r="Z111" s="218">
        <f>+TOCA_current!AF111*RT1SC!$C$4*VLOOKUP(Init!$R$4,Init!$K:$M,3,FALSE)+IF(VLOOKUP($B111,TOCA_current!B:AI,33,FALSE)=0,SUM(LS_current!D112:AA112),SUM(LS_current!D112:AY112)/2)</f>
        <v>801391.41188664897</v>
      </c>
      <c r="AA111" s="219">
        <f t="shared" si="4"/>
        <v>36.08217042420214</v>
      </c>
      <c r="AB111" s="224">
        <f>IF(TOCA_current!E111=1,"",AA111/O111-1)</f>
        <v>6.3732466102901064E-2</v>
      </c>
      <c r="AC111" s="235">
        <f t="shared" si="5"/>
        <v>60</v>
      </c>
    </row>
    <row r="112" spans="2:29" x14ac:dyDescent="0.25">
      <c r="B112" s="27">
        <v>10369</v>
      </c>
      <c r="C112" s="28" t="s">
        <v>116</v>
      </c>
      <c r="D112" s="217">
        <f>IF(Init!$R$9="Yes",(TOCA_previous!Y112-LDD_previous!D113),(TOCA_current!AF112-LDD_current!D113))*Rates_previous!$E$74*100*12</f>
        <v>4733582.6716092005</v>
      </c>
      <c r="E112" s="218">
        <f>IF(Init!$R$9="Yes",(TOCA_previous!AB112-LDD_previous!D113),(TOCA_current!AI112-LDD_current!D113))*Rates_previous!$E$75*100*12</f>
        <v>-727923.75275520002</v>
      </c>
      <c r="F112" s="218">
        <f>IF(VLOOKUP($B112,TOCA_current!$B:$AH,33,FALSE)=0,(SUMPRODUCT(LS_Demand_Rates_Restatement!$C$4:$Z$4,IF(Init!$R$9="Yes",LS_previous!$D113:$AA113,LS_current!$D113:$AA113))-SUMPRODUCT(LS_Demand_Rates_Restatement!$C$4:$Z$4,IF(Init!$R$9="Yes",LDD_previous!$F113:$AC113,LDD_current!$F113:$AC113))),(SUMPRODUCT(LS_Demand_Rates_Restatement!$C$4:$AX$4,IF(Init!$R$9="Yes",LS_previous!$D113:$AY113,LS_current!$D113:$AY113))-SUMPRODUCT(LS_Demand_Rates_Restatement!$C$4:$AX$4,IF(Init!$R$9="Yes",LDD_previous!$F113:$BA113,LDD_current!$F113:$BA113)))/2)</f>
        <v>498675.86091110064</v>
      </c>
      <c r="G112" s="218">
        <f>+SUMPRODUCT(LS_Demand_Rates_Restatement!$C$6:$Z$6,IF(Init!$R$9="Yes",Demand_previous!D113:AA113,Demand_current!D113:AA113))-SUMPRODUCT(LS_Demand_Rates_Restatement!$C$6:$Z$6,IF(Init!$R$9="Yes",LDD_previous!BB113:BY113,LDD_current!BB113:BY113))</f>
        <v>244587.48984355771</v>
      </c>
      <c r="H112" s="218">
        <f>-IRD!C113*Rates_previous!$H$32</f>
        <v>-462109.01000000007</v>
      </c>
      <c r="I112" s="218">
        <f>+IF(AND(L112&gt;0,J112&gt;0),-1*MIN(L112,J112)*Rates_previous!$H$33,IF(AND(L112&lt;0,K112&lt;ABS(L112)),(-1*L112-K112)*Rates_previous!$H$33,IF(AND(K112&gt;0,J112&gt;0,L112&lt;=0,ABS(L112)&lt;K112),-1*MIN(K112,K112+L112,J112)*Rates_previous!$H$33,0)))*IF(VLOOKUP($B112,TOCA_current!$B:$AH,33,FALSE)=0,1,0)*(1-TOCA_previous!AI112)</f>
        <v>24937.70035316479</v>
      </c>
      <c r="J112" s="237">
        <f>MAX(IF(Init!$R$9="Yes",(TOCA_previous!S112/SUMPRODUCT(TOCA_previous!$D$4:$D$137,TOCA_previous!$S$4:$S$137)-TOCA_previous!Y112)*RT1SC!$C$3*VLOOKUP(Init!$R$3,Init!$K:$M,3,FALSE),V112),0)</f>
        <v>9715.4824501966632</v>
      </c>
      <c r="K112" s="237">
        <f>IF(Init!$R$9="Yes",TOCA_previous!W112*VLOOKUP(Init!$R$3,Init!$K:$M,3,FALSE),W112)</f>
        <v>0</v>
      </c>
      <c r="L112" s="237">
        <f>IF(Init!$R$9="No",X112,IF(TOCA_previous!AA112=0,SUM(LS_previous!D113:AA113),0))</f>
        <v>24269.562655840004</v>
      </c>
      <c r="M112" s="218">
        <f>+TOCA_previous!$D112*SUM('Charges_Including Slice and LS'!D112:I112)</f>
        <v>4311750.9599618241</v>
      </c>
      <c r="N112" s="218">
        <f>IF(Init!$R$9="Yes",TOCA_previous!Y112*RT1SC!$C$3*VLOOKUP(Init!$R$3,Init!$K:$M,3,FALSE)+IF(VLOOKUP($B112,TOCA_current!B:AO,33,FALSE)=0,SUM(LS_previous!D113:AA113),SUM(LS_previous!D113:AY113)/2),Z112)</f>
        <v>159093.99895632404</v>
      </c>
      <c r="O112" s="219">
        <f t="shared" si="3"/>
        <v>27.101908231909654</v>
      </c>
      <c r="P112" s="217">
        <f>(TOCA_current!AF112-LDD_current!D113)*Rates_current!$E$74*100*12</f>
        <v>5331542.7326621637</v>
      </c>
      <c r="Q112" s="218">
        <f>(TOCA_current!AI112-LDD_current!D113)*Rates_current!$E$75*100*12</f>
        <v>-792589.70605679462</v>
      </c>
      <c r="R112" s="218">
        <f>IF(VLOOKUP($B112,TOCA_current!$B:$AH,33,FALSE)=0,(SUMPRODUCT(LS_Demand_Rates_Restatement!$C$5:$Z$5,LS_current!$D113:$AA113)-SUMPRODUCT(LS_Demand_Rates_Restatement!$C$5:$Z$5,LDD_current!$F113:$AC113)),(SUMPRODUCT(LS_Demand_Rates_Restatement!$C$5:$AX$5,LS_current!$D113:$AY113)-SUMPRODUCT(LS_Demand_Rates_Restatement!$C$5:$AX$5,LDD_current!$F113:$BA113))/2)</f>
        <v>359150.40900076425</v>
      </c>
      <c r="S112" s="218">
        <f>+SUMPRODUCT(LS_Demand_Rates_Restatement!$C$7:$Z$7,Demand_current!D113:AA113)-SUMPRODUCT(LS_Demand_Rates_Restatement!$C$7:$Z$7,LDD_current!BB113:BY113)</f>
        <v>262223.98766131891</v>
      </c>
      <c r="T112" s="218">
        <f>-IRD!G113*Rates_current!$H$32</f>
        <v>-543902.30477000005</v>
      </c>
      <c r="U112" s="218">
        <f>+IF(AND(X112&gt;0,V112&gt;0),-1*MIN(X112,V112)*Rates_current!$H$33,IF(AND(X112&lt;0,W112&lt;ABS(X112)),(-1*X112-W112)*Rates_current!$H$33,0))*IF(VLOOKUP($B112,TOCA_current!$B:$AH,33,FALSE)=0,1,0)*(1-TOCA_current!AP112)</f>
        <v>7170.2050001205826</v>
      </c>
      <c r="V112" s="237">
        <f>MAX((TOCA_current!S112/SUMPRODUCT(TOCA_current!$D$4:$D$137,TOCA_current!$S$4:$S$137)-TOCA_current!AF112)*RT1SC!$C$4*VLOOKUP(Init!$R$4,Init!$K:$M,3,FALSE),0)</f>
        <v>871.17489825898588</v>
      </c>
      <c r="W112" s="237">
        <f>TOCA_current!X112*VLOOKUP(Init!$R$4,Init!$K:$M,3,FALSE)</f>
        <v>0</v>
      </c>
      <c r="X112" s="237">
        <f>IF(TOCA_current!AH112=0,SUM(LS_current!D113:AA113),0)</f>
        <v>17035.107764147833</v>
      </c>
      <c r="Y112" s="218">
        <f>TOCA_current!D112*SUM('Charges_Including Slice and LS'!P112:U112)</f>
        <v>4623595.3234975729</v>
      </c>
      <c r="Z112" s="218">
        <f>+TOCA_current!AF112*RT1SC!$C$4*VLOOKUP(Init!$R$4,Init!$K:$M,3,FALSE)+IF(VLOOKUP($B112,TOCA_current!B:AI,33,FALSE)=0,SUM(LS_current!D113:AA113),SUM(LS_current!D113:AY113)/2)</f>
        <v>159097.20133438782</v>
      </c>
      <c r="AA112" s="219">
        <f t="shared" si="4"/>
        <v>29.061449759758993</v>
      </c>
      <c r="AB112" s="224">
        <f>IF(TOCA_current!E112=1,"",AA112/O112-1)</f>
        <v>7.2302714298994708E-2</v>
      </c>
      <c r="AC112" s="235">
        <f t="shared" si="5"/>
        <v>24</v>
      </c>
    </row>
    <row r="113" spans="2:29" x14ac:dyDescent="0.25">
      <c r="B113" s="27">
        <v>10370</v>
      </c>
      <c r="C113" s="28" t="s">
        <v>117</v>
      </c>
      <c r="D113" s="217">
        <f>IF(Init!$R$9="Yes",(TOCA_previous!Y113-LDD_previous!D114),(TOCA_current!AF113-LDD_current!D114))*Rates_previous!$E$74*100*12</f>
        <v>133627720.2624</v>
      </c>
      <c r="E113" s="218">
        <f>IF(Init!$R$9="Yes",(TOCA_previous!AB113-LDD_previous!D114),(TOCA_current!AI113-LDD_current!D114))*Rates_previous!$E$75*100*12</f>
        <v>-9814699.4380800016</v>
      </c>
      <c r="F113" s="218">
        <f>IF(VLOOKUP($B113,TOCA_current!$B:$AH,33,FALSE)=0,(SUMPRODUCT(LS_Demand_Rates_Restatement!$C$4:$Z$4,IF(Init!$R$9="Yes",LS_previous!$D114:$AA114,LS_current!$D114:$AA114))-SUMPRODUCT(LS_Demand_Rates_Restatement!$C$4:$Z$4,IF(Init!$R$9="Yes",LDD_previous!$F114:$AC114,LDD_current!$F114:$AC114))),(SUMPRODUCT(LS_Demand_Rates_Restatement!$C$4:$AX$4,IF(Init!$R$9="Yes",LS_previous!$D114:$AY114,LS_current!$D114:$AY114))-SUMPRODUCT(LS_Demand_Rates_Restatement!$C$4:$AX$4,IF(Init!$R$9="Yes",LDD_previous!$F114:$BA114,LDD_current!$F114:$BA114)))/2)</f>
        <v>294114.29992829158</v>
      </c>
      <c r="G113" s="218">
        <f>+SUMPRODUCT(LS_Demand_Rates_Restatement!$C$6:$Z$6,IF(Init!$R$9="Yes",Demand_previous!D114:AA114,Demand_current!D114:AA114))-SUMPRODUCT(LS_Demand_Rates_Restatement!$C$6:$Z$6,IF(Init!$R$9="Yes",LDD_previous!BB114:BY114,LDD_current!BB114:BY114))</f>
        <v>0</v>
      </c>
      <c r="H113" s="218">
        <f>-IRD!C114*Rates_previous!$H$32</f>
        <v>0</v>
      </c>
      <c r="I113" s="218">
        <f>+IF(AND(L113&gt;0,J113&gt;0),-1*MIN(L113,J113)*Rates_previous!$H$33,IF(AND(L113&lt;0,K113&lt;ABS(L113)),(-1*L113-K113)*Rates_previous!$H$33,IF(AND(K113&gt;0,J113&gt;0,L113&lt;=0,ABS(L113)&lt;K113),-1*MIN(K113,K113+L113,J113)*Rates_previous!$H$33,0)))*IF(VLOOKUP($B113,TOCA_current!$B:$AH,33,FALSE)=0,1,0)*(1-TOCA_previous!AI113)</f>
        <v>0</v>
      </c>
      <c r="J113" s="237">
        <f>MAX(IF(Init!$R$9="Yes",(TOCA_previous!S113/SUMPRODUCT(TOCA_previous!$D$4:$D$137,TOCA_previous!$S$4:$S$137)-TOCA_previous!Y113)*RT1SC!$C$3*VLOOKUP(Init!$R$3,Init!$K:$M,3,FALSE),V113),0)</f>
        <v>1.3490392408068728</v>
      </c>
      <c r="K113" s="237">
        <f>IF(Init!$R$9="Yes",TOCA_previous!W113*VLOOKUP(Init!$R$3,Init!$K:$M,3,FALSE),W113)</f>
        <v>0</v>
      </c>
      <c r="L113" s="237">
        <f>IF(Init!$R$9="No",X113,IF(TOCA_previous!AA113=0,SUM(LS_previous!D114:AA114),0))</f>
        <v>0</v>
      </c>
      <c r="M113" s="218">
        <f>+TOCA_previous!$D113*SUM('Charges_Including Slice and LS'!D113:I113)</f>
        <v>124107135.1242483</v>
      </c>
      <c r="N113" s="218">
        <f>IF(Init!$R$9="Yes",TOCA_previous!Y113*RT1SC!$C$3*VLOOKUP(Init!$R$3,Init!$K:$M,3,FALSE)+IF(VLOOKUP($B113,TOCA_current!B:AO,33,FALSE)=0,SUM(LS_previous!D114:AA114),SUM(LS_previous!D114:AY114)/2),Z113)</f>
        <v>3539551.61469504</v>
      </c>
      <c r="O113" s="219">
        <f t="shared" si="3"/>
        <v>35.06295390890665</v>
      </c>
      <c r="P113" s="217">
        <f>(TOCA_current!AF113-LDD_current!D114)*Rates_current!$E$74*100*12</f>
        <v>141244990.12538099</v>
      </c>
      <c r="Q113" s="218">
        <f>(TOCA_current!AI113-LDD_current!D114)*Rates_current!$E$75*100*12</f>
        <v>-10085805.940668494</v>
      </c>
      <c r="R113" s="218">
        <f>IF(VLOOKUP($B113,TOCA_current!$B:$AH,33,FALSE)=0,(SUMPRODUCT(LS_Demand_Rates_Restatement!$C$5:$Z$5,LS_current!$D114:$AA114)-SUMPRODUCT(LS_Demand_Rates_Restatement!$C$5:$Z$5,LDD_current!$F114:$AC114)),(SUMPRODUCT(LS_Demand_Rates_Restatement!$C$5:$AX$5,LS_current!$D114:$AY114)-SUMPRODUCT(LS_Demand_Rates_Restatement!$C$5:$AX$5,LDD_current!$F114:$BA114))/2)</f>
        <v>-91185.371168863945</v>
      </c>
      <c r="S113" s="218">
        <f>+SUMPRODUCT(LS_Demand_Rates_Restatement!$C$7:$Z$7,Demand_current!D114:AA114)-SUMPRODUCT(LS_Demand_Rates_Restatement!$C$7:$Z$7,LDD_current!BB114:BY114)</f>
        <v>0</v>
      </c>
      <c r="T113" s="218">
        <f>-IRD!G114*Rates_current!$H$32</f>
        <v>0</v>
      </c>
      <c r="U113" s="218">
        <f>+IF(AND(X113&gt;0,V113&gt;0),-1*MIN(X113,V113)*Rates_current!$H$33,IF(AND(X113&lt;0,W113&lt;ABS(X113)),(-1*X113-W113)*Rates_current!$H$33,0))*IF(VLOOKUP($B113,TOCA_current!$B:$AH,33,FALSE)=0,1,0)*(1-TOCA_current!AP113)</f>
        <v>0</v>
      </c>
      <c r="V113" s="237">
        <f>MAX((TOCA_current!S113/SUMPRODUCT(TOCA_current!$D$4:$D$137,TOCA_current!$S$4:$S$137)-TOCA_current!AF113)*RT1SC!$C$4*VLOOKUP(Init!$R$4,Init!$K:$M,3,FALSE),0)</f>
        <v>1.3083840140000349</v>
      </c>
      <c r="W113" s="237">
        <f>TOCA_current!X113*VLOOKUP(Init!$R$4,Init!$K:$M,3,FALSE)</f>
        <v>43928.784</v>
      </c>
      <c r="X113" s="237">
        <f>IF(TOCA_current!AH113=0,SUM(LS_current!D114:AA114),0)</f>
        <v>0</v>
      </c>
      <c r="Y113" s="218">
        <f>TOCA_current!D113*SUM('Charges_Including Slice and LS'!P113:U113)</f>
        <v>131067998.81354363</v>
      </c>
      <c r="Z113" s="218">
        <f>+TOCA_current!AF113*RT1SC!$C$4*VLOOKUP(Init!$R$4,Init!$K:$M,3,FALSE)+IF(VLOOKUP($B113,TOCA_current!B:AI,33,FALSE)=0,SUM(LS_current!D114:AA114),SUM(LS_current!D114:AY114)/2)</f>
        <v>3500107.7831359287</v>
      </c>
      <c r="AA113" s="219">
        <f t="shared" si="4"/>
        <v>37.446846478571295</v>
      </c>
      <c r="AB113" s="224">
        <f>IF(TOCA_current!E113=1,"",AA113/O113-1)</f>
        <v>6.7988925743620587E-2</v>
      </c>
      <c r="AC113" s="235">
        <f t="shared" si="5"/>
        <v>41</v>
      </c>
    </row>
    <row r="114" spans="2:29" x14ac:dyDescent="0.25">
      <c r="B114" s="27">
        <v>10371</v>
      </c>
      <c r="C114" s="28" t="s">
        <v>118</v>
      </c>
      <c r="D114" s="217">
        <f>IF(Init!$R$9="Yes",(TOCA_previous!Y114-LDD_previous!D115),(TOCA_current!AF114-LDD_current!D115))*Rates_previous!$E$74*100*12</f>
        <v>3663560.7724799998</v>
      </c>
      <c r="E114" s="218">
        <f>IF(Init!$R$9="Yes",(TOCA_previous!AB114-LDD_previous!D115),(TOCA_current!AI114-LDD_current!D115))*Rates_previous!$E$75*100*12</f>
        <v>-563377.27488000004</v>
      </c>
      <c r="F114" s="218">
        <f>IF(VLOOKUP($B114,TOCA_current!$B:$AH,33,FALSE)=0,(SUMPRODUCT(LS_Demand_Rates_Restatement!$C$4:$Z$4,IF(Init!$R$9="Yes",LS_previous!$D115:$AA115,LS_current!$D115:$AA115))-SUMPRODUCT(LS_Demand_Rates_Restatement!$C$4:$Z$4,IF(Init!$R$9="Yes",LDD_previous!$F115:$AC115,LDD_current!$F115:$AC115))),(SUMPRODUCT(LS_Demand_Rates_Restatement!$C$4:$AX$4,IF(Init!$R$9="Yes",LS_previous!$D115:$AY115,LS_current!$D115:$AY115))-SUMPRODUCT(LS_Demand_Rates_Restatement!$C$4:$AX$4,IF(Init!$R$9="Yes",LDD_previous!$F115:$BA115,LDD_current!$F115:$BA115)))/2)</f>
        <v>252530.56138345622</v>
      </c>
      <c r="G114" s="218">
        <f>+SUMPRODUCT(LS_Demand_Rates_Restatement!$C$6:$Z$6,IF(Init!$R$9="Yes",Demand_previous!D115:AA115,Demand_current!D115:AA115))-SUMPRODUCT(LS_Demand_Rates_Restatement!$C$6:$Z$6,IF(Init!$R$9="Yes",LDD_previous!BB115:BY115,LDD_current!BB115:BY115))</f>
        <v>19559.590480769242</v>
      </c>
      <c r="H114" s="218">
        <f>-IRD!C115*Rates_previous!$H$32</f>
        <v>0</v>
      </c>
      <c r="I114" s="218">
        <f>+IF(AND(L114&gt;0,J114&gt;0),-1*MIN(L114,J114)*Rates_previous!$H$33,IF(AND(L114&lt;0,K114&lt;ABS(L114)),(-1*L114-K114)*Rates_previous!$H$33,IF(AND(K114&gt;0,J114&gt;0,L114&lt;=0,ABS(L114)&lt;K114),-1*MIN(K114,K114+L114,J114)*Rates_previous!$H$33,0)))*IF(VLOOKUP($B114,TOCA_current!$B:$AH,33,FALSE)=0,1,0)*(1-TOCA_previous!AI114)</f>
        <v>0.14023000116155113</v>
      </c>
      <c r="J114" s="237">
        <f>MAX(IF(Init!$R$9="Yes",(TOCA_previous!S114/SUMPRODUCT(TOCA_previous!$D$4:$D$137,TOCA_previous!$S$4:$S$137)-TOCA_previous!Y114)*RT1SC!$C$3*VLOOKUP(Init!$R$3,Init!$K:$M,3,FALSE),V114),0)</f>
        <v>5.0807971435344615E-2</v>
      </c>
      <c r="K114" s="237">
        <f>IF(Init!$R$9="Yes",TOCA_previous!W114*VLOOKUP(Init!$R$3,Init!$K:$M,3,FALSE),W114)</f>
        <v>0</v>
      </c>
      <c r="L114" s="237">
        <f>IF(Init!$R$9="No",X114,IF(TOCA_previous!AA114=0,SUM(LS_previous!D115:AA115),0))</f>
        <v>6846.9836092800124</v>
      </c>
      <c r="M114" s="218">
        <f>+TOCA_previous!$D114*SUM('Charges_Including Slice and LS'!D114:I114)</f>
        <v>3372273.7896942263</v>
      </c>
      <c r="N114" s="218">
        <f>IF(Init!$R$9="Yes",TOCA_previous!Y114*RT1SC!$C$3*VLOOKUP(Init!$R$3,Init!$K:$M,3,FALSE)+IF(VLOOKUP($B114,TOCA_current!B:AO,33,FALSE)=0,SUM(LS_previous!D115:AA115),SUM(LS_previous!D115:AY115)/2),Z114)</f>
        <v>103890.158251008</v>
      </c>
      <c r="O114" s="219">
        <f t="shared" si="3"/>
        <v>32.459992808428574</v>
      </c>
      <c r="P114" s="217">
        <f>(TOCA_current!AF114-LDD_current!D115)*Rates_current!$E$74*100*12</f>
        <v>3872638.4966896744</v>
      </c>
      <c r="Q114" s="218">
        <f>(TOCA_current!AI114-LDD_current!D115)*Rates_current!$E$75*100*12</f>
        <v>-575708.30089227599</v>
      </c>
      <c r="R114" s="218">
        <f>IF(VLOOKUP($B114,TOCA_current!$B:$AH,33,FALSE)=0,(SUMPRODUCT(LS_Demand_Rates_Restatement!$C$5:$Z$5,LS_current!$D115:$AA115)-SUMPRODUCT(LS_Demand_Rates_Restatement!$C$5:$Z$5,LDD_current!$F115:$AC115)),(SUMPRODUCT(LS_Demand_Rates_Restatement!$C$5:$AX$5,LS_current!$D115:$AY115)-SUMPRODUCT(LS_Demand_Rates_Restatement!$C$5:$AX$5,LDD_current!$F115:$BA115))/2)</f>
        <v>8774.466374789281</v>
      </c>
      <c r="S114" s="218">
        <f>+SUMPRODUCT(LS_Demand_Rates_Restatement!$C$7:$Z$7,Demand_current!D115:AA115)-SUMPRODUCT(LS_Demand_Rates_Restatement!$C$7:$Z$7,LDD_current!BB115:BY115)</f>
        <v>29183.753478133898</v>
      </c>
      <c r="T114" s="218">
        <f>-IRD!G115*Rates_current!$H$32</f>
        <v>0</v>
      </c>
      <c r="U114" s="218">
        <f>+IF(AND(X114&gt;0,V114&gt;0),-1*MIN(X114,V114)*Rates_current!$H$33,IF(AND(X114&lt;0,W114&lt;ABS(X114)),(-1*X114-W114)*Rates_current!$H$33,0))*IF(VLOOKUP($B114,TOCA_current!$B:$AH,33,FALSE)=0,1,0)*(1-TOCA_current!AP114)</f>
        <v>0</v>
      </c>
      <c r="V114" s="237">
        <f>MAX((TOCA_current!S114/SUMPRODUCT(TOCA_current!$D$4:$D$137,TOCA_current!$S$4:$S$137)-TOCA_current!AF114)*RT1SC!$C$4*VLOOKUP(Init!$R$4,Init!$K:$M,3,FALSE),0)</f>
        <v>0</v>
      </c>
      <c r="W114" s="237">
        <f>TOCA_current!X114*VLOOKUP(Init!$R$4,Init!$K:$M,3,FALSE)</f>
        <v>8546.8320000000003</v>
      </c>
      <c r="X114" s="237">
        <f>IF(TOCA_current!AH114=0,SUM(LS_current!D115:AA115),0)</f>
        <v>-619.88923639495306</v>
      </c>
      <c r="Y114" s="218">
        <f>TOCA_current!D114*SUM('Charges_Including Slice and LS'!P114:U114)</f>
        <v>3334888.4156503221</v>
      </c>
      <c r="Z114" s="218">
        <f>+TOCA_current!AF114*RT1SC!$C$4*VLOOKUP(Init!$R$4,Init!$K:$M,3,FALSE)+IF(VLOOKUP($B114,TOCA_current!B:AI,33,FALSE)=0,SUM(LS_current!D115:AA115),SUM(LS_current!D115:AY115)/2)</f>
        <v>95345.631225885038</v>
      </c>
      <c r="AA114" s="219">
        <f t="shared" si="4"/>
        <v>34.97683504501196</v>
      </c>
      <c r="AB114" s="224">
        <f>IF(TOCA_current!E114=1,"",AA114/O114-1)</f>
        <v>7.7536746586396754E-2</v>
      </c>
      <c r="AC114" s="235">
        <f t="shared" si="5"/>
        <v>14</v>
      </c>
    </row>
    <row r="115" spans="2:29" x14ac:dyDescent="0.25">
      <c r="B115" s="27">
        <v>10376</v>
      </c>
      <c r="C115" s="28" t="s">
        <v>119</v>
      </c>
      <c r="D115" s="217">
        <f>IF(Init!$R$9="Yes",(TOCA_previous!Y115-LDD_previous!D116),(TOCA_current!AF115-LDD_current!D116))*Rates_previous!$E$74*100*12</f>
        <v>18279445.665720001</v>
      </c>
      <c r="E115" s="218">
        <f>IF(Init!$R$9="Yes",(TOCA_previous!AB115-LDD_previous!D116),(TOCA_current!AI115-LDD_current!D116))*Rates_previous!$E$75*100*12</f>
        <v>-2810987.7043199996</v>
      </c>
      <c r="F115" s="218">
        <f>IF(VLOOKUP($B115,TOCA_current!$B:$AH,33,FALSE)=0,(SUMPRODUCT(LS_Demand_Rates_Restatement!$C$4:$Z$4,IF(Init!$R$9="Yes",LS_previous!$D116:$AA116,LS_current!$D116:$AA116))-SUMPRODUCT(LS_Demand_Rates_Restatement!$C$4:$Z$4,IF(Init!$R$9="Yes",LDD_previous!$F116:$AC116,LDD_current!$F116:$AC116))),(SUMPRODUCT(LS_Demand_Rates_Restatement!$C$4:$AX$4,IF(Init!$R$9="Yes",LS_previous!$D116:$AY116,LS_current!$D116:$AY116))-SUMPRODUCT(LS_Demand_Rates_Restatement!$C$4:$AX$4,IF(Init!$R$9="Yes",LDD_previous!$F116:$BA116,LDD_current!$F116:$BA116)))/2)</f>
        <v>87050.160466296831</v>
      </c>
      <c r="G115" s="218">
        <f>+SUMPRODUCT(LS_Demand_Rates_Restatement!$C$6:$Z$6,IF(Init!$R$9="Yes",Demand_previous!D116:AA116,Demand_current!D116:AA116))-SUMPRODUCT(LS_Demand_Rates_Restatement!$C$6:$Z$6,IF(Init!$R$9="Yes",LDD_previous!BB116:BY116,LDD_current!BB116:BY116))</f>
        <v>726023.61733440193</v>
      </c>
      <c r="H115" s="218">
        <f>-IRD!C116*Rates_previous!$H$32</f>
        <v>0</v>
      </c>
      <c r="I115" s="218">
        <f>+IF(AND(L115&gt;0,J115&gt;0),-1*MIN(L115,J115)*Rates_previous!$H$33,IF(AND(L115&lt;0,K115&lt;ABS(L115)),(-1*L115-K115)*Rates_previous!$H$33,IF(AND(K115&gt;0,J115&gt;0,L115&lt;=0,ABS(L115)&lt;K115),-1*MIN(K115,K115+L115,J115)*Rates_previous!$H$33,0)))*IF(VLOOKUP($B115,TOCA_current!$B:$AH,33,FALSE)=0,1,0)*(1-TOCA_previous!AI115)</f>
        <v>-20791.962742060641</v>
      </c>
      <c r="J115" s="237">
        <f>MAX(IF(Init!$R$9="Yes",(TOCA_previous!S115/SUMPRODUCT(TOCA_previous!$D$4:$D$137,TOCA_previous!$S$4:$S$137)-TOCA_previous!Y115)*RT1SC!$C$3*VLOOKUP(Init!$R$3,Init!$K:$M,3,FALSE),V115),0)</f>
        <v>8663.7907293775388</v>
      </c>
      <c r="K115" s="237">
        <f>IF(Init!$R$9="Yes",TOCA_previous!W115*VLOOKUP(Init!$R$3,Init!$K:$M,3,FALSE),W115)</f>
        <v>0</v>
      </c>
      <c r="L115" s="237">
        <f>IF(Init!$R$9="No",X115,IF(TOCA_previous!AA115=0,SUM(LS_previous!D116:AA116),0))</f>
        <v>-7533.3198340799427</v>
      </c>
      <c r="M115" s="218">
        <f>+TOCA_previous!$D115*SUM('Charges_Including Slice and LS'!D115:I115)</f>
        <v>16260739.77645864</v>
      </c>
      <c r="N115" s="218">
        <f>IF(Init!$R$9="Yes",TOCA_previous!Y115*RT1SC!$C$3*VLOOKUP(Init!$R$3,Init!$K:$M,3,FALSE)+IF(VLOOKUP($B115,TOCA_current!B:AO,33,FALSE)=0,SUM(LS_previous!D116:AA116),SUM(LS_previous!D116:AY116)/2),Z115)</f>
        <v>476666.49238621205</v>
      </c>
      <c r="O115" s="219">
        <f t="shared" si="3"/>
        <v>34.113452563146843</v>
      </c>
      <c r="P115" s="217">
        <f>(TOCA_current!AF115-LDD_current!D116)*Rates_current!$E$74*100*12</f>
        <v>19436461.962196864</v>
      </c>
      <c r="Q115" s="218">
        <f>(TOCA_current!AI115-LDD_current!D116)*Rates_current!$E$75*100*12</f>
        <v>-2889433.7804002813</v>
      </c>
      <c r="R115" s="218">
        <f>IF(VLOOKUP($B115,TOCA_current!$B:$AH,33,FALSE)=0,(SUMPRODUCT(LS_Demand_Rates_Restatement!$C$5:$Z$5,LS_current!$D116:$AA116)-SUMPRODUCT(LS_Demand_Rates_Restatement!$C$5:$Z$5,LDD_current!$F116:$AC116)),(SUMPRODUCT(LS_Demand_Rates_Restatement!$C$5:$AX$5,LS_current!$D116:$AY116)-SUMPRODUCT(LS_Demand_Rates_Restatement!$C$5:$AX$5,LDD_current!$F116:$BA116))/2)</f>
        <v>1316.5906642770562</v>
      </c>
      <c r="S115" s="218">
        <f>+SUMPRODUCT(LS_Demand_Rates_Restatement!$C$7:$Z$7,Demand_current!D116:AA116)-SUMPRODUCT(LS_Demand_Rates_Restatement!$C$7:$Z$7,LDD_current!BB116:BY116)</f>
        <v>771875.41633636947</v>
      </c>
      <c r="T115" s="218">
        <f>-IRD!G116*Rates_current!$H$32</f>
        <v>0</v>
      </c>
      <c r="U115" s="218">
        <f>+IF(AND(X115&gt;0,V115&gt;0),-1*MIN(X115,V115)*Rates_current!$H$33,IF(AND(X115&lt;0,W115&lt;ABS(X115)),(-1*X115-W115)*Rates_current!$H$33,0))*IF(VLOOKUP($B115,TOCA_current!$B:$AH,33,FALSE)=0,1,0)*(1-TOCA_current!AP115)</f>
        <v>-43942.515329589529</v>
      </c>
      <c r="V115" s="237">
        <f>MAX((TOCA_current!S115/SUMPRODUCT(TOCA_current!$D$4:$D$137,TOCA_current!$S$4:$S$137)-TOCA_current!AF115)*RT1SC!$C$4*VLOOKUP(Init!$R$4,Init!$K:$M,3,FALSE),0)</f>
        <v>5710.7086874940078</v>
      </c>
      <c r="W115" s="237">
        <f>TOCA_current!X115*VLOOKUP(Init!$R$4,Init!$K:$M,3,FALSE)</f>
        <v>0</v>
      </c>
      <c r="X115" s="237">
        <f>IF(TOCA_current!AH115=0,SUM(LS_current!D116:AA116),0)</f>
        <v>-4965.2559694451447</v>
      </c>
      <c r="Y115" s="218">
        <f>TOCA_current!D115*SUM('Charges_Including Slice and LS'!P115:U115)</f>
        <v>17276277.67346764</v>
      </c>
      <c r="Z115" s="218">
        <f>+TOCA_current!AF115*RT1SC!$C$4*VLOOKUP(Init!$R$4,Init!$K:$M,3,FALSE)+IF(VLOOKUP($B115,TOCA_current!B:AI,33,FALSE)=0,SUM(LS_current!D116:AA116),SUM(LS_current!D116:AY116)/2)</f>
        <v>476677.99313369888</v>
      </c>
      <c r="AA115" s="219">
        <f t="shared" si="4"/>
        <v>36.243077973649982</v>
      </c>
      <c r="AB115" s="224">
        <f>IF(TOCA_current!E115=1,"",AA115/O115-1)</f>
        <v>6.242773013259284E-2</v>
      </c>
      <c r="AC115" s="235">
        <f t="shared" si="5"/>
        <v>66</v>
      </c>
    </row>
    <row r="116" spans="2:29" x14ac:dyDescent="0.25">
      <c r="B116" s="27">
        <v>10378</v>
      </c>
      <c r="C116" s="28" t="s">
        <v>120</v>
      </c>
      <c r="D116" s="217">
        <f>IF(Init!$R$9="Yes",(TOCA_previous!Y116-LDD_previous!D117),(TOCA_current!AF116-LDD_current!D117))*Rates_previous!$E$74*100*12</f>
        <v>672327.41052000003</v>
      </c>
      <c r="E116" s="218">
        <f>IF(Init!$R$9="Yes",(TOCA_previous!AB116-LDD_previous!D117),(TOCA_current!AI116-LDD_current!D117))*Rates_previous!$E$75*100*12</f>
        <v>-103389.57311999999</v>
      </c>
      <c r="F116" s="218">
        <f>IF(VLOOKUP($B116,TOCA_current!$B:$AH,33,FALSE)=0,(SUMPRODUCT(LS_Demand_Rates_Restatement!$C$4:$Z$4,IF(Init!$R$9="Yes",LS_previous!$D117:$AA117,LS_current!$D117:$AA117))-SUMPRODUCT(LS_Demand_Rates_Restatement!$C$4:$Z$4,IF(Init!$R$9="Yes",LDD_previous!$F117:$AC117,LDD_current!$F117:$AC117))),(SUMPRODUCT(LS_Demand_Rates_Restatement!$C$4:$AX$4,IF(Init!$R$9="Yes",LS_previous!$D117:$AY117,LS_current!$D117:$AY117))-SUMPRODUCT(LS_Demand_Rates_Restatement!$C$4:$AX$4,IF(Init!$R$9="Yes",LDD_previous!$F117:$BA117,LDD_current!$F117:$BA117)))/2)</f>
        <v>-2085.5640642315225</v>
      </c>
      <c r="G116" s="218">
        <f>+SUMPRODUCT(LS_Demand_Rates_Restatement!$C$6:$Z$6,IF(Init!$R$9="Yes",Demand_previous!D117:AA117,Demand_current!D117:AA117))-SUMPRODUCT(LS_Demand_Rates_Restatement!$C$6:$Z$6,IF(Init!$R$9="Yes",LDD_previous!BB117:BY117,LDD_current!BB117:BY117))</f>
        <v>4286.0574980769243</v>
      </c>
      <c r="H116" s="218">
        <f>-IRD!C117*Rates_previous!$H$32</f>
        <v>0</v>
      </c>
      <c r="I116" s="218">
        <f>+IF(AND(L116&gt;0,J116&gt;0),-1*MIN(L116,J116)*Rates_previous!$H$33,IF(AND(L116&lt;0,K116&lt;ABS(L116)),(-1*L116-K116)*Rates_previous!$H$33,IF(AND(K116&gt;0,J116&gt;0,L116&lt;=0,ABS(L116)&lt;K116),-1*MIN(K116,K116+L116,J116)*Rates_previous!$H$33,0)))*IF(VLOOKUP($B116,TOCA_current!$B:$AH,33,FALSE)=0,1,0)*(1-TOCA_previous!AI116)</f>
        <v>-2074.573378732799</v>
      </c>
      <c r="J116" s="237">
        <f>MAX(IF(Init!$R$9="Yes",(TOCA_previous!S116/SUMPRODUCT(TOCA_previous!$D$4:$D$137,TOCA_previous!$S$4:$S$137)-TOCA_previous!Y116)*RT1SC!$C$3*VLOOKUP(Init!$R$3,Init!$K:$M,3,FALSE),V116),0)</f>
        <v>0</v>
      </c>
      <c r="K116" s="237">
        <f>IF(Init!$R$9="Yes",TOCA_previous!W116*VLOOKUP(Init!$R$3,Init!$K:$M,3,FALSE),W116)</f>
        <v>0</v>
      </c>
      <c r="L116" s="237">
        <f>IF(Init!$R$9="No",X116,IF(TOCA_previous!AA116=0,SUM(LS_previous!D117:AA117),0))</f>
        <v>-751.65702127999975</v>
      </c>
      <c r="M116" s="218">
        <f>+TOCA_previous!$D116*SUM('Charges_Including Slice and LS'!D116:I116)</f>
        <v>569063.75745511276</v>
      </c>
      <c r="N116" s="218">
        <f>IF(Init!$R$9="Yes",TOCA_previous!Y116*RT1SC!$C$3*VLOOKUP(Init!$R$3,Init!$K:$M,3,FALSE)+IF(VLOOKUP($B116,TOCA_current!B:AO,33,FALSE)=0,SUM(LS_previous!D117:AA117),SUM(LS_previous!D117:AY117)/2),Z116)</f>
        <v>17057.461038292</v>
      </c>
      <c r="O116" s="219">
        <f t="shared" si="3"/>
        <v>33.361574514380031</v>
      </c>
      <c r="P116" s="217">
        <f>(TOCA_current!AF116-LDD_current!D117)*Rates_current!$E$74*100*12</f>
        <v>709179.24531901046</v>
      </c>
      <c r="Q116" s="218">
        <f>(TOCA_current!AI116-LDD_current!D117)*Rates_current!$E$75*100*12</f>
        <v>-105426.92758429983</v>
      </c>
      <c r="R116" s="218">
        <f>IF(VLOOKUP($B116,TOCA_current!$B:$AH,33,FALSE)=0,(SUMPRODUCT(LS_Demand_Rates_Restatement!$C$5:$Z$5,LS_current!$D117:$AA117)-SUMPRODUCT(LS_Demand_Rates_Restatement!$C$5:$Z$5,LDD_current!$F117:$AC117)),(SUMPRODUCT(LS_Demand_Rates_Restatement!$C$5:$AX$5,LS_current!$D117:$AY117)-SUMPRODUCT(LS_Demand_Rates_Restatement!$C$5:$AX$5,LDD_current!$F117:$BA117))/2)</f>
        <v>-6928.5319597174657</v>
      </c>
      <c r="S116" s="218">
        <f>+SUMPRODUCT(LS_Demand_Rates_Restatement!$C$7:$Z$7,Demand_current!D117:AA117)-SUMPRODUCT(LS_Demand_Rates_Restatement!$C$7:$Z$7,LDD_current!BB117:BY117)</f>
        <v>3624.2186773860426</v>
      </c>
      <c r="T116" s="218">
        <f>-IRD!G117*Rates_current!$H$32</f>
        <v>0</v>
      </c>
      <c r="U116" s="218">
        <f>+IF(AND(X116&gt;0,V116&gt;0),-1*MIN(X116,V116)*Rates_current!$H$33,IF(AND(X116&lt;0,W116&lt;ABS(X116)),(-1*X116-W116)*Rates_current!$H$33,0))*IF(VLOOKUP($B116,TOCA_current!$B:$AH,33,FALSE)=0,1,0)*(1-TOCA_current!AP116)</f>
        <v>-4565.3556811028166</v>
      </c>
      <c r="V116" s="237">
        <f>MAX((TOCA_current!S116/SUMPRODUCT(TOCA_current!$D$4:$D$137,TOCA_current!$S$4:$S$137)-TOCA_current!AF116)*RT1SC!$C$4*VLOOKUP(Init!$R$4,Init!$K:$M,3,FALSE),0)</f>
        <v>3.0430766917724474</v>
      </c>
      <c r="W116" s="237">
        <f>TOCA_current!X116*VLOOKUP(Init!$R$4,Init!$K:$M,3,FALSE)</f>
        <v>0</v>
      </c>
      <c r="X116" s="237">
        <f>IF(TOCA_current!AH116=0,SUM(LS_current!D117:AA117),0)</f>
        <v>-515.8593989946686</v>
      </c>
      <c r="Y116" s="218">
        <f>TOCA_current!D116*SUM('Charges_Including Slice and LS'!P116:U116)</f>
        <v>595882.64877127635</v>
      </c>
      <c r="Z116" s="218">
        <f>+TOCA_current!AF116*RT1SC!$C$4*VLOOKUP(Init!$R$4,Init!$K:$M,3,FALSE)+IF(VLOOKUP($B116,TOCA_current!B:AI,33,FALSE)=0,SUM(LS_current!D117:AA117),SUM(LS_current!D117:AY117)/2)</f>
        <v>17057.884041365334</v>
      </c>
      <c r="AA116" s="219">
        <f t="shared" si="4"/>
        <v>34.932975703566875</v>
      </c>
      <c r="AB116" s="224">
        <f>IF(TOCA_current!E116=1,"",AA116/O116-1)</f>
        <v>4.710212908295186E-2</v>
      </c>
      <c r="AC116" s="235">
        <f t="shared" si="5"/>
        <v>107</v>
      </c>
    </row>
    <row r="117" spans="2:29" x14ac:dyDescent="0.25">
      <c r="B117" s="27">
        <v>10379</v>
      </c>
      <c r="C117" s="28" t="s">
        <v>121</v>
      </c>
      <c r="D117" s="217">
        <f>IF(Init!$R$9="Yes",(TOCA_previous!Y117-LDD_previous!D118),(TOCA_current!AF117-LDD_current!D118))*Rates_previous!$E$74*100*12</f>
        <v>1596689.3525999999</v>
      </c>
      <c r="E117" s="218">
        <f>IF(Init!$R$9="Yes",(TOCA_previous!AB117-LDD_previous!D118),(TOCA_current!AI117-LDD_current!D118))*Rates_previous!$E$75*100*12</f>
        <v>-245536.66559999995</v>
      </c>
      <c r="F117" s="218">
        <f>IF(VLOOKUP($B117,TOCA_current!$B:$AH,33,FALSE)=0,(SUMPRODUCT(LS_Demand_Rates_Restatement!$C$4:$Z$4,IF(Init!$R$9="Yes",LS_previous!$D118:$AA118,LS_current!$D118:$AA118))-SUMPRODUCT(LS_Demand_Rates_Restatement!$C$4:$Z$4,IF(Init!$R$9="Yes",LDD_previous!$F118:$AC118,LDD_current!$F118:$AC118))),(SUMPRODUCT(LS_Demand_Rates_Restatement!$C$4:$AX$4,IF(Init!$R$9="Yes",LS_previous!$D118:$AY118,LS_current!$D118:$AY118))-SUMPRODUCT(LS_Demand_Rates_Restatement!$C$4:$AX$4,IF(Init!$R$9="Yes",LDD_previous!$F118:$BA118,LDD_current!$F118:$BA118)))/2)</f>
        <v>10981.735897570665</v>
      </c>
      <c r="G117" s="218">
        <f>+SUMPRODUCT(LS_Demand_Rates_Restatement!$C$6:$Z$6,IF(Init!$R$9="Yes",Demand_previous!D118:AA118,Demand_current!D118:AA118))-SUMPRODUCT(LS_Demand_Rates_Restatement!$C$6:$Z$6,IF(Init!$R$9="Yes",LDD_previous!BB118:BY118,LDD_current!BB118:BY118))</f>
        <v>107827.81113028846</v>
      </c>
      <c r="H117" s="218">
        <f>-IRD!C118*Rates_previous!$H$32</f>
        <v>0</v>
      </c>
      <c r="I117" s="218">
        <f>+IF(AND(L117&gt;0,J117&gt;0),-1*MIN(L117,J117)*Rates_previous!$H$33,IF(AND(L117&lt;0,K117&lt;ABS(L117)),(-1*L117-K117)*Rates_previous!$H$33,IF(AND(K117&gt;0,J117&gt;0,L117&lt;=0,ABS(L117)&lt;K117),-1*MIN(K117,K117+L117,J117)*Rates_previous!$H$33,0)))*IF(VLOOKUP($B117,TOCA_current!$B:$AH,33,FALSE)=0,1,0)*(1-TOCA_previous!AI117)</f>
        <v>-2159.3282456639909</v>
      </c>
      <c r="J117" s="237">
        <f>MAX(IF(Init!$R$9="Yes",(TOCA_previous!S117/SUMPRODUCT(TOCA_previous!$D$4:$D$137,TOCA_previous!$S$4:$S$137)-TOCA_previous!Y117)*RT1SC!$C$3*VLOOKUP(Init!$R$3,Init!$K:$M,3,FALSE),V117),0)</f>
        <v>0</v>
      </c>
      <c r="K117" s="237">
        <f>IF(Init!$R$9="Yes",TOCA_previous!W117*VLOOKUP(Init!$R$3,Init!$K:$M,3,FALSE),W117)</f>
        <v>0</v>
      </c>
      <c r="L117" s="237">
        <f>IF(Init!$R$9="No",X117,IF(TOCA_previous!AA117=0,SUM(LS_previous!D118:AA118),0))</f>
        <v>-782.36530639999671</v>
      </c>
      <c r="M117" s="218">
        <f>+TOCA_previous!$D117*SUM('Charges_Including Slice and LS'!D117:I117)</f>
        <v>1467802.905782195</v>
      </c>
      <c r="N117" s="218">
        <f>IF(Init!$R$9="Yes",TOCA_previous!Y117*RT1SC!$C$3*VLOOKUP(Init!$R$3,Init!$K:$M,3,FALSE)+IF(VLOOKUP($B117,TOCA_current!B:AO,33,FALSE)=0,SUM(LS_previous!D118:AA118),SUM(LS_previous!D118:AY118)/2),Z117)</f>
        <v>41511.952521460007</v>
      </c>
      <c r="O117" s="219">
        <f t="shared" si="3"/>
        <v>35.358561007782036</v>
      </c>
      <c r="P117" s="217">
        <f>(TOCA_current!AF117-LDD_current!D118)*Rates_current!$E$74*100*12</f>
        <v>1687673.3314432856</v>
      </c>
      <c r="Q117" s="218">
        <f>(TOCA_current!AI117-LDD_current!D118)*Rates_current!$E$75*100*12</f>
        <v>-250890.32888996723</v>
      </c>
      <c r="R117" s="218">
        <f>IF(VLOOKUP($B117,TOCA_current!$B:$AH,33,FALSE)=0,(SUMPRODUCT(LS_Demand_Rates_Restatement!$C$5:$Z$5,LS_current!$D118:$AA118)-SUMPRODUCT(LS_Demand_Rates_Restatement!$C$5:$Z$5,LDD_current!$F118:$AC118)),(SUMPRODUCT(LS_Demand_Rates_Restatement!$C$5:$AX$5,LS_current!$D118:$AY118)-SUMPRODUCT(LS_Demand_Rates_Restatement!$C$5:$AX$5,LDD_current!$F118:$BA118))/2)</f>
        <v>4153.054226923754</v>
      </c>
      <c r="S117" s="218">
        <f>+SUMPRODUCT(LS_Demand_Rates_Restatement!$C$7:$Z$7,Demand_current!D118:AA118)-SUMPRODUCT(LS_Demand_Rates_Restatement!$C$7:$Z$7,LDD_current!BB118:BY118)</f>
        <v>113123.28753097402</v>
      </c>
      <c r="T117" s="218">
        <f>-IRD!G118*Rates_current!$H$32</f>
        <v>0</v>
      </c>
      <c r="U117" s="218">
        <f>+IF(AND(X117&gt;0,V117&gt;0),-1*MIN(X117,V117)*Rates_current!$H$33,IF(AND(X117&lt;0,W117&lt;ABS(X117)),(-1*X117-W117)*Rates_current!$H$33,0))*IF(VLOOKUP($B117,TOCA_current!$B:$AH,33,FALSE)=0,1,0)*(1-TOCA_current!AP117)</f>
        <v>-2728.0879932666294</v>
      </c>
      <c r="V117" s="237">
        <f>MAX((TOCA_current!S117/SUMPRODUCT(TOCA_current!$D$4:$D$137,TOCA_current!$S$4:$S$137)-TOCA_current!AF117)*RT1SC!$C$4*VLOOKUP(Init!$R$4,Init!$K:$M,3,FALSE),0)</f>
        <v>0</v>
      </c>
      <c r="W117" s="237">
        <f>TOCA_current!X117*VLOOKUP(Init!$R$4,Init!$K:$M,3,FALSE)</f>
        <v>0</v>
      </c>
      <c r="X117" s="237">
        <f>IF(TOCA_current!AH117=0,SUM(LS_current!D118:AA118),0)</f>
        <v>-308.25853031261352</v>
      </c>
      <c r="Y117" s="218">
        <f>TOCA_current!D117*SUM('Charges_Including Slice and LS'!P117:U117)</f>
        <v>1551331.2563179496</v>
      </c>
      <c r="Z117" s="218">
        <f>+TOCA_current!AF117*RT1SC!$C$4*VLOOKUP(Init!$R$4,Init!$K:$M,3,FALSE)+IF(VLOOKUP($B117,TOCA_current!B:AI,33,FALSE)=0,SUM(LS_current!D118:AA118),SUM(LS_current!D118:AY118)/2)</f>
        <v>41512.957098439387</v>
      </c>
      <c r="AA117" s="219">
        <f t="shared" si="4"/>
        <v>37.369808482669363</v>
      </c>
      <c r="AB117" s="224">
        <f>IF(TOCA_current!E117=1,"",AA117/O117-1)</f>
        <v>5.6881485489318262E-2</v>
      </c>
      <c r="AC117" s="235">
        <f t="shared" si="5"/>
        <v>86</v>
      </c>
    </row>
    <row r="118" spans="2:29" x14ac:dyDescent="0.25">
      <c r="B118" s="27">
        <v>10388</v>
      </c>
      <c r="C118" s="28" t="s">
        <v>122</v>
      </c>
      <c r="D118" s="217">
        <f>IF(Init!$R$9="Yes",(TOCA_previous!Y118-LDD_previous!D119),(TOCA_current!AF118-LDD_current!D119))*Rates_previous!$E$74*100*12</f>
        <v>34745919.569251455</v>
      </c>
      <c r="E118" s="218">
        <f>IF(Init!$R$9="Yes",(TOCA_previous!AB118-LDD_previous!D119),(TOCA_current!AI118-LDD_current!D119))*Rates_previous!$E$75*100*12</f>
        <v>-5343179.1352197118</v>
      </c>
      <c r="F118" s="218">
        <f>IF(VLOOKUP($B118,TOCA_current!$B:$AH,33,FALSE)=0,(SUMPRODUCT(LS_Demand_Rates_Restatement!$C$4:$Z$4,IF(Init!$R$9="Yes",LS_previous!$D119:$AA119,LS_current!$D119:$AA119))-SUMPRODUCT(LS_Demand_Rates_Restatement!$C$4:$Z$4,IF(Init!$R$9="Yes",LDD_previous!$F119:$AC119,LDD_current!$F119:$AC119))),(SUMPRODUCT(LS_Demand_Rates_Restatement!$C$4:$AX$4,IF(Init!$R$9="Yes",LS_previous!$D119:$AY119,LS_current!$D119:$AY119))-SUMPRODUCT(LS_Demand_Rates_Restatement!$C$4:$AX$4,IF(Init!$R$9="Yes",LDD_previous!$F119:$BA119,LDD_current!$F119:$BA119)))/2)</f>
        <v>-1313642.2269585603</v>
      </c>
      <c r="G118" s="218">
        <f>+SUMPRODUCT(LS_Demand_Rates_Restatement!$C$6:$Z$6,IF(Init!$R$9="Yes",Demand_previous!D119:AA119,Demand_current!D119:AA119))-SUMPRODUCT(LS_Demand_Rates_Restatement!$C$6:$Z$6,IF(Init!$R$9="Yes",LDD_previous!BB119:BY119,LDD_current!BB119:BY119))</f>
        <v>2514274.1412047548</v>
      </c>
      <c r="H118" s="218">
        <f>-IRD!C119*Rates_previous!$H$32</f>
        <v>-2287724.2700000005</v>
      </c>
      <c r="I118" s="218">
        <f>+IF(AND(L118&gt;0,J118&gt;0),-1*MIN(L118,J118)*Rates_previous!$H$33,IF(AND(L118&lt;0,K118&lt;ABS(L118)),(-1*L118-K118)*Rates_previous!$H$33,IF(AND(K118&gt;0,J118&gt;0,L118&lt;=0,ABS(L118)&lt;K118),-1*MIN(K118,K118+L118,J118)*Rates_previous!$H$33,0)))*IF(VLOOKUP($B118,TOCA_current!$B:$AH,33,FALSE)=0,1,0)*(1-TOCA_previous!AI118)</f>
        <v>0</v>
      </c>
      <c r="J118" s="237">
        <f>MAX(IF(Init!$R$9="Yes",(TOCA_previous!S118/SUMPRODUCT(TOCA_previous!$D$4:$D$137,TOCA_previous!$S$4:$S$137)-TOCA_previous!Y118)*RT1SC!$C$3*VLOOKUP(Init!$R$3,Init!$K:$M,3,FALSE),V118),0)</f>
        <v>0</v>
      </c>
      <c r="K118" s="237">
        <f>IF(Init!$R$9="Yes",TOCA_previous!W118*VLOOKUP(Init!$R$3,Init!$K:$M,3,FALSE),W118)</f>
        <v>264008.88</v>
      </c>
      <c r="L118" s="237">
        <f>IF(Init!$R$9="No",X118,IF(TOCA_previous!AA118=0,SUM(LS_previous!D119:AA119),0))</f>
        <v>0</v>
      </c>
      <c r="M118" s="218">
        <f>+TOCA_previous!$D118*SUM('Charges_Including Slice and LS'!D118:I118)</f>
        <v>0</v>
      </c>
      <c r="N118" s="218">
        <f>IF(Init!$R$9="Yes",TOCA_previous!Y118*RT1SC!$C$3*VLOOKUP(Init!$R$3,Init!$K:$M,3,FALSE)+IF(VLOOKUP($B118,TOCA_current!B:AO,33,FALSE)=0,SUM(LS_previous!D119:AA119),SUM(LS_previous!D119:AY119)/2),Z118)</f>
        <v>995970.40819189209</v>
      </c>
      <c r="O118" s="219">
        <f t="shared" si="3"/>
        <v>0</v>
      </c>
      <c r="P118" s="217">
        <f>(TOCA_current!AF118-LDD_current!D119)*Rates_current!$E$74*100*12</f>
        <v>36532159.693232968</v>
      </c>
      <c r="Q118" s="218">
        <f>(TOCA_current!AI118-LDD_current!D119)*Rates_current!$E$75*100*12</f>
        <v>-5430888.4247508384</v>
      </c>
      <c r="R118" s="218">
        <f>IF(VLOOKUP($B118,TOCA_current!$B:$AH,33,FALSE)=0,(SUMPRODUCT(LS_Demand_Rates_Restatement!$C$5:$Z$5,LS_current!$D119:$AA119)-SUMPRODUCT(LS_Demand_Rates_Restatement!$C$5:$Z$5,LDD_current!$F119:$AC119)),(SUMPRODUCT(LS_Demand_Rates_Restatement!$C$5:$AX$5,LS_current!$D119:$AY119)-SUMPRODUCT(LS_Demand_Rates_Restatement!$C$5:$AX$5,LDD_current!$F119:$BA119))/2)</f>
        <v>-1132515.8654459696</v>
      </c>
      <c r="S118" s="218">
        <f>+SUMPRODUCT(LS_Demand_Rates_Restatement!$C$7:$Z$7,Demand_current!D119:AA119)-SUMPRODUCT(LS_Demand_Rates_Restatement!$C$7:$Z$7,LDD_current!BB119:BY119)</f>
        <v>-227068.1805756563</v>
      </c>
      <c r="T118" s="218">
        <f>-IRD!G119*Rates_current!$H$32</f>
        <v>-2692651.4657900003</v>
      </c>
      <c r="U118" s="218">
        <f>+IF(AND(X118&gt;0,V118&gt;0),-1*MIN(X118,V118)*Rates_current!$H$33,IF(AND(X118&lt;0,W118&lt;ABS(X118)),(-1*X118-W118)*Rates_current!$H$33,0))*IF(VLOOKUP($B118,TOCA_current!$B:$AH,33,FALSE)=0,1,0)*(1-TOCA_current!AP118)</f>
        <v>0</v>
      </c>
      <c r="V118" s="237">
        <f>MAX((TOCA_current!S118/SUMPRODUCT(TOCA_current!$D$4:$D$137,TOCA_current!$S$4:$S$137)-TOCA_current!AF118)*RT1SC!$C$4*VLOOKUP(Init!$R$4,Init!$K:$M,3,FALSE),0)</f>
        <v>0</v>
      </c>
      <c r="W118" s="237">
        <f>TOCA_current!X118*VLOOKUP(Init!$R$4,Init!$K:$M,3,FALSE)</f>
        <v>341249.61599999998</v>
      </c>
      <c r="X118" s="237">
        <f>IF(TOCA_current!AH118=0,SUM(LS_current!D119:AA119),0)</f>
        <v>0</v>
      </c>
      <c r="Y118" s="218">
        <f>TOCA_current!D118*SUM('Charges_Including Slice and LS'!P118:U118)</f>
        <v>0</v>
      </c>
      <c r="Z118" s="218">
        <f>+TOCA_current!AF118*RT1SC!$C$4*VLOOKUP(Init!$R$4,Init!$K:$M,3,FALSE)+IF(VLOOKUP($B118,TOCA_current!B:AI,33,FALSE)=0,SUM(LS_current!D119:AA119),SUM(LS_current!D119:AY119)/2)</f>
        <v>984847.30385824793</v>
      </c>
      <c r="AA118" s="219">
        <f t="shared" si="4"/>
        <v>0</v>
      </c>
      <c r="AB118" s="224" t="str">
        <f>IF(TOCA_current!E118=1,"",AA118/O118-1)</f>
        <v/>
      </c>
      <c r="AC118" s="235" t="str">
        <f t="shared" si="5"/>
        <v/>
      </c>
    </row>
    <row r="119" spans="2:29" x14ac:dyDescent="0.25">
      <c r="B119" s="27">
        <v>10391</v>
      </c>
      <c r="C119" s="28" t="s">
        <v>123</v>
      </c>
      <c r="D119" s="217">
        <f>IF(Init!$R$9="Yes",(TOCA_previous!Y119-LDD_previous!D120),(TOCA_current!AF119-LDD_current!D120))*Rates_previous!$E$74*100*12</f>
        <v>9588666.6020194571</v>
      </c>
      <c r="E119" s="218">
        <f>IF(Init!$R$9="Yes",(TOCA_previous!AB119-LDD_previous!D120),(TOCA_current!AI119-LDD_current!D120))*Rates_previous!$E$75*100*12</f>
        <v>-1474531.7999247359</v>
      </c>
      <c r="F119" s="218">
        <f>IF(VLOOKUP($B119,TOCA_current!$B:$AH,33,FALSE)=0,(SUMPRODUCT(LS_Demand_Rates_Restatement!$C$4:$Z$4,IF(Init!$R$9="Yes",LS_previous!$D120:$AA120,LS_current!$D120:$AA120))-SUMPRODUCT(LS_Demand_Rates_Restatement!$C$4:$Z$4,IF(Init!$R$9="Yes",LDD_previous!$F120:$AC120,LDD_current!$F120:$AC120))),(SUMPRODUCT(LS_Demand_Rates_Restatement!$C$4:$AX$4,IF(Init!$R$9="Yes",LS_previous!$D120:$AY120,LS_current!$D120:$AY120))-SUMPRODUCT(LS_Demand_Rates_Restatement!$C$4:$AX$4,IF(Init!$R$9="Yes",LDD_previous!$F120:$BA120,LDD_current!$F120:$BA120)))/2)</f>
        <v>314339.23212706158</v>
      </c>
      <c r="G119" s="218">
        <f>+SUMPRODUCT(LS_Demand_Rates_Restatement!$C$6:$Z$6,IF(Init!$R$9="Yes",Demand_previous!D120:AA120,Demand_current!D120:AA120))-SUMPRODUCT(LS_Demand_Rates_Restatement!$C$6:$Z$6,IF(Init!$R$9="Yes",LDD_previous!BB120:BY120,LDD_current!BB120:BY120))</f>
        <v>332672.25135669071</v>
      </c>
      <c r="H119" s="218">
        <f>-IRD!C120*Rates_previous!$H$32</f>
        <v>-442701.52999999997</v>
      </c>
      <c r="I119" s="218">
        <f>+IF(AND(L119&gt;0,J119&gt;0),-1*MIN(L119,J119)*Rates_previous!$H$33,IF(AND(L119&lt;0,K119&lt;ABS(L119)),(-1*L119-K119)*Rates_previous!$H$33,IF(AND(K119&gt;0,J119&gt;0,L119&lt;=0,ABS(L119)&lt;K119),-1*MIN(K119,K119+L119,J119)*Rates_previous!$H$33,0)))*IF(VLOOKUP($B119,TOCA_current!$B:$AH,33,FALSE)=0,1,0)*(1-TOCA_previous!AI119)</f>
        <v>0</v>
      </c>
      <c r="J119" s="237">
        <f>MAX(IF(Init!$R$9="Yes",(TOCA_previous!S119/SUMPRODUCT(TOCA_previous!$D$4:$D$137,TOCA_previous!$S$4:$S$137)-TOCA_previous!Y119)*RT1SC!$C$3*VLOOKUP(Init!$R$3,Init!$K:$M,3,FALSE),V119),0)</f>
        <v>0</v>
      </c>
      <c r="K119" s="237">
        <f>IF(Init!$R$9="Yes",TOCA_previous!W119*VLOOKUP(Init!$R$3,Init!$K:$M,3,FALSE),W119)</f>
        <v>13551.72</v>
      </c>
      <c r="L119" s="237">
        <f>IF(Init!$R$9="No",X119,IF(TOCA_previous!AA119=0,SUM(LS_previous!D120:AA120),0))</f>
        <v>13766.901054880018</v>
      </c>
      <c r="M119" s="218">
        <f>+TOCA_previous!$D119*SUM('Charges_Including Slice and LS'!D119:I119)</f>
        <v>8318444.7555784741</v>
      </c>
      <c r="N119" s="218">
        <f>IF(Init!$R$9="Yes",TOCA_previous!Y119*RT1SC!$C$3*VLOOKUP(Init!$R$3,Init!$K:$M,3,FALSE)+IF(VLOOKUP($B119,TOCA_current!B:AO,33,FALSE)=0,SUM(LS_previous!D120:AA120),SUM(LS_previous!D120:AY120)/2),Z119)</f>
        <v>277462.77829466801</v>
      </c>
      <c r="O119" s="219">
        <f t="shared" si="3"/>
        <v>29.980398836575514</v>
      </c>
      <c r="P119" s="217">
        <f>(TOCA_current!AF119-LDD_current!D120)*Rates_current!$E$74*100*12</f>
        <v>10111052.983886806</v>
      </c>
      <c r="Q119" s="218">
        <f>(TOCA_current!AI119-LDD_current!D120)*Rates_current!$E$75*100*12</f>
        <v>-1503113.9980044735</v>
      </c>
      <c r="R119" s="218">
        <f>IF(VLOOKUP($B119,TOCA_current!$B:$AH,33,FALSE)=0,(SUMPRODUCT(LS_Demand_Rates_Restatement!$C$5:$Z$5,LS_current!$D120:$AA120)-SUMPRODUCT(LS_Demand_Rates_Restatement!$C$5:$Z$5,LDD_current!$F120:$AC120)),(SUMPRODUCT(LS_Demand_Rates_Restatement!$C$5:$AX$5,LS_current!$D120:$AY120)-SUMPRODUCT(LS_Demand_Rates_Restatement!$C$5:$AX$5,LDD_current!$F120:$BA120))/2)</f>
        <v>-15128.354047844512</v>
      </c>
      <c r="S119" s="218">
        <f>+SUMPRODUCT(LS_Demand_Rates_Restatement!$C$7:$Z$7,Demand_current!D120:AA120)-SUMPRODUCT(LS_Demand_Rates_Restatement!$C$7:$Z$7,LDD_current!BB120:BY120)</f>
        <v>386437.55760331603</v>
      </c>
      <c r="T119" s="218">
        <f>-IRD!G120*Rates_current!$H$32</f>
        <v>-521059.70080999995</v>
      </c>
      <c r="U119" s="218">
        <f>+IF(AND(X119&gt;0,V119&gt;0),-1*MIN(X119,V119)*Rates_current!$H$33,IF(AND(X119&lt;0,W119&lt;ABS(X119)),(-1*X119-W119)*Rates_current!$H$33,0))*IF(VLOOKUP($B119,TOCA_current!$B:$AH,33,FALSE)=0,1,0)*(1-TOCA_current!AP119)</f>
        <v>6.0623516574991614</v>
      </c>
      <c r="V119" s="237">
        <f>MAX((TOCA_current!S119/SUMPRODUCT(TOCA_current!$D$4:$D$137,TOCA_current!$S$4:$S$137)-TOCA_current!AF119)*RT1SC!$C$4*VLOOKUP(Init!$R$4,Init!$K:$M,3,FALSE),0)</f>
        <v>2.6925845007865399</v>
      </c>
      <c r="W119" s="237">
        <f>TOCA_current!X119*VLOOKUP(Init!$R$4,Init!$K:$M,3,FALSE)</f>
        <v>30278.448</v>
      </c>
      <c r="X119" s="237">
        <f>IF(TOCA_current!AH119=0,SUM(LS_current!D120:AA120),0)</f>
        <v>0.71285882539177692</v>
      </c>
      <c r="Y119" s="218">
        <f>TOCA_current!D119*SUM('Charges_Including Slice and LS'!P119:U119)</f>
        <v>8458194.5509794615</v>
      </c>
      <c r="Z119" s="218">
        <f>+TOCA_current!AF119*RT1SC!$C$4*VLOOKUP(Init!$R$4,Init!$K:$M,3,FALSE)+IF(VLOOKUP($B119,TOCA_current!B:AI,33,FALSE)=0,SUM(LS_current!D120:AA120),SUM(LS_current!D120:AY120)/2)</f>
        <v>260742.31361373738</v>
      </c>
      <c r="AA119" s="219">
        <f t="shared" si="4"/>
        <v>32.438902737932274</v>
      </c>
      <c r="AB119" s="224">
        <f>IF(TOCA_current!E119=1,"",AA119/O119-1)</f>
        <v>8.2003708981930989E-2</v>
      </c>
      <c r="AC119" s="235">
        <f t="shared" si="5"/>
        <v>11</v>
      </c>
    </row>
    <row r="120" spans="2:29" x14ac:dyDescent="0.25">
      <c r="B120" s="27">
        <v>10406</v>
      </c>
      <c r="C120" s="28" t="s">
        <v>124</v>
      </c>
      <c r="D120" s="217">
        <f>IF(Init!$R$9="Yes",(TOCA_previous!Y120-LDD_previous!D121),(TOCA_current!AF120-LDD_current!D121))*Rates_previous!$E$74*100*12</f>
        <v>152020.82855999999</v>
      </c>
      <c r="E120" s="218">
        <f>IF(Init!$R$9="Yes",(TOCA_previous!AB120-LDD_previous!D121),(TOCA_current!AI120-LDD_current!D121))*Rates_previous!$E$75*100*12</f>
        <v>-23377.551359999998</v>
      </c>
      <c r="F120" s="218">
        <f>IF(VLOOKUP($B120,TOCA_current!$B:$AH,33,FALSE)=0,(SUMPRODUCT(LS_Demand_Rates_Restatement!$C$4:$Z$4,IF(Init!$R$9="Yes",LS_previous!$D121:$AA121,LS_current!$D121:$AA121))-SUMPRODUCT(LS_Demand_Rates_Restatement!$C$4:$Z$4,IF(Init!$R$9="Yes",LDD_previous!$F121:$AC121,LDD_current!$F121:$AC121))),(SUMPRODUCT(LS_Demand_Rates_Restatement!$C$4:$AX$4,IF(Init!$R$9="Yes",LS_previous!$D121:$AY121,LS_current!$D121:$AY121))-SUMPRODUCT(LS_Demand_Rates_Restatement!$C$4:$AX$4,IF(Init!$R$9="Yes",LDD_previous!$F121:$BA121,LDD_current!$F121:$BA121)))/2)</f>
        <v>31464.77626586155</v>
      </c>
      <c r="G120" s="218">
        <f>+SUMPRODUCT(LS_Demand_Rates_Restatement!$C$6:$Z$6,IF(Init!$R$9="Yes",Demand_previous!D121:AA121,Demand_current!D121:AA121))-SUMPRODUCT(LS_Demand_Rates_Restatement!$C$6:$Z$6,IF(Init!$R$9="Yes",LDD_previous!BB121:BY121,LDD_current!BB121:BY121))</f>
        <v>10254.747677724359</v>
      </c>
      <c r="H120" s="218">
        <f>-IRD!C121*Rates_previous!$H$32</f>
        <v>0</v>
      </c>
      <c r="I120" s="218">
        <f>+IF(AND(L120&gt;0,J120&gt;0),-1*MIN(L120,J120)*Rates_previous!$H$33,IF(AND(L120&lt;0,K120&lt;ABS(L120)),(-1*L120-K120)*Rates_previous!$H$33,IF(AND(K120&gt;0,J120&gt;0,L120&lt;=0,ABS(L120)&lt;K120),-1*MIN(K120,K120+L120,J120)*Rates_previous!$H$33,0)))*IF(VLOOKUP($B120,TOCA_current!$B:$AH,33,FALSE)=0,1,0)*(1-TOCA_previous!AI120)</f>
        <v>7.6032464860351414</v>
      </c>
      <c r="J120" s="237">
        <f>MAX(IF(Init!$R$9="Yes",(TOCA_previous!S120/SUMPRODUCT(TOCA_previous!$D$4:$D$137,TOCA_previous!$S$4:$S$137)-TOCA_previous!Y120)*RT1SC!$C$3*VLOOKUP(Init!$R$3,Init!$K:$M,3,FALSE),V120),0)</f>
        <v>2.754799451462008</v>
      </c>
      <c r="K120" s="237">
        <f>IF(Init!$R$9="Yes",TOCA_previous!W120*VLOOKUP(Init!$R$3,Init!$K:$M,3,FALSE),W120)</f>
        <v>0</v>
      </c>
      <c r="L120" s="237">
        <f>IF(Init!$R$9="No",X120,IF(TOCA_previous!AA120=0,SUM(LS_previous!D121:AA121),0))</f>
        <v>935.24542816000064</v>
      </c>
      <c r="M120" s="218">
        <f>+TOCA_previous!$D120*SUM('Charges_Including Slice and LS'!D120:I120)</f>
        <v>170370.40439007196</v>
      </c>
      <c r="N120" s="218">
        <f>IF(Init!$R$9="Yes",TOCA_previous!Y120*RT1SC!$C$3*VLOOKUP(Init!$R$3,Init!$K:$M,3,FALSE)+IF(VLOOKUP($B120,TOCA_current!B:AO,33,FALSE)=0,SUM(LS_previous!D121:AA121),SUM(LS_previous!D121:AY121)/2),Z120)</f>
        <v>4962.0883635760001</v>
      </c>
      <c r="O120" s="219">
        <f t="shared" si="3"/>
        <v>34.334415654640232</v>
      </c>
      <c r="P120" s="217">
        <f>(TOCA_current!AF120-LDD_current!D121)*Rates_current!$E$74*100*12</f>
        <v>160895.81481932173</v>
      </c>
      <c r="Q120" s="218">
        <f>(TOCA_current!AI120-LDD_current!D121)*Rates_current!$E$75*100*12</f>
        <v>-23918.849190155277</v>
      </c>
      <c r="R120" s="218">
        <f>IF(VLOOKUP($B120,TOCA_current!$B:$AH,33,FALSE)=0,(SUMPRODUCT(LS_Demand_Rates_Restatement!$C$5:$Z$5,LS_current!$D121:$AA121)-SUMPRODUCT(LS_Demand_Rates_Restatement!$C$5:$Z$5,LDD_current!$F121:$AC121)),(SUMPRODUCT(LS_Demand_Rates_Restatement!$C$5:$AX$5,LS_current!$D121:$AY121)-SUMPRODUCT(LS_Demand_Rates_Restatement!$C$5:$AX$5,LDD_current!$F121:$BA121))/2)</f>
        <v>25685.21598242013</v>
      </c>
      <c r="S120" s="218">
        <f>+SUMPRODUCT(LS_Demand_Rates_Restatement!$C$7:$Z$7,Demand_current!D121:AA121)-SUMPRODUCT(LS_Demand_Rates_Restatement!$C$7:$Z$7,LDD_current!BB121:BY121)</f>
        <v>10885.764040108617</v>
      </c>
      <c r="T120" s="218">
        <f>-IRD!G121*Rates_current!$H$32</f>
        <v>0</v>
      </c>
      <c r="U120" s="218">
        <f>+IF(AND(X120&gt;0,V120&gt;0),-1*MIN(X120,V120)*Rates_current!$H$33,IF(AND(X120&lt;0,W120&lt;ABS(X120)),(-1*X120-W120)*Rates_current!$H$33,0))*IF(VLOOKUP($B120,TOCA_current!$B:$AH,33,FALSE)=0,1,0)*(1-TOCA_current!AP120)</f>
        <v>7.7380814441197936</v>
      </c>
      <c r="V120" s="237">
        <f>MAX((TOCA_current!S120/SUMPRODUCT(TOCA_current!$D$4:$D$137,TOCA_current!$S$4:$S$137)-TOCA_current!AF120)*RT1SC!$C$4*VLOOKUP(Init!$R$4,Init!$K:$M,3,FALSE),0)</f>
        <v>0.87435948521127616</v>
      </c>
      <c r="W120" s="237">
        <f>TOCA_current!X120*VLOOKUP(Init!$R$4,Init!$K:$M,3,FALSE)</f>
        <v>0</v>
      </c>
      <c r="X120" s="237">
        <f>IF(TOCA_current!AH120=0,SUM(LS_current!D121:AA121),0)</f>
        <v>975.12179778480549</v>
      </c>
      <c r="Y120" s="218">
        <f>TOCA_current!D120*SUM('Charges_Including Slice and LS'!P120:U120)</f>
        <v>173555.68373313933</v>
      </c>
      <c r="Z120" s="218">
        <f>+TOCA_current!AF120*RT1SC!$C$4*VLOOKUP(Init!$R$4,Init!$K:$M,3,FALSE)+IF(VLOOKUP($B120,TOCA_current!B:AI,33,FALSE)=0,SUM(LS_current!D121:AA121),SUM(LS_current!D121:AY121)/2)</f>
        <v>4962.184009384805</v>
      </c>
      <c r="AA120" s="219">
        <f t="shared" si="4"/>
        <v>34.975664627692069</v>
      </c>
      <c r="AB120" s="224">
        <f>IF(TOCA_current!E120=1,"",AA120/O120-1)</f>
        <v>1.8676565796312605E-2</v>
      </c>
      <c r="AC120" s="235">
        <f t="shared" si="5"/>
        <v>118</v>
      </c>
    </row>
    <row r="121" spans="2:29" x14ac:dyDescent="0.25">
      <c r="B121" s="27">
        <v>10408</v>
      </c>
      <c r="C121" s="28" t="s">
        <v>125</v>
      </c>
      <c r="D121" s="217">
        <f>IF(Init!$R$9="Yes",(TOCA_previous!Y121-LDD_previous!D122),(TOCA_current!AF121-LDD_current!D122))*Rates_previous!$E$74*100*12</f>
        <v>488066.87064000004</v>
      </c>
      <c r="E121" s="218">
        <f>IF(Init!$R$9="Yes",(TOCA_previous!AB121-LDD_previous!D122),(TOCA_current!AI121-LDD_current!D122))*Rates_previous!$E$75*100*12</f>
        <v>-75054.24384000001</v>
      </c>
      <c r="F121" s="218">
        <f>IF(VLOOKUP($B121,TOCA_current!$B:$AH,33,FALSE)=0,(SUMPRODUCT(LS_Demand_Rates_Restatement!$C$4:$Z$4,IF(Init!$R$9="Yes",LS_previous!$D122:$AA122,LS_current!$D122:$AA122))-SUMPRODUCT(LS_Demand_Rates_Restatement!$C$4:$Z$4,IF(Init!$R$9="Yes",LDD_previous!$F122:$AC122,LDD_current!$F122:$AC122))),(SUMPRODUCT(LS_Demand_Rates_Restatement!$C$4:$AX$4,IF(Init!$R$9="Yes",LS_previous!$D122:$AY122,LS_current!$D122:$AY122))-SUMPRODUCT(LS_Demand_Rates_Restatement!$C$4:$AX$4,IF(Init!$R$9="Yes",LDD_previous!$F122:$BA122,LDD_current!$F122:$BA122)))/2)</f>
        <v>-8020.7944427602779</v>
      </c>
      <c r="G121" s="218">
        <f>+SUMPRODUCT(LS_Demand_Rates_Restatement!$C$6:$Z$6,IF(Init!$R$9="Yes",Demand_previous!D122:AA122,Demand_current!D122:AA122))-SUMPRODUCT(LS_Demand_Rates_Restatement!$C$6:$Z$6,IF(Init!$R$9="Yes",LDD_previous!BB122:BY122,LDD_current!BB122:BY122))</f>
        <v>21750.432138995726</v>
      </c>
      <c r="H121" s="218">
        <f>-IRD!C122*Rates_previous!$H$32</f>
        <v>0</v>
      </c>
      <c r="I121" s="218">
        <f>+IF(AND(L121&gt;0,J121&gt;0),-1*MIN(L121,J121)*Rates_previous!$H$33,IF(AND(L121&lt;0,K121&lt;ABS(L121)),(-1*L121-K121)*Rates_previous!$H$33,IF(AND(K121&gt;0,J121&gt;0,L121&lt;=0,ABS(L121)&lt;K121),-1*MIN(K121,K121+L121,J121)*Rates_previous!$H$33,0)))*IF(VLOOKUP($B121,TOCA_current!$B:$AH,33,FALSE)=0,1,0)*(1-TOCA_previous!AI121)</f>
        <v>-682.04086920959674</v>
      </c>
      <c r="J121" s="237">
        <f>MAX(IF(Init!$R$9="Yes",(TOCA_previous!S121/SUMPRODUCT(TOCA_previous!$D$4:$D$137,TOCA_previous!$S$4:$S$137)-TOCA_previous!Y121)*RT1SC!$C$3*VLOOKUP(Init!$R$3,Init!$K:$M,3,FALSE),V121),0)</f>
        <v>509.54723257140381</v>
      </c>
      <c r="K121" s="237">
        <f>IF(Init!$R$9="Yes",TOCA_previous!W121*VLOOKUP(Init!$R$3,Init!$K:$M,3,FALSE),W121)</f>
        <v>0</v>
      </c>
      <c r="L121" s="237">
        <f>IF(Init!$R$9="No",X121,IF(TOCA_previous!AA121=0,SUM(LS_previous!D122:AA122),0))</f>
        <v>-247.11625695999885</v>
      </c>
      <c r="M121" s="218">
        <f>+TOCA_previous!$D121*SUM('Charges_Including Slice and LS'!D121:I121)</f>
        <v>426060.22362702584</v>
      </c>
      <c r="N121" s="218">
        <f>IF(Init!$R$9="Yes",TOCA_previous!Y121*RT1SC!$C$3*VLOOKUP(Init!$R$3,Init!$K:$M,3,FALSE)+IF(VLOOKUP($B121,TOCA_current!B:AO,33,FALSE)=0,SUM(LS_previous!D122:AA122),SUM(LS_previous!D122:AY122)/2),Z121)</f>
        <v>12681.168956744003</v>
      </c>
      <c r="O121" s="219">
        <f t="shared" si="3"/>
        <v>33.597866654118015</v>
      </c>
      <c r="P121" s="217">
        <f>(TOCA_current!AF121-LDD_current!D122)*Rates_current!$E$74*100*12</f>
        <v>525015.42035658681</v>
      </c>
      <c r="Q121" s="218">
        <f>(TOCA_current!AI121-LDD_current!D122)*Rates_current!$E$75*100*12</f>
        <v>-78049.044818952854</v>
      </c>
      <c r="R121" s="218">
        <f>IF(VLOOKUP($B121,TOCA_current!$B:$AH,33,FALSE)=0,(SUMPRODUCT(LS_Demand_Rates_Restatement!$C$5:$Z$5,LS_current!$D122:$AA122)-SUMPRODUCT(LS_Demand_Rates_Restatement!$C$5:$Z$5,LDD_current!$F122:$AC122)),(SUMPRODUCT(LS_Demand_Rates_Restatement!$C$5:$AX$5,LS_current!$D122:$AY122)-SUMPRODUCT(LS_Demand_Rates_Restatement!$C$5:$AX$5,LDD_current!$F122:$BA122))/2)</f>
        <v>-10267.309853256786</v>
      </c>
      <c r="S121" s="218">
        <f>+SUMPRODUCT(LS_Demand_Rates_Restatement!$C$7:$Z$7,Demand_current!D122:AA122)-SUMPRODUCT(LS_Demand_Rates_Restatement!$C$7:$Z$7,LDD_current!BB122:BY122)</f>
        <v>24253.495008680551</v>
      </c>
      <c r="T121" s="218">
        <f>-IRD!G122*Rates_current!$H$32</f>
        <v>0</v>
      </c>
      <c r="U121" s="218">
        <f>+IF(AND(X121&gt;0,V121&gt;0),-1*MIN(X121,V121)*Rates_current!$H$33,IF(AND(X121&lt;0,W121&lt;ABS(X121)),(-1*X121-W121)*Rates_current!$H$33,0))*IF(VLOOKUP($B121,TOCA_current!$B:$AH,33,FALSE)=0,1,0)*(1-TOCA_current!AP121)</f>
        <v>-2908.239766847832</v>
      </c>
      <c r="V121" s="237">
        <f>MAX((TOCA_current!S121/SUMPRODUCT(TOCA_current!$D$4:$D$137,TOCA_current!$S$4:$S$137)-TOCA_current!AF121)*RT1SC!$C$4*VLOOKUP(Init!$R$4,Init!$K:$M,3,FALSE),0)</f>
        <v>271.31920839617339</v>
      </c>
      <c r="W121" s="237">
        <f>TOCA_current!X121*VLOOKUP(Init!$R$4,Init!$K:$M,3,FALSE)</f>
        <v>0</v>
      </c>
      <c r="X121" s="237">
        <f>IF(TOCA_current!AH121=0,SUM(LS_current!D122:AA122),0)</f>
        <v>-328.61466292065899</v>
      </c>
      <c r="Y121" s="218">
        <f>TOCA_current!D121*SUM('Charges_Including Slice and LS'!P121:U121)</f>
        <v>458044.32092620991</v>
      </c>
      <c r="Z121" s="218">
        <f>+TOCA_current!AF121*RT1SC!$C$4*VLOOKUP(Init!$R$4,Init!$K:$M,3,FALSE)+IF(VLOOKUP($B121,TOCA_current!B:AI,33,FALSE)=0,SUM(LS_current!D122:AA122),SUM(LS_current!D122:AY122)/2)</f>
        <v>12681.47603062334</v>
      </c>
      <c r="AA121" s="219">
        <f t="shared" si="4"/>
        <v>36.119164663491887</v>
      </c>
      <c r="AB121" s="224">
        <f>IF(TOCA_current!E121=1,"",AA121/O121-1)</f>
        <v>7.5043395919450306E-2</v>
      </c>
      <c r="AC121" s="235">
        <f t="shared" si="5"/>
        <v>18</v>
      </c>
    </row>
    <row r="122" spans="2:29" x14ac:dyDescent="0.25">
      <c r="B122" s="27">
        <v>10409</v>
      </c>
      <c r="C122" s="28" t="s">
        <v>126</v>
      </c>
      <c r="D122" s="217">
        <f>IF(Init!$R$9="Yes",(TOCA_previous!Y122-LDD_previous!D123),(TOCA_current!AF122-LDD_current!D123))*Rates_previous!$E$74*100*12</f>
        <v>6675032.2014000006</v>
      </c>
      <c r="E122" s="218">
        <f>IF(Init!$R$9="Yes",(TOCA_previous!AB122-LDD_previous!D123),(TOCA_current!AI122-LDD_current!D123))*Rates_previous!$E$75*100*12</f>
        <v>-1026477.1584000001</v>
      </c>
      <c r="F122" s="218">
        <f>IF(VLOOKUP($B122,TOCA_current!$B:$AH,33,FALSE)=0,(SUMPRODUCT(LS_Demand_Rates_Restatement!$C$4:$Z$4,IF(Init!$R$9="Yes",LS_previous!$D123:$AA123,LS_current!$D123:$AA123))-SUMPRODUCT(LS_Demand_Rates_Restatement!$C$4:$Z$4,IF(Init!$R$9="Yes",LDD_previous!$F123:$AC123,LDD_current!$F123:$AC123))),(SUMPRODUCT(LS_Demand_Rates_Restatement!$C$4:$AX$4,IF(Init!$R$9="Yes",LS_previous!$D123:$AY123,LS_current!$D123:$AY123))-SUMPRODUCT(LS_Demand_Rates_Restatement!$C$4:$AX$4,IF(Init!$R$9="Yes",LDD_previous!$F123:$BA123,LDD_current!$F123:$BA123)))/2)</f>
        <v>-159482.92648980994</v>
      </c>
      <c r="G122" s="218">
        <f>+SUMPRODUCT(LS_Demand_Rates_Restatement!$C$6:$Z$6,IF(Init!$R$9="Yes",Demand_previous!D123:AA123,Demand_current!D123:AA123))-SUMPRODUCT(LS_Demand_Rates_Restatement!$C$6:$Z$6,IF(Init!$R$9="Yes",LDD_previous!BB123:BY123,LDD_current!BB123:BY123))</f>
        <v>264283.48327339737</v>
      </c>
      <c r="H122" s="218">
        <f>-IRD!C123*Rates_previous!$H$32</f>
        <v>0</v>
      </c>
      <c r="I122" s="218">
        <f>+IF(AND(L122&gt;0,J122&gt;0),-1*MIN(L122,J122)*Rates_previous!$H$33,IF(AND(L122&lt;0,K122&lt;ABS(L122)),(-1*L122-K122)*Rates_previous!$H$33,IF(AND(K122&gt;0,J122&gt;0,L122&lt;=0,ABS(L122)&lt;K122),-1*MIN(K122,K122+L122,J122)*Rates_previous!$H$33,0)))*IF(VLOOKUP($B122,TOCA_current!$B:$AH,33,FALSE)=0,1,0)*(1-TOCA_previous!AI122)</f>
        <v>-17437.880788895975</v>
      </c>
      <c r="J122" s="237">
        <f>MAX(IF(Init!$R$9="Yes",(TOCA_previous!S122/SUMPRODUCT(TOCA_previous!$D$4:$D$137,TOCA_previous!$S$4:$S$137)-TOCA_previous!Y122)*RT1SC!$C$3*VLOOKUP(Init!$R$3,Init!$K:$M,3,FALSE),V122),0)</f>
        <v>2819.1465427907979</v>
      </c>
      <c r="K122" s="237">
        <f>IF(Init!$R$9="Yes",TOCA_previous!W122*VLOOKUP(Init!$R$3,Init!$K:$M,3,FALSE),W122)</f>
        <v>0</v>
      </c>
      <c r="L122" s="237">
        <f>IF(Init!$R$9="No",X122,IF(TOCA_previous!AA122=0,SUM(LS_previous!D123:AA123),0))</f>
        <v>-6318.0727495999918</v>
      </c>
      <c r="M122" s="218">
        <f>+TOCA_previous!$D122*SUM('Charges_Including Slice and LS'!D122:I122)</f>
        <v>5735917.718994692</v>
      </c>
      <c r="N122" s="218">
        <f>IF(Init!$R$9="Yes",TOCA_previous!Y122*RT1SC!$C$3*VLOOKUP(Init!$R$3,Init!$K:$M,3,FALSE)+IF(VLOOKUP($B122,TOCA_current!B:AO,33,FALSE)=0,SUM(LS_previous!D123:AA123),SUM(LS_previous!D123:AY123)/2),Z122)</f>
        <v>170495.23973194003</v>
      </c>
      <c r="O122" s="219">
        <f t="shared" si="3"/>
        <v>33.642685438097566</v>
      </c>
      <c r="P122" s="217">
        <f>(TOCA_current!AF122-LDD_current!D123)*Rates_current!$E$74*100*12</f>
        <v>7168279.8482349813</v>
      </c>
      <c r="Q122" s="218">
        <f>(TOCA_current!AI122-LDD_current!D123)*Rates_current!$E$75*100*12</f>
        <v>-1065639.9287657028</v>
      </c>
      <c r="R122" s="218">
        <f>IF(VLOOKUP($B122,TOCA_current!$B:$AH,33,FALSE)=0,(SUMPRODUCT(LS_Demand_Rates_Restatement!$C$5:$Z$5,LS_current!$D123:$AA123)-SUMPRODUCT(LS_Demand_Rates_Restatement!$C$5:$Z$5,LDD_current!$F123:$AC123)),(SUMPRODUCT(LS_Demand_Rates_Restatement!$C$5:$AX$5,LS_current!$D123:$AY123)-SUMPRODUCT(LS_Demand_Rates_Restatement!$C$5:$AX$5,LDD_current!$F123:$BA123))/2)</f>
        <v>-182219.01180179292</v>
      </c>
      <c r="S122" s="218">
        <f>+SUMPRODUCT(LS_Demand_Rates_Restatement!$C$7:$Z$7,Demand_current!D123:AA123)-SUMPRODUCT(LS_Demand_Rates_Restatement!$C$7:$Z$7,LDD_current!BB123:BY123)</f>
        <v>286823.89455795934</v>
      </c>
      <c r="T122" s="218">
        <f>-IRD!G123*Rates_current!$H$32</f>
        <v>0</v>
      </c>
      <c r="U122" s="218">
        <f>+IF(AND(X122&gt;0,V122&gt;0),-1*MIN(X122,V122)*Rates_current!$H$33,IF(AND(X122&lt;0,W122&lt;ABS(X122)),(-1*X122-W122)*Rates_current!$H$33,0))*IF(VLOOKUP($B122,TOCA_current!$B:$AH,33,FALSE)=0,1,0)*(1-TOCA_current!AP122)</f>
        <v>-63130.439739932226</v>
      </c>
      <c r="V122" s="237">
        <f>MAX((TOCA_current!S122/SUMPRODUCT(TOCA_current!$D$4:$D$137,TOCA_current!$S$4:$S$137)-TOCA_current!AF122)*RT1SC!$C$4*VLOOKUP(Init!$R$4,Init!$K:$M,3,FALSE),0)</f>
        <v>0</v>
      </c>
      <c r="W122" s="237">
        <f>TOCA_current!X122*VLOOKUP(Init!$R$4,Init!$K:$M,3,FALSE)</f>
        <v>0</v>
      </c>
      <c r="X122" s="237">
        <f>IF(TOCA_current!AH122=0,SUM(LS_current!D123:AA123),0)</f>
        <v>-7133.383021461269</v>
      </c>
      <c r="Y122" s="218">
        <f>TOCA_current!D122*SUM('Charges_Including Slice and LS'!P122:U122)</f>
        <v>6144114.3624855122</v>
      </c>
      <c r="Z122" s="218">
        <f>+TOCA_current!AF122*RT1SC!$C$4*VLOOKUP(Init!$R$4,Init!$K:$M,3,FALSE)+IF(VLOOKUP($B122,TOCA_current!B:AI,33,FALSE)=0,SUM(LS_current!D123:AA123),SUM(LS_current!D123:AY123)/2)</f>
        <v>170499.43941811472</v>
      </c>
      <c r="AA122" s="219">
        <f t="shared" si="4"/>
        <v>36.035979845179071</v>
      </c>
      <c r="AB122" s="224">
        <f>IF(TOCA_current!E122=1,"",AA122/O122-1)</f>
        <v>7.113862570469176E-2</v>
      </c>
      <c r="AC122" s="235">
        <f t="shared" si="5"/>
        <v>30</v>
      </c>
    </row>
    <row r="123" spans="2:29" x14ac:dyDescent="0.25">
      <c r="B123" s="27">
        <v>10426</v>
      </c>
      <c r="C123" s="28" t="s">
        <v>127</v>
      </c>
      <c r="D123" s="217">
        <f>IF(Init!$R$9="Yes",(TOCA_previous!Y123-LDD_previous!D124),(TOCA_current!AF123-LDD_current!D124))*Rates_previous!$E$74*100*12</f>
        <v>9026177.8641600013</v>
      </c>
      <c r="E123" s="218">
        <f>IF(Init!$R$9="Yes",(TOCA_previous!AB123-LDD_previous!D124),(TOCA_current!AI123-LDD_current!D124))*Rates_previous!$E$75*100*12</f>
        <v>-1388033.0649600001</v>
      </c>
      <c r="F123" s="218">
        <f>IF(VLOOKUP($B123,TOCA_current!$B:$AH,33,FALSE)=0,(SUMPRODUCT(LS_Demand_Rates_Restatement!$C$4:$Z$4,IF(Init!$R$9="Yes",LS_previous!$D124:$AA124,LS_current!$D124:$AA124))-SUMPRODUCT(LS_Demand_Rates_Restatement!$C$4:$Z$4,IF(Init!$R$9="Yes",LDD_previous!$F124:$AC124,LDD_current!$F124:$AC124))),(SUMPRODUCT(LS_Demand_Rates_Restatement!$C$4:$AX$4,IF(Init!$R$9="Yes",LS_previous!$D124:$AY124,LS_current!$D124:$AY124))-SUMPRODUCT(LS_Demand_Rates_Restatement!$C$4:$AX$4,IF(Init!$R$9="Yes",LDD_previous!$F124:$BA124,LDD_current!$F124:$BA124)))/2)</f>
        <v>-961149.51946522389</v>
      </c>
      <c r="G123" s="218">
        <f>+SUMPRODUCT(LS_Demand_Rates_Restatement!$C$6:$Z$6,IF(Init!$R$9="Yes",Demand_previous!D124:AA124,Demand_current!D124:AA124))-SUMPRODUCT(LS_Demand_Rates_Restatement!$C$6:$Z$6,IF(Init!$R$9="Yes",LDD_previous!BB124:BY124,LDD_current!BB124:BY124))</f>
        <v>286805.39531602571</v>
      </c>
      <c r="H123" s="218">
        <f>-IRD!C124*Rates_previous!$H$32</f>
        <v>0</v>
      </c>
      <c r="I123" s="218">
        <f>+IF(AND(L123&gt;0,J123&gt;0),-1*MIN(L123,J123)*Rates_previous!$H$33,IF(AND(L123&lt;0,K123&lt;ABS(L123)),(-1*L123-K123)*Rates_previous!$H$33,IF(AND(K123&gt;0,J123&gt;0,L123&lt;=0,ABS(L123)&lt;K123),-1*MIN(K123,K123+L123,J123)*Rates_previous!$H$33,0)))*IF(VLOOKUP($B123,TOCA_current!$B:$AH,33,FALSE)=0,1,0)*(1-TOCA_previous!AI123)</f>
        <v>-100948.64576106239</v>
      </c>
      <c r="J123" s="237">
        <f>MAX(IF(Init!$R$9="Yes",(TOCA_previous!S123/SUMPRODUCT(TOCA_previous!$D$4:$D$137,TOCA_previous!$S$4:$S$137)-TOCA_previous!Y123)*RT1SC!$C$3*VLOOKUP(Init!$R$3,Init!$K:$M,3,FALSE),V123),0)</f>
        <v>10515.058775235799</v>
      </c>
      <c r="K123" s="237">
        <f>IF(Init!$R$9="Yes",TOCA_previous!W123*VLOOKUP(Init!$R$3,Init!$K:$M,3,FALSE),W123)</f>
        <v>0</v>
      </c>
      <c r="L123" s="237">
        <f>IF(Init!$R$9="No",X123,IF(TOCA_previous!AA123=0,SUM(LS_previous!D124:AA124),0))</f>
        <v>-36575.596290239999</v>
      </c>
      <c r="M123" s="218">
        <f>+TOCA_previous!$D123*SUM('Charges_Including Slice and LS'!D123:I123)</f>
        <v>6862852.0292897401</v>
      </c>
      <c r="N123" s="218">
        <f>IF(Init!$R$9="Yes",TOCA_previous!Y123*RT1SC!$C$3*VLOOKUP(Init!$R$3,Init!$K:$M,3,FALSE)+IF(VLOOKUP($B123,TOCA_current!B:AO,33,FALSE)=0,SUM(LS_previous!D124:AA124),SUM(LS_previous!D124:AY124)/2),Z123)</f>
        <v>202516.64462433598</v>
      </c>
      <c r="O123" s="219">
        <f t="shared" si="3"/>
        <v>33.887841871072787</v>
      </c>
      <c r="P123" s="217">
        <f>(TOCA_current!AF123-LDD_current!D124)*Rates_current!$E$74*100*12</f>
        <v>9149278.6266950313</v>
      </c>
      <c r="Q123" s="218">
        <f>(TOCA_current!AI123-LDD_current!D124)*Rates_current!$E$75*100*12</f>
        <v>-1360136.1596407993</v>
      </c>
      <c r="R123" s="218">
        <f>IF(VLOOKUP($B123,TOCA_current!$B:$AH,33,FALSE)=0,(SUMPRODUCT(LS_Demand_Rates_Restatement!$C$5:$Z$5,LS_current!$D124:$AA124)-SUMPRODUCT(LS_Demand_Rates_Restatement!$C$5:$Z$5,LDD_current!$F124:$AC124)),(SUMPRODUCT(LS_Demand_Rates_Restatement!$C$5:$AX$5,LS_current!$D124:$AY124)-SUMPRODUCT(LS_Demand_Rates_Restatement!$C$5:$AX$5,LDD_current!$F124:$BA124))/2)</f>
        <v>-599536.09783161141</v>
      </c>
      <c r="S123" s="218">
        <f>+SUMPRODUCT(LS_Demand_Rates_Restatement!$C$7:$Z$7,Demand_current!D124:AA124)-SUMPRODUCT(LS_Demand_Rates_Restatement!$C$7:$Z$7,LDD_current!BB124:BY124)</f>
        <v>308860.55816269596</v>
      </c>
      <c r="T123" s="218">
        <f>-IRD!G124*Rates_current!$H$32</f>
        <v>0</v>
      </c>
      <c r="U123" s="218">
        <f>+IF(AND(X123&gt;0,V123&gt;0),-1*MIN(X123,V123)*Rates_current!$H$33,IF(AND(X123&lt;0,W123&lt;ABS(X123)),(-1*X123-W123)*Rates_current!$H$33,0))*IF(VLOOKUP($B123,TOCA_current!$B:$AH,33,FALSE)=0,1,0)*(1-TOCA_current!AP123)</f>
        <v>-214173.85544501644</v>
      </c>
      <c r="V123" s="237">
        <f>MAX((TOCA_current!S123/SUMPRODUCT(TOCA_current!$D$4:$D$137,TOCA_current!$S$4:$S$137)-TOCA_current!AF123)*RT1SC!$C$4*VLOOKUP(Init!$R$4,Init!$K:$M,3,FALSE),0)</f>
        <v>1959.9295709209084</v>
      </c>
      <c r="W123" s="237">
        <f>TOCA_current!X123*VLOOKUP(Init!$R$4,Init!$K:$M,3,FALSE)</f>
        <v>0</v>
      </c>
      <c r="X123" s="237">
        <f>IF(TOCA_current!AH123=0,SUM(LS_current!D124:AA124),0)</f>
        <v>-24200.435643504683</v>
      </c>
      <c r="Y123" s="218">
        <f>TOCA_current!D123*SUM('Charges_Including Slice and LS'!P123:U123)</f>
        <v>7284293.0719403001</v>
      </c>
      <c r="Z123" s="218">
        <f>+TOCA_current!AF123*RT1SC!$C$4*VLOOKUP(Init!$R$4,Init!$K:$M,3,FALSE)+IF(VLOOKUP($B123,TOCA_current!B:AI,33,FALSE)=0,SUM(LS_current!D124:AA124),SUM(LS_current!D124:AY124)/2)</f>
        <v>202522.32353366332</v>
      </c>
      <c r="AA123" s="219">
        <f t="shared" si="4"/>
        <v>35.967852554928356</v>
      </c>
      <c r="AB123" s="224">
        <f>IF(TOCA_current!E123=1,"",AA123/O123-1)</f>
        <v>6.1379260791201373E-2</v>
      </c>
      <c r="AC123" s="235">
        <f t="shared" si="5"/>
        <v>70</v>
      </c>
    </row>
    <row r="124" spans="2:29" x14ac:dyDescent="0.25">
      <c r="B124" s="27">
        <v>10434</v>
      </c>
      <c r="C124" s="28" t="s">
        <v>128</v>
      </c>
      <c r="D124" s="217">
        <f>IF(Init!$R$9="Yes",(TOCA_previous!Y124-LDD_previous!D125),(TOCA_current!AF124-LDD_current!D125))*Rates_previous!$E$74*100*12</f>
        <v>9018412.0942799989</v>
      </c>
      <c r="E124" s="218">
        <f>IF(Init!$R$9="Yes",(TOCA_previous!AB124-LDD_previous!D125),(TOCA_current!AI124-LDD_current!D125))*Rates_previous!$E$75*100*12</f>
        <v>-1386838.85568</v>
      </c>
      <c r="F124" s="218">
        <f>IF(VLOOKUP($B124,TOCA_current!$B:$AH,33,FALSE)=0,(SUMPRODUCT(LS_Demand_Rates_Restatement!$C$4:$Z$4,IF(Init!$R$9="Yes",LS_previous!$D125:$AA125,LS_current!$D125:$AA125))-SUMPRODUCT(LS_Demand_Rates_Restatement!$C$4:$Z$4,IF(Init!$R$9="Yes",LDD_previous!$F125:$AC125,LDD_current!$F125:$AC125))),(SUMPRODUCT(LS_Demand_Rates_Restatement!$C$4:$AX$4,IF(Init!$R$9="Yes",LS_previous!$D125:$AY125,LS_current!$D125:$AY125))-SUMPRODUCT(LS_Demand_Rates_Restatement!$C$4:$AX$4,IF(Init!$R$9="Yes",LDD_previous!$F125:$BA125,LDD_current!$F125:$BA125)))/2)</f>
        <v>607130.20714537543</v>
      </c>
      <c r="G124" s="218">
        <f>+SUMPRODUCT(LS_Demand_Rates_Restatement!$C$6:$Z$6,IF(Init!$R$9="Yes",Demand_previous!D125:AA125,Demand_current!D125:AA125))-SUMPRODUCT(LS_Demand_Rates_Restatement!$C$6:$Z$6,IF(Init!$R$9="Yes",LDD_previous!BB125:BY125,LDD_current!BB125:BY125))</f>
        <v>535052.36283055553</v>
      </c>
      <c r="H124" s="218">
        <f>-IRD!C125*Rates_previous!$H$32</f>
        <v>0</v>
      </c>
      <c r="I124" s="218">
        <f>+IF(AND(L124&gt;0,J124&gt;0),-1*MIN(L124,J124)*Rates_previous!$H$33,IF(AND(L124&lt;0,K124&lt;ABS(L124)),(-1*L124-K124)*Rates_previous!$H$33,IF(AND(K124&gt;0,J124&gt;0,L124&lt;=0,ABS(L124)&lt;K124),-1*MIN(K124,K124+L124,J124)*Rates_previous!$H$33,0)))*IF(VLOOKUP($B124,TOCA_current!$B:$AH,33,FALSE)=0,1,0)*(1-TOCA_previous!AI124)</f>
        <v>0</v>
      </c>
      <c r="J124" s="237">
        <f>MAX(IF(Init!$R$9="Yes",(TOCA_previous!S124/SUMPRODUCT(TOCA_previous!$D$4:$D$137,TOCA_previous!$S$4:$S$137)-TOCA_previous!Y124)*RT1SC!$C$3*VLOOKUP(Init!$R$3,Init!$K:$M,3,FALSE),V124),0)</f>
        <v>0</v>
      </c>
      <c r="K124" s="237">
        <f>IF(Init!$R$9="Yes",TOCA_previous!W124*VLOOKUP(Init!$R$3,Init!$K:$M,3,FALSE),W124)</f>
        <v>473.04</v>
      </c>
      <c r="L124" s="237">
        <f>IF(Init!$R$9="No",X124,IF(TOCA_previous!AA124=0,SUM(LS_previous!D125:AA125),0))</f>
        <v>14998.333194080027</v>
      </c>
      <c r="M124" s="218">
        <f>+TOCA_previous!$D124*SUM('Charges_Including Slice and LS'!D124:I124)</f>
        <v>8773755.8085759301</v>
      </c>
      <c r="N124" s="218">
        <f>IF(Init!$R$9="Yes",TOCA_previous!Y124*RT1SC!$C$3*VLOOKUP(Init!$R$3,Init!$K:$M,3,FALSE)+IF(VLOOKUP($B124,TOCA_current!B:AO,33,FALSE)=0,SUM(LS_previous!D125:AA125),SUM(LS_previous!D125:AY125)/2),Z124)</f>
        <v>253884.86850978801</v>
      </c>
      <c r="O124" s="219">
        <f t="shared" si="3"/>
        <v>34.558009936057594</v>
      </c>
      <c r="P124" s="217">
        <f>(TOCA_current!AF124-LDD_current!D125)*Rates_current!$E$74*100*12</f>
        <v>9532458.1979878154</v>
      </c>
      <c r="Q124" s="218">
        <f>(TOCA_current!AI124-LDD_current!D125)*Rates_current!$E$75*100*12</f>
        <v>-1417099.8189428924</v>
      </c>
      <c r="R124" s="218">
        <f>IF(VLOOKUP($B124,TOCA_current!$B:$AH,33,FALSE)=0,(SUMPRODUCT(LS_Demand_Rates_Restatement!$C$5:$Z$5,LS_current!$D125:$AA125)-SUMPRODUCT(LS_Demand_Rates_Restatement!$C$5:$Z$5,LDD_current!$F125:$AC125)),(SUMPRODUCT(LS_Demand_Rates_Restatement!$C$5:$AX$5,LS_current!$D125:$AY125)-SUMPRODUCT(LS_Demand_Rates_Restatement!$C$5:$AX$5,LDD_current!$F125:$BA125))/2)</f>
        <v>546476.62298107601</v>
      </c>
      <c r="S124" s="218">
        <f>+SUMPRODUCT(LS_Demand_Rates_Restatement!$C$7:$Z$7,Demand_current!D125:AA125)-SUMPRODUCT(LS_Demand_Rates_Restatement!$C$7:$Z$7,LDD_current!BB125:BY125)</f>
        <v>579316.38066300761</v>
      </c>
      <c r="T124" s="218">
        <f>-IRD!G125*Rates_current!$H$32</f>
        <v>0</v>
      </c>
      <c r="U124" s="218">
        <f>+IF(AND(X124&gt;0,V124&gt;0),-1*MIN(X124,V124)*Rates_current!$H$33,IF(AND(X124&lt;0,W124&lt;ABS(X124)),(-1*X124-W124)*Rates_current!$H$33,0))*IF(VLOOKUP($B124,TOCA_current!$B:$AH,33,FALSE)=0,1,0)*(1-TOCA_current!AP124)</f>
        <v>11.156705811830829</v>
      </c>
      <c r="V124" s="237">
        <f>MAX((TOCA_current!S124/SUMPRODUCT(TOCA_current!$D$4:$D$137,TOCA_current!$S$4:$S$137)-TOCA_current!AF124)*RT1SC!$C$4*VLOOKUP(Init!$R$4,Init!$K:$M,3,FALSE),0)</f>
        <v>1.2606447245006587</v>
      </c>
      <c r="W124" s="237">
        <f>TOCA_current!X124*VLOOKUP(Init!$R$4,Init!$K:$M,3,FALSE)</f>
        <v>0</v>
      </c>
      <c r="X124" s="237">
        <f>IF(TOCA_current!AH124=0,SUM(LS_current!D125:AA125),0)</f>
        <v>18145.481373373619</v>
      </c>
      <c r="Y124" s="218">
        <f>TOCA_current!D124*SUM('Charges_Including Slice and LS'!P124:U124)</f>
        <v>9241162.5393948182</v>
      </c>
      <c r="Z124" s="218">
        <f>+TOCA_current!AF124*RT1SC!$C$4*VLOOKUP(Init!$R$4,Init!$K:$M,3,FALSE)+IF(VLOOKUP($B124,TOCA_current!B:AI,33,FALSE)=0,SUM(LS_current!D125:AA125),SUM(LS_current!D125:AY125)/2)</f>
        <v>254363.58255601363</v>
      </c>
      <c r="AA124" s="219">
        <f t="shared" si="4"/>
        <v>36.330525173979311</v>
      </c>
      <c r="AB124" s="224">
        <f>IF(TOCA_current!E124=1,"",AA124/O124-1)</f>
        <v>5.1291010136329751E-2</v>
      </c>
      <c r="AC124" s="235">
        <f t="shared" si="5"/>
        <v>100</v>
      </c>
    </row>
    <row r="125" spans="2:29" x14ac:dyDescent="0.25">
      <c r="B125" s="27">
        <v>10436</v>
      </c>
      <c r="C125" s="28" t="s">
        <v>129</v>
      </c>
      <c r="D125" s="217">
        <f>IF(Init!$R$9="Yes",(TOCA_previous!Y125-LDD_previous!D126),(TOCA_current!AF125-LDD_current!D126))*Rates_previous!$E$74*100*12</f>
        <v>5833759.2905088002</v>
      </c>
      <c r="E125" s="218">
        <f>IF(Init!$R$9="Yes",(TOCA_previous!AB125-LDD_previous!D126),(TOCA_current!AI125-LDD_current!D126))*Rates_previous!$E$75*100*12</f>
        <v>-897107.38145280001</v>
      </c>
      <c r="F125" s="218">
        <f>IF(VLOOKUP($B125,TOCA_current!$B:$AH,33,FALSE)=0,(SUMPRODUCT(LS_Demand_Rates_Restatement!$C$4:$Z$4,IF(Init!$R$9="Yes",LS_previous!$D126:$AA126,LS_current!$D126:$AA126))-SUMPRODUCT(LS_Demand_Rates_Restatement!$C$4:$Z$4,IF(Init!$R$9="Yes",LDD_previous!$F126:$AC126,LDD_current!$F126:$AC126))),(SUMPRODUCT(LS_Demand_Rates_Restatement!$C$4:$AX$4,IF(Init!$R$9="Yes",LS_previous!$D126:$AY126,LS_current!$D126:$AY126))-SUMPRODUCT(LS_Demand_Rates_Restatement!$C$4:$AX$4,IF(Init!$R$9="Yes",LDD_previous!$F126:$BA126,LDD_current!$F126:$BA126)))/2)</f>
        <v>141949.76364072456</v>
      </c>
      <c r="G125" s="218">
        <f>+SUMPRODUCT(LS_Demand_Rates_Restatement!$C$6:$Z$6,IF(Init!$R$9="Yes",Demand_previous!D126:AA126,Demand_current!D126:AA126))-SUMPRODUCT(LS_Demand_Rates_Restatement!$C$6:$Z$6,IF(Init!$R$9="Yes",LDD_previous!BB126:BY126,LDD_current!BB126:BY126))</f>
        <v>325786.1331420787</v>
      </c>
      <c r="H125" s="218">
        <f>-IRD!C126*Rates_previous!$H$32</f>
        <v>-388632.57999999996</v>
      </c>
      <c r="I125" s="218">
        <f>+IF(AND(L125&gt;0,J125&gt;0),-1*MIN(L125,J125)*Rates_previous!$H$33,IF(AND(L125&lt;0,K125&lt;ABS(L125)),(-1*L125-K125)*Rates_previous!$H$33,IF(AND(K125&gt;0,J125&gt;0,L125&lt;=0,ABS(L125)&lt;K125),-1*MIN(K125,K125+L125,J125)*Rates_previous!$H$33,0)))*IF(VLOOKUP($B125,TOCA_current!$B:$AH,33,FALSE)=0,1,0)*(1-TOCA_previous!AI125)</f>
        <v>5934.3631493182775</v>
      </c>
      <c r="J125" s="237">
        <f>MAX(IF(Init!$R$9="Yes",(TOCA_previous!S125/SUMPRODUCT(TOCA_previous!$D$4:$D$137,TOCA_previous!$S$4:$S$137)-TOCA_previous!Y125)*RT1SC!$C$3*VLOOKUP(Init!$R$3,Init!$K:$M,3,FALSE),V125),0)</f>
        <v>2311.9694363870494</v>
      </c>
      <c r="K125" s="237">
        <f>IF(Init!$R$9="Yes",TOCA_previous!W125*VLOOKUP(Init!$R$3,Init!$K:$M,3,FALSE),W125)</f>
        <v>0</v>
      </c>
      <c r="L125" s="237">
        <f>IF(Init!$R$9="No",X125,IF(TOCA_previous!AA125=0,SUM(LS_previous!D126:AA126),0))</f>
        <v>8359.4008777599956</v>
      </c>
      <c r="M125" s="218">
        <f>+TOCA_previous!$D125*SUM('Charges_Including Slice and LS'!D125:I125)</f>
        <v>5021689.5889881207</v>
      </c>
      <c r="N125" s="218">
        <f>IF(Init!$R$9="Yes",TOCA_previous!Y125*RT1SC!$C$3*VLOOKUP(Init!$R$3,Init!$K:$M,3,FALSE)+IF(VLOOKUP($B125,TOCA_current!B:AO,33,FALSE)=0,SUM(LS_previous!D126:AA126),SUM(LS_previous!D126:AY126)/2),Z125)</f>
        <v>174519.656739136</v>
      </c>
      <c r="O125" s="219">
        <f t="shared" si="3"/>
        <v>28.774349450470858</v>
      </c>
      <c r="P125" s="217">
        <f>(TOCA_current!AF125-LDD_current!D126)*Rates_current!$E$74*100*12</f>
        <v>6227907.5480562188</v>
      </c>
      <c r="Q125" s="218">
        <f>(TOCA_current!AI125-LDD_current!D126)*Rates_current!$E$75*100*12</f>
        <v>-925843.73048774642</v>
      </c>
      <c r="R125" s="218">
        <f>IF(VLOOKUP($B125,TOCA_current!$B:$AH,33,FALSE)=0,(SUMPRODUCT(LS_Demand_Rates_Restatement!$C$5:$Z$5,LS_current!$D126:$AA126)-SUMPRODUCT(LS_Demand_Rates_Restatement!$C$5:$Z$5,LDD_current!$F126:$AC126)),(SUMPRODUCT(LS_Demand_Rates_Restatement!$C$5:$AX$5,LS_current!$D126:$AY126)-SUMPRODUCT(LS_Demand_Rates_Restatement!$C$5:$AX$5,LDD_current!$F126:$BA126))/2)</f>
        <v>156583.96796463555</v>
      </c>
      <c r="S125" s="218">
        <f>+SUMPRODUCT(LS_Demand_Rates_Restatement!$C$7:$Z$7,Demand_current!D126:AA126)-SUMPRODUCT(LS_Demand_Rates_Restatement!$C$7:$Z$7,LDD_current!BB126:BY126)</f>
        <v>357871.59803009022</v>
      </c>
      <c r="T125" s="218">
        <f>-IRD!G126*Rates_current!$H$32</f>
        <v>-457420.54665999993</v>
      </c>
      <c r="U125" s="218">
        <f>+IF(AND(X125&gt;0,V125&gt;0),-1*MIN(X125,V125)*Rates_current!$H$33,IF(AND(X125&lt;0,W125&lt;ABS(X125)),(-1*X125-W125)*Rates_current!$H$33,0))*IF(VLOOKUP($B125,TOCA_current!$B:$AH,33,FALSE)=0,1,0)*(1-TOCA_current!AP125)</f>
        <v>24.520598396368857</v>
      </c>
      <c r="V125" s="237">
        <f>MAX((TOCA_current!S125/SUMPRODUCT(TOCA_current!$D$4:$D$137,TOCA_current!$S$4:$S$137)-TOCA_current!AF125)*RT1SC!$C$4*VLOOKUP(Init!$R$4,Init!$K:$M,3,FALSE),0)</f>
        <v>2.9907135034526413</v>
      </c>
      <c r="W125" s="237">
        <f>TOCA_current!X125*VLOOKUP(Init!$R$4,Init!$K:$M,3,FALSE)</f>
        <v>0</v>
      </c>
      <c r="X125" s="237">
        <f>IF(TOCA_current!AH125=0,SUM(LS_current!D126:AA126),0)</f>
        <v>7938.0102495995952</v>
      </c>
      <c r="Y125" s="218">
        <f>TOCA_current!D125*SUM('Charges_Including Slice and LS'!P125:U125)</f>
        <v>5359123.3575015953</v>
      </c>
      <c r="Z125" s="218">
        <f>+TOCA_current!AF125*RT1SC!$C$4*VLOOKUP(Init!$R$4,Init!$K:$M,3,FALSE)+IF(VLOOKUP($B125,TOCA_current!B:AI,33,FALSE)=0,SUM(LS_current!D126:AA126),SUM(LS_current!D126:AY126)/2)</f>
        <v>174523.60339211157</v>
      </c>
      <c r="AA125" s="219">
        <f t="shared" si="4"/>
        <v>30.707155097302021</v>
      </c>
      <c r="AB125" s="224">
        <f>IF(TOCA_current!E125=1,"",AA125/O125-1)</f>
        <v>6.7171132753429896E-2</v>
      </c>
      <c r="AC125" s="235">
        <f t="shared" si="5"/>
        <v>44</v>
      </c>
    </row>
    <row r="126" spans="2:29" x14ac:dyDescent="0.25">
      <c r="B126" s="27">
        <v>10440</v>
      </c>
      <c r="C126" s="28" t="s">
        <v>130</v>
      </c>
      <c r="D126" s="217">
        <f>IF(Init!$R$9="Yes",(TOCA_previous!Y126-LDD_previous!D127),(TOCA_current!AF126-LDD_current!D127))*Rates_previous!$E$74*100*12</f>
        <v>1554288.9997462886</v>
      </c>
      <c r="E126" s="218">
        <f>IF(Init!$R$9="Yes",(TOCA_previous!AB126-LDD_previous!D127),(TOCA_current!AI126-LDD_current!D127))*Rates_previous!$E$75*100*12</f>
        <v>-239016.3983714304</v>
      </c>
      <c r="F126" s="218">
        <f>IF(VLOOKUP($B126,TOCA_current!$B:$AH,33,FALSE)=0,(SUMPRODUCT(LS_Demand_Rates_Restatement!$C$4:$Z$4,IF(Init!$R$9="Yes",LS_previous!$D127:$AA127,LS_current!$D127:$AA127))-SUMPRODUCT(LS_Demand_Rates_Restatement!$C$4:$Z$4,IF(Init!$R$9="Yes",LDD_previous!$F127:$AC127,LDD_current!$F127:$AC127))),(SUMPRODUCT(LS_Demand_Rates_Restatement!$C$4:$AX$4,IF(Init!$R$9="Yes",LS_previous!$D127:$AY127,LS_current!$D127:$AY127))-SUMPRODUCT(LS_Demand_Rates_Restatement!$C$4:$AX$4,IF(Init!$R$9="Yes",LDD_previous!$F127:$BA127,LDD_current!$F127:$BA127)))/2)</f>
        <v>16290.875598927094</v>
      </c>
      <c r="G126" s="218">
        <f>+SUMPRODUCT(LS_Demand_Rates_Restatement!$C$6:$Z$6,IF(Init!$R$9="Yes",Demand_previous!D127:AA127,Demand_current!D127:AA127))-SUMPRODUCT(LS_Demand_Rates_Restatement!$C$6:$Z$6,IF(Init!$R$9="Yes",LDD_previous!BB127:BY127,LDD_current!BB127:BY127))</f>
        <v>58935.603007715028</v>
      </c>
      <c r="H126" s="218">
        <f>-IRD!C127*Rates_previous!$H$32</f>
        <v>0</v>
      </c>
      <c r="I126" s="218">
        <f>+IF(AND(L126&gt;0,J126&gt;0),-1*MIN(L126,J126)*Rates_previous!$H$33,IF(AND(L126&lt;0,K126&lt;ABS(L126)),(-1*L126-K126)*Rates_previous!$H$33,IF(AND(K126&gt;0,J126&gt;0,L126&lt;=0,ABS(L126)&lt;K126),-1*MIN(K126,K126+L126,J126)*Rates_previous!$H$33,0)))*IF(VLOOKUP($B126,TOCA_current!$B:$AH,33,FALSE)=0,1,0)*(1-TOCA_previous!AI126)</f>
        <v>-2231.2009309429313</v>
      </c>
      <c r="J126" s="237">
        <f>MAX(IF(Init!$R$9="Yes",(TOCA_previous!S126/SUMPRODUCT(TOCA_previous!$D$4:$D$137,TOCA_previous!$S$4:$S$137)-TOCA_previous!Y126)*RT1SC!$C$3*VLOOKUP(Init!$R$3,Init!$K:$M,3,FALSE),V126),0)</f>
        <v>0.5035902169114741</v>
      </c>
      <c r="K126" s="237">
        <f>IF(Init!$R$9="Yes",TOCA_previous!W126*VLOOKUP(Init!$R$3,Init!$K:$M,3,FALSE),W126)</f>
        <v>0</v>
      </c>
      <c r="L126" s="237">
        <f>IF(Init!$R$9="No",X126,IF(TOCA_previous!AA126=0,SUM(LS_previous!D127:AA127),0))</f>
        <v>-864.48529551999491</v>
      </c>
      <c r="M126" s="218">
        <f>+TOCA_previous!$D126*SUM('Charges_Including Slice and LS'!D126:I126)</f>
        <v>1388267.8790505573</v>
      </c>
      <c r="N126" s="218">
        <f>IF(Init!$R$9="Yes",TOCA_previous!Y126*RT1SC!$C$3*VLOOKUP(Init!$R$3,Init!$K:$M,3,FALSE)+IF(VLOOKUP($B126,TOCA_current!B:AO,33,FALSE)=0,SUM(LS_previous!D127:AA127),SUM(LS_previous!D127:AY127)/2),Z126)</f>
        <v>43162.746365228006</v>
      </c>
      <c r="O126" s="219">
        <f t="shared" si="3"/>
        <v>32.163566870919702</v>
      </c>
      <c r="P126" s="217">
        <f>(TOCA_current!AF126-LDD_current!D127)*Rates_current!$E$74*100*12</f>
        <v>1648778.5228111912</v>
      </c>
      <c r="Q126" s="218">
        <f>(TOCA_current!AI126-LDD_current!D127)*Rates_current!$E$75*100*12</f>
        <v>-245108.20793799765</v>
      </c>
      <c r="R126" s="218">
        <f>IF(VLOOKUP($B126,TOCA_current!$B:$AH,33,FALSE)=0,(SUMPRODUCT(LS_Demand_Rates_Restatement!$C$5:$Z$5,LS_current!$D127:$AA127)-SUMPRODUCT(LS_Demand_Rates_Restatement!$C$5:$Z$5,LDD_current!$F127:$AC127)),(SUMPRODUCT(LS_Demand_Rates_Restatement!$C$5:$AX$5,LS_current!$D127:$AY127)-SUMPRODUCT(LS_Demand_Rates_Restatement!$C$5:$AX$5,LDD_current!$F127:$BA127))/2)</f>
        <v>4674.4458425092198</v>
      </c>
      <c r="S126" s="218">
        <f>+SUMPRODUCT(LS_Demand_Rates_Restatement!$C$7:$Z$7,Demand_current!D127:AA127)-SUMPRODUCT(LS_Demand_Rates_Restatement!$C$7:$Z$7,LDD_current!BB127:BY127)</f>
        <v>61706.54783930938</v>
      </c>
      <c r="T126" s="218">
        <f>-IRD!G127*Rates_current!$H$32</f>
        <v>0</v>
      </c>
      <c r="U126" s="218">
        <f>+IF(AND(X126&gt;0,V126&gt;0),-1*MIN(X126,V126)*Rates_current!$H$33,IF(AND(X126&lt;0,W126&lt;ABS(X126)),(-1*X126-W126)*Rates_current!$H$33,0))*IF(VLOOKUP($B126,TOCA_current!$B:$AH,33,FALSE)=0,1,0)*(1-TOCA_current!AP126)</f>
        <v>-3063.2498872211236</v>
      </c>
      <c r="V126" s="237">
        <f>MAX((TOCA_current!S126/SUMPRODUCT(TOCA_current!$D$4:$D$137,TOCA_current!$S$4:$S$137)-TOCA_current!AF126)*RT1SC!$C$4*VLOOKUP(Init!$R$4,Init!$K:$M,3,FALSE),0)</f>
        <v>0.92482532924237149</v>
      </c>
      <c r="W126" s="237">
        <f>TOCA_current!X126*VLOOKUP(Init!$R$4,Init!$K:$M,3,FALSE)</f>
        <v>0</v>
      </c>
      <c r="X126" s="237">
        <f>IF(TOCA_current!AH126=0,SUM(LS_current!D127:AA127),0)</f>
        <v>-368.79330634036535</v>
      </c>
      <c r="Y126" s="218">
        <f>TOCA_current!D126*SUM('Charges_Including Slice and LS'!P126:U126)</f>
        <v>1466988.0586677908</v>
      </c>
      <c r="Z126" s="218">
        <f>+TOCA_current!AF126*RT1SC!$C$4*VLOOKUP(Init!$R$4,Init!$K:$M,3,FALSE)+IF(VLOOKUP($B126,TOCA_current!B:AI,33,FALSE)=0,SUM(LS_current!D127:AA127),SUM(LS_current!D127:AY127)/2)</f>
        <v>43163.792102467625</v>
      </c>
      <c r="AA126" s="219">
        <f t="shared" si="4"/>
        <v>33.986542590726749</v>
      </c>
      <c r="AB126" s="224">
        <f>IF(TOCA_current!E126=1,"",AA126/O126-1)</f>
        <v>5.6678282204305708E-2</v>
      </c>
      <c r="AC126" s="235">
        <f t="shared" si="5"/>
        <v>87</v>
      </c>
    </row>
    <row r="127" spans="2:29" x14ac:dyDescent="0.25">
      <c r="B127" s="27">
        <v>10442</v>
      </c>
      <c r="C127" s="28" t="s">
        <v>131</v>
      </c>
      <c r="D127" s="217">
        <f>IF(Init!$R$9="Yes",(TOCA_previous!Y127-LDD_previous!D128),(TOCA_current!AF127-LDD_current!D128))*Rates_previous!$E$74*100*12</f>
        <v>4130000.0963739073</v>
      </c>
      <c r="E127" s="218">
        <f>IF(Init!$R$9="Yes",(TOCA_previous!AB127-LDD_previous!D128),(TOCA_current!AI127-LDD_current!D128))*Rates_previous!$E$75*100*12</f>
        <v>-635105.66469304322</v>
      </c>
      <c r="F127" s="218">
        <f>IF(VLOOKUP($B127,TOCA_current!$B:$AH,33,FALSE)=0,(SUMPRODUCT(LS_Demand_Rates_Restatement!$C$4:$Z$4,IF(Init!$R$9="Yes",LS_previous!$D128:$AA128,LS_current!$D128:$AA128))-SUMPRODUCT(LS_Demand_Rates_Restatement!$C$4:$Z$4,IF(Init!$R$9="Yes",LDD_previous!$F128:$AC128,LDD_current!$F128:$AC128))),(SUMPRODUCT(LS_Demand_Rates_Restatement!$C$4:$AX$4,IF(Init!$R$9="Yes",LS_previous!$D128:$AY128,LS_current!$D128:$AY128))-SUMPRODUCT(LS_Demand_Rates_Restatement!$C$4:$AX$4,IF(Init!$R$9="Yes",LDD_previous!$F128:$BA128,LDD_current!$F128:$BA128)))/2)</f>
        <v>-59608.915901234453</v>
      </c>
      <c r="G127" s="218">
        <f>+SUMPRODUCT(LS_Demand_Rates_Restatement!$C$6:$Z$6,IF(Init!$R$9="Yes",Demand_previous!D128:AA128,Demand_current!D128:AA128))-SUMPRODUCT(LS_Demand_Rates_Restatement!$C$6:$Z$6,IF(Init!$R$9="Yes",LDD_previous!BB128:BY128,LDD_current!BB128:BY128))</f>
        <v>463751.76557459292</v>
      </c>
      <c r="H127" s="218">
        <f>-IRD!C128*Rates_previous!$H$32</f>
        <v>-97333.3</v>
      </c>
      <c r="I127" s="218">
        <f>+IF(AND(L127&gt;0,J127&gt;0),-1*MIN(L127,J127)*Rates_previous!$H$33,IF(AND(L127&lt;0,K127&lt;ABS(L127)),(-1*L127-K127)*Rates_previous!$H$33,IF(AND(K127&gt;0,J127&gt;0,L127&lt;=0,ABS(L127)&lt;K127),-1*MIN(K127,K127+L127,J127)*Rates_previous!$H$33,0)))*IF(VLOOKUP($B127,TOCA_current!$B:$AH,33,FALSE)=0,1,0)*(1-TOCA_previous!AI127)</f>
        <v>-8254.1380478650335</v>
      </c>
      <c r="J127" s="237">
        <f>MAX(IF(Init!$R$9="Yes",(TOCA_previous!S127/SUMPRODUCT(TOCA_previous!$D$4:$D$137,TOCA_previous!$S$4:$S$137)-TOCA_previous!Y127)*RT1SC!$C$3*VLOOKUP(Init!$R$3,Init!$K:$M,3,FALSE),V127),0)</f>
        <v>1.3131232618523163</v>
      </c>
      <c r="K127" s="237">
        <f>IF(Init!$R$9="Yes",TOCA_previous!W127*VLOOKUP(Init!$R$3,Init!$K:$M,3,FALSE),W127)</f>
        <v>0</v>
      </c>
      <c r="L127" s="237">
        <f>IF(Init!$R$9="No",X127,IF(TOCA_previous!AA127=0,SUM(LS_previous!D128:AA128),0))</f>
        <v>-3221.34226015999</v>
      </c>
      <c r="M127" s="218">
        <f>+TOCA_previous!$D127*SUM('Charges_Including Slice and LS'!D127:I127)</f>
        <v>3793449.843306358</v>
      </c>
      <c r="N127" s="218">
        <f>IF(Init!$R$9="Yes",TOCA_previous!Y127*RT1SC!$C$3*VLOOKUP(Init!$R$3,Init!$K:$M,3,FALSE)+IF(VLOOKUP($B127,TOCA_current!B:AO,33,FALSE)=0,SUM(LS_previous!D128:AA128),SUM(LS_previous!D128:AY128)/2),Z127)</f>
        <v>114616.798376224</v>
      </c>
      <c r="O127" s="219">
        <f t="shared" si="3"/>
        <v>33.096805154638375</v>
      </c>
      <c r="P127" s="217">
        <f>(TOCA_current!AF127-LDD_current!D128)*Rates_current!$E$74*100*12</f>
        <v>4167627.3588996464</v>
      </c>
      <c r="Q127" s="218">
        <f>(TOCA_current!AI127-LDD_current!D128)*Rates_current!$E$75*100*12</f>
        <v>-619561.48697980191</v>
      </c>
      <c r="R127" s="218">
        <f>IF(VLOOKUP($B127,TOCA_current!$B:$AH,33,FALSE)=0,(SUMPRODUCT(LS_Demand_Rates_Restatement!$C$5:$Z$5,LS_current!$D128:$AA128)-SUMPRODUCT(LS_Demand_Rates_Restatement!$C$5:$Z$5,LDD_current!$F128:$AC128)),(SUMPRODUCT(LS_Demand_Rates_Restatement!$C$5:$AX$5,LS_current!$D128:$AY128)-SUMPRODUCT(LS_Demand_Rates_Restatement!$C$5:$AX$5,LDD_current!$F128:$BA128))/2)</f>
        <v>96084.906908595396</v>
      </c>
      <c r="S127" s="218">
        <f>+SUMPRODUCT(LS_Demand_Rates_Restatement!$C$7:$Z$7,Demand_current!D128:AA128)-SUMPRODUCT(LS_Demand_Rates_Restatement!$C$7:$Z$7,LDD_current!BB128:BY128)</f>
        <v>496162.21908368327</v>
      </c>
      <c r="T127" s="218">
        <f>-IRD!G128*Rates_current!$H$32</f>
        <v>-114561.2941</v>
      </c>
      <c r="U127" s="218">
        <f>+IF(AND(X127&gt;0,V127&gt;0),-1*MIN(X127,V127)*Rates_current!$H$33,IF(AND(X127&lt;0,W127&lt;ABS(X127)),(-1*X127-W127)*Rates_current!$H$33,0))*IF(VLOOKUP($B127,TOCA_current!$B:$AH,33,FALSE)=0,1,0)*(1-TOCA_current!AP127)</f>
        <v>29388.759564910055</v>
      </c>
      <c r="V127" s="237">
        <f>MAX((TOCA_current!S127/SUMPRODUCT(TOCA_current!$D$4:$D$137,TOCA_current!$S$4:$S$137)-TOCA_current!AF127)*RT1SC!$C$4*VLOOKUP(Init!$R$4,Init!$K:$M,3,FALSE),0)</f>
        <v>5470.8931801469107</v>
      </c>
      <c r="W127" s="237">
        <f>TOCA_current!X127*VLOOKUP(Init!$R$4,Init!$K:$M,3,FALSE)</f>
        <v>0</v>
      </c>
      <c r="X127" s="237">
        <f>IF(TOCA_current!AH127=0,SUM(LS_current!D128:AA128),0)</f>
        <v>3570.713755532478</v>
      </c>
      <c r="Y127" s="218">
        <f>TOCA_current!D127*SUM('Charges_Including Slice and LS'!P127:U127)</f>
        <v>4055140.4633770329</v>
      </c>
      <c r="Z127" s="218">
        <f>+TOCA_current!AF127*RT1SC!$C$4*VLOOKUP(Init!$R$4,Init!$K:$M,3,FALSE)+IF(VLOOKUP($B127,TOCA_current!B:AI,33,FALSE)=0,SUM(LS_current!D128:AA128),SUM(LS_current!D128:AY128)/2)</f>
        <v>114619.59726138848</v>
      </c>
      <c r="AA127" s="219">
        <f t="shared" si="4"/>
        <v>35.379119803826725</v>
      </c>
      <c r="AB127" s="224">
        <f>IF(TOCA_current!E127=1,"",AA127/O127-1)</f>
        <v>6.8958760174121947E-2</v>
      </c>
      <c r="AC127" s="235">
        <f t="shared" si="5"/>
        <v>36</v>
      </c>
    </row>
    <row r="128" spans="2:29" x14ac:dyDescent="0.25">
      <c r="B128" s="27">
        <v>10446</v>
      </c>
      <c r="C128" s="28" t="s">
        <v>132</v>
      </c>
      <c r="D128" s="217">
        <f>IF(Init!$R$9="Yes",(TOCA_previous!Y128-LDD_previous!D129),(TOCA_current!AF128-LDD_current!D129))*Rates_previous!$E$74*100*12</f>
        <v>30050983.322047979</v>
      </c>
      <c r="E128" s="218">
        <f>IF(Init!$R$9="Yes",(TOCA_previous!AB128-LDD_previous!D129),(TOCA_current!AI128-LDD_current!D129))*Rates_previous!$E$75*100*12</f>
        <v>-4621198.3758028792</v>
      </c>
      <c r="F128" s="218">
        <f>IF(VLOOKUP($B128,TOCA_current!$B:$AH,33,FALSE)=0,(SUMPRODUCT(LS_Demand_Rates_Restatement!$C$4:$Z$4,IF(Init!$R$9="Yes",LS_previous!$D129:$AA129,LS_current!$D129:$AA129))-SUMPRODUCT(LS_Demand_Rates_Restatement!$C$4:$Z$4,IF(Init!$R$9="Yes",LDD_previous!$F129:$AC129,LDD_current!$F129:$AC129))),(SUMPRODUCT(LS_Demand_Rates_Restatement!$C$4:$AX$4,IF(Init!$R$9="Yes",LS_previous!$D129:$AY129,LS_current!$D129:$AY129))-SUMPRODUCT(LS_Demand_Rates_Restatement!$C$4:$AX$4,IF(Init!$R$9="Yes",LDD_previous!$F129:$BA129,LDD_current!$F129:$BA129)))/2)</f>
        <v>851524.07275129273</v>
      </c>
      <c r="G128" s="218">
        <f>+SUMPRODUCT(LS_Demand_Rates_Restatement!$C$6:$Z$6,IF(Init!$R$9="Yes",Demand_previous!D129:AA129,Demand_current!D129:AA129))-SUMPRODUCT(LS_Demand_Rates_Restatement!$C$6:$Z$6,IF(Init!$R$9="Yes",LDD_previous!BB129:BY129,LDD_current!BB129:BY129))</f>
        <v>977809.96387874661</v>
      </c>
      <c r="H128" s="218">
        <f>-IRD!C129*Rates_previous!$H$32</f>
        <v>-71713.399999999994</v>
      </c>
      <c r="I128" s="218">
        <f>+IF(AND(L128&gt;0,J128&gt;0),-1*MIN(L128,J128)*Rates_previous!$H$33,IF(AND(L128&lt;0,K128&lt;ABS(L128)),(-1*L128-K128)*Rates_previous!$H$33,IF(AND(K128&gt;0,J128&gt;0,L128&lt;=0,ABS(L128)&lt;K128),-1*MIN(K128,K128+L128,J128)*Rates_previous!$H$33,0)))*IF(VLOOKUP($B128,TOCA_current!$B:$AH,33,FALSE)=0,1,0)*(1-TOCA_previous!AI128)</f>
        <v>0</v>
      </c>
      <c r="J128" s="237">
        <f>MAX(IF(Init!$R$9="Yes",(TOCA_previous!S128/SUMPRODUCT(TOCA_previous!$D$4:$D$137,TOCA_previous!$S$4:$S$137)-TOCA_previous!Y128)*RT1SC!$C$3*VLOOKUP(Init!$R$3,Init!$K:$M,3,FALSE),V128),0)</f>
        <v>0</v>
      </c>
      <c r="K128" s="237">
        <f>IF(Init!$R$9="Yes",TOCA_previous!W128*VLOOKUP(Init!$R$3,Init!$K:$M,3,FALSE),W128)</f>
        <v>2006.0400000000002</v>
      </c>
      <c r="L128" s="237">
        <f>IF(Init!$R$9="No",X128,IF(TOCA_previous!AA128=0,SUM(LS_previous!D129:AA129),0))</f>
        <v>35595.489944000117</v>
      </c>
      <c r="M128" s="218">
        <f>+TOCA_previous!$D128*SUM('Charges_Including Slice and LS'!D128:I128)</f>
        <v>27187405.58287514</v>
      </c>
      <c r="N128" s="218">
        <f>IF(Init!$R$9="Yes",TOCA_previous!Y128*RT1SC!$C$3*VLOOKUP(Init!$R$3,Init!$K:$M,3,FALSE)+IF(VLOOKUP($B128,TOCA_current!B:AO,33,FALSE)=0,SUM(LS_previous!D129:AA129),SUM(LS_previous!D129:AY129)/2),Z128)</f>
        <v>878053.41985340009</v>
      </c>
      <c r="O128" s="219">
        <f t="shared" si="3"/>
        <v>30.963270534740758</v>
      </c>
      <c r="P128" s="217">
        <f>(TOCA_current!AF128-LDD_current!D129)*Rates_current!$E$74*100*12</f>
        <v>31848122.702158973</v>
      </c>
      <c r="Q128" s="218">
        <f>(TOCA_current!AI128-LDD_current!D129)*Rates_current!$E$75*100*12</f>
        <v>-4734557.2335609403</v>
      </c>
      <c r="R128" s="218">
        <f>IF(VLOOKUP($B128,TOCA_current!$B:$AH,33,FALSE)=0,(SUMPRODUCT(LS_Demand_Rates_Restatement!$C$5:$Z$5,LS_current!$D129:$AA129)-SUMPRODUCT(LS_Demand_Rates_Restatement!$C$5:$Z$5,LDD_current!$F129:$AC129)),(SUMPRODUCT(LS_Demand_Rates_Restatement!$C$5:$AX$5,LS_current!$D129:$AY129)-SUMPRODUCT(LS_Demand_Rates_Restatement!$C$5:$AX$5,LDD_current!$F129:$BA129))/2)</f>
        <v>-2316.0444798577209</v>
      </c>
      <c r="S128" s="218">
        <f>+SUMPRODUCT(LS_Demand_Rates_Restatement!$C$7:$Z$7,Demand_current!D129:AA129)-SUMPRODUCT(LS_Demand_Rates_Restatement!$C$7:$Z$7,LDD_current!BB129:BY129)</f>
        <v>1077728.5544277637</v>
      </c>
      <c r="T128" s="218">
        <f>-IRD!G129*Rates_current!$H$32</f>
        <v>-84406.671799999996</v>
      </c>
      <c r="U128" s="218">
        <f>+IF(AND(X128&gt;0,V128&gt;0),-1*MIN(X128,V128)*Rates_current!$H$33,IF(AND(X128&lt;0,W128&lt;ABS(X128)),(-1*X128-W128)*Rates_current!$H$33,0))*IF(VLOOKUP($B128,TOCA_current!$B:$AH,33,FALSE)=0,1,0)*(1-TOCA_current!AP128)</f>
        <v>0</v>
      </c>
      <c r="V128" s="237">
        <f>MAX((TOCA_current!S128/SUMPRODUCT(TOCA_current!$D$4:$D$137,TOCA_current!$S$4:$S$137)-TOCA_current!AF128)*RT1SC!$C$4*VLOOKUP(Init!$R$4,Init!$K:$M,3,FALSE),0)</f>
        <v>0</v>
      </c>
      <c r="W128" s="237">
        <f>TOCA_current!X128*VLOOKUP(Init!$R$4,Init!$K:$M,3,FALSE)</f>
        <v>43779.455999999998</v>
      </c>
      <c r="X128" s="237">
        <f>IF(TOCA_current!AH128=0,SUM(LS_current!D129:AA129),0)</f>
        <v>3249.3694110067991</v>
      </c>
      <c r="Y128" s="218">
        <f>TOCA_current!D128*SUM('Charges_Including Slice and LS'!P128:U128)</f>
        <v>28104571.306745939</v>
      </c>
      <c r="Z128" s="218">
        <f>+TOCA_current!AF128*RT1SC!$C$4*VLOOKUP(Init!$R$4,Init!$K:$M,3,FALSE)+IF(VLOOKUP($B128,TOCA_current!B:AI,33,FALSE)=0,SUM(LS_current!D129:AA129),SUM(LS_current!D129:AY129)/2)</f>
        <v>836300.0139608467</v>
      </c>
      <c r="AA128" s="219">
        <f t="shared" si="4"/>
        <v>33.605848185555239</v>
      </c>
      <c r="AB128" s="224">
        <f>IF(TOCA_current!E128=1,"",AA128/O128-1)</f>
        <v>8.5345559599381282E-2</v>
      </c>
      <c r="AC128" s="235">
        <f t="shared" si="5"/>
        <v>7</v>
      </c>
    </row>
    <row r="129" spans="1:29" x14ac:dyDescent="0.25">
      <c r="B129" s="27">
        <v>10448</v>
      </c>
      <c r="C129" s="28" t="s">
        <v>133</v>
      </c>
      <c r="D129" s="217">
        <f>IF(Init!$R$9="Yes",(TOCA_previous!Y129-LDD_previous!D130),(TOCA_current!AF129-LDD_current!D130))*Rates_previous!$E$74*100*12</f>
        <v>2588161.6660248004</v>
      </c>
      <c r="E129" s="218">
        <f>IF(Init!$R$9="Yes",(TOCA_previous!AB129-LDD_previous!D130),(TOCA_current!AI129-LDD_current!D130))*Rates_previous!$E$75*100*12</f>
        <v>-398003.89754879999</v>
      </c>
      <c r="F129" s="218">
        <f>IF(VLOOKUP($B129,TOCA_current!$B:$AH,33,FALSE)=0,(SUMPRODUCT(LS_Demand_Rates_Restatement!$C$4:$Z$4,IF(Init!$R$9="Yes",LS_previous!$D130:$AA130,LS_current!$D130:$AA130))-SUMPRODUCT(LS_Demand_Rates_Restatement!$C$4:$Z$4,IF(Init!$R$9="Yes",LDD_previous!$F130:$AC130,LDD_current!$F130:$AC130))),(SUMPRODUCT(LS_Demand_Rates_Restatement!$C$4:$AX$4,IF(Init!$R$9="Yes",LS_previous!$D130:$AY130,LS_current!$D130:$AY130))-SUMPRODUCT(LS_Demand_Rates_Restatement!$C$4:$AX$4,IF(Init!$R$9="Yes",LDD_previous!$F130:$BA130,LDD_current!$F130:$BA130)))/2)</f>
        <v>813.40987826577975</v>
      </c>
      <c r="G129" s="218">
        <f>+SUMPRODUCT(LS_Demand_Rates_Restatement!$C$6:$Z$6,IF(Init!$R$9="Yes",Demand_previous!D130:AA130,Demand_current!D130:AA130))-SUMPRODUCT(LS_Demand_Rates_Restatement!$C$6:$Z$6,IF(Init!$R$9="Yes",LDD_previous!BB130:BY130,LDD_current!BB130:BY130))</f>
        <v>120198.00318098557</v>
      </c>
      <c r="H129" s="218">
        <f>-IRD!C130*Rates_previous!$H$32</f>
        <v>0</v>
      </c>
      <c r="I129" s="218">
        <f>+IF(AND(L129&gt;0,J129&gt;0),-1*MIN(L129,J129)*Rates_previous!$H$33,IF(AND(L129&lt;0,K129&lt;ABS(L129)),(-1*L129-K129)*Rates_previous!$H$33,IF(AND(K129&gt;0,J129&gt;0,L129&lt;=0,ABS(L129)&lt;K129),-1*MIN(K129,K129+L129,J129)*Rates_previous!$H$33,0)))*IF(VLOOKUP($B129,TOCA_current!$B:$AH,33,FALSE)=0,1,0)*(1-TOCA_previous!AI129)</f>
        <v>0</v>
      </c>
      <c r="J129" s="237">
        <f>MAX(IF(Init!$R$9="Yes",(TOCA_previous!S129/SUMPRODUCT(TOCA_previous!$D$4:$D$137,TOCA_previous!$S$4:$S$137)-TOCA_previous!Y129)*RT1SC!$C$3*VLOOKUP(Init!$R$3,Init!$K:$M,3,FALSE),V129),0)</f>
        <v>1986.4710143574725</v>
      </c>
      <c r="K129" s="237">
        <f>IF(Init!$R$9="Yes",TOCA_previous!W129*VLOOKUP(Init!$R$3,Init!$K:$M,3,FALSE),W129)</f>
        <v>0</v>
      </c>
      <c r="L129" s="237">
        <f>IF(Init!$R$9="No",X129,IF(TOCA_previous!AA129=0,SUM(LS_previous!D130:AA130),0))</f>
        <v>0</v>
      </c>
      <c r="M129" s="218">
        <f>+TOCA_previous!$D129*SUM('Charges_Including Slice and LS'!D129:I129)</f>
        <v>0</v>
      </c>
      <c r="N129" s="218">
        <f>IF(Init!$R$9="Yes",TOCA_previous!Y129*RT1SC!$C$3*VLOOKUP(Init!$R$3,Init!$K:$M,3,FALSE)+IF(VLOOKUP($B129,TOCA_current!B:AO,33,FALSE)=0,SUM(LS_previous!D130:AA130),SUM(LS_previous!D130:AY130)/2),Z129)</f>
        <v>73717.406430696006</v>
      </c>
      <c r="O129" s="219">
        <f t="shared" si="3"/>
        <v>0</v>
      </c>
      <c r="P129" s="217">
        <f>(TOCA_current!AF129-LDD_current!D130)*Rates_current!$E$74*100*12</f>
        <v>2729538.0907243215</v>
      </c>
      <c r="Q129" s="218">
        <f>(TOCA_current!AI129-LDD_current!D130)*Rates_current!$E$75*100*12</f>
        <v>-405774.44493589882</v>
      </c>
      <c r="R129" s="218">
        <f>IF(VLOOKUP($B129,TOCA_current!$B:$AH,33,FALSE)=0,(SUMPRODUCT(LS_Demand_Rates_Restatement!$C$5:$Z$5,LS_current!$D130:$AA130)-SUMPRODUCT(LS_Demand_Rates_Restatement!$C$5:$Z$5,LDD_current!$F130:$AC130)),(SUMPRODUCT(LS_Demand_Rates_Restatement!$C$5:$AX$5,LS_current!$D130:$AY130)-SUMPRODUCT(LS_Demand_Rates_Restatement!$C$5:$AX$5,LDD_current!$F130:$BA130))/2)</f>
        <v>504.13922537510751</v>
      </c>
      <c r="S129" s="218">
        <f>+SUMPRODUCT(LS_Demand_Rates_Restatement!$C$7:$Z$7,Demand_current!D130:AA130)-SUMPRODUCT(LS_Demand_Rates_Restatement!$C$7:$Z$7,LDD_current!BB130:BY130)</f>
        <v>-9720.5993214185382</v>
      </c>
      <c r="T129" s="218">
        <f>-IRD!G130*Rates_current!$H$32</f>
        <v>0</v>
      </c>
      <c r="U129" s="218">
        <f>+IF(AND(X129&gt;0,V129&gt;0),-1*MIN(X129,V129)*Rates_current!$H$33,IF(AND(X129&lt;0,W129&lt;ABS(X129)),(-1*X129-W129)*Rates_current!$H$33,0))*IF(VLOOKUP($B129,TOCA_current!$B:$AH,33,FALSE)=0,1,0)*(1-TOCA_current!AP129)</f>
        <v>0</v>
      </c>
      <c r="V129" s="237">
        <f>MAX((TOCA_current!S129/SUMPRODUCT(TOCA_current!$D$4:$D$137,TOCA_current!$S$4:$S$137)-TOCA_current!AF129)*RT1SC!$C$4*VLOOKUP(Init!$R$4,Init!$K:$M,3,FALSE),0)</f>
        <v>1046.6778836283934</v>
      </c>
      <c r="W129" s="237">
        <f>TOCA_current!X129*VLOOKUP(Init!$R$4,Init!$K:$M,3,FALSE)</f>
        <v>0</v>
      </c>
      <c r="X129" s="237">
        <f>IF(TOCA_current!AH129=0,SUM(LS_current!D130:AA130),0)</f>
        <v>0</v>
      </c>
      <c r="Y129" s="218">
        <f>TOCA_current!D129*SUM('Charges_Including Slice and LS'!P129:U129)</f>
        <v>0</v>
      </c>
      <c r="Z129" s="218">
        <f>+TOCA_current!AF129*RT1SC!$C$4*VLOOKUP(Init!$R$4,Init!$K:$M,3,FALSE)+IF(VLOOKUP($B129,TOCA_current!B:AI,33,FALSE)=0,SUM(LS_current!D130:AA130),SUM(LS_current!D130:AY130)/2)</f>
        <v>72730.148681448001</v>
      </c>
      <c r="AA129" s="219">
        <f t="shared" si="4"/>
        <v>0</v>
      </c>
      <c r="AB129" s="224" t="str">
        <f>IF(TOCA_current!E129=1,"",AA129/O129-1)</f>
        <v/>
      </c>
      <c r="AC129" s="235" t="str">
        <f t="shared" si="5"/>
        <v/>
      </c>
    </row>
    <row r="130" spans="1:29" x14ac:dyDescent="0.25">
      <c r="B130" s="27">
        <v>10451</v>
      </c>
      <c r="C130" s="28" t="s">
        <v>134</v>
      </c>
      <c r="D130" s="217">
        <f>IF(Init!$R$9="Yes",(TOCA_previous!Y130-LDD_previous!D131),(TOCA_current!AF130-LDD_current!D131))*Rates_previous!$E$74*100*12</f>
        <v>8910867.9477600008</v>
      </c>
      <c r="E130" s="218">
        <f>IF(Init!$R$9="Yes",(TOCA_previous!AB130-LDD_previous!D131),(TOCA_current!AI130-LDD_current!D131))*Rates_previous!$E$75*100*12</f>
        <v>-1370300.86656</v>
      </c>
      <c r="F130" s="218">
        <f>IF(VLOOKUP($B130,TOCA_current!$B:$AH,33,FALSE)=0,(SUMPRODUCT(LS_Demand_Rates_Restatement!$C$4:$Z$4,IF(Init!$R$9="Yes",LS_previous!$D131:$AA131,LS_current!$D131:$AA131))-SUMPRODUCT(LS_Demand_Rates_Restatement!$C$4:$Z$4,IF(Init!$R$9="Yes",LDD_previous!$F131:$AC131,LDD_current!$F131:$AC131))),(SUMPRODUCT(LS_Demand_Rates_Restatement!$C$4:$AX$4,IF(Init!$R$9="Yes",LS_previous!$D131:$AY131,LS_current!$D131:$AY131))-SUMPRODUCT(LS_Demand_Rates_Restatement!$C$4:$AX$4,IF(Init!$R$9="Yes",LDD_previous!$F131:$BA131,LDD_current!$F131:$BA131)))/2)</f>
        <v>-170676.54744118702</v>
      </c>
      <c r="G130" s="218">
        <f>+SUMPRODUCT(LS_Demand_Rates_Restatement!$C$6:$Z$6,IF(Init!$R$9="Yes",Demand_previous!D131:AA131,Demand_current!D131:AA131))-SUMPRODUCT(LS_Demand_Rates_Restatement!$C$6:$Z$6,IF(Init!$R$9="Yes",LDD_previous!BB131:BY131,LDD_current!BB131:BY131))</f>
        <v>180513.40773482909</v>
      </c>
      <c r="H130" s="218">
        <f>-IRD!C131*Rates_previous!$H$32</f>
        <v>0</v>
      </c>
      <c r="I130" s="218">
        <f>+IF(AND(L130&gt;0,J130&gt;0),-1*MIN(L130,J130)*Rates_previous!$H$33,IF(AND(L130&lt;0,K130&lt;ABS(L130)),(-1*L130-K130)*Rates_previous!$H$33,IF(AND(K130&gt;0,J130&gt;0,L130&lt;=0,ABS(L130)&lt;K130),-1*MIN(K130,K130+L130,J130)*Rates_previous!$H$33,0)))*IF(VLOOKUP($B130,TOCA_current!$B:$AH,33,FALSE)=0,1,0)*(1-TOCA_previous!AI130)</f>
        <v>-9977.4697745663943</v>
      </c>
      <c r="J130" s="237">
        <f>MAX(IF(Init!$R$9="Yes",(TOCA_previous!S130/SUMPRODUCT(TOCA_previous!$D$4:$D$137,TOCA_previous!$S$4:$S$137)-TOCA_previous!Y130)*RT1SC!$C$3*VLOOKUP(Init!$R$3,Init!$K:$M,3,FALSE),V130),0)</f>
        <v>0.24287086344466127</v>
      </c>
      <c r="K130" s="237">
        <f>IF(Init!$R$9="Yes",TOCA_previous!W130*VLOOKUP(Init!$R$3,Init!$K:$M,3,FALSE),W130)</f>
        <v>0</v>
      </c>
      <c r="L130" s="237">
        <f>IF(Init!$R$9="No",X130,IF(TOCA_previous!AA130=0,SUM(LS_previous!D131:AA131),0))</f>
        <v>-3615.0252806399985</v>
      </c>
      <c r="M130" s="218">
        <f>+TOCA_previous!$D130*SUM('Charges_Including Slice and LS'!D130:I130)</f>
        <v>7540426.4717190759</v>
      </c>
      <c r="N130" s="218">
        <f>IF(Init!$R$9="Yes",TOCA_previous!Y130*RT1SC!$C$3*VLOOKUP(Init!$R$3,Init!$K:$M,3,FALSE)+IF(VLOOKUP($B130,TOCA_current!B:AO,33,FALSE)=0,SUM(LS_previous!D131:AA131),SUM(LS_previous!D131:AY131)/2),Z130)</f>
        <v>232422.79916589602</v>
      </c>
      <c r="O130" s="219">
        <f t="shared" si="3"/>
        <v>32.442714306770561</v>
      </c>
      <c r="P130" s="217">
        <f>(TOCA_current!AF130-LDD_current!D131)*Rates_current!$E$74*100*12</f>
        <v>9213141.8885771614</v>
      </c>
      <c r="Q130" s="218">
        <f>(TOCA_current!AI130-LDD_current!D131)*Rates_current!$E$75*100*12</f>
        <v>-1369630.1028578149</v>
      </c>
      <c r="R130" s="218">
        <f>IF(VLOOKUP($B130,TOCA_current!$B:$AH,33,FALSE)=0,(SUMPRODUCT(LS_Demand_Rates_Restatement!$C$5:$Z$5,LS_current!$D131:$AA131)-SUMPRODUCT(LS_Demand_Rates_Restatement!$C$5:$Z$5,LDD_current!$F131:$AC131)),(SUMPRODUCT(LS_Demand_Rates_Restatement!$C$5:$AX$5,LS_current!$D131:$AY131)-SUMPRODUCT(LS_Demand_Rates_Restatement!$C$5:$AX$5,LDD_current!$F131:$BA131))/2)</f>
        <v>69748.391805503139</v>
      </c>
      <c r="S130" s="218">
        <f>+SUMPRODUCT(LS_Demand_Rates_Restatement!$C$7:$Z$7,Demand_current!D131:AA131)-SUMPRODUCT(LS_Demand_Rates_Restatement!$C$7:$Z$7,LDD_current!BB131:BY131)</f>
        <v>183655.39450824432</v>
      </c>
      <c r="T130" s="218">
        <f>-IRD!G131*Rates_current!$H$32</f>
        <v>0</v>
      </c>
      <c r="U130" s="218">
        <f>+IF(AND(X130&gt;0,V130&gt;0),-1*MIN(X130,V130)*Rates_current!$H$33,IF(AND(X130&lt;0,W130&lt;ABS(X130)),(-1*X130-W130)*Rates_current!$H$33,0))*IF(VLOOKUP($B130,TOCA_current!$B:$AH,33,FALSE)=0,1,0)*(1-TOCA_current!AP130)</f>
        <v>36489.340829879067</v>
      </c>
      <c r="V130" s="237">
        <f>MAX((TOCA_current!S130/SUMPRODUCT(TOCA_current!$D$4:$D$137,TOCA_current!$S$4:$S$137)-TOCA_current!AF130)*RT1SC!$C$4*VLOOKUP(Init!$R$4,Init!$K:$M,3,FALSE),0)</f>
        <v>5094.3812454996068</v>
      </c>
      <c r="W130" s="237">
        <f>TOCA_current!X130*VLOOKUP(Init!$R$4,Init!$K:$M,3,FALSE)</f>
        <v>0</v>
      </c>
      <c r="X130" s="237">
        <f>IF(TOCA_current!AH130=0,SUM(LS_current!D131:AA131),0)</f>
        <v>4123.0893593083692</v>
      </c>
      <c r="Y130" s="218">
        <f>TOCA_current!D130*SUM('Charges_Including Slice and LS'!P130:U130)</f>
        <v>8133404.9128629733</v>
      </c>
      <c r="Z130" s="218">
        <f>+TOCA_current!AF130*RT1SC!$C$4*VLOOKUP(Init!$R$4,Init!$K:$M,3,FALSE)+IF(VLOOKUP($B130,TOCA_current!B:AI,33,FALSE)=0,SUM(LS_current!D131:AA131),SUM(LS_current!D131:AY131)/2)</f>
        <v>232428.40553738835</v>
      </c>
      <c r="AA130" s="219">
        <f t="shared" si="4"/>
        <v>34.993162277468002</v>
      </c>
      <c r="AB130" s="224">
        <f>IF(TOCA_current!E130=1,"",AA130/O130-1)</f>
        <v>7.8613889903939915E-2</v>
      </c>
      <c r="AC130" s="235">
        <f t="shared" si="5"/>
        <v>13</v>
      </c>
    </row>
    <row r="131" spans="1:29" x14ac:dyDescent="0.25">
      <c r="B131" s="27">
        <v>10482</v>
      </c>
      <c r="C131" s="28" t="s">
        <v>135</v>
      </c>
      <c r="D131" s="217">
        <f>IF(Init!$R$9="Yes",(TOCA_previous!Y131-LDD_previous!D132),(TOCA_current!AF131-LDD_current!D132))*Rates_previous!$E$74*100*12</f>
        <v>1361127.6662399997</v>
      </c>
      <c r="E131" s="218">
        <f>IF(Init!$R$9="Yes",(TOCA_previous!AB131-LDD_previous!D132),(TOCA_current!AI131-LDD_current!D132))*Rates_previous!$E$75*100*12</f>
        <v>-209312.31744000001</v>
      </c>
      <c r="F131" s="218">
        <f>IF(VLOOKUP($B131,TOCA_current!$B:$AH,33,FALSE)=0,(SUMPRODUCT(LS_Demand_Rates_Restatement!$C$4:$Z$4,IF(Init!$R$9="Yes",LS_previous!$D132:$AA132,LS_current!$D132:$AA132))-SUMPRODUCT(LS_Demand_Rates_Restatement!$C$4:$Z$4,IF(Init!$R$9="Yes",LDD_previous!$F132:$AC132,LDD_current!$F132:$AC132))),(SUMPRODUCT(LS_Demand_Rates_Restatement!$C$4:$AX$4,IF(Init!$R$9="Yes",LS_previous!$D132:$AY132,LS_current!$D132:$AY132))-SUMPRODUCT(LS_Demand_Rates_Restatement!$C$4:$AX$4,IF(Init!$R$9="Yes",LDD_previous!$F132:$BA132,LDD_current!$F132:$BA132)))/2)</f>
        <v>-363545.09725761105</v>
      </c>
      <c r="G131" s="218">
        <f>+SUMPRODUCT(LS_Demand_Rates_Restatement!$C$6:$Z$6,IF(Init!$R$9="Yes",Demand_previous!D132:AA132,Demand_current!D132:AA132))-SUMPRODUCT(LS_Demand_Rates_Restatement!$C$6:$Z$6,IF(Init!$R$9="Yes",LDD_previous!BB132:BY132,LDD_current!BB132:BY132))</f>
        <v>33646.212908440175</v>
      </c>
      <c r="H131" s="218">
        <f>-IRD!C132*Rates_previous!$H$32</f>
        <v>0</v>
      </c>
      <c r="I131" s="218">
        <f>+IF(AND(L131&gt;0,J131&gt;0),-1*MIN(L131,J131)*Rates_previous!$H$33,IF(AND(L131&lt;0,K131&lt;ABS(L131)),(-1*L131-K131)*Rates_previous!$H$33,IF(AND(K131&gt;0,J131&gt;0,L131&lt;=0,ABS(L131)&lt;K131),-1*MIN(K131,K131+L131,J131)*Rates_previous!$H$33,0)))*IF(VLOOKUP($B131,TOCA_current!$B:$AH,33,FALSE)=0,1,0)*(1-TOCA_previous!AI131)</f>
        <v>-34165.042578393579</v>
      </c>
      <c r="J131" s="237">
        <f>MAX(IF(Init!$R$9="Yes",(TOCA_previous!S131/SUMPRODUCT(TOCA_previous!$D$4:$D$137,TOCA_previous!$S$4:$S$137)-TOCA_previous!Y131)*RT1SC!$C$3*VLOOKUP(Init!$R$3,Init!$K:$M,3,FALSE),V131),0)</f>
        <v>132.95832926096813</v>
      </c>
      <c r="K131" s="237">
        <f>IF(Init!$R$9="Yes",TOCA_previous!W131*VLOOKUP(Init!$R$3,Init!$K:$M,3,FALSE),W131)</f>
        <v>0</v>
      </c>
      <c r="L131" s="237">
        <f>IF(Init!$R$9="No",X131,IF(TOCA_previous!AA131=0,SUM(LS_previous!D132:AA132),0))</f>
        <v>-12378.638615359994</v>
      </c>
      <c r="M131" s="218">
        <f>+TOCA_previous!$D131*SUM('Charges_Including Slice and LS'!D131:I131)</f>
        <v>787751.42187243525</v>
      </c>
      <c r="N131" s="218">
        <f>IF(Init!$R$9="Yes",TOCA_previous!Y131*RT1SC!$C$3*VLOOKUP(Init!$R$3,Init!$K:$M,3,FALSE)+IF(VLOOKUP($B131,TOCA_current!B:AO,33,FALSE)=0,SUM(LS_previous!D132:AA132),SUM(LS_previous!D132:AY132)/2),Z131)</f>
        <v>23675.942713504002</v>
      </c>
      <c r="O131" s="219">
        <f t="shared" si="3"/>
        <v>33.272230441034431</v>
      </c>
      <c r="P131" s="217">
        <f>(TOCA_current!AF131-LDD_current!D132)*Rates_current!$E$74*100*12</f>
        <v>1006465.2047005573</v>
      </c>
      <c r="Q131" s="218">
        <f>(TOCA_current!AI131-LDD_current!D132)*Rates_current!$E$75*100*12</f>
        <v>-149621.60124180213</v>
      </c>
      <c r="R131" s="218">
        <f>IF(VLOOKUP($B131,TOCA_current!$B:$AH,33,FALSE)=0,(SUMPRODUCT(LS_Demand_Rates_Restatement!$C$5:$Z$5,LS_current!$D132:$AA132)-SUMPRODUCT(LS_Demand_Rates_Restatement!$C$5:$Z$5,LDD_current!$F132:$AC132)),(SUMPRODUCT(LS_Demand_Rates_Restatement!$C$5:$AX$5,LS_current!$D132:$AY132)-SUMPRODUCT(LS_Demand_Rates_Restatement!$C$5:$AX$5,LDD_current!$F132:$BA132))/2)</f>
        <v>-34027.644615630416</v>
      </c>
      <c r="S131" s="218">
        <f>+SUMPRODUCT(LS_Demand_Rates_Restatement!$C$7:$Z$7,Demand_current!D132:AA132)-SUMPRODUCT(LS_Demand_Rates_Restatement!$C$7:$Z$7,LDD_current!BB132:BY132)</f>
        <v>37065.378694569095</v>
      </c>
      <c r="T131" s="218">
        <f>-IRD!G132*Rates_current!$H$32</f>
        <v>0</v>
      </c>
      <c r="U131" s="218">
        <f>+IF(AND(X131&gt;0,V131&gt;0),-1*MIN(X131,V131)*Rates_current!$H$33,IF(AND(X131&lt;0,W131&lt;ABS(X131)),(-1*X131-W131)*Rates_current!$H$33,0))*IF(VLOOKUP($B131,TOCA_current!$B:$AH,33,FALSE)=0,1,0)*(1-TOCA_current!AP131)</f>
        <v>-11184.705758818152</v>
      </c>
      <c r="V131" s="237">
        <f>MAX((TOCA_current!S131/SUMPRODUCT(TOCA_current!$D$4:$D$137,TOCA_current!$S$4:$S$137)-TOCA_current!AF131)*RT1SC!$C$4*VLOOKUP(Init!$R$4,Init!$K:$M,3,FALSE),0)</f>
        <v>10836.629504390236</v>
      </c>
      <c r="W131" s="237">
        <f>TOCA_current!X131*VLOOKUP(Init!$R$4,Init!$K:$M,3,FALSE)</f>
        <v>0</v>
      </c>
      <c r="X131" s="237">
        <f>IF(TOCA_current!AH131=0,SUM(LS_current!D132:AA132),0)</f>
        <v>-1263.8085603184354</v>
      </c>
      <c r="Y131" s="218">
        <f>TOCA_current!D131*SUM('Charges_Including Slice and LS'!P131:U131)</f>
        <v>848696.63177887572</v>
      </c>
      <c r="Z131" s="218">
        <f>+TOCA_current!AF131*RT1SC!$C$4*VLOOKUP(Init!$R$4,Init!$K:$M,3,FALSE)+IF(VLOOKUP($B131,TOCA_current!B:AI,33,FALSE)=0,SUM(LS_current!D132:AA132),SUM(LS_current!D132:AY132)/2)</f>
        <v>23676.799058705568</v>
      </c>
      <c r="AA131" s="219">
        <f t="shared" si="4"/>
        <v>35.845074736435876</v>
      </c>
      <c r="AB131" s="224">
        <f>IF(TOCA_current!E131=1,"",AA131/O131-1)</f>
        <v>7.7327076102129189E-2</v>
      </c>
      <c r="AC131" s="235">
        <f t="shared" si="5"/>
        <v>15</v>
      </c>
    </row>
    <row r="132" spans="1:29" x14ac:dyDescent="0.25">
      <c r="B132" s="27">
        <v>10502</v>
      </c>
      <c r="C132" s="28" t="s">
        <v>136</v>
      </c>
      <c r="D132" s="217">
        <f>IF(Init!$R$9="Yes",(TOCA_previous!Y132-LDD_previous!D133),(TOCA_current!AF132-LDD_current!D133))*Rates_previous!$E$74*100*12</f>
        <v>3267977.16132</v>
      </c>
      <c r="E132" s="218">
        <f>IF(Init!$R$9="Yes",(TOCA_previous!AB132-LDD_previous!D133),(TOCA_current!AI132-LDD_current!D133))*Rates_previous!$E$75*100*12</f>
        <v>-502544.97792000003</v>
      </c>
      <c r="F132" s="218">
        <f>IF(VLOOKUP($B132,TOCA_current!$B:$AH,33,FALSE)=0,(SUMPRODUCT(LS_Demand_Rates_Restatement!$C$4:$Z$4,IF(Init!$R$9="Yes",LS_previous!$D133:$AA133,LS_current!$D133:$AA133))-SUMPRODUCT(LS_Demand_Rates_Restatement!$C$4:$Z$4,IF(Init!$R$9="Yes",LDD_previous!$F133:$AC133,LDD_current!$F133:$AC133))),(SUMPRODUCT(LS_Demand_Rates_Restatement!$C$4:$AX$4,IF(Init!$R$9="Yes",LS_previous!$D133:$AY133,LS_current!$D133:$AY133))-SUMPRODUCT(LS_Demand_Rates_Restatement!$C$4:$AX$4,IF(Init!$R$9="Yes",LDD_previous!$F133:$BA133,LDD_current!$F133:$BA133)))/2)</f>
        <v>235417.44305999883</v>
      </c>
      <c r="G132" s="218">
        <f>+SUMPRODUCT(LS_Demand_Rates_Restatement!$C$6:$Z$6,IF(Init!$R$9="Yes",Demand_previous!D133:AA133,Demand_current!D133:AA133))-SUMPRODUCT(LS_Demand_Rates_Restatement!$C$6:$Z$6,IF(Init!$R$9="Yes",LDD_previous!BB133:BY133,LDD_current!BB133:BY133))</f>
        <v>226231.57429188027</v>
      </c>
      <c r="H132" s="218">
        <f>-IRD!C133*Rates_previous!$H$32</f>
        <v>0</v>
      </c>
      <c r="I132" s="218">
        <f>+IF(AND(L132&gt;0,J132&gt;0),-1*MIN(L132,J132)*Rates_previous!$H$33,IF(AND(L132&lt;0,K132&lt;ABS(L132)),(-1*L132-K132)*Rates_previous!$H$33,IF(AND(K132&gt;0,J132&gt;0,L132&lt;=0,ABS(L132)&lt;K132),-1*MIN(K132,K132+L132,J132)*Rates_previous!$H$33,0)))*IF(VLOOKUP($B132,TOCA_current!$B:$AH,33,FALSE)=0,1,0)*(1-TOCA_previous!AI132)</f>
        <v>1962.8425438595486</v>
      </c>
      <c r="J132" s="237">
        <f>MAX(IF(Init!$R$9="Yes",(TOCA_previous!S132/SUMPRODUCT(TOCA_previous!$D$4:$D$137,TOCA_previous!$S$4:$S$137)-TOCA_previous!Y132)*RT1SC!$C$3*VLOOKUP(Init!$R$3,Init!$K:$M,3,FALSE),V132),0)</f>
        <v>711.17483473172058</v>
      </c>
      <c r="K132" s="237">
        <f>IF(Init!$R$9="Yes",TOCA_previous!W132*VLOOKUP(Init!$R$3,Init!$K:$M,3,FALSE),W132)</f>
        <v>0</v>
      </c>
      <c r="L132" s="237">
        <f>IF(Init!$R$9="No",X132,IF(TOCA_previous!AA132=0,SUM(LS_previous!D133:AA133),0))</f>
        <v>9551.9330075199996</v>
      </c>
      <c r="M132" s="218">
        <f>+TOCA_previous!$D132*SUM('Charges_Including Slice and LS'!D132:I132)</f>
        <v>3229044.0432957388</v>
      </c>
      <c r="N132" s="218">
        <f>IF(Init!$R$9="Yes",TOCA_previous!Y132*RT1SC!$C$3*VLOOKUP(Init!$R$3,Init!$K:$M,3,FALSE)+IF(VLOOKUP($B132,TOCA_current!B:AO,33,FALSE)=0,SUM(LS_previous!D133:AA133),SUM(LS_previous!D133:AY133)/2),Z132)</f>
        <v>96116.589112972011</v>
      </c>
      <c r="O132" s="219">
        <f t="shared" si="3"/>
        <v>33.595075242427043</v>
      </c>
      <c r="P132" s="217">
        <f>(TOCA_current!AF132-LDD_current!D133)*Rates_current!$E$74*100*12</f>
        <v>3792626.392612278</v>
      </c>
      <c r="Q132" s="218">
        <f>(TOCA_current!AI132-LDD_current!D133)*Rates_current!$E$75*100*12</f>
        <v>-563813.6630301082</v>
      </c>
      <c r="R132" s="218">
        <f>IF(VLOOKUP($B132,TOCA_current!$B:$AH,33,FALSE)=0,(SUMPRODUCT(LS_Demand_Rates_Restatement!$C$5:$Z$5,LS_current!$D133:$AA133)-SUMPRODUCT(LS_Demand_Rates_Restatement!$C$5:$Z$5,LDD_current!$F133:$AC133)),(SUMPRODUCT(LS_Demand_Rates_Restatement!$C$5:$AX$5,LS_current!$D133:$AY133)-SUMPRODUCT(LS_Demand_Rates_Restatement!$C$5:$AX$5,LDD_current!$F133:$BA133))/2)</f>
        <v>-122727.51590914249</v>
      </c>
      <c r="S132" s="218">
        <f>+SUMPRODUCT(LS_Demand_Rates_Restatement!$C$7:$Z$7,Demand_current!D133:AA133)-SUMPRODUCT(LS_Demand_Rates_Restatement!$C$7:$Z$7,LDD_current!BB133:BY133)</f>
        <v>230410.26520350511</v>
      </c>
      <c r="T132" s="218">
        <f>-IRD!G133*Rates_current!$H$32</f>
        <v>0</v>
      </c>
      <c r="U132" s="218">
        <f>+IF(AND(X132&gt;0,V132&gt;0),-1*MIN(X132,V132)*Rates_current!$H$33,IF(AND(X132&lt;0,W132&lt;ABS(X132)),(-1*X132-W132)*Rates_current!$H$33,0))*IF(VLOOKUP($B132,TOCA_current!$B:$AH,33,FALSE)=0,1,0)*(1-TOCA_current!AP132)</f>
        <v>-41697.622257716059</v>
      </c>
      <c r="V132" s="237">
        <f>MAX((TOCA_current!S132/SUMPRODUCT(TOCA_current!$D$4:$D$137,TOCA_current!$S$4:$S$137)-TOCA_current!AF132)*RT1SC!$C$4*VLOOKUP(Init!$R$4,Init!$K:$M,3,FALSE),0)</f>
        <v>5.5560564739047864E-2</v>
      </c>
      <c r="W132" s="237">
        <f>TOCA_current!X132*VLOOKUP(Init!$R$4,Init!$K:$M,3,FALSE)</f>
        <v>0</v>
      </c>
      <c r="X132" s="237">
        <f>IF(TOCA_current!AH132=0,SUM(LS_current!D133:AA133),0)</f>
        <v>-5072.9936922216466</v>
      </c>
      <c r="Y132" s="218">
        <f>TOCA_current!D132*SUM('Charges_Including Slice and LS'!P132:U132)</f>
        <v>3294797.856618817</v>
      </c>
      <c r="Z132" s="218">
        <f>+TOCA_current!AF132*RT1SC!$C$4*VLOOKUP(Init!$R$4,Init!$K:$M,3,FALSE)+IF(VLOOKUP($B132,TOCA_current!B:AI,33,FALSE)=0,SUM(LS_current!D133:AA133),SUM(LS_current!D133:AY133)/2)</f>
        <v>96118.645238186349</v>
      </c>
      <c r="AA132" s="219">
        <f t="shared" si="4"/>
        <v>34.278446689028534</v>
      </c>
      <c r="AB132" s="224">
        <f>IF(TOCA_current!E132=1,"",AA132/O132-1)</f>
        <v>2.0341417355674407E-2</v>
      </c>
      <c r="AC132" s="235">
        <f t="shared" si="5"/>
        <v>117</v>
      </c>
    </row>
    <row r="133" spans="1:29" x14ac:dyDescent="0.25">
      <c r="B133" s="27">
        <v>10597</v>
      </c>
      <c r="C133" s="28" t="s">
        <v>137</v>
      </c>
      <c r="D133" s="217">
        <f>IF(Init!$R$9="Yes",(TOCA_previous!Y133-LDD_previous!D134),(TOCA_current!AF133-LDD_current!D134))*Rates_previous!$E$74*100*12</f>
        <v>4248817.4298</v>
      </c>
      <c r="E133" s="218">
        <f>IF(Init!$R$9="Yes",(TOCA_previous!AB133-LDD_previous!D134),(TOCA_current!AI133-LDD_current!D134))*Rates_previous!$E$75*100*12</f>
        <v>-653377.22880000004</v>
      </c>
      <c r="F133" s="218">
        <f>IF(VLOOKUP($B133,TOCA_current!$B:$AH,33,FALSE)=0,(SUMPRODUCT(LS_Demand_Rates_Restatement!$C$4:$Z$4,IF(Init!$R$9="Yes",LS_previous!$D134:$AA134,LS_current!$D134:$AA134))-SUMPRODUCT(LS_Demand_Rates_Restatement!$C$4:$Z$4,IF(Init!$R$9="Yes",LDD_previous!$F134:$AC134,LDD_current!$F134:$AC134))),(SUMPRODUCT(LS_Demand_Rates_Restatement!$C$4:$AX$4,IF(Init!$R$9="Yes",LS_previous!$D134:$AY134,LS_current!$D134:$AY134))-SUMPRODUCT(LS_Demand_Rates_Restatement!$C$4:$AX$4,IF(Init!$R$9="Yes",LDD_previous!$F134:$BA134,LDD_current!$F134:$BA134)))/2)</f>
        <v>-50216.308245278211</v>
      </c>
      <c r="G133" s="218">
        <f>+SUMPRODUCT(LS_Demand_Rates_Restatement!$C$6:$Z$6,IF(Init!$R$9="Yes",Demand_previous!D134:AA134,Demand_current!D134:AA134))-SUMPRODUCT(LS_Demand_Rates_Restatement!$C$6:$Z$6,IF(Init!$R$9="Yes",LDD_previous!BB134:BY134,LDD_current!BB134:BY134))</f>
        <v>154060.85996362177</v>
      </c>
      <c r="H133" s="218">
        <f>-IRD!C134*Rates_previous!$H$32</f>
        <v>0</v>
      </c>
      <c r="I133" s="218">
        <f>+IF(AND(L133&gt;0,J133&gt;0),-1*MIN(L133,J133)*Rates_previous!$H$33,IF(AND(L133&lt;0,K133&lt;ABS(L133)),(-1*L133-K133)*Rates_previous!$H$33,IF(AND(K133&gt;0,J133&gt;0,L133&lt;=0,ABS(L133)&lt;K133),-1*MIN(K133,K133+L133,J133)*Rates_previous!$H$33,0)))*IF(VLOOKUP($B133,TOCA_current!$B:$AH,33,FALSE)=0,1,0)*(1-TOCA_previous!AI133)</f>
        <v>-10262.261055071978</v>
      </c>
      <c r="J133" s="237">
        <f>MAX(IF(Init!$R$9="Yes",(TOCA_previous!S133/SUMPRODUCT(TOCA_previous!$D$4:$D$137,TOCA_previous!$S$4:$S$137)-TOCA_previous!Y133)*RT1SC!$C$3*VLOOKUP(Init!$R$3,Init!$K:$M,3,FALSE),V133),0)</f>
        <v>1255.1994369225827</v>
      </c>
      <c r="K133" s="237">
        <f>IF(Init!$R$9="Yes",TOCA_previous!W133*VLOOKUP(Init!$R$3,Init!$K:$M,3,FALSE),W133)</f>
        <v>0</v>
      </c>
      <c r="L133" s="237">
        <f>IF(Init!$R$9="No",X133,IF(TOCA_previous!AA133=0,SUM(LS_previous!D134:AA134),0))</f>
        <v>-3718.2105271999922</v>
      </c>
      <c r="M133" s="218">
        <f>+TOCA_previous!$D133*SUM('Charges_Including Slice and LS'!D133:I133)</f>
        <v>3689022.4916632716</v>
      </c>
      <c r="N133" s="218">
        <f>IF(Init!$R$9="Yes",TOCA_previous!Y133*RT1SC!$C$3*VLOOKUP(Init!$R$3,Init!$K:$M,3,FALSE)+IF(VLOOKUP($B133,TOCA_current!B:AO,33,FALSE)=0,SUM(LS_previous!D134:AA134),SUM(LS_previous!D134:AY134)/2),Z133)</f>
        <v>108827.68606558001</v>
      </c>
      <c r="O133" s="219">
        <f t="shared" ref="O133:O137" si="6">+M133/N133</f>
        <v>33.897830828087727</v>
      </c>
      <c r="P133" s="217">
        <f>(TOCA_current!AF133-LDD_current!D134)*Rates_current!$E$74*100*12</f>
        <v>4430328.1440557232</v>
      </c>
      <c r="Q133" s="218">
        <f>(TOCA_current!AI133-LDD_current!D134)*Rates_current!$E$75*100*12</f>
        <v>-658614.71200830641</v>
      </c>
      <c r="R133" s="218">
        <f>IF(VLOOKUP($B133,TOCA_current!$B:$AH,33,FALSE)=0,(SUMPRODUCT(LS_Demand_Rates_Restatement!$C$5:$Z$5,LS_current!$D134:$AA134)-SUMPRODUCT(LS_Demand_Rates_Restatement!$C$5:$Z$5,LDD_current!$F134:$AC134)),(SUMPRODUCT(LS_Demand_Rates_Restatement!$C$5:$AX$5,LS_current!$D134:$AY134)-SUMPRODUCT(LS_Demand_Rates_Restatement!$C$5:$AX$5,LDD_current!$F134:$BA134))/2)</f>
        <v>9612.0709758698795</v>
      </c>
      <c r="S133" s="218">
        <f>+SUMPRODUCT(LS_Demand_Rates_Restatement!$C$7:$Z$7,Demand_current!D134:AA134)-SUMPRODUCT(LS_Demand_Rates_Restatement!$C$7:$Z$7,LDD_current!BB134:BY134)</f>
        <v>168189.41270743409</v>
      </c>
      <c r="T133" s="218">
        <f>-IRD!G134*Rates_current!$H$32</f>
        <v>0</v>
      </c>
      <c r="U133" s="218">
        <f>+IF(AND(X133&gt;0,V133&gt;0),-1*MIN(X133,V133)*Rates_current!$H$33,IF(AND(X133&lt;0,W133&lt;ABS(X133)),(-1*X133-W133)*Rates_current!$H$33,0))*IF(VLOOKUP($B133,TOCA_current!$B:$AH,33,FALSE)=0,1,0)*(1-TOCA_current!AP133)</f>
        <v>-8451.150177601392</v>
      </c>
      <c r="V133" s="237">
        <f>MAX((TOCA_current!S133/SUMPRODUCT(TOCA_current!$D$4:$D$137,TOCA_current!$S$4:$S$137)-TOCA_current!AF133)*RT1SC!$C$4*VLOOKUP(Init!$R$4,Init!$K:$M,3,FALSE),0)</f>
        <v>2746.548633045697</v>
      </c>
      <c r="W133" s="237">
        <f>TOCA_current!X133*VLOOKUP(Init!$R$4,Init!$K:$M,3,FALSE)</f>
        <v>0</v>
      </c>
      <c r="X133" s="237">
        <f>IF(TOCA_current!AH133=0,SUM(LS_current!D134:AA134),0)</f>
        <v>-954.9322234577844</v>
      </c>
      <c r="Y133" s="218">
        <f>TOCA_current!D133*SUM('Charges_Including Slice and LS'!P133:U133)</f>
        <v>3941063.7655531196</v>
      </c>
      <c r="Z133" s="218">
        <f>+TOCA_current!AF133*RT1SC!$C$4*VLOOKUP(Init!$R$4,Init!$K:$M,3,FALSE)+IF(VLOOKUP($B133,TOCA_current!B:AI,33,FALSE)=0,SUM(LS_current!D134:AA134),SUM(LS_current!D134:AY134)/2)</f>
        <v>108830.35925841422</v>
      </c>
      <c r="AA133" s="219">
        <f t="shared" ref="AA133:AA137" si="7">+Y133/Z133</f>
        <v>36.212907798964345</v>
      </c>
      <c r="AB133" s="224">
        <f>IF(TOCA_current!E133=1,"",AA133/O133-1)</f>
        <v>6.8295726137093782E-2</v>
      </c>
      <c r="AC133" s="235">
        <f t="shared" ref="AC133:AC137" si="8">IF(AB133="","",RANK(AB133,$AB$4:$AB$137))</f>
        <v>38</v>
      </c>
    </row>
    <row r="134" spans="1:29" x14ac:dyDescent="0.25">
      <c r="B134" s="27">
        <v>10706</v>
      </c>
      <c r="C134" s="28" t="s">
        <v>138</v>
      </c>
      <c r="D134" s="217">
        <f>IF(Init!$R$9="Yes",(TOCA_previous!Y134-LDD_previous!D135),(TOCA_current!AF134-LDD_current!D135))*Rates_previous!$E$74*100*12</f>
        <v>5737727.3095199997</v>
      </c>
      <c r="E134" s="218">
        <f>IF(Init!$R$9="Yes",(TOCA_previous!AB134-LDD_previous!D135),(TOCA_current!AI134-LDD_current!D135))*Rates_previous!$E$75*100*12</f>
        <v>-882339.71712000004</v>
      </c>
      <c r="F134" s="218">
        <f>IF(VLOOKUP($B134,TOCA_current!$B:$AH,33,FALSE)=0,(SUMPRODUCT(LS_Demand_Rates_Restatement!$C$4:$Z$4,IF(Init!$R$9="Yes",LS_previous!$D135:$AA135,LS_current!$D135:$AA135))-SUMPRODUCT(LS_Demand_Rates_Restatement!$C$4:$Z$4,IF(Init!$R$9="Yes",LDD_previous!$F135:$AC135,LDD_current!$F135:$AC135))),(SUMPRODUCT(LS_Demand_Rates_Restatement!$C$4:$AX$4,IF(Init!$R$9="Yes",LS_previous!$D135:$AY135,LS_current!$D135:$AY135))-SUMPRODUCT(LS_Demand_Rates_Restatement!$C$4:$AX$4,IF(Init!$R$9="Yes",LDD_previous!$F135:$BA135,LDD_current!$F135:$BA135)))/2)</f>
        <v>-357334.45139728149</v>
      </c>
      <c r="G134" s="218">
        <f>+SUMPRODUCT(LS_Demand_Rates_Restatement!$C$6:$Z$6,IF(Init!$R$9="Yes",Demand_previous!D135:AA135,Demand_current!D135:AA135))-SUMPRODUCT(LS_Demand_Rates_Restatement!$C$6:$Z$6,IF(Init!$R$9="Yes",LDD_previous!BB135:BY135,LDD_current!BB135:BY135))</f>
        <v>231300.72148103625</v>
      </c>
      <c r="H134" s="218">
        <f>-IRD!C135*Rates_previous!$H$32</f>
        <v>0</v>
      </c>
      <c r="I134" s="218">
        <f>+IF(AND(L134&gt;0,J134&gt;0),-1*MIN(L134,J134)*Rates_previous!$H$33,IF(AND(L134&lt;0,K134&lt;ABS(L134)),(-1*L134-K134)*Rates_previous!$H$33,IF(AND(K134&gt;0,J134&gt;0,L134&lt;=0,ABS(L134)&lt;K134),-1*MIN(K134,K134+L134,J134)*Rates_previous!$H$33,0)))*IF(VLOOKUP($B134,TOCA_current!$B:$AH,33,FALSE)=0,1,0)*(1-TOCA_previous!AI134)</f>
        <v>-30402.906014092798</v>
      </c>
      <c r="J134" s="237">
        <f>MAX(IF(Init!$R$9="Yes",(TOCA_previous!S134/SUMPRODUCT(TOCA_previous!$D$4:$D$137,TOCA_previous!$S$4:$S$137)-TOCA_previous!Y134)*RT1SC!$C$3*VLOOKUP(Init!$R$3,Init!$K:$M,3,FALSE),V134),0)</f>
        <v>0.64451663768053113</v>
      </c>
      <c r="K134" s="237">
        <f>IF(Init!$R$9="Yes",TOCA_previous!W134*VLOOKUP(Init!$R$3,Init!$K:$M,3,FALSE),W134)</f>
        <v>0</v>
      </c>
      <c r="L134" s="237">
        <f>IF(Init!$R$9="No",X134,IF(TOCA_previous!AA134=0,SUM(LS_previous!D135:AA135),0))</f>
        <v>-11015.545657279999</v>
      </c>
      <c r="M134" s="218">
        <f>+TOCA_previous!$D134*SUM('Charges_Including Slice and LS'!D134:I134)</f>
        <v>4698950.9564696616</v>
      </c>
      <c r="N134" s="218">
        <f>IF(Init!$R$9="Yes",TOCA_previous!Y134*RT1SC!$C$3*VLOOKUP(Init!$R$3,Init!$K:$M,3,FALSE)+IF(VLOOKUP($B134,TOCA_current!B:AO,33,FALSE)=0,SUM(LS_previous!D135:AA135),SUM(LS_previous!D135:AY135)/2),Z134)</f>
        <v>140969.72439119202</v>
      </c>
      <c r="O134" s="219">
        <f t="shared" si="6"/>
        <v>33.333050601915332</v>
      </c>
      <c r="P134" s="217">
        <f>(TOCA_current!AF134-LDD_current!D135)*Rates_current!$E$74*100*12</f>
        <v>5853389.7431269251</v>
      </c>
      <c r="Q134" s="218">
        <f>(TOCA_current!AI134-LDD_current!D135)*Rates_current!$E$75*100*12</f>
        <v>-870167.73353784916</v>
      </c>
      <c r="R134" s="218">
        <f>IF(VLOOKUP($B134,TOCA_current!$B:$AH,33,FALSE)=0,(SUMPRODUCT(LS_Demand_Rates_Restatement!$C$5:$Z$5,LS_current!$D135:$AA135)-SUMPRODUCT(LS_Demand_Rates_Restatement!$C$5:$Z$5,LDD_current!$F135:$AC135)),(SUMPRODUCT(LS_Demand_Rates_Restatement!$C$5:$AX$5,LS_current!$D135:$AY135)-SUMPRODUCT(LS_Demand_Rates_Restatement!$C$5:$AX$5,LDD_current!$F135:$BA135))/2)</f>
        <v>-117143.00692695567</v>
      </c>
      <c r="S134" s="218">
        <f>+SUMPRODUCT(LS_Demand_Rates_Restatement!$C$7:$Z$7,Demand_current!D135:AA135)-SUMPRODUCT(LS_Demand_Rates_Restatement!$C$7:$Z$7,LDD_current!BB135:BY135)</f>
        <v>251887.61041112884</v>
      </c>
      <c r="T134" s="218">
        <f>-IRD!G135*Rates_current!$H$32</f>
        <v>0</v>
      </c>
      <c r="U134" s="218">
        <f>+IF(AND(X134&gt;0,V134&gt;0),-1*MIN(X134,V134)*Rates_current!$H$33,IF(AND(X134&lt;0,W134&lt;ABS(X134)),(-1*X134-W134)*Rates_current!$H$33,0))*IF(VLOOKUP($B134,TOCA_current!$B:$AH,33,FALSE)=0,1,0)*(1-TOCA_current!AP134)</f>
        <v>-36072.501911810774</v>
      </c>
      <c r="V134" s="237">
        <f>MAX((TOCA_current!S134/SUMPRODUCT(TOCA_current!$D$4:$D$137,TOCA_current!$S$4:$S$137)-TOCA_current!AF134)*RT1SC!$C$4*VLOOKUP(Init!$R$4,Init!$K:$M,3,FALSE),0)</f>
        <v>5244.9382646086397</v>
      </c>
      <c r="W134" s="237">
        <f>TOCA_current!X134*VLOOKUP(Init!$R$4,Init!$K:$M,3,FALSE)</f>
        <v>0</v>
      </c>
      <c r="X134" s="237">
        <f>IF(TOCA_current!AH134=0,SUM(LS_current!D135:AA135),0)</f>
        <v>-4075.9889165887885</v>
      </c>
      <c r="Y134" s="218">
        <f>TOCA_current!D134*SUM('Charges_Including Slice and LS'!P134:U134)</f>
        <v>5081894.1111614387</v>
      </c>
      <c r="Z134" s="218">
        <f>+TOCA_current!AF134*RT1SC!$C$4*VLOOKUP(Init!$R$4,Init!$K:$M,3,FALSE)+IF(VLOOKUP($B134,TOCA_current!B:AI,33,FALSE)=0,SUM(LS_current!D135:AA135),SUM(LS_current!D135:AY135)/2)</f>
        <v>140973.33434141919</v>
      </c>
      <c r="AA134" s="219">
        <f t="shared" si="7"/>
        <v>36.048619654932388</v>
      </c>
      <c r="AB134" s="224">
        <f>IF(TOCA_current!E134=1,"",AA134/O134-1)</f>
        <v>8.146776259539279E-2</v>
      </c>
      <c r="AC134" s="235">
        <f t="shared" si="8"/>
        <v>12</v>
      </c>
    </row>
    <row r="135" spans="1:29" x14ac:dyDescent="0.25">
      <c r="B135" s="27">
        <v>11680</v>
      </c>
      <c r="C135" s="28" t="s">
        <v>139</v>
      </c>
      <c r="D135" s="217">
        <f>IF(Init!$R$9="Yes",(TOCA_previous!Y135-LDD_previous!D136),(TOCA_current!AF135-LDD_current!D136))*Rates_previous!$E$74*100*12</f>
        <v>2101699.7211600002</v>
      </c>
      <c r="E135" s="218">
        <f>IF(Init!$R$9="Yes",(TOCA_previous!AB135-LDD_previous!D136),(TOCA_current!AI135-LDD_current!D136))*Rates_previous!$E$75*100*12</f>
        <v>-323196.45695999998</v>
      </c>
      <c r="F135" s="218">
        <f>IF(VLOOKUP($B135,TOCA_current!$B:$AH,33,FALSE)=0,(SUMPRODUCT(LS_Demand_Rates_Restatement!$C$4:$Z$4,IF(Init!$R$9="Yes",LS_previous!$D136:$AA136,LS_current!$D136:$AA136))-SUMPRODUCT(LS_Demand_Rates_Restatement!$C$4:$Z$4,IF(Init!$R$9="Yes",LDD_previous!$F136:$AC136,LDD_current!$F136:$AC136))),(SUMPRODUCT(LS_Demand_Rates_Restatement!$C$4:$AX$4,IF(Init!$R$9="Yes",LS_previous!$D136:$AY136,LS_current!$D136:$AY136))-SUMPRODUCT(LS_Demand_Rates_Restatement!$C$4:$AX$4,IF(Init!$R$9="Yes",LDD_previous!$F136:$BA136,LDD_current!$F136:$BA136)))/2)</f>
        <v>87688.539651686573</v>
      </c>
      <c r="G135" s="218">
        <f>+SUMPRODUCT(LS_Demand_Rates_Restatement!$C$6:$Z$6,IF(Init!$R$9="Yes",Demand_previous!D136:AA136,Demand_current!D136:AA136))-SUMPRODUCT(LS_Demand_Rates_Restatement!$C$6:$Z$6,IF(Init!$R$9="Yes",LDD_previous!BB136:BY136,LDD_current!BB136:BY136))</f>
        <v>55994.332279326954</v>
      </c>
      <c r="H135" s="218">
        <f>-IRD!C136*Rates_previous!$H$32</f>
        <v>0</v>
      </c>
      <c r="I135" s="218">
        <f>+IF(AND(L135&gt;0,J135&gt;0),-1*MIN(L135,J135)*Rates_previous!$H$33,IF(AND(L135&lt;0,K135&lt;ABS(L135)),(-1*L135-K135)*Rates_previous!$H$33,IF(AND(K135&gt;0,J135&gt;0,L135&lt;=0,ABS(L135)&lt;K135),-1*MIN(K135,K135+L135,J135)*Rates_previous!$H$33,0)))*IF(VLOOKUP($B135,TOCA_current!$B:$AH,33,FALSE)=0,1,0)*(1-TOCA_previous!AI135)</f>
        <v>0</v>
      </c>
      <c r="J135" s="237">
        <f>MAX(IF(Init!$R$9="Yes",(TOCA_previous!S135/SUMPRODUCT(TOCA_previous!$D$4:$D$137,TOCA_previous!$S$4:$S$137)-TOCA_previous!Y135)*RT1SC!$C$3*VLOOKUP(Init!$R$3,Init!$K:$M,3,FALSE),V135),0)</f>
        <v>0</v>
      </c>
      <c r="K135" s="237">
        <f>IF(Init!$R$9="Yes",TOCA_previous!W135*VLOOKUP(Init!$R$3,Init!$K:$M,3,FALSE),W135)</f>
        <v>0</v>
      </c>
      <c r="L135" s="237">
        <f>IF(Init!$R$9="No",X135,IF(TOCA_previous!AA135=0,SUM(LS_previous!D136:AA136),0))</f>
        <v>1671.0885617600061</v>
      </c>
      <c r="M135" s="218">
        <f>+TOCA_previous!$D135*SUM('Charges_Including Slice and LS'!D135:I135)</f>
        <v>1922186.1361310135</v>
      </c>
      <c r="N135" s="218">
        <f>IF(Init!$R$9="Yes",TOCA_previous!Y135*RT1SC!$C$3*VLOOKUP(Init!$R$3,Init!$K:$M,3,FALSE)+IF(VLOOKUP($B135,TOCA_current!B:AO,33,FALSE)=0,SUM(LS_previous!D136:AA136),SUM(LS_previous!D136:AY136)/2),Z135)</f>
        <v>57342.503819036006</v>
      </c>
      <c r="O135" s="219">
        <f t="shared" si="6"/>
        <v>33.521140656800284</v>
      </c>
      <c r="P135" s="217">
        <f>(TOCA_current!AF135-LDD_current!D136)*Rates_current!$E$74*100*12</f>
        <v>2221599.9046206344</v>
      </c>
      <c r="Q135" s="218">
        <f>(TOCA_current!AI135-LDD_current!D136)*Rates_current!$E$75*100*12</f>
        <v>-330264.10997175943</v>
      </c>
      <c r="R135" s="218">
        <f>IF(VLOOKUP($B135,TOCA_current!$B:$AH,33,FALSE)=0,(SUMPRODUCT(LS_Demand_Rates_Restatement!$C$5:$Z$5,LS_current!$D136:$AA136)-SUMPRODUCT(LS_Demand_Rates_Restatement!$C$5:$Z$5,LDD_current!$F136:$AC136)),(SUMPRODUCT(LS_Demand_Rates_Restatement!$C$5:$AX$5,LS_current!$D136:$AY136)-SUMPRODUCT(LS_Demand_Rates_Restatement!$C$5:$AX$5,LDD_current!$F136:$BA136))/2)</f>
        <v>80002.453643031811</v>
      </c>
      <c r="S135" s="218">
        <f>+SUMPRODUCT(LS_Demand_Rates_Restatement!$C$7:$Z$7,Demand_current!D136:AA136)-SUMPRODUCT(LS_Demand_Rates_Restatement!$C$7:$Z$7,LDD_current!BB136:BY136)</f>
        <v>60789.138070397079</v>
      </c>
      <c r="T135" s="218">
        <f>-IRD!G136*Rates_current!$H$32</f>
        <v>0</v>
      </c>
      <c r="U135" s="218">
        <f>+IF(AND(X135&gt;0,V135&gt;0),-1*MIN(X135,V135)*Rates_current!$H$33,IF(AND(X135&lt;0,W135&lt;ABS(X135)),(-1*X135-W135)*Rates_current!$H$33,0))*IF(VLOOKUP($B135,TOCA_current!$B:$AH,33,FALSE)=0,1,0)*(1-TOCA_current!AP135)</f>
        <v>0</v>
      </c>
      <c r="V135" s="237">
        <f>MAX((TOCA_current!S135/SUMPRODUCT(TOCA_current!$D$4:$D$137,TOCA_current!$S$4:$S$137)-TOCA_current!AF135)*RT1SC!$C$4*VLOOKUP(Init!$R$4,Init!$K:$M,3,FALSE),0)</f>
        <v>0</v>
      </c>
      <c r="W135" s="237">
        <f>TOCA_current!X135*VLOOKUP(Init!$R$4,Init!$K:$M,3,FALSE)</f>
        <v>0</v>
      </c>
      <c r="X135" s="237">
        <f>IF(TOCA_current!AH135=0,SUM(LS_current!D136:AA136),0)</f>
        <v>2291.697900182503</v>
      </c>
      <c r="Y135" s="218">
        <f>TOCA_current!D135*SUM('Charges_Including Slice and LS'!P135:U135)</f>
        <v>2032127.386362304</v>
      </c>
      <c r="Z135" s="218">
        <f>+TOCA_current!AF135*RT1SC!$C$4*VLOOKUP(Init!$R$4,Init!$K:$M,3,FALSE)+IF(VLOOKUP($B135,TOCA_current!B:AI,33,FALSE)=0,SUM(LS_current!D136:AA136),SUM(LS_current!D136:AY136)/2)</f>
        <v>57343.8261295825</v>
      </c>
      <c r="AA135" s="219">
        <f t="shared" si="7"/>
        <v>35.437596747908167</v>
      </c>
      <c r="AB135" s="224">
        <f>IF(TOCA_current!E135=1,"",AA135/O135-1)</f>
        <v>5.7171565571981775E-2</v>
      </c>
      <c r="AC135" s="235">
        <f t="shared" si="8"/>
        <v>85</v>
      </c>
    </row>
    <row r="136" spans="1:29" x14ac:dyDescent="0.25">
      <c r="B136" s="27">
        <v>12026</v>
      </c>
      <c r="C136" s="28" t="s">
        <v>140</v>
      </c>
      <c r="D136" s="217">
        <f>IF(Init!$R$9="Yes",(TOCA_previous!Y136-LDD_previous!D137),(TOCA_current!AF136-LDD_current!D137))*Rates_previous!$E$74*100*12</f>
        <v>15001114.144560002</v>
      </c>
      <c r="E136" s="218">
        <f>IF(Init!$R$9="Yes",(TOCA_previous!AB136-LDD_previous!D137),(TOCA_current!AI136-LDD_current!D137))*Rates_previous!$E$75*100*12</f>
        <v>-2306850.4473600001</v>
      </c>
      <c r="F136" s="218">
        <f>IF(VLOOKUP($B136,TOCA_current!$B:$AH,33,FALSE)=0,(SUMPRODUCT(LS_Demand_Rates_Restatement!$C$4:$Z$4,IF(Init!$R$9="Yes",LS_previous!$D137:$AA137,LS_current!$D137:$AA137))-SUMPRODUCT(LS_Demand_Rates_Restatement!$C$4:$Z$4,IF(Init!$R$9="Yes",LDD_previous!$F137:$AC137,LDD_current!$F137:$AC137))),(SUMPRODUCT(LS_Demand_Rates_Restatement!$C$4:$AX$4,IF(Init!$R$9="Yes",LS_previous!$D137:$AY137,LS_current!$D137:$AY137))-SUMPRODUCT(LS_Demand_Rates_Restatement!$C$4:$AX$4,IF(Init!$R$9="Yes",LDD_previous!$F137:$BA137,LDD_current!$F137:$BA137)))/2)</f>
        <v>-94320.715986238152</v>
      </c>
      <c r="G136" s="218">
        <f>+SUMPRODUCT(LS_Demand_Rates_Restatement!$C$6:$Z$6,IF(Init!$R$9="Yes",Demand_previous!D137:AA137,Demand_current!D137:AA137))-SUMPRODUCT(LS_Demand_Rates_Restatement!$C$6:$Z$6,IF(Init!$R$9="Yes",LDD_previous!BB137:BY137,LDD_current!BB137:BY137))</f>
        <v>870044.93581047014</v>
      </c>
      <c r="H136" s="218">
        <f>-IRD!C137*Rates_previous!$H$32</f>
        <v>0</v>
      </c>
      <c r="I136" s="218">
        <f>+IF(AND(L136&gt;0,J136&gt;0),-1*MIN(L136,J136)*Rates_previous!$H$33,IF(AND(L136&lt;0,K136&lt;ABS(L136)),(-1*L136-K136)*Rates_previous!$H$33,IF(AND(K136&gt;0,J136&gt;0,L136&lt;=0,ABS(L136)&lt;K136),-1*MIN(K136,K136+L136,J136)*Rates_previous!$H$33,0)))*IF(VLOOKUP($B136,TOCA_current!$B:$AH,33,FALSE)=0,1,0)*(1-TOCA_previous!AI136)</f>
        <v>-37927.189140518378</v>
      </c>
      <c r="J136" s="237">
        <f>MAX(IF(Init!$R$9="Yes",(TOCA_previous!S136/SUMPRODUCT(TOCA_previous!$D$4:$D$137,TOCA_previous!$S$4:$S$137)-TOCA_previous!Y136)*RT1SC!$C$3*VLOOKUP(Init!$R$3,Init!$K:$M,3,FALSE),V136),0)</f>
        <v>1.2546502946445532</v>
      </c>
      <c r="K136" s="237">
        <f>IF(Init!$R$9="Yes",TOCA_previous!W136*VLOOKUP(Init!$R$3,Init!$K:$M,3,FALSE),W136)</f>
        <v>0</v>
      </c>
      <c r="L136" s="237">
        <f>IF(Init!$R$9="No",X136,IF(TOCA_previous!AA136=0,SUM(LS_previous!D137:AA137),0))</f>
        <v>-13741.735195839992</v>
      </c>
      <c r="M136" s="218">
        <f>+TOCA_previous!$D136*SUM('Charges_Including Slice and LS'!D136:I136)</f>
        <v>13432060.727883715</v>
      </c>
      <c r="N136" s="218">
        <f>IF(Init!$R$9="Yes",TOCA_previous!Y136*RT1SC!$C$3*VLOOKUP(Init!$R$3,Init!$K:$M,3,FALSE)+IF(VLOOKUP($B136,TOCA_current!B:AO,33,FALSE)=0,SUM(LS_previous!D137:AA137),SUM(LS_previous!D137:AY137)/2),Z136)</f>
        <v>383619.14678717603</v>
      </c>
      <c r="O136" s="219">
        <f t="shared" si="6"/>
        <v>35.014051932437944</v>
      </c>
      <c r="P136" s="217">
        <f>(TOCA_current!AF136-LDD_current!D137)*Rates_current!$E$74*100*12</f>
        <v>14960835.457968932</v>
      </c>
      <c r="Q136" s="218">
        <f>(TOCA_current!AI136-LDD_current!D137)*Rates_current!$E$75*100*12</f>
        <v>-2224084.9923892082</v>
      </c>
      <c r="R136" s="218">
        <f>IF(VLOOKUP($B136,TOCA_current!$B:$AH,33,FALSE)=0,(SUMPRODUCT(LS_Demand_Rates_Restatement!$C$5:$Z$5,LS_current!$D137:$AA137)-SUMPRODUCT(LS_Demand_Rates_Restatement!$C$5:$Z$5,LDD_current!$F137:$AC137)),(SUMPRODUCT(LS_Demand_Rates_Restatement!$C$5:$AX$5,LS_current!$D137:$AY137)-SUMPRODUCT(LS_Demand_Rates_Restatement!$C$5:$AX$5,LDD_current!$F137:$BA137))/2)</f>
        <v>431244.93060580391</v>
      </c>
      <c r="S136" s="218">
        <f>+SUMPRODUCT(LS_Demand_Rates_Restatement!$C$7:$Z$7,Demand_current!D137:AA137)-SUMPRODUCT(LS_Demand_Rates_Restatement!$C$7:$Z$7,LDD_current!BB137:BY137)</f>
        <v>903613.45074316219</v>
      </c>
      <c r="T136" s="218">
        <f>-IRD!G137*Rates_current!$H$32</f>
        <v>0</v>
      </c>
      <c r="U136" s="218">
        <f>+IF(AND(X136&gt;0,V136&gt;0),-1*MIN(X136,V136)*Rates_current!$H$33,IF(AND(X136&lt;0,W136&lt;ABS(X136)),(-1*X136-W136)*Rates_current!$H$33,0))*IF(VLOOKUP($B136,TOCA_current!$B:$AH,33,FALSE)=0,1,0)*(1-TOCA_current!AP136)</f>
        <v>114104.27672046995</v>
      </c>
      <c r="V136" s="237">
        <f>MAX((TOCA_current!S136/SUMPRODUCT(TOCA_current!$D$4:$D$137,TOCA_current!$S$4:$S$137)-TOCA_current!AF136)*RT1SC!$C$4*VLOOKUP(Init!$R$4,Init!$K:$M,3,FALSE),0)</f>
        <v>22190.498008085884</v>
      </c>
      <c r="W136" s="237">
        <f>TOCA_current!X136*VLOOKUP(Init!$R$4,Init!$K:$M,3,FALSE)</f>
        <v>0</v>
      </c>
      <c r="X136" s="237">
        <f>IF(TOCA_current!AH136=0,SUM(LS_current!D137:AA137),0)</f>
        <v>12893.13861248248</v>
      </c>
      <c r="Y136" s="218">
        <f>TOCA_current!D136*SUM('Charges_Including Slice and LS'!P136:U136)</f>
        <v>14185713.123649161</v>
      </c>
      <c r="Z136" s="218">
        <f>+TOCA_current!AF136*RT1SC!$C$4*VLOOKUP(Init!$R$4,Init!$K:$M,3,FALSE)+IF(VLOOKUP($B136,TOCA_current!B:AI,33,FALSE)=0,SUM(LS_current!D137:AA137),SUM(LS_current!D137:AY137)/2)</f>
        <v>383628.58487264242</v>
      </c>
      <c r="AA136" s="219">
        <f t="shared" si="7"/>
        <v>36.977727111650339</v>
      </c>
      <c r="AB136" s="224">
        <f>IF(TOCA_current!E136=1,"",AA136/O136-1)</f>
        <v>5.6082488910493611E-2</v>
      </c>
      <c r="AC136" s="235">
        <f t="shared" si="8"/>
        <v>90</v>
      </c>
    </row>
    <row r="137" spans="1:29" x14ac:dyDescent="0.25">
      <c r="B137" s="27">
        <v>10298</v>
      </c>
      <c r="C137" s="28" t="s">
        <v>141</v>
      </c>
      <c r="D137" s="220">
        <f>IF(Init!$R$9="Yes",(TOCA_previous!Y137-LDD_previous!D138),(TOCA_current!AF137-LDD_current!D138))*Rates_previous!$E$74*100*12</f>
        <v>166197594.46548</v>
      </c>
      <c r="E137" s="176">
        <f>IF(Init!$R$9="Yes",(TOCA_previous!AB137-LDD_previous!D138),(TOCA_current!AI137-LDD_current!D138))*Rates_previous!$E$75*100*12</f>
        <v>-25557634.682879999</v>
      </c>
      <c r="F137" s="218">
        <f>IF(VLOOKUP($B137,TOCA_current!$B:$AH,33,FALSE)=0,(SUMPRODUCT(LS_Demand_Rates_Restatement!$C$4:$Z$4,IF(Init!$R$9="Yes",LS_previous!$D138:$AA138,LS_current!$D138:$AA138))-SUMPRODUCT(LS_Demand_Rates_Restatement!$C$4:$Z$4,IF(Init!$R$9="Yes",LDD_previous!$F138:$AC138,LDD_current!$F138:$AC138))),(SUMPRODUCT(LS_Demand_Rates_Restatement!$C$4:$AX$4,IF(Init!$R$9="Yes",LS_previous!$D138:$AY138,LS_current!$D138:$AY138))-SUMPRODUCT(LS_Demand_Rates_Restatement!$C$4:$AX$4,IF(Init!$R$9="Yes",LDD_previous!$F138:$BA138,LDD_current!$F138:$BA138)))/2)</f>
        <v>1091427.4817336809</v>
      </c>
      <c r="G137" s="234">
        <f>+SUMPRODUCT(LS_Demand_Rates_Restatement!$C$6:$Z$6,IF(Init!$R$9="Yes",Demand_previous!D138:AA138,Demand_current!D138:AA138))-SUMPRODUCT(LS_Demand_Rates_Restatement!$C$6:$Z$6,IF(Init!$R$9="Yes",LDD_previous!BB138:BY138,LDD_current!BB138:BY138))</f>
        <v>3275783.2329986109</v>
      </c>
      <c r="H137" s="221">
        <f>SUMPRODUCT(H4:H136,TOCA_previous!E4:E136)</f>
        <v>-4472547.3800000008</v>
      </c>
      <c r="I137" s="218">
        <f>+IF(AND(L137&gt;0,J137&gt;0),-1*MIN(L137,J137)*Rates_previous!$H$33,IF(AND(L137&lt;0,K137&lt;ABS(L137)),(-1*L137-K137)*Rates_previous!$H$33,IF(AND(K137&gt;0,J137&gt;0,L137&lt;=0,ABS(L137)&lt;K137),-1*MIN(K137,K137+L137,J137)*Rates_previous!$H$33,0)))*IF(VLOOKUP($B137,TOCA_current!$B:$AH,33,FALSE)=0,1,0)*(1-TOCA_previous!AI137)</f>
        <v>37471.969538093486</v>
      </c>
      <c r="J137" s="238">
        <f>MAX(IF(Init!$R$9="Yes",(TOCA_previous!S137/SUMPRODUCT(TOCA_previous!$D$4:$D$137,TOCA_previous!$S$4:$S$137)-TOCA_previous!Y137)*RT1SC!$C$3*VLOOKUP(Init!$R$3,Init!$K:$M,3,FALSE),V137),0)</f>
        <v>69267.989983317122</v>
      </c>
      <c r="K137" s="237">
        <f>IF(Init!$R$9="Yes",TOCA_previous!W137*VLOOKUP(Init!$R$3,Init!$K:$M,3,FALSE),W137)</f>
        <v>314265</v>
      </c>
      <c r="L137" s="238">
        <f>IF(Init!$R$9="No",X137,IF(TOCA_previous!AA137=0,SUM(LS_previous!D138:AA138),0))</f>
        <v>13576.80055728025</v>
      </c>
      <c r="M137" s="176">
        <f>+TOCA_previous!$D137*SUM('Charges_Including Slice and LS'!D137:I137)</f>
        <v>140572095.08687037</v>
      </c>
      <c r="N137" s="176">
        <f>IF(Init!$R$9="Yes",TOCA_previous!Y137*RT1SC!$C$3*VLOOKUP(Init!$R$3,Init!$K:$M,3,FALSE)+IF(VLOOKUP($B137,TOCA_current!B:AO,33,FALSE)=0,SUM(LS_previous!D138:AA138),SUM(LS_previous!D138:AY138)/2),Z137)</f>
        <v>4415944.6569613079</v>
      </c>
      <c r="O137" s="222">
        <f t="shared" si="6"/>
        <v>31.832848010282945</v>
      </c>
      <c r="P137" s="220">
        <f>(TOCA_current!AF137-LDD_current!D138)*Rates_current!$E$74*100*12</f>
        <v>175764320.83278668</v>
      </c>
      <c r="Q137" s="176">
        <f>(TOCA_current!AI137-LDD_current!D138)*Rates_current!$E$75*100*12</f>
        <v>-26129208.442932297</v>
      </c>
      <c r="R137" s="218">
        <f>IF(VLOOKUP($B137,TOCA_current!$B:$AH,33,FALSE)=0,(SUMPRODUCT(LS_Demand_Rates_Restatement!$C$5:$Z$5,LS_current!$D138:$AA138)-SUMPRODUCT(LS_Demand_Rates_Restatement!$C$5:$Z$5,LDD_current!$F138:$AC138)),(SUMPRODUCT(LS_Demand_Rates_Restatement!$C$5:$AX$5,LS_current!$D138:$AY138)-SUMPRODUCT(LS_Demand_Rates_Restatement!$C$5:$AX$5,LDD_current!$F138:$BA138))/2)</f>
        <v>-267089.99460277637</v>
      </c>
      <c r="S137" s="234">
        <f>+SUMPRODUCT(LS_Demand_Rates_Restatement!$C$7:$Z$7,Demand_current!D138:AA138)-SUMPRODUCT(LS_Demand_Rates_Restatement!$C$7:$Z$7,LDD_current!BB138:BY138)</f>
        <v>4002143.746285148</v>
      </c>
      <c r="T137" s="221">
        <f>+SUMPRODUCT(T4:T136,TOCA_current!E4:E136)</f>
        <v>-5264188.2662599999</v>
      </c>
      <c r="U137" s="218">
        <f>+IF(AND(X137&gt;0,V137&gt;0),-1*MIN(X137,V137)*Rates_current!$H$33,IF(AND(X137&lt;0,W137&lt;ABS(X137)),(-1*X137-W137)*Rates_current!$H$33,0))*IF(VLOOKUP($B137,TOCA_current!$B:$AH,33,FALSE)=0,1,0)*(1-TOCA_current!AP137)</f>
        <v>0</v>
      </c>
      <c r="V137" s="238">
        <f>MAX((TOCA_current!S137/SUMPRODUCT(TOCA_current!$D$4:$D$137,TOCA_current!$S$4:$S$137)-TOCA_current!AF137)*RT1SC!$C$4*VLOOKUP(Init!$R$4,Init!$K:$M,3,FALSE),0)</f>
        <v>40856.58002875575</v>
      </c>
      <c r="W137" s="237">
        <f>TOCA_current!X137*VLOOKUP(Init!$R$4,Init!$K:$M,3,FALSE)</f>
        <v>404178.19199999998</v>
      </c>
      <c r="X137" s="238">
        <f>IF(TOCA_current!AH137=0,SUM(LS_current!D138:AA138),0)</f>
        <v>-29373.667292826285</v>
      </c>
      <c r="Y137" s="176">
        <f>TOCA_current!D137*SUM('Charges_Including Slice and LS'!P137:U137)</f>
        <v>148105977.87527674</v>
      </c>
      <c r="Z137" s="176">
        <f>+TOCA_current!AF137*RT1SC!$C$4*VLOOKUP(Init!$R$4,Init!$K:$M,3,FALSE)+IF(VLOOKUP($B137,TOCA_current!B:AI,33,FALSE)=0,SUM(LS_current!D138:AA138),SUM(LS_current!D138:AY138)/2)</f>
        <v>4326136.0302520627</v>
      </c>
      <c r="AA137" s="222">
        <f t="shared" si="7"/>
        <v>34.235164322063014</v>
      </c>
      <c r="AB137" s="225">
        <f>IF(TOCA_current!E137=1,"",AA137/O137-1)</f>
        <v>7.5466584422608118E-2</v>
      </c>
      <c r="AC137" s="235">
        <f t="shared" si="8"/>
        <v>17</v>
      </c>
    </row>
    <row r="138" spans="1:29" x14ac:dyDescent="0.25">
      <c r="B138" s="26"/>
      <c r="C138" s="26"/>
      <c r="D138" s="26"/>
      <c r="E138" s="26"/>
      <c r="F138" s="26"/>
      <c r="G138" s="26"/>
      <c r="H138" s="26"/>
      <c r="I138" s="26"/>
      <c r="J138" s="239"/>
      <c r="K138" s="239"/>
      <c r="L138" s="239"/>
      <c r="M138" s="26"/>
      <c r="P138" s="26"/>
      <c r="Q138" s="26"/>
      <c r="R138" s="26"/>
      <c r="S138" s="26"/>
      <c r="T138" s="26"/>
      <c r="U138" s="26"/>
      <c r="V138" s="239"/>
      <c r="W138" s="239"/>
      <c r="X138" s="239"/>
      <c r="Y138" s="26"/>
    </row>
    <row r="139" spans="1:29" x14ac:dyDescent="0.25">
      <c r="A139" s="72"/>
      <c r="B139" s="26"/>
      <c r="C139" s="26"/>
      <c r="D139" s="26"/>
      <c r="E139" s="26"/>
      <c r="F139" s="26"/>
      <c r="G139" s="26"/>
      <c r="H139" s="26"/>
      <c r="I139" s="26"/>
      <c r="J139" s="239"/>
      <c r="K139" s="239"/>
      <c r="L139" s="239"/>
      <c r="M139" s="26"/>
      <c r="P139" s="26"/>
      <c r="Q139" s="26"/>
      <c r="R139" s="26"/>
      <c r="S139" s="26"/>
      <c r="T139" s="26"/>
      <c r="U139" s="26"/>
      <c r="V139" s="239"/>
      <c r="W139" s="239"/>
      <c r="X139" s="239"/>
      <c r="Y139" s="26"/>
    </row>
    <row r="140" spans="1:29" x14ac:dyDescent="0.25">
      <c r="A140" s="72"/>
      <c r="B140" s="26"/>
      <c r="C140" s="26"/>
      <c r="D140" s="26"/>
      <c r="E140" s="26"/>
      <c r="F140" s="26"/>
      <c r="G140" s="26"/>
      <c r="H140" s="26"/>
      <c r="I140" s="26"/>
      <c r="J140" s="239"/>
      <c r="K140" s="239"/>
      <c r="L140" s="239"/>
      <c r="M140" s="26"/>
      <c r="P140" s="26"/>
      <c r="Q140" s="26"/>
      <c r="R140" s="26"/>
      <c r="S140" s="26"/>
      <c r="T140" s="26"/>
      <c r="U140" s="26"/>
      <c r="V140" s="239"/>
      <c r="W140" s="239"/>
      <c r="X140" s="239"/>
      <c r="Y140" s="26"/>
    </row>
    <row r="141" spans="1:29" x14ac:dyDescent="0.25">
      <c r="A141" s="72"/>
      <c r="B141" s="26"/>
      <c r="C141" s="26"/>
      <c r="D141" s="26"/>
      <c r="E141" s="26"/>
      <c r="F141" s="26"/>
      <c r="G141" s="26"/>
      <c r="H141" s="26"/>
      <c r="I141" s="26"/>
      <c r="J141" s="239"/>
      <c r="K141" s="239"/>
      <c r="L141" s="239"/>
      <c r="M141" s="26"/>
      <c r="P141" s="26"/>
      <c r="Q141" s="26"/>
      <c r="R141" s="26"/>
      <c r="S141" s="26"/>
      <c r="T141" s="26"/>
      <c r="U141" s="26"/>
      <c r="V141" s="239"/>
      <c r="W141" s="239"/>
      <c r="X141" s="239"/>
      <c r="Y141" s="26"/>
    </row>
    <row r="142" spans="1:29" x14ac:dyDescent="0.25">
      <c r="B142" s="26"/>
      <c r="C142" s="26"/>
      <c r="D142" s="26"/>
      <c r="E142" s="26"/>
      <c r="F142" s="26"/>
      <c r="G142" s="26"/>
      <c r="H142" s="26"/>
      <c r="I142" s="26"/>
      <c r="J142" s="239"/>
      <c r="K142" s="239"/>
      <c r="L142" s="239"/>
      <c r="M142" s="26"/>
      <c r="P142" s="26"/>
      <c r="Q142" s="26"/>
      <c r="R142" s="26"/>
      <c r="S142" s="26"/>
      <c r="T142" s="26"/>
      <c r="U142" s="26"/>
      <c r="V142" s="239"/>
      <c r="W142" s="239"/>
      <c r="X142" s="239"/>
      <c r="Y142" s="26"/>
    </row>
    <row r="143" spans="1:29" x14ac:dyDescent="0.25">
      <c r="B143" s="27"/>
      <c r="C143" s="28"/>
    </row>
    <row r="144" spans="1:29" x14ac:dyDescent="0.25">
      <c r="B144" s="27"/>
      <c r="C144" s="28"/>
    </row>
    <row r="145" spans="2:3" x14ac:dyDescent="0.25">
      <c r="B145" s="27"/>
      <c r="C145" s="28"/>
    </row>
    <row r="146" spans="2:3" x14ac:dyDescent="0.25">
      <c r="B146" s="27"/>
      <c r="C146" s="28"/>
    </row>
    <row r="147" spans="2:3" x14ac:dyDescent="0.25">
      <c r="B147" s="27"/>
      <c r="C147" s="28"/>
    </row>
    <row r="148" spans="2:3" x14ac:dyDescent="0.25">
      <c r="B148" s="27"/>
      <c r="C148" s="28"/>
    </row>
    <row r="149" spans="2:3" x14ac:dyDescent="0.25">
      <c r="B149" s="27"/>
      <c r="C149" s="28"/>
    </row>
    <row r="150" spans="2:3" x14ac:dyDescent="0.25">
      <c r="B150" s="27"/>
      <c r="C150" s="28"/>
    </row>
    <row r="151" spans="2:3" x14ac:dyDescent="0.25">
      <c r="B151" s="27"/>
      <c r="C151" s="28"/>
    </row>
    <row r="152" spans="2:3" x14ac:dyDescent="0.25">
      <c r="B152" s="27"/>
      <c r="C152" s="28"/>
    </row>
    <row r="153" spans="2:3" x14ac:dyDescent="0.25">
      <c r="B153" s="27"/>
      <c r="C153" s="28"/>
    </row>
    <row r="154" spans="2:3" x14ac:dyDescent="0.25">
      <c r="B154" s="27"/>
      <c r="C154" s="28"/>
    </row>
    <row r="155" spans="2:3" x14ac:dyDescent="0.25">
      <c r="B155" s="27"/>
      <c r="C155" s="28"/>
    </row>
    <row r="156" spans="2:3" x14ac:dyDescent="0.25">
      <c r="B156" s="27"/>
      <c r="C156" s="28"/>
    </row>
    <row r="157" spans="2:3" x14ac:dyDescent="0.25">
      <c r="B157" s="27"/>
      <c r="C157" s="28"/>
    </row>
    <row r="158" spans="2:3" x14ac:dyDescent="0.25">
      <c r="B158" s="27"/>
      <c r="C158" s="28"/>
    </row>
    <row r="159" spans="2:3" x14ac:dyDescent="0.25">
      <c r="B159" s="27"/>
      <c r="C159" s="28"/>
    </row>
    <row r="160" spans="2:3" x14ac:dyDescent="0.25">
      <c r="B160" s="27"/>
      <c r="C160" s="28"/>
    </row>
    <row r="161" spans="2:3" x14ac:dyDescent="0.25">
      <c r="B161" s="27"/>
      <c r="C161" s="28"/>
    </row>
    <row r="162" spans="2:3" x14ac:dyDescent="0.25">
      <c r="B162" s="27"/>
      <c r="C162" s="28"/>
    </row>
    <row r="163" spans="2:3" x14ac:dyDescent="0.25">
      <c r="B163" s="27"/>
      <c r="C163" s="28"/>
    </row>
    <row r="164" spans="2:3" x14ac:dyDescent="0.25">
      <c r="B164" s="27"/>
      <c r="C164" s="28"/>
    </row>
    <row r="165" spans="2:3" x14ac:dyDescent="0.25">
      <c r="B165" s="27"/>
      <c r="C165" s="28"/>
    </row>
    <row r="166" spans="2:3" x14ac:dyDescent="0.25">
      <c r="B166" s="27"/>
      <c r="C166" s="28"/>
    </row>
    <row r="167" spans="2:3" x14ac:dyDescent="0.25">
      <c r="B167" s="81"/>
      <c r="C167" s="81"/>
    </row>
    <row r="168" spans="2:3" x14ac:dyDescent="0.25">
      <c r="B168" s="81"/>
      <c r="C168" s="81"/>
    </row>
    <row r="169" spans="2:3" x14ac:dyDescent="0.25">
      <c r="B169" s="81"/>
      <c r="C169" s="81"/>
    </row>
  </sheetData>
  <conditionalFormatting sqref="B2">
    <cfRule type="expression" dxfId="3" priority="1" stopIfTrue="1">
      <formula>A1 &gt; 30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39997558519241921"/>
  </sheetPr>
  <dimension ref="A1:AC169"/>
  <sheetViews>
    <sheetView topLeftCell="B1" zoomScale="85" zoomScaleNormal="85" workbookViewId="0">
      <pane xSplit="2" ySplit="3" topLeftCell="M4" activePane="bottomRight" state="frozen"/>
      <selection activeCell="B1" sqref="B1"/>
      <selection pane="topRight" activeCell="D1" sqref="D1"/>
      <selection pane="bottomLeft" activeCell="B4" sqref="B4"/>
      <selection pane="bottomRight" activeCell="F4" sqref="F4"/>
    </sheetView>
  </sheetViews>
  <sheetFormatPr defaultRowHeight="15" outlineLevelCol="1" x14ac:dyDescent="0.25"/>
  <cols>
    <col min="1" max="1" width="9.5703125" style="26" customWidth="1"/>
    <col min="2" max="2" width="9.140625" style="82"/>
    <col min="3" max="3" width="28.140625" style="82" customWidth="1"/>
    <col min="4" max="4" width="15.28515625" bestFit="1" customWidth="1"/>
    <col min="5" max="5" width="15" bestFit="1" customWidth="1"/>
    <col min="6" max="6" width="14.28515625" bestFit="1" customWidth="1"/>
    <col min="7" max="7" width="13.42578125" bestFit="1" customWidth="1"/>
    <col min="8" max="8" width="14" bestFit="1" customWidth="1"/>
    <col min="9" max="9" width="14" customWidth="1"/>
    <col min="10" max="12" width="14" style="235" customWidth="1" outlineLevel="1"/>
    <col min="13" max="13" width="15.28515625" bestFit="1" customWidth="1"/>
    <col min="14" max="14" width="13.28515625" bestFit="1" customWidth="1"/>
    <col min="15" max="15" width="13.42578125" bestFit="1" customWidth="1"/>
    <col min="16" max="16" width="15.28515625" bestFit="1" customWidth="1"/>
    <col min="17" max="17" width="15" bestFit="1" customWidth="1"/>
    <col min="18" max="18" width="14.28515625" bestFit="1" customWidth="1"/>
    <col min="19" max="19" width="13.42578125" bestFit="1" customWidth="1"/>
    <col min="20" max="20" width="14" bestFit="1" customWidth="1"/>
    <col min="21" max="21" width="14" customWidth="1"/>
    <col min="22" max="24" width="14" style="235" customWidth="1" outlineLevel="1"/>
    <col min="25" max="25" width="15.28515625" bestFit="1" customWidth="1"/>
    <col min="26" max="26" width="13.28515625" bestFit="1" customWidth="1"/>
    <col min="27" max="27" width="13.42578125" bestFit="1" customWidth="1"/>
    <col min="29" max="29" width="9.140625" style="235"/>
  </cols>
  <sheetData>
    <row r="1" spans="1:29" ht="15.75" x14ac:dyDescent="0.25">
      <c r="B1" s="202" t="s">
        <v>284</v>
      </c>
      <c r="C1" s="203"/>
      <c r="J1"/>
      <c r="K1"/>
      <c r="L1"/>
    </row>
    <row r="2" spans="1:29" x14ac:dyDescent="0.25">
      <c r="A2" s="204" t="s">
        <v>1</v>
      </c>
      <c r="B2" s="205"/>
      <c r="C2" s="203"/>
      <c r="D2" s="184" t="s">
        <v>210</v>
      </c>
      <c r="P2" s="184" t="s">
        <v>211</v>
      </c>
      <c r="R2" s="166"/>
    </row>
    <row r="3" spans="1:29" s="247" customFormat="1" x14ac:dyDescent="0.25">
      <c r="A3" s="243" t="s">
        <v>2</v>
      </c>
      <c r="B3" s="244" t="s">
        <v>3</v>
      </c>
      <c r="C3" s="206" t="s">
        <v>4</v>
      </c>
      <c r="D3" s="245" t="s">
        <v>289</v>
      </c>
      <c r="E3" s="245" t="s">
        <v>290</v>
      </c>
      <c r="F3" s="245" t="s">
        <v>291</v>
      </c>
      <c r="G3" s="245" t="s">
        <v>292</v>
      </c>
      <c r="H3" s="245" t="s">
        <v>293</v>
      </c>
      <c r="I3" s="245" t="s">
        <v>303</v>
      </c>
      <c r="J3" s="246" t="s">
        <v>304</v>
      </c>
      <c r="K3" s="246" t="s">
        <v>305</v>
      </c>
      <c r="L3" s="246" t="s">
        <v>306</v>
      </c>
      <c r="M3" s="245" t="s">
        <v>244</v>
      </c>
      <c r="N3" s="245" t="s">
        <v>295</v>
      </c>
      <c r="O3" s="245" t="s">
        <v>301</v>
      </c>
      <c r="P3" s="245" t="s">
        <v>289</v>
      </c>
      <c r="Q3" s="245" t="s">
        <v>290</v>
      </c>
      <c r="R3" s="245" t="s">
        <v>291</v>
      </c>
      <c r="S3" s="245" t="s">
        <v>292</v>
      </c>
      <c r="T3" s="245" t="s">
        <v>293</v>
      </c>
      <c r="U3" s="245" t="s">
        <v>303</v>
      </c>
      <c r="V3" s="246" t="s">
        <v>304</v>
      </c>
      <c r="W3" s="246" t="s">
        <v>305</v>
      </c>
      <c r="X3" s="246" t="s">
        <v>306</v>
      </c>
      <c r="Y3" s="245" t="s">
        <v>244</v>
      </c>
      <c r="Z3" s="245" t="s">
        <v>295</v>
      </c>
      <c r="AA3" s="245" t="s">
        <v>301</v>
      </c>
      <c r="AB3" s="245" t="s">
        <v>302</v>
      </c>
      <c r="AC3" s="246" t="s">
        <v>307</v>
      </c>
    </row>
    <row r="4" spans="1:29" x14ac:dyDescent="0.25">
      <c r="B4" s="27">
        <v>10005</v>
      </c>
      <c r="C4" s="28" t="s">
        <v>8</v>
      </c>
      <c r="D4" s="214">
        <f>IF(Init!$R$9="Yes",(TOCA_previous!AB4-(TOCA_previous!AB4/IF(TOCA_previous!Y4=0,1,TOCA_previous!Y4))*LDD_previous!D5),(TOCA_current!AI4-(TOCA_current!AI4/TOCA_current!AF4)*LDD_current!D5))*Rates_previous!$E$74*100*12</f>
        <v>169417.52269061521</v>
      </c>
      <c r="E4" s="215">
        <f>IF(Init!$R$9="Yes",(TOCA_previous!AB4-LDD_previous!D5),(TOCA_current!AI4-LDD_current!D5))*Rates_previous!$E$75*100*12</f>
        <v>-26052.790762291199</v>
      </c>
      <c r="F4" s="218">
        <f>IF(VLOOKUP($B4,TOCA_current!$B:$AH,33,FALSE)=0,(SUMPRODUCT(LS_Demand_Rates_Restatement!$C$4:$Z$4,IF(Init!$R$9="Yes",LS_previous!$D5:$AA5,LS_current!$D5:$AA5))-SUMPRODUCT(LS_Demand_Rates_Restatement!$C$4:$Z$4,IF(Init!$R$9="Yes",LDD_previous!$F5:$AC5,LDD_current!$F5:$AC5))),(SUMPRODUCT(LS_Demand_Rates_Restatement!$C$4:$AX$4,IF(Init!$R$9="Yes",LS_previous!$D5:$AY5,LS_current!$D5:$AY5))-SUMPRODUCT(LS_Demand_Rates_Restatement!$C$4:$AX$4,IF(Init!$R$9="Yes",LDD_previous!$F5:$BA5,LDD_current!$F5:$BA5)))/2)</f>
        <v>882.40664053106138</v>
      </c>
      <c r="G4" s="215">
        <f>+SUMPRODUCT(LS_Demand_Rates_Restatement!$C$6:$Z$6,IF(Init!$R$9="Yes",Demand_previous!D5:AA5,Demand_current!D5:AA5))-SUMPRODUCT(LS_Demand_Rates_Restatement!$C$6:$Z$6,IF(Init!$R$9="Yes",LDD_previous!BB5:BY5,LDD_current!BB5:BY5))</f>
        <v>14267.809854905587</v>
      </c>
      <c r="H4" s="215">
        <f>-IRD!C5*Rates_previous!$H$32</f>
        <v>0</v>
      </c>
      <c r="I4" s="215">
        <f>+IF(AND(L4&gt;0,J4&gt;0),-1*MIN(L4,J4)*Rates_previous!$H$33,IF(AND(L4&lt;0,K4&lt;ABS(L4)),(-1*L4-K4)*Rates_previous!$H$33,IF(AND(K4&gt;0,J4&gt;0,L4&lt;=0,ABS(L4)&lt;K4),-1*MIN(K4,K4+L4,J4)*Rates_previous!$H$33,0)))*IF(VLOOKUP($B4,TOCA_current!$B:$AH,33,FALSE)=0,1,0)*(1-TOCA_previous!AI4)</f>
        <v>-220.92213768895232</v>
      </c>
      <c r="J4" s="236">
        <f>MAX(IF(Init!$R$9="Yes",(TOCA_previous!S4/SUMPRODUCT(TOCA_previous!$D$4:$D$137,TOCA_previous!$S$4:$S$137)-TOCA_previous!Y4)*RT1SC!$C$3*VLOOKUP(Init!$R$3,Init!$K:$M,3,FALSE),V4),0)</f>
        <v>0</v>
      </c>
      <c r="K4" s="236">
        <f>IF(Init!$R$9="Yes",TOCA_previous!W4*VLOOKUP(Init!$R$3,Init!$K:$M,3,FALSE),W4)</f>
        <v>0</v>
      </c>
      <c r="L4" s="236">
        <f>IF(Init!$R$9="No",X4,IF(TOCA_previous!AA4=0,SUM(LS_previous!D5:AA5),0))</f>
        <v>-85.945253919999459</v>
      </c>
      <c r="M4" s="215">
        <f>+TOCA_previous!$D4*SUM(Charges_NonSlice!D4:I4)</f>
        <v>158294.02628607169</v>
      </c>
      <c r="N4" s="215">
        <f>IF(Init!$R$9="Yes",TOCA_previous!AB4*RT1SC!$C$3*VLOOKUP(Init!$R$3,Init!$K:$M,3,FALSE)+IF(VLOOKUP($B4,TOCA_current!B:AS,33,FALSE)=0,SUM(LS_previous!D5:AA5),SUM(LS_previous!D5:AY5)/2),Z4)</f>
        <v>4732.5525619880009</v>
      </c>
      <c r="O4" s="216">
        <f>+M4/N4</f>
        <v>33.447917210152909</v>
      </c>
      <c r="P4" s="214">
        <f>(TOCA_current!AI4-(TOCA_current!AI4/TOCA_current!AF4)*LDD_current!D5)*Rates_current!$E$74*100*12</f>
        <v>178210.67981410876</v>
      </c>
      <c r="Q4" s="215">
        <f>(TOCA_current!AI4-LDD_current!D5)*Rates_current!$E$75*100*12</f>
        <v>-26492.885345311224</v>
      </c>
      <c r="R4" s="218">
        <f>IF(VLOOKUP($B4,TOCA_current!$B:$AH,33,FALSE)=0,(SUMPRODUCT(LS_Demand_Rates_Restatement!$C$5:$Z$5,LS_current!$D5:$AA5)-SUMPRODUCT(LS_Demand_Rates_Restatement!$C$5:$Z$5,LDD_current!$F5:$AC5)),(SUMPRODUCT(LS_Demand_Rates_Restatement!$C$5:$AX$5,LS_current!$D5:$AY5)-SUMPRODUCT(LS_Demand_Rates_Restatement!$C$5:$AX$5,LDD_current!$F5:$BA5))/2)</f>
        <v>1127.8340667997963</v>
      </c>
      <c r="S4" s="215">
        <f>+SUMPRODUCT(LS_Demand_Rates_Restatement!$C$7:$Z$7,Demand_current!D5:AA5)-SUMPRODUCT(LS_Demand_Rates_Restatement!$C$7:$Z$7,LDD_current!BB5:BY5)</f>
        <v>14649.63084742606</v>
      </c>
      <c r="T4" s="215">
        <f>-IRD!G5*Rates_current!$H$32</f>
        <v>0</v>
      </c>
      <c r="U4" s="215">
        <f>+IF(AND(X4&gt;0,V4&gt;0),-1*MIN(X4,V4)*Rates_current!$H$33,IF(AND(X4&lt;0,W4&lt;ABS(X4)),(-1*X4-W4)*Rates_current!$H$33,0))*IF(VLOOKUP($B4,TOCA_current!$B:$AH,33,FALSE)=0,1,0)*(1-TOCA_current!AP4)</f>
        <v>78.87306211039693</v>
      </c>
      <c r="V4" s="236">
        <f>MAX((TOCA_current!S4/SUMPRODUCT(TOCA_current!$D$4:$D$137,TOCA_current!$S$4:$S$137)-TOCA_current!AF4)*RT1SC!$C$4*VLOOKUP(Init!$R$4,Init!$K:$M,3,FALSE),0)</f>
        <v>37.793446500141847</v>
      </c>
      <c r="W4" s="236">
        <f>TOCA_current!X4*VLOOKUP(Init!$R$4,Init!$K:$M,3,FALSE)</f>
        <v>0</v>
      </c>
      <c r="X4" s="236">
        <f>IF(TOCA_current!AH4=0,SUM(LS_current!D5:AA5),0)</f>
        <v>9.5317758373844441</v>
      </c>
      <c r="Y4" s="215">
        <f>TOCA_current!D4*SUM(Charges_NonSlice!P4:U4)</f>
        <v>167574.13244513379</v>
      </c>
      <c r="Z4" s="215">
        <f>TOCA_current!AI4*RT1SC!$C$4*VLOOKUP(Init!$R$4,Init!$K:$M,3,FALSE)+IF(VLOOKUP($B4,TOCA_current!B:AM,33,FALSE)=0,SUM(LS_current!D5:AA5),SUM(LS_current!D5:AY5)/2)</f>
        <v>4732.6670111173853</v>
      </c>
      <c r="AA4" s="216">
        <f>+Y4/Z4</f>
        <v>35.407970189216719</v>
      </c>
      <c r="AB4" s="223">
        <f>IF(TOCA_current!E4=1,"",AA4/O4-1)</f>
        <v>5.8600150399464868E-2</v>
      </c>
      <c r="AC4" s="235">
        <f>IF(AB4="","",RANK(AB4,$AB$4:$AB$137))</f>
        <v>77</v>
      </c>
    </row>
    <row r="5" spans="1:29" x14ac:dyDescent="0.25">
      <c r="B5" s="27">
        <v>10015</v>
      </c>
      <c r="C5" s="28" t="s">
        <v>9</v>
      </c>
      <c r="D5" s="217">
        <f>IF(Init!$R$9="Yes",(TOCA_previous!AB5-(TOCA_previous!AB5/IF(TOCA_previous!Y5=0,1,TOCA_previous!Y5))*LDD_previous!D6),(TOCA_current!AI5-(TOCA_current!AI5/TOCA_current!AF5)*LDD_current!D6))*Rates_previous!$E$74*100*12</f>
        <v>199792.07964000001</v>
      </c>
      <c r="E5" s="218">
        <f>IF(Init!$R$9="Yes",(TOCA_previous!AB5-LDD_previous!D6),(TOCA_current!AI5-LDD_current!D6))*Rates_previous!$E$75*100*12</f>
        <v>-30723.747840000004</v>
      </c>
      <c r="F5" s="218">
        <f>IF(VLOOKUP($B5,TOCA_current!$B:$AH,33,FALSE)=0,(SUMPRODUCT(LS_Demand_Rates_Restatement!$C$4:$Z$4,IF(Init!$R$9="Yes",LS_previous!$D6:$AA6,LS_current!$D6:$AA6))-SUMPRODUCT(LS_Demand_Rates_Restatement!$C$4:$Z$4,IF(Init!$R$9="Yes",LDD_previous!$F6:$AC6,LDD_current!$F6:$AC6))),(SUMPRODUCT(LS_Demand_Rates_Restatement!$C$4:$AX$4,IF(Init!$R$9="Yes",LS_previous!$D6:$AY6,LS_current!$D6:$AY6))-SUMPRODUCT(LS_Demand_Rates_Restatement!$C$4:$AX$4,IF(Init!$R$9="Yes",LDD_previous!$F6:$BA6,LDD_current!$F6:$BA6)))/2)</f>
        <v>-10516.604702668035</v>
      </c>
      <c r="G5" s="218">
        <f>+SUMPRODUCT(LS_Demand_Rates_Restatement!$C$6:$Z$6,IF(Init!$R$9="Yes",Demand_previous!D6:AA6,Demand_current!D6:AA6))-SUMPRODUCT(LS_Demand_Rates_Restatement!$C$6:$Z$6,IF(Init!$R$9="Yes",LDD_previous!BB6:BY6,LDD_current!BB6:BY6))</f>
        <v>12706.225837606837</v>
      </c>
      <c r="H5" s="218">
        <f>-IRD!C6*Rates_previous!$H$32</f>
        <v>0</v>
      </c>
      <c r="I5" s="218">
        <f>+IF(AND(L5&gt;0,J5&gt;0),-1*MIN(L5,J5)*Rates_previous!$H$33,IF(AND(L5&lt;0,K5&lt;ABS(L5)),(-1*L5-K5)*Rates_previous!$H$33,IF(AND(K5&gt;0,J5&gt;0,L5&lt;=0,ABS(L5)&lt;K5),-1*MIN(K5,K5+L5,J5)*Rates_previous!$H$33,0)))*IF(VLOOKUP($B5,TOCA_current!$B:$AH,33,FALSE)=0,1,0)*(1-TOCA_previous!AI5)</f>
        <v>-157.03498296960063</v>
      </c>
      <c r="J5" s="237">
        <f>MAX(IF(Init!$R$9="Yes",(TOCA_previous!S5/SUMPRODUCT(TOCA_previous!$D$4:$D$137,TOCA_previous!$S$4:$S$137)-TOCA_previous!Y5)*RT1SC!$C$3*VLOOKUP(Init!$R$3,Init!$K:$M,3,FALSE),V5),0)</f>
        <v>0</v>
      </c>
      <c r="K5" s="237">
        <f>IF(Init!$R$9="Yes",TOCA_previous!W5*VLOOKUP(Init!$R$3,Init!$K:$M,3,FALSE),W5)</f>
        <v>0</v>
      </c>
      <c r="L5" s="237">
        <f>IF(Init!$R$9="No",X5,IF(TOCA_previous!AA5=0,SUM(LS_previous!D6:AA6),0))</f>
        <v>-56.896732960000236</v>
      </c>
      <c r="M5" s="218">
        <f>+TOCA_previous!$D5*SUM(Charges_NonSlice!D5:I5)</f>
        <v>171100.91795196923</v>
      </c>
      <c r="N5" s="218">
        <f>IF(Init!$R$9="Yes",TOCA_previous!AB5*RT1SC!$C$3*VLOOKUP(Init!$R$3,Init!$K:$M,3,FALSE)+IF(VLOOKUP($B5,TOCA_current!B:AS,33,FALSE)=0,SUM(LS_previous!D6:AA6),SUM(LS_previous!D6:AY6)/2),Z5)</f>
        <v>5235.3473106439997</v>
      </c>
      <c r="O5" s="219">
        <f t="shared" ref="O5:O68" si="0">+M5/N5</f>
        <v>32.681865748257707</v>
      </c>
      <c r="P5" s="217">
        <f>(TOCA_current!AI5-(TOCA_current!AI5/TOCA_current!AF5)*LDD_current!D6)*Rates_current!$E$74*100*12</f>
        <v>201243.53453555162</v>
      </c>
      <c r="Q5" s="218">
        <f>(TOCA_current!AI5-LDD_current!D6)*Rates_current!$E$75*100*12</f>
        <v>-29916.960602455762</v>
      </c>
      <c r="R5" s="218">
        <f>IF(VLOOKUP($B5,TOCA_current!$B:$AH,33,FALSE)=0,(SUMPRODUCT(LS_Demand_Rates_Restatement!$C$5:$Z$5,LS_current!$D6:$AA6)-SUMPRODUCT(LS_Demand_Rates_Restatement!$C$5:$Z$5,LDD_current!$F6:$AC6)),(SUMPRODUCT(LS_Demand_Rates_Restatement!$C$5:$AX$5,LS_current!$D6:$AY6)-SUMPRODUCT(LS_Demand_Rates_Restatement!$C$5:$AX$5,LDD_current!$F6:$BA6))/2)</f>
        <v>4206.5872164885641</v>
      </c>
      <c r="S5" s="218">
        <f>+SUMPRODUCT(LS_Demand_Rates_Restatement!$C$7:$Z$7,Demand_current!D6:AA6)-SUMPRODUCT(LS_Demand_Rates_Restatement!$C$7:$Z$7,LDD_current!BB6:BY6)</f>
        <v>14144.185023076921</v>
      </c>
      <c r="T5" s="218">
        <f>-IRD!G6*Rates_current!$H$32</f>
        <v>0</v>
      </c>
      <c r="U5" s="218">
        <f>+IF(AND(X5&gt;0,V5&gt;0),-1*MIN(X5,V5)*Rates_current!$H$33,IF(AND(X5&lt;0,W5&lt;ABS(X5)),(-1*X5-W5)*Rates_current!$H$33,0))*IF(VLOOKUP($B5,TOCA_current!$B:$AH,33,FALSE)=0,1,0)*(1-TOCA_current!AP5)</f>
        <v>21.399114623134235</v>
      </c>
      <c r="V5" s="237">
        <f>MAX((TOCA_current!S5/SUMPRODUCT(TOCA_current!$D$4:$D$137,TOCA_current!$S$4:$S$137)-TOCA_current!AF5)*RT1SC!$C$4*VLOOKUP(Init!$R$4,Init!$K:$M,3,FALSE),0)</f>
        <v>2.4179790534614956</v>
      </c>
      <c r="W5" s="237">
        <f>TOCA_current!X5*VLOOKUP(Init!$R$4,Init!$K:$M,3,FALSE)</f>
        <v>0</v>
      </c>
      <c r="X5" s="237">
        <f>IF(TOCA_current!AH5=0,SUM(LS_current!D6:AA6),0)</f>
        <v>248.57827630622575</v>
      </c>
      <c r="Y5" s="218">
        <f>TOCA_current!D5*SUM(Charges_NonSlice!P5:U5)</f>
        <v>189698.74528728446</v>
      </c>
      <c r="Z5" s="218">
        <f>TOCA_current!AI5*RT1SC!$C$4*VLOOKUP(Init!$R$4,Init!$K:$M,3,FALSE)+IF(VLOOKUP($B5,TOCA_current!B:AM,33,FALSE)=0,SUM(LS_current!D6:AA6),SUM(LS_current!D6:AY6)/2)</f>
        <v>5235.473011738226</v>
      </c>
      <c r="AA5" s="219">
        <f t="shared" ref="AA5:AA68" si="1">+Y5/Z5</f>
        <v>36.233353674437659</v>
      </c>
      <c r="AB5" s="224">
        <f>IF(TOCA_current!E5=1,"",AA5/O5-1)</f>
        <v>0.10866845710512374</v>
      </c>
      <c r="AC5" s="235">
        <f t="shared" ref="AC5:AC68" si="2">IF(AB5="","",RANK(AB5,$AB$4:$AB$137))</f>
        <v>2</v>
      </c>
    </row>
    <row r="6" spans="1:29" x14ac:dyDescent="0.25">
      <c r="B6" s="27">
        <v>10024</v>
      </c>
      <c r="C6" s="28" t="s">
        <v>10</v>
      </c>
      <c r="D6" s="217">
        <f>IF(Init!$R$9="Yes",(TOCA_previous!AB6-(TOCA_previous!AB6/IF(TOCA_previous!Y6=0,1,TOCA_previous!Y6))*LDD_previous!D7),(TOCA_current!AI6-(TOCA_current!AI6/TOCA_current!AF6)*LDD_current!D7))*Rates_previous!$E$74*100*12</f>
        <v>34696047.865680002</v>
      </c>
      <c r="E6" s="218">
        <f>IF(Init!$R$9="Yes",(TOCA_previous!AB6-LDD_previous!D7),(TOCA_current!AI6-LDD_current!D7))*Rates_previous!$E$75*100*12</f>
        <v>-5335509.934080001</v>
      </c>
      <c r="F6" s="218">
        <f>IF(VLOOKUP($B6,TOCA_current!$B:$AH,33,FALSE)=0,(SUMPRODUCT(LS_Demand_Rates_Restatement!$C$4:$Z$4,IF(Init!$R$9="Yes",LS_previous!$D7:$AA7,LS_current!$D7:$AA7))-SUMPRODUCT(LS_Demand_Rates_Restatement!$C$4:$Z$4,IF(Init!$R$9="Yes",LDD_previous!$F7:$AC7,LDD_current!$F7:$AC7))),(SUMPRODUCT(LS_Demand_Rates_Restatement!$C$4:$AX$4,IF(Init!$R$9="Yes",LS_previous!$D7:$AY7,LS_current!$D7:$AY7))-SUMPRODUCT(LS_Demand_Rates_Restatement!$C$4:$AX$4,IF(Init!$R$9="Yes",LDD_previous!$F7:$BA7,LDD_current!$F7:$BA7)))/2)</f>
        <v>-611537.08085316559</v>
      </c>
      <c r="G6" s="218">
        <f>+SUMPRODUCT(LS_Demand_Rates_Restatement!$C$6:$Z$6,IF(Init!$R$9="Yes",Demand_previous!D7:AA7,Demand_current!D7:AA7))-SUMPRODUCT(LS_Demand_Rates_Restatement!$C$6:$Z$6,IF(Init!$R$9="Yes",LDD_previous!BB7:BY7,LDD_current!BB7:BY7))</f>
        <v>0</v>
      </c>
      <c r="H6" s="218">
        <f>-IRD!C7*Rates_previous!$H$32</f>
        <v>-3122392</v>
      </c>
      <c r="I6" s="218">
        <f>+IF(AND(L6&gt;0,J6&gt;0),-1*MIN(L6,J6)*Rates_previous!$H$33,IF(AND(L6&lt;0,K6&lt;ABS(L6)),(-1*L6-K6)*Rates_previous!$H$33,IF(AND(K6&gt;0,J6&gt;0,L6&lt;=0,ABS(L6)&lt;K6),-1*MIN(K6,K6+L6,J6)*Rates_previous!$H$33,0)))*IF(VLOOKUP($B6,TOCA_current!$B:$AH,33,FALSE)=0,1,0)*(1-TOCA_previous!AI6)</f>
        <v>0</v>
      </c>
      <c r="J6" s="237">
        <f>MAX(IF(Init!$R$9="Yes",(TOCA_previous!S6/SUMPRODUCT(TOCA_previous!$D$4:$D$137,TOCA_previous!$S$4:$S$137)-TOCA_previous!Y6)*RT1SC!$C$3*VLOOKUP(Init!$R$3,Init!$K:$M,3,FALSE),V6),0)</f>
        <v>1.1129573740873928</v>
      </c>
      <c r="K6" s="237">
        <f>IF(Init!$R$9="Yes",TOCA_previous!W6*VLOOKUP(Init!$R$3,Init!$K:$M,3,FALSE),W6)</f>
        <v>0</v>
      </c>
      <c r="L6" s="237">
        <f>IF(Init!$R$9="No",X6,IF(TOCA_previous!AA6=0,SUM(LS_previous!D7:AA7),0))</f>
        <v>0</v>
      </c>
      <c r="M6" s="218">
        <f>+TOCA_previous!$D6*SUM(Charges_NonSlice!D6:I6)</f>
        <v>25626608.850746837</v>
      </c>
      <c r="N6" s="218">
        <f>IF(Init!$R$9="Yes",TOCA_previous!AB6*RT1SC!$C$3*VLOOKUP(Init!$R$3,Init!$K:$M,3,FALSE)+IF(VLOOKUP($B6,TOCA_current!B:AS,33,FALSE)=0,SUM(LS_previous!D7:AA7),SUM(LS_previous!D7:AY7)/2),Z6)</f>
        <v>919015.21067752806</v>
      </c>
      <c r="O6" s="219">
        <f t="shared" si="0"/>
        <v>27.884858218890699</v>
      </c>
      <c r="P6" s="217">
        <f>(TOCA_current!AI6-(TOCA_current!AI6/TOCA_current!AF6)*LDD_current!D7)*Rates_current!$E$74*100*12</f>
        <v>36850834.830149055</v>
      </c>
      <c r="Q6" s="218">
        <f>(TOCA_current!AI6-LDD_current!D7)*Rates_current!$E$75*100*12</f>
        <v>-5478262.8238245957</v>
      </c>
      <c r="R6" s="218">
        <f>IF(VLOOKUP($B6,TOCA_current!$B:$AH,33,FALSE)=0,(SUMPRODUCT(LS_Demand_Rates_Restatement!$C$5:$Z$5,LS_current!$D7:$AA7)-SUMPRODUCT(LS_Demand_Rates_Restatement!$C$5:$Z$5,LDD_current!$F7:$AC7)),(SUMPRODUCT(LS_Demand_Rates_Restatement!$C$5:$AX$5,LS_current!$D7:$AY7)-SUMPRODUCT(LS_Demand_Rates_Restatement!$C$5:$AX$5,LDD_current!$F7:$BA7))/2)</f>
        <v>-273724.27582537086</v>
      </c>
      <c r="S6" s="218">
        <f>+SUMPRODUCT(LS_Demand_Rates_Restatement!$C$7:$Z$7,Demand_current!D7:AA7)-SUMPRODUCT(LS_Demand_Rates_Restatement!$C$7:$Z$7,LDD_current!BB7:BY7)</f>
        <v>0</v>
      </c>
      <c r="T6" s="218">
        <f>-IRD!G7*Rates_current!$H$32</f>
        <v>-3675055.3840000001</v>
      </c>
      <c r="U6" s="218">
        <f>+IF(AND(X6&gt;0,V6&gt;0),-1*MIN(X6,V6)*Rates_current!$H$33,IF(AND(X6&lt;0,W6&lt;ABS(X6)),(-1*X6-W6)*Rates_current!$H$33,0))*IF(VLOOKUP($B6,TOCA_current!$B:$AH,33,FALSE)=0,1,0)*(1-TOCA_current!AP6)</f>
        <v>0</v>
      </c>
      <c r="V6" s="237">
        <f>MAX((TOCA_current!S6/SUMPRODUCT(TOCA_current!$D$4:$D$137,TOCA_current!$S$4:$S$137)-TOCA_current!AF6)*RT1SC!$C$4*VLOOKUP(Init!$R$4,Init!$K:$M,3,FALSE),0)</f>
        <v>0</v>
      </c>
      <c r="W6" s="237">
        <f>TOCA_current!X6*VLOOKUP(Init!$R$4,Init!$K:$M,3,FALSE)</f>
        <v>41890.896000000001</v>
      </c>
      <c r="X6" s="237">
        <f>IF(TOCA_current!AH6=0,SUM(LS_current!D7:AA7),0)</f>
        <v>0</v>
      </c>
      <c r="Y6" s="218">
        <f>TOCA_current!D6*SUM(Charges_NonSlice!P6:U6)</f>
        <v>27423792.346499089</v>
      </c>
      <c r="Z6" s="218">
        <f>TOCA_current!AI6*RT1SC!$C$4*VLOOKUP(Init!$R$4,Init!$K:$M,3,FALSE)+IF(VLOOKUP($B6,TOCA_current!B:AM,33,FALSE)=0,SUM(LS_current!D7:AA7),SUM(LS_current!D7:AY7)/2)</f>
        <v>913177.70674153976</v>
      </c>
      <c r="AA6" s="219">
        <f t="shared" si="1"/>
        <v>30.031167147470619</v>
      </c>
      <c r="AB6" s="224">
        <f>IF(TOCA_current!E6=1,"",AA6/O6-1)</f>
        <v>7.6970408518193478E-2</v>
      </c>
      <c r="AC6" s="235">
        <f t="shared" si="2"/>
        <v>17</v>
      </c>
    </row>
    <row r="7" spans="1:29" x14ac:dyDescent="0.25">
      <c r="B7" s="27">
        <v>10025</v>
      </c>
      <c r="C7" s="28" t="s">
        <v>11</v>
      </c>
      <c r="D7" s="217">
        <f>IF(Init!$R$9="Yes",(TOCA_previous!AB7-(TOCA_previous!AB7/IF(TOCA_previous!Y7=0,1,TOCA_previous!Y7))*LDD_previous!D8),(TOCA_current!AI7-(TOCA_current!AI7/TOCA_current!AF7)*LDD_current!D8))*Rates_previous!$E$74*100*12</f>
        <v>20690320.086107917</v>
      </c>
      <c r="E7" s="218">
        <f>IF(Init!$R$9="Yes",(TOCA_previous!AB7-LDD_previous!D8),(TOCA_current!AI7-LDD_current!D8))*Rates_previous!$E$75*100*12</f>
        <v>-3181728.6160687096</v>
      </c>
      <c r="F7" s="218">
        <f>IF(VLOOKUP($B7,TOCA_current!$B:$AH,33,FALSE)=0,(SUMPRODUCT(LS_Demand_Rates_Restatement!$C$4:$Z$4,IF(Init!$R$9="Yes",LS_previous!$D8:$AA8,LS_current!$D8:$AA8))-SUMPRODUCT(LS_Demand_Rates_Restatement!$C$4:$Z$4,IF(Init!$R$9="Yes",LDD_previous!$F8:$AC8,LDD_current!$F8:$AC8))),(SUMPRODUCT(LS_Demand_Rates_Restatement!$C$4:$AX$4,IF(Init!$R$9="Yes",LS_previous!$D8:$AY8,LS_current!$D8:$AY8))-SUMPRODUCT(LS_Demand_Rates_Restatement!$C$4:$AX$4,IF(Init!$R$9="Yes",LDD_previous!$F8:$BA8,LDD_current!$F8:$BA8)))/2)</f>
        <v>781439.74291053892</v>
      </c>
      <c r="G7" s="218">
        <f>+SUMPRODUCT(LS_Demand_Rates_Restatement!$C$6:$Z$6,IF(Init!$R$9="Yes",Demand_previous!D8:AA8,Demand_current!D8:AA8))-SUMPRODUCT(LS_Demand_Rates_Restatement!$C$6:$Z$6,IF(Init!$R$9="Yes",LDD_previous!BB8:BY8,LDD_current!BB8:BY8))</f>
        <v>1028282.5174052827</v>
      </c>
      <c r="H7" s="218">
        <f>-IRD!C8*Rates_previous!$H$32</f>
        <v>-829008.57000000007</v>
      </c>
      <c r="I7" s="218">
        <f>+IF(AND(L7&gt;0,J7&gt;0),-1*MIN(L7,J7)*Rates_previous!$H$33,IF(AND(L7&lt;0,K7&lt;ABS(L7)),(-1*L7-K7)*Rates_previous!$H$33,IF(AND(K7&gt;0,J7&gt;0,L7&lt;=0,ABS(L7)&lt;K7),-1*MIN(K7,K7+L7,J7)*Rates_previous!$H$33,0)))*IF(VLOOKUP($B7,TOCA_current!$B:$AH,33,FALSE)=0,1,0)*(1-TOCA_previous!AI7)</f>
        <v>2.1114371192501822</v>
      </c>
      <c r="J7" s="237">
        <f>MAX(IF(Init!$R$9="Yes",(TOCA_previous!S7/SUMPRODUCT(TOCA_previous!$D$4:$D$137,TOCA_previous!$S$4:$S$137)-TOCA_previous!Y7)*RT1SC!$C$3*VLOOKUP(Init!$R$3,Init!$K:$M,3,FALSE),V7),0)</f>
        <v>0.81938803929104298</v>
      </c>
      <c r="K7" s="237">
        <f>IF(Init!$R$9="Yes",TOCA_previous!W7*VLOOKUP(Init!$R$3,Init!$K:$M,3,FALSE),W7)</f>
        <v>12281.519999999999</v>
      </c>
      <c r="L7" s="237">
        <f>IF(Init!$R$9="No",X7,IF(TOCA_previous!AA7=0,SUM(LS_previous!D8:AA8),0))</f>
        <v>35182.731912160089</v>
      </c>
      <c r="M7" s="218">
        <f>+TOCA_previous!$D7*SUM(Charges_NonSlice!D7:I7)</f>
        <v>18489307.271792147</v>
      </c>
      <c r="N7" s="218">
        <f>IF(Init!$R$9="Yes",TOCA_previous!AB7*RT1SC!$C$3*VLOOKUP(Init!$R$3,Init!$K:$M,3,FALSE)+IF(VLOOKUP($B7,TOCA_current!B:AS,33,FALSE)=0,SUM(LS_previous!D8:AA8),SUM(LS_previous!D8:AY8)/2),Z7)</f>
        <v>622197.94254847593</v>
      </c>
      <c r="O7" s="219">
        <f t="shared" si="0"/>
        <v>29.716117665161889</v>
      </c>
      <c r="P7" s="217">
        <f>(TOCA_current!AI7-(TOCA_current!AI7/TOCA_current!AF7)*LDD_current!D8)*Rates_current!$E$74*100*12</f>
        <v>21821976.689034585</v>
      </c>
      <c r="Q7" s="218">
        <f>(TOCA_current!AI7-LDD_current!D8)*Rates_current!$E$75*100*12</f>
        <v>-3244065.5466534938</v>
      </c>
      <c r="R7" s="218">
        <f>IF(VLOOKUP($B7,TOCA_current!$B:$AH,33,FALSE)=0,(SUMPRODUCT(LS_Demand_Rates_Restatement!$C$5:$Z$5,LS_current!$D8:$AA8)-SUMPRODUCT(LS_Demand_Rates_Restatement!$C$5:$Z$5,LDD_current!$F8:$AC8)),(SUMPRODUCT(LS_Demand_Rates_Restatement!$C$5:$AX$5,LS_current!$D8:$AY8)-SUMPRODUCT(LS_Demand_Rates_Restatement!$C$5:$AX$5,LDD_current!$F8:$BA8))/2)</f>
        <v>576200.67752071726</v>
      </c>
      <c r="S7" s="218">
        <f>+SUMPRODUCT(LS_Demand_Rates_Restatement!$C$7:$Z$7,Demand_current!D8:AA8)-SUMPRODUCT(LS_Demand_Rates_Restatement!$C$7:$Z$7,LDD_current!BB8:BY8)</f>
        <v>1120588.9737898717</v>
      </c>
      <c r="T7" s="218">
        <f>-IRD!G8*Rates_current!$H$32</f>
        <v>-975743.08689000004</v>
      </c>
      <c r="U7" s="218">
        <f>+IF(AND(X7&gt;0,V7&gt;0),-1*MIN(X7,V7)*Rates_current!$H$33,IF(AND(X7&lt;0,W7&lt;ABS(X7)),(-1*X7-W7)*Rates_current!$H$33,0))*IF(VLOOKUP($B7,TOCA_current!$B:$AH,33,FALSE)=0,1,0)*(1-TOCA_current!AP7)</f>
        <v>5.5118809163419327</v>
      </c>
      <c r="V7" s="237">
        <f>MAX((TOCA_current!S7/SUMPRODUCT(TOCA_current!$D$4:$D$137,TOCA_current!$S$4:$S$137)-TOCA_current!AF7)*RT1SC!$C$4*VLOOKUP(Init!$R$4,Init!$K:$M,3,FALSE),0)</f>
        <v>0.66853276778816639</v>
      </c>
      <c r="W7" s="237">
        <f>TOCA_current!X7*VLOOKUP(Init!$R$4,Init!$K:$M,3,FALSE)</f>
        <v>30278.448</v>
      </c>
      <c r="X7" s="237">
        <f>IF(TOCA_current!AH7=0,SUM(LS_current!D8:AA8),0)</f>
        <v>23760.038775963287</v>
      </c>
      <c r="Y7" s="218">
        <f>TOCA_current!D7*SUM(Charges_NonSlice!P7:U7)</f>
        <v>19298963.218682595</v>
      </c>
      <c r="Z7" s="218">
        <f>TOCA_current!AI7*RT1SC!$C$4*VLOOKUP(Init!$R$4,Init!$K:$M,3,FALSE)+IF(VLOOKUP($B7,TOCA_current!B:AM,33,FALSE)=0,SUM(LS_current!D8:AA8),SUM(LS_current!D8:AY8)/2)</f>
        <v>604214.95736628328</v>
      </c>
      <c r="AA7" s="219">
        <f t="shared" si="1"/>
        <v>31.940558543610006</v>
      </c>
      <c r="AB7" s="224">
        <f>IF(TOCA_current!E7=1,"",AA7/O7-1)</f>
        <v>7.4856376041880113E-2</v>
      </c>
      <c r="AC7" s="235">
        <f t="shared" si="2"/>
        <v>23</v>
      </c>
    </row>
    <row r="8" spans="1:29" x14ac:dyDescent="0.25">
      <c r="B8" s="27">
        <v>10027</v>
      </c>
      <c r="C8" s="28" t="s">
        <v>12</v>
      </c>
      <c r="D8" s="217">
        <f>IF(Init!$R$9="Yes",(TOCA_previous!AB8-(TOCA_previous!AB8/IF(TOCA_previous!Y8=0,1,TOCA_previous!Y8))*LDD_previous!D9),(TOCA_current!AI8-(TOCA_current!AI8/TOCA_current!AF8)*LDD_current!D9))*Rates_previous!$E$74*100*12</f>
        <v>18965140.495961852</v>
      </c>
      <c r="E8" s="218">
        <f>IF(Init!$R$9="Yes",(TOCA_previous!AB8-LDD_previous!D9),(TOCA_current!AI8-LDD_current!D9))*Rates_previous!$E$75*100*12</f>
        <v>-2916432.9006336001</v>
      </c>
      <c r="F8" s="218">
        <f>IF(VLOOKUP($B8,TOCA_current!$B:$AH,33,FALSE)=0,(SUMPRODUCT(LS_Demand_Rates_Restatement!$C$4:$Z$4,IF(Init!$R$9="Yes",LS_previous!$D9:$AA9,LS_current!$D9:$AA9))-SUMPRODUCT(LS_Demand_Rates_Restatement!$C$4:$Z$4,IF(Init!$R$9="Yes",LDD_previous!$F9:$AC9,LDD_current!$F9:$AC9))),(SUMPRODUCT(LS_Demand_Rates_Restatement!$C$4:$AX$4,IF(Init!$R$9="Yes",LS_previous!$D9:$AY9,LS_current!$D9:$AY9))-SUMPRODUCT(LS_Demand_Rates_Restatement!$C$4:$AX$4,IF(Init!$R$9="Yes",LDD_previous!$F9:$BA9,LDD_current!$F9:$BA9)))/2)</f>
        <v>-1339296.5899214079</v>
      </c>
      <c r="G8" s="218">
        <f>+SUMPRODUCT(LS_Demand_Rates_Restatement!$C$6:$Z$6,IF(Init!$R$9="Yes",Demand_previous!D9:AA9,Demand_current!D9:AA9))-SUMPRODUCT(LS_Demand_Rates_Restatement!$C$6:$Z$6,IF(Init!$R$9="Yes",LDD_previous!BB9:BY9,LDD_current!BB9:BY9))</f>
        <v>776907.19900623069</v>
      </c>
      <c r="H8" s="218">
        <f>-IRD!C9*Rates_previous!$H$32</f>
        <v>-2096695.4000000001</v>
      </c>
      <c r="I8" s="218">
        <f>+IF(AND(L8&gt;0,J8&gt;0),-1*MIN(L8,J8)*Rates_previous!$H$33,IF(AND(L8&lt;0,K8&lt;ABS(L8)),(-1*L8-K8)*Rates_previous!$H$33,IF(AND(K8&gt;0,J8&gt;0,L8&lt;=0,ABS(L8)&lt;K8),-1*MIN(K8,K8+L8,J8)*Rates_previous!$H$33,0)))*IF(VLOOKUP($B8,TOCA_current!$B:$AH,33,FALSE)=0,1,0)*(1-TOCA_previous!AI8)</f>
        <v>-13082.94000055047</v>
      </c>
      <c r="J8" s="237">
        <f>MAX(IF(Init!$R$9="Yes",(TOCA_previous!S8/SUMPRODUCT(TOCA_previous!$D$4:$D$137,TOCA_previous!$S$4:$S$137)-TOCA_previous!Y8)*RT1SC!$C$3*VLOOKUP(Init!$R$3,Init!$K:$M,3,FALSE),V8),0)</f>
        <v>0</v>
      </c>
      <c r="K8" s="237">
        <f>IF(Init!$R$9="Yes",TOCA_previous!W8*VLOOKUP(Init!$R$3,Init!$K:$M,3,FALSE),W8)</f>
        <v>14471.519999999999</v>
      </c>
      <c r="L8" s="237">
        <f>IF(Init!$R$9="No",X8,IF(TOCA_previous!AA8=0,SUM(LS_previous!D9:AA9),0))</f>
        <v>-19550.754559199955</v>
      </c>
      <c r="M8" s="218">
        <f>+TOCA_previous!$D8*SUM(Charges_NonSlice!D8:I8)</f>
        <v>13376539.864412526</v>
      </c>
      <c r="N8" s="218">
        <f>IF(Init!$R$9="Yes",TOCA_previous!AB8*RT1SC!$C$3*VLOOKUP(Init!$R$3,Init!$K:$M,3,FALSE)+IF(VLOOKUP($B8,TOCA_current!B:AS,33,FALSE)=0,SUM(LS_previous!D9:AA9),SUM(LS_previous!D9:AY9)/2),Z8)</f>
        <v>518743.39666038012</v>
      </c>
      <c r="O8" s="219">
        <f t="shared" si="0"/>
        <v>25.786429187396692</v>
      </c>
      <c r="P8" s="217">
        <f>(TOCA_current!AI8-(TOCA_current!AI8/TOCA_current!AF8)*LDD_current!D9)*Rates_current!$E$74*100*12</f>
        <v>19973825.285060164</v>
      </c>
      <c r="Q8" s="218">
        <f>(TOCA_current!AI8-LDD_current!D9)*Rates_current!$E$75*100*12</f>
        <v>-2969318.4703427851</v>
      </c>
      <c r="R8" s="218">
        <f>IF(VLOOKUP($B8,TOCA_current!$B:$AH,33,FALSE)=0,(SUMPRODUCT(LS_Demand_Rates_Restatement!$C$5:$Z$5,LS_current!$D9:$AA9)-SUMPRODUCT(LS_Demand_Rates_Restatement!$C$5:$Z$5,LDD_current!$F9:$AC9)),(SUMPRODUCT(LS_Demand_Rates_Restatement!$C$5:$AX$5,LS_current!$D9:$AY9)-SUMPRODUCT(LS_Demand_Rates_Restatement!$C$5:$AX$5,LDD_current!$F9:$BA9))/2)</f>
        <v>-237490.45125292748</v>
      </c>
      <c r="S8" s="218">
        <f>+SUMPRODUCT(LS_Demand_Rates_Restatement!$C$7:$Z$7,Demand_current!D9:AA9)-SUMPRODUCT(LS_Demand_Rates_Restatement!$C$7:$Z$7,LDD_current!BB9:BY9)</f>
        <v>857940.26260828797</v>
      </c>
      <c r="T8" s="218">
        <f>-IRD!G9*Rates_current!$H$32</f>
        <v>-2467810.4857999999</v>
      </c>
      <c r="U8" s="218">
        <f>+IF(AND(X8&gt;0,V8&gt;0),-1*MIN(X8,V8)*Rates_current!$H$33,IF(AND(X8&lt;0,W8&lt;ABS(X8)),(-1*X8-W8)*Rates_current!$H$33,0))*IF(VLOOKUP($B8,TOCA_current!$B:$AH,33,FALSE)=0,1,0)*(1-TOCA_current!AP8)</f>
        <v>0</v>
      </c>
      <c r="V8" s="237">
        <f>MAX((TOCA_current!S8/SUMPRODUCT(TOCA_current!$D$4:$D$137,TOCA_current!$S$4:$S$137)-TOCA_current!AF8)*RT1SC!$C$4*VLOOKUP(Init!$R$4,Init!$K:$M,3,FALSE),0)</f>
        <v>0</v>
      </c>
      <c r="W8" s="237">
        <f>TOCA_current!X8*VLOOKUP(Init!$R$4,Init!$K:$M,3,FALSE)</f>
        <v>939.88800000000003</v>
      </c>
      <c r="X8" s="237">
        <f>IF(TOCA_current!AH8=0,SUM(LS_current!D9:AA9),0)</f>
        <v>2.7411205723510648</v>
      </c>
      <c r="Y8" s="218">
        <f>TOCA_current!D8*SUM(Charges_NonSlice!P8:U8)</f>
        <v>15157146.140272738</v>
      </c>
      <c r="Z8" s="218">
        <f>TOCA_current!AI8*RT1SC!$C$4*VLOOKUP(Init!$R$4,Init!$K:$M,3,FALSE)+IF(VLOOKUP($B8,TOCA_current!B:AM,33,FALSE)=0,SUM(LS_current!D9:AA9),SUM(LS_current!D9:AY9)/2)</f>
        <v>532287.81425290031</v>
      </c>
      <c r="AA8" s="219">
        <f t="shared" si="1"/>
        <v>28.47547085320139</v>
      </c>
      <c r="AB8" s="224">
        <f>IF(TOCA_current!E8=1,"",AA8/O8-1)</f>
        <v>0.10428127315584224</v>
      </c>
      <c r="AC8" s="235">
        <f t="shared" si="2"/>
        <v>3</v>
      </c>
    </row>
    <row r="9" spans="1:29" x14ac:dyDescent="0.25">
      <c r="B9" s="27">
        <v>10029</v>
      </c>
      <c r="C9" s="28" t="s">
        <v>13</v>
      </c>
      <c r="D9" s="217">
        <f>IF(Init!$R$9="Yes",(TOCA_previous!AB9-(TOCA_previous!AB9/IF(TOCA_previous!Y9=0,1,TOCA_previous!Y9))*LDD_previous!D10),(TOCA_current!AI9-(TOCA_current!AI9/TOCA_current!AF9)*LDD_current!D10))*Rates_previous!$E$74*100*12</f>
        <v>5500195.0472866315</v>
      </c>
      <c r="E9" s="218">
        <f>IF(Init!$R$9="Yes",(TOCA_previous!AB9-LDD_previous!D10),(TOCA_current!AI9-LDD_current!D10))*Rates_previous!$E$75*100*12</f>
        <v>-845812.33654579183</v>
      </c>
      <c r="F9" s="218">
        <f>IF(VLOOKUP($B9,TOCA_current!$B:$AH,33,FALSE)=0,(SUMPRODUCT(LS_Demand_Rates_Restatement!$C$4:$Z$4,IF(Init!$R$9="Yes",LS_previous!$D10:$AA10,LS_current!$D10:$AA10))-SUMPRODUCT(LS_Demand_Rates_Restatement!$C$4:$Z$4,IF(Init!$R$9="Yes",LDD_previous!$F10:$AC10,LDD_current!$F10:$AC10))),(SUMPRODUCT(LS_Demand_Rates_Restatement!$C$4:$AX$4,IF(Init!$R$9="Yes",LS_previous!$D10:$AY10,LS_current!$D10:$AY10))-SUMPRODUCT(LS_Demand_Rates_Restatement!$C$4:$AX$4,IF(Init!$R$9="Yes",LDD_previous!$F10:$BA10,LDD_current!$F10:$BA10)))/2)</f>
        <v>-13343.71702853942</v>
      </c>
      <c r="G9" s="218">
        <f>+SUMPRODUCT(LS_Demand_Rates_Restatement!$C$6:$Z$6,IF(Init!$R$9="Yes",Demand_previous!D10:AA10,Demand_current!D10:AA10))-SUMPRODUCT(LS_Demand_Rates_Restatement!$C$6:$Z$6,IF(Init!$R$9="Yes",LDD_previous!BB10:BY10,LDD_current!BB10:BY10))</f>
        <v>254969.73470150295</v>
      </c>
      <c r="H9" s="218">
        <f>-IRD!C10*Rates_previous!$H$32</f>
        <v>0</v>
      </c>
      <c r="I9" s="218">
        <f>+IF(AND(L9&gt;0,J9&gt;0),-1*MIN(L9,J9)*Rates_previous!$H$33,IF(AND(L9&lt;0,K9&lt;ABS(L9)),(-1*L9-K9)*Rates_previous!$H$33,IF(AND(K9&gt;0,J9&gt;0,L9&lt;=0,ABS(L9)&lt;K9),-1*MIN(K9,K9+L9,J9)*Rates_previous!$H$33,0)))*IF(VLOOKUP($B9,TOCA_current!$B:$AH,33,FALSE)=0,1,0)*(1-TOCA_previous!AI9)</f>
        <v>0</v>
      </c>
      <c r="J9" s="237">
        <f>MAX(IF(Init!$R$9="Yes",(TOCA_previous!S9/SUMPRODUCT(TOCA_previous!$D$4:$D$137,TOCA_previous!$S$4:$S$137)-TOCA_previous!Y9)*RT1SC!$C$3*VLOOKUP(Init!$R$3,Init!$K:$M,3,FALSE),V9),0)</f>
        <v>0</v>
      </c>
      <c r="K9" s="237">
        <f>IF(Init!$R$9="Yes",TOCA_previous!W9*VLOOKUP(Init!$R$3,Init!$K:$M,3,FALSE),W9)</f>
        <v>13613.04</v>
      </c>
      <c r="L9" s="237">
        <f>IF(Init!$R$9="No",X9,IF(TOCA_previous!AA9=0,SUM(LS_previous!D10:AA10),0))</f>
        <v>0</v>
      </c>
      <c r="M9" s="218">
        <f>+TOCA_previous!$D9*SUM(Charges_NonSlice!D9:I9)</f>
        <v>0</v>
      </c>
      <c r="N9" s="218">
        <f>IF(Init!$R$9="Yes",TOCA_previous!AB9*RT1SC!$C$3*VLOOKUP(Init!$R$3,Init!$K:$M,3,FALSE)+IF(VLOOKUP($B9,TOCA_current!B:AS,33,FALSE)=0,SUM(LS_previous!D10:AA10),SUM(LS_previous!D10:AY10)/2),Z9)</f>
        <v>154964.88448056002</v>
      </c>
      <c r="O9" s="219">
        <f t="shared" si="0"/>
        <v>0</v>
      </c>
      <c r="P9" s="217">
        <f>(TOCA_current!AI9-(TOCA_current!AI9/TOCA_current!AF9)*LDD_current!D10)*Rates_current!$E$74*100*12</f>
        <v>5799926.5823205821</v>
      </c>
      <c r="Q9" s="218">
        <f>(TOCA_current!AI9-LDD_current!D10)*Rates_current!$E$75*100*12</f>
        <v>-862219.87434715522</v>
      </c>
      <c r="R9" s="218">
        <f>IF(VLOOKUP($B9,TOCA_current!$B:$AH,33,FALSE)=0,(SUMPRODUCT(LS_Demand_Rates_Restatement!$C$5:$Z$5,LS_current!$D10:$AA10)-SUMPRODUCT(LS_Demand_Rates_Restatement!$C$5:$Z$5,LDD_current!$F10:$AC10)),(SUMPRODUCT(LS_Demand_Rates_Restatement!$C$5:$AX$5,LS_current!$D10:$AY10)-SUMPRODUCT(LS_Demand_Rates_Restatement!$C$5:$AX$5,LDD_current!$F10:$BA10))/2)</f>
        <v>-4063.7121222541145</v>
      </c>
      <c r="S9" s="218">
        <f>+SUMPRODUCT(LS_Demand_Rates_Restatement!$C$7:$Z$7,Demand_current!D10:AA10)-SUMPRODUCT(LS_Demand_Rates_Restatement!$C$7:$Z$7,LDD_current!BB10:BY10)</f>
        <v>-18109.877936419922</v>
      </c>
      <c r="T9" s="218">
        <f>-IRD!G10*Rates_current!$H$32</f>
        <v>0</v>
      </c>
      <c r="U9" s="218">
        <f>+IF(AND(X9&gt;0,V9&gt;0),-1*MIN(X9,V9)*Rates_current!$H$33,IF(AND(X9&lt;0,W9&lt;ABS(X9)),(-1*X9-W9)*Rates_current!$H$33,0))*IF(VLOOKUP($B9,TOCA_current!$B:$AH,33,FALSE)=0,1,0)*(1-TOCA_current!AP9)</f>
        <v>0</v>
      </c>
      <c r="V9" s="237">
        <f>MAX((TOCA_current!S9/SUMPRODUCT(TOCA_current!$D$4:$D$137,TOCA_current!$S$4:$S$137)-TOCA_current!AF9)*RT1SC!$C$4*VLOOKUP(Init!$R$4,Init!$K:$M,3,FALSE),0)</f>
        <v>2.2501800342311333</v>
      </c>
      <c r="W9" s="237">
        <f>TOCA_current!X9*VLOOKUP(Init!$R$4,Init!$K:$M,3,FALSE)</f>
        <v>19526.831999999999</v>
      </c>
      <c r="X9" s="237">
        <f>IF(TOCA_current!AH9=0,SUM(LS_current!D10:AA10),0)</f>
        <v>0</v>
      </c>
      <c r="Y9" s="218">
        <f>TOCA_current!D9*SUM(Charges_NonSlice!P9:U9)</f>
        <v>0</v>
      </c>
      <c r="Z9" s="218">
        <f>TOCA_current!AI9*RT1SC!$C$4*VLOOKUP(Init!$R$4,Init!$K:$M,3,FALSE)+IF(VLOOKUP($B9,TOCA_current!B:AM,33,FALSE)=0,SUM(LS_current!D10:AA10),SUM(LS_current!D10:AY10)/2)</f>
        <v>153225.86776272001</v>
      </c>
      <c r="AA9" s="219">
        <f t="shared" si="1"/>
        <v>0</v>
      </c>
      <c r="AB9" s="224" t="str">
        <f>IF(TOCA_current!E9=1,"",AA9/O9-1)</f>
        <v/>
      </c>
      <c r="AC9" s="235" t="str">
        <f t="shared" si="2"/>
        <v/>
      </c>
    </row>
    <row r="10" spans="1:29" x14ac:dyDescent="0.25">
      <c r="B10" s="27">
        <v>10044</v>
      </c>
      <c r="C10" s="28" t="s">
        <v>14</v>
      </c>
      <c r="D10" s="217">
        <f>IF(Init!$R$9="Yes",(TOCA_previous!AB10-(TOCA_previous!AB10/IF(TOCA_previous!Y10=0,1,TOCA_previous!Y10))*LDD_previous!D11),(TOCA_current!AI10-(TOCA_current!AI10/TOCA_current!AF10)*LDD_current!D11))*Rates_previous!$E$74*100*12</f>
        <v>6743982.8248800002</v>
      </c>
      <c r="E10" s="218">
        <f>IF(Init!$R$9="Yes",(TOCA_previous!AB10-LDD_previous!D11),(TOCA_current!AI10-LDD_current!D11))*Rates_previous!$E$75*100*12</f>
        <v>-1037080.2892799999</v>
      </c>
      <c r="F10" s="218">
        <f>IF(VLOOKUP($B10,TOCA_current!$B:$AH,33,FALSE)=0,(SUMPRODUCT(LS_Demand_Rates_Restatement!$C$4:$Z$4,IF(Init!$R$9="Yes",LS_previous!$D11:$AA11,LS_current!$D11:$AA11))-SUMPRODUCT(LS_Demand_Rates_Restatement!$C$4:$Z$4,IF(Init!$R$9="Yes",LDD_previous!$F11:$AC11,LDD_current!$F11:$AC11))),(SUMPRODUCT(LS_Demand_Rates_Restatement!$C$4:$AX$4,IF(Init!$R$9="Yes",LS_previous!$D11:$AY11,LS_current!$D11:$AY11))-SUMPRODUCT(LS_Demand_Rates_Restatement!$C$4:$AX$4,IF(Init!$R$9="Yes",LDD_previous!$F11:$BA11,LDD_current!$F11:$BA11)))/2)</f>
        <v>408507.9832327558</v>
      </c>
      <c r="G10" s="218">
        <f>+SUMPRODUCT(LS_Demand_Rates_Restatement!$C$6:$Z$6,IF(Init!$R$9="Yes",Demand_previous!D11:AA11,Demand_current!D11:AA11))-SUMPRODUCT(LS_Demand_Rates_Restatement!$C$6:$Z$6,IF(Init!$R$9="Yes",LDD_previous!BB11:BY11,LDD_current!BB11:BY11))</f>
        <v>374825.4918348291</v>
      </c>
      <c r="H10" s="218">
        <f>-IRD!C11*Rates_previous!$H$32</f>
        <v>0</v>
      </c>
      <c r="I10" s="218">
        <f>+IF(AND(L10&gt;0,J10&gt;0),-1*MIN(L10,J10)*Rates_previous!$H$33,IF(AND(L10&lt;0,K10&lt;ABS(L10)),(-1*L10-K10)*Rates_previous!$H$33,IF(AND(K10&gt;0,J10&gt;0,L10&lt;=0,ABS(L10)&lt;K10),-1*MIN(K10,K10+L10,J10)*Rates_previous!$H$33,0)))*IF(VLOOKUP($B10,TOCA_current!$B:$AH,33,FALSE)=0,1,0)*(1-TOCA_previous!AI10)</f>
        <v>32.045577466324353</v>
      </c>
      <c r="J10" s="237">
        <f>MAX(IF(Init!$R$9="Yes",(TOCA_previous!S10/SUMPRODUCT(TOCA_previous!$D$4:$D$137,TOCA_previous!$S$4:$S$137)-TOCA_previous!Y10)*RT1SC!$C$3*VLOOKUP(Init!$R$3,Init!$K:$M,3,FALSE),V10),0)</f>
        <v>11.610716473305926</v>
      </c>
      <c r="K10" s="237">
        <f>IF(Init!$R$9="Yes",TOCA_previous!W10*VLOOKUP(Init!$R$3,Init!$K:$M,3,FALSE),W10)</f>
        <v>0</v>
      </c>
      <c r="L10" s="237">
        <f>IF(Init!$R$9="No",X10,IF(TOCA_previous!AA10=0,SUM(LS_previous!D11:AA11),0))</f>
        <v>9906.929495680015</v>
      </c>
      <c r="M10" s="218">
        <f>+TOCA_previous!$D10*SUM(Charges_NonSlice!D10:I10)</f>
        <v>6490268.0562450513</v>
      </c>
      <c r="N10" s="218">
        <f>IF(Init!$R$9="Yes",TOCA_previous!AB10*RT1SC!$C$3*VLOOKUP(Init!$R$3,Init!$K:$M,3,FALSE)+IF(VLOOKUP($B10,TOCA_current!B:AS,33,FALSE)=0,SUM(LS_previous!D11:AA11),SUM(LS_previous!D11:AY11)/2),Z10)</f>
        <v>188546.65835504804</v>
      </c>
      <c r="O10" s="219">
        <f t="shared" si="0"/>
        <v>34.422609834979788</v>
      </c>
      <c r="P10" s="217">
        <f>(TOCA_current!AI10-(TOCA_current!AI10/TOCA_current!AF10)*LDD_current!D11)*Rates_current!$E$74*100*12</f>
        <v>7128922.2566099474</v>
      </c>
      <c r="Q10" s="218">
        <f>(TOCA_current!AI10-LDD_current!D11)*Rates_current!$E$75*100*12</f>
        <v>-1059789.0102714957</v>
      </c>
      <c r="R10" s="218">
        <f>IF(VLOOKUP($B10,TOCA_current!$B:$AH,33,FALSE)=0,(SUMPRODUCT(LS_Demand_Rates_Restatement!$C$5:$Z$5,LS_current!$D11:$AA11)-SUMPRODUCT(LS_Demand_Rates_Restatement!$C$5:$Z$5,LDD_current!$F11:$AC11)),(SUMPRODUCT(LS_Demand_Rates_Restatement!$C$5:$AX$5,LS_current!$D11:$AY11)-SUMPRODUCT(LS_Demand_Rates_Restatement!$C$5:$AX$5,LDD_current!$F11:$BA11))/2)</f>
        <v>-1287.166298154616</v>
      </c>
      <c r="S10" s="218">
        <f>+SUMPRODUCT(LS_Demand_Rates_Restatement!$C$7:$Z$7,Demand_current!D11:AA11)-SUMPRODUCT(LS_Demand_Rates_Restatement!$C$7:$Z$7,LDD_current!BB11:BY11)</f>
        <v>409406.04508278135</v>
      </c>
      <c r="T10" s="218">
        <f>-IRD!G11*Rates_current!$H$32</f>
        <v>0</v>
      </c>
      <c r="U10" s="218">
        <f>+IF(AND(X10&gt;0,V10&gt;0),-1*MIN(X10,V10)*Rates_current!$H$33,IF(AND(X10&lt;0,W10&lt;ABS(X10)),(-1*X10-W10)*Rates_current!$H$33,0))*IF(VLOOKUP($B10,TOCA_current!$B:$AH,33,FALSE)=0,1,0)*(1-TOCA_current!AP10)</f>
        <v>0</v>
      </c>
      <c r="V10" s="237">
        <f>MAX((TOCA_current!S10/SUMPRODUCT(TOCA_current!$D$4:$D$137,TOCA_current!$S$4:$S$137)-TOCA_current!AF10)*RT1SC!$C$4*VLOOKUP(Init!$R$4,Init!$K:$M,3,FALSE),0)</f>
        <v>0</v>
      </c>
      <c r="W10" s="237">
        <f>TOCA_current!X10*VLOOKUP(Init!$R$4,Init!$K:$M,3,FALSE)</f>
        <v>14765.904</v>
      </c>
      <c r="X10" s="237">
        <f>IF(TOCA_current!AH10=0,SUM(LS_current!D11:AA11),0)</f>
        <v>-2872.5282673809561</v>
      </c>
      <c r="Y10" s="218">
        <f>TOCA_current!D10*SUM(Charges_NonSlice!P10:U10)</f>
        <v>6477252.125123078</v>
      </c>
      <c r="Z10" s="218">
        <f>TOCA_current!AI10*RT1SC!$C$4*VLOOKUP(Init!$R$4,Init!$K:$M,3,FALSE)+IF(VLOOKUP($B10,TOCA_current!B:AM,33,FALSE)=0,SUM(LS_current!D11:AA11),SUM(LS_current!D11:AY11)/2)</f>
        <v>173784.99741581903</v>
      </c>
      <c r="AA10" s="219">
        <f t="shared" si="1"/>
        <v>37.271641519347149</v>
      </c>
      <c r="AB10" s="224">
        <f>IF(TOCA_current!E10=1,"",AA10/O10-1)</f>
        <v>8.2766289308843E-2</v>
      </c>
      <c r="AC10" s="235">
        <f t="shared" si="2"/>
        <v>10</v>
      </c>
    </row>
    <row r="11" spans="1:29" x14ac:dyDescent="0.25">
      <c r="B11" s="27">
        <v>10046</v>
      </c>
      <c r="C11" s="28" t="s">
        <v>15</v>
      </c>
      <c r="D11" s="217">
        <f>IF(Init!$R$9="Yes",(TOCA_previous!AB11-(TOCA_previous!AB11/IF(TOCA_previous!Y11=0,1,TOCA_previous!Y11))*LDD_previous!D12),(TOCA_current!AI11-(TOCA_current!AI11/TOCA_current!AF11)*LDD_current!D12))*Rates_previous!$E$74*100*12</f>
        <v>25122851.524436399</v>
      </c>
      <c r="E11" s="218">
        <f>IF(Init!$R$9="Yes",(TOCA_previous!AB11-LDD_previous!D12),(TOCA_current!AI11-LDD_current!D12))*Rates_previous!$E$75*100*12</f>
        <v>-3863357.1293183994</v>
      </c>
      <c r="F11" s="218">
        <f>IF(VLOOKUP($B11,TOCA_current!$B:$AH,33,FALSE)=0,(SUMPRODUCT(LS_Demand_Rates_Restatement!$C$4:$Z$4,IF(Init!$R$9="Yes",LS_previous!$D12:$AA12,LS_current!$D12:$AA12))-SUMPRODUCT(LS_Demand_Rates_Restatement!$C$4:$Z$4,IF(Init!$R$9="Yes",LDD_previous!$F12:$AC12,LDD_current!$F12:$AC12))),(SUMPRODUCT(LS_Demand_Rates_Restatement!$C$4:$AX$4,IF(Init!$R$9="Yes",LS_previous!$D12:$AY12,LS_current!$D12:$AY12))-SUMPRODUCT(LS_Demand_Rates_Restatement!$C$4:$AX$4,IF(Init!$R$9="Yes",LDD_previous!$F12:$BA12,LDD_current!$F12:$BA12)))/2)</f>
        <v>-38143.043460618901</v>
      </c>
      <c r="G11" s="218">
        <f>+SUMPRODUCT(LS_Demand_Rates_Restatement!$C$6:$Z$6,IF(Init!$R$9="Yes",Demand_previous!D12:AA12,Demand_current!D12:AA12))-SUMPRODUCT(LS_Demand_Rates_Restatement!$C$6:$Z$6,IF(Init!$R$9="Yes",LDD_previous!BB12:BY12,LDD_current!BB12:BY12))</f>
        <v>1008737.3705130817</v>
      </c>
      <c r="H11" s="218">
        <f>-IRD!C12*Rates_previous!$H$32</f>
        <v>-410854.57</v>
      </c>
      <c r="I11" s="218">
        <f>+IF(AND(L11&gt;0,J11&gt;0),-1*MIN(L11,J11)*Rates_previous!$H$33,IF(AND(L11&lt;0,K11&lt;ABS(L11)),(-1*L11-K11)*Rates_previous!$H$33,IF(AND(K11&gt;0,J11&gt;0,L11&lt;=0,ABS(L11)&lt;K11),-1*MIN(K11,K11+L11,J11)*Rates_previous!$H$33,0)))*IF(VLOOKUP($B11,TOCA_current!$B:$AH,33,FALSE)=0,1,0)*(1-TOCA_previous!AI11)</f>
        <v>0</v>
      </c>
      <c r="J11" s="237">
        <f>MAX(IF(Init!$R$9="Yes",(TOCA_previous!S11/SUMPRODUCT(TOCA_previous!$D$4:$D$137,TOCA_previous!$S$4:$S$137)-TOCA_previous!Y11)*RT1SC!$C$3*VLOOKUP(Init!$R$3,Init!$K:$M,3,FALSE),V11),0)</f>
        <v>4439.0058502293423</v>
      </c>
      <c r="K11" s="237">
        <f>IF(Init!$R$9="Yes",TOCA_previous!W11*VLOOKUP(Init!$R$3,Init!$K:$M,3,FALSE),W11)</f>
        <v>0</v>
      </c>
      <c r="L11" s="237">
        <f>IF(Init!$R$9="No",X11,IF(TOCA_previous!AA11=0,SUM(LS_previous!D12:AA12),0))</f>
        <v>0</v>
      </c>
      <c r="M11" s="218">
        <f>+TOCA_previous!$D11*SUM(Charges_NonSlice!D11:I11)</f>
        <v>0</v>
      </c>
      <c r="N11" s="218">
        <f>IF(Init!$R$9="Yes",TOCA_previous!AB11*RT1SC!$C$3*VLOOKUP(Init!$R$3,Init!$K:$M,3,FALSE)+IF(VLOOKUP($B11,TOCA_current!B:AS,33,FALSE)=0,SUM(LS_previous!D12:AA12),SUM(LS_previous!D12:AY12)/2),Z11)</f>
        <v>715562.50941982807</v>
      </c>
      <c r="O11" s="219">
        <f t="shared" si="0"/>
        <v>0</v>
      </c>
      <c r="P11" s="217">
        <f>(TOCA_current!AI11-(TOCA_current!AI11/TOCA_current!AF11)*LDD_current!D12)*Rates_current!$E$74*100*12</f>
        <v>26688721.561925713</v>
      </c>
      <c r="Q11" s="218">
        <f>(TOCA_current!AI11-LDD_current!D12)*Rates_current!$E$75*100*12</f>
        <v>-3967558.1794007402</v>
      </c>
      <c r="R11" s="218">
        <f>IF(VLOOKUP($B11,TOCA_current!$B:$AH,33,FALSE)=0,(SUMPRODUCT(LS_Demand_Rates_Restatement!$C$5:$Z$5,LS_current!$D12:$AA12)-SUMPRODUCT(LS_Demand_Rates_Restatement!$C$5:$Z$5,LDD_current!$F12:$AC12)),(SUMPRODUCT(LS_Demand_Rates_Restatement!$C$5:$AX$5,LS_current!$D12:$AY12)-SUMPRODUCT(LS_Demand_Rates_Restatement!$C$5:$AX$5,LDD_current!$F12:$BA12))/2)</f>
        <v>-9709.1096616345239</v>
      </c>
      <c r="S11" s="218">
        <f>+SUMPRODUCT(LS_Demand_Rates_Restatement!$C$7:$Z$7,Demand_current!D12:AA12)-SUMPRODUCT(LS_Demand_Rates_Restatement!$C$7:$Z$7,LDD_current!BB12:BY12)</f>
        <v>-81715.518976664753</v>
      </c>
      <c r="T11" s="218">
        <f>-IRD!G12*Rates_current!$H$32</f>
        <v>-483575.82889</v>
      </c>
      <c r="U11" s="218">
        <f>+IF(AND(X11&gt;0,V11&gt;0),-1*MIN(X11,V11)*Rates_current!$H$33,IF(AND(X11&lt;0,W11&lt;ABS(X11)),(-1*X11-W11)*Rates_current!$H$33,0))*IF(VLOOKUP($B11,TOCA_current!$B:$AH,33,FALSE)=0,1,0)*(1-TOCA_current!AP11)</f>
        <v>0</v>
      </c>
      <c r="V11" s="237">
        <f>MAX((TOCA_current!S11/SUMPRODUCT(TOCA_current!$D$4:$D$137,TOCA_current!$S$4:$S$137)-TOCA_current!AF11)*RT1SC!$C$4*VLOOKUP(Init!$R$4,Init!$K:$M,3,FALSE),0)</f>
        <v>0.3717424468671735</v>
      </c>
      <c r="W11" s="237">
        <f>TOCA_current!X11*VLOOKUP(Init!$R$4,Init!$K:$M,3,FALSE)</f>
        <v>10944.864</v>
      </c>
      <c r="X11" s="237">
        <f>IF(TOCA_current!AH11=0,SUM(LS_current!D12:AA12),0)</f>
        <v>0</v>
      </c>
      <c r="Y11" s="218">
        <f>TOCA_current!D11*SUM(Charges_NonSlice!P11:U11)</f>
        <v>0</v>
      </c>
      <c r="Z11" s="218">
        <f>TOCA_current!AI11*RT1SC!$C$4*VLOOKUP(Init!$R$4,Init!$K:$M,3,FALSE)+IF(VLOOKUP($B11,TOCA_current!B:AM,33,FALSE)=0,SUM(LS_current!D12:AA12),SUM(LS_current!D12:AY12)/2)</f>
        <v>711960.49821261596</v>
      </c>
      <c r="AA11" s="219">
        <f t="shared" si="1"/>
        <v>0</v>
      </c>
      <c r="AB11" s="224" t="str">
        <f>IF(TOCA_current!E11=1,"",AA11/O11-1)</f>
        <v/>
      </c>
      <c r="AC11" s="235" t="str">
        <f t="shared" si="2"/>
        <v/>
      </c>
    </row>
    <row r="12" spans="1:29" x14ac:dyDescent="0.25">
      <c r="B12" s="27">
        <v>10047</v>
      </c>
      <c r="C12" s="28" t="s">
        <v>16</v>
      </c>
      <c r="D12" s="217">
        <f>IF(Init!$R$9="Yes",(TOCA_previous!AB12-(TOCA_previous!AB12/IF(TOCA_previous!Y12=0,1,TOCA_previous!Y12))*LDD_previous!D13),(TOCA_current!AI12-(TOCA_current!AI12/TOCA_current!AF12)*LDD_current!D13))*Rates_previous!$E$74*100*12</f>
        <v>50493506.412480012</v>
      </c>
      <c r="E12" s="218">
        <f>IF(Init!$R$9="Yes",(TOCA_previous!AB12-LDD_previous!D13),(TOCA_current!AI12-LDD_current!D13))*Rates_previous!$E$75*100*12</f>
        <v>-7764821.1148800012</v>
      </c>
      <c r="F12" s="218">
        <f>IF(VLOOKUP($B12,TOCA_current!$B:$AH,33,FALSE)=0,(SUMPRODUCT(LS_Demand_Rates_Restatement!$C$4:$Z$4,IF(Init!$R$9="Yes",LS_previous!$D13:$AA13,LS_current!$D13:$AA13))-SUMPRODUCT(LS_Demand_Rates_Restatement!$C$4:$Z$4,IF(Init!$R$9="Yes",LDD_previous!$F13:$AC13,LDD_current!$F13:$AC13))),(SUMPRODUCT(LS_Demand_Rates_Restatement!$C$4:$AX$4,IF(Init!$R$9="Yes",LS_previous!$D13:$AY13,LS_current!$D13:$AY13))-SUMPRODUCT(LS_Demand_Rates_Restatement!$C$4:$AX$4,IF(Init!$R$9="Yes",LDD_previous!$F13:$BA13,LDD_current!$F13:$BA13)))/2)</f>
        <v>591626.55731519964</v>
      </c>
      <c r="G12" s="218">
        <f>+SUMPRODUCT(LS_Demand_Rates_Restatement!$C$6:$Z$6,IF(Init!$R$9="Yes",Demand_previous!D13:AA13,Demand_current!D13:AA13))-SUMPRODUCT(LS_Demand_Rates_Restatement!$C$6:$Z$6,IF(Init!$R$9="Yes",LDD_previous!BB13:BY13,LDD_current!BB13:BY13))</f>
        <v>1567262.8826697646</v>
      </c>
      <c r="H12" s="218">
        <f>-IRD!C13*Rates_previous!$H$32</f>
        <v>0</v>
      </c>
      <c r="I12" s="218">
        <f>+IF(AND(L12&gt;0,J12&gt;0),-1*MIN(L12,J12)*Rates_previous!$H$33,IF(AND(L12&lt;0,K12&lt;ABS(L12)),(-1*L12-K12)*Rates_previous!$H$33,IF(AND(K12&gt;0,J12&gt;0,L12&lt;=0,ABS(L12)&lt;K12),-1*MIN(K12,K12+L12,J12)*Rates_previous!$H$33,0)))*IF(VLOOKUP($B12,TOCA_current!$B:$AH,33,FALSE)=0,1,0)*(1-TOCA_previous!AI12)</f>
        <v>21095.093032012799</v>
      </c>
      <c r="J12" s="237">
        <f>MAX(IF(Init!$R$9="Yes",(TOCA_previous!S12/SUMPRODUCT(TOCA_previous!$D$4:$D$137,TOCA_previous!$S$4:$S$137)-TOCA_previous!Y12)*RT1SC!$C$3*VLOOKUP(Init!$R$3,Init!$K:$M,3,FALSE),V12),0)</f>
        <v>40664.714449398431</v>
      </c>
      <c r="K12" s="237">
        <f>IF(Init!$R$9="Yes",TOCA_previous!W12*VLOOKUP(Init!$R$3,Init!$K:$M,3,FALSE),W12)</f>
        <v>0</v>
      </c>
      <c r="L12" s="237">
        <f>IF(Init!$R$9="No",X12,IF(TOCA_previous!AA12=0,SUM(LS_previous!D13:AA13),0))</f>
        <v>7643.1496492799997</v>
      </c>
      <c r="M12" s="218">
        <f>+TOCA_previous!$D12*SUM(Charges_NonSlice!D12:I12)</f>
        <v>44908669.830616981</v>
      </c>
      <c r="N12" s="218">
        <f>IF(Init!$R$9="Yes",TOCA_previous!AB12*RT1SC!$C$3*VLOOKUP(Init!$R$3,Init!$K:$M,3,FALSE)+IF(VLOOKUP($B12,TOCA_current!B:AS,33,FALSE)=0,SUM(LS_previous!D13:AA13),SUM(LS_previous!D13:AY13)/2),Z12)</f>
        <v>1345153.4204950081</v>
      </c>
      <c r="O12" s="219">
        <f t="shared" si="0"/>
        <v>33.385537401444417</v>
      </c>
      <c r="P12" s="217">
        <f>(TOCA_current!AI12-(TOCA_current!AI12/TOCA_current!AF12)*LDD_current!D13)*Rates_current!$E$74*100*12</f>
        <v>54271395.998671204</v>
      </c>
      <c r="Q12" s="218">
        <f>(TOCA_current!AI12-LDD_current!D13)*Rates_current!$E$75*100*12</f>
        <v>-8068011.8229869921</v>
      </c>
      <c r="R12" s="218">
        <f>IF(VLOOKUP($B12,TOCA_current!$B:$AH,33,FALSE)=0,(SUMPRODUCT(LS_Demand_Rates_Restatement!$C$5:$Z$5,LS_current!$D13:$AA13)-SUMPRODUCT(LS_Demand_Rates_Restatement!$C$5:$Z$5,LDD_current!$F13:$AC13)),(SUMPRODUCT(LS_Demand_Rates_Restatement!$C$5:$AX$5,LS_current!$D13:$AY13)-SUMPRODUCT(LS_Demand_Rates_Restatement!$C$5:$AX$5,LDD_current!$F13:$BA13))/2)</f>
        <v>128247.66773094398</v>
      </c>
      <c r="S12" s="218">
        <f>+SUMPRODUCT(LS_Demand_Rates_Restatement!$C$7:$Z$7,Demand_current!D13:AA13)-SUMPRODUCT(LS_Demand_Rates_Restatement!$C$7:$Z$7,LDD_current!BB13:BY13)</f>
        <v>1689741.2544541392</v>
      </c>
      <c r="T12" s="218">
        <f>-IRD!G13*Rates_current!$H$32</f>
        <v>0</v>
      </c>
      <c r="U12" s="218">
        <f>+IF(AND(X12&gt;0,V12&gt;0),-1*MIN(X12,V12)*Rates_current!$H$33,IF(AND(X12&lt;0,W12&lt;ABS(X12)),(-1*X12-W12)*Rates_current!$H$33,0))*IF(VLOOKUP($B12,TOCA_current!$B:$AH,33,FALSE)=0,1,0)*(1-TOCA_current!AP12)</f>
        <v>2818.154029567645</v>
      </c>
      <c r="V12" s="237">
        <f>MAX((TOCA_current!S12/SUMPRODUCT(TOCA_current!$D$4:$D$137,TOCA_current!$S$4:$S$137)-TOCA_current!AF12)*RT1SC!$C$4*VLOOKUP(Init!$R$4,Init!$K:$M,3,FALSE),0)</f>
        <v>17918.337473162825</v>
      </c>
      <c r="W12" s="237">
        <f>TOCA_current!X12*VLOOKUP(Init!$R$4,Init!$K:$M,3,FALSE)</f>
        <v>0</v>
      </c>
      <c r="X12" s="237">
        <f>IF(TOCA_current!AH12=0,SUM(LS_current!D13:AA13),0)</f>
        <v>318.43548356696556</v>
      </c>
      <c r="Y12" s="218">
        <f>TOCA_current!D12*SUM(Charges_NonSlice!P12:U12)</f>
        <v>48024191.251898862</v>
      </c>
      <c r="Z12" s="218">
        <f>TOCA_current!AI12*RT1SC!$C$4*VLOOKUP(Init!$R$4,Init!$K:$M,3,FALSE)+IF(VLOOKUP($B12,TOCA_current!B:AM,33,FALSE)=0,SUM(LS_current!D13:AA13),SUM(LS_current!D13:AY13)/2)</f>
        <v>1345185.1891655668</v>
      </c>
      <c r="AA12" s="219">
        <f t="shared" si="1"/>
        <v>35.700802862458509</v>
      </c>
      <c r="AB12" s="224">
        <f>IF(TOCA_current!E12=1,"",AA12/O12-1)</f>
        <v>6.9349354277997044E-2</v>
      </c>
      <c r="AC12" s="235">
        <f t="shared" si="2"/>
        <v>34</v>
      </c>
    </row>
    <row r="13" spans="1:29" x14ac:dyDescent="0.25">
      <c r="B13" s="27">
        <v>10055</v>
      </c>
      <c r="C13" s="28" t="s">
        <v>17</v>
      </c>
      <c r="D13" s="217">
        <f>IF(Init!$R$9="Yes",(TOCA_previous!AB13-(TOCA_previous!AB13/IF(TOCA_previous!Y13=0,1,TOCA_previous!Y13))*LDD_previous!D14),(TOCA_current!AI13-(TOCA_current!AI13/TOCA_current!AF13)*LDD_current!D14))*Rates_previous!$E$74*100*12</f>
        <v>132253.41432000001</v>
      </c>
      <c r="E13" s="218">
        <f>IF(Init!$R$9="Yes",(TOCA_previous!AB13-LDD_previous!D14),(TOCA_current!AI13-LDD_current!D14))*Rates_previous!$E$75*100*12</f>
        <v>-20337.745920000001</v>
      </c>
      <c r="F13" s="218">
        <f>IF(VLOOKUP($B13,TOCA_current!$B:$AH,33,FALSE)=0,(SUMPRODUCT(LS_Demand_Rates_Restatement!$C$4:$Z$4,IF(Init!$R$9="Yes",LS_previous!$D14:$AA14,LS_current!$D14:$AA14))-SUMPRODUCT(LS_Demand_Rates_Restatement!$C$4:$Z$4,IF(Init!$R$9="Yes",LDD_previous!$F14:$AC14,LDD_current!$F14:$AC14))),(SUMPRODUCT(LS_Demand_Rates_Restatement!$C$4:$AX$4,IF(Init!$R$9="Yes",LS_previous!$D14:$AY14,LS_current!$D14:$AY14))-SUMPRODUCT(LS_Demand_Rates_Restatement!$C$4:$AX$4,IF(Init!$R$9="Yes",LDD_previous!$F14:$BA14,LDD_current!$F14:$BA14)))/2)</f>
        <v>1652.5414328393108</v>
      </c>
      <c r="G13" s="218">
        <f>+SUMPRODUCT(LS_Demand_Rates_Restatement!$C$6:$Z$6,IF(Init!$R$9="Yes",Demand_previous!D14:AA14,Demand_current!D14:AA14))-SUMPRODUCT(LS_Demand_Rates_Restatement!$C$6:$Z$6,IF(Init!$R$9="Yes",LDD_previous!BB14:BY14,LDD_current!BB14:BY14))</f>
        <v>9925.9889431089759</v>
      </c>
      <c r="H13" s="218">
        <f>-IRD!C14*Rates_previous!$H$32</f>
        <v>0</v>
      </c>
      <c r="I13" s="218">
        <f>+IF(AND(L13&gt;0,J13&gt;0),-1*MIN(L13,J13)*Rates_previous!$H$33,IF(AND(L13&lt;0,K13&lt;ABS(L13)),(-1*L13-K13)*Rates_previous!$H$33,IF(AND(K13&gt;0,J13&gt;0,L13&lt;=0,ABS(L13)&lt;K13),-1*MIN(K13,K13+L13,J13)*Rates_previous!$H$33,0)))*IF(VLOOKUP($B13,TOCA_current!$B:$AH,33,FALSE)=0,1,0)*(1-TOCA_previous!AI13)</f>
        <v>-160.73104116479891</v>
      </c>
      <c r="J13" s="237">
        <f>MAX(IF(Init!$R$9="Yes",(TOCA_previous!S13/SUMPRODUCT(TOCA_previous!$D$4:$D$137,TOCA_previous!$S$4:$S$137)-TOCA_previous!Y13)*RT1SC!$C$3*VLOOKUP(Init!$R$3,Init!$K:$M,3,FALSE),V13),0)</f>
        <v>0.76934656753186592</v>
      </c>
      <c r="K13" s="237">
        <f>IF(Init!$R$9="Yes",TOCA_previous!W13*VLOOKUP(Init!$R$3,Init!$K:$M,3,FALSE),W13)</f>
        <v>0</v>
      </c>
      <c r="L13" s="237">
        <f>IF(Init!$R$9="No",X13,IF(TOCA_previous!AA13=0,SUM(LS_previous!D14:AA14),0))</f>
        <v>-58.235884479999612</v>
      </c>
      <c r="M13" s="218">
        <f>+TOCA_previous!$D13*SUM(Charges_NonSlice!D13:I13)</f>
        <v>123333.46773478349</v>
      </c>
      <c r="N13" s="218">
        <f>IF(Init!$R$9="Yes",TOCA_previous!AB13*RT1SC!$C$3*VLOOKUP(Init!$R$3,Init!$K:$M,3,FALSE)+IF(VLOOKUP($B13,TOCA_current!B:AS,33,FALSE)=0,SUM(LS_previous!D14:AA14),SUM(LS_previous!D14:AY14)/2),Z13)</f>
        <v>3444.992799272</v>
      </c>
      <c r="O13" s="219">
        <f t="shared" si="0"/>
        <v>35.800791154293989</v>
      </c>
      <c r="P13" s="217">
        <f>(TOCA_current!AI13-(TOCA_current!AI13/TOCA_current!AF13)*LDD_current!D14)*Rates_current!$E$74*100*12</f>
        <v>139608.06085861148</v>
      </c>
      <c r="Q13" s="218">
        <f>(TOCA_current!AI13-LDD_current!D14)*Rates_current!$E$75*100*12</f>
        <v>-20754.201451150122</v>
      </c>
      <c r="R13" s="218">
        <f>IF(VLOOKUP($B13,TOCA_current!$B:$AH,33,FALSE)=0,(SUMPRODUCT(LS_Demand_Rates_Restatement!$C$5:$Z$5,LS_current!$D14:$AA14)-SUMPRODUCT(LS_Demand_Rates_Restatement!$C$5:$Z$5,LDD_current!$F14:$AC14)),(SUMPRODUCT(LS_Demand_Rates_Restatement!$C$5:$AX$5,LS_current!$D14:$AY14)-SUMPRODUCT(LS_Demand_Rates_Restatement!$C$5:$AX$5,LDD_current!$F14:$BA14))/2)</f>
        <v>659.33692671530594</v>
      </c>
      <c r="S13" s="218">
        <f>+SUMPRODUCT(LS_Demand_Rates_Restatement!$C$7:$Z$7,Demand_current!D14:AA14)-SUMPRODUCT(LS_Demand_Rates_Restatement!$C$7:$Z$7,LDD_current!BB14:BY14)</f>
        <v>10227.366144248577</v>
      </c>
      <c r="T13" s="218">
        <f>-IRD!G14*Rates_current!$H$32</f>
        <v>0</v>
      </c>
      <c r="U13" s="218">
        <f>+IF(AND(X13&gt;0,V13&gt;0),-1*MIN(X13,V13)*Rates_current!$H$33,IF(AND(X13&lt;0,W13&lt;ABS(X13)),(-1*X13-W13)*Rates_current!$H$33,0))*IF(VLOOKUP($B13,TOCA_current!$B:$AH,33,FALSE)=0,1,0)*(1-TOCA_current!AP13)</f>
        <v>-128.03474790296238</v>
      </c>
      <c r="V13" s="237">
        <f>MAX((TOCA_current!S13/SUMPRODUCT(TOCA_current!$D$4:$D$137,TOCA_current!$S$4:$S$137)-TOCA_current!AF13)*RT1SC!$C$4*VLOOKUP(Init!$R$4,Init!$K:$M,3,FALSE),0)</f>
        <v>1.3532843153940901</v>
      </c>
      <c r="W13" s="237">
        <f>TOCA_current!X13*VLOOKUP(Init!$R$4,Init!$K:$M,3,FALSE)</f>
        <v>0</v>
      </c>
      <c r="X13" s="237">
        <f>IF(TOCA_current!AH13=0,SUM(LS_current!D14:AA14),0)</f>
        <v>-14.467203152877104</v>
      </c>
      <c r="Y13" s="218">
        <f>TOCA_current!D13*SUM(Charges_NonSlice!P13:U13)</f>
        <v>129612.52773052228</v>
      </c>
      <c r="Z13" s="218">
        <f>TOCA_current!AI13*RT1SC!$C$4*VLOOKUP(Init!$R$4,Init!$K:$M,3,FALSE)+IF(VLOOKUP($B13,TOCA_current!B:AM,33,FALSE)=0,SUM(LS_current!D14:AA14),SUM(LS_current!D14:AY14)/2)</f>
        <v>3445.0760081431231</v>
      </c>
      <c r="AA13" s="219">
        <f t="shared" si="1"/>
        <v>37.622545170021581</v>
      </c>
      <c r="AB13" s="224">
        <f>IF(TOCA_current!E13=1,"",AA13/O13-1)</f>
        <v>5.0885859138593004E-2</v>
      </c>
      <c r="AC13" s="235">
        <f t="shared" si="2"/>
        <v>101</v>
      </c>
    </row>
    <row r="14" spans="1:29" x14ac:dyDescent="0.25">
      <c r="B14" s="27">
        <v>10057</v>
      </c>
      <c r="C14" s="28" t="s">
        <v>18</v>
      </c>
      <c r="D14" s="217">
        <f>IF(Init!$R$9="Yes",(TOCA_previous!AB14-(TOCA_previous!AB14/IF(TOCA_previous!Y14=0,1,TOCA_previous!Y14))*LDD_previous!D15),(TOCA_current!AI14-(TOCA_current!AI14/TOCA_current!AF14)*LDD_current!D15))*Rates_previous!$E$74*100*12</f>
        <v>6932243.9128799997</v>
      </c>
      <c r="E14" s="218">
        <f>IF(Init!$R$9="Yes",(TOCA_previous!AB14-LDD_previous!D15),(TOCA_current!AI14-LDD_current!D15))*Rates_previous!$E$75*100*12</f>
        <v>-1066030.8172800001</v>
      </c>
      <c r="F14" s="218">
        <f>IF(VLOOKUP($B14,TOCA_current!$B:$AH,33,FALSE)=0,(SUMPRODUCT(LS_Demand_Rates_Restatement!$C$4:$Z$4,IF(Init!$R$9="Yes",LS_previous!$D15:$AA15,LS_current!$D15:$AA15))-SUMPRODUCT(LS_Demand_Rates_Restatement!$C$4:$Z$4,IF(Init!$R$9="Yes",LDD_previous!$F15:$AC15,LDD_current!$F15:$AC15))),(SUMPRODUCT(LS_Demand_Rates_Restatement!$C$4:$AX$4,IF(Init!$R$9="Yes",LS_previous!$D15:$AY15,LS_current!$D15:$AY15))-SUMPRODUCT(LS_Demand_Rates_Restatement!$C$4:$AX$4,IF(Init!$R$9="Yes",LDD_previous!$F15:$BA15,LDD_current!$F15:$BA15)))/2)</f>
        <v>76816.311902491187</v>
      </c>
      <c r="G14" s="218">
        <f>+SUMPRODUCT(LS_Demand_Rates_Restatement!$C$6:$Z$6,IF(Init!$R$9="Yes",Demand_previous!D15:AA15,Demand_current!D15:AA15))-SUMPRODUCT(LS_Demand_Rates_Restatement!$C$6:$Z$6,IF(Init!$R$9="Yes",LDD_previous!BB15:BY15,LDD_current!BB15:BY15))</f>
        <v>307963.05263717961</v>
      </c>
      <c r="H14" s="218">
        <f>-IRD!C15*Rates_previous!$H$32</f>
        <v>0</v>
      </c>
      <c r="I14" s="218">
        <f>+IF(AND(L14&gt;0,J14&gt;0),-1*MIN(L14,J14)*Rates_previous!$H$33,IF(AND(L14&lt;0,K14&lt;ABS(L14)),(-1*L14-K14)*Rates_previous!$H$33,IF(AND(K14&gt;0,J14&gt;0,L14&lt;=0,ABS(L14)&lt;K14),-1*MIN(K14,K14+L14,J14)*Rates_previous!$H$33,0)))*IF(VLOOKUP($B14,TOCA_current!$B:$AH,33,FALSE)=0,1,0)*(1-TOCA_previous!AI14)</f>
        <v>-4229.0716482431981</v>
      </c>
      <c r="J14" s="237">
        <f>MAX(IF(Init!$R$9="Yes",(TOCA_previous!S14/SUMPRODUCT(TOCA_previous!$D$4:$D$137,TOCA_previous!$S$4:$S$137)-TOCA_previous!Y14)*RT1SC!$C$3*VLOOKUP(Init!$R$3,Init!$K:$M,3,FALSE),V14),0)</f>
        <v>1708.6845625078015</v>
      </c>
      <c r="K14" s="237">
        <f>IF(Init!$R$9="Yes",TOCA_previous!W14*VLOOKUP(Init!$R$3,Init!$K:$M,3,FALSE),W14)</f>
        <v>0</v>
      </c>
      <c r="L14" s="237">
        <f>IF(Init!$R$9="No",X14,IF(TOCA_previous!AA14=0,SUM(LS_previous!D15:AA15),0))</f>
        <v>-1532.2723363199993</v>
      </c>
      <c r="M14" s="218">
        <f>+TOCA_previous!$D14*SUM(Charges_NonSlice!D14:I14)</f>
        <v>6246763.3884914275</v>
      </c>
      <c r="N14" s="218">
        <f>IF(Init!$R$9="Yes",TOCA_previous!AB14*RT1SC!$C$3*VLOOKUP(Init!$R$3,Init!$K:$M,3,FALSE)+IF(VLOOKUP($B14,TOCA_current!B:AS,33,FALSE)=0,SUM(LS_previous!D15:AA15),SUM(LS_previous!D15:AY15)/2),Z14)</f>
        <v>182094.25891984804</v>
      </c>
      <c r="O14" s="219">
        <f t="shared" si="0"/>
        <v>34.305108933945299</v>
      </c>
      <c r="P14" s="217">
        <f>(TOCA_current!AI14-(TOCA_current!AI14/TOCA_current!AF14)*LDD_current!D15)*Rates_current!$E$74*100*12</f>
        <v>7395266.7131416239</v>
      </c>
      <c r="Q14" s="218">
        <f>(TOCA_current!AI14-LDD_current!D15)*Rates_current!$E$75*100*12</f>
        <v>-1099383.9052385835</v>
      </c>
      <c r="R14" s="218">
        <f>IF(VLOOKUP($B14,TOCA_current!$B:$AH,33,FALSE)=0,(SUMPRODUCT(LS_Demand_Rates_Restatement!$C$5:$Z$5,LS_current!$D15:$AA15)-SUMPRODUCT(LS_Demand_Rates_Restatement!$C$5:$Z$5,LDD_current!$F15:$AC15)),(SUMPRODUCT(LS_Demand_Rates_Restatement!$C$5:$AX$5,LS_current!$D15:$AY15)-SUMPRODUCT(LS_Demand_Rates_Restatement!$C$5:$AX$5,LDD_current!$F15:$BA15))/2)</f>
        <v>35075.763365082661</v>
      </c>
      <c r="S14" s="218">
        <f>+SUMPRODUCT(LS_Demand_Rates_Restatement!$C$7:$Z$7,Demand_current!D15:AA15)-SUMPRODUCT(LS_Demand_Rates_Restatement!$C$7:$Z$7,LDD_current!BB15:BY15)</f>
        <v>336630.05672129634</v>
      </c>
      <c r="T14" s="218">
        <f>-IRD!G15*Rates_current!$H$32</f>
        <v>0</v>
      </c>
      <c r="U14" s="218">
        <f>+IF(AND(X14&gt;0,V14&gt;0),-1*MIN(X14,V14)*Rates_current!$H$33,IF(AND(X14&lt;0,W14&lt;ABS(X14)),(-1*X14-W14)*Rates_current!$H$33,0))*IF(VLOOKUP($B14,TOCA_current!$B:$AH,33,FALSE)=0,1,0)*(1-TOCA_current!AP14)</f>
        <v>-10257.386272958922</v>
      </c>
      <c r="V14" s="237">
        <f>MAX((TOCA_current!S14/SUMPRODUCT(TOCA_current!$D$4:$D$137,TOCA_current!$S$4:$S$137)-TOCA_current!AF14)*RT1SC!$C$4*VLOOKUP(Init!$R$4,Init!$K:$M,3,FALSE),0)</f>
        <v>2.9711146398530954</v>
      </c>
      <c r="W14" s="237">
        <f>TOCA_current!X14*VLOOKUP(Init!$R$4,Init!$K:$M,3,FALSE)</f>
        <v>0</v>
      </c>
      <c r="X14" s="237">
        <f>IF(TOCA_current!AH14=0,SUM(LS_current!D15:AA15),0)</f>
        <v>-1159.0266975094828</v>
      </c>
      <c r="Y14" s="218">
        <f>TOCA_current!D14*SUM(Charges_NonSlice!P14:U14)</f>
        <v>6657331.2417164603</v>
      </c>
      <c r="Z14" s="218">
        <f>TOCA_current!AI14*RT1SC!$C$4*VLOOKUP(Init!$R$4,Init!$K:$M,3,FALSE)+IF(VLOOKUP($B14,TOCA_current!B:AM,33,FALSE)=0,SUM(LS_current!D15:AA15),SUM(LS_current!D15:AY15)/2)</f>
        <v>182098.6204313545</v>
      </c>
      <c r="AA14" s="219">
        <f t="shared" si="1"/>
        <v>36.558932879044335</v>
      </c>
      <c r="AB14" s="224">
        <f>IF(TOCA_current!E14=1,"",AA14/O14-1)</f>
        <v>6.569936709540225E-2</v>
      </c>
      <c r="AC14" s="235">
        <f t="shared" si="2"/>
        <v>51</v>
      </c>
    </row>
    <row r="15" spans="1:29" x14ac:dyDescent="0.25">
      <c r="B15" s="27">
        <v>10059</v>
      </c>
      <c r="C15" s="28" t="s">
        <v>19</v>
      </c>
      <c r="D15" s="217">
        <f>IF(Init!$R$9="Yes",(TOCA_previous!AB15-(TOCA_previous!AB15/IF(TOCA_previous!Y15=0,1,TOCA_previous!Y15))*LDD_previous!D16),(TOCA_current!AI15-(TOCA_current!AI15/TOCA_current!AF15)*LDD_current!D16))*Rates_previous!$E$74*100*12</f>
        <v>2536818.1607999997</v>
      </c>
      <c r="E15" s="218">
        <f>IF(Init!$R$9="Yes",(TOCA_previous!AB15-LDD_previous!D16),(TOCA_current!AI15-LDD_current!D16))*Rates_previous!$E$75*100*12</f>
        <v>-390108.36479999998</v>
      </c>
      <c r="F15" s="218">
        <f>IF(VLOOKUP($B15,TOCA_current!$B:$AH,33,FALSE)=0,(SUMPRODUCT(LS_Demand_Rates_Restatement!$C$4:$Z$4,IF(Init!$R$9="Yes",LS_previous!$D16:$AA16,LS_current!$D16:$AA16))-SUMPRODUCT(LS_Demand_Rates_Restatement!$C$4:$Z$4,IF(Init!$R$9="Yes",LDD_previous!$F16:$AC16,LDD_current!$F16:$AC16))),(SUMPRODUCT(LS_Demand_Rates_Restatement!$C$4:$AX$4,IF(Init!$R$9="Yes",LS_previous!$D16:$AY16,LS_current!$D16:$AY16))-SUMPRODUCT(LS_Demand_Rates_Restatement!$C$4:$AX$4,IF(Init!$R$9="Yes",LDD_previous!$F16:$BA16,LDD_current!$F16:$BA16)))/2)</f>
        <v>-11403.192088811798</v>
      </c>
      <c r="G15" s="218">
        <f>+SUMPRODUCT(LS_Demand_Rates_Restatement!$C$6:$Z$6,IF(Init!$R$9="Yes",Demand_previous!D16:AA16,Demand_current!D16:AA16))-SUMPRODUCT(LS_Demand_Rates_Restatement!$C$6:$Z$6,IF(Init!$R$9="Yes",LDD_previous!BB16:BY16,LDD_current!BB16:BY16))</f>
        <v>123732.94835106836</v>
      </c>
      <c r="H15" s="218">
        <f>-IRD!C16*Rates_previous!$H$32</f>
        <v>0</v>
      </c>
      <c r="I15" s="218">
        <f>+IF(AND(L15&gt;0,J15&gt;0),-1*MIN(L15,J15)*Rates_previous!$H$33,IF(AND(L15&lt;0,K15&lt;ABS(L15)),(-1*L15-K15)*Rates_previous!$H$33,IF(AND(K15&gt;0,J15&gt;0,L15&lt;=0,ABS(L15)&lt;K15),-1*MIN(K15,K15+L15,J15)*Rates_previous!$H$33,0)))*IF(VLOOKUP($B15,TOCA_current!$B:$AH,33,FALSE)=0,1,0)*(1-TOCA_previous!AI15)</f>
        <v>-5269.5002229119791</v>
      </c>
      <c r="J15" s="237">
        <f>MAX(IF(Init!$R$9="Yes",(TOCA_previous!S15/SUMPRODUCT(TOCA_previous!$D$4:$D$137,TOCA_previous!$S$4:$S$137)-TOCA_previous!Y15)*RT1SC!$C$3*VLOOKUP(Init!$R$3,Init!$K:$M,3,FALSE),V15),0)</f>
        <v>0.7599295728172194</v>
      </c>
      <c r="K15" s="237">
        <f>IF(Init!$R$9="Yes",TOCA_previous!W15*VLOOKUP(Init!$R$3,Init!$K:$M,3,FALSE),W15)</f>
        <v>0</v>
      </c>
      <c r="L15" s="237">
        <f>IF(Init!$R$9="No",X15,IF(TOCA_previous!AA15=0,SUM(LS_previous!D16:AA16),0))</f>
        <v>-1909.2392111999925</v>
      </c>
      <c r="M15" s="218">
        <f>+TOCA_previous!$D15*SUM(Charges_NonSlice!D15:I15)</f>
        <v>2253770.0520393443</v>
      </c>
      <c r="N15" s="218">
        <f>IF(Init!$R$9="Yes",TOCA_previous!AB15*RT1SC!$C$3*VLOOKUP(Init!$R$3,Init!$K:$M,3,FALSE)+IF(VLOOKUP($B15,TOCA_current!B:AS,33,FALSE)=0,SUM(LS_previous!D16:AA16),SUM(LS_previous!D16:AY16)/2),Z15)</f>
        <v>65287.923085680013</v>
      </c>
      <c r="O15" s="219">
        <f t="shared" si="0"/>
        <v>34.520474009896589</v>
      </c>
      <c r="P15" s="217">
        <f>(TOCA_current!AI15-(TOCA_current!AI15/TOCA_current!AF15)*LDD_current!D16)*Rates_current!$E$74*100*12</f>
        <v>2678048.9546619104</v>
      </c>
      <c r="Q15" s="218">
        <f>(TOCA_current!AI15-LDD_current!D16)*Rates_current!$E$75*100*12</f>
        <v>-398120.04521275382</v>
      </c>
      <c r="R15" s="218">
        <f>IF(VLOOKUP($B15,TOCA_current!$B:$AH,33,FALSE)=0,(SUMPRODUCT(LS_Demand_Rates_Restatement!$C$5:$Z$5,LS_current!$D16:$AA16)-SUMPRODUCT(LS_Demand_Rates_Restatement!$C$5:$Z$5,LDD_current!$F16:$AC16)),(SUMPRODUCT(LS_Demand_Rates_Restatement!$C$5:$AX$5,LS_current!$D16:$AY16)-SUMPRODUCT(LS_Demand_Rates_Restatement!$C$5:$AX$5,LDD_current!$F16:$BA16))/2)</f>
        <v>-7894.5983739486674</v>
      </c>
      <c r="S15" s="218">
        <f>+SUMPRODUCT(LS_Demand_Rates_Restatement!$C$7:$Z$7,Demand_current!D16:AA16)-SUMPRODUCT(LS_Demand_Rates_Restatement!$C$7:$Z$7,LDD_current!BB16:BY16)</f>
        <v>129038.18368709045</v>
      </c>
      <c r="T15" s="218">
        <f>-IRD!G16*Rates_current!$H$32</f>
        <v>0</v>
      </c>
      <c r="U15" s="218">
        <f>+IF(AND(X15&gt;0,V15&gt;0),-1*MIN(X15,V15)*Rates_current!$H$33,IF(AND(X15&lt;0,W15&lt;ABS(X15)),(-1*X15-W15)*Rates_current!$H$33,0))*IF(VLOOKUP($B15,TOCA_current!$B:$AH,33,FALSE)=0,1,0)*(1-TOCA_current!AP15)</f>
        <v>-9501.3411531243182</v>
      </c>
      <c r="V15" s="237">
        <f>MAX((TOCA_current!S15/SUMPRODUCT(TOCA_current!$D$4:$D$137,TOCA_current!$S$4:$S$137)-TOCA_current!AF15)*RT1SC!$C$4*VLOOKUP(Init!$R$4,Init!$K:$M,3,FALSE),0)</f>
        <v>87.852489374353382</v>
      </c>
      <c r="W15" s="237">
        <f>TOCA_current!X15*VLOOKUP(Init!$R$4,Init!$K:$M,3,FALSE)</f>
        <v>0</v>
      </c>
      <c r="X15" s="237">
        <f>IF(TOCA_current!AH15=0,SUM(LS_current!D16:AA16),0)</f>
        <v>-1073.5978704095276</v>
      </c>
      <c r="Y15" s="218">
        <f>TOCA_current!D15*SUM(Charges_NonSlice!P15:U15)</f>
        <v>2391571.1536091738</v>
      </c>
      <c r="Z15" s="218">
        <f>TOCA_current!AI15*RT1SC!$C$4*VLOOKUP(Init!$R$4,Init!$K:$M,3,FALSE)+IF(VLOOKUP($B15,TOCA_current!B:AM,33,FALSE)=0,SUM(LS_current!D16:AA16),SUM(LS_current!D16:AY16)/2)</f>
        <v>65289.519156206479</v>
      </c>
      <c r="AA15" s="219">
        <f t="shared" si="1"/>
        <v>36.63024608723633</v>
      </c>
      <c r="AB15" s="224">
        <f>IF(TOCA_current!E15=1,"",AA15/O15-1)</f>
        <v>6.1116544249505189E-2</v>
      </c>
      <c r="AC15" s="235">
        <f t="shared" si="2"/>
        <v>70</v>
      </c>
    </row>
    <row r="16" spans="1:29" x14ac:dyDescent="0.25">
      <c r="B16" s="27">
        <v>10061</v>
      </c>
      <c r="C16" s="28" t="s">
        <v>20</v>
      </c>
      <c r="D16" s="217">
        <f>IF(Init!$R$9="Yes",(TOCA_previous!AB16-(TOCA_previous!AB16/IF(TOCA_previous!Y16=0,1,TOCA_previous!Y16))*LDD_previous!D17),(TOCA_current!AI16-(TOCA_current!AI16/TOCA_current!AF16)*LDD_current!D17))*Rates_previous!$E$74*100*12</f>
        <v>2904633.2614799999</v>
      </c>
      <c r="E16" s="218">
        <f>IF(Init!$R$9="Yes",(TOCA_previous!AB16-LDD_previous!D17),(TOCA_current!AI16-LDD_current!D17))*Rates_previous!$E$75*100*12</f>
        <v>-446670.45888000005</v>
      </c>
      <c r="F16" s="218">
        <f>IF(VLOOKUP($B16,TOCA_current!$B:$AH,33,FALSE)=0,(SUMPRODUCT(LS_Demand_Rates_Restatement!$C$4:$Z$4,IF(Init!$R$9="Yes",LS_previous!$D17:$AA17,LS_current!$D17:$AA17))-SUMPRODUCT(LS_Demand_Rates_Restatement!$C$4:$Z$4,IF(Init!$R$9="Yes",LDD_previous!$F17:$AC17,LDD_current!$F17:$AC17))),(SUMPRODUCT(LS_Demand_Rates_Restatement!$C$4:$AX$4,IF(Init!$R$9="Yes",LS_previous!$D17:$AY17,LS_current!$D17:$AY17))-SUMPRODUCT(LS_Demand_Rates_Restatement!$C$4:$AX$4,IF(Init!$R$9="Yes",LDD_previous!$F17:$BA17,LDD_current!$F17:$BA17)))/2)</f>
        <v>107578.43209920914</v>
      </c>
      <c r="G16" s="218">
        <f>+SUMPRODUCT(LS_Demand_Rates_Restatement!$C$6:$Z$6,IF(Init!$R$9="Yes",Demand_previous!D17:AA17,Demand_current!D17:AA17))-SUMPRODUCT(LS_Demand_Rates_Restatement!$C$6:$Z$6,IF(Init!$R$9="Yes",LDD_previous!BB17:BY17,LDD_current!BB17:BY17))</f>
        <v>103924.70709967949</v>
      </c>
      <c r="H16" s="218">
        <f>-IRD!C17*Rates_previous!$H$32</f>
        <v>0</v>
      </c>
      <c r="I16" s="218">
        <f>+IF(AND(L16&gt;0,J16&gt;0),-1*MIN(L16,J16)*Rates_previous!$H$33,IF(AND(L16&lt;0,K16&lt;ABS(L16)),(-1*L16-K16)*Rates_previous!$H$33,IF(AND(K16&gt;0,J16&gt;0,L16&lt;=0,ABS(L16)&lt;K16),-1*MIN(K16,K16+L16,J16)*Rates_previous!$H$33,0)))*IF(VLOOKUP($B16,TOCA_current!$B:$AH,33,FALSE)=0,1,0)*(1-TOCA_previous!AI16)</f>
        <v>0</v>
      </c>
      <c r="J16" s="237">
        <f>MAX(IF(Init!$R$9="Yes",(TOCA_previous!S16/SUMPRODUCT(TOCA_previous!$D$4:$D$137,TOCA_previous!$S$4:$S$137)-TOCA_previous!Y16)*RT1SC!$C$3*VLOOKUP(Init!$R$3,Init!$K:$M,3,FALSE),V16),0)</f>
        <v>0</v>
      </c>
      <c r="K16" s="237">
        <f>IF(Init!$R$9="Yes",TOCA_previous!W16*VLOOKUP(Init!$R$3,Init!$K:$M,3,FALSE),W16)</f>
        <v>0</v>
      </c>
      <c r="L16" s="237">
        <f>IF(Init!$R$9="No",X16,IF(TOCA_previous!AA16=0,SUM(LS_previous!D17:AA17),0))</f>
        <v>2640.9092132800056</v>
      </c>
      <c r="M16" s="218">
        <f>+TOCA_previous!$D16*SUM(Charges_NonSlice!D16:I16)</f>
        <v>2669465.9417988886</v>
      </c>
      <c r="N16" s="218">
        <f>IF(Init!$R$9="Yes",TOCA_previous!AB16*RT1SC!$C$3*VLOOKUP(Init!$R$3,Init!$K:$M,3,FALSE)+IF(VLOOKUP($B16,TOCA_current!B:AS,33,FALSE)=0,SUM(LS_previous!D17:AA17),SUM(LS_previous!D17:AY17)/2),Z16)</f>
        <v>79581.036692908005</v>
      </c>
      <c r="O16" s="219">
        <f t="shared" si="0"/>
        <v>33.543995563917832</v>
      </c>
      <c r="P16" s="217">
        <f>(TOCA_current!AI16-(TOCA_current!AI16/TOCA_current!AF16)*LDD_current!D17)*Rates_current!$E$74*100*12</f>
        <v>3070139.6787754572</v>
      </c>
      <c r="Q16" s="218">
        <f>(TOCA_current!AI16-LDD_current!D17)*Rates_current!$E$75*100*12</f>
        <v>-456408.44077768608</v>
      </c>
      <c r="R16" s="218">
        <f>IF(VLOOKUP($B16,TOCA_current!$B:$AH,33,FALSE)=0,(SUMPRODUCT(LS_Demand_Rates_Restatement!$C$5:$Z$5,LS_current!$D17:$AA17)-SUMPRODUCT(LS_Demand_Rates_Restatement!$C$5:$Z$5,LDD_current!$F17:$AC17)),(SUMPRODUCT(LS_Demand_Rates_Restatement!$C$5:$AX$5,LS_current!$D17:$AY17)-SUMPRODUCT(LS_Demand_Rates_Restatement!$C$5:$AX$5,LDD_current!$F17:$BA17))/2)</f>
        <v>102765.40461810288</v>
      </c>
      <c r="S16" s="218">
        <f>+SUMPRODUCT(LS_Demand_Rates_Restatement!$C$7:$Z$7,Demand_current!D17:AA17)-SUMPRODUCT(LS_Demand_Rates_Restatement!$C$7:$Z$7,LDD_current!BB17:BY17)</f>
        <v>111686.30215438035</v>
      </c>
      <c r="T16" s="218">
        <f>-IRD!G17*Rates_current!$H$32</f>
        <v>0</v>
      </c>
      <c r="U16" s="218">
        <f>+IF(AND(X16&gt;0,V16&gt;0),-1*MIN(X16,V16)*Rates_current!$H$33,IF(AND(X16&lt;0,W16&lt;ABS(X16)),(-1*X16-W16)*Rates_current!$H$33,0))*IF(VLOOKUP($B16,TOCA_current!$B:$AH,33,FALSE)=0,1,0)*(1-TOCA_current!AP16)</f>
        <v>0</v>
      </c>
      <c r="V16" s="237">
        <f>MAX((TOCA_current!S16/SUMPRODUCT(TOCA_current!$D$4:$D$137,TOCA_current!$S$4:$S$137)-TOCA_current!AF16)*RT1SC!$C$4*VLOOKUP(Init!$R$4,Init!$K:$M,3,FALSE),0)</f>
        <v>0</v>
      </c>
      <c r="W16" s="237">
        <f>TOCA_current!X16*VLOOKUP(Init!$R$4,Init!$K:$M,3,FALSE)</f>
        <v>0</v>
      </c>
      <c r="X16" s="237">
        <f>IF(TOCA_current!AH16=0,SUM(LS_current!D17:AA17),0)</f>
        <v>3503.58323988452</v>
      </c>
      <c r="Y16" s="218">
        <f>TOCA_current!D16*SUM(Charges_NonSlice!P16:U16)</f>
        <v>2828182.9447702547</v>
      </c>
      <c r="Z16" s="218">
        <f>TOCA_current!AI16*RT1SC!$C$4*VLOOKUP(Init!$R$4,Init!$K:$M,3,FALSE)+IF(VLOOKUP($B16,TOCA_current!B:AM,33,FALSE)=0,SUM(LS_current!D17:AA17),SUM(LS_current!D17:AY17)/2)</f>
        <v>79582.86417907651</v>
      </c>
      <c r="AA16" s="219">
        <f t="shared" si="1"/>
        <v>35.537586815250926</v>
      </c>
      <c r="AB16" s="224">
        <f>IF(TOCA_current!E16=1,"",AA16/O16-1)</f>
        <v>5.9432134360211109E-2</v>
      </c>
      <c r="AC16" s="235">
        <f t="shared" si="2"/>
        <v>74</v>
      </c>
    </row>
    <row r="17" spans="2:29" x14ac:dyDescent="0.25">
      <c r="B17" s="27">
        <v>10062</v>
      </c>
      <c r="C17" s="28" t="s">
        <v>21</v>
      </c>
      <c r="D17" s="217">
        <f>IF(Init!$R$9="Yes",(TOCA_previous!AB17-(TOCA_previous!AB17/IF(TOCA_previous!Y17=0,1,TOCA_previous!Y17))*LDD_previous!D18),(TOCA_current!AI17-(TOCA_current!AI17/TOCA_current!AF17)*LDD_current!D18))*Rates_previous!$E$74*100*12</f>
        <v>1766594.9845199999</v>
      </c>
      <c r="E17" s="218">
        <f>IF(Init!$R$9="Yes",(TOCA_previous!AB17-LDD_previous!D18),(TOCA_current!AI17-LDD_current!D18))*Rates_previous!$E$75*100*12</f>
        <v>-271664.51712000003</v>
      </c>
      <c r="F17" s="218">
        <f>IF(VLOOKUP($B17,TOCA_current!$B:$AH,33,FALSE)=0,(SUMPRODUCT(LS_Demand_Rates_Restatement!$C$4:$Z$4,IF(Init!$R$9="Yes",LS_previous!$D18:$AA18,LS_current!$D18:$AA18))-SUMPRODUCT(LS_Demand_Rates_Restatement!$C$4:$Z$4,IF(Init!$R$9="Yes",LDD_previous!$F18:$AC18,LDD_current!$F18:$AC18))),(SUMPRODUCT(LS_Demand_Rates_Restatement!$C$4:$AX$4,IF(Init!$R$9="Yes",LS_previous!$D18:$AY18,LS_current!$D18:$AY18))-SUMPRODUCT(LS_Demand_Rates_Restatement!$C$4:$AX$4,IF(Init!$R$9="Yes",LDD_previous!$F18:$BA18,LDD_current!$F18:$BA18)))/2)</f>
        <v>316919.28076235706</v>
      </c>
      <c r="G17" s="218">
        <f>+SUMPRODUCT(LS_Demand_Rates_Restatement!$C$6:$Z$6,IF(Init!$R$9="Yes",Demand_previous!D18:AA18,Demand_current!D18:AA18))-SUMPRODUCT(LS_Demand_Rates_Restatement!$C$6:$Z$6,IF(Init!$R$9="Yes",LDD_previous!BB18:BY18,LDD_current!BB18:BY18))</f>
        <v>130253.13909668803</v>
      </c>
      <c r="H17" s="218">
        <f>-IRD!C18*Rates_previous!$H$32</f>
        <v>0</v>
      </c>
      <c r="I17" s="218">
        <f>+IF(AND(L17&gt;0,J17&gt;0),-1*MIN(L17,J17)*Rates_previous!$H$33,IF(AND(L17&lt;0,K17&lt;ABS(L17)),(-1*L17-K17)*Rates_previous!$H$33,IF(AND(K17&gt;0,J17&gt;0,L17&lt;=0,ABS(L17)&lt;K17),-1*MIN(K17,K17+L17,J17)*Rates_previous!$H$33,0)))*IF(VLOOKUP($B17,TOCA_current!$B:$AH,33,FALSE)=0,1,0)*(1-TOCA_previous!AI17)</f>
        <v>2.7233028891417161</v>
      </c>
      <c r="J17" s="237">
        <f>MAX(IF(Init!$R$9="Yes",(TOCA_previous!S17/SUMPRODUCT(TOCA_previous!$D$4:$D$137,TOCA_previous!$S$4:$S$137)-TOCA_previous!Y17)*RT1SC!$C$3*VLOOKUP(Init!$R$3,Init!$K:$M,3,FALSE),V17),0)</f>
        <v>0.98670394534120154</v>
      </c>
      <c r="K17" s="237">
        <f>IF(Init!$R$9="Yes",TOCA_previous!W17*VLOOKUP(Init!$R$3,Init!$K:$M,3,FALSE),W17)</f>
        <v>0</v>
      </c>
      <c r="L17" s="237">
        <f>IF(Init!$R$9="No",X17,IF(TOCA_previous!AA17=0,SUM(LS_previous!D18:AA18),0))</f>
        <v>6436.3276427200053</v>
      </c>
      <c r="M17" s="218">
        <f>+TOCA_previous!$D17*SUM(Charges_NonSlice!D17:I17)</f>
        <v>1942105.6105619343</v>
      </c>
      <c r="N17" s="218">
        <f>IF(Init!$R$9="Yes",TOCA_previous!AB17*RT1SC!$C$3*VLOOKUP(Init!$R$3,Init!$K:$M,3,FALSE)+IF(VLOOKUP($B17,TOCA_current!B:AS,33,FALSE)=0,SUM(LS_previous!D18:AA18),SUM(LS_previous!D18:AY18)/2),Z17)</f>
        <v>53231.234633692002</v>
      </c>
      <c r="O17" s="219">
        <f t="shared" si="0"/>
        <v>36.484323986216623</v>
      </c>
      <c r="P17" s="217">
        <f>(TOCA_current!AI17-(TOCA_current!AI17/TOCA_current!AF17)*LDD_current!D18)*Rates_current!$E$74*100*12</f>
        <v>1867381.5799953281</v>
      </c>
      <c r="Q17" s="218">
        <f>(TOCA_current!AI17-LDD_current!D18)*Rates_current!$E$75*100*12</f>
        <v>-277605.84352389455</v>
      </c>
      <c r="R17" s="218">
        <f>IF(VLOOKUP($B17,TOCA_current!$B:$AH,33,FALSE)=0,(SUMPRODUCT(LS_Demand_Rates_Restatement!$C$5:$Z$5,LS_current!$D18:$AA18)-SUMPRODUCT(LS_Demand_Rates_Restatement!$C$5:$Z$5,LDD_current!$F18:$AC18)),(SUMPRODUCT(LS_Demand_Rates_Restatement!$C$5:$AX$5,LS_current!$D18:$AY18)-SUMPRODUCT(LS_Demand_Rates_Restatement!$C$5:$AX$5,LDD_current!$F18:$BA18))/2)</f>
        <v>241144.78186578071</v>
      </c>
      <c r="S17" s="218">
        <f>+SUMPRODUCT(LS_Demand_Rates_Restatement!$C$7:$Z$7,Demand_current!D18:AA18)-SUMPRODUCT(LS_Demand_Rates_Restatement!$C$7:$Z$7,LDD_current!BB18:BY18)</f>
        <v>140752.64810803067</v>
      </c>
      <c r="T17" s="218">
        <f>-IRD!G18*Rates_current!$H$32</f>
        <v>0</v>
      </c>
      <c r="U17" s="218">
        <f>+IF(AND(X17&gt;0,V17&gt;0),-1*MIN(X17,V17)*Rates_current!$H$33,IF(AND(X17&lt;0,W17&lt;ABS(X17)),(-1*X17-W17)*Rates_current!$H$33,0))*IF(VLOOKUP($B17,TOCA_current!$B:$AH,33,FALSE)=0,1,0)*(1-TOCA_current!AP17)</f>
        <v>0</v>
      </c>
      <c r="V17" s="237">
        <f>MAX((TOCA_current!S17/SUMPRODUCT(TOCA_current!$D$4:$D$137,TOCA_current!$S$4:$S$137)-TOCA_current!AF17)*RT1SC!$C$4*VLOOKUP(Init!$R$4,Init!$K:$M,3,FALSE),0)</f>
        <v>0</v>
      </c>
      <c r="W17" s="237">
        <f>TOCA_current!X17*VLOOKUP(Init!$R$4,Init!$K:$M,3,FALSE)</f>
        <v>0</v>
      </c>
      <c r="X17" s="237">
        <f>IF(TOCA_current!AH17=0,SUM(LS_current!D18:AA18),0)</f>
        <v>6957.8886869054922</v>
      </c>
      <c r="Y17" s="218">
        <f>TOCA_current!D17*SUM(Charges_NonSlice!P17:U17)</f>
        <v>1971673.166445245</v>
      </c>
      <c r="Z17" s="218">
        <f>TOCA_current!AI17*RT1SC!$C$4*VLOOKUP(Init!$R$4,Init!$K:$M,3,FALSE)+IF(VLOOKUP($B17,TOCA_current!B:AM,33,FALSE)=0,SUM(LS_current!D18:AA18),SUM(LS_current!D18:AY18)/2)</f>
        <v>53232.346108921491</v>
      </c>
      <c r="AA17" s="219">
        <f t="shared" si="1"/>
        <v>37.039005615324591</v>
      </c>
      <c r="AB17" s="224">
        <f>IF(TOCA_current!E17=1,"",AA17/O17-1)</f>
        <v>1.5203286466744403E-2</v>
      </c>
      <c r="AC17" s="235">
        <f t="shared" si="2"/>
        <v>119</v>
      </c>
    </row>
    <row r="18" spans="2:29" x14ac:dyDescent="0.25">
      <c r="B18" s="27">
        <v>10064</v>
      </c>
      <c r="C18" s="28" t="s">
        <v>22</v>
      </c>
      <c r="D18" s="217">
        <f>IF(Init!$R$9="Yes",(TOCA_previous!AB18-(TOCA_previous!AB18/IF(TOCA_previous!Y18=0,1,TOCA_previous!Y18))*LDD_previous!D19),(TOCA_current!AI18-(TOCA_current!AI18/TOCA_current!AF18)*LDD_current!D19))*Rates_previous!$E$74*100*12</f>
        <v>4596865.1162400004</v>
      </c>
      <c r="E18" s="218">
        <f>IF(Init!$R$9="Yes",(TOCA_previous!AB18-LDD_previous!D19),(TOCA_current!AI18-LDD_current!D19))*Rates_previous!$E$75*100*12</f>
        <v>-706899.51744000008</v>
      </c>
      <c r="F18" s="218">
        <f>IF(VLOOKUP($B18,TOCA_current!$B:$AH,33,FALSE)=0,(SUMPRODUCT(LS_Demand_Rates_Restatement!$C$4:$Z$4,IF(Init!$R$9="Yes",LS_previous!$D19:$AA19,LS_current!$D19:$AA19))-SUMPRODUCT(LS_Demand_Rates_Restatement!$C$4:$Z$4,IF(Init!$R$9="Yes",LDD_previous!$F19:$AC19,LDD_current!$F19:$AC19))),(SUMPRODUCT(LS_Demand_Rates_Restatement!$C$4:$AX$4,IF(Init!$R$9="Yes",LS_previous!$D19:$AY19,LS_current!$D19:$AY19))-SUMPRODUCT(LS_Demand_Rates_Restatement!$C$4:$AX$4,IF(Init!$R$9="Yes",LDD_previous!$F19:$BA19,LDD_current!$F19:$BA19)))/2)</f>
        <v>46588.212749720362</v>
      </c>
      <c r="G18" s="218">
        <f>+SUMPRODUCT(LS_Demand_Rates_Restatement!$C$6:$Z$6,IF(Init!$R$9="Yes",Demand_previous!D19:AA19,Demand_current!D19:AA19))-SUMPRODUCT(LS_Demand_Rates_Restatement!$C$6:$Z$6,IF(Init!$R$9="Yes",LDD_previous!BB19:BY19,LDD_current!BB19:BY19))</f>
        <v>169020.03482339747</v>
      </c>
      <c r="H18" s="218">
        <f>-IRD!C19*Rates_previous!$H$32</f>
        <v>0</v>
      </c>
      <c r="I18" s="218">
        <f>+IF(AND(L18&gt;0,J18&gt;0),-1*MIN(L18,J18)*Rates_previous!$H$33,IF(AND(L18&lt;0,K18&lt;ABS(L18)),(-1*L18-K18)*Rates_previous!$H$33,IF(AND(K18&gt;0,J18&gt;0,L18&lt;=0,ABS(L18)&lt;K18),-1*MIN(K18,K18+L18,J18)*Rates_previous!$H$33,0)))*IF(VLOOKUP($B18,TOCA_current!$B:$AH,33,FALSE)=0,1,0)*(1-TOCA_previous!AI18)</f>
        <v>-2721.4053063935958</v>
      </c>
      <c r="J18" s="237">
        <f>MAX(IF(Init!$R$9="Yes",(TOCA_previous!S18/SUMPRODUCT(TOCA_previous!$D$4:$D$137,TOCA_previous!$S$4:$S$137)-TOCA_previous!Y18)*RT1SC!$C$3*VLOOKUP(Init!$R$3,Init!$K:$M,3,FALSE),V18),0)</f>
        <v>1952.16293164286</v>
      </c>
      <c r="K18" s="237">
        <f>IF(Init!$R$9="Yes",TOCA_previous!W18*VLOOKUP(Init!$R$3,Init!$K:$M,3,FALSE),W18)</f>
        <v>0</v>
      </c>
      <c r="L18" s="237">
        <f>IF(Init!$R$9="No",X18,IF(TOCA_previous!AA18=0,SUM(LS_previous!D19:AA19),0))</f>
        <v>-986.01641535999852</v>
      </c>
      <c r="M18" s="218">
        <f>+TOCA_previous!$D18*SUM(Charges_NonSlice!D18:I18)</f>
        <v>4102852.4410667247</v>
      </c>
      <c r="N18" s="218">
        <f>IF(Init!$R$9="Yes",TOCA_previous!AB18*RT1SC!$C$3*VLOOKUP(Init!$R$3,Init!$K:$M,3,FALSE)+IF(VLOOKUP($B18,TOCA_current!B:AS,33,FALSE)=0,SUM(LS_previous!D19:AA19),SUM(LS_previous!D19:AY19)/2),Z18)</f>
        <v>120779.231108504</v>
      </c>
      <c r="O18" s="219">
        <f t="shared" si="0"/>
        <v>33.969850639145569</v>
      </c>
      <c r="P18" s="217">
        <f>(TOCA_current!AI18-(TOCA_current!AI18/TOCA_current!AF18)*LDD_current!D19)*Rates_current!$E$74*100*12</f>
        <v>4874648.1249798499</v>
      </c>
      <c r="Q18" s="218">
        <f>(TOCA_current!AI18-LDD_current!D19)*Rates_current!$E$75*100*12</f>
        <v>-724667.53400265833</v>
      </c>
      <c r="R18" s="218">
        <f>IF(VLOOKUP($B18,TOCA_current!$B:$AH,33,FALSE)=0,(SUMPRODUCT(LS_Demand_Rates_Restatement!$C$5:$Z$5,LS_current!$D19:$AA19)-SUMPRODUCT(LS_Demand_Rates_Restatement!$C$5:$Z$5,LDD_current!$F19:$AC19)),(SUMPRODUCT(LS_Demand_Rates_Restatement!$C$5:$AX$5,LS_current!$D19:$AY19)-SUMPRODUCT(LS_Demand_Rates_Restatement!$C$5:$AX$5,LDD_current!$F19:$BA19))/2)</f>
        <v>38183.911304476576</v>
      </c>
      <c r="S18" s="218">
        <f>+SUMPRODUCT(LS_Demand_Rates_Restatement!$C$7:$Z$7,Demand_current!D19:AA19)-SUMPRODUCT(LS_Demand_Rates_Restatement!$C$7:$Z$7,LDD_current!BB19:BY19)</f>
        <v>187390.50067105598</v>
      </c>
      <c r="T18" s="218">
        <f>-IRD!G19*Rates_current!$H$32</f>
        <v>0</v>
      </c>
      <c r="U18" s="218">
        <f>+IF(AND(X18&gt;0,V18&gt;0),-1*MIN(X18,V18)*Rates_current!$H$33,IF(AND(X18&lt;0,W18&lt;ABS(X18)),(-1*X18-W18)*Rates_current!$H$33,0))*IF(VLOOKUP($B18,TOCA_current!$B:$AH,33,FALSE)=0,1,0)*(1-TOCA_current!AP18)</f>
        <v>-120.30551427825844</v>
      </c>
      <c r="V18" s="237">
        <f>MAX((TOCA_current!S18/SUMPRODUCT(TOCA_current!$D$4:$D$137,TOCA_current!$S$4:$S$137)-TOCA_current!AF18)*RT1SC!$C$4*VLOOKUP(Init!$R$4,Init!$K:$M,3,FALSE),0)</f>
        <v>1539.0683909786887</v>
      </c>
      <c r="W18" s="237">
        <f>TOCA_current!X18*VLOOKUP(Init!$R$4,Init!$K:$M,3,FALSE)</f>
        <v>0</v>
      </c>
      <c r="X18" s="237">
        <f>IF(TOCA_current!AH18=0,SUM(LS_current!D19:AA19),0)</f>
        <v>-13.59384342127214</v>
      </c>
      <c r="Y18" s="218">
        <f>TOCA_current!D18*SUM(Charges_NonSlice!P18:U18)</f>
        <v>4375434.6974384459</v>
      </c>
      <c r="Z18" s="218">
        <f>TOCA_current!AI18*RT1SC!$C$4*VLOOKUP(Init!$R$4,Init!$K:$M,3,FALSE)+IF(VLOOKUP($B18,TOCA_current!B:AM,33,FALSE)=0,SUM(LS_current!D19:AA19),SUM(LS_current!D19:AY19)/2)</f>
        <v>120782.12328433071</v>
      </c>
      <c r="AA18" s="219">
        <f t="shared" si="1"/>
        <v>36.225846826175804</v>
      </c>
      <c r="AB18" s="224">
        <f>IF(TOCA_current!E18=1,"",AA18/O18-1)</f>
        <v>6.6411719350644161E-2</v>
      </c>
      <c r="AC18" s="235">
        <f t="shared" si="2"/>
        <v>49</v>
      </c>
    </row>
    <row r="19" spans="2:29" x14ac:dyDescent="0.25">
      <c r="B19" s="27">
        <v>10065</v>
      </c>
      <c r="C19" s="28" t="s">
        <v>23</v>
      </c>
      <c r="D19" s="217">
        <f>IF(Init!$R$9="Yes",(TOCA_previous!AB19-(TOCA_previous!AB19/IF(TOCA_previous!Y19=0,1,TOCA_previous!Y19))*LDD_previous!D20),(TOCA_current!AI19-(TOCA_current!AI19/TOCA_current!AF19)*LDD_current!D20))*Rates_previous!$E$74*100*12</f>
        <v>697616.7577974</v>
      </c>
      <c r="E19" s="218">
        <f>IF(Init!$R$9="Yes",(TOCA_previous!AB19-LDD_previous!D20),(TOCA_current!AI19-LDD_current!D20))*Rates_previous!$E$75*100*12</f>
        <v>-107278.53373439997</v>
      </c>
      <c r="F19" s="218">
        <f>IF(VLOOKUP($B19,TOCA_current!$B:$AH,33,FALSE)=0,(SUMPRODUCT(LS_Demand_Rates_Restatement!$C$4:$Z$4,IF(Init!$R$9="Yes",LS_previous!$D20:$AA20,LS_current!$D20:$AA20))-SUMPRODUCT(LS_Demand_Rates_Restatement!$C$4:$Z$4,IF(Init!$R$9="Yes",LDD_previous!$F20:$AC20,LDD_current!$F20:$AC20))),(SUMPRODUCT(LS_Demand_Rates_Restatement!$C$4:$AX$4,IF(Init!$R$9="Yes",LS_previous!$D20:$AY20,LS_current!$D20:$AY20))-SUMPRODUCT(LS_Demand_Rates_Restatement!$C$4:$AX$4,IF(Init!$R$9="Yes",LDD_previous!$F20:$BA20,LDD_current!$F20:$BA20)))/2)</f>
        <v>98787.554906521342</v>
      </c>
      <c r="G19" s="218">
        <f>+SUMPRODUCT(LS_Demand_Rates_Restatement!$C$6:$Z$6,IF(Init!$R$9="Yes",Demand_previous!D20:AA20,Demand_current!D20:AA20))-SUMPRODUCT(LS_Demand_Rates_Restatement!$C$6:$Z$6,IF(Init!$R$9="Yes",LDD_previous!BB20:BY20,LDD_current!BB20:BY20))</f>
        <v>121887.0954509351</v>
      </c>
      <c r="H19" s="218">
        <f>-IRD!C20*Rates_previous!$H$32</f>
        <v>0</v>
      </c>
      <c r="I19" s="218">
        <f>+IF(AND(L19&gt;0,J19&gt;0),-1*MIN(L19,J19)*Rates_previous!$H$33,IF(AND(L19&lt;0,K19&lt;ABS(L19)),(-1*L19-K19)*Rates_previous!$H$33,IF(AND(K19&gt;0,J19&gt;0,L19&lt;=0,ABS(L19)&lt;K19),-1*MIN(K19,K19+L19,J19)*Rates_previous!$H$33,0)))*IF(VLOOKUP($B19,TOCA_current!$B:$AH,33,FALSE)=0,1,0)*(1-TOCA_previous!AI19)</f>
        <v>7936.2040629896701</v>
      </c>
      <c r="J19" s="237">
        <f>MAX(IF(Init!$R$9="Yes",(TOCA_previous!S19/SUMPRODUCT(TOCA_previous!$D$4:$D$137,TOCA_previous!$S$4:$S$137)-TOCA_previous!Y19)*RT1SC!$C$3*VLOOKUP(Init!$R$3,Init!$K:$M,3,FALSE),V19),0)</f>
        <v>3309.0882493829445</v>
      </c>
      <c r="K19" s="237">
        <f>IF(Init!$R$9="Yes",TOCA_previous!W19*VLOOKUP(Init!$R$3,Init!$K:$M,3,FALSE),W19)</f>
        <v>0</v>
      </c>
      <c r="L19" s="237">
        <f>IF(Init!$R$9="No",X19,IF(TOCA_previous!AA19=0,SUM(LS_previous!D20:AA20),0))</f>
        <v>3042.7896875200026</v>
      </c>
      <c r="M19" s="218">
        <f>+TOCA_previous!$D19*SUM(Charges_NonSlice!D19:I19)</f>
        <v>818949.07848344615</v>
      </c>
      <c r="N19" s="218">
        <f>IF(Init!$R$9="Yes",TOCA_previous!AB19*RT1SC!$C$3*VLOOKUP(Init!$R$3,Init!$K:$M,3,FALSE)+IF(VLOOKUP($B19,TOCA_current!B:AS,33,FALSE)=0,SUM(LS_previous!D20:AA20),SUM(LS_previous!D20:AY20)/2),Z19)</f>
        <v>22597.288585972001</v>
      </c>
      <c r="O19" s="219">
        <f t="shared" si="0"/>
        <v>36.241032872936593</v>
      </c>
      <c r="P19" s="217">
        <f>(TOCA_current!AI19-(TOCA_current!AI19/TOCA_current!AF19)*LDD_current!D20)*Rates_current!$E$74*100*12</f>
        <v>732864.34692052857</v>
      </c>
      <c r="Q19" s="218">
        <f>(TOCA_current!AI19-LDD_current!D20)*Rates_current!$E$75*100*12</f>
        <v>-108947.9661762383</v>
      </c>
      <c r="R19" s="218">
        <f>IF(VLOOKUP($B19,TOCA_current!$B:$AH,33,FALSE)=0,(SUMPRODUCT(LS_Demand_Rates_Restatement!$C$5:$Z$5,LS_current!$D20:$AA20)-SUMPRODUCT(LS_Demand_Rates_Restatement!$C$5:$Z$5,LDD_current!$F20:$AC20)),(SUMPRODUCT(LS_Demand_Rates_Restatement!$C$5:$AX$5,LS_current!$D20:$AY20)-SUMPRODUCT(LS_Demand_Rates_Restatement!$C$5:$AX$5,LDD_current!$F20:$BA20))/2)</f>
        <v>87492.067050148398</v>
      </c>
      <c r="S19" s="218">
        <f>+SUMPRODUCT(LS_Demand_Rates_Restatement!$C$7:$Z$7,Demand_current!D20:AA20)-SUMPRODUCT(LS_Demand_Rates_Restatement!$C$7:$Z$7,LDD_current!BB20:BY20)</f>
        <v>130278.88080884014</v>
      </c>
      <c r="T19" s="218">
        <f>-IRD!G20*Rates_current!$H$32</f>
        <v>0</v>
      </c>
      <c r="U19" s="218">
        <f>+IF(AND(X19&gt;0,V19&gt;0),-1*MIN(X19,V19)*Rates_current!$H$33,IF(AND(X19&lt;0,W19&lt;ABS(X19)),(-1*X19-W19)*Rates_current!$H$33,0))*IF(VLOOKUP($B19,TOCA_current!$B:$AH,33,FALSE)=0,1,0)*(1-TOCA_current!AP19)</f>
        <v>12209.501157921863</v>
      </c>
      <c r="V19" s="237">
        <f>MAX((TOCA_current!S19/SUMPRODUCT(TOCA_current!$D$4:$D$137,TOCA_current!$S$4:$S$137)-TOCA_current!AF19)*RT1SC!$C$4*VLOOKUP(Init!$R$4,Init!$K:$M,3,FALSE),0)</f>
        <v>1459.8991011773969</v>
      </c>
      <c r="W19" s="237">
        <f>TOCA_current!X19*VLOOKUP(Init!$R$4,Init!$K:$M,3,FALSE)</f>
        <v>0</v>
      </c>
      <c r="X19" s="237">
        <f>IF(TOCA_current!AH19=0,SUM(LS_current!D20:AA20),0)</f>
        <v>3380.1131853227594</v>
      </c>
      <c r="Y19" s="218">
        <f>TOCA_current!D19*SUM(Charges_NonSlice!P19:U19)</f>
        <v>853896.8297612007</v>
      </c>
      <c r="Z19" s="218">
        <f>TOCA_current!AI19*RT1SC!$C$4*VLOOKUP(Init!$R$4,Init!$K:$M,3,FALSE)+IF(VLOOKUP($B19,TOCA_current!B:AM,33,FALSE)=0,SUM(LS_current!D20:AA20),SUM(LS_current!D20:AY20)/2)</f>
        <v>22597.75304523476</v>
      </c>
      <c r="AA19" s="219">
        <f t="shared" si="1"/>
        <v>37.786802433495211</v>
      </c>
      <c r="AB19" s="224">
        <f>IF(TOCA_current!E19=1,"",AA19/O19-1)</f>
        <v>4.2652469811723881E-2</v>
      </c>
      <c r="AC19" s="235">
        <f t="shared" si="2"/>
        <v>110</v>
      </c>
    </row>
    <row r="20" spans="2:29" x14ac:dyDescent="0.25">
      <c r="B20" s="27">
        <v>10066</v>
      </c>
      <c r="C20" s="28" t="s">
        <v>24</v>
      </c>
      <c r="D20" s="217">
        <f>IF(Init!$R$9="Yes",(TOCA_previous!AB20-(TOCA_previous!AB20/IF(TOCA_previous!Y20=0,1,TOCA_previous!Y20))*LDD_previous!D21),(TOCA_current!AI20-(TOCA_current!AI20/TOCA_current!AF20)*LDD_current!D21))*Rates_previous!$E$74*100*12</f>
        <v>8093344.1731200004</v>
      </c>
      <c r="E20" s="218">
        <f>IF(Init!$R$9="Yes",(TOCA_previous!AB20-LDD_previous!D21),(TOCA_current!AI20-LDD_current!D21))*Rates_previous!$E$75*100*12</f>
        <v>-1244583.1987199998</v>
      </c>
      <c r="F20" s="218">
        <f>IF(VLOOKUP($B20,TOCA_current!$B:$AH,33,FALSE)=0,(SUMPRODUCT(LS_Demand_Rates_Restatement!$C$4:$Z$4,IF(Init!$R$9="Yes",LS_previous!$D21:$AA21,LS_current!$D21:$AA21))-SUMPRODUCT(LS_Demand_Rates_Restatement!$C$4:$Z$4,IF(Init!$R$9="Yes",LDD_previous!$F21:$AC21,LDD_current!$F21:$AC21))),(SUMPRODUCT(LS_Demand_Rates_Restatement!$C$4:$AX$4,IF(Init!$R$9="Yes",LS_previous!$D21:$AY21,LS_current!$D21:$AY21))-SUMPRODUCT(LS_Demand_Rates_Restatement!$C$4:$AX$4,IF(Init!$R$9="Yes",LDD_previous!$F21:$BA21,LDD_current!$F21:$BA21)))/2)</f>
        <v>110983.22985453656</v>
      </c>
      <c r="G20" s="218">
        <f>+SUMPRODUCT(LS_Demand_Rates_Restatement!$C$6:$Z$6,IF(Init!$R$9="Yes",Demand_previous!D21:AA21,Demand_current!D21:AA21))-SUMPRODUCT(LS_Demand_Rates_Restatement!$C$6:$Z$6,IF(Init!$R$9="Yes",LDD_previous!BB21:BY21,LDD_current!BB21:BY21))</f>
        <v>489757.88252029906</v>
      </c>
      <c r="H20" s="218">
        <f>-IRD!C21*Rates_previous!$H$32</f>
        <v>0</v>
      </c>
      <c r="I20" s="218">
        <f>+IF(AND(L20&gt;0,J20&gt;0),-1*MIN(L20,J20)*Rates_previous!$H$33,IF(AND(L20&lt;0,K20&lt;ABS(L20)),(-1*L20-K20)*Rates_previous!$H$33,IF(AND(K20&gt;0,J20&gt;0,L20&lt;=0,ABS(L20)&lt;K20),-1*MIN(K20,K20+L20,J20)*Rates_previous!$H$33,0)))*IF(VLOOKUP($B20,TOCA_current!$B:$AH,33,FALSE)=0,1,0)*(1-TOCA_previous!AI20)</f>
        <v>1.9994863959927425</v>
      </c>
      <c r="J20" s="237">
        <f>MAX(IF(Init!$R$9="Yes",(TOCA_previous!S20/SUMPRODUCT(TOCA_previous!$D$4:$D$137,TOCA_previous!$S$4:$S$137)-TOCA_previous!Y20)*RT1SC!$C$3*VLOOKUP(Init!$R$3,Init!$K:$M,3,FALSE),V20),0)</f>
        <v>0.72445159275099369</v>
      </c>
      <c r="K20" s="237">
        <f>IF(Init!$R$9="Yes",TOCA_previous!W20*VLOOKUP(Init!$R$3,Init!$K:$M,3,FALSE),W20)</f>
        <v>5913</v>
      </c>
      <c r="L20" s="237">
        <f>IF(Init!$R$9="No",X20,IF(TOCA_previous!AA20=0,SUM(LS_previous!D21:AA21),0))</f>
        <v>-5062.9835676799703</v>
      </c>
      <c r="M20" s="218">
        <f>+TOCA_previous!$D20*SUM(Charges_NonSlice!D20:I20)</f>
        <v>7449504.0862612324</v>
      </c>
      <c r="N20" s="218">
        <f>IF(Init!$R$9="Yes",TOCA_previous!AB20*RT1SC!$C$3*VLOOKUP(Init!$R$3,Init!$K:$M,3,FALSE)+IF(VLOOKUP($B20,TOCA_current!B:AS,33,FALSE)=0,SUM(LS_previous!D21:AA21),SUM(LS_previous!D21:AY21)/2),Z20)</f>
        <v>209319.65147075203</v>
      </c>
      <c r="O20" s="219">
        <f t="shared" si="0"/>
        <v>35.589129037424094</v>
      </c>
      <c r="P20" s="217">
        <f>(TOCA_current!AI20-(TOCA_current!AI20/TOCA_current!AF20)*LDD_current!D21)*Rates_current!$E$74*100*12</f>
        <v>8554954.2399547361</v>
      </c>
      <c r="Q20" s="218">
        <f>(TOCA_current!AI20-LDD_current!D21)*Rates_current!$E$75*100*12</f>
        <v>-1271783.610555318</v>
      </c>
      <c r="R20" s="218">
        <f>IF(VLOOKUP($B20,TOCA_current!$B:$AH,33,FALSE)=0,(SUMPRODUCT(LS_Demand_Rates_Restatement!$C$5:$Z$5,LS_current!$D21:$AA21)-SUMPRODUCT(LS_Demand_Rates_Restatement!$C$5:$Z$5,LDD_current!$F21:$AC21)),(SUMPRODUCT(LS_Demand_Rates_Restatement!$C$5:$AX$5,LS_current!$D21:$AY21)-SUMPRODUCT(LS_Demand_Rates_Restatement!$C$5:$AX$5,LDD_current!$F21:$BA21))/2)</f>
        <v>191628.69931214131</v>
      </c>
      <c r="S20" s="218">
        <f>+SUMPRODUCT(LS_Demand_Rates_Restatement!$C$7:$Z$7,Demand_current!D21:AA21)-SUMPRODUCT(LS_Demand_Rates_Restatement!$C$7:$Z$7,LDD_current!BB21:BY21)</f>
        <v>518847.41321722756</v>
      </c>
      <c r="T20" s="218">
        <f>-IRD!G21*Rates_current!$H$32</f>
        <v>0</v>
      </c>
      <c r="U20" s="218">
        <f>+IF(AND(X20&gt;0,V20&gt;0),-1*MIN(X20,V20)*Rates_current!$H$33,IF(AND(X20&lt;0,W20&lt;ABS(X20)),(-1*X20-W20)*Rates_current!$H$33,0))*IF(VLOOKUP($B20,TOCA_current!$B:$AH,33,FALSE)=0,1,0)*(1-TOCA_current!AP20)</f>
        <v>0</v>
      </c>
      <c r="V20" s="237">
        <f>MAX((TOCA_current!S20/SUMPRODUCT(TOCA_current!$D$4:$D$137,TOCA_current!$S$4:$S$137)-TOCA_current!AF20)*RT1SC!$C$4*VLOOKUP(Init!$R$4,Init!$K:$M,3,FALSE),0)</f>
        <v>0</v>
      </c>
      <c r="W20" s="237">
        <f>TOCA_current!X20*VLOOKUP(Init!$R$4,Init!$K:$M,3,FALSE)</f>
        <v>0</v>
      </c>
      <c r="X20" s="237">
        <f>IF(TOCA_current!AH20=0,SUM(LS_current!D21:AA21),0)</f>
        <v>3242.5787372932955</v>
      </c>
      <c r="Y20" s="218">
        <f>TOCA_current!D20*SUM(Charges_NonSlice!P20:U20)</f>
        <v>7993646.741928787</v>
      </c>
      <c r="Z20" s="218">
        <f>TOCA_current!AI20*RT1SC!$C$4*VLOOKUP(Init!$R$4,Init!$K:$M,3,FALSE)+IF(VLOOKUP($B20,TOCA_current!B:AM,33,FALSE)=0,SUM(LS_current!D21:AA21),SUM(LS_current!D21:AY21)/2)</f>
        <v>215237.7434989973</v>
      </c>
      <c r="AA20" s="219">
        <f t="shared" si="1"/>
        <v>37.138684934996199</v>
      </c>
      <c r="AB20" s="224">
        <f>IF(TOCA_current!E20=1,"",AA20/O20-1)</f>
        <v>4.3540146653846312E-2</v>
      </c>
      <c r="AC20" s="235">
        <f t="shared" si="2"/>
        <v>109</v>
      </c>
    </row>
    <row r="21" spans="2:29" x14ac:dyDescent="0.25">
      <c r="B21" s="27">
        <v>10067</v>
      </c>
      <c r="C21" s="28" t="s">
        <v>25</v>
      </c>
      <c r="D21" s="217">
        <f>IF(Init!$R$9="Yes",(TOCA_previous!AB21-(TOCA_previous!AB21/IF(TOCA_previous!Y21=0,1,TOCA_previous!Y21))*LDD_previous!D22),(TOCA_current!AI21-(TOCA_current!AI21/TOCA_current!AF21)*LDD_current!D22))*Rates_previous!$E$74*100*12</f>
        <v>5252719.6815599995</v>
      </c>
      <c r="E21" s="218">
        <f>IF(Init!$R$9="Yes",(TOCA_previous!AB21-LDD_previous!D22),(TOCA_current!AI21-LDD_current!D22))*Rates_previous!$E$75*100*12</f>
        <v>-807755.91935999994</v>
      </c>
      <c r="F21" s="218">
        <f>IF(VLOOKUP($B21,TOCA_current!$B:$AH,33,FALSE)=0,(SUMPRODUCT(LS_Demand_Rates_Restatement!$C$4:$Z$4,IF(Init!$R$9="Yes",LS_previous!$D22:$AA22,LS_current!$D22:$AA22))-SUMPRODUCT(LS_Demand_Rates_Restatement!$C$4:$Z$4,IF(Init!$R$9="Yes",LDD_previous!$F22:$AC22,LDD_current!$F22:$AC22))),(SUMPRODUCT(LS_Demand_Rates_Restatement!$C$4:$AX$4,IF(Init!$R$9="Yes",LS_previous!$D22:$AY22,LS_current!$D22:$AY22))-SUMPRODUCT(LS_Demand_Rates_Restatement!$C$4:$AX$4,IF(Init!$R$9="Yes",LDD_previous!$F22:$BA22,LDD_current!$F22:$BA22)))/2)</f>
        <v>96581.849664637353</v>
      </c>
      <c r="G21" s="218">
        <f>+SUMPRODUCT(LS_Demand_Rates_Restatement!$C$6:$Z$6,IF(Init!$R$9="Yes",Demand_previous!D22:AA22,Demand_current!D22:AA22))-SUMPRODUCT(LS_Demand_Rates_Restatement!$C$6:$Z$6,IF(Init!$R$9="Yes",LDD_previous!BB22:BY22,LDD_current!BB22:BY22))</f>
        <v>377794.56688215805</v>
      </c>
      <c r="H21" s="218">
        <f>-IRD!C22*Rates_previous!$H$32</f>
        <v>0</v>
      </c>
      <c r="I21" s="218">
        <f>+IF(AND(L21&gt;0,J21&gt;0),-1*MIN(L21,J21)*Rates_previous!$H$33,IF(AND(L21&lt;0,K21&lt;ABS(L21)),(-1*L21-K21)*Rates_previous!$H$33,IF(AND(K21&gt;0,J21&gt;0,L21&lt;=0,ABS(L21)&lt;K21),-1*MIN(K21,K21+L21,J21)*Rates_previous!$H$33,0)))*IF(VLOOKUP($B21,TOCA_current!$B:$AH,33,FALSE)=0,1,0)*(1-TOCA_previous!AI21)</f>
        <v>0</v>
      </c>
      <c r="J21" s="237">
        <f>MAX(IF(Init!$R$9="Yes",(TOCA_previous!S21/SUMPRODUCT(TOCA_previous!$D$4:$D$137,TOCA_previous!$S$4:$S$137)-TOCA_previous!Y21)*RT1SC!$C$3*VLOOKUP(Init!$R$3,Init!$K:$M,3,FALSE),V21),0)</f>
        <v>0</v>
      </c>
      <c r="K21" s="237">
        <f>IF(Init!$R$9="Yes",TOCA_previous!W21*VLOOKUP(Init!$R$3,Init!$K:$M,3,FALSE),W21)</f>
        <v>8470.92</v>
      </c>
      <c r="L21" s="237">
        <f>IF(Init!$R$9="No",X21,IF(TOCA_previous!AA21=0,SUM(LS_previous!D22:AA22),0))</f>
        <v>-51.719863839990012</v>
      </c>
      <c r="M21" s="218">
        <f>+TOCA_previous!$D21*SUM(Charges_NonSlice!D21:I21)</f>
        <v>4919340.1787467953</v>
      </c>
      <c r="N21" s="218">
        <f>IF(Init!$R$9="Yes",TOCA_previous!AB21*RT1SC!$C$3*VLOOKUP(Init!$R$3,Init!$K:$M,3,FALSE)+IF(VLOOKUP($B21,TOCA_current!B:AS,33,FALSE)=0,SUM(LS_previous!D22:AA22),SUM(LS_previous!D22:AY22)/2),Z21)</f>
        <v>139086.30050987599</v>
      </c>
      <c r="O21" s="219">
        <f t="shared" si="0"/>
        <v>35.368977107831633</v>
      </c>
      <c r="P21" s="217">
        <f>(TOCA_current!AI21-(TOCA_current!AI21/TOCA_current!AF21)*LDD_current!D22)*Rates_current!$E$74*100*12</f>
        <v>5552143.2713805949</v>
      </c>
      <c r="Q21" s="218">
        <f>(TOCA_current!AI21-LDD_current!D22)*Rates_current!$E$75*100*12</f>
        <v>-825384.28820797394</v>
      </c>
      <c r="R21" s="218">
        <f>IF(VLOOKUP($B21,TOCA_current!$B:$AH,33,FALSE)=0,(SUMPRODUCT(LS_Demand_Rates_Restatement!$C$5:$Z$5,LS_current!$D22:$AA22)-SUMPRODUCT(LS_Demand_Rates_Restatement!$C$5:$Z$5,LDD_current!$F22:$AC22)),(SUMPRODUCT(LS_Demand_Rates_Restatement!$C$5:$AX$5,LS_current!$D22:$AY22)-SUMPRODUCT(LS_Demand_Rates_Restatement!$C$5:$AX$5,LDD_current!$F22:$BA22))/2)</f>
        <v>297316.07981812814</v>
      </c>
      <c r="S21" s="218">
        <f>+SUMPRODUCT(LS_Demand_Rates_Restatement!$C$7:$Z$7,Demand_current!D22:AA22)-SUMPRODUCT(LS_Demand_Rates_Restatement!$C$7:$Z$7,LDD_current!BB22:BY22)</f>
        <v>407827.30157411855</v>
      </c>
      <c r="T21" s="218">
        <f>-IRD!G22*Rates_current!$H$32</f>
        <v>0</v>
      </c>
      <c r="U21" s="218">
        <f>+IF(AND(X21&gt;0,V21&gt;0),-1*MIN(X21,V21)*Rates_current!$H$33,IF(AND(X21&lt;0,W21&lt;ABS(X21)),(-1*X21-W21)*Rates_current!$H$33,0))*IF(VLOOKUP($B21,TOCA_current!$B:$AH,33,FALSE)=0,1,0)*(1-TOCA_current!AP21)</f>
        <v>0</v>
      </c>
      <c r="V21" s="237">
        <f>MAX((TOCA_current!S21/SUMPRODUCT(TOCA_current!$D$4:$D$137,TOCA_current!$S$4:$S$137)-TOCA_current!AF21)*RT1SC!$C$4*VLOOKUP(Init!$R$4,Init!$K:$M,3,FALSE),0)</f>
        <v>0</v>
      </c>
      <c r="W21" s="237">
        <f>TOCA_current!X21*VLOOKUP(Init!$R$4,Init!$K:$M,3,FALSE)</f>
        <v>0</v>
      </c>
      <c r="X21" s="237">
        <f>IF(TOCA_current!AH21=0,SUM(LS_current!D22:AA22),0)</f>
        <v>9976.2093143279526</v>
      </c>
      <c r="Y21" s="218">
        <f>TOCA_current!D21*SUM(Charges_NonSlice!P21:U21)</f>
        <v>5431902.3645648677</v>
      </c>
      <c r="Z21" s="218">
        <f>TOCA_current!AI21*RT1SC!$C$4*VLOOKUP(Init!$R$4,Init!$K:$M,3,FALSE)+IF(VLOOKUP($B21,TOCA_current!B:AM,33,FALSE)=0,SUM(LS_current!D22:AA22),SUM(LS_current!D22:AY22)/2)</f>
        <v>147560.52532384795</v>
      </c>
      <c r="AA21" s="219">
        <f t="shared" si="1"/>
        <v>36.811351495554703</v>
      </c>
      <c r="AB21" s="224">
        <f>IF(TOCA_current!E21=1,"",AA21/O21-1)</f>
        <v>4.0780777553323322E-2</v>
      </c>
      <c r="AC21" s="235">
        <f t="shared" si="2"/>
        <v>112</v>
      </c>
    </row>
    <row r="22" spans="2:29" x14ac:dyDescent="0.25">
      <c r="B22" s="27">
        <v>10068</v>
      </c>
      <c r="C22" s="28" t="s">
        <v>26</v>
      </c>
      <c r="D22" s="217">
        <f>IF(Init!$R$9="Yes",(TOCA_previous!AB22-(TOCA_previous!AB22/IF(TOCA_previous!Y22=0,1,TOCA_previous!Y22))*LDD_previous!D23),(TOCA_current!AI22-(TOCA_current!AI22/TOCA_current!AF22)*LDD_current!D23))*Rates_previous!$E$74*100*12</f>
        <v>921302.69939999981</v>
      </c>
      <c r="E22" s="218">
        <f>IF(Init!$R$9="Yes",(TOCA_previous!AB22-LDD_previous!D23),(TOCA_current!AI22-LDD_current!D23))*Rates_previous!$E$75*100*12</f>
        <v>-141676.6464</v>
      </c>
      <c r="F22" s="218">
        <f>IF(VLOOKUP($B22,TOCA_current!$B:$AH,33,FALSE)=0,(SUMPRODUCT(LS_Demand_Rates_Restatement!$C$4:$Z$4,IF(Init!$R$9="Yes",LS_previous!$D23:$AA23,LS_current!$D23:$AA23))-SUMPRODUCT(LS_Demand_Rates_Restatement!$C$4:$Z$4,IF(Init!$R$9="Yes",LDD_previous!$F23:$AC23,LDD_current!$F23:$AC23))),(SUMPRODUCT(LS_Demand_Rates_Restatement!$C$4:$AX$4,IF(Init!$R$9="Yes",LS_previous!$D23:$AY23,LS_current!$D23:$AY23))-SUMPRODUCT(LS_Demand_Rates_Restatement!$C$4:$AX$4,IF(Init!$R$9="Yes",LDD_previous!$F23:$BA23,LDD_current!$F23:$BA23)))/2)</f>
        <v>-20786.439527356037</v>
      </c>
      <c r="G22" s="218">
        <f>+SUMPRODUCT(LS_Demand_Rates_Restatement!$C$6:$Z$6,IF(Init!$R$9="Yes",Demand_previous!D23:AA23,Demand_current!D23:AA23))-SUMPRODUCT(LS_Demand_Rates_Restatement!$C$6:$Z$6,IF(Init!$R$9="Yes",LDD_previous!BB23:BY23,LDD_current!BB23:BY23))</f>
        <v>31271.341811538467</v>
      </c>
      <c r="H22" s="218">
        <f>-IRD!C23*Rates_previous!$H$32</f>
        <v>0</v>
      </c>
      <c r="I22" s="218">
        <f>+IF(AND(L22&gt;0,J22&gt;0),-1*MIN(L22,J22)*Rates_previous!$H$33,IF(AND(L22&lt;0,K22&lt;ABS(L22)),(-1*L22-K22)*Rates_previous!$H$33,IF(AND(K22&gt;0,J22&gt;0,L22&lt;=0,ABS(L22)&lt;K22),-1*MIN(K22,K22+L22,J22)*Rates_previous!$H$33,0)))*IF(VLOOKUP($B22,TOCA_current!$B:$AH,33,FALSE)=0,1,0)*(1-TOCA_previous!AI22)</f>
        <v>-3738.9411476159903</v>
      </c>
      <c r="J22" s="237">
        <f>MAX(IF(Init!$R$9="Yes",(TOCA_previous!S22/SUMPRODUCT(TOCA_previous!$D$4:$D$137,TOCA_previous!$S$4:$S$137)-TOCA_previous!Y22)*RT1SC!$C$3*VLOOKUP(Init!$R$3,Init!$K:$M,3,FALSE),V22),0)</f>
        <v>614.38170714145451</v>
      </c>
      <c r="K22" s="237">
        <f>IF(Init!$R$9="Yes",TOCA_previous!W22*VLOOKUP(Init!$R$3,Init!$K:$M,3,FALSE),W22)</f>
        <v>0</v>
      </c>
      <c r="L22" s="237">
        <f>IF(Init!$R$9="No",X22,IF(TOCA_previous!AA22=0,SUM(LS_previous!D23:AA23),0))</f>
        <v>-1354.6888215999966</v>
      </c>
      <c r="M22" s="218">
        <f>+TOCA_previous!$D22*SUM(Charges_NonSlice!D22:I22)</f>
        <v>786372.0141365662</v>
      </c>
      <c r="N22" s="218">
        <f>IF(Init!$R$9="Yes",TOCA_previous!AB22*RT1SC!$C$3*VLOOKUP(Init!$R$3,Init!$K:$M,3,FALSE)+IF(VLOOKUP($B22,TOCA_current!B:AS,33,FALSE)=0,SUM(LS_previous!D23:AA23),SUM(LS_previous!D23:AY23)/2),Z22)</f>
        <v>23049.475407739999</v>
      </c>
      <c r="O22" s="219">
        <f t="shared" si="0"/>
        <v>34.116698980164337</v>
      </c>
      <c r="P22" s="217">
        <f>(TOCA_current!AI22-(TOCA_current!AI22/TOCA_current!AF22)*LDD_current!D23)*Rates_current!$E$74*100*12</f>
        <v>923789.50908570585</v>
      </c>
      <c r="Q22" s="218">
        <f>(TOCA_current!AI22-LDD_current!D23)*Rates_current!$E$75*100*12</f>
        <v>-137330.99258101464</v>
      </c>
      <c r="R22" s="218">
        <f>IF(VLOOKUP($B22,TOCA_current!$B:$AH,33,FALSE)=0,(SUMPRODUCT(LS_Demand_Rates_Restatement!$C$5:$Z$5,LS_current!$D23:$AA23)-SUMPRODUCT(LS_Demand_Rates_Restatement!$C$5:$Z$5,LDD_current!$F23:$AC23)),(SUMPRODUCT(LS_Demand_Rates_Restatement!$C$5:$AX$5,LS_current!$D23:$AY23)-SUMPRODUCT(LS_Demand_Rates_Restatement!$C$5:$AX$5,LDD_current!$F23:$BA23))/2)</f>
        <v>11714.606130818314</v>
      </c>
      <c r="S22" s="218">
        <f>+SUMPRODUCT(LS_Demand_Rates_Restatement!$C$7:$Z$7,Demand_current!D23:AA23)-SUMPRODUCT(LS_Demand_Rates_Restatement!$C$7:$Z$7,LDD_current!BB23:BY23)</f>
        <v>32839.520531980059</v>
      </c>
      <c r="T22" s="218">
        <f>-IRD!G23*Rates_current!$H$32</f>
        <v>0</v>
      </c>
      <c r="U22" s="218">
        <f>+IF(AND(X22&gt;0,V22&gt;0),-1*MIN(X22,V22)*Rates_current!$H$33,IF(AND(X22&lt;0,W22&lt;ABS(X22)),(-1*X22-W22)*Rates_current!$H$33,0))*IF(VLOOKUP($B22,TOCA_current!$B:$AH,33,FALSE)=0,1,0)*(1-TOCA_current!AP22)</f>
        <v>1399.9285543016797</v>
      </c>
      <c r="V22" s="237">
        <f>MAX((TOCA_current!S22/SUMPRODUCT(TOCA_current!$D$4:$D$137,TOCA_current!$S$4:$S$137)-TOCA_current!AF22)*RT1SC!$C$4*VLOOKUP(Init!$R$4,Init!$K:$M,3,FALSE),0)</f>
        <v>1202.6444139633047</v>
      </c>
      <c r="W22" s="237">
        <f>TOCA_current!X22*VLOOKUP(Init!$R$4,Init!$K:$M,3,FALSE)</f>
        <v>0</v>
      </c>
      <c r="X22" s="237">
        <f>IF(TOCA_current!AH22=0,SUM(LS_current!D23:AA23),0)</f>
        <v>158.18401743521804</v>
      </c>
      <c r="Y22" s="218">
        <f>TOCA_current!D22*SUM(Charges_NonSlice!P22:U22)</f>
        <v>832412.57172179141</v>
      </c>
      <c r="Z22" s="218">
        <f>TOCA_current!AI22*RT1SC!$C$4*VLOOKUP(Init!$R$4,Init!$K:$M,3,FALSE)+IF(VLOOKUP($B22,TOCA_current!B:AM,33,FALSE)=0,SUM(LS_current!D23:AA23),SUM(LS_current!D23:AY23)/2)</f>
        <v>23050.055053883218</v>
      </c>
      <c r="AA22" s="219">
        <f t="shared" si="1"/>
        <v>36.113257420682636</v>
      </c>
      <c r="AB22" s="224">
        <f>IF(TOCA_current!E22=1,"",AA22/O22-1)</f>
        <v>5.8521442583853389E-2</v>
      </c>
      <c r="AC22" s="235">
        <f t="shared" si="2"/>
        <v>78</v>
      </c>
    </row>
    <row r="23" spans="2:29" x14ac:dyDescent="0.25">
      <c r="B23" s="27">
        <v>10070</v>
      </c>
      <c r="C23" s="28" t="s">
        <v>27</v>
      </c>
      <c r="D23" s="217">
        <f>IF(Init!$R$9="Yes",(TOCA_previous!AB23-(TOCA_previous!AB23/IF(TOCA_previous!Y23=0,1,TOCA_previous!Y23))*LDD_previous!D24),(TOCA_current!AI23-(TOCA_current!AI23/TOCA_current!AF23)*LDD_current!D24))*Rates_previous!$E$74*100*12</f>
        <v>119075.13815999999</v>
      </c>
      <c r="E23" s="218">
        <f>IF(Init!$R$9="Yes",(TOCA_previous!AB23-LDD_previous!D24),(TOCA_current!AI23-LDD_current!D24))*Rates_previous!$E$75*100*12</f>
        <v>-18311.208959999996</v>
      </c>
      <c r="F23" s="218">
        <f>IF(VLOOKUP($B23,TOCA_current!$B:$AH,33,FALSE)=0,(SUMPRODUCT(LS_Demand_Rates_Restatement!$C$4:$Z$4,IF(Init!$R$9="Yes",LS_previous!$D24:$AA24,LS_current!$D24:$AA24))-SUMPRODUCT(LS_Demand_Rates_Restatement!$C$4:$Z$4,IF(Init!$R$9="Yes",LDD_previous!$F24:$AC24,LDD_current!$F24:$AC24))),(SUMPRODUCT(LS_Demand_Rates_Restatement!$C$4:$AX$4,IF(Init!$R$9="Yes",LS_previous!$D24:$AY24,LS_current!$D24:$AY24))-SUMPRODUCT(LS_Demand_Rates_Restatement!$C$4:$AX$4,IF(Init!$R$9="Yes",LDD_previous!$F24:$BA24,LDD_current!$F24:$BA24)))/2)</f>
        <v>7223.9181541578137</v>
      </c>
      <c r="G23" s="218">
        <f>+SUMPRODUCT(LS_Demand_Rates_Restatement!$C$6:$Z$6,IF(Init!$R$9="Yes",Demand_previous!D24:AA24,Demand_current!D24:AA24))-SUMPRODUCT(LS_Demand_Rates_Restatement!$C$6:$Z$6,IF(Init!$R$9="Yes",LDD_previous!BB24:BY24,LDD_current!BB24:BY24))</f>
        <v>6051.1465256944457</v>
      </c>
      <c r="H23" s="218">
        <f>-IRD!C24*Rates_previous!$H$32</f>
        <v>0</v>
      </c>
      <c r="I23" s="218">
        <f>+IF(AND(L23&gt;0,J23&gt;0),-1*MIN(L23,J23)*Rates_previous!$H$33,IF(AND(L23&lt;0,K23&lt;ABS(L23)),(-1*L23-K23)*Rates_previous!$H$33,IF(AND(K23&gt;0,J23&gt;0,L23&lt;=0,ABS(L23)&lt;K23),-1*MIN(K23,K23+L23,J23)*Rates_previous!$H$33,0)))*IF(VLOOKUP($B23,TOCA_current!$B:$AH,33,FALSE)=0,1,0)*(1-TOCA_previous!AI23)</f>
        <v>0</v>
      </c>
      <c r="J23" s="237">
        <f>MAX(IF(Init!$R$9="Yes",(TOCA_previous!S23/SUMPRODUCT(TOCA_previous!$D$4:$D$137,TOCA_previous!$S$4:$S$137)-TOCA_previous!Y23)*RT1SC!$C$3*VLOOKUP(Init!$R$3,Init!$K:$M,3,FALSE),V23),0)</f>
        <v>0</v>
      </c>
      <c r="K23" s="237">
        <f>IF(Init!$R$9="Yes",TOCA_previous!W23*VLOOKUP(Init!$R$3,Init!$K:$M,3,FALSE),W23)</f>
        <v>0</v>
      </c>
      <c r="L23" s="237">
        <f>IF(Init!$R$9="No",X23,IF(TOCA_previous!AA23=0,SUM(LS_previous!D24:AA24),0))</f>
        <v>172.76857376000041</v>
      </c>
      <c r="M23" s="218">
        <f>+TOCA_previous!$D23*SUM(Charges_NonSlice!D23:I23)</f>
        <v>114038.99387985225</v>
      </c>
      <c r="N23" s="218">
        <f>IF(Init!$R$9="Yes",TOCA_previous!AB23*RT1SC!$C$3*VLOOKUP(Init!$R$3,Init!$K:$M,3,FALSE)+IF(VLOOKUP($B23,TOCA_current!B:AS,33,FALSE)=0,SUM(LS_previous!D24:AA24),SUM(LS_previous!D24:AY24)/2),Z23)</f>
        <v>3326.9210897360003</v>
      </c>
      <c r="O23" s="219">
        <f t="shared" si="0"/>
        <v>34.277637131724553</v>
      </c>
      <c r="P23" s="217">
        <f>(TOCA_current!AI23-(TOCA_current!AI23/TOCA_current!AF23)*LDD_current!D24)*Rates_current!$E$74*100*12</f>
        <v>125746.26758186991</v>
      </c>
      <c r="Q23" s="218">
        <f>(TOCA_current!AI23-LDD_current!D24)*Rates_current!$E$75*100*12</f>
        <v>-18693.500597844439</v>
      </c>
      <c r="R23" s="218">
        <f>IF(VLOOKUP($B23,TOCA_current!$B:$AH,33,FALSE)=0,(SUMPRODUCT(LS_Demand_Rates_Restatement!$C$5:$Z$5,LS_current!$D24:$AA24)-SUMPRODUCT(LS_Demand_Rates_Restatement!$C$5:$Z$5,LDD_current!$F24:$AC24)),(SUMPRODUCT(LS_Demand_Rates_Restatement!$C$5:$AX$5,LS_current!$D24:$AY24)-SUMPRODUCT(LS_Demand_Rates_Restatement!$C$5:$AX$5,LDD_current!$F24:$BA24))/2)</f>
        <v>6309.8482888144945</v>
      </c>
      <c r="S23" s="218">
        <f>+SUMPRODUCT(LS_Demand_Rates_Restatement!$C$7:$Z$7,Demand_current!D24:AA24)-SUMPRODUCT(LS_Demand_Rates_Restatement!$C$7:$Z$7,LDD_current!BB24:BY24)</f>
        <v>6460.6168709579779</v>
      </c>
      <c r="T23" s="218">
        <f>-IRD!G24*Rates_current!$H$32</f>
        <v>0</v>
      </c>
      <c r="U23" s="218">
        <f>+IF(AND(X23&gt;0,V23&gt;0),-1*MIN(X23,V23)*Rates_current!$H$33,IF(AND(X23&lt;0,W23&lt;ABS(X23)),(-1*X23-W23)*Rates_current!$H$33,0))*IF(VLOOKUP($B23,TOCA_current!$B:$AH,33,FALSE)=0,1,0)*(1-TOCA_current!AP23)</f>
        <v>20.16011982650814</v>
      </c>
      <c r="V23" s="237">
        <f>MAX((TOCA_current!S23/SUMPRODUCT(TOCA_current!$D$4:$D$137,TOCA_current!$S$4:$S$137)-TOCA_current!AF23)*RT1SC!$C$4*VLOOKUP(Init!$R$4,Init!$K:$M,3,FALSE),0)</f>
        <v>2.2779796414133493</v>
      </c>
      <c r="W23" s="237">
        <f>TOCA_current!X23*VLOOKUP(Init!$R$4,Init!$K:$M,3,FALSE)</f>
        <v>0</v>
      </c>
      <c r="X23" s="237">
        <f>IF(TOCA_current!AH23=0,SUM(LS_current!D24:AA24),0)</f>
        <v>210.95354042258589</v>
      </c>
      <c r="Y23" s="218">
        <f>TOCA_current!D23*SUM(Charges_NonSlice!P23:U23)</f>
        <v>119843.39226362445</v>
      </c>
      <c r="Z23" s="218">
        <f>TOCA_current!AI23*RT1SC!$C$4*VLOOKUP(Init!$R$4,Init!$K:$M,3,FALSE)+IF(VLOOKUP($B23,TOCA_current!B:AM,33,FALSE)=0,SUM(LS_current!D24:AA24),SUM(LS_current!D24:AY24)/2)</f>
        <v>3326.996007334586</v>
      </c>
      <c r="AA23" s="219">
        <f t="shared" si="1"/>
        <v>36.021501678818268</v>
      </c>
      <c r="AB23" s="224">
        <f>IF(TOCA_current!E23=1,"",AA23/O23-1)</f>
        <v>5.0874701205111394E-2</v>
      </c>
      <c r="AC23" s="235">
        <f t="shared" si="2"/>
        <v>102</v>
      </c>
    </row>
    <row r="24" spans="2:29" x14ac:dyDescent="0.25">
      <c r="B24" s="27">
        <v>10071</v>
      </c>
      <c r="C24" s="28" t="s">
        <v>28</v>
      </c>
      <c r="D24" s="217">
        <f>IF(Init!$R$9="Yes",(TOCA_previous!AB24-(TOCA_previous!AB24/IF(TOCA_previous!Y24=0,1,TOCA_previous!Y24))*LDD_previous!D25),(TOCA_current!AI24-(TOCA_current!AI24/TOCA_current!AF24)*LDD_current!D25))*Rates_previous!$E$74*100*12</f>
        <v>656560.54440000001</v>
      </c>
      <c r="E24" s="218">
        <f>IF(Init!$R$9="Yes",(TOCA_previous!AB24-LDD_previous!D25),(TOCA_current!AI24-LDD_current!D25))*Rates_previous!$E$75*100*12</f>
        <v>-100964.9664</v>
      </c>
      <c r="F24" s="218">
        <f>IF(VLOOKUP($B24,TOCA_current!$B:$AH,33,FALSE)=0,(SUMPRODUCT(LS_Demand_Rates_Restatement!$C$4:$Z$4,IF(Init!$R$9="Yes",LS_previous!$D25:$AA25,LS_current!$D25:$AA25))-SUMPRODUCT(LS_Demand_Rates_Restatement!$C$4:$Z$4,IF(Init!$R$9="Yes",LDD_previous!$F25:$AC25,LDD_current!$F25:$AC25))),(SUMPRODUCT(LS_Demand_Rates_Restatement!$C$4:$AX$4,IF(Init!$R$9="Yes",LS_previous!$D25:$AY25,LS_current!$D25:$AY25))-SUMPRODUCT(LS_Demand_Rates_Restatement!$C$4:$AX$4,IF(Init!$R$9="Yes",LDD_previous!$F25:$BA25,LDD_current!$F25:$BA25)))/2)</f>
        <v>-10752.128306046889</v>
      </c>
      <c r="G24" s="218">
        <f>+SUMPRODUCT(LS_Demand_Rates_Restatement!$C$6:$Z$6,IF(Init!$R$9="Yes",Demand_previous!D25:AA25,Demand_current!D25:AA25))-SUMPRODUCT(LS_Demand_Rates_Restatement!$C$6:$Z$6,IF(Init!$R$9="Yes",LDD_previous!BB25:BY25,LDD_current!BB25:BY25))</f>
        <v>25734.922728952995</v>
      </c>
      <c r="H24" s="218">
        <f>-IRD!C25*Rates_previous!$H$32</f>
        <v>0</v>
      </c>
      <c r="I24" s="218">
        <f>+IF(AND(L24&gt;0,J24&gt;0),-1*MIN(L24,J24)*Rates_previous!$H$33,IF(AND(L24&lt;0,K24&lt;ABS(L24)),(-1*L24-K24)*Rates_previous!$H$33,IF(AND(K24&gt;0,J24&gt;0,L24&lt;=0,ABS(L24)&lt;K24),-1*MIN(K24,K24+L24,J24)*Rates_previous!$H$33,0)))*IF(VLOOKUP($B24,TOCA_current!$B:$AH,33,FALSE)=0,1,0)*(1-TOCA_previous!AI24)</f>
        <v>-2230.944988415999</v>
      </c>
      <c r="J24" s="237">
        <f>MAX(IF(Init!$R$9="Yes",(TOCA_previous!S24/SUMPRODUCT(TOCA_previous!$D$4:$D$137,TOCA_previous!$S$4:$S$137)-TOCA_previous!Y24)*RT1SC!$C$3*VLOOKUP(Init!$R$3,Init!$K:$M,3,FALSE),V24),0)</f>
        <v>4096.7945620945238</v>
      </c>
      <c r="K24" s="237">
        <f>IF(Init!$R$9="Yes",TOCA_previous!W24*VLOOKUP(Init!$R$3,Init!$K:$M,3,FALSE),W24)</f>
        <v>0</v>
      </c>
      <c r="L24" s="237">
        <f>IF(Init!$R$9="No",X24,IF(TOCA_previous!AA24=0,SUM(LS_previous!D25:AA25),0))</f>
        <v>-808.31340159999968</v>
      </c>
      <c r="M24" s="218">
        <f>+TOCA_previous!$D24*SUM(Charges_NonSlice!D24:I24)</f>
        <v>568347.42743448995</v>
      </c>
      <c r="N24" s="218">
        <f>IF(Init!$R$9="Yes",TOCA_previous!AB24*RT1SC!$C$3*VLOOKUP(Init!$R$3,Init!$K:$M,3,FALSE)+IF(VLOOKUP($B24,TOCA_current!B:AS,33,FALSE)=0,SUM(LS_previous!D25:AA25),SUM(LS_previous!D25:AY25)/2),Z24)</f>
        <v>16583.159957240001</v>
      </c>
      <c r="O24" s="219">
        <f t="shared" si="0"/>
        <v>34.272564993643236</v>
      </c>
      <c r="P24" s="217">
        <f>(TOCA_current!AI24-(TOCA_current!AI24/TOCA_current!AF24)*LDD_current!D25)*Rates_current!$E$74*100*12</f>
        <v>672049.44189916691</v>
      </c>
      <c r="Q24" s="218">
        <f>(TOCA_current!AI24-LDD_current!D25)*Rates_current!$E$75*100*12</f>
        <v>-99907.193155802437</v>
      </c>
      <c r="R24" s="218">
        <f>IF(VLOOKUP($B24,TOCA_current!$B:$AH,33,FALSE)=0,(SUMPRODUCT(LS_Demand_Rates_Restatement!$C$5:$Z$5,LS_current!$D25:$AA25)-SUMPRODUCT(LS_Demand_Rates_Restatement!$C$5:$Z$5,LDD_current!$F25:$AC25)),(SUMPRODUCT(LS_Demand_Rates_Restatement!$C$5:$AX$5,LS_current!$D25:$AY25)-SUMPRODUCT(LS_Demand_Rates_Restatement!$C$5:$AX$5,LDD_current!$F25:$BA25))/2)</f>
        <v>3509.9451112625484</v>
      </c>
      <c r="S24" s="218">
        <f>+SUMPRODUCT(LS_Demand_Rates_Restatement!$C$7:$Z$7,Demand_current!D25:AA25)-SUMPRODUCT(LS_Demand_Rates_Restatement!$C$7:$Z$7,LDD_current!BB25:BY25)</f>
        <v>28694.801544658123</v>
      </c>
      <c r="T24" s="218">
        <f>-IRD!G25*Rates_current!$H$32</f>
        <v>0</v>
      </c>
      <c r="U24" s="218">
        <f>+IF(AND(X24&gt;0,V24&gt;0),-1*MIN(X24,V24)*Rates_current!$H$33,IF(AND(X24&lt;0,W24&lt;ABS(X24)),(-1*X24-W24)*Rates_current!$H$33,0))*IF(VLOOKUP($B24,TOCA_current!$B:$AH,33,FALSE)=0,1,0)*(1-TOCA_current!AP24)</f>
        <v>-620.20022580945783</v>
      </c>
      <c r="V24" s="237">
        <f>MAX((TOCA_current!S24/SUMPRODUCT(TOCA_current!$D$4:$D$137,TOCA_current!$S$4:$S$137)-TOCA_current!AF24)*RT1SC!$C$4*VLOOKUP(Init!$R$4,Init!$K:$M,3,FALSE),0)</f>
        <v>0.81422421259686928</v>
      </c>
      <c r="W24" s="237">
        <f>TOCA_current!X24*VLOOKUP(Init!$R$4,Init!$K:$M,3,FALSE)</f>
        <v>0</v>
      </c>
      <c r="X24" s="237">
        <f>IF(TOCA_current!AH24=0,SUM(LS_current!D25:AA25),0)</f>
        <v>-70.079121560390718</v>
      </c>
      <c r="Y24" s="218">
        <f>TOCA_current!D24*SUM(Charges_NonSlice!P24:U24)</f>
        <v>603726.79517347564</v>
      </c>
      <c r="Z24" s="218">
        <f>TOCA_current!AI24*RT1SC!$C$4*VLOOKUP(Init!$R$4,Init!$K:$M,3,FALSE)+IF(VLOOKUP($B24,TOCA_current!B:AM,33,FALSE)=0,SUM(LS_current!D25:AA25),SUM(LS_current!D25:AY25)/2)</f>
        <v>16583.573039199608</v>
      </c>
      <c r="AA24" s="219">
        <f t="shared" si="1"/>
        <v>36.405109667645789</v>
      </c>
      <c r="AB24" s="224">
        <f>IF(TOCA_current!E24=1,"",AA24/O24-1)</f>
        <v>6.2223083518788025E-2</v>
      </c>
      <c r="AC24" s="235">
        <f t="shared" si="2"/>
        <v>66</v>
      </c>
    </row>
    <row r="25" spans="2:29" x14ac:dyDescent="0.25">
      <c r="B25" s="27">
        <v>10072</v>
      </c>
      <c r="C25" s="28" t="s">
        <v>29</v>
      </c>
      <c r="D25" s="217">
        <f>IF(Init!$R$9="Yes",(TOCA_previous!AB25-(TOCA_previous!AB25/IF(TOCA_previous!Y25=0,1,TOCA_previous!Y25))*LDD_previous!D26),(TOCA_current!AI25-(TOCA_current!AI25/TOCA_current!AF25)*LDD_current!D26))*Rates_previous!$E$74*100*12</f>
        <v>7964150.0014800001</v>
      </c>
      <c r="E25" s="218">
        <f>IF(Init!$R$9="Yes",(TOCA_previous!AB25-LDD_previous!D26),(TOCA_current!AI25-LDD_current!D26))*Rates_previous!$E$75*100*12</f>
        <v>-1224715.89888</v>
      </c>
      <c r="F25" s="218">
        <f>IF(VLOOKUP($B25,TOCA_current!$B:$AH,33,FALSE)=0,(SUMPRODUCT(LS_Demand_Rates_Restatement!$C$4:$Z$4,IF(Init!$R$9="Yes",LS_previous!$D26:$AA26,LS_current!$D26:$AA26))-SUMPRODUCT(LS_Demand_Rates_Restatement!$C$4:$Z$4,IF(Init!$R$9="Yes",LDD_previous!$F26:$AC26,LDD_current!$F26:$AC26))),(SUMPRODUCT(LS_Demand_Rates_Restatement!$C$4:$AX$4,IF(Init!$R$9="Yes",LS_previous!$D26:$AY26,LS_current!$D26:$AY26))-SUMPRODUCT(LS_Demand_Rates_Restatement!$C$4:$AX$4,IF(Init!$R$9="Yes",LDD_previous!$F26:$BA26,LDD_current!$F26:$BA26)))/2)</f>
        <v>88590.055940855629</v>
      </c>
      <c r="G25" s="218">
        <f>+SUMPRODUCT(LS_Demand_Rates_Restatement!$C$6:$Z$6,IF(Init!$R$9="Yes",Demand_previous!D26:AA26,Demand_current!D26:AA26))-SUMPRODUCT(LS_Demand_Rates_Restatement!$C$6:$Z$6,IF(Init!$R$9="Yes",LDD_previous!BB26:BY26,LDD_current!BB26:BY26))</f>
        <v>425893.95714556618</v>
      </c>
      <c r="H25" s="218">
        <f>-IRD!C26*Rates_previous!$H$32</f>
        <v>0</v>
      </c>
      <c r="I25" s="218">
        <f>+IF(AND(L25&gt;0,J25&gt;0),-1*MIN(L25,J25)*Rates_previous!$H$33,IF(AND(L25&lt;0,K25&lt;ABS(L25)),(-1*L25-K25)*Rates_previous!$H$33,IF(AND(K25&gt;0,J25&gt;0,L25&lt;=0,ABS(L25)&lt;K25),-1*MIN(K25,K25+L25,J25)*Rates_previous!$H$33,0)))*IF(VLOOKUP($B25,TOCA_current!$B:$AH,33,FALSE)=0,1,0)*(1-TOCA_previous!AI25)</f>
        <v>-4488.8947649471165</v>
      </c>
      <c r="J25" s="237">
        <f>MAX(IF(Init!$R$9="Yes",(TOCA_previous!S25/SUMPRODUCT(TOCA_previous!$D$4:$D$137,TOCA_previous!$S$4:$S$137)-TOCA_previous!Y25)*RT1SC!$C$3*VLOOKUP(Init!$R$3,Init!$K:$M,3,FALSE),V25),0)</f>
        <v>0</v>
      </c>
      <c r="K25" s="237">
        <f>IF(Init!$R$9="Yes",TOCA_previous!W25*VLOOKUP(Init!$R$3,Init!$K:$M,3,FALSE),W25)</f>
        <v>0</v>
      </c>
      <c r="L25" s="237">
        <f>IF(Init!$R$9="No",X25,IF(TOCA_previous!AA25=0,SUM(LS_previous!D26:AA26),0))</f>
        <v>-1626.41114671997</v>
      </c>
      <c r="M25" s="218">
        <f>+TOCA_previous!$D25*SUM(Charges_NonSlice!D25:I25)</f>
        <v>7249429.2209214745</v>
      </c>
      <c r="N25" s="218">
        <f>IF(Init!$R$9="Yes",TOCA_previous!AB25*RT1SC!$C$3*VLOOKUP(Init!$R$3,Init!$K:$M,3,FALSE)+IF(VLOOKUP($B25,TOCA_current!B:AS,33,FALSE)=0,SUM(LS_previous!D26:AA26),SUM(LS_previous!D26:AY26)/2),Z25)</f>
        <v>209334.03074690804</v>
      </c>
      <c r="O25" s="219">
        <f t="shared" si="0"/>
        <v>34.630915933999667</v>
      </c>
      <c r="P25" s="217">
        <f>(TOCA_current!AI25-(TOCA_current!AI25/TOCA_current!AF25)*LDD_current!D26)*Rates_current!$E$74*100*12</f>
        <v>8418069.0313469134</v>
      </c>
      <c r="Q25" s="218">
        <f>(TOCA_current!AI25-LDD_current!D26)*Rates_current!$E$75*100*12</f>
        <v>-1251434.1896289242</v>
      </c>
      <c r="R25" s="218">
        <f>IF(VLOOKUP($B25,TOCA_current!$B:$AH,33,FALSE)=0,(SUMPRODUCT(LS_Demand_Rates_Restatement!$C$5:$Z$5,LS_current!$D26:$AA26)-SUMPRODUCT(LS_Demand_Rates_Restatement!$C$5:$Z$5,LDD_current!$F26:$AC26)),(SUMPRODUCT(LS_Demand_Rates_Restatement!$C$5:$AX$5,LS_current!$D26:$AY26)-SUMPRODUCT(LS_Demand_Rates_Restatement!$C$5:$AX$5,LDD_current!$F26:$BA26))/2)</f>
        <v>-1438.1771233784257</v>
      </c>
      <c r="S25" s="218">
        <f>+SUMPRODUCT(LS_Demand_Rates_Restatement!$C$7:$Z$7,Demand_current!D26:AA26)-SUMPRODUCT(LS_Demand_Rates_Restatement!$C$7:$Z$7,LDD_current!BB26:BY26)</f>
        <v>461863.06473350234</v>
      </c>
      <c r="T25" s="218">
        <f>-IRD!G26*Rates_current!$H$32</f>
        <v>0</v>
      </c>
      <c r="U25" s="218">
        <f>+IF(AND(X25&gt;0,V25&gt;0),-1*MIN(X25,V25)*Rates_current!$H$33,IF(AND(X25&lt;0,W25&lt;ABS(X25)),(-1*X25-W25)*Rates_current!$H$33,0))*IF(VLOOKUP($B25,TOCA_current!$B:$AH,33,FALSE)=0,1,0)*(1-TOCA_current!AP25)</f>
        <v>0</v>
      </c>
      <c r="V25" s="237">
        <f>MAX((TOCA_current!S25/SUMPRODUCT(TOCA_current!$D$4:$D$137,TOCA_current!$S$4:$S$137)-TOCA_current!AF25)*RT1SC!$C$4*VLOOKUP(Init!$R$4,Init!$K:$M,3,FALSE),0)</f>
        <v>0</v>
      </c>
      <c r="W25" s="237">
        <f>TOCA_current!X25*VLOOKUP(Init!$R$4,Init!$K:$M,3,FALSE)</f>
        <v>3513.6000000000004</v>
      </c>
      <c r="X25" s="237">
        <f>IF(TOCA_current!AH25=0,SUM(LS_current!D26:AA26),0)</f>
        <v>-2777.6534198989802</v>
      </c>
      <c r="Y25" s="218">
        <f>TOCA_current!D25*SUM(Charges_NonSlice!P25:U25)</f>
        <v>7627059.7293281136</v>
      </c>
      <c r="Z25" s="218">
        <f>TOCA_current!AI25*RT1SC!$C$4*VLOOKUP(Init!$R$4,Init!$K:$M,3,FALSE)+IF(VLOOKUP($B25,TOCA_current!B:AM,33,FALSE)=0,SUM(LS_current!D26:AA26),SUM(LS_current!D26:AY26)/2)</f>
        <v>205825.44149101301</v>
      </c>
      <c r="AA25" s="219">
        <f t="shared" si="1"/>
        <v>37.055961955320939</v>
      </c>
      <c r="AB25" s="224">
        <f>IF(TOCA_current!E25=1,"",AA25/O25-1)</f>
        <v>7.0025465856663249E-2</v>
      </c>
      <c r="AC25" s="235">
        <f t="shared" si="2"/>
        <v>32</v>
      </c>
    </row>
    <row r="26" spans="2:29" x14ac:dyDescent="0.25">
      <c r="B26" s="27">
        <v>10074</v>
      </c>
      <c r="C26" s="28" t="s">
        <v>30</v>
      </c>
      <c r="D26" s="217">
        <f>IF(Init!$R$9="Yes",(TOCA_previous!AB26-(TOCA_previous!AB26/IF(TOCA_previous!Y26=0,1,TOCA_previous!Y26))*LDD_previous!D27),(TOCA_current!AI26-(TOCA_current!AI26/TOCA_current!AF26)*LDD_current!D27))*Rates_previous!$E$74*100*12</f>
        <v>8406563.5582800005</v>
      </c>
      <c r="E26" s="218">
        <f>IF(Init!$R$9="Yes",(TOCA_previous!AB26-LDD_previous!D27),(TOCA_current!AI26-LDD_current!D27))*Rates_previous!$E$75*100*12</f>
        <v>-1292749.63968</v>
      </c>
      <c r="F26" s="218">
        <f>IF(VLOOKUP($B26,TOCA_current!$B:$AH,33,FALSE)=0,(SUMPRODUCT(LS_Demand_Rates_Restatement!$C$4:$Z$4,IF(Init!$R$9="Yes",LS_previous!$D27:$AA27,LS_current!$D27:$AA27))-SUMPRODUCT(LS_Demand_Rates_Restatement!$C$4:$Z$4,IF(Init!$R$9="Yes",LDD_previous!$F27:$AC27,LDD_current!$F27:$AC27))),(SUMPRODUCT(LS_Demand_Rates_Restatement!$C$4:$AX$4,IF(Init!$R$9="Yes",LS_previous!$D27:$AY27,LS_current!$D27:$AY27))-SUMPRODUCT(LS_Demand_Rates_Restatement!$C$4:$AX$4,IF(Init!$R$9="Yes",LDD_previous!$F27:$BA27,LDD_current!$F27:$BA27)))/2)</f>
        <v>531440.72589373402</v>
      </c>
      <c r="G26" s="218">
        <f>+SUMPRODUCT(LS_Demand_Rates_Restatement!$C$6:$Z$6,IF(Init!$R$9="Yes",Demand_previous!D27:AA27,Demand_current!D27:AA27))-SUMPRODUCT(LS_Demand_Rates_Restatement!$C$6:$Z$6,IF(Init!$R$9="Yes",LDD_previous!BB27:BY27,LDD_current!BB27:BY27))</f>
        <v>441844.10321618593</v>
      </c>
      <c r="H26" s="218">
        <f>-IRD!C27*Rates_previous!$H$32</f>
        <v>0</v>
      </c>
      <c r="I26" s="218">
        <f>+IF(AND(L26&gt;0,J26&gt;0),-1*MIN(L26,J26)*Rates_previous!$H$33,IF(AND(L26&lt;0,K26&lt;ABS(L26)),(-1*L26-K26)*Rates_previous!$H$33,IF(AND(K26&gt;0,J26&gt;0,L26&lt;=0,ABS(L26)&lt;K26),-1*MIN(K26,K26+L26,J26)*Rates_previous!$H$33,0)))*IF(VLOOKUP($B26,TOCA_current!$B:$AH,33,FALSE)=0,1,0)*(1-TOCA_previous!AI26)</f>
        <v>33805.20559870085</v>
      </c>
      <c r="J26" s="237">
        <f>MAX(IF(Init!$R$9="Yes",(TOCA_previous!S26/SUMPRODUCT(TOCA_previous!$D$4:$D$137,TOCA_previous!$S$4:$S$137)-TOCA_previous!Y26)*RT1SC!$C$3*VLOOKUP(Init!$R$3,Init!$K:$M,3,FALSE),V26),0)</f>
        <v>13717.79958939921</v>
      </c>
      <c r="K26" s="237">
        <f>IF(Init!$R$9="Yes",TOCA_previous!W26*VLOOKUP(Init!$R$3,Init!$K:$M,3,FALSE),W26)</f>
        <v>0</v>
      </c>
      <c r="L26" s="237">
        <f>IF(Init!$R$9="No",X26,IF(TOCA_previous!AA26=0,SUM(LS_previous!D27:AA27),0))</f>
        <v>12248.262898080018</v>
      </c>
      <c r="M26" s="218">
        <f>+TOCA_previous!$D26*SUM(Charges_NonSlice!D26:I26)</f>
        <v>8120903.9533086214</v>
      </c>
      <c r="N26" s="218">
        <f>IF(Init!$R$9="Yes",TOCA_previous!AB26*RT1SC!$C$3*VLOOKUP(Init!$R$3,Init!$K:$M,3,FALSE)+IF(VLOOKUP($B26,TOCA_current!B:AS,33,FALSE)=0,SUM(LS_previous!D27:AA27),SUM(LS_previous!D27:AY27)/2),Z26)</f>
        <v>234927.69042418801</v>
      </c>
      <c r="O26" s="219">
        <f t="shared" si="0"/>
        <v>34.567674583806735</v>
      </c>
      <c r="P26" s="217">
        <f>(TOCA_current!AI26-(TOCA_current!AI26/TOCA_current!AF26)*LDD_current!D27)*Rates_current!$E$74*100*12</f>
        <v>9365869.1466441173</v>
      </c>
      <c r="Q26" s="218">
        <f>(TOCA_current!AI26-LDD_current!D27)*Rates_current!$E$75*100*12</f>
        <v>-1392334.6104737008</v>
      </c>
      <c r="R26" s="218">
        <f>IF(VLOOKUP($B26,TOCA_current!$B:$AH,33,FALSE)=0,(SUMPRODUCT(LS_Demand_Rates_Restatement!$C$5:$Z$5,LS_current!$D27:$AA27)-SUMPRODUCT(LS_Demand_Rates_Restatement!$C$5:$Z$5,LDD_current!$F27:$AC27)),(SUMPRODUCT(LS_Demand_Rates_Restatement!$C$5:$AX$5,LS_current!$D27:$AY27)-SUMPRODUCT(LS_Demand_Rates_Restatement!$C$5:$AX$5,LDD_current!$F27:$BA27))/2)</f>
        <v>161252.0408643391</v>
      </c>
      <c r="S26" s="218">
        <f>+SUMPRODUCT(LS_Demand_Rates_Restatement!$C$7:$Z$7,Demand_current!D27:AA27)-SUMPRODUCT(LS_Demand_Rates_Restatement!$C$7:$Z$7,LDD_current!BB27:BY27)</f>
        <v>475910.32239281508</v>
      </c>
      <c r="T26" s="218">
        <f>-IRD!G27*Rates_current!$H$32</f>
        <v>0</v>
      </c>
      <c r="U26" s="218">
        <f>+IF(AND(X26&gt;0,V26&gt;0),-1*MIN(X26,V26)*Rates_current!$H$33,IF(AND(X26&lt;0,W26&lt;ABS(X26)),(-1*X26-W26)*Rates_current!$H$33,0))*IF(VLOOKUP($B26,TOCA_current!$B:$AH,33,FALSE)=0,1,0)*(1-TOCA_current!AP26)</f>
        <v>8.1679126666706843</v>
      </c>
      <c r="V26" s="237">
        <f>MAX((TOCA_current!S26/SUMPRODUCT(TOCA_current!$D$4:$D$137,TOCA_current!$S$4:$S$137)-TOCA_current!AF26)*RT1SC!$C$4*VLOOKUP(Init!$R$4,Init!$K:$M,3,FALSE),0)</f>
        <v>0.92292798493454065</v>
      </c>
      <c r="W26" s="237">
        <f>TOCA_current!X26*VLOOKUP(Init!$R$4,Init!$K:$M,3,FALSE)</f>
        <v>0</v>
      </c>
      <c r="X26" s="237">
        <f>IF(TOCA_current!AH26=0,SUM(LS_current!D27:AA27),0)</f>
        <v>2843.0212381287174</v>
      </c>
      <c r="Y26" s="218">
        <f>TOCA_current!D26*SUM(Charges_NonSlice!P26:U26)</f>
        <v>8610705.0673402362</v>
      </c>
      <c r="Z26" s="218">
        <f>TOCA_current!AI26*RT1SC!$C$4*VLOOKUP(Init!$R$4,Init!$K:$M,3,FALSE)+IF(VLOOKUP($B26,TOCA_current!B:AM,33,FALSE)=0,SUM(LS_current!D27:AA27),SUM(LS_current!D27:AY27)/2)</f>
        <v>234932.9795462967</v>
      </c>
      <c r="AA26" s="219">
        <f t="shared" si="1"/>
        <v>36.651750997110987</v>
      </c>
      <c r="AB26" s="224">
        <f>IF(TOCA_current!E26=1,"",AA26/O26-1)</f>
        <v>6.0289748685627309E-2</v>
      </c>
      <c r="AC26" s="235">
        <f t="shared" si="2"/>
        <v>71</v>
      </c>
    </row>
    <row r="27" spans="2:29" x14ac:dyDescent="0.25">
      <c r="B27" s="27">
        <v>10076</v>
      </c>
      <c r="C27" s="28" t="s">
        <v>31</v>
      </c>
      <c r="D27" s="217">
        <f>IF(Init!$R$9="Yes",(TOCA_previous!AB27-(TOCA_previous!AB27/IF(TOCA_previous!Y27=0,1,TOCA_previous!Y27))*LDD_previous!D28),(TOCA_current!AI27-(TOCA_current!AI27/TOCA_current!AF27)*LDD_current!D28))*Rates_previous!$E$74*100*12</f>
        <v>1599513.2689200002</v>
      </c>
      <c r="E27" s="218">
        <f>IF(Init!$R$9="Yes",(TOCA_previous!AB27-LDD_previous!D28),(TOCA_current!AI27-LDD_current!D28))*Rates_previous!$E$75*100*12</f>
        <v>-245970.92352000001</v>
      </c>
      <c r="F27" s="218">
        <f>IF(VLOOKUP($B27,TOCA_current!$B:$AH,33,FALSE)=0,(SUMPRODUCT(LS_Demand_Rates_Restatement!$C$4:$Z$4,IF(Init!$R$9="Yes",LS_previous!$D28:$AA28,LS_current!$D28:$AA28))-SUMPRODUCT(LS_Demand_Rates_Restatement!$C$4:$Z$4,IF(Init!$R$9="Yes",LDD_previous!$F28:$AC28,LDD_current!$F28:$AC28))),(SUMPRODUCT(LS_Demand_Rates_Restatement!$C$4:$AX$4,IF(Init!$R$9="Yes",LS_previous!$D28:$AY28,LS_current!$D28:$AY28))-SUMPRODUCT(LS_Demand_Rates_Restatement!$C$4:$AX$4,IF(Init!$R$9="Yes",LDD_previous!$F28:$BA28,LDD_current!$F28:$BA28)))/2)</f>
        <v>-44304.612526283308</v>
      </c>
      <c r="G27" s="218">
        <f>+SUMPRODUCT(LS_Demand_Rates_Restatement!$C$6:$Z$6,IF(Init!$R$9="Yes",Demand_previous!D28:AA28,Demand_current!D28:AA28))-SUMPRODUCT(LS_Demand_Rates_Restatement!$C$6:$Z$6,IF(Init!$R$9="Yes",LDD_previous!BB28:BY28,LDD_current!BB28:BY28))</f>
        <v>55986.335789102537</v>
      </c>
      <c r="H27" s="218">
        <f>-IRD!C28*Rates_previous!$H$32</f>
        <v>0</v>
      </c>
      <c r="I27" s="218">
        <f>+IF(AND(L27&gt;0,J27&gt;0),-1*MIN(L27,J27)*Rates_previous!$H$33,IF(AND(L27&lt;0,K27&lt;ABS(L27)),(-1*L27-K27)*Rates_previous!$H$33,IF(AND(K27&gt;0,J27&gt;0,L27&lt;=0,ABS(L27)&lt;K27),-1*MIN(K27,K27+L27,J27)*Rates_previous!$H$33,0)))*IF(VLOOKUP($B27,TOCA_current!$B:$AH,33,FALSE)=0,1,0)*(1-TOCA_previous!AI27)</f>
        <v>8.2146372023359682</v>
      </c>
      <c r="J27" s="237">
        <f>MAX(IF(Init!$R$9="Yes",(TOCA_previous!S27/SUMPRODUCT(TOCA_previous!$D$4:$D$137,TOCA_previous!$S$4:$S$137)-TOCA_previous!Y27)*RT1SC!$C$3*VLOOKUP(Init!$R$3,Init!$K:$M,3,FALSE),V27),0)</f>
        <v>2.9763178269333221</v>
      </c>
      <c r="K27" s="237">
        <f>IF(Init!$R$9="Yes",TOCA_previous!W27*VLOOKUP(Init!$R$3,Init!$K:$M,3,FALSE),W27)</f>
        <v>13639.32</v>
      </c>
      <c r="L27" s="237">
        <f>IF(Init!$R$9="No",X27,IF(TOCA_previous!AA27=0,SUM(LS_previous!D28:AA28),0))</f>
        <v>-2240.4901188799954</v>
      </c>
      <c r="M27" s="218">
        <f>+TOCA_previous!$D27*SUM(Charges_NonSlice!D27:I27)</f>
        <v>1365232.2833000219</v>
      </c>
      <c r="N27" s="218">
        <f>IF(Init!$R$9="Yes",TOCA_previous!AB27*RT1SC!$C$3*VLOOKUP(Init!$R$3,Init!$K:$M,3,FALSE)+IF(VLOOKUP($B27,TOCA_current!B:AS,33,FALSE)=0,SUM(LS_previous!D28:AA28),SUM(LS_previous!D28:AY28)/2),Z27)</f>
        <v>40128.629744932012</v>
      </c>
      <c r="O27" s="219">
        <f t="shared" si="0"/>
        <v>34.02140297283492</v>
      </c>
      <c r="P27" s="217">
        <f>(TOCA_current!AI27-(TOCA_current!AI27/TOCA_current!AF27)*LDD_current!D28)*Rates_current!$E$74*100*12</f>
        <v>1690891.247739672</v>
      </c>
      <c r="Q27" s="218">
        <f>(TOCA_current!AI27-LDD_current!D28)*Rates_current!$E$75*100*12</f>
        <v>-251368.70587377035</v>
      </c>
      <c r="R27" s="218">
        <f>IF(VLOOKUP($B27,TOCA_current!$B:$AH,33,FALSE)=0,(SUMPRODUCT(LS_Demand_Rates_Restatement!$C$5:$Z$5,LS_current!$D28:$AA28)-SUMPRODUCT(LS_Demand_Rates_Restatement!$C$5:$Z$5,LDD_current!$F28:$AC28)),(SUMPRODUCT(LS_Demand_Rates_Restatement!$C$5:$AX$5,LS_current!$D28:$AY28)-SUMPRODUCT(LS_Demand_Rates_Restatement!$C$5:$AX$5,LDD_current!$F28:$BA28))/2)</f>
        <v>-284678.1581980277</v>
      </c>
      <c r="S27" s="218">
        <f>+SUMPRODUCT(LS_Demand_Rates_Restatement!$C$7:$Z$7,Demand_current!D28:AA28)-SUMPRODUCT(LS_Demand_Rates_Restatement!$C$7:$Z$7,LDD_current!BB28:BY28)</f>
        <v>62201.676717699411</v>
      </c>
      <c r="T27" s="218">
        <f>-IRD!G28*Rates_current!$H$32</f>
        <v>0</v>
      </c>
      <c r="U27" s="218">
        <f>+IF(AND(X27&gt;0,V27&gt;0),-1*MIN(X27,V27)*Rates_current!$H$33,IF(AND(X27&lt;0,W27&lt;ABS(X27)),(-1*X27-W27)*Rates_current!$H$33,0))*IF(VLOOKUP($B27,TOCA_current!$B:$AH,33,FALSE)=0,1,0)*(1-TOCA_current!AP27)</f>
        <v>0</v>
      </c>
      <c r="V27" s="237">
        <f>MAX((TOCA_current!S27/SUMPRODUCT(TOCA_current!$D$4:$D$137,TOCA_current!$S$4:$S$137)-TOCA_current!AF27)*RT1SC!$C$4*VLOOKUP(Init!$R$4,Init!$K:$M,3,FALSE),0)</f>
        <v>0</v>
      </c>
      <c r="W27" s="237">
        <f>TOCA_current!X27*VLOOKUP(Init!$R$4,Init!$K:$M,3,FALSE)</f>
        <v>23391.791999999998</v>
      </c>
      <c r="X27" s="237">
        <f>IF(TOCA_current!AH27=0,SUM(LS_current!D28:AA28),0)</f>
        <v>-11523.792774356913</v>
      </c>
      <c r="Y27" s="218">
        <f>TOCA_current!D27*SUM(Charges_NonSlice!P27:U27)</f>
        <v>1217046.0603855734</v>
      </c>
      <c r="Z27" s="218">
        <f>TOCA_current!AI27*RT1SC!$C$4*VLOOKUP(Init!$R$4,Init!$K:$M,3,FALSE)+IF(VLOOKUP($B27,TOCA_current!B:AM,33,FALSE)=0,SUM(LS_current!D28:AA28),SUM(LS_current!D28:AY28)/2)</f>
        <v>30377.16409862709</v>
      </c>
      <c r="AA27" s="219">
        <f t="shared" si="1"/>
        <v>40.064505575113195</v>
      </c>
      <c r="AB27" s="224">
        <f>IF(TOCA_current!E27=1,"",AA27/O27-1)</f>
        <v>0.17762649609434122</v>
      </c>
      <c r="AC27" s="235">
        <f t="shared" si="2"/>
        <v>1</v>
      </c>
    </row>
    <row r="28" spans="2:29" x14ac:dyDescent="0.25">
      <c r="B28" s="27">
        <v>10078</v>
      </c>
      <c r="C28" s="28" t="s">
        <v>32</v>
      </c>
      <c r="D28" s="217">
        <f>IF(Init!$R$9="Yes",(TOCA_previous!AB28-(TOCA_previous!AB28/IF(TOCA_previous!Y28=0,1,TOCA_previous!Y28))*LDD_previous!D29),(TOCA_current!AI28-(TOCA_current!AI28/TOCA_current!AF28)*LDD_current!D29))*Rates_previous!$E$74*100*12</f>
        <v>1158746.99664</v>
      </c>
      <c r="E28" s="218">
        <f>IF(Init!$R$9="Yes",(TOCA_previous!AB28-LDD_previous!D29),(TOCA_current!AI28-LDD_current!D29))*Rates_previous!$E$75*100*12</f>
        <v>-178190.49984</v>
      </c>
      <c r="F28" s="218">
        <f>IF(VLOOKUP($B28,TOCA_current!$B:$AH,33,FALSE)=0,(SUMPRODUCT(LS_Demand_Rates_Restatement!$C$4:$Z$4,IF(Init!$R$9="Yes",LS_previous!$D29:$AA29,LS_current!$D29:$AA29))-SUMPRODUCT(LS_Demand_Rates_Restatement!$C$4:$Z$4,IF(Init!$R$9="Yes",LDD_previous!$F29:$AC29,LDD_current!$F29:$AC29))),(SUMPRODUCT(LS_Demand_Rates_Restatement!$C$4:$AX$4,IF(Init!$R$9="Yes",LS_previous!$D29:$AY29,LS_current!$D29:$AY29))-SUMPRODUCT(LS_Demand_Rates_Restatement!$C$4:$AX$4,IF(Init!$R$9="Yes",LDD_previous!$F29:$BA29,LDD_current!$F29:$BA29)))/2)</f>
        <v>37257.505721922964</v>
      </c>
      <c r="G28" s="218">
        <f>+SUMPRODUCT(LS_Demand_Rates_Restatement!$C$6:$Z$6,IF(Init!$R$9="Yes",Demand_previous!D29:AA29,Demand_current!D29:AA29))-SUMPRODUCT(LS_Demand_Rates_Restatement!$C$6:$Z$6,IF(Init!$R$9="Yes",LDD_previous!BB29:BY29,LDD_current!BB29:BY29))</f>
        <v>97984.905823717971</v>
      </c>
      <c r="H28" s="218">
        <f>-IRD!C29*Rates_previous!$H$32</f>
        <v>0</v>
      </c>
      <c r="I28" s="218">
        <f>+IF(AND(L28&gt;0,J28&gt;0),-1*MIN(L28,J28)*Rates_previous!$H$33,IF(AND(L28&lt;0,K28&lt;ABS(L28)),(-1*L28-K28)*Rates_previous!$H$33,IF(AND(K28&gt;0,J28&gt;0,L28&lt;=0,ABS(L28)&lt;K28),-1*MIN(K28,K28+L28,J28)*Rates_previous!$H$33,0)))*IF(VLOOKUP($B28,TOCA_current!$B:$AH,33,FALSE)=0,1,0)*(1-TOCA_previous!AI28)</f>
        <v>751.60949015039932</v>
      </c>
      <c r="J28" s="237">
        <f>MAX(IF(Init!$R$9="Yes",(TOCA_previous!S28/SUMPRODUCT(TOCA_previous!$D$4:$D$137,TOCA_previous!$S$4:$S$137)-TOCA_previous!Y28)*RT1SC!$C$3*VLOOKUP(Init!$R$3,Init!$K:$M,3,FALSE),V28),0)</f>
        <v>6019.3706103688901</v>
      </c>
      <c r="K28" s="237">
        <f>IF(Init!$R$9="Yes",TOCA_previous!W28*VLOOKUP(Init!$R$3,Init!$K:$M,3,FALSE),W28)</f>
        <v>0</v>
      </c>
      <c r="L28" s="237">
        <f>IF(Init!$R$9="No",X28,IF(TOCA_previous!AA28=0,SUM(LS_previous!D29:AA29),0))</f>
        <v>272.32227903999978</v>
      </c>
      <c r="M28" s="218">
        <f>+TOCA_previous!$D28*SUM(Charges_NonSlice!D28:I28)</f>
        <v>1116550.5178357915</v>
      </c>
      <c r="N28" s="218">
        <f>IF(Init!$R$9="Yes",TOCA_previous!AB28*RT1SC!$C$3*VLOOKUP(Init!$R$3,Init!$K:$M,3,FALSE)+IF(VLOOKUP($B28,TOCA_current!B:AS,33,FALSE)=0,SUM(LS_previous!D29:AA29),SUM(LS_previous!D29:AY29)/2),Z28)</f>
        <v>30966.091031344004</v>
      </c>
      <c r="O28" s="219">
        <f t="shared" si="0"/>
        <v>36.057199363833632</v>
      </c>
      <c r="P28" s="217">
        <f>(TOCA_current!AI28-(TOCA_current!AI28/TOCA_current!AF28)*LDD_current!D29)*Rates_current!$E$74*100*12</f>
        <v>1249541.6510891325</v>
      </c>
      <c r="Q28" s="218">
        <f>(TOCA_current!AI28-LDD_current!D29)*Rates_current!$E$75*100*12</f>
        <v>-185757.46263369825</v>
      </c>
      <c r="R28" s="218">
        <f>IF(VLOOKUP($B28,TOCA_current!$B:$AH,33,FALSE)=0,(SUMPRODUCT(LS_Demand_Rates_Restatement!$C$5:$Z$5,LS_current!$D29:$AA29)-SUMPRODUCT(LS_Demand_Rates_Restatement!$C$5:$Z$5,LDD_current!$F29:$AC29)),(SUMPRODUCT(LS_Demand_Rates_Restatement!$C$5:$AX$5,LS_current!$D29:$AY29)-SUMPRODUCT(LS_Demand_Rates_Restatement!$C$5:$AX$5,LDD_current!$F29:$BA29))/2)</f>
        <v>14118.687526487356</v>
      </c>
      <c r="S28" s="218">
        <f>+SUMPRODUCT(LS_Demand_Rates_Restatement!$C$7:$Z$7,Demand_current!D29:AA29)-SUMPRODUCT(LS_Demand_Rates_Restatement!$C$7:$Z$7,LDD_current!BB29:BY29)</f>
        <v>103797.97984619839</v>
      </c>
      <c r="T28" s="218">
        <f>-IRD!G29*Rates_current!$H$32</f>
        <v>0</v>
      </c>
      <c r="U28" s="218">
        <f>+IF(AND(X28&gt;0,V28&gt;0),-1*MIN(X28,V28)*Rates_current!$H$33,IF(AND(X28&lt;0,W28&lt;ABS(X28)),(-1*X28-W28)*Rates_current!$H$33,0))*IF(VLOOKUP($B28,TOCA_current!$B:$AH,33,FALSE)=0,1,0)*(1-TOCA_current!AP28)</f>
        <v>23.731659194773275</v>
      </c>
      <c r="V28" s="237">
        <f>MAX((TOCA_current!S28/SUMPRODUCT(TOCA_current!$D$4:$D$137,TOCA_current!$S$4:$S$137)-TOCA_current!AF28)*RT1SC!$C$4*VLOOKUP(Init!$R$4,Init!$K:$M,3,FALSE),0)</f>
        <v>1369.770100846634</v>
      </c>
      <c r="W28" s="237">
        <f>TOCA_current!X28*VLOOKUP(Init!$R$4,Init!$K:$M,3,FALSE)</f>
        <v>0</v>
      </c>
      <c r="X28" s="237">
        <f>IF(TOCA_current!AH28=0,SUM(LS_current!D29:AA29),0)</f>
        <v>2.6815434118387884</v>
      </c>
      <c r="Y28" s="218">
        <f>TOCA_current!D28*SUM(Charges_NonSlice!P28:U28)</f>
        <v>1181724.5874873146</v>
      </c>
      <c r="Z28" s="218">
        <f>TOCA_current!AI28*RT1SC!$C$4*VLOOKUP(Init!$R$4,Init!$K:$M,3,FALSE)+IF(VLOOKUP($B28,TOCA_current!B:AM,33,FALSE)=0,SUM(LS_current!D29:AA29),SUM(LS_current!D29:AY29)/2)</f>
        <v>30966.820072883842</v>
      </c>
      <c r="AA28" s="219">
        <f t="shared" si="1"/>
        <v>38.160992465677616</v>
      </c>
      <c r="AB28" s="224">
        <f>IF(TOCA_current!E28=1,"",AA28/O28-1)</f>
        <v>5.8345993004496721E-2</v>
      </c>
      <c r="AC28" s="235">
        <f t="shared" si="2"/>
        <v>79</v>
      </c>
    </row>
    <row r="29" spans="2:29" x14ac:dyDescent="0.25">
      <c r="B29" s="27">
        <v>10079</v>
      </c>
      <c r="C29" s="28" t="s">
        <v>33</v>
      </c>
      <c r="D29" s="217">
        <f>IF(Init!$R$9="Yes",(TOCA_previous!AB29-(TOCA_previous!AB29/IF(TOCA_previous!Y29=0,1,TOCA_previous!Y29))*LDD_previous!D30),(TOCA_current!AI29-(TOCA_current!AI29/TOCA_current!AF29)*LDD_current!D30))*Rates_previous!$E$74*100*12</f>
        <v>27518123.232960001</v>
      </c>
      <c r="E29" s="218">
        <f>IF(Init!$R$9="Yes",(TOCA_previous!AB29-LDD_previous!D30),(TOCA_current!AI29-LDD_current!D30))*Rates_previous!$E$75*100*12</f>
        <v>-4231698.6777600003</v>
      </c>
      <c r="F29" s="218">
        <f>IF(VLOOKUP($B29,TOCA_current!$B:$AH,33,FALSE)=0,(SUMPRODUCT(LS_Demand_Rates_Restatement!$C$4:$Z$4,IF(Init!$R$9="Yes",LS_previous!$D30:$AA30,LS_current!$D30:$AA30))-SUMPRODUCT(LS_Demand_Rates_Restatement!$C$4:$Z$4,IF(Init!$R$9="Yes",LDD_previous!$F30:$AC30,LDD_current!$F30:$AC30))),(SUMPRODUCT(LS_Demand_Rates_Restatement!$C$4:$AX$4,IF(Init!$R$9="Yes",LS_previous!$D30:$AY30,LS_current!$D30:$AY30))-SUMPRODUCT(LS_Demand_Rates_Restatement!$C$4:$AX$4,IF(Init!$R$9="Yes",LDD_previous!$F30:$BA30,LDD_current!$F30:$BA30)))/2)</f>
        <v>2744786.3948210631</v>
      </c>
      <c r="G29" s="218">
        <f>+SUMPRODUCT(LS_Demand_Rates_Restatement!$C$6:$Z$6,IF(Init!$R$9="Yes",Demand_previous!D30:AA30,Demand_current!D30:AA30))-SUMPRODUCT(LS_Demand_Rates_Restatement!$C$6:$Z$6,IF(Init!$R$9="Yes",LDD_previous!BB30:BY30,LDD_current!BB30:BY30))</f>
        <v>714865.970521688</v>
      </c>
      <c r="H29" s="218">
        <f>-IRD!C30*Rates_previous!$H$32</f>
        <v>0</v>
      </c>
      <c r="I29" s="218">
        <f>+IF(AND(L29&gt;0,J29&gt;0),-1*MIN(L29,J29)*Rates_previous!$H$33,IF(AND(L29&lt;0,K29&lt;ABS(L29)),(-1*L29-K29)*Rates_previous!$H$33,IF(AND(K29&gt;0,J29&gt;0,L29&lt;=0,ABS(L29)&lt;K29),-1*MIN(K29,K29+L29,J29)*Rates_previous!$H$33,0)))*IF(VLOOKUP($B29,TOCA_current!$B:$AH,33,FALSE)=0,1,0)*(1-TOCA_previous!AI29)</f>
        <v>237676.29320290574</v>
      </c>
      <c r="J29" s="237">
        <f>MAX(IF(Init!$R$9="Yes",(TOCA_previous!S29/SUMPRODUCT(TOCA_previous!$D$4:$D$137,TOCA_previous!$S$4:$S$137)-TOCA_previous!Y29)*RT1SC!$C$3*VLOOKUP(Init!$R$3,Init!$K:$M,3,FALSE),V29),0)</f>
        <v>187891.41829777366</v>
      </c>
      <c r="K29" s="237">
        <f>IF(Init!$R$9="Yes",TOCA_previous!W29*VLOOKUP(Init!$R$3,Init!$K:$M,3,FALSE),W29)</f>
        <v>0</v>
      </c>
      <c r="L29" s="237">
        <f>IF(Init!$R$9="No",X29,IF(TOCA_previous!AA29=0,SUM(LS_previous!D30:AA30),0))</f>
        <v>86114.598986560057</v>
      </c>
      <c r="M29" s="218">
        <f>+TOCA_previous!$D29*SUM(Charges_NonSlice!D29:I29)</f>
        <v>26983753.213745657</v>
      </c>
      <c r="N29" s="218">
        <f>IF(Init!$R$9="Yes",TOCA_previous!AB29*RT1SC!$C$3*VLOOKUP(Init!$R$3,Init!$K:$M,3,FALSE)+IF(VLOOKUP($B29,TOCA_current!B:AS,33,FALSE)=0,SUM(LS_previous!D30:AA30),SUM(LS_previous!D30:AY30)/2),Z29)</f>
        <v>815035.505326816</v>
      </c>
      <c r="O29" s="219">
        <f t="shared" si="0"/>
        <v>33.107457328408792</v>
      </c>
      <c r="P29" s="217">
        <f>(TOCA_current!AI29-(TOCA_current!AI29/TOCA_current!AF29)*LDD_current!D30)*Rates_current!$E$74*100*12</f>
        <v>30951899.194827124</v>
      </c>
      <c r="Q29" s="218">
        <f>(TOCA_current!AI29-LDD_current!D30)*Rates_current!$E$75*100*12</f>
        <v>-4601324.2160544563</v>
      </c>
      <c r="R29" s="218">
        <f>IF(VLOOKUP($B29,TOCA_current!$B:$AH,33,FALSE)=0,(SUMPRODUCT(LS_Demand_Rates_Restatement!$C$5:$Z$5,LS_current!$D30:$AA30)-SUMPRODUCT(LS_Demand_Rates_Restatement!$C$5:$Z$5,LDD_current!$F30:$AC30)),(SUMPRODUCT(LS_Demand_Rates_Restatement!$C$5:$AX$5,LS_current!$D30:$AY30)-SUMPRODUCT(LS_Demand_Rates_Restatement!$C$5:$AX$5,LDD_current!$F30:$BA30))/2)</f>
        <v>178610.60981095023</v>
      </c>
      <c r="S29" s="218">
        <f>+SUMPRODUCT(LS_Demand_Rates_Restatement!$C$7:$Z$7,Demand_current!D30:AA30)-SUMPRODUCT(LS_Demand_Rates_Restatement!$C$7:$Z$7,LDD_current!BB30:BY30)</f>
        <v>730225.65425462951</v>
      </c>
      <c r="T29" s="218">
        <f>-IRD!G30*Rates_current!$H$32</f>
        <v>0</v>
      </c>
      <c r="U29" s="218">
        <f>+IF(AND(X29&gt;0,V29&gt;0),-1*MIN(X29,V29)*Rates_current!$H$33,IF(AND(X29&lt;0,W29&lt;ABS(X29)),(-1*X29-W29)*Rates_current!$H$33,0))*IF(VLOOKUP($B29,TOCA_current!$B:$AH,33,FALSE)=0,1,0)*(1-TOCA_current!AP29)</f>
        <v>0</v>
      </c>
      <c r="V29" s="237">
        <f>MAX((TOCA_current!S29/SUMPRODUCT(TOCA_current!$D$4:$D$137,TOCA_current!$S$4:$S$137)-TOCA_current!AF29)*RT1SC!$C$4*VLOOKUP(Init!$R$4,Init!$K:$M,3,FALSE),0)</f>
        <v>1.0632787569169058</v>
      </c>
      <c r="W29" s="237">
        <f>TOCA_current!X29*VLOOKUP(Init!$R$4,Init!$K:$M,3,FALSE)</f>
        <v>49023.504000000001</v>
      </c>
      <c r="X29" s="237">
        <f>IF(TOCA_current!AH29=0,SUM(LS_current!D30:AA30),0)</f>
        <v>-971.04375291138786</v>
      </c>
      <c r="Y29" s="218">
        <f>TOCA_current!D29*SUM(Charges_NonSlice!P29:U29)</f>
        <v>27259411.242838249</v>
      </c>
      <c r="Z29" s="218">
        <f>TOCA_current!AI29*RT1SC!$C$4*VLOOKUP(Init!$R$4,Init!$K:$M,3,FALSE)+IF(VLOOKUP($B29,TOCA_current!B:AM,33,FALSE)=0,SUM(LS_current!D30:AA30),SUM(LS_current!D30:AY30)/2)</f>
        <v>766029.31480537658</v>
      </c>
      <c r="AA29" s="219">
        <f t="shared" si="1"/>
        <v>35.585336900277753</v>
      </c>
      <c r="AB29" s="224">
        <f>IF(TOCA_current!E29=1,"",AA29/O29-1)</f>
        <v>7.4843548004598581E-2</v>
      </c>
      <c r="AC29" s="235">
        <f t="shared" si="2"/>
        <v>24</v>
      </c>
    </row>
    <row r="30" spans="2:29" x14ac:dyDescent="0.25">
      <c r="B30" s="27">
        <v>10080</v>
      </c>
      <c r="C30" s="28" t="s">
        <v>34</v>
      </c>
      <c r="D30" s="217">
        <f>IF(Init!$R$9="Yes",(TOCA_previous!AB30-(TOCA_previous!AB30/IF(TOCA_previous!Y30=0,1,TOCA_previous!Y30))*LDD_previous!D31),(TOCA_current!AI30-(TOCA_current!AI30/TOCA_current!AF30)*LDD_current!D31))*Rates_previous!$E$74*100*12</f>
        <v>2462690.3574000001</v>
      </c>
      <c r="E30" s="218">
        <f>IF(Init!$R$9="Yes",(TOCA_previous!AB30-LDD_previous!D31),(TOCA_current!AI30-LDD_current!D31))*Rates_previous!$E$75*100*12</f>
        <v>-378709.09439999994</v>
      </c>
      <c r="F30" s="218">
        <f>IF(VLOOKUP($B30,TOCA_current!$B:$AH,33,FALSE)=0,(SUMPRODUCT(LS_Demand_Rates_Restatement!$C$4:$Z$4,IF(Init!$R$9="Yes",LS_previous!$D31:$AA31,LS_current!$D31:$AA31))-SUMPRODUCT(LS_Demand_Rates_Restatement!$C$4:$Z$4,IF(Init!$R$9="Yes",LDD_previous!$F31:$AC31,LDD_current!$F31:$AC31))),(SUMPRODUCT(LS_Demand_Rates_Restatement!$C$4:$AX$4,IF(Init!$R$9="Yes",LS_previous!$D31:$AY31,LS_current!$D31:$AY31))-SUMPRODUCT(LS_Demand_Rates_Restatement!$C$4:$AX$4,IF(Init!$R$9="Yes",LDD_previous!$F31:$BA31,LDD_current!$F31:$BA31)))/2)</f>
        <v>-4145.2519576451987</v>
      </c>
      <c r="G30" s="218">
        <f>+SUMPRODUCT(LS_Demand_Rates_Restatement!$C$6:$Z$6,IF(Init!$R$9="Yes",Demand_previous!D31:AA31,Demand_current!D31:AA31))-SUMPRODUCT(LS_Demand_Rates_Restatement!$C$6:$Z$6,IF(Init!$R$9="Yes",LDD_previous!BB31:BY31,LDD_current!BB31:BY31))</f>
        <v>96668.005350534178</v>
      </c>
      <c r="H30" s="218">
        <f>-IRD!C31*Rates_previous!$H$32</f>
        <v>0</v>
      </c>
      <c r="I30" s="218">
        <f>+IF(AND(L30&gt;0,J30&gt;0),-1*MIN(L30,J30)*Rates_previous!$H$33,IF(AND(L30&lt;0,K30&lt;ABS(L30)),(-1*L30-K30)*Rates_previous!$H$33,IF(AND(K30&gt;0,J30&gt;0,L30&lt;=0,ABS(L30)&lt;K30),-1*MIN(K30,K30+L30,J30)*Rates_previous!$H$33,0)))*IF(VLOOKUP($B30,TOCA_current!$B:$AH,33,FALSE)=0,1,0)*(1-TOCA_previous!AI30)</f>
        <v>-5079.5706087359722</v>
      </c>
      <c r="J30" s="237">
        <f>MAX(IF(Init!$R$9="Yes",(TOCA_previous!S30/SUMPRODUCT(TOCA_previous!$D$4:$D$137,TOCA_previous!$S$4:$S$137)-TOCA_previous!Y30)*RT1SC!$C$3*VLOOKUP(Init!$R$3,Init!$K:$M,3,FALSE),V30),0)</f>
        <v>186.03437292565582</v>
      </c>
      <c r="K30" s="237">
        <f>IF(Init!$R$9="Yes",TOCA_previous!W30*VLOOKUP(Init!$R$3,Init!$K:$M,3,FALSE),W30)</f>
        <v>0</v>
      </c>
      <c r="L30" s="237">
        <f>IF(Init!$R$9="No",X30,IF(TOCA_previous!AA30=0,SUM(LS_previous!D31:AA31),0))</f>
        <v>-1840.42413359999</v>
      </c>
      <c r="M30" s="218">
        <f>+TOCA_previous!$D30*SUM(Charges_NonSlice!D30:I30)</f>
        <v>2171424.4457841534</v>
      </c>
      <c r="N30" s="218">
        <f>IF(Init!$R$9="Yes",TOCA_previous!AB30*RT1SC!$C$3*VLOOKUP(Init!$R$3,Init!$K:$M,3,FALSE)+IF(VLOOKUP($B30,TOCA_current!B:AS,33,FALSE)=0,SUM(LS_previous!D31:AA31),SUM(LS_previous!D31:AY31)/2),Z30)</f>
        <v>63393.184719540004</v>
      </c>
      <c r="O30" s="219">
        <f t="shared" si="0"/>
        <v>34.253279045544531</v>
      </c>
      <c r="P30" s="217">
        <f>(TOCA_current!AI30-(TOCA_current!AI30/TOCA_current!AF30)*LDD_current!D31)*Rates_current!$E$74*100*12</f>
        <v>2610225.180414997</v>
      </c>
      <c r="Q30" s="218">
        <f>(TOCA_current!AI30-LDD_current!D31)*Rates_current!$E$75*100*12</f>
        <v>-388037.33032336534</v>
      </c>
      <c r="R30" s="218">
        <f>IF(VLOOKUP($B30,TOCA_current!$B:$AH,33,FALSE)=0,(SUMPRODUCT(LS_Demand_Rates_Restatement!$C$5:$Z$5,LS_current!$D31:$AA31)-SUMPRODUCT(LS_Demand_Rates_Restatement!$C$5:$Z$5,LDD_current!$F31:$AC31)),(SUMPRODUCT(LS_Demand_Rates_Restatement!$C$5:$AX$5,LS_current!$D31:$AY31)-SUMPRODUCT(LS_Demand_Rates_Restatement!$C$5:$AX$5,LDD_current!$F31:$BA31))/2)</f>
        <v>-12145.455961892079</v>
      </c>
      <c r="S30" s="218">
        <f>+SUMPRODUCT(LS_Demand_Rates_Restatement!$C$7:$Z$7,Demand_current!D31:AA31)-SUMPRODUCT(LS_Demand_Rates_Restatement!$C$7:$Z$7,LDD_current!BB31:BY31)</f>
        <v>107404.69608287037</v>
      </c>
      <c r="T30" s="218">
        <f>-IRD!G31*Rates_current!$H$32</f>
        <v>0</v>
      </c>
      <c r="U30" s="218">
        <f>+IF(AND(X30&gt;0,V30&gt;0),-1*MIN(X30,V30)*Rates_current!$H$33,IF(AND(X30&lt;0,W30&lt;ABS(X30)),(-1*X30-W30)*Rates_current!$H$33,0))*IF(VLOOKUP($B30,TOCA_current!$B:$AH,33,FALSE)=0,1,0)*(1-TOCA_current!AP30)</f>
        <v>-11395.992812121893</v>
      </c>
      <c r="V30" s="237">
        <f>MAX((TOCA_current!S30/SUMPRODUCT(TOCA_current!$D$4:$D$137,TOCA_current!$S$4:$S$137)-TOCA_current!AF30)*RT1SC!$C$4*VLOOKUP(Init!$R$4,Init!$K:$M,3,FALSE),0)</f>
        <v>2.9683072730582993</v>
      </c>
      <c r="W30" s="237">
        <f>TOCA_current!X30*VLOOKUP(Init!$R$4,Init!$K:$M,3,FALSE)</f>
        <v>0</v>
      </c>
      <c r="X30" s="237">
        <f>IF(TOCA_current!AH30=0,SUM(LS_current!D31:AA31),0)</f>
        <v>-1287.6828036295924</v>
      </c>
      <c r="Y30" s="218">
        <f>TOCA_current!D30*SUM(Charges_NonSlice!P30:U30)</f>
        <v>2306051.0974004883</v>
      </c>
      <c r="Z30" s="218">
        <f>TOCA_current!AI30*RT1SC!$C$4*VLOOKUP(Init!$R$4,Init!$K:$M,3,FALSE)+IF(VLOOKUP($B30,TOCA_current!B:AM,33,FALSE)=0,SUM(LS_current!D31:AA31),SUM(LS_current!D31:AY31)/2)</f>
        <v>63394.734152250414</v>
      </c>
      <c r="AA30" s="219">
        <f t="shared" si="1"/>
        <v>36.376067006799289</v>
      </c>
      <c r="AB30" s="224">
        <f>IF(TOCA_current!E30=1,"",AA30/O30-1)</f>
        <v>6.1973277315500619E-2</v>
      </c>
      <c r="AC30" s="235">
        <f t="shared" si="2"/>
        <v>67</v>
      </c>
    </row>
    <row r="31" spans="2:29" x14ac:dyDescent="0.25">
      <c r="B31" s="27">
        <v>10081</v>
      </c>
      <c r="C31" s="28" t="s">
        <v>35</v>
      </c>
      <c r="D31" s="217">
        <f>IF(Init!$R$9="Yes",(TOCA_previous!AB31-(TOCA_previous!AB31/IF(TOCA_previous!Y31=0,1,TOCA_previous!Y31))*LDD_previous!D32),(TOCA_current!AI31-(TOCA_current!AI31/TOCA_current!AF31)*LDD_current!D32))*Rates_previous!$E$74*100*12</f>
        <v>3314571.7805999997</v>
      </c>
      <c r="E31" s="218">
        <f>IF(Init!$R$9="Yes",(TOCA_previous!AB31-LDD_previous!D32),(TOCA_current!AI31-LDD_current!D32))*Rates_previous!$E$75*100*12</f>
        <v>-509710.23360000004</v>
      </c>
      <c r="F31" s="218">
        <f>IF(VLOOKUP($B31,TOCA_current!$B:$AH,33,FALSE)=0,(SUMPRODUCT(LS_Demand_Rates_Restatement!$C$4:$Z$4,IF(Init!$R$9="Yes",LS_previous!$D32:$AA32,LS_current!$D32:$AA32))-SUMPRODUCT(LS_Demand_Rates_Restatement!$C$4:$Z$4,IF(Init!$R$9="Yes",LDD_previous!$F32:$AC32,LDD_current!$F32:$AC32))),(SUMPRODUCT(LS_Demand_Rates_Restatement!$C$4:$AX$4,IF(Init!$R$9="Yes",LS_previous!$D32:$AY32,LS_current!$D32:$AY32))-SUMPRODUCT(LS_Demand_Rates_Restatement!$C$4:$AX$4,IF(Init!$R$9="Yes",LDD_previous!$F32:$BA32,LDD_current!$F32:$BA32)))/2)</f>
        <v>84929.990366408587</v>
      </c>
      <c r="G31" s="218">
        <f>+SUMPRODUCT(LS_Demand_Rates_Restatement!$C$6:$Z$6,IF(Init!$R$9="Yes",Demand_previous!D32:AA32,Demand_current!D32:AA32))-SUMPRODUCT(LS_Demand_Rates_Restatement!$C$6:$Z$6,IF(Init!$R$9="Yes",LDD_previous!BB32:BY32,LDD_current!BB32:BY32))</f>
        <v>150742.80265945516</v>
      </c>
      <c r="H31" s="218">
        <f>-IRD!C32*Rates_previous!$H$32</f>
        <v>0</v>
      </c>
      <c r="I31" s="218">
        <f>+IF(AND(L31&gt;0,J31&gt;0),-1*MIN(L31,J31)*Rates_previous!$H$33,IF(AND(L31&lt;0,K31&lt;ABS(L31)),(-1*L31-K31)*Rates_previous!$H$33,IF(AND(K31&gt;0,J31&gt;0,L31&lt;=0,ABS(L31)&lt;K31),-1*MIN(K31,K31+L31,J31)*Rates_previous!$H$33,0)))*IF(VLOOKUP($B31,TOCA_current!$B:$AH,33,FALSE)=0,1,0)*(1-TOCA_previous!AI31)</f>
        <v>-1342.3229595839825</v>
      </c>
      <c r="J31" s="237">
        <f>MAX(IF(Init!$R$9="Yes",(TOCA_previous!S31/SUMPRODUCT(TOCA_previous!$D$4:$D$137,TOCA_previous!$S$4:$S$137)-TOCA_previous!Y31)*RT1SC!$C$3*VLOOKUP(Init!$R$3,Init!$K:$M,3,FALSE),V31),0)</f>
        <v>4925.6581786706138</v>
      </c>
      <c r="K31" s="237">
        <f>IF(Init!$R$9="Yes",TOCA_previous!W31*VLOOKUP(Init!$R$3,Init!$K:$M,3,FALSE),W31)</f>
        <v>0</v>
      </c>
      <c r="L31" s="237">
        <f>IF(Init!$R$9="No",X31,IF(TOCA_previous!AA31=0,SUM(LS_previous!D32:AA32),0))</f>
        <v>-486.34889839999369</v>
      </c>
      <c r="M31" s="218">
        <f>+TOCA_previous!$D31*SUM(Charges_NonSlice!D31:I31)</f>
        <v>3039192.0170662794</v>
      </c>
      <c r="N31" s="218">
        <f>IF(Init!$R$9="Yes",TOCA_previous!AB31*RT1SC!$C$3*VLOOKUP(Init!$R$3,Init!$K:$M,3,FALSE)+IF(VLOOKUP($B31,TOCA_current!B:AS,33,FALSE)=0,SUM(LS_previous!D32:AA32),SUM(LS_previous!D32:AY32)/2),Z31)</f>
        <v>87312.540800260016</v>
      </c>
      <c r="O31" s="219">
        <f t="shared" si="0"/>
        <v>34.808195812545051</v>
      </c>
      <c r="P31" s="217">
        <f>(TOCA_current!AI31-(TOCA_current!AI31/TOCA_current!AF31)*LDD_current!D32)*Rates_current!$E$74*100*12</f>
        <v>3523370.8125203471</v>
      </c>
      <c r="Q31" s="218">
        <f>(TOCA_current!AI31-LDD_current!D32)*Rates_current!$E$75*100*12</f>
        <v>-523785.99903487728</v>
      </c>
      <c r="R31" s="218">
        <f>IF(VLOOKUP($B31,TOCA_current!$B:$AH,33,FALSE)=0,(SUMPRODUCT(LS_Demand_Rates_Restatement!$C$5:$Z$5,LS_current!$D32:$AA32)-SUMPRODUCT(LS_Demand_Rates_Restatement!$C$5:$Z$5,LDD_current!$F32:$AC32)),(SUMPRODUCT(LS_Demand_Rates_Restatement!$C$5:$AX$5,LS_current!$D32:$AY32)-SUMPRODUCT(LS_Demand_Rates_Restatement!$C$5:$AX$5,LDD_current!$F32:$BA32))/2)</f>
        <v>45852.552416073951</v>
      </c>
      <c r="S31" s="218">
        <f>+SUMPRODUCT(LS_Demand_Rates_Restatement!$C$7:$Z$7,Demand_current!D32:AA32)-SUMPRODUCT(LS_Demand_Rates_Restatement!$C$7:$Z$7,LDD_current!BB32:BY32)</f>
        <v>165199.14297588138</v>
      </c>
      <c r="T31" s="218">
        <f>-IRD!G32*Rates_current!$H$32</f>
        <v>0</v>
      </c>
      <c r="U31" s="218">
        <f>+IF(AND(X31&gt;0,V31&gt;0),-1*MIN(X31,V31)*Rates_current!$H$33,IF(AND(X31&lt;0,W31&lt;ABS(X31)),(-1*X31-W31)*Rates_current!$H$33,0))*IF(VLOOKUP($B31,TOCA_current!$B:$AH,33,FALSE)=0,1,0)*(1-TOCA_current!AP31)</f>
        <v>36.264763030604399</v>
      </c>
      <c r="V31" s="237">
        <f>MAX((TOCA_current!S31/SUMPRODUCT(TOCA_current!$D$4:$D$137,TOCA_current!$S$4:$S$137)-TOCA_current!AF31)*RT1SC!$C$4*VLOOKUP(Init!$R$4,Init!$K:$M,3,FALSE),0)</f>
        <v>3630.2365308310154</v>
      </c>
      <c r="W31" s="237">
        <f>TOCA_current!X31*VLOOKUP(Init!$R$4,Init!$K:$M,3,FALSE)</f>
        <v>0</v>
      </c>
      <c r="X31" s="237">
        <f>IF(TOCA_current!AH31=0,SUM(LS_current!D32:AA32),0)</f>
        <v>4.0977133367914576</v>
      </c>
      <c r="Y31" s="218">
        <f>TOCA_current!D31*SUM(Charges_NonSlice!P31:U31)</f>
        <v>3210672.7736404557</v>
      </c>
      <c r="Z31" s="218">
        <f>TOCA_current!AI31*RT1SC!$C$4*VLOOKUP(Init!$R$4,Init!$K:$M,3,FALSE)+IF(VLOOKUP($B31,TOCA_current!B:AM,33,FALSE)=0,SUM(LS_current!D32:AA32),SUM(LS_current!D32:AY32)/2)</f>
        <v>87314.626205512788</v>
      </c>
      <c r="AA31" s="219">
        <f t="shared" si="1"/>
        <v>36.771305257420245</v>
      </c>
      <c r="AB31" s="224">
        <f>IF(TOCA_current!E31=1,"",AA31/O31-1)</f>
        <v>5.6397908568638799E-2</v>
      </c>
      <c r="AC31" s="235">
        <f t="shared" si="2"/>
        <v>87</v>
      </c>
    </row>
    <row r="32" spans="2:29" x14ac:dyDescent="0.25">
      <c r="B32" s="27">
        <v>10082</v>
      </c>
      <c r="C32" s="28" t="s">
        <v>36</v>
      </c>
      <c r="D32" s="217">
        <f>IF(Init!$R$9="Yes",(TOCA_previous!AB32-(TOCA_previous!AB32/IF(TOCA_previous!Y32=0,1,TOCA_previous!Y32))*LDD_previous!D33),(TOCA_current!AI32-(TOCA_current!AI32/TOCA_current!AF32)*LDD_current!D33))*Rates_previous!$E$74*100*12</f>
        <v>39299.502119999997</v>
      </c>
      <c r="E32" s="218">
        <f>IF(Init!$R$9="Yes",(TOCA_previous!AB32-LDD_previous!D33),(TOCA_current!AI32-LDD_current!D33))*Rates_previous!$E$75*100*12</f>
        <v>-6043.4227199999996</v>
      </c>
      <c r="F32" s="218">
        <f>IF(VLOOKUP($B32,TOCA_current!$B:$AH,33,FALSE)=0,(SUMPRODUCT(LS_Demand_Rates_Restatement!$C$4:$Z$4,IF(Init!$R$9="Yes",LS_previous!$D33:$AA33,LS_current!$D33:$AA33))-SUMPRODUCT(LS_Demand_Rates_Restatement!$C$4:$Z$4,IF(Init!$R$9="Yes",LDD_previous!$F33:$AC33,LDD_current!$F33:$AC33))),(SUMPRODUCT(LS_Demand_Rates_Restatement!$C$4:$AX$4,IF(Init!$R$9="Yes",LS_previous!$D33:$AY33,LS_current!$D33:$AY33))-SUMPRODUCT(LS_Demand_Rates_Restatement!$C$4:$AX$4,IF(Init!$R$9="Yes",LDD_previous!$F33:$BA33,LDD_current!$F33:$BA33)))/2)</f>
        <v>-2011.1526269676788</v>
      </c>
      <c r="G32" s="218">
        <f>+SUMPRODUCT(LS_Demand_Rates_Restatement!$C$6:$Z$6,IF(Init!$R$9="Yes",Demand_previous!D33:AA33,Demand_current!D33:AA33))-SUMPRODUCT(LS_Demand_Rates_Restatement!$C$6:$Z$6,IF(Init!$R$9="Yes",LDD_previous!BB33:BY33,LDD_current!BB33:BY33))</f>
        <v>790.43696805555533</v>
      </c>
      <c r="H32" s="218">
        <f>-IRD!C33*Rates_previous!$H$32</f>
        <v>0</v>
      </c>
      <c r="I32" s="218">
        <f>+IF(AND(L32&gt;0,J32&gt;0),-1*MIN(L32,J32)*Rates_previous!$H$33,IF(AND(L32&lt;0,K32&lt;ABS(L32)),(-1*L32-K32)*Rates_previous!$H$33,IF(AND(K32&gt;0,J32&gt;0,L32&lt;=0,ABS(L32)&lt;K32),-1*MIN(K32,K32+L32,J32)*Rates_previous!$H$33,0)))*IF(VLOOKUP($B32,TOCA_current!$B:$AH,33,FALSE)=0,1,0)*(1-TOCA_previous!AI32)</f>
        <v>-270.38263735679971</v>
      </c>
      <c r="J32" s="237">
        <f>MAX(IF(Init!$R$9="Yes",(TOCA_previous!S32/SUMPRODUCT(TOCA_previous!$D$4:$D$137,TOCA_previous!$S$4:$S$137)-TOCA_previous!Y32)*RT1SC!$C$3*VLOOKUP(Init!$R$3,Init!$K:$M,3,FALSE),V32),0)</f>
        <v>1.4444136880606488</v>
      </c>
      <c r="K32" s="237">
        <f>IF(Init!$R$9="Yes",TOCA_previous!W32*VLOOKUP(Init!$R$3,Init!$K:$M,3,FALSE),W32)</f>
        <v>0</v>
      </c>
      <c r="L32" s="237">
        <f>IF(Init!$R$9="No",X32,IF(TOCA_previous!AA32=0,SUM(LS_previous!D33:AA33),0))</f>
        <v>-97.964723679999906</v>
      </c>
      <c r="M32" s="218">
        <f>+TOCA_previous!$D32*SUM(Charges_NonSlice!D32:I32)</f>
        <v>31764.981103731068</v>
      </c>
      <c r="N32" s="218">
        <f>IF(Init!$R$9="Yes",TOCA_previous!AB32*RT1SC!$C$3*VLOOKUP(Init!$R$3,Init!$K:$M,3,FALSE)+IF(VLOOKUP($B32,TOCA_current!B:AS,33,FALSE)=0,SUM(LS_previous!D33:AA33),SUM(LS_previous!D33:AY33)/2),Z32)</f>
        <v>943.03027665200011</v>
      </c>
      <c r="O32" s="219">
        <f t="shared" si="0"/>
        <v>33.683946200014823</v>
      </c>
      <c r="P32" s="217">
        <f>(TOCA_current!AI32-(TOCA_current!AI32/TOCA_current!AF32)*LDD_current!D33)*Rates_current!$E$74*100*12</f>
        <v>40347.719716229913</v>
      </c>
      <c r="Q32" s="218">
        <f>(TOCA_current!AI32-LDD_current!D33)*Rates_current!$E$75*100*12</f>
        <v>-5998.1114123004791</v>
      </c>
      <c r="R32" s="218">
        <f>IF(VLOOKUP($B32,TOCA_current!$B:$AH,33,FALSE)=0,(SUMPRODUCT(LS_Demand_Rates_Restatement!$C$5:$Z$5,LS_current!$D33:$AA33)-SUMPRODUCT(LS_Demand_Rates_Restatement!$C$5:$Z$5,LDD_current!$F33:$AC33)),(SUMPRODUCT(LS_Demand_Rates_Restatement!$C$5:$AX$5,LS_current!$D33:$AY33)-SUMPRODUCT(LS_Demand_Rates_Restatement!$C$5:$AX$5,LDD_current!$F33:$BA33))/2)</f>
        <v>-1251.1267059315674</v>
      </c>
      <c r="S32" s="218">
        <f>+SUMPRODUCT(LS_Demand_Rates_Restatement!$C$7:$Z$7,Demand_current!D33:AA33)-SUMPRODUCT(LS_Demand_Rates_Restatement!$C$7:$Z$7,LDD_current!BB33:BY33)</f>
        <v>822.49391995192229</v>
      </c>
      <c r="T32" s="218">
        <f>-IRD!G33*Rates_current!$H$32</f>
        <v>0</v>
      </c>
      <c r="U32" s="218">
        <f>+IF(AND(X32&gt;0,V32&gt;0),-1*MIN(X32,V32)*Rates_current!$H$33,IF(AND(X32&lt;0,W32&lt;ABS(X32)),(-1*X32-W32)*Rates_current!$H$33,0))*IF(VLOOKUP($B32,TOCA_current!$B:$AH,33,FALSE)=0,1,0)*(1-TOCA_current!AP32)</f>
        <v>-502.48106508542952</v>
      </c>
      <c r="V32" s="237">
        <f>MAX((TOCA_current!S32/SUMPRODUCT(TOCA_current!$D$4:$D$137,TOCA_current!$S$4:$S$137)-TOCA_current!AF32)*RT1SC!$C$4*VLOOKUP(Init!$R$4,Init!$K:$M,3,FALSE),0)</f>
        <v>27.895623341941928</v>
      </c>
      <c r="W32" s="237">
        <f>TOCA_current!X32*VLOOKUP(Init!$R$4,Init!$K:$M,3,FALSE)</f>
        <v>0</v>
      </c>
      <c r="X32" s="237">
        <f>IF(TOCA_current!AH32=0,SUM(LS_current!D33:AA33),0)</f>
        <v>-56.777521478579608</v>
      </c>
      <c r="Y32" s="218">
        <f>TOCA_current!D32*SUM(Charges_NonSlice!P32:U32)</f>
        <v>33418.494452864361</v>
      </c>
      <c r="Z32" s="218">
        <f>TOCA_current!AI32*RT1SC!$C$4*VLOOKUP(Init!$R$4,Init!$K:$M,3,FALSE)+IF(VLOOKUP($B32,TOCA_current!B:AM,33,FALSE)=0,SUM(LS_current!D33:AA33),SUM(LS_current!D33:AY33)/2)</f>
        <v>943.05500235342038</v>
      </c>
      <c r="AA32" s="219">
        <f t="shared" si="1"/>
        <v>35.436421385250661</v>
      </c>
      <c r="AB32" s="224">
        <f>IF(TOCA_current!E32=1,"",AA32/O32-1)</f>
        <v>5.2027015327410275E-2</v>
      </c>
      <c r="AC32" s="235">
        <f t="shared" si="2"/>
        <v>97</v>
      </c>
    </row>
    <row r="33" spans="2:29" x14ac:dyDescent="0.25">
      <c r="B33" s="27">
        <v>10083</v>
      </c>
      <c r="C33" s="28" t="s">
        <v>37</v>
      </c>
      <c r="D33" s="217">
        <f>IF(Init!$R$9="Yes",(TOCA_previous!AB33-(TOCA_previous!AB33/IF(TOCA_previous!Y33=0,1,TOCA_previous!Y33))*LDD_previous!D34),(TOCA_current!AI33-(TOCA_current!AI33/TOCA_current!AF33)*LDD_current!D34))*Rates_previous!$E$74*100*12</f>
        <v>2777321.7007200001</v>
      </c>
      <c r="E33" s="218">
        <f>IF(Init!$R$9="Yes",(TOCA_previous!AB33-LDD_previous!D34),(TOCA_current!AI33-LDD_current!D34))*Rates_previous!$E$75*100*12</f>
        <v>-427092.66431999998</v>
      </c>
      <c r="F33" s="218">
        <f>IF(VLOOKUP($B33,TOCA_current!$B:$AH,33,FALSE)=0,(SUMPRODUCT(LS_Demand_Rates_Restatement!$C$4:$Z$4,IF(Init!$R$9="Yes",LS_previous!$D34:$AA34,LS_current!$D34:$AA34))-SUMPRODUCT(LS_Demand_Rates_Restatement!$C$4:$Z$4,IF(Init!$R$9="Yes",LDD_previous!$F34:$AC34,LDD_current!$F34:$AC34))),(SUMPRODUCT(LS_Demand_Rates_Restatement!$C$4:$AX$4,IF(Init!$R$9="Yes",LS_previous!$D34:$AY34,LS_current!$D34:$AY34))-SUMPRODUCT(LS_Demand_Rates_Restatement!$C$4:$AX$4,IF(Init!$R$9="Yes",LDD_previous!$F34:$BA34,LDD_current!$F34:$BA34)))/2)</f>
        <v>80261.443589625429</v>
      </c>
      <c r="G33" s="218">
        <f>+SUMPRODUCT(LS_Demand_Rates_Restatement!$C$6:$Z$6,IF(Init!$R$9="Yes",Demand_previous!D34:AA34,Demand_current!D34:AA34))-SUMPRODUCT(LS_Demand_Rates_Restatement!$C$6:$Z$6,IF(Init!$R$9="Yes",LDD_previous!BB34:BY34,LDD_current!BB34:BY34))</f>
        <v>119948.93996367522</v>
      </c>
      <c r="H33" s="218">
        <f>-IRD!C34*Rates_previous!$H$32</f>
        <v>0</v>
      </c>
      <c r="I33" s="218">
        <f>+IF(AND(L33&gt;0,J33&gt;0),-1*MIN(L33,J33)*Rates_previous!$H$33,IF(AND(L33&lt;0,K33&lt;ABS(L33)),(-1*L33-K33)*Rates_previous!$H$33,IF(AND(K33&gt;0,J33&gt;0,L33&lt;=0,ABS(L33)&lt;K33),-1*MIN(K33,K33+L33,J33)*Rates_previous!$H$33,0)))*IF(VLOOKUP($B33,TOCA_current!$B:$AH,33,FALSE)=0,1,0)*(1-TOCA_previous!AI33)</f>
        <v>0</v>
      </c>
      <c r="J33" s="237">
        <f>MAX(IF(Init!$R$9="Yes",(TOCA_previous!S33/SUMPRODUCT(TOCA_previous!$D$4:$D$137,TOCA_previous!$S$4:$S$137)-TOCA_previous!Y33)*RT1SC!$C$3*VLOOKUP(Init!$R$3,Init!$K:$M,3,FALSE),V33),0)</f>
        <v>0</v>
      </c>
      <c r="K33" s="237">
        <f>IF(Init!$R$9="Yes",TOCA_previous!W33*VLOOKUP(Init!$R$3,Init!$K:$M,3,FALSE),W33)</f>
        <v>0</v>
      </c>
      <c r="L33" s="237">
        <f>IF(Init!$R$9="No",X33,IF(TOCA_previous!AA33=0,SUM(LS_previous!D34:AA34),0))</f>
        <v>794.7874259200089</v>
      </c>
      <c r="M33" s="218">
        <f>+TOCA_previous!$D33*SUM(Charges_NonSlice!D33:I33)</f>
        <v>2550439.4199533006</v>
      </c>
      <c r="N33" s="218">
        <f>IF(Init!$R$9="Yes",TOCA_previous!AB33*RT1SC!$C$3*VLOOKUP(Init!$R$3,Init!$K:$M,3,FALSE)+IF(VLOOKUP($B33,TOCA_current!B:AS,33,FALSE)=0,SUM(LS_previous!D34:AA34),SUM(LS_previous!D34:AY34)/2),Z33)</f>
        <v>74362.589784712007</v>
      </c>
      <c r="O33" s="219">
        <f t="shared" si="0"/>
        <v>34.29734530947762</v>
      </c>
      <c r="P33" s="217">
        <f>(TOCA_current!AI33-(TOCA_current!AI33/TOCA_current!AF33)*LDD_current!D34)*Rates_current!$E$74*100*12</f>
        <v>2935729.790395624</v>
      </c>
      <c r="Q33" s="218">
        <f>(TOCA_current!AI33-LDD_current!D34)*Rates_current!$E$75*100*12</f>
        <v>-436427.00214652554</v>
      </c>
      <c r="R33" s="218">
        <f>IF(VLOOKUP($B33,TOCA_current!$B:$AH,33,FALSE)=0,(SUMPRODUCT(LS_Demand_Rates_Restatement!$C$5:$Z$5,LS_current!$D34:$AA34)-SUMPRODUCT(LS_Demand_Rates_Restatement!$C$5:$Z$5,LDD_current!$F34:$AC34)),(SUMPRODUCT(LS_Demand_Rates_Restatement!$C$5:$AX$5,LS_current!$D34:$AY34)-SUMPRODUCT(LS_Demand_Rates_Restatement!$C$5:$AX$5,LDD_current!$F34:$BA34))/2)</f>
        <v>65222.1836818503</v>
      </c>
      <c r="S33" s="218">
        <f>+SUMPRODUCT(LS_Demand_Rates_Restatement!$C$7:$Z$7,Demand_current!D34:AA34)-SUMPRODUCT(LS_Demand_Rates_Restatement!$C$7:$Z$7,LDD_current!BB34:BY34)</f>
        <v>129055.2225818732</v>
      </c>
      <c r="T33" s="218">
        <f>-IRD!G34*Rates_current!$H$32</f>
        <v>0</v>
      </c>
      <c r="U33" s="218">
        <f>+IF(AND(X33&gt;0,V33&gt;0),-1*MIN(X33,V33)*Rates_current!$H$33,IF(AND(X33&lt;0,W33&lt;ABS(X33)),(-1*X33-W33)*Rates_current!$H$33,0))*IF(VLOOKUP($B33,TOCA_current!$B:$AH,33,FALSE)=0,1,0)*(1-TOCA_current!AP33)</f>
        <v>4.8490111327463099</v>
      </c>
      <c r="V33" s="237">
        <f>MAX((TOCA_current!S33/SUMPRODUCT(TOCA_current!$D$4:$D$137,TOCA_current!$S$4:$S$137)-TOCA_current!AF33)*RT1SC!$C$4*VLOOKUP(Init!$R$4,Init!$K:$M,3,FALSE),0)</f>
        <v>0.54791086245721021</v>
      </c>
      <c r="W33" s="237">
        <f>TOCA_current!X33*VLOOKUP(Init!$R$4,Init!$K:$M,3,FALSE)</f>
        <v>0</v>
      </c>
      <c r="X33" s="237">
        <f>IF(TOCA_current!AH33=0,SUM(LS_current!D34:AA34),0)</f>
        <v>1615.7866641965954</v>
      </c>
      <c r="Y33" s="218">
        <f>TOCA_current!D33*SUM(Charges_NonSlice!P33:U33)</f>
        <v>2693585.0435239552</v>
      </c>
      <c r="Z33" s="218">
        <f>TOCA_current!AI33*RT1SC!$C$4*VLOOKUP(Init!$R$4,Init!$K:$M,3,FALSE)+IF(VLOOKUP($B33,TOCA_current!B:AM,33,FALSE)=0,SUM(LS_current!D34:AA34),SUM(LS_current!D34:AY34)/2)</f>
        <v>74364.337171236592</v>
      </c>
      <c r="AA33" s="219">
        <f t="shared" si="1"/>
        <v>36.221462410422824</v>
      </c>
      <c r="AB33" s="224">
        <f>IF(TOCA_current!E33=1,"",AA33/O33-1)</f>
        <v>5.6101050491901949E-2</v>
      </c>
      <c r="AC33" s="235">
        <f t="shared" si="2"/>
        <v>88</v>
      </c>
    </row>
    <row r="34" spans="2:29" x14ac:dyDescent="0.25">
      <c r="B34" s="27">
        <v>10086</v>
      </c>
      <c r="C34" s="28" t="s">
        <v>38</v>
      </c>
      <c r="D34" s="217">
        <f>IF(Init!$R$9="Yes",(TOCA_previous!AB34-(TOCA_previous!AB34/IF(TOCA_previous!Y34=0,1,TOCA_previous!Y34))*LDD_previous!D35),(TOCA_current!AI34-(TOCA_current!AI34/TOCA_current!AF34)*LDD_current!D35))*Rates_previous!$E$74*100*12</f>
        <v>1310297.17248</v>
      </c>
      <c r="E34" s="218">
        <f>IF(Init!$R$9="Yes",(TOCA_previous!AB34-LDD_previous!D35),(TOCA_current!AI34-LDD_current!D35))*Rates_previous!$E$75*100*12</f>
        <v>-201495.67488000001</v>
      </c>
      <c r="F34" s="218">
        <f>IF(VLOOKUP($B34,TOCA_current!$B:$AH,33,FALSE)=0,(SUMPRODUCT(LS_Demand_Rates_Restatement!$C$4:$Z$4,IF(Init!$R$9="Yes",LS_previous!$D35:$AA35,LS_current!$D35:$AA35))-SUMPRODUCT(LS_Demand_Rates_Restatement!$C$4:$Z$4,IF(Init!$R$9="Yes",LDD_previous!$F35:$AC35,LDD_current!$F35:$AC35))),(SUMPRODUCT(LS_Demand_Rates_Restatement!$C$4:$AX$4,IF(Init!$R$9="Yes",LS_previous!$D35:$AY35,LS_current!$D35:$AY35))-SUMPRODUCT(LS_Demand_Rates_Restatement!$C$4:$AX$4,IF(Init!$R$9="Yes",LDD_previous!$F35:$BA35,LDD_current!$F35:$BA35)))/2)</f>
        <v>13320.877331760288</v>
      </c>
      <c r="G34" s="218">
        <f>+SUMPRODUCT(LS_Demand_Rates_Restatement!$C$6:$Z$6,IF(Init!$R$9="Yes",Demand_previous!D35:AA35,Demand_current!D35:AA35))-SUMPRODUCT(LS_Demand_Rates_Restatement!$C$6:$Z$6,IF(Init!$R$9="Yes",LDD_previous!BB35:BY35,LDD_current!BB35:BY35))</f>
        <v>84612.66881346154</v>
      </c>
      <c r="H34" s="218">
        <f>-IRD!C35*Rates_previous!$H$32</f>
        <v>0</v>
      </c>
      <c r="I34" s="218">
        <f>+IF(AND(L34&gt;0,J34&gt;0),-1*MIN(L34,J34)*Rates_previous!$H$33,IF(AND(L34&lt;0,K34&lt;ABS(L34)),(-1*L34-K34)*Rates_previous!$H$33,IF(AND(K34&gt;0,J34&gt;0,L34&lt;=0,ABS(L34)&lt;K34),-1*MIN(K34,K34+L34,J34)*Rates_previous!$H$33,0)))*IF(VLOOKUP($B34,TOCA_current!$B:$AH,33,FALSE)=0,1,0)*(1-TOCA_previous!AI34)</f>
        <v>-806.14353438718808</v>
      </c>
      <c r="J34" s="237">
        <f>MAX(IF(Init!$R$9="Yes",(TOCA_previous!S34/SUMPRODUCT(TOCA_previous!$D$4:$D$137,TOCA_previous!$S$4:$S$137)-TOCA_previous!Y34)*RT1SC!$C$3*VLOOKUP(Init!$R$3,Init!$K:$M,3,FALSE),V34),0)</f>
        <v>0</v>
      </c>
      <c r="K34" s="237">
        <f>IF(Init!$R$9="Yes",TOCA_previous!W34*VLOOKUP(Init!$R$3,Init!$K:$M,3,FALSE),W34)</f>
        <v>0</v>
      </c>
      <c r="L34" s="237">
        <f>IF(Init!$R$9="No",X34,IF(TOCA_previous!AA34=0,SUM(LS_previous!D35:AA35),0))</f>
        <v>-292.08099071999573</v>
      </c>
      <c r="M34" s="218">
        <f>+TOCA_previous!$D34*SUM(Charges_NonSlice!D34:I34)</f>
        <v>1205928.9002108343</v>
      </c>
      <c r="N34" s="218">
        <f>IF(Init!$R$9="Yes",TOCA_previous!AB34*RT1SC!$C$3*VLOOKUP(Init!$R$3,Init!$K:$M,3,FALSE)+IF(VLOOKUP($B34,TOCA_current!B:AS,33,FALSE)=0,SUM(LS_previous!D35:AA35),SUM(LS_previous!D35:AY35)/2),Z34)</f>
        <v>34416.063691008007</v>
      </c>
      <c r="O34" s="219">
        <f t="shared" si="0"/>
        <v>35.039710265468599</v>
      </c>
      <c r="P34" s="217">
        <f>(TOCA_current!AI34-(TOCA_current!AI34/TOCA_current!AF34)*LDD_current!D35)*Rates_current!$E$74*100*12</f>
        <v>1384941.6675601616</v>
      </c>
      <c r="Q34" s="218">
        <f>(TOCA_current!AI34-LDD_current!D35)*Rates_current!$E$75*100*12</f>
        <v>-205886.09418295202</v>
      </c>
      <c r="R34" s="218">
        <f>IF(VLOOKUP($B34,TOCA_current!$B:$AH,33,FALSE)=0,(SUMPRODUCT(LS_Demand_Rates_Restatement!$C$5:$Z$5,LS_current!$D35:$AA35)-SUMPRODUCT(LS_Demand_Rates_Restatement!$C$5:$Z$5,LDD_current!$F35:$AC35)),(SUMPRODUCT(LS_Demand_Rates_Restatement!$C$5:$AX$5,LS_current!$D35:$AY35)-SUMPRODUCT(LS_Demand_Rates_Restatement!$C$5:$AX$5,LDD_current!$F35:$BA35))/2)</f>
        <v>10827.001230447109</v>
      </c>
      <c r="S34" s="218">
        <f>+SUMPRODUCT(LS_Demand_Rates_Restatement!$C$7:$Z$7,Demand_current!D35:AA35)-SUMPRODUCT(LS_Demand_Rates_Restatement!$C$7:$Z$7,LDD_current!BB35:BY35)</f>
        <v>90316.21464891381</v>
      </c>
      <c r="T34" s="218">
        <f>-IRD!G35*Rates_current!$H$32</f>
        <v>0</v>
      </c>
      <c r="U34" s="218">
        <f>+IF(AND(X34&gt;0,V34&gt;0),-1*MIN(X34,V34)*Rates_current!$H$33,IF(AND(X34&lt;0,W34&lt;ABS(X34)),(-1*X34-W34)*Rates_current!$H$33,0))*IF(VLOOKUP($B34,TOCA_current!$B:$AH,33,FALSE)=0,1,0)*(1-TOCA_current!AP34)</f>
        <v>0</v>
      </c>
      <c r="V34" s="237">
        <f>MAX((TOCA_current!S34/SUMPRODUCT(TOCA_current!$D$4:$D$137,TOCA_current!$S$4:$S$137)-TOCA_current!AF34)*RT1SC!$C$4*VLOOKUP(Init!$R$4,Init!$K:$M,3,FALSE),0)</f>
        <v>0</v>
      </c>
      <c r="W34" s="237">
        <f>TOCA_current!X34*VLOOKUP(Init!$R$4,Init!$K:$M,3,FALSE)</f>
        <v>0</v>
      </c>
      <c r="X34" s="237">
        <f>IF(TOCA_current!AH34=0,SUM(LS_current!D35:AA35),0)</f>
        <v>97.48335170151563</v>
      </c>
      <c r="Y34" s="218">
        <f>TOCA_current!D34*SUM(Charges_NonSlice!P34:U34)</f>
        <v>1280198.7892565704</v>
      </c>
      <c r="Z34" s="218">
        <f>TOCA_current!AI34*RT1SC!$C$4*VLOOKUP(Init!$R$4,Init!$K:$M,3,FALSE)+IF(VLOOKUP($B34,TOCA_current!B:AM,33,FALSE)=0,SUM(LS_current!D35:AA35),SUM(LS_current!D35:AY35)/2)</f>
        <v>34416.888080781515</v>
      </c>
      <c r="AA34" s="219">
        <f t="shared" si="1"/>
        <v>37.196819952220984</v>
      </c>
      <c r="AB34" s="224">
        <f>IF(TOCA_current!E34=1,"",AA34/O34-1)</f>
        <v>6.1561858543054182E-2</v>
      </c>
      <c r="AC34" s="235">
        <f t="shared" si="2"/>
        <v>68</v>
      </c>
    </row>
    <row r="35" spans="2:29" x14ac:dyDescent="0.25">
      <c r="B35" s="27">
        <v>10087</v>
      </c>
      <c r="C35" s="28" t="s">
        <v>39</v>
      </c>
      <c r="D35" s="217">
        <f>IF(Init!$R$9="Yes",(TOCA_previous!AB35-(TOCA_previous!AB35/IF(TOCA_previous!Y35=0,1,TOCA_previous!Y35))*LDD_previous!D36),(TOCA_current!AI35-(TOCA_current!AI35/TOCA_current!AF35)*LDD_current!D36))*Rates_previous!$E$74*100*12</f>
        <v>28185508.789920002</v>
      </c>
      <c r="E35" s="218">
        <f>IF(Init!$R$9="Yes",(TOCA_previous!AB35-LDD_previous!D36),(TOCA_current!AI35-LDD_current!D36))*Rates_previous!$E$75*100*12</f>
        <v>-4334328.2995199999</v>
      </c>
      <c r="F35" s="218">
        <f>IF(VLOOKUP($B35,TOCA_current!$B:$AH,33,FALSE)=0,(SUMPRODUCT(LS_Demand_Rates_Restatement!$C$4:$Z$4,IF(Init!$R$9="Yes",LS_previous!$D36:$AA36,LS_current!$D36:$AA36))-SUMPRODUCT(LS_Demand_Rates_Restatement!$C$4:$Z$4,IF(Init!$R$9="Yes",LDD_previous!$F36:$AC36,LDD_current!$F36:$AC36))),(SUMPRODUCT(LS_Demand_Rates_Restatement!$C$4:$AX$4,IF(Init!$R$9="Yes",LS_previous!$D36:$AY36,LS_current!$D36:$AY36))-SUMPRODUCT(LS_Demand_Rates_Restatement!$C$4:$AX$4,IF(Init!$R$9="Yes",LDD_previous!$F36:$BA36,LDD_current!$F36:$BA36)))/2)</f>
        <v>-6094469.4707664251</v>
      </c>
      <c r="G35" s="218">
        <f>+SUMPRODUCT(LS_Demand_Rates_Restatement!$C$6:$Z$6,IF(Init!$R$9="Yes",Demand_previous!D36:AA36,Demand_current!D36:AA36))-SUMPRODUCT(LS_Demand_Rates_Restatement!$C$6:$Z$6,IF(Init!$R$9="Yes",LDD_previous!BB36:BY36,LDD_current!BB36:BY36))</f>
        <v>179376.89318397432</v>
      </c>
      <c r="H35" s="218">
        <f>-IRD!C36*Rates_previous!$H$32</f>
        <v>0</v>
      </c>
      <c r="I35" s="218">
        <f>+IF(AND(L35&gt;0,J35&gt;0),-1*MIN(L35,J35)*Rates_previous!$H$33,IF(AND(L35&lt;0,K35&lt;ABS(L35)),(-1*L35-K35)*Rates_previous!$H$33,IF(AND(K35&gt;0,J35&gt;0,L35&lt;=0,ABS(L35)&lt;K35),-1*MIN(K35,K35+L35,J35)*Rates_previous!$H$33,0)))*IF(VLOOKUP($B35,TOCA_current!$B:$AH,33,FALSE)=0,1,0)*(1-TOCA_previous!AI35)</f>
        <v>-585905.25964154862</v>
      </c>
      <c r="J35" s="237">
        <f>MAX(IF(Init!$R$9="Yes",(TOCA_previous!S35/SUMPRODUCT(TOCA_previous!$D$4:$D$137,TOCA_previous!$S$4:$S$137)-TOCA_previous!Y35)*RT1SC!$C$3*VLOOKUP(Init!$R$3,Init!$K:$M,3,FALSE),V35),0)</f>
        <v>5323.8164893562453</v>
      </c>
      <c r="K35" s="237">
        <f>IF(Init!$R$9="Yes",TOCA_previous!W35*VLOOKUP(Init!$R$3,Init!$K:$M,3,FALSE),W35)</f>
        <v>0</v>
      </c>
      <c r="L35" s="237">
        <f>IF(Init!$R$9="No",X35,IF(TOCA_previous!AA35=0,SUM(LS_previous!D36:AA36),0))</f>
        <v>-212284.51436287994</v>
      </c>
      <c r="M35" s="218">
        <f>+TOCA_previous!$D35*SUM(Charges_NonSlice!D35:I35)</f>
        <v>17350182.653176002</v>
      </c>
      <c r="N35" s="218">
        <f>IF(Init!$R$9="Yes",TOCA_previous!AB35*RT1SC!$C$3*VLOOKUP(Init!$R$3,Init!$K:$M,3,FALSE)+IF(VLOOKUP($B35,TOCA_current!B:AS,33,FALSE)=0,SUM(LS_previous!D36:AA36),SUM(LS_previous!D36:AY36)/2),Z35)</f>
        <v>534314.60647403216</v>
      </c>
      <c r="O35" s="219">
        <f t="shared" si="0"/>
        <v>32.47184793930807</v>
      </c>
      <c r="P35" s="217">
        <f>(TOCA_current!AI35-(TOCA_current!AI35/TOCA_current!AF35)*LDD_current!D36)*Rates_current!$E$74*100*12</f>
        <v>29573640.891882531</v>
      </c>
      <c r="Q35" s="218">
        <f>(TOCA_current!AI35-LDD_current!D36)*Rates_current!$E$75*100*12</f>
        <v>-4396431.6740686335</v>
      </c>
      <c r="R35" s="218">
        <f>IF(VLOOKUP($B35,TOCA_current!$B:$AH,33,FALSE)=0,(SUMPRODUCT(LS_Demand_Rates_Restatement!$C$5:$Z$5,LS_current!$D36:$AA36)-SUMPRODUCT(LS_Demand_Rates_Restatement!$C$5:$Z$5,LDD_current!$F36:$AC36)),(SUMPRODUCT(LS_Demand_Rates_Restatement!$C$5:$AX$5,LS_current!$D36:$AY36)-SUMPRODUCT(LS_Demand_Rates_Restatement!$C$5:$AX$5,LDD_current!$F36:$BA36))/2)</f>
        <v>-5077140.3506474728</v>
      </c>
      <c r="S35" s="218">
        <f>+SUMPRODUCT(LS_Demand_Rates_Restatement!$C$7:$Z$7,Demand_current!D36:AA36)-SUMPRODUCT(LS_Demand_Rates_Restatement!$C$7:$Z$7,LDD_current!BB36:BY36)</f>
        <v>180649.47690769235</v>
      </c>
      <c r="T35" s="218">
        <f>-IRD!G36*Rates_current!$H$32</f>
        <v>0</v>
      </c>
      <c r="U35" s="218">
        <f>+IF(AND(X35&gt;0,V35&gt;0),-1*MIN(X35,V35)*Rates_current!$H$33,IF(AND(X35&lt;0,W35&lt;ABS(X35)),(-1*X35-W35)*Rates_current!$H$33,0))*IF(VLOOKUP($B35,TOCA_current!$B:$AH,33,FALSE)=0,1,0)*(1-TOCA_current!AP35)</f>
        <v>-1756850.9402307768</v>
      </c>
      <c r="V35" s="237">
        <f>MAX((TOCA_current!S35/SUMPRODUCT(TOCA_current!$D$4:$D$137,TOCA_current!$S$4:$S$137)-TOCA_current!AF35)*RT1SC!$C$4*VLOOKUP(Init!$R$4,Init!$K:$M,3,FALSE),0)</f>
        <v>10684.000216408356</v>
      </c>
      <c r="W35" s="237">
        <f>TOCA_current!X35*VLOOKUP(Init!$R$4,Init!$K:$M,3,FALSE)</f>
        <v>0</v>
      </c>
      <c r="X35" s="237">
        <f>IF(TOCA_current!AH35=0,SUM(LS_current!D36:AA36),0)</f>
        <v>-198514.23053455105</v>
      </c>
      <c r="Y35" s="218">
        <f>TOCA_current!D35*SUM(Charges_NonSlice!P35:U35)</f>
        <v>18523867.403843343</v>
      </c>
      <c r="Z35" s="218">
        <f>TOCA_current!AI35*RT1SC!$C$4*VLOOKUP(Init!$R$4,Init!$K:$M,3,FALSE)+IF(VLOOKUP($B35,TOCA_current!B:AM,33,FALSE)=0,SUM(LS_current!D36:AA36),SUM(LS_current!D36:AY36)/2)</f>
        <v>534332.33972498495</v>
      </c>
      <c r="AA35" s="219">
        <f t="shared" si="1"/>
        <v>34.667314752794816</v>
      </c>
      <c r="AB35" s="224">
        <f>IF(TOCA_current!E35=1,"",AA35/O35-1)</f>
        <v>6.7611391183840519E-2</v>
      </c>
      <c r="AC35" s="235">
        <f t="shared" si="2"/>
        <v>43</v>
      </c>
    </row>
    <row r="36" spans="2:29" x14ac:dyDescent="0.25">
      <c r="B36" s="27">
        <v>10089</v>
      </c>
      <c r="C36" s="28" t="s">
        <v>40</v>
      </c>
      <c r="D36" s="217">
        <f>IF(Init!$R$9="Yes",(TOCA_previous!AB36-(TOCA_previous!AB36/IF(TOCA_previous!Y36=0,1,TOCA_previous!Y36))*LDD_previous!D37),(TOCA_current!AI36-(TOCA_current!AI36/TOCA_current!AF36)*LDD_current!D37))*Rates_previous!$E$74*100*12</f>
        <v>33587896.03644</v>
      </c>
      <c r="E36" s="218">
        <f>IF(Init!$R$9="Yes",(TOCA_previous!AB36-LDD_previous!D37),(TOCA_current!AI36-LDD_current!D37))*Rates_previous!$E$75*100*12</f>
        <v>-5165099.8886399996</v>
      </c>
      <c r="F36" s="218">
        <f>IF(VLOOKUP($B36,TOCA_current!$B:$AH,33,FALSE)=0,(SUMPRODUCT(LS_Demand_Rates_Restatement!$C$4:$Z$4,IF(Init!$R$9="Yes",LS_previous!$D37:$AA37,LS_current!$D37:$AA37))-SUMPRODUCT(LS_Demand_Rates_Restatement!$C$4:$Z$4,IF(Init!$R$9="Yes",LDD_previous!$F37:$AC37,LDD_current!$F37:$AC37))),(SUMPRODUCT(LS_Demand_Rates_Restatement!$C$4:$AX$4,IF(Init!$R$9="Yes",LS_previous!$D37:$AY37,LS_current!$D37:$AY37))-SUMPRODUCT(LS_Demand_Rates_Restatement!$C$4:$AX$4,IF(Init!$R$9="Yes",LDD_previous!$F37:$BA37,LDD_current!$F37:$BA37)))/2)</f>
        <v>912034.46646395209</v>
      </c>
      <c r="G36" s="218">
        <f>+SUMPRODUCT(LS_Demand_Rates_Restatement!$C$6:$Z$6,IF(Init!$R$9="Yes",Demand_previous!D37:AA37,Demand_current!D37:AA37))-SUMPRODUCT(LS_Demand_Rates_Restatement!$C$6:$Z$6,IF(Init!$R$9="Yes",LDD_previous!BB37:BY37,LDD_current!BB37:BY37))</f>
        <v>1730770.1465048075</v>
      </c>
      <c r="H36" s="218">
        <f>-IRD!C37*Rates_previous!$H$32</f>
        <v>0</v>
      </c>
      <c r="I36" s="218">
        <f>+IF(AND(L36&gt;0,J36&gt;0),-1*MIN(L36,J36)*Rates_previous!$H$33,IF(AND(L36&lt;0,K36&lt;ABS(L36)),(-1*L36-K36)*Rates_previous!$H$33,IF(AND(K36&gt;0,J36&gt;0,L36&lt;=0,ABS(L36)&lt;K36),-1*MIN(K36,K36+L36,J36)*Rates_previous!$H$33,0)))*IF(VLOOKUP($B36,TOCA_current!$B:$AH,33,FALSE)=0,1,0)*(1-TOCA_previous!AI36)</f>
        <v>0</v>
      </c>
      <c r="J36" s="237">
        <f>MAX(IF(Init!$R$9="Yes",(TOCA_previous!S36/SUMPRODUCT(TOCA_previous!$D$4:$D$137,TOCA_previous!$S$4:$S$137)-TOCA_previous!Y36)*RT1SC!$C$3*VLOOKUP(Init!$R$3,Init!$K:$M,3,FALSE),V36),0)</f>
        <v>0</v>
      </c>
      <c r="K36" s="237">
        <f>IF(Init!$R$9="Yes",TOCA_previous!W36*VLOOKUP(Init!$R$3,Init!$K:$M,3,FALSE),W36)</f>
        <v>78156.72</v>
      </c>
      <c r="L36" s="237">
        <f>IF(Init!$R$9="No",X36,IF(TOCA_previous!AA36=0,SUM(LS_previous!D37:AA37),0))</f>
        <v>15135.709711840056</v>
      </c>
      <c r="M36" s="218">
        <f>+TOCA_previous!$D36*SUM(Charges_NonSlice!D36:I36)</f>
        <v>31065600.76076876</v>
      </c>
      <c r="N36" s="218">
        <f>IF(Init!$R$9="Yes",TOCA_previous!AB36*RT1SC!$C$3*VLOOKUP(Init!$R$3,Init!$K:$M,3,FALSE)+IF(VLOOKUP($B36,TOCA_current!B:AS,33,FALSE)=0,SUM(LS_previous!D37:AA37),SUM(LS_previous!D37:AY37)/2),Z36)</f>
        <v>904837.35882792401</v>
      </c>
      <c r="O36" s="219">
        <f t="shared" si="0"/>
        <v>34.332800759917134</v>
      </c>
      <c r="P36" s="217">
        <f>(TOCA_current!AI36-(TOCA_current!AI36/TOCA_current!AF36)*LDD_current!D37)*Rates_current!$E$74*100*12</f>
        <v>36348344.823867172</v>
      </c>
      <c r="Q36" s="218">
        <f>(TOCA_current!AI36-LDD_current!D37)*Rates_current!$E$75*100*12</f>
        <v>-5403562.4178922651</v>
      </c>
      <c r="R36" s="218">
        <f>IF(VLOOKUP($B36,TOCA_current!$B:$AH,33,FALSE)=0,(SUMPRODUCT(LS_Demand_Rates_Restatement!$C$5:$Z$5,LS_current!$D37:$AA37)-SUMPRODUCT(LS_Demand_Rates_Restatement!$C$5:$Z$5,LDD_current!$F37:$AC37)),(SUMPRODUCT(LS_Demand_Rates_Restatement!$C$5:$AX$5,LS_current!$D37:$AY37)-SUMPRODUCT(LS_Demand_Rates_Restatement!$C$5:$AX$5,LDD_current!$F37:$BA37))/2)</f>
        <v>1530113.2563571197</v>
      </c>
      <c r="S36" s="218">
        <f>+SUMPRODUCT(LS_Demand_Rates_Restatement!$C$7:$Z$7,Demand_current!D37:AA37)-SUMPRODUCT(LS_Demand_Rates_Restatement!$C$7:$Z$7,LDD_current!BB37:BY37)</f>
        <v>1870012.2406545221</v>
      </c>
      <c r="T36" s="218">
        <f>-IRD!G37*Rates_current!$H$32</f>
        <v>0</v>
      </c>
      <c r="U36" s="218">
        <f>+IF(AND(X36&gt;0,V36&gt;0),-1*MIN(X36,V36)*Rates_current!$H$33,IF(AND(X36&lt;0,W36&lt;ABS(X36)),(-1*X36-W36)*Rates_current!$H$33,0))*IF(VLOOKUP($B36,TOCA_current!$B:$AH,33,FALSE)=0,1,0)*(1-TOCA_current!AP36)</f>
        <v>23.291889456156991</v>
      </c>
      <c r="V36" s="237">
        <f>MAX((TOCA_current!S36/SUMPRODUCT(TOCA_current!$D$4:$D$137,TOCA_current!$S$4:$S$137)-TOCA_current!AF36)*RT1SC!$C$4*VLOOKUP(Init!$R$4,Init!$K:$M,3,FALSE),0)</f>
        <v>2.6318519159499427</v>
      </c>
      <c r="W36" s="237">
        <f>TOCA_current!X36*VLOOKUP(Init!$R$4,Init!$K:$M,3,FALSE)</f>
        <v>32509.583999999999</v>
      </c>
      <c r="X36" s="237">
        <f>IF(TOCA_current!AH36=0,SUM(LS_current!D37:AA37),0)</f>
        <v>49779.201984790903</v>
      </c>
      <c r="Y36" s="218">
        <f>TOCA_current!D36*SUM(Charges_NonSlice!P36:U36)</f>
        <v>34344931.194876008</v>
      </c>
      <c r="Z36" s="218">
        <f>TOCA_current!AI36*RT1SC!$C$4*VLOOKUP(Init!$R$4,Init!$K:$M,3,FALSE)+IF(VLOOKUP($B36,TOCA_current!B:AM,33,FALSE)=0,SUM(LS_current!D37:AA37),SUM(LS_current!D37:AY37)/2)</f>
        <v>950505.6271201428</v>
      </c>
      <c r="AA36" s="219">
        <f t="shared" si="1"/>
        <v>36.133327583693358</v>
      </c>
      <c r="AB36" s="224">
        <f>IF(TOCA_current!E36=1,"",AA36/O36-1)</f>
        <v>5.2443342340957599E-2</v>
      </c>
      <c r="AC36" s="235">
        <f t="shared" si="2"/>
        <v>94</v>
      </c>
    </row>
    <row r="37" spans="2:29" x14ac:dyDescent="0.25">
      <c r="B37" s="27">
        <v>10091</v>
      </c>
      <c r="C37" s="28" t="s">
        <v>41</v>
      </c>
      <c r="D37" s="217">
        <f>IF(Init!$R$9="Yes",(TOCA_previous!AB37-(TOCA_previous!AB37/IF(TOCA_previous!Y37=0,1,TOCA_previous!Y37))*LDD_previous!D38),(TOCA_current!AI37-(TOCA_current!AI37/TOCA_current!AF37)*LDD_current!D38))*Rates_previous!$E$74*100*12</f>
        <v>2997116.5209599994</v>
      </c>
      <c r="E37" s="218">
        <f>IF(Init!$R$9="Yes",(TOCA_previous!AB37-LDD_previous!D38),(TOCA_current!AI37-LDD_current!D38))*Rates_previous!$E$75*100*12</f>
        <v>-460892.40575999999</v>
      </c>
      <c r="F37" s="218">
        <f>IF(VLOOKUP($B37,TOCA_current!$B:$AH,33,FALSE)=0,(SUMPRODUCT(LS_Demand_Rates_Restatement!$C$4:$Z$4,IF(Init!$R$9="Yes",LS_previous!$D38:$AA38,LS_current!$D38:$AA38))-SUMPRODUCT(LS_Demand_Rates_Restatement!$C$4:$Z$4,IF(Init!$R$9="Yes",LDD_previous!$F38:$AC38,LDD_current!$F38:$AC38))),(SUMPRODUCT(LS_Demand_Rates_Restatement!$C$4:$AX$4,IF(Init!$R$9="Yes",LS_previous!$D38:$AY38,LS_current!$D38:$AY38))-SUMPRODUCT(LS_Demand_Rates_Restatement!$C$4:$AX$4,IF(Init!$R$9="Yes",LDD_previous!$F38:$BA38,LDD_current!$F38:$BA38)))/2)</f>
        <v>253062.11146299192</v>
      </c>
      <c r="G37" s="218">
        <f>+SUMPRODUCT(LS_Demand_Rates_Restatement!$C$6:$Z$6,IF(Init!$R$9="Yes",Demand_previous!D38:AA38,Demand_current!D38:AA38))-SUMPRODUCT(LS_Demand_Rates_Restatement!$C$6:$Z$6,IF(Init!$R$9="Yes",LDD_previous!BB38:BY38,LDD_current!BB38:BY38))</f>
        <v>133970.77461036324</v>
      </c>
      <c r="H37" s="218">
        <f>-IRD!C38*Rates_previous!$H$32</f>
        <v>0</v>
      </c>
      <c r="I37" s="218">
        <f>+IF(AND(L37&gt;0,J37&gt;0),-1*MIN(L37,J37)*Rates_previous!$H$33,IF(AND(L37&lt;0,K37&lt;ABS(L37)),(-1*L37-K37)*Rates_previous!$H$33,IF(AND(K37&gt;0,J37&gt;0,L37&lt;=0,ABS(L37)&lt;K37),-1*MIN(K37,K37+L37,J37)*Rates_previous!$H$33,0)))*IF(VLOOKUP($B37,TOCA_current!$B:$AH,33,FALSE)=0,1,0)*(1-TOCA_previous!AI37)</f>
        <v>9652.2147304209557</v>
      </c>
      <c r="J37" s="237">
        <f>MAX(IF(Init!$R$9="Yes",(TOCA_previous!S37/SUMPRODUCT(TOCA_previous!$D$4:$D$137,TOCA_previous!$S$4:$S$137)-TOCA_previous!Y37)*RT1SC!$C$3*VLOOKUP(Init!$R$3,Init!$K:$M,3,FALSE),V37),0)</f>
        <v>3497.1792501525206</v>
      </c>
      <c r="K37" s="237">
        <f>IF(Init!$R$9="Yes",TOCA_previous!W37*VLOOKUP(Init!$R$3,Init!$K:$M,3,FALSE),W37)</f>
        <v>0</v>
      </c>
      <c r="L37" s="237">
        <f>IF(Init!$R$9="No",X37,IF(TOCA_previous!AA37=0,SUM(LS_previous!D38:AA38),0))</f>
        <v>6491.8433545600092</v>
      </c>
      <c r="M37" s="218">
        <f>+TOCA_previous!$D37*SUM(Charges_NonSlice!D37:I37)</f>
        <v>2932909.2160037761</v>
      </c>
      <c r="N37" s="218">
        <f>IF(Init!$R$9="Yes",TOCA_previous!AB37*RT1SC!$C$3*VLOOKUP(Init!$R$3,Init!$K:$M,3,FALSE)+IF(VLOOKUP($B37,TOCA_current!B:AS,33,FALSE)=0,SUM(LS_previous!D38:AA38),SUM(LS_previous!D38:AY38)/2),Z37)</f>
        <v>85881.737511616011</v>
      </c>
      <c r="O37" s="219">
        <f t="shared" si="0"/>
        <v>34.150557510635863</v>
      </c>
      <c r="P37" s="217">
        <f>(TOCA_current!AI37-(TOCA_current!AI37/TOCA_current!AF37)*LDD_current!D38)*Rates_current!$E$74*100*12</f>
        <v>3307275.3566168575</v>
      </c>
      <c r="Q37" s="218">
        <f>(TOCA_current!AI37-LDD_current!D38)*Rates_current!$E$75*100*12</f>
        <v>-491661.14466102258</v>
      </c>
      <c r="R37" s="218">
        <f>IF(VLOOKUP($B37,TOCA_current!$B:$AH,33,FALSE)=0,(SUMPRODUCT(LS_Demand_Rates_Restatement!$C$5:$Z$5,LS_current!$D38:$AA38)-SUMPRODUCT(LS_Demand_Rates_Restatement!$C$5:$Z$5,LDD_current!$F38:$AC38)),(SUMPRODUCT(LS_Demand_Rates_Restatement!$C$5:$AX$5,LS_current!$D38:$AY38)-SUMPRODUCT(LS_Demand_Rates_Restatement!$C$5:$AX$5,LDD_current!$F38:$BA38))/2)</f>
        <v>124611.13953397746</v>
      </c>
      <c r="S37" s="218">
        <f>+SUMPRODUCT(LS_Demand_Rates_Restatement!$C$7:$Z$7,Demand_current!D38:AA38)-SUMPRODUCT(LS_Demand_Rates_Restatement!$C$7:$Z$7,LDD_current!BB38:BY38)</f>
        <v>146211.47864674142</v>
      </c>
      <c r="T37" s="218">
        <f>-IRD!G38*Rates_current!$H$32</f>
        <v>0</v>
      </c>
      <c r="U37" s="218">
        <f>+IF(AND(X37&gt;0,V37&gt;0),-1*MIN(X37,V37)*Rates_current!$H$33,IF(AND(X37&lt;0,W37&lt;ABS(X37)),(-1*X37-W37)*Rates_current!$H$33,0))*IF(VLOOKUP($B37,TOCA_current!$B:$AH,33,FALSE)=0,1,0)*(1-TOCA_current!AP37)</f>
        <v>0</v>
      </c>
      <c r="V37" s="237">
        <f>MAX((TOCA_current!S37/SUMPRODUCT(TOCA_current!$D$4:$D$137,TOCA_current!$S$4:$S$137)-TOCA_current!AF37)*RT1SC!$C$4*VLOOKUP(Init!$R$4,Init!$K:$M,3,FALSE),0)</f>
        <v>0</v>
      </c>
      <c r="W37" s="237">
        <f>TOCA_current!X37*VLOOKUP(Init!$R$4,Init!$K:$M,3,FALSE)</f>
        <v>0</v>
      </c>
      <c r="X37" s="237">
        <f>IF(TOCA_current!AH37=0,SUM(LS_current!D38:AA38),0)</f>
        <v>3928.0259480042787</v>
      </c>
      <c r="Y37" s="218">
        <f>TOCA_current!D37*SUM(Charges_NonSlice!P37:U37)</f>
        <v>3086436.8301365539</v>
      </c>
      <c r="Z37" s="218">
        <f>TOCA_current!AI37*RT1SC!$C$4*VLOOKUP(Init!$R$4,Init!$K:$M,3,FALSE)+IF(VLOOKUP($B37,TOCA_current!B:AM,33,FALSE)=0,SUM(LS_current!D38:AA38),SUM(LS_current!D38:AY38)/2)</f>
        <v>85883.623192908271</v>
      </c>
      <c r="AA37" s="219">
        <f t="shared" si="1"/>
        <v>35.937431554371265</v>
      </c>
      <c r="AB37" s="224">
        <f>IF(TOCA_current!E37=1,"",AA37/O37-1)</f>
        <v>5.2323422338827141E-2</v>
      </c>
      <c r="AC37" s="235">
        <f t="shared" si="2"/>
        <v>95</v>
      </c>
    </row>
    <row r="38" spans="2:29" x14ac:dyDescent="0.25">
      <c r="B38" s="27">
        <v>10094</v>
      </c>
      <c r="C38" s="28" t="s">
        <v>42</v>
      </c>
      <c r="D38" s="217">
        <f>IF(Init!$R$9="Yes",(TOCA_previous!AB38-(TOCA_previous!AB38/IF(TOCA_previous!Y38=0,1,TOCA_previous!Y38))*LDD_previous!D39),(TOCA_current!AI38-(TOCA_current!AI38/TOCA_current!AF38)*LDD_current!D39))*Rates_previous!$E$74*100*12</f>
        <v>988135.38563999999</v>
      </c>
      <c r="E38" s="218">
        <f>IF(Init!$R$9="Yes",(TOCA_previous!AB38-LDD_previous!D39),(TOCA_current!AI38-LDD_current!D39))*Rates_previous!$E$75*100*12</f>
        <v>-151954.08384000001</v>
      </c>
      <c r="F38" s="218">
        <f>IF(VLOOKUP($B38,TOCA_current!$B:$AH,33,FALSE)=0,(SUMPRODUCT(LS_Demand_Rates_Restatement!$C$4:$Z$4,IF(Init!$R$9="Yes",LS_previous!$D39:$AA39,LS_current!$D39:$AA39))-SUMPRODUCT(LS_Demand_Rates_Restatement!$C$4:$Z$4,IF(Init!$R$9="Yes",LDD_previous!$F39:$AC39,LDD_current!$F39:$AC39))),(SUMPRODUCT(LS_Demand_Rates_Restatement!$C$4:$AX$4,IF(Init!$R$9="Yes",LS_previous!$D39:$AY39,LS_current!$D39:$AY39))-SUMPRODUCT(LS_Demand_Rates_Restatement!$C$4:$AX$4,IF(Init!$R$9="Yes",LDD_previous!$F39:$BA39,LDD_current!$F39:$BA39)))/2)</f>
        <v>5184.1616081000566</v>
      </c>
      <c r="G38" s="218">
        <f>+SUMPRODUCT(LS_Demand_Rates_Restatement!$C$6:$Z$6,IF(Init!$R$9="Yes",Demand_previous!D39:AA39,Demand_current!D39:AA39))-SUMPRODUCT(LS_Demand_Rates_Restatement!$C$6:$Z$6,IF(Init!$R$9="Yes",LDD_previous!BB39:BY39,LDD_current!BB39:BY39))</f>
        <v>44571.797512873934</v>
      </c>
      <c r="H38" s="218">
        <f>-IRD!C39*Rates_previous!$H$32</f>
        <v>0</v>
      </c>
      <c r="I38" s="218">
        <f>+IF(AND(L38&gt;0,J38&gt;0),-1*MIN(L38,J38)*Rates_previous!$H$33,IF(AND(L38&lt;0,K38&lt;ABS(L38)),(-1*L38-K38)*Rates_previous!$H$33,IF(AND(K38&gt;0,J38&gt;0,L38&lt;=0,ABS(L38)&lt;K38),-1*MIN(K38,K38+L38,J38)*Rates_previous!$H$33,0)))*IF(VLOOKUP($B38,TOCA_current!$B:$AH,33,FALSE)=0,1,0)*(1-TOCA_previous!AI38)</f>
        <v>-887.13773880959718</v>
      </c>
      <c r="J38" s="237">
        <f>MAX(IF(Init!$R$9="Yes",(TOCA_previous!S38/SUMPRODUCT(TOCA_previous!$D$4:$D$137,TOCA_previous!$S$4:$S$137)-TOCA_previous!Y38)*RT1SC!$C$3*VLOOKUP(Init!$R$3,Init!$K:$M,3,FALSE),V38),0)</f>
        <v>718.70580249840236</v>
      </c>
      <c r="K38" s="237">
        <f>IF(Init!$R$9="Yes",TOCA_previous!W38*VLOOKUP(Init!$R$3,Init!$K:$M,3,FALSE),W38)</f>
        <v>0</v>
      </c>
      <c r="L38" s="237">
        <f>IF(Init!$R$9="No",X38,IF(TOCA_previous!AA38=0,SUM(LS_previous!D39:AA39),0))</f>
        <v>-321.426716959999</v>
      </c>
      <c r="M38" s="218">
        <f>+TOCA_previous!$D38*SUM(Charges_NonSlice!D38:I38)</f>
        <v>885050.12318216439</v>
      </c>
      <c r="N38" s="218">
        <f>IF(Init!$R$9="Yes",TOCA_previous!AB38*RT1SC!$C$3*VLOOKUP(Init!$R$3,Init!$K:$M,3,FALSE)+IF(VLOOKUP($B38,TOCA_current!B:AS,33,FALSE)=0,SUM(LS_previous!D39:AA39),SUM(LS_previous!D39:AY39)/2),Z38)</f>
        <v>25853.052363244002</v>
      </c>
      <c r="O38" s="219">
        <f t="shared" si="0"/>
        <v>34.233873460932784</v>
      </c>
      <c r="P38" s="217">
        <f>(TOCA_current!AI38-(TOCA_current!AI38/TOCA_current!AF38)*LDD_current!D39)*Rates_current!$E$74*100*12</f>
        <v>1042604.8800292048</v>
      </c>
      <c r="Q38" s="218">
        <f>(TOCA_current!AI38-LDD_current!D39)*Rates_current!$E$75*100*12</f>
        <v>-154994.14275220619</v>
      </c>
      <c r="R38" s="218">
        <f>IF(VLOOKUP($B38,TOCA_current!$B:$AH,33,FALSE)=0,(SUMPRODUCT(LS_Demand_Rates_Restatement!$C$5:$Z$5,LS_current!$D39:$AA39)-SUMPRODUCT(LS_Demand_Rates_Restatement!$C$5:$Z$5,LDD_current!$F39:$AC39)),(SUMPRODUCT(LS_Demand_Rates_Restatement!$C$5:$AX$5,LS_current!$D39:$AY39)-SUMPRODUCT(LS_Demand_Rates_Restatement!$C$5:$AX$5,LDD_current!$F39:$BA39))/2)</f>
        <v>7333.4287156824403</v>
      </c>
      <c r="S38" s="218">
        <f>+SUMPRODUCT(LS_Demand_Rates_Restatement!$C$7:$Z$7,Demand_current!D39:AA39)-SUMPRODUCT(LS_Demand_Rates_Restatement!$C$7:$Z$7,LDD_current!BB39:BY39)</f>
        <v>48862.8900005787</v>
      </c>
      <c r="T38" s="218">
        <f>-IRD!G39*Rates_current!$H$32</f>
        <v>0</v>
      </c>
      <c r="U38" s="218">
        <f>+IF(AND(X38&gt;0,V38&gt;0),-1*MIN(X38,V38)*Rates_current!$H$33,IF(AND(X38&lt;0,W38&lt;ABS(X38)),(-1*X38-W38)*Rates_current!$H$33,0))*IF(VLOOKUP($B38,TOCA_current!$B:$AH,33,FALSE)=0,1,0)*(1-TOCA_current!AP38)</f>
        <v>154.97172736300524</v>
      </c>
      <c r="V38" s="237">
        <f>MAX((TOCA_current!S38/SUMPRODUCT(TOCA_current!$D$4:$D$137,TOCA_current!$S$4:$S$137)-TOCA_current!AF38)*RT1SC!$C$4*VLOOKUP(Init!$R$4,Init!$K:$M,3,FALSE),0)</f>
        <v>577.32865132809843</v>
      </c>
      <c r="W38" s="237">
        <f>TOCA_current!X38*VLOOKUP(Init!$R$4,Init!$K:$M,3,FALSE)</f>
        <v>0</v>
      </c>
      <c r="X38" s="237">
        <f>IF(TOCA_current!AH38=0,SUM(LS_current!D39:AA39),0)</f>
        <v>17.510929645537317</v>
      </c>
      <c r="Y38" s="218">
        <f>TOCA_current!D38*SUM(Charges_NonSlice!P38:U38)</f>
        <v>943962.02772062272</v>
      </c>
      <c r="Z38" s="218">
        <f>TOCA_current!AI38*RT1SC!$C$4*VLOOKUP(Init!$R$4,Init!$K:$M,3,FALSE)+IF(VLOOKUP($B38,TOCA_current!B:AM,33,FALSE)=0,SUM(LS_current!D39:AA39),SUM(LS_current!D39:AY39)/2)</f>
        <v>25853.674060813537</v>
      </c>
      <c r="AA38" s="219">
        <f t="shared" si="1"/>
        <v>36.511716884038073</v>
      </c>
      <c r="AB38" s="224">
        <f>IF(TOCA_current!E38=1,"",AA38/O38-1)</f>
        <v>6.6537706453367873E-2</v>
      </c>
      <c r="AC38" s="235">
        <f t="shared" si="2"/>
        <v>47</v>
      </c>
    </row>
    <row r="39" spans="2:29" x14ac:dyDescent="0.25">
      <c r="B39" s="27">
        <v>10095</v>
      </c>
      <c r="C39" s="28" t="s">
        <v>43</v>
      </c>
      <c r="D39" s="217">
        <f>IF(Init!$R$9="Yes",(TOCA_previous!AB39-(TOCA_previous!AB39/IF(TOCA_previous!Y39=0,1,TOCA_previous!Y39))*LDD_previous!D40),(TOCA_current!AI39-(TOCA_current!AI39/TOCA_current!AF39)*LDD_current!D40))*Rates_previous!$E$74*100*12</f>
        <v>1209812.8167599998</v>
      </c>
      <c r="E39" s="218">
        <f>IF(Init!$R$9="Yes",(TOCA_previous!AB39-LDD_previous!D40),(TOCA_current!AI39-LDD_current!D40))*Rates_previous!$E$75*100*12</f>
        <v>-186043.33056</v>
      </c>
      <c r="F39" s="218">
        <f>IF(VLOOKUP($B39,TOCA_current!$B:$AH,33,FALSE)=0,(SUMPRODUCT(LS_Demand_Rates_Restatement!$C$4:$Z$4,IF(Init!$R$9="Yes",LS_previous!$D40:$AA40,LS_current!$D40:$AA40))-SUMPRODUCT(LS_Demand_Rates_Restatement!$C$4:$Z$4,IF(Init!$R$9="Yes",LDD_previous!$F40:$AC40,LDD_current!$F40:$AC40))),(SUMPRODUCT(LS_Demand_Rates_Restatement!$C$4:$AX$4,IF(Init!$R$9="Yes",LS_previous!$D40:$AY40,LS_current!$D40:$AY40))-SUMPRODUCT(LS_Demand_Rates_Restatement!$C$4:$AX$4,IF(Init!$R$9="Yes",LDD_previous!$F40:$BA40,LDD_current!$F40:$BA40)))/2)</f>
        <v>7048.9543455638841</v>
      </c>
      <c r="G39" s="218">
        <f>+SUMPRODUCT(LS_Demand_Rates_Restatement!$C$6:$Z$6,IF(Init!$R$9="Yes",Demand_previous!D40:AA40,Demand_current!D40:AA40))-SUMPRODUCT(LS_Demand_Rates_Restatement!$C$6:$Z$6,IF(Init!$R$9="Yes",LDD_previous!BB40:BY40,LDD_current!BB40:BY40))</f>
        <v>52367.661940918792</v>
      </c>
      <c r="H39" s="218">
        <f>-IRD!C40*Rates_previous!$H$32</f>
        <v>0</v>
      </c>
      <c r="I39" s="218">
        <f>+IF(AND(L39&gt;0,J39&gt;0),-1*MIN(L39,J39)*Rates_previous!$H$33,IF(AND(L39&lt;0,K39&lt;ABS(L39)),(-1*L39-K39)*Rates_previous!$H$33,IF(AND(K39&gt;0,J39&gt;0,L39&lt;=0,ABS(L39)&lt;K39),-1*MIN(K39,K39+L39,J39)*Rates_previous!$H$33,0)))*IF(VLOOKUP($B39,TOCA_current!$B:$AH,33,FALSE)=0,1,0)*(1-TOCA_previous!AI39)</f>
        <v>0</v>
      </c>
      <c r="J39" s="237">
        <f>MAX(IF(Init!$R$9="Yes",(TOCA_previous!S39/SUMPRODUCT(TOCA_previous!$D$4:$D$137,TOCA_previous!$S$4:$S$137)-TOCA_previous!Y39)*RT1SC!$C$3*VLOOKUP(Init!$R$3,Init!$K:$M,3,FALSE),V39),0)</f>
        <v>0</v>
      </c>
      <c r="K39" s="237">
        <f>IF(Init!$R$9="Yes",TOCA_previous!W39*VLOOKUP(Init!$R$3,Init!$K:$M,3,FALSE),W39)</f>
        <v>0</v>
      </c>
      <c r="L39" s="237">
        <f>IF(Init!$R$9="No",X39,IF(TOCA_previous!AA39=0,SUM(LS_previous!D40:AA40),0))</f>
        <v>1.2570033600043189</v>
      </c>
      <c r="M39" s="218">
        <f>+TOCA_previous!$D39*SUM(Charges_NonSlice!D39:I39)</f>
        <v>1083186.1024864826</v>
      </c>
      <c r="N39" s="218">
        <f>IF(Init!$R$9="Yes",TOCA_previous!AB39*RT1SC!$C$3*VLOOKUP(Init!$R$3,Init!$K:$M,3,FALSE)+IF(VLOOKUP($B39,TOCA_current!B:AS,33,FALSE)=0,SUM(LS_previous!D40:AA40),SUM(LS_previous!D40:AY40)/2),Z39)</f>
        <v>32047.695905796005</v>
      </c>
      <c r="O39" s="219">
        <f t="shared" si="0"/>
        <v>33.799188112321744</v>
      </c>
      <c r="P39" s="217">
        <f>(TOCA_current!AI39-(TOCA_current!AI39/TOCA_current!AF39)*LDD_current!D40)*Rates_current!$E$74*100*12</f>
        <v>1278502.8977566105</v>
      </c>
      <c r="Q39" s="218">
        <f>(TOCA_current!AI39-LDD_current!D40)*Rates_current!$E$75*100*12</f>
        <v>-190062.85548792622</v>
      </c>
      <c r="R39" s="218">
        <f>IF(VLOOKUP($B39,TOCA_current!$B:$AH,33,FALSE)=0,(SUMPRODUCT(LS_Demand_Rates_Restatement!$C$5:$Z$5,LS_current!$D40:$AA40)-SUMPRODUCT(LS_Demand_Rates_Restatement!$C$5:$Z$5,LDD_current!$F40:$AC40)),(SUMPRODUCT(LS_Demand_Rates_Restatement!$C$5:$AX$5,LS_current!$D40:$AY40)-SUMPRODUCT(LS_Demand_Rates_Restatement!$C$5:$AX$5,LDD_current!$F40:$BA40))/2)</f>
        <v>15521.631071922977</v>
      </c>
      <c r="S39" s="218">
        <f>+SUMPRODUCT(LS_Demand_Rates_Restatement!$C$7:$Z$7,Demand_current!D40:AA40)-SUMPRODUCT(LS_Demand_Rates_Restatement!$C$7:$Z$7,LDD_current!BB40:BY40)</f>
        <v>57086.090850881403</v>
      </c>
      <c r="T39" s="218">
        <f>-IRD!G40*Rates_current!$H$32</f>
        <v>0</v>
      </c>
      <c r="U39" s="218">
        <f>+IF(AND(X39&gt;0,V39&gt;0),-1*MIN(X39,V39)*Rates_current!$H$33,IF(AND(X39&lt;0,W39&lt;ABS(X39)),(-1*X39-W39)*Rates_current!$H$33,0))*IF(VLOOKUP($B39,TOCA_current!$B:$AH,33,FALSE)=0,1,0)*(1-TOCA_current!AP39)</f>
        <v>18.432865617198743</v>
      </c>
      <c r="V39" s="237">
        <f>MAX((TOCA_current!S39/SUMPRODUCT(TOCA_current!$D$4:$D$137,TOCA_current!$S$4:$S$137)-TOCA_current!AF39)*RT1SC!$C$4*VLOOKUP(Init!$R$4,Init!$K:$M,3,FALSE),0)</f>
        <v>2.0828096742597451</v>
      </c>
      <c r="W39" s="237">
        <f>TOCA_current!X39*VLOOKUP(Init!$R$4,Init!$K:$M,3,FALSE)</f>
        <v>0</v>
      </c>
      <c r="X39" s="237">
        <f>IF(TOCA_current!AH39=0,SUM(LS_current!D40:AA40),0)</f>
        <v>366.6473470131034</v>
      </c>
      <c r="Y39" s="218">
        <f>TOCA_current!D39*SUM(Charges_NonSlice!P39:U39)</f>
        <v>1161066.1970571058</v>
      </c>
      <c r="Z39" s="218">
        <f>TOCA_current!AI39*RT1SC!$C$4*VLOOKUP(Init!$R$4,Init!$K:$M,3,FALSE)+IF(VLOOKUP($B39,TOCA_current!B:AM,33,FALSE)=0,SUM(LS_current!D40:AA40),SUM(LS_current!D40:AY40)/2)</f>
        <v>32048.457074573107</v>
      </c>
      <c r="AA39" s="219">
        <f t="shared" si="1"/>
        <v>36.228458498187202</v>
      </c>
      <c r="AB39" s="224">
        <f>IF(TOCA_current!E39=1,"",AA39/O39-1)</f>
        <v>7.1873631336719868E-2</v>
      </c>
      <c r="AC39" s="235">
        <f t="shared" si="2"/>
        <v>28</v>
      </c>
    </row>
    <row r="40" spans="2:29" x14ac:dyDescent="0.25">
      <c r="B40" s="27">
        <v>10097</v>
      </c>
      <c r="C40" s="28" t="s">
        <v>44</v>
      </c>
      <c r="D40" s="217">
        <f>IF(Init!$R$9="Yes",(TOCA_previous!AB40-(TOCA_previous!AB40/IF(TOCA_previous!Y40=0,1,TOCA_previous!Y40))*LDD_previous!D41),(TOCA_current!AI40-(TOCA_current!AI40/TOCA_current!AF40)*LDD_current!D41))*Rates_previous!$E$74*100*12</f>
        <v>676563.28500000003</v>
      </c>
      <c r="E40" s="218">
        <f>IF(Init!$R$9="Yes",(TOCA_previous!AB40-LDD_previous!D41),(TOCA_current!AI40-LDD_current!D41))*Rates_previous!$E$75*100*12</f>
        <v>-104040.95999999999</v>
      </c>
      <c r="F40" s="218">
        <f>IF(VLOOKUP($B40,TOCA_current!$B:$AH,33,FALSE)=0,(SUMPRODUCT(LS_Demand_Rates_Restatement!$C$4:$Z$4,IF(Init!$R$9="Yes",LS_previous!$D41:$AA41,LS_current!$D41:$AA41))-SUMPRODUCT(LS_Demand_Rates_Restatement!$C$4:$Z$4,IF(Init!$R$9="Yes",LDD_previous!$F41:$AC41,LDD_current!$F41:$AC41))),(SUMPRODUCT(LS_Demand_Rates_Restatement!$C$4:$AX$4,IF(Init!$R$9="Yes",LS_previous!$D41:$AY41,LS_current!$D41:$AY41))-SUMPRODUCT(LS_Demand_Rates_Restatement!$C$4:$AX$4,IF(Init!$R$9="Yes",LDD_previous!$F41:$BA41,LDD_current!$F41:$BA41)))/2)</f>
        <v>50354.546059987566</v>
      </c>
      <c r="G40" s="218">
        <f>+SUMPRODUCT(LS_Demand_Rates_Restatement!$C$6:$Z$6,IF(Init!$R$9="Yes",Demand_previous!D41:AA41,Demand_current!D41:AA41))-SUMPRODUCT(LS_Demand_Rates_Restatement!$C$6:$Z$6,IF(Init!$R$9="Yes",LDD_previous!BB41:BY41,LDD_current!BB41:BY41))</f>
        <v>70853.174408547013</v>
      </c>
      <c r="H40" s="218">
        <f>-IRD!C41*Rates_previous!$H$32</f>
        <v>0</v>
      </c>
      <c r="I40" s="218">
        <f>+IF(AND(L40&gt;0,J40&gt;0),-1*MIN(L40,J40)*Rates_previous!$H$33,IF(AND(L40&lt;0,K40&lt;ABS(L40)),(-1*L40-K40)*Rates_previous!$H$33,IF(AND(K40&gt;0,J40&gt;0,L40&lt;=0,ABS(L40)&lt;K40),-1*MIN(K40,K40+L40,J40)*Rates_previous!$H$33,0)))*IF(VLOOKUP($B40,TOCA_current!$B:$AH,33,FALSE)=0,1,0)*(1-TOCA_previous!AI40)</f>
        <v>4.4955199729486042</v>
      </c>
      <c r="J40" s="237">
        <f>MAX(IF(Init!$R$9="Yes",(TOCA_previous!S40/SUMPRODUCT(TOCA_previous!$D$4:$D$137,TOCA_previous!$S$4:$S$137)-TOCA_previous!Y40)*RT1SC!$C$3*VLOOKUP(Init!$R$3,Init!$K:$M,3,FALSE),V40),0)</f>
        <v>1.6288115844016684</v>
      </c>
      <c r="K40" s="237">
        <f>IF(Init!$R$9="Yes",TOCA_previous!W40*VLOOKUP(Init!$R$3,Init!$K:$M,3,FALSE),W40)</f>
        <v>0</v>
      </c>
      <c r="L40" s="237">
        <f>IF(Init!$R$9="No",X40,IF(TOCA_previous!AA40=0,SUM(LS_previous!D41:AA41),0))</f>
        <v>1142.5132600000015</v>
      </c>
      <c r="M40" s="218">
        <f>+TOCA_previous!$D40*SUM(Charges_NonSlice!D40:I40)</f>
        <v>693734.54098850768</v>
      </c>
      <c r="N40" s="218">
        <f>IF(Init!$R$9="Yes",TOCA_previous!AB40*RT1SC!$C$3*VLOOKUP(Init!$R$3,Init!$K:$M,3,FALSE)+IF(VLOOKUP($B40,TOCA_current!B:AS,33,FALSE)=0,SUM(LS_previous!D41:AA41),SUM(LS_previous!D41:AY41)/2),Z40)</f>
        <v>19063.834373500002</v>
      </c>
      <c r="O40" s="219">
        <f t="shared" si="0"/>
        <v>36.390084355372117</v>
      </c>
      <c r="P40" s="217">
        <f>(TOCA_current!AI40-(TOCA_current!AI40/TOCA_current!AF40)*LDD_current!D41)*Rates_current!$E$74*100*12</f>
        <v>715367.54588898434</v>
      </c>
      <c r="Q40" s="218">
        <f>(TOCA_current!AI40-LDD_current!D41)*Rates_current!$E$75*100*12</f>
        <v>-106346.8833223827</v>
      </c>
      <c r="R40" s="218">
        <f>IF(VLOOKUP($B40,TOCA_current!$B:$AH,33,FALSE)=0,(SUMPRODUCT(LS_Demand_Rates_Restatement!$C$5:$Z$5,LS_current!$D41:$AA41)-SUMPRODUCT(LS_Demand_Rates_Restatement!$C$5:$Z$5,LDD_current!$F41:$AC41)),(SUMPRODUCT(LS_Demand_Rates_Restatement!$C$5:$AX$5,LS_current!$D41:$AY41)-SUMPRODUCT(LS_Demand_Rates_Restatement!$C$5:$AX$5,LDD_current!$F41:$BA41))/2)</f>
        <v>39830.418908452579</v>
      </c>
      <c r="S40" s="218">
        <f>+SUMPRODUCT(LS_Demand_Rates_Restatement!$C$7:$Z$7,Demand_current!D41:AA41)-SUMPRODUCT(LS_Demand_Rates_Restatement!$C$7:$Z$7,LDD_current!BB41:BY41)</f>
        <v>75557.717880528857</v>
      </c>
      <c r="T40" s="218">
        <f>-IRD!G41*Rates_current!$H$32</f>
        <v>0</v>
      </c>
      <c r="U40" s="218">
        <f>+IF(AND(X40&gt;0,V40&gt;0),-1*MIN(X40,V40)*Rates_current!$H$33,IF(AND(X40&lt;0,W40&lt;ABS(X40)),(-1*X40-W40)*Rates_current!$H$33,0))*IF(VLOOKUP($B40,TOCA_current!$B:$AH,33,FALSE)=0,1,0)*(1-TOCA_current!AP40)</f>
        <v>0</v>
      </c>
      <c r="V40" s="237">
        <f>MAX((TOCA_current!S40/SUMPRODUCT(TOCA_current!$D$4:$D$137,TOCA_current!$S$4:$S$137)-TOCA_current!AF40)*RT1SC!$C$4*VLOOKUP(Init!$R$4,Init!$K:$M,3,FALSE),0)</f>
        <v>0</v>
      </c>
      <c r="W40" s="237">
        <f>TOCA_current!X40*VLOOKUP(Init!$R$4,Init!$K:$M,3,FALSE)</f>
        <v>0</v>
      </c>
      <c r="X40" s="237">
        <f>IF(TOCA_current!AH40=0,SUM(LS_current!D41:AA41),0)</f>
        <v>1337.1680547662886</v>
      </c>
      <c r="Y40" s="218">
        <f>TOCA_current!D40*SUM(Charges_NonSlice!P40:U40)</f>
        <v>724408.79935558315</v>
      </c>
      <c r="Z40" s="218">
        <f>TOCA_current!AI40*RT1SC!$C$4*VLOOKUP(Init!$R$4,Init!$K:$M,3,FALSE)+IF(VLOOKUP($B40,TOCA_current!B:AM,33,FALSE)=0,SUM(LS_current!D41:AA41),SUM(LS_current!D41:AY41)/2)</f>
        <v>19064.260041726287</v>
      </c>
      <c r="AA40" s="219">
        <f t="shared" si="1"/>
        <v>37.998264698973713</v>
      </c>
      <c r="AB40" s="224">
        <f>IF(TOCA_current!E40=1,"",AA40/O40-1)</f>
        <v>4.4192817139325768E-2</v>
      </c>
      <c r="AC40" s="235">
        <f t="shared" si="2"/>
        <v>108</v>
      </c>
    </row>
    <row r="41" spans="2:29" x14ac:dyDescent="0.25">
      <c r="B41" s="27">
        <v>10101</v>
      </c>
      <c r="C41" s="28" t="s">
        <v>45</v>
      </c>
      <c r="D41" s="217">
        <f>IF(Init!$R$9="Yes",(TOCA_previous!AB41-(TOCA_previous!AB41/IF(TOCA_previous!Y41=0,1,TOCA_previous!Y41))*LDD_previous!D42),(TOCA_current!AI41-(TOCA_current!AI41/TOCA_current!AF41)*LDD_current!D42))*Rates_previous!$E$74*100*12</f>
        <v>23953245.214066166</v>
      </c>
      <c r="E41" s="218">
        <f>IF(Init!$R$9="Yes",(TOCA_previous!AB41-LDD_previous!D42),(TOCA_current!AI41-LDD_current!D42))*Rates_previous!$E$75*100*12</f>
        <v>-3683496.6993321986</v>
      </c>
      <c r="F41" s="218">
        <f>IF(VLOOKUP($B41,TOCA_current!$B:$AH,33,FALSE)=0,(SUMPRODUCT(LS_Demand_Rates_Restatement!$C$4:$Z$4,IF(Init!$R$9="Yes",LS_previous!$D42:$AA42,LS_current!$D42:$AA42))-SUMPRODUCT(LS_Demand_Rates_Restatement!$C$4:$Z$4,IF(Init!$R$9="Yes",LDD_previous!$F42:$AC42,LDD_current!$F42:$AC42))),(SUMPRODUCT(LS_Demand_Rates_Restatement!$C$4:$AX$4,IF(Init!$R$9="Yes",LS_previous!$D42:$AY42,LS_current!$D42:$AY42))-SUMPRODUCT(LS_Demand_Rates_Restatement!$C$4:$AX$4,IF(Init!$R$9="Yes",LDD_previous!$F42:$BA42,LDD_current!$F42:$BA42)))/2)</f>
        <v>552631.82940961246</v>
      </c>
      <c r="G41" s="218">
        <f>+SUMPRODUCT(LS_Demand_Rates_Restatement!$C$6:$Z$6,IF(Init!$R$9="Yes",Demand_previous!D42:AA42,Demand_current!D42:AA42))-SUMPRODUCT(LS_Demand_Rates_Restatement!$C$6:$Z$6,IF(Init!$R$9="Yes",LDD_previous!BB42:BY42,LDD_current!BB42:BY42))</f>
        <v>1583312.9748625634</v>
      </c>
      <c r="H41" s="218">
        <f>-IRD!C42*Rates_previous!$H$32</f>
        <v>0</v>
      </c>
      <c r="I41" s="218">
        <f>+IF(AND(L41&gt;0,J41&gt;0),-1*MIN(L41,J41)*Rates_previous!$H$33,IF(AND(L41&lt;0,K41&lt;ABS(L41)),(-1*L41-K41)*Rates_previous!$H$33,IF(AND(K41&gt;0,J41&gt;0,L41&lt;=0,ABS(L41)&lt;K41),-1*MIN(K41,K41+L41,J41)*Rates_previous!$H$33,0)))*IF(VLOOKUP($B41,TOCA_current!$B:$AH,33,FALSE)=0,1,0)*(1-TOCA_previous!AI41)</f>
        <v>4.5944817109641818</v>
      </c>
      <c r="J41" s="237">
        <f>MAX(IF(Init!$R$9="Yes",(TOCA_previous!S41/SUMPRODUCT(TOCA_previous!$D$4:$D$137,TOCA_previous!$S$4:$S$137)-TOCA_previous!Y41)*RT1SC!$C$3*VLOOKUP(Init!$R$3,Init!$K:$M,3,FALSE),V41),0)</f>
        <v>1.754627013566795</v>
      </c>
      <c r="K41" s="237">
        <f>IF(Init!$R$9="Yes",TOCA_previous!W41*VLOOKUP(Init!$R$3,Init!$K:$M,3,FALSE),W41)</f>
        <v>16924.32</v>
      </c>
      <c r="L41" s="237">
        <f>IF(Init!$R$9="No",X41,IF(TOCA_previous!AA41=0,SUM(LS_previous!D42:AA42),0))</f>
        <v>-1919.2447795199569</v>
      </c>
      <c r="M41" s="218">
        <f>+TOCA_previous!$D41*SUM(Charges_NonSlice!D41:I41)</f>
        <v>22405697.913487855</v>
      </c>
      <c r="N41" s="218">
        <f>IF(Init!$R$9="Yes",TOCA_previous!AB41*RT1SC!$C$3*VLOOKUP(Init!$R$3,Init!$K:$M,3,FALSE)+IF(VLOOKUP($B41,TOCA_current!B:AS,33,FALSE)=0,SUM(LS_previous!D42:AA42),SUM(LS_previous!D42:AY42)/2),Z41)</f>
        <v>666860.82465532806</v>
      </c>
      <c r="O41" s="219">
        <f t="shared" si="0"/>
        <v>33.59876166825125</v>
      </c>
      <c r="P41" s="217">
        <f>(TOCA_current!AI41-(TOCA_current!AI41/TOCA_current!AF41)*LDD_current!D42)*Rates_current!$E$74*100*12</f>
        <v>25160088.127420798</v>
      </c>
      <c r="Q41" s="218">
        <f>(TOCA_current!AI41-LDD_current!D42)*Rates_current!$E$75*100*12</f>
        <v>-3740310.7980564153</v>
      </c>
      <c r="R41" s="218">
        <f>IF(VLOOKUP($B41,TOCA_current!$B:$AH,33,FALSE)=0,(SUMPRODUCT(LS_Demand_Rates_Restatement!$C$5:$Z$5,LS_current!$D42:$AA42)-SUMPRODUCT(LS_Demand_Rates_Restatement!$C$5:$Z$5,LDD_current!$F42:$AC42)),(SUMPRODUCT(LS_Demand_Rates_Restatement!$C$5:$AX$5,LS_current!$D42:$AY42)-SUMPRODUCT(LS_Demand_Rates_Restatement!$C$5:$AX$5,LDD_current!$F42:$BA42))/2)</f>
        <v>134724.07710807558</v>
      </c>
      <c r="S41" s="218">
        <f>+SUMPRODUCT(LS_Demand_Rates_Restatement!$C$7:$Z$7,Demand_current!D42:AA42)-SUMPRODUCT(LS_Demand_Rates_Restatement!$C$7:$Z$7,LDD_current!BB42:BY42)</f>
        <v>1665584.3011543066</v>
      </c>
      <c r="T41" s="218">
        <f>-IRD!G42*Rates_current!$H$32</f>
        <v>0</v>
      </c>
      <c r="U41" s="218">
        <f>+IF(AND(X41&gt;0,V41&gt;0),-1*MIN(X41,V41)*Rates_current!$H$33,IF(AND(X41&lt;0,W41&lt;ABS(X41)),(-1*X41-W41)*Rates_current!$H$33,0))*IF(VLOOKUP($B41,TOCA_current!$B:$AH,33,FALSE)=0,1,0)*(1-TOCA_current!AP41)</f>
        <v>0</v>
      </c>
      <c r="V41" s="237">
        <f>MAX((TOCA_current!S41/SUMPRODUCT(TOCA_current!$D$4:$D$137,TOCA_current!$S$4:$S$137)-TOCA_current!AF41)*RT1SC!$C$4*VLOOKUP(Init!$R$4,Init!$K:$M,3,FALSE),0)</f>
        <v>0</v>
      </c>
      <c r="W41" s="237">
        <f>TOCA_current!X41*VLOOKUP(Init!$R$4,Init!$K:$M,3,FALSE)</f>
        <v>26606.736000000001</v>
      </c>
      <c r="X41" s="237">
        <f>IF(TOCA_current!AH41=0,SUM(LS_current!D42:AA42),0)</f>
        <v>-4118.2466849608463</v>
      </c>
      <c r="Y41" s="218">
        <f>TOCA_current!D41*SUM(Charges_NonSlice!P41:U41)</f>
        <v>23220085.707626764</v>
      </c>
      <c r="Z41" s="218">
        <f>TOCA_current!AI41*RT1SC!$C$4*VLOOKUP(Init!$R$4,Init!$K:$M,3,FALSE)+IF(VLOOKUP($B41,TOCA_current!B:AM,33,FALSE)=0,SUM(LS_current!D42:AA42),SUM(LS_current!D42:AY42)/2)</f>
        <v>657194.2935566071</v>
      </c>
      <c r="AA41" s="219">
        <f t="shared" si="1"/>
        <v>35.332147487106432</v>
      </c>
      <c r="AB41" s="224">
        <f>IF(TOCA_current!E41=1,"",AA41/O41-1)</f>
        <v>5.1590765039805753E-2</v>
      </c>
      <c r="AC41" s="235">
        <f t="shared" si="2"/>
        <v>98</v>
      </c>
    </row>
    <row r="42" spans="2:29" x14ac:dyDescent="0.25">
      <c r="B42" s="27">
        <v>10103</v>
      </c>
      <c r="C42" s="28" t="s">
        <v>46</v>
      </c>
      <c r="D42" s="217">
        <f>IF(Init!$R$9="Yes",(TOCA_previous!AB42-(TOCA_previous!AB42/IF(TOCA_previous!Y42=0,1,TOCA_previous!Y42))*LDD_previous!D43),(TOCA_current!AI42-(TOCA_current!AI42/TOCA_current!AF42)*LDD_current!D43))*Rates_previous!$E$74*100*12</f>
        <v>47045975.238479994</v>
      </c>
      <c r="E42" s="218">
        <f>IF(Init!$R$9="Yes",(TOCA_previous!AB42-LDD_previous!D43),(TOCA_current!AI42-LDD_current!D43))*Rates_previous!$E$75*100*12</f>
        <v>-7234664.5708799986</v>
      </c>
      <c r="F42" s="218">
        <f>IF(VLOOKUP($B42,TOCA_current!$B:$AH,33,FALSE)=0,(SUMPRODUCT(LS_Demand_Rates_Restatement!$C$4:$Z$4,IF(Init!$R$9="Yes",LS_previous!$D43:$AA43,LS_current!$D43:$AA43))-SUMPRODUCT(LS_Demand_Rates_Restatement!$C$4:$Z$4,IF(Init!$R$9="Yes",LDD_previous!$F43:$AC43,LDD_current!$F43:$AC43))),(SUMPRODUCT(LS_Demand_Rates_Restatement!$C$4:$AX$4,IF(Init!$R$9="Yes",LS_previous!$D43:$AY43,LS_current!$D43:$AY43))-SUMPRODUCT(LS_Demand_Rates_Restatement!$C$4:$AX$4,IF(Init!$R$9="Yes",LDD_previous!$F43:$BA43,LDD_current!$F43:$BA43)))/2)</f>
        <v>360083.38095174043</v>
      </c>
      <c r="G42" s="218">
        <f>+SUMPRODUCT(LS_Demand_Rates_Restatement!$C$6:$Z$6,IF(Init!$R$9="Yes",Demand_previous!D43:AA43,Demand_current!D43:AA43))-SUMPRODUCT(LS_Demand_Rates_Restatement!$C$6:$Z$6,IF(Init!$R$9="Yes",LDD_previous!BB43:BY43,LDD_current!BB43:BY43))</f>
        <v>0</v>
      </c>
      <c r="H42" s="218">
        <f>-IRD!C43*Rates_previous!$H$32</f>
        <v>0</v>
      </c>
      <c r="I42" s="218">
        <f>+IF(AND(L42&gt;0,J42&gt;0),-1*MIN(L42,J42)*Rates_previous!$H$33,IF(AND(L42&lt;0,K42&lt;ABS(L42)),(-1*L42-K42)*Rates_previous!$H$33,IF(AND(K42&gt;0,J42&gt;0,L42&lt;=0,ABS(L42)&lt;K42),-1*MIN(K42,K42+L42,J42)*Rates_previous!$H$33,0)))*IF(VLOOKUP($B42,TOCA_current!$B:$AH,33,FALSE)=0,1,0)*(1-TOCA_previous!AI42)</f>
        <v>0</v>
      </c>
      <c r="J42" s="237">
        <f>MAX(IF(Init!$R$9="Yes",(TOCA_previous!S42/SUMPRODUCT(TOCA_previous!$D$4:$D$137,TOCA_previous!$S$4:$S$137)-TOCA_previous!Y42)*RT1SC!$C$3*VLOOKUP(Init!$R$3,Init!$K:$M,3,FALSE),V42),0)</f>
        <v>192830.87226418927</v>
      </c>
      <c r="K42" s="237">
        <f>IF(Init!$R$9="Yes",TOCA_previous!W42*VLOOKUP(Init!$R$3,Init!$K:$M,3,FALSE),W42)</f>
        <v>78734.87999999999</v>
      </c>
      <c r="L42" s="237">
        <f>IF(Init!$R$9="No",X42,IF(TOCA_previous!AA42=0,SUM(LS_previous!D43:AA43),0))</f>
        <v>0</v>
      </c>
      <c r="M42" s="218">
        <f>+TOCA_previous!$D42*SUM(Charges_NonSlice!D42:I42)</f>
        <v>40171394.048551738</v>
      </c>
      <c r="N42" s="218">
        <f>IF(Init!$R$9="Yes",TOCA_previous!AB42*RT1SC!$C$3*VLOOKUP(Init!$R$3,Init!$K:$M,3,FALSE)+IF(VLOOKUP($B42,TOCA_current!B:AS,33,FALSE)=0,SUM(LS_previous!D43:AA43),SUM(LS_previous!D43:AY43)/2),Z42)</f>
        <v>1246126.6434901685</v>
      </c>
      <c r="O42" s="219">
        <f t="shared" si="0"/>
        <v>32.237007577367216</v>
      </c>
      <c r="P42" s="217">
        <f>(TOCA_current!AI42-(TOCA_current!AI42/TOCA_current!AF42)*LDD_current!D43)*Rates_current!$E$74*100*12</f>
        <v>50951991.572937205</v>
      </c>
      <c r="Q42" s="218">
        <f>(TOCA_current!AI42-LDD_current!D43)*Rates_current!$E$75*100*12</f>
        <v>-7574547.5650793277</v>
      </c>
      <c r="R42" s="218">
        <f>IF(VLOOKUP($B42,TOCA_current!$B:$AH,33,FALSE)=0,(SUMPRODUCT(LS_Demand_Rates_Restatement!$C$5:$Z$5,LS_current!$D43:$AA43)-SUMPRODUCT(LS_Demand_Rates_Restatement!$C$5:$Z$5,LDD_current!$F43:$AC43)),(SUMPRODUCT(LS_Demand_Rates_Restatement!$C$5:$AX$5,LS_current!$D43:$AY43)-SUMPRODUCT(LS_Demand_Rates_Restatement!$C$5:$AX$5,LDD_current!$F43:$BA43))/2)</f>
        <v>-47350.547750301579</v>
      </c>
      <c r="S42" s="218">
        <f>+SUMPRODUCT(LS_Demand_Rates_Restatement!$C$7:$Z$7,Demand_current!D43:AA43)-SUMPRODUCT(LS_Demand_Rates_Restatement!$C$7:$Z$7,LDD_current!BB43:BY43)</f>
        <v>0</v>
      </c>
      <c r="T42" s="218">
        <f>-IRD!G43*Rates_current!$H$32</f>
        <v>0</v>
      </c>
      <c r="U42" s="218">
        <f>+IF(AND(X42&gt;0,V42&gt;0),-1*MIN(X42,V42)*Rates_current!$H$33,IF(AND(X42&lt;0,W42&lt;ABS(X42)),(-1*X42-W42)*Rates_current!$H$33,0))*IF(VLOOKUP($B42,TOCA_current!$B:$AH,33,FALSE)=0,1,0)*(1-TOCA_current!AP42)</f>
        <v>0</v>
      </c>
      <c r="V42" s="237">
        <f>MAX((TOCA_current!S42/SUMPRODUCT(TOCA_current!$D$4:$D$137,TOCA_current!$S$4:$S$137)-TOCA_current!AF42)*RT1SC!$C$4*VLOOKUP(Init!$R$4,Init!$K:$M,3,FALSE),0)</f>
        <v>167326.91554858856</v>
      </c>
      <c r="W42" s="237">
        <f>TOCA_current!X42*VLOOKUP(Init!$R$4,Init!$K:$M,3,FALSE)</f>
        <v>0</v>
      </c>
      <c r="X42" s="237">
        <f>IF(TOCA_current!AH42=0,SUM(LS_current!D43:AA43),0)</f>
        <v>0</v>
      </c>
      <c r="Y42" s="218">
        <f>TOCA_current!D42*SUM(Charges_NonSlice!P42:U42)</f>
        <v>43330093.460107572</v>
      </c>
      <c r="Z42" s="218">
        <f>TOCA_current!AI42*RT1SC!$C$4*VLOOKUP(Init!$R$4,Init!$K:$M,3,FALSE)+IF(VLOOKUP($B42,TOCA_current!B:AM,33,FALSE)=0,SUM(LS_current!D43:AA43),SUM(LS_current!D43:AY43)/2)</f>
        <v>1262610.7043864704</v>
      </c>
      <c r="AA42" s="219">
        <f t="shared" si="1"/>
        <v>34.317856889358936</v>
      </c>
      <c r="AB42" s="224">
        <f>IF(TOCA_current!E42=1,"",AA42/O42-1)</f>
        <v>6.4548463656181054E-2</v>
      </c>
      <c r="AC42" s="235">
        <f t="shared" si="2"/>
        <v>56</v>
      </c>
    </row>
    <row r="43" spans="2:29" x14ac:dyDescent="0.25">
      <c r="B43" s="27">
        <v>10105</v>
      </c>
      <c r="C43" s="28" t="s">
        <v>47</v>
      </c>
      <c r="D43" s="217">
        <f>IF(Init!$R$9="Yes",(TOCA_previous!AB43-(TOCA_previous!AB43/IF(TOCA_previous!Y43=0,1,TOCA_previous!Y43))*LDD_previous!D44),(TOCA_current!AI43-(TOCA_current!AI43/TOCA_current!AF43)*LDD_current!D44))*Rates_previous!$E$74*100*12</f>
        <v>13976738.499480002</v>
      </c>
      <c r="E43" s="218">
        <f>IF(Init!$R$9="Yes",(TOCA_previous!AB43-LDD_previous!D44),(TOCA_current!AI43-LDD_current!D44))*Rates_previous!$E$75*100*12</f>
        <v>-2149323.3868800001</v>
      </c>
      <c r="F43" s="218">
        <f>IF(VLOOKUP($B43,TOCA_current!$B:$AH,33,FALSE)=0,(SUMPRODUCT(LS_Demand_Rates_Restatement!$C$4:$Z$4,IF(Init!$R$9="Yes",LS_previous!$D44:$AA44,LS_current!$D44:$AA44))-SUMPRODUCT(LS_Demand_Rates_Restatement!$C$4:$Z$4,IF(Init!$R$9="Yes",LDD_previous!$F44:$AC44,LDD_current!$F44:$AC44))),(SUMPRODUCT(LS_Demand_Rates_Restatement!$C$4:$AX$4,IF(Init!$R$9="Yes",LS_previous!$D44:$AY44,LS_current!$D44:$AY44))-SUMPRODUCT(LS_Demand_Rates_Restatement!$C$4:$AX$4,IF(Init!$R$9="Yes",LDD_previous!$F44:$BA44,LDD_current!$F44:$BA44)))/2)</f>
        <v>-28363.426979248427</v>
      </c>
      <c r="G43" s="218">
        <f>+SUMPRODUCT(LS_Demand_Rates_Restatement!$C$6:$Z$6,IF(Init!$R$9="Yes",Demand_previous!D44:AA44,Demand_current!D44:AA44))-SUMPRODUCT(LS_Demand_Rates_Restatement!$C$6:$Z$6,IF(Init!$R$9="Yes",LDD_previous!BB44:BY44,LDD_current!BB44:BY44))</f>
        <v>0</v>
      </c>
      <c r="H43" s="218">
        <f>-IRD!C44*Rates_previous!$H$32</f>
        <v>0</v>
      </c>
      <c r="I43" s="218">
        <f>+IF(AND(L43&gt;0,J43&gt;0),-1*MIN(L43,J43)*Rates_previous!$H$33,IF(AND(L43&lt;0,K43&lt;ABS(L43)),(-1*L43-K43)*Rates_previous!$H$33,IF(AND(K43&gt;0,J43&gt;0,L43&lt;=0,ABS(L43)&lt;K43),-1*MIN(K43,K43+L43,J43)*Rates_previous!$H$33,0)))*IF(VLOOKUP($B43,TOCA_current!$B:$AH,33,FALSE)=0,1,0)*(1-TOCA_previous!AI43)</f>
        <v>0</v>
      </c>
      <c r="J43" s="237">
        <f>MAX(IF(Init!$R$9="Yes",(TOCA_previous!S43/SUMPRODUCT(TOCA_previous!$D$4:$D$137,TOCA_previous!$S$4:$S$137)-TOCA_previous!Y43)*RT1SC!$C$3*VLOOKUP(Init!$R$3,Init!$K:$M,3,FALSE),V43),0)</f>
        <v>0.21264888031114237</v>
      </c>
      <c r="K43" s="237">
        <f>IF(Init!$R$9="Yes",TOCA_previous!W43*VLOOKUP(Init!$R$3,Init!$K:$M,3,FALSE),W43)</f>
        <v>77412.12</v>
      </c>
      <c r="L43" s="237">
        <f>IF(Init!$R$9="No",X43,IF(TOCA_previous!AA43=0,SUM(LS_previous!D44:AA44),0))</f>
        <v>0</v>
      </c>
      <c r="M43" s="218">
        <f>+TOCA_previous!$D43*SUM(Charges_NonSlice!D43:I43)</f>
        <v>11799051.685620753</v>
      </c>
      <c r="N43" s="218">
        <f>IF(Init!$R$9="Yes",TOCA_previous!AB43*RT1SC!$C$3*VLOOKUP(Init!$R$3,Init!$K:$M,3,FALSE)+IF(VLOOKUP($B43,TOCA_current!B:AS,33,FALSE)=0,SUM(LS_previous!D44:AA44),SUM(LS_previous!D44:AY44)/2),Z43)</f>
        <v>370207.56900526816</v>
      </c>
      <c r="O43" s="219">
        <f t="shared" si="0"/>
        <v>31.871449082805892</v>
      </c>
      <c r="P43" s="217">
        <f>(TOCA_current!AI43-(TOCA_current!AI43/TOCA_current!AF43)*LDD_current!D44)*Rates_current!$E$74*100*12</f>
        <v>14607607.26143482</v>
      </c>
      <c r="Q43" s="218">
        <f>(TOCA_current!AI43-LDD_current!D44)*Rates_current!$E$75*100*12</f>
        <v>-2171573.9188594362</v>
      </c>
      <c r="R43" s="218">
        <f>IF(VLOOKUP($B43,TOCA_current!$B:$AH,33,FALSE)=0,(SUMPRODUCT(LS_Demand_Rates_Restatement!$C$5:$Z$5,LS_current!$D44:$AA44)-SUMPRODUCT(LS_Demand_Rates_Restatement!$C$5:$Z$5,LDD_current!$F44:$AC44)),(SUMPRODUCT(LS_Demand_Rates_Restatement!$C$5:$AX$5,LS_current!$D44:$AY44)-SUMPRODUCT(LS_Demand_Rates_Restatement!$C$5:$AX$5,LDD_current!$F44:$BA44))/2)</f>
        <v>-31280.67592979809</v>
      </c>
      <c r="S43" s="218">
        <f>+SUMPRODUCT(LS_Demand_Rates_Restatement!$C$7:$Z$7,Demand_current!D44:AA44)-SUMPRODUCT(LS_Demand_Rates_Restatement!$C$7:$Z$7,LDD_current!BB44:BY44)</f>
        <v>0</v>
      </c>
      <c r="T43" s="218">
        <f>-IRD!G44*Rates_current!$H$32</f>
        <v>0</v>
      </c>
      <c r="U43" s="218">
        <f>+IF(AND(X43&gt;0,V43&gt;0),-1*MIN(X43,V43)*Rates_current!$H$33,IF(AND(X43&lt;0,W43&lt;ABS(X43)),(-1*X43-W43)*Rates_current!$H$33,0))*IF(VLOOKUP($B43,TOCA_current!$B:$AH,33,FALSE)=0,1,0)*(1-TOCA_current!AP43)</f>
        <v>0</v>
      </c>
      <c r="V43" s="237">
        <f>MAX((TOCA_current!S43/SUMPRODUCT(TOCA_current!$D$4:$D$137,TOCA_current!$S$4:$S$137)-TOCA_current!AF43)*RT1SC!$C$4*VLOOKUP(Init!$R$4,Init!$K:$M,3,FALSE),0)</f>
        <v>0</v>
      </c>
      <c r="W43" s="237">
        <f>TOCA_current!X43*VLOOKUP(Init!$R$4,Init!$K:$M,3,FALSE)</f>
        <v>47644.416000000005</v>
      </c>
      <c r="X43" s="237">
        <f>IF(TOCA_current!AH43=0,SUM(LS_current!D44:AA44),0)</f>
        <v>0</v>
      </c>
      <c r="Y43" s="218">
        <f>TOCA_current!D43*SUM(Charges_NonSlice!P43:U43)</f>
        <v>12404752.666645585</v>
      </c>
      <c r="Z43" s="218">
        <f>TOCA_current!AI43*RT1SC!$C$4*VLOOKUP(Init!$R$4,Init!$K:$M,3,FALSE)+IF(VLOOKUP($B43,TOCA_current!B:AM,33,FALSE)=0,SUM(LS_current!D44:AA44),SUM(LS_current!D44:AY44)/2)</f>
        <v>361979.558493716</v>
      </c>
      <c r="AA43" s="219">
        <f t="shared" si="1"/>
        <v>34.269207681960673</v>
      </c>
      <c r="AB43" s="224">
        <f>IF(TOCA_current!E43=1,"",AA43/O43-1)</f>
        <v>7.5232180153626205E-2</v>
      </c>
      <c r="AC43" s="235">
        <f t="shared" si="2"/>
        <v>21</v>
      </c>
    </row>
    <row r="44" spans="2:29" x14ac:dyDescent="0.25">
      <c r="B44" s="27">
        <v>10106</v>
      </c>
      <c r="C44" s="28" t="s">
        <v>48</v>
      </c>
      <c r="D44" s="217">
        <f>IF(Init!$R$9="Yes",(TOCA_previous!AB44-(TOCA_previous!AB44/IF(TOCA_previous!Y44=0,1,TOCA_previous!Y44))*LDD_previous!D45),(TOCA_current!AI44-(TOCA_current!AI44/TOCA_current!AF44)*LDD_current!D45))*Rates_previous!$E$74*100*12</f>
        <v>6905484.9524843991</v>
      </c>
      <c r="E44" s="218">
        <f>IF(Init!$R$9="Yes",(TOCA_previous!AB44-LDD_previous!D45),(TOCA_current!AI44-LDD_current!D45))*Rates_previous!$E$75*100*12</f>
        <v>-1061915.8616064</v>
      </c>
      <c r="F44" s="218">
        <f>IF(VLOOKUP($B44,TOCA_current!$B:$AH,33,FALSE)=0,(SUMPRODUCT(LS_Demand_Rates_Restatement!$C$4:$Z$4,IF(Init!$R$9="Yes",LS_previous!$D45:$AA45,LS_current!$D45:$AA45))-SUMPRODUCT(LS_Demand_Rates_Restatement!$C$4:$Z$4,IF(Init!$R$9="Yes",LDD_previous!$F45:$AC45,LDD_current!$F45:$AC45))),(SUMPRODUCT(LS_Demand_Rates_Restatement!$C$4:$AX$4,IF(Init!$R$9="Yes",LS_previous!$D45:$AY45,LS_current!$D45:$AY45))-SUMPRODUCT(LS_Demand_Rates_Restatement!$C$4:$AX$4,IF(Init!$R$9="Yes",LDD_previous!$F45:$BA45,LDD_current!$F45:$BA45)))/2)</f>
        <v>-25269.456125409062</v>
      </c>
      <c r="G44" s="218">
        <f>+SUMPRODUCT(LS_Demand_Rates_Restatement!$C$6:$Z$6,IF(Init!$R$9="Yes",Demand_previous!D45:AA45,Demand_current!D45:AA45))-SUMPRODUCT(LS_Demand_Rates_Restatement!$C$6:$Z$6,IF(Init!$R$9="Yes",LDD_previous!BB45:BY45,LDD_current!BB45:BY45))</f>
        <v>275556.44521990209</v>
      </c>
      <c r="H44" s="218">
        <f>-IRD!C45*Rates_previous!$H$32</f>
        <v>0</v>
      </c>
      <c r="I44" s="218">
        <f>+IF(AND(L44&gt;0,J44&gt;0),-1*MIN(L44,J44)*Rates_previous!$H$33,IF(AND(L44&lt;0,K44&lt;ABS(L44)),(-1*L44-K44)*Rates_previous!$H$33,IF(AND(K44&gt;0,J44&gt;0,L44&lt;=0,ABS(L44)&lt;K44),-1*MIN(K44,K44+L44,J44)*Rates_previous!$H$33,0)))*IF(VLOOKUP($B44,TOCA_current!$B:$AH,33,FALSE)=0,1,0)*(1-TOCA_previous!AI44)</f>
        <v>0</v>
      </c>
      <c r="J44" s="237">
        <f>MAX(IF(Init!$R$9="Yes",(TOCA_previous!S44/SUMPRODUCT(TOCA_previous!$D$4:$D$137,TOCA_previous!$S$4:$S$137)-TOCA_previous!Y44)*RT1SC!$C$3*VLOOKUP(Init!$R$3,Init!$K:$M,3,FALSE),V44),0)</f>
        <v>15858.040491318983</v>
      </c>
      <c r="K44" s="237">
        <f>IF(Init!$R$9="Yes",TOCA_previous!W44*VLOOKUP(Init!$R$3,Init!$K:$M,3,FALSE),W44)</f>
        <v>0</v>
      </c>
      <c r="L44" s="237">
        <f>IF(Init!$R$9="No",X44,IF(TOCA_previous!AA44=0,SUM(LS_previous!D45:AA45),0))</f>
        <v>0</v>
      </c>
      <c r="M44" s="218">
        <f>+TOCA_previous!$D44*SUM(Charges_NonSlice!D44:I44)</f>
        <v>0</v>
      </c>
      <c r="N44" s="218">
        <f>IF(Init!$R$9="Yes",TOCA_previous!AB44*RT1SC!$C$3*VLOOKUP(Init!$R$3,Init!$K:$M,3,FALSE)+IF(VLOOKUP($B44,TOCA_current!B:AS,33,FALSE)=0,SUM(LS_previous!D45:AA45),SUM(LS_previous!D45:AY45)/2),Z44)</f>
        <v>196685.720032788</v>
      </c>
      <c r="O44" s="219">
        <f t="shared" si="0"/>
        <v>0</v>
      </c>
      <c r="P44" s="217">
        <f>(TOCA_current!AI44-(TOCA_current!AI44/TOCA_current!AF44)*LDD_current!D45)*Rates_current!$E$74*100*12</f>
        <v>7628756.2442871965</v>
      </c>
      <c r="Q44" s="218">
        <f>(TOCA_current!AI44-LDD_current!D45)*Rates_current!$E$75*100*12</f>
        <v>-1134094.5712010413</v>
      </c>
      <c r="R44" s="218">
        <f>IF(VLOOKUP($B44,TOCA_current!$B:$AH,33,FALSE)=0,(SUMPRODUCT(LS_Demand_Rates_Restatement!$C$5:$Z$5,LS_current!$D45:$AA45)-SUMPRODUCT(LS_Demand_Rates_Restatement!$C$5:$Z$5,LDD_current!$F45:$AC45)),(SUMPRODUCT(LS_Demand_Rates_Restatement!$C$5:$AX$5,LS_current!$D45:$AY45)-SUMPRODUCT(LS_Demand_Rates_Restatement!$C$5:$AX$5,LDD_current!$F45:$BA45))/2)</f>
        <v>-5061.8304948562454</v>
      </c>
      <c r="S44" s="218">
        <f>+SUMPRODUCT(LS_Demand_Rates_Restatement!$C$7:$Z$7,Demand_current!D45:AA45)-SUMPRODUCT(LS_Demand_Rates_Restatement!$C$7:$Z$7,LDD_current!BB45:BY45)</f>
        <v>-22586.603421188654</v>
      </c>
      <c r="T44" s="218">
        <f>-IRD!G45*Rates_current!$H$32</f>
        <v>0</v>
      </c>
      <c r="U44" s="218">
        <f>+IF(AND(X44&gt;0,V44&gt;0),-1*MIN(X44,V44)*Rates_current!$H$33,IF(AND(X44&lt;0,W44&lt;ABS(X44)),(-1*X44-W44)*Rates_current!$H$33,0))*IF(VLOOKUP($B44,TOCA_current!$B:$AH,33,FALSE)=0,1,0)*(1-TOCA_current!AP44)</f>
        <v>0</v>
      </c>
      <c r="V44" s="237">
        <f>MAX((TOCA_current!S44/SUMPRODUCT(TOCA_current!$D$4:$D$137,TOCA_current!$S$4:$S$137)-TOCA_current!AF44)*RT1SC!$C$4*VLOOKUP(Init!$R$4,Init!$K:$M,3,FALSE),0)</f>
        <v>4433.7943131350657</v>
      </c>
      <c r="W44" s="237">
        <f>TOCA_current!X44*VLOOKUP(Init!$R$4,Init!$K:$M,3,FALSE)</f>
        <v>0</v>
      </c>
      <c r="X44" s="237">
        <f>IF(TOCA_current!AH44=0,SUM(LS_current!D45:AA45),0)</f>
        <v>0</v>
      </c>
      <c r="Y44" s="218">
        <f>TOCA_current!D44*SUM(Charges_NonSlice!P44:U44)</f>
        <v>0</v>
      </c>
      <c r="Z44" s="218">
        <f>TOCA_current!AI44*RT1SC!$C$4*VLOOKUP(Init!$R$4,Init!$K:$M,3,FALSE)+IF(VLOOKUP($B44,TOCA_current!B:AM,33,FALSE)=0,SUM(LS_current!D45:AA45),SUM(LS_current!D45:AY45)/2)</f>
        <v>203272.699431096</v>
      </c>
      <c r="AA44" s="219">
        <f t="shared" si="1"/>
        <v>0</v>
      </c>
      <c r="AB44" s="224" t="str">
        <f>IF(TOCA_current!E44=1,"",AA44/O44-1)</f>
        <v/>
      </c>
      <c r="AC44" s="235" t="str">
        <f t="shared" si="2"/>
        <v/>
      </c>
    </row>
    <row r="45" spans="2:29" x14ac:dyDescent="0.25">
      <c r="B45" s="27">
        <v>10109</v>
      </c>
      <c r="C45" s="28" t="s">
        <v>49</v>
      </c>
      <c r="D45" s="217">
        <f>IF(Init!$R$9="Yes",(TOCA_previous!AB45-(TOCA_previous!AB45/IF(TOCA_previous!Y45=0,1,TOCA_previous!Y45))*LDD_previous!D46),(TOCA_current!AI45-(TOCA_current!AI45/TOCA_current!AF45)*LDD_current!D46))*Rates_previous!$E$74*100*12</f>
        <v>3730581.2515085433</v>
      </c>
      <c r="E45" s="218">
        <f>IF(Init!$R$9="Yes",(TOCA_previous!AB45-LDD_previous!D46),(TOCA_current!AI45-LDD_current!D46))*Rates_previous!$E$75*100*12</f>
        <v>-573683.59083356161</v>
      </c>
      <c r="F45" s="218">
        <f>IF(VLOOKUP($B45,TOCA_current!$B:$AH,33,FALSE)=0,(SUMPRODUCT(LS_Demand_Rates_Restatement!$C$4:$Z$4,IF(Init!$R$9="Yes",LS_previous!$D46:$AA46,LS_current!$D46:$AA46))-SUMPRODUCT(LS_Demand_Rates_Restatement!$C$4:$Z$4,IF(Init!$R$9="Yes",LDD_previous!$F46:$AC46,LDD_current!$F46:$AC46))),(SUMPRODUCT(LS_Demand_Rates_Restatement!$C$4:$AX$4,IF(Init!$R$9="Yes",LS_previous!$D46:$AY46,LS_current!$D46:$AY46))-SUMPRODUCT(LS_Demand_Rates_Restatement!$C$4:$AX$4,IF(Init!$R$9="Yes",LDD_previous!$F46:$BA46,LDD_current!$F46:$BA46)))/2)</f>
        <v>306157.23397790693</v>
      </c>
      <c r="G45" s="218">
        <f>+SUMPRODUCT(LS_Demand_Rates_Restatement!$C$6:$Z$6,IF(Init!$R$9="Yes",Demand_previous!D46:AA46,Demand_current!D46:AA46))-SUMPRODUCT(LS_Demand_Rates_Restatement!$C$6:$Z$6,IF(Init!$R$9="Yes",LDD_previous!BB46:BY46,LDD_current!BB46:BY46))</f>
        <v>162359.55106584638</v>
      </c>
      <c r="H45" s="218">
        <f>-IRD!C46*Rates_previous!$H$32</f>
        <v>-211003.35000000003</v>
      </c>
      <c r="I45" s="218">
        <f>+IF(AND(L45&gt;0,J45&gt;0),-1*MIN(L45,J45)*Rates_previous!$H$33,IF(AND(L45&lt;0,K45&lt;ABS(L45)),(-1*L45-K45)*Rates_previous!$H$33,IF(AND(K45&gt;0,J45&gt;0,L45&lt;=0,ABS(L45)&lt;K45),-1*MIN(K45,K45+L45,J45)*Rates_previous!$H$33,0)))*IF(VLOOKUP($B45,TOCA_current!$B:$AH,33,FALSE)=0,1,0)*(1-TOCA_previous!AI45)</f>
        <v>3.1862688320039205</v>
      </c>
      <c r="J45" s="237">
        <f>MAX(IF(Init!$R$9="Yes",(TOCA_previous!S45/SUMPRODUCT(TOCA_previous!$D$4:$D$137,TOCA_previous!$S$4:$S$137)-TOCA_previous!Y45)*RT1SC!$C$3*VLOOKUP(Init!$R$3,Init!$K:$M,3,FALSE),V45),0)</f>
        <v>1.2453427999556939</v>
      </c>
      <c r="K45" s="237">
        <f>IF(Init!$R$9="Yes",TOCA_previous!W45*VLOOKUP(Init!$R$3,Init!$K:$M,3,FALSE),W45)</f>
        <v>0</v>
      </c>
      <c r="L45" s="237">
        <f>IF(Init!$R$9="No",X45,IF(TOCA_previous!AA45=0,SUM(LS_previous!D46:AA46),0))</f>
        <v>14639.104564960009</v>
      </c>
      <c r="M45" s="218">
        <f>+TOCA_previous!$D45*SUM(Charges_NonSlice!D45:I45)</f>
        <v>3414414.281987567</v>
      </c>
      <c r="N45" s="218">
        <f>IF(Init!$R$9="Yes",TOCA_previous!AB45*RT1SC!$C$3*VLOOKUP(Init!$R$3,Init!$K:$M,3,FALSE)+IF(VLOOKUP($B45,TOCA_current!B:AS,33,FALSE)=0,SUM(LS_previous!D46:AA46),SUM(LS_previous!D46:AY46)/2),Z45)</f>
        <v>121238.23929955601</v>
      </c>
      <c r="O45" s="219">
        <f t="shared" si="0"/>
        <v>28.16284945833976</v>
      </c>
      <c r="P45" s="217">
        <f>(TOCA_current!AI45-(TOCA_current!AI45/TOCA_current!AF45)*LDD_current!D46)*Rates_current!$E$74*100*12</f>
        <v>3940604.0176741239</v>
      </c>
      <c r="Q45" s="218">
        <f>(TOCA_current!AI45-LDD_current!D46)*Rates_current!$E$75*100*12</f>
        <v>-585812.0879198187</v>
      </c>
      <c r="R45" s="218">
        <f>IF(VLOOKUP($B45,TOCA_current!$B:$AH,33,FALSE)=0,(SUMPRODUCT(LS_Demand_Rates_Restatement!$C$5:$Z$5,LS_current!$D46:$AA46)-SUMPRODUCT(LS_Demand_Rates_Restatement!$C$5:$Z$5,LDD_current!$F46:$AC46)),(SUMPRODUCT(LS_Demand_Rates_Restatement!$C$5:$AX$5,LS_current!$D46:$AY46)-SUMPRODUCT(LS_Demand_Rates_Restatement!$C$5:$AX$5,LDD_current!$F46:$BA46))/2)</f>
        <v>347595.89652389765</v>
      </c>
      <c r="S45" s="218">
        <f>+SUMPRODUCT(LS_Demand_Rates_Restatement!$C$7:$Z$7,Demand_current!D46:AA46)-SUMPRODUCT(LS_Demand_Rates_Restatement!$C$7:$Z$7,LDD_current!BB46:BY46)</f>
        <v>176291.29019535225</v>
      </c>
      <c r="T45" s="218">
        <f>-IRD!G46*Rates_current!$H$32</f>
        <v>-248350.94295000003</v>
      </c>
      <c r="U45" s="218">
        <f>+IF(AND(X45&gt;0,V45&gt;0),-1*MIN(X45,V45)*Rates_current!$H$33,IF(AND(X45&lt;0,W45&lt;ABS(X45)),(-1*X45-W45)*Rates_current!$H$33,0))*IF(VLOOKUP($B45,TOCA_current!$B:$AH,33,FALSE)=0,1,0)*(1-TOCA_current!AP45)</f>
        <v>19.33362663688488</v>
      </c>
      <c r="V45" s="237">
        <f>MAX((TOCA_current!S45/SUMPRODUCT(TOCA_current!$D$4:$D$137,TOCA_current!$S$4:$S$137)-TOCA_current!AF45)*RT1SC!$C$4*VLOOKUP(Init!$R$4,Init!$K:$M,3,FALSE),0)</f>
        <v>2.3581037872800117</v>
      </c>
      <c r="W45" s="237">
        <f>TOCA_current!X45*VLOOKUP(Init!$R$4,Init!$K:$M,3,FALSE)</f>
        <v>0</v>
      </c>
      <c r="X45" s="237">
        <f>IF(TOCA_current!AH45=0,SUM(LS_current!D46:AA46),0)</f>
        <v>15835.114257129375</v>
      </c>
      <c r="Y45" s="218">
        <f>TOCA_current!D45*SUM(Charges_NonSlice!P45:U45)</f>
        <v>3630347.5071501918</v>
      </c>
      <c r="Z45" s="218">
        <f>TOCA_current!AI45*RT1SC!$C$4*VLOOKUP(Init!$R$4,Init!$K:$M,3,FALSE)+IF(VLOOKUP($B45,TOCA_current!B:AM,33,FALSE)=0,SUM(LS_current!D46:AA46),SUM(LS_current!D46:AY46)/2)</f>
        <v>121240.77124810537</v>
      </c>
      <c r="AA45" s="219">
        <f t="shared" si="1"/>
        <v>29.943289454346186</v>
      </c>
      <c r="AB45" s="224">
        <f>IF(TOCA_current!E45=1,"",AA45/O45-1)</f>
        <v>6.321945507112714E-2</v>
      </c>
      <c r="AC45" s="235">
        <f t="shared" si="2"/>
        <v>59</v>
      </c>
    </row>
    <row r="46" spans="2:29" x14ac:dyDescent="0.25">
      <c r="B46" s="27">
        <v>10111</v>
      </c>
      <c r="C46" s="28" t="s">
        <v>50</v>
      </c>
      <c r="D46" s="217">
        <f>IF(Init!$R$9="Yes",(TOCA_previous!AB46-(TOCA_previous!AB46/IF(TOCA_previous!Y46=0,1,TOCA_previous!Y46))*LDD_previous!D47),(TOCA_current!AI46-(TOCA_current!AI46/TOCA_current!AF46)*LDD_current!D47))*Rates_previous!$E$74*100*12</f>
        <v>998203.02384297608</v>
      </c>
      <c r="E46" s="218">
        <f>IF(Init!$R$9="Yes",(TOCA_previous!AB46-LDD_previous!D47),(TOCA_current!AI46-LDD_current!D47))*Rates_previous!$E$75*100*12</f>
        <v>-153502.27122585601</v>
      </c>
      <c r="F46" s="218">
        <f>IF(VLOOKUP($B46,TOCA_current!$B:$AH,33,FALSE)=0,(SUMPRODUCT(LS_Demand_Rates_Restatement!$C$4:$Z$4,IF(Init!$R$9="Yes",LS_previous!$D47:$AA47,LS_current!$D47:$AA47))-SUMPRODUCT(LS_Demand_Rates_Restatement!$C$4:$Z$4,IF(Init!$R$9="Yes",LDD_previous!$F47:$AC47,LDD_current!$F47:$AC47))),(SUMPRODUCT(LS_Demand_Rates_Restatement!$C$4:$AX$4,IF(Init!$R$9="Yes",LS_previous!$D47:$AY47,LS_current!$D47:$AY47))-SUMPRODUCT(LS_Demand_Rates_Restatement!$C$4:$AX$4,IF(Init!$R$9="Yes",LDD_previous!$F47:$BA47,LDD_current!$F47:$BA47)))/2)</f>
        <v>-78868.415138572469</v>
      </c>
      <c r="G46" s="218">
        <f>+SUMPRODUCT(LS_Demand_Rates_Restatement!$C$6:$Z$6,IF(Init!$R$9="Yes",Demand_previous!D47:AA47,Demand_current!D47:AA47))-SUMPRODUCT(LS_Demand_Rates_Restatement!$C$6:$Z$6,IF(Init!$R$9="Yes",LDD_previous!BB47:BY47,LDD_current!BB47:BY47))</f>
        <v>30501.374442040571</v>
      </c>
      <c r="H46" s="218">
        <f>-IRD!C47*Rates_previous!$H$32</f>
        <v>-52276.489999999991</v>
      </c>
      <c r="I46" s="218">
        <f>+IF(AND(L46&gt;0,J46&gt;0),-1*MIN(L46,J46)*Rates_previous!$H$33,IF(AND(L46&lt;0,K46&lt;ABS(L46)),(-1*L46-K46)*Rates_previous!$H$33,IF(AND(K46&gt;0,J46&gt;0,L46&lt;=0,ABS(L46)&lt;K46),-1*MIN(K46,K46+L46,J46)*Rates_previous!$H$33,0)))*IF(VLOOKUP($B46,TOCA_current!$B:$AH,33,FALSE)=0,1,0)*(1-TOCA_previous!AI46)</f>
        <v>-7530.7429487442942</v>
      </c>
      <c r="J46" s="237">
        <f>MAX(IF(Init!$R$9="Yes",(TOCA_previous!S46/SUMPRODUCT(TOCA_previous!$D$4:$D$137,TOCA_previous!$S$4:$S$137)-TOCA_previous!Y46)*RT1SC!$C$3*VLOOKUP(Init!$R$3,Init!$K:$M,3,FALSE),V46),0)</f>
        <v>2.7563324506006097</v>
      </c>
      <c r="K46" s="237">
        <f>IF(Init!$R$9="Yes",TOCA_previous!W46*VLOOKUP(Init!$R$3,Init!$K:$M,3,FALSE),W46)</f>
        <v>0</v>
      </c>
      <c r="L46" s="237">
        <f>IF(Init!$R$9="No",X46,IF(TOCA_previous!AA46=0,SUM(LS_previous!D47:AA47),0))</f>
        <v>-2935.7973465599962</v>
      </c>
      <c r="M46" s="218">
        <f>+TOCA_previous!$D46*SUM(Charges_NonSlice!D46:I46)</f>
        <v>736526.47897184384</v>
      </c>
      <c r="N46" s="218">
        <f>IF(Init!$R$9="Yes",TOCA_previous!AB46*RT1SC!$C$3*VLOOKUP(Init!$R$3,Init!$K:$M,3,FALSE)+IF(VLOOKUP($B46,TOCA_current!B:AS,33,FALSE)=0,SUM(LS_previous!D47:AA47),SUM(LS_previous!D47:AY47)/2),Z46)</f>
        <v>25513.910327183999</v>
      </c>
      <c r="O46" s="219">
        <f t="shared" si="0"/>
        <v>28.867643945079866</v>
      </c>
      <c r="P46" s="217">
        <f>(TOCA_current!AI46-(TOCA_current!AI46/TOCA_current!AF46)*LDD_current!D47)*Rates_current!$E$74*100*12</f>
        <v>957651.88980460283</v>
      </c>
      <c r="Q46" s="218">
        <f>(TOCA_current!AI46-LDD_current!D47)*Rates_current!$E$75*100*12</f>
        <v>-142364.99037980422</v>
      </c>
      <c r="R46" s="218">
        <f>IF(VLOOKUP($B46,TOCA_current!$B:$AH,33,FALSE)=0,(SUMPRODUCT(LS_Demand_Rates_Restatement!$C$5:$Z$5,LS_current!$D47:$AA47)-SUMPRODUCT(LS_Demand_Rates_Restatement!$C$5:$Z$5,LDD_current!$F47:$AC47)),(SUMPRODUCT(LS_Demand_Rates_Restatement!$C$5:$AX$5,LS_current!$D47:$AY47)-SUMPRODUCT(LS_Demand_Rates_Restatement!$C$5:$AX$5,LDD_current!$F47:$BA47))/2)</f>
        <v>1563.2681136046403</v>
      </c>
      <c r="S46" s="218">
        <f>+SUMPRODUCT(LS_Demand_Rates_Restatement!$C$7:$Z$7,Demand_current!D47:AA47)-SUMPRODUCT(LS_Demand_Rates_Restatement!$C$7:$Z$7,LDD_current!BB47:BY47)</f>
        <v>32324.29488519764</v>
      </c>
      <c r="T46" s="218">
        <f>-IRD!G47*Rates_current!$H$32</f>
        <v>-61529.428729999992</v>
      </c>
      <c r="U46" s="218">
        <f>+IF(AND(X46&gt;0,V46&gt;0),-1*MIN(X46,V46)*Rates_current!$H$33,IF(AND(X46&lt;0,W46&lt;ABS(X46)),(-1*X46-W46)*Rates_current!$H$33,0))*IF(VLOOKUP($B46,TOCA_current!$B:$AH,33,FALSE)=0,1,0)*(1-TOCA_current!AP46)</f>
        <v>-21.498841125822555</v>
      </c>
      <c r="V46" s="237">
        <f>MAX((TOCA_current!S46/SUMPRODUCT(TOCA_current!$D$4:$D$137,TOCA_current!$S$4:$S$137)-TOCA_current!AF46)*RT1SC!$C$4*VLOOKUP(Init!$R$4,Init!$K:$M,3,FALSE),0)</f>
        <v>2617.9578748038971</v>
      </c>
      <c r="W46" s="237">
        <f>TOCA_current!X46*VLOOKUP(Init!$R$4,Init!$K:$M,3,FALSE)</f>
        <v>0</v>
      </c>
      <c r="X46" s="237">
        <f>IF(TOCA_current!AH46=0,SUM(LS_current!D47:AA47),0)</f>
        <v>-2.6120941772459219</v>
      </c>
      <c r="Y46" s="218">
        <f>TOCA_current!D46*SUM(Charges_NonSlice!P46:U46)</f>
        <v>787623.53485247493</v>
      </c>
      <c r="Z46" s="218">
        <f>TOCA_current!AI46*RT1SC!$C$4*VLOOKUP(Init!$R$4,Init!$K:$M,3,FALSE)+IF(VLOOKUP($B46,TOCA_current!B:AM,33,FALSE)=0,SUM(LS_current!D47:AA47),SUM(LS_current!D47:AY47)/2)</f>
        <v>25514.586060062753</v>
      </c>
      <c r="AA46" s="219">
        <f t="shared" si="1"/>
        <v>30.869539995607429</v>
      </c>
      <c r="AB46" s="224">
        <f>IF(TOCA_current!E46=1,"",AA46/O46-1)</f>
        <v>6.9347399958795686E-2</v>
      </c>
      <c r="AC46" s="235">
        <f t="shared" si="2"/>
        <v>35</v>
      </c>
    </row>
    <row r="47" spans="2:29" x14ac:dyDescent="0.25">
      <c r="B47" s="27">
        <v>10112</v>
      </c>
      <c r="C47" s="28" t="s">
        <v>51</v>
      </c>
      <c r="D47" s="217">
        <f>IF(Init!$R$9="Yes",(TOCA_previous!AB47-(TOCA_previous!AB47/IF(TOCA_previous!Y47=0,1,TOCA_previous!Y47))*LDD_previous!D48),(TOCA_current!AI47-(TOCA_current!AI47/TOCA_current!AF47)*LDD_current!D48))*Rates_previous!$E$74*100*12</f>
        <v>18960715.47792</v>
      </c>
      <c r="E47" s="218">
        <f>IF(Init!$R$9="Yes",(TOCA_previous!AB47-LDD_previous!D48),(TOCA_current!AI47-LDD_current!D48))*Rates_previous!$E$75*100*12</f>
        <v>-2915752.4275200004</v>
      </c>
      <c r="F47" s="218">
        <f>IF(VLOOKUP($B47,TOCA_current!$B:$AH,33,FALSE)=0,(SUMPRODUCT(LS_Demand_Rates_Restatement!$C$4:$Z$4,IF(Init!$R$9="Yes",LS_previous!$D48:$AA48,LS_current!$D48:$AA48))-SUMPRODUCT(LS_Demand_Rates_Restatement!$C$4:$Z$4,IF(Init!$R$9="Yes",LDD_previous!$F48:$AC48,LDD_current!$F48:$AC48))),(SUMPRODUCT(LS_Demand_Rates_Restatement!$C$4:$AX$4,IF(Init!$R$9="Yes",LS_previous!$D48:$AY48,LS_current!$D48:$AY48))-SUMPRODUCT(LS_Demand_Rates_Restatement!$C$4:$AX$4,IF(Init!$R$9="Yes",LDD_previous!$F48:$BA48,LDD_current!$F48:$BA48)))/2)</f>
        <v>-217290.21136347335</v>
      </c>
      <c r="G47" s="218">
        <f>+SUMPRODUCT(LS_Demand_Rates_Restatement!$C$6:$Z$6,IF(Init!$R$9="Yes",Demand_previous!D48:AA48,Demand_current!D48:AA48))-SUMPRODUCT(LS_Demand_Rates_Restatement!$C$6:$Z$6,IF(Init!$R$9="Yes",LDD_previous!BB48:BY48,LDD_current!BB48:BY48))</f>
        <v>1040538.5773854165</v>
      </c>
      <c r="H47" s="218">
        <f>-IRD!C48*Rates_previous!$H$32</f>
        <v>0</v>
      </c>
      <c r="I47" s="218">
        <f>+IF(AND(L47&gt;0,J47&gt;0),-1*MIN(L47,J47)*Rates_previous!$H$33,IF(AND(L47&lt;0,K47&lt;ABS(L47)),(-1*L47-K47)*Rates_previous!$H$33,IF(AND(K47&gt;0,J47&gt;0,L47&lt;=0,ABS(L47)&lt;K47),-1*MIN(K47,K47+L47,J47)*Rates_previous!$H$33,0)))*IF(VLOOKUP($B47,TOCA_current!$B:$AH,33,FALSE)=0,1,0)*(1-TOCA_previous!AI47)</f>
        <v>-41034.994401868782</v>
      </c>
      <c r="J47" s="237">
        <f>MAX(IF(Init!$R$9="Yes",(TOCA_previous!S47/SUMPRODUCT(TOCA_previous!$D$4:$D$137,TOCA_previous!$S$4:$S$137)-TOCA_previous!Y47)*RT1SC!$C$3*VLOOKUP(Init!$R$3,Init!$K:$M,3,FALSE),V47),0)</f>
        <v>28653.69817507601</v>
      </c>
      <c r="K47" s="237">
        <f>IF(Init!$R$9="Yes",TOCA_previous!W47*VLOOKUP(Init!$R$3,Init!$K:$M,3,FALSE),W47)</f>
        <v>0</v>
      </c>
      <c r="L47" s="237">
        <f>IF(Init!$R$9="No",X47,IF(TOCA_previous!AA47=0,SUM(LS_previous!D48:AA48),0))</f>
        <v>-14867.751594879994</v>
      </c>
      <c r="M47" s="218">
        <f>+TOCA_previous!$D47*SUM(Charges_NonSlice!D47:I47)</f>
        <v>16827176.422020074</v>
      </c>
      <c r="N47" s="218">
        <f>IF(Init!$R$9="Yes",TOCA_previous!AB47*RT1SC!$C$3*VLOOKUP(Init!$R$3,Init!$K:$M,3,FALSE)+IF(VLOOKUP($B47,TOCA_current!B:AS,33,FALSE)=0,SUM(LS_previous!D48:AA48),SUM(LS_previous!D48:AY48)/2),Z47)</f>
        <v>487378.05179883202</v>
      </c>
      <c r="O47" s="219">
        <f t="shared" si="0"/>
        <v>34.525921632937184</v>
      </c>
      <c r="P47" s="217">
        <f>(TOCA_current!AI47-(TOCA_current!AI47/TOCA_current!AF47)*LDD_current!D48)*Rates_current!$E$74*100*12</f>
        <v>19834493.454857584</v>
      </c>
      <c r="Q47" s="218">
        <f>(TOCA_current!AI47-LDD_current!D48)*Rates_current!$E$75*100*12</f>
        <v>-2948605.3334737727</v>
      </c>
      <c r="R47" s="218">
        <f>IF(VLOOKUP($B47,TOCA_current!$B:$AH,33,FALSE)=0,(SUMPRODUCT(LS_Demand_Rates_Restatement!$C$5:$Z$5,LS_current!$D48:$AA48)-SUMPRODUCT(LS_Demand_Rates_Restatement!$C$5:$Z$5,LDD_current!$F48:$AC48)),(SUMPRODUCT(LS_Demand_Rates_Restatement!$C$5:$AX$5,LS_current!$D48:$AY48)-SUMPRODUCT(LS_Demand_Rates_Restatement!$C$5:$AX$5,LDD_current!$F48:$BA48))/2)</f>
        <v>-2296.9890874268949</v>
      </c>
      <c r="S47" s="218">
        <f>+SUMPRODUCT(LS_Demand_Rates_Restatement!$C$7:$Z$7,Demand_current!D48:AA48)-SUMPRODUCT(LS_Demand_Rates_Restatement!$C$7:$Z$7,LDD_current!BB48:BY48)</f>
        <v>1126796.5836909011</v>
      </c>
      <c r="T47" s="218">
        <f>-IRD!G48*Rates_current!$H$32</f>
        <v>0</v>
      </c>
      <c r="U47" s="218">
        <f>+IF(AND(X47&gt;0,V47&gt;0),-1*MIN(X47,V47)*Rates_current!$H$33,IF(AND(X47&lt;0,W47&lt;ABS(X47)),(-1*X47-W47)*Rates_current!$H$33,0))*IF(VLOOKUP($B47,TOCA_current!$B:$AH,33,FALSE)=0,1,0)*(1-TOCA_current!AP47)</f>
        <v>-36432.321202333718</v>
      </c>
      <c r="V47" s="237">
        <f>MAX((TOCA_current!S47/SUMPRODUCT(TOCA_current!$D$4:$D$137,TOCA_current!$S$4:$S$137)-TOCA_current!AF47)*RT1SC!$C$4*VLOOKUP(Init!$R$4,Init!$K:$M,3,FALSE),0)</f>
        <v>15172.132937555309</v>
      </c>
      <c r="W47" s="237">
        <f>TOCA_current!X47*VLOOKUP(Init!$R$4,Init!$K:$M,3,FALSE)</f>
        <v>0</v>
      </c>
      <c r="X47" s="237">
        <f>IF(TOCA_current!AH47=0,SUM(LS_current!D48:AA48),0)</f>
        <v>-4116.6464635405337</v>
      </c>
      <c r="Y47" s="218">
        <f>TOCA_current!D47*SUM(Charges_NonSlice!P47:U47)</f>
        <v>17973955.394784953</v>
      </c>
      <c r="Z47" s="218">
        <f>TOCA_current!AI47*RT1SC!$C$4*VLOOKUP(Init!$R$4,Init!$K:$M,3,FALSE)+IF(VLOOKUP($B47,TOCA_current!B:AM,33,FALSE)=0,SUM(LS_current!D48:AA48),SUM(LS_current!D48:AY48)/2)</f>
        <v>487389.98115691548</v>
      </c>
      <c r="AA47" s="219">
        <f t="shared" si="1"/>
        <v>36.877974701326963</v>
      </c>
      <c r="AB47" s="224">
        <f>IF(TOCA_current!E47=1,"",AA47/O47-1)</f>
        <v>6.8124265976029941E-2</v>
      </c>
      <c r="AC47" s="235">
        <f t="shared" si="2"/>
        <v>39</v>
      </c>
    </row>
    <row r="48" spans="2:29" x14ac:dyDescent="0.25">
      <c r="B48" s="27">
        <v>10113</v>
      </c>
      <c r="C48" s="28" t="s">
        <v>52</v>
      </c>
      <c r="D48" s="217">
        <f>IF(Init!$R$9="Yes",(TOCA_previous!AB48-(TOCA_previous!AB48/IF(TOCA_previous!Y48=0,1,TOCA_previous!Y48))*LDD_previous!D49),(TOCA_current!AI48-(TOCA_current!AI48/TOCA_current!AF48)*LDD_current!D49))*Rates_previous!$E$74*100*12</f>
        <v>11591969.707620941</v>
      </c>
      <c r="E48" s="218">
        <f>IF(Init!$R$9="Yes",(TOCA_previous!AB48-LDD_previous!D49),(TOCA_current!AI48-LDD_current!D49))*Rates_previous!$E$75*100*12</f>
        <v>-1782596.9623400448</v>
      </c>
      <c r="F48" s="218">
        <f>IF(VLOOKUP($B48,TOCA_current!$B:$AH,33,FALSE)=0,(SUMPRODUCT(LS_Demand_Rates_Restatement!$C$4:$Z$4,IF(Init!$R$9="Yes",LS_previous!$D49:$AA49,LS_current!$D49:$AA49))-SUMPRODUCT(LS_Demand_Rates_Restatement!$C$4:$Z$4,IF(Init!$R$9="Yes",LDD_previous!$F49:$AC49,LDD_current!$F49:$AC49))),(SUMPRODUCT(LS_Demand_Rates_Restatement!$C$4:$AX$4,IF(Init!$R$9="Yes",LS_previous!$D49:$AY49,LS_current!$D49:$AY49))-SUMPRODUCT(LS_Demand_Rates_Restatement!$C$4:$AX$4,IF(Init!$R$9="Yes",LDD_previous!$F49:$BA49,LDD_current!$F49:$BA49)))/2)</f>
        <v>-334044.90475923143</v>
      </c>
      <c r="G48" s="218">
        <f>+SUMPRODUCT(LS_Demand_Rates_Restatement!$C$6:$Z$6,IF(Init!$R$9="Yes",Demand_previous!D49:AA49,Demand_current!D49:AA49))-SUMPRODUCT(LS_Demand_Rates_Restatement!$C$6:$Z$6,IF(Init!$R$9="Yes",LDD_previous!BB49:BY49,LDD_current!BB49:BY49))</f>
        <v>753068.13241591118</v>
      </c>
      <c r="H48" s="218">
        <f>-IRD!C49*Rates_previous!$H$32</f>
        <v>-1346559.62</v>
      </c>
      <c r="I48" s="218">
        <f>+IF(AND(L48&gt;0,J48&gt;0),-1*MIN(L48,J48)*Rates_previous!$H$33,IF(AND(L48&lt;0,K48&lt;ABS(L48)),(-1*L48-K48)*Rates_previous!$H$33,IF(AND(K48&gt;0,J48&gt;0,L48&lt;=0,ABS(L48)&lt;K48),-1*MIN(K48,K48+L48,J48)*Rates_previous!$H$33,0)))*IF(VLOOKUP($B48,TOCA_current!$B:$AH,33,FALSE)=0,1,0)*(1-TOCA_previous!AI48)</f>
        <v>0</v>
      </c>
      <c r="J48" s="237">
        <f>MAX(IF(Init!$R$9="Yes",(TOCA_previous!S48/SUMPRODUCT(TOCA_previous!$D$4:$D$137,TOCA_previous!$S$4:$S$137)-TOCA_previous!Y48)*RT1SC!$C$3*VLOOKUP(Init!$R$3,Init!$K:$M,3,FALSE),V48),0)</f>
        <v>0</v>
      </c>
      <c r="K48" s="237">
        <f>IF(Init!$R$9="Yes",TOCA_previous!W48*VLOOKUP(Init!$R$3,Init!$K:$M,3,FALSE),W48)</f>
        <v>18553.68</v>
      </c>
      <c r="L48" s="237">
        <f>IF(Init!$R$9="No",X48,IF(TOCA_previous!AA48=0,SUM(LS_previous!D49:AA49),0))</f>
        <v>3074.1735313599929</v>
      </c>
      <c r="M48" s="218">
        <f>+TOCA_previous!$D48*SUM(Charges_NonSlice!D48:I48)</f>
        <v>8881836.3529375754</v>
      </c>
      <c r="N48" s="218">
        <f>IF(Init!$R$9="Yes",TOCA_previous!AB48*RT1SC!$C$3*VLOOKUP(Init!$R$3,Init!$K:$M,3,FALSE)+IF(VLOOKUP($B48,TOCA_current!B:AS,33,FALSE)=0,SUM(LS_previous!D49:AA49),SUM(LS_previous!D49:AY49)/2),Z48)</f>
        <v>334640.43139159598</v>
      </c>
      <c r="O48" s="219">
        <f t="shared" si="0"/>
        <v>26.541432294963954</v>
      </c>
      <c r="P48" s="217">
        <f>(TOCA_current!AI48-(TOCA_current!AI48/TOCA_current!AF48)*LDD_current!D49)*Rates_current!$E$74*100*12</f>
        <v>12251624.811952313</v>
      </c>
      <c r="Q48" s="218">
        <f>(TOCA_current!AI48-LDD_current!D49)*Rates_current!$E$75*100*12</f>
        <v>-1821332.4351570436</v>
      </c>
      <c r="R48" s="218">
        <f>IF(VLOOKUP($B48,TOCA_current!$B:$AH,33,FALSE)=0,(SUMPRODUCT(LS_Demand_Rates_Restatement!$C$5:$Z$5,LS_current!$D49:$AA49)-SUMPRODUCT(LS_Demand_Rates_Restatement!$C$5:$Z$5,LDD_current!$F49:$AC49)),(SUMPRODUCT(LS_Demand_Rates_Restatement!$C$5:$AX$5,LS_current!$D49:$AY49)-SUMPRODUCT(LS_Demand_Rates_Restatement!$C$5:$AX$5,LDD_current!$F49:$BA49))/2)</f>
        <v>61898.790401452468</v>
      </c>
      <c r="S48" s="218">
        <f>+SUMPRODUCT(LS_Demand_Rates_Restatement!$C$7:$Z$7,Demand_current!D49:AA49)-SUMPRODUCT(LS_Demand_Rates_Restatement!$C$7:$Z$7,LDD_current!BB49:BY49)</f>
        <v>852115.02550471772</v>
      </c>
      <c r="T48" s="218">
        <f>-IRD!G49*Rates_current!$H$32</f>
        <v>-1584900.6727399998</v>
      </c>
      <c r="U48" s="218">
        <f>+IF(AND(X48&gt;0,V48&gt;0),-1*MIN(X48,V48)*Rates_current!$H$33,IF(AND(X48&lt;0,W48&lt;ABS(X48)),(-1*X48-W48)*Rates_current!$H$33,0))*IF(VLOOKUP($B48,TOCA_current!$B:$AH,33,FALSE)=0,1,0)*(1-TOCA_current!AP48)</f>
        <v>0</v>
      </c>
      <c r="V48" s="237">
        <f>MAX((TOCA_current!S48/SUMPRODUCT(TOCA_current!$D$4:$D$137,TOCA_current!$S$4:$S$137)-TOCA_current!AF48)*RT1SC!$C$4*VLOOKUP(Init!$R$4,Init!$K:$M,3,FALSE),0)</f>
        <v>0</v>
      </c>
      <c r="W48" s="237">
        <f>TOCA_current!X48*VLOOKUP(Init!$R$4,Init!$K:$M,3,FALSE)</f>
        <v>18780.191999999999</v>
      </c>
      <c r="X48" s="237">
        <f>IF(TOCA_current!AH48=0,SUM(LS_current!D49:AA49),0)</f>
        <v>6556.4681990701702</v>
      </c>
      <c r="Y48" s="218">
        <f>TOCA_current!D48*SUM(Charges_NonSlice!P48:U48)</f>
        <v>9759405.5199614409</v>
      </c>
      <c r="Z48" s="218">
        <f>TOCA_current!AI48*RT1SC!$C$4*VLOOKUP(Init!$R$4,Init!$K:$M,3,FALSE)+IF(VLOOKUP($B48,TOCA_current!B:AM,33,FALSE)=0,SUM(LS_current!D49:AA49),SUM(LS_current!D49:AY49)/2)</f>
        <v>334421.79477173422</v>
      </c>
      <c r="AA48" s="219">
        <f t="shared" si="1"/>
        <v>29.182923100520121</v>
      </c>
      <c r="AB48" s="224">
        <f>IF(TOCA_current!E48=1,"",AA48/O48-1)</f>
        <v>9.9523295359511099E-2</v>
      </c>
      <c r="AC48" s="235">
        <f t="shared" si="2"/>
        <v>6</v>
      </c>
    </row>
    <row r="49" spans="2:29" x14ac:dyDescent="0.25">
      <c r="B49" s="27">
        <v>10116</v>
      </c>
      <c r="C49" s="28" t="s">
        <v>53</v>
      </c>
      <c r="D49" s="217">
        <f>IF(Init!$R$9="Yes",(TOCA_previous!AB49-(TOCA_previous!AB49/IF(TOCA_previous!Y49=0,1,TOCA_previous!Y49))*LDD_previous!D50),(TOCA_current!AI49-(TOCA_current!AI49/TOCA_current!AF49)*LDD_current!D50))*Rates_previous!$E$74*100*12</f>
        <v>75775.087919999991</v>
      </c>
      <c r="E49" s="218">
        <f>IF(Init!$R$9="Yes",(TOCA_previous!AB49-LDD_previous!D50),(TOCA_current!AI49-LDD_current!D50))*Rates_previous!$E$75*100*12</f>
        <v>-11652.587519999997</v>
      </c>
      <c r="F49" s="218">
        <f>IF(VLOOKUP($B49,TOCA_current!$B:$AH,33,FALSE)=0,(SUMPRODUCT(LS_Demand_Rates_Restatement!$C$4:$Z$4,IF(Init!$R$9="Yes",LS_previous!$D50:$AA50,LS_current!$D50:$AA50))-SUMPRODUCT(LS_Demand_Rates_Restatement!$C$4:$Z$4,IF(Init!$R$9="Yes",LDD_previous!$F50:$AC50,LDD_current!$F50:$AC50))),(SUMPRODUCT(LS_Demand_Rates_Restatement!$C$4:$AX$4,IF(Init!$R$9="Yes",LS_previous!$D50:$AY50,LS_current!$D50:$AY50))-SUMPRODUCT(LS_Demand_Rates_Restatement!$C$4:$AX$4,IF(Init!$R$9="Yes",LDD_previous!$F50:$BA50,LDD_current!$F50:$BA50)))/2)</f>
        <v>-3579.3270900813877</v>
      </c>
      <c r="G49" s="218">
        <f>+SUMPRODUCT(LS_Demand_Rates_Restatement!$C$6:$Z$6,IF(Init!$R$9="Yes",Demand_previous!D50:AA50,Demand_current!D50:AA50))-SUMPRODUCT(LS_Demand_Rates_Restatement!$C$6:$Z$6,IF(Init!$R$9="Yes",LDD_previous!BB50:BY50,LDD_current!BB50:BY50))</f>
        <v>12569.954585149571</v>
      </c>
      <c r="H49" s="218">
        <f>-IRD!C50*Rates_previous!$H$32</f>
        <v>0</v>
      </c>
      <c r="I49" s="218">
        <f>+IF(AND(L49&gt;0,J49&gt;0),-1*MIN(L49,J49)*Rates_previous!$H$33,IF(AND(L49&lt;0,K49&lt;ABS(L49)),(-1*L49-K49)*Rates_previous!$H$33,IF(AND(K49&gt;0,J49&gt;0,L49&lt;=0,ABS(L49)&lt;K49),-1*MIN(K49,K49+L49,J49)*Rates_previous!$H$33,0)))*IF(VLOOKUP($B49,TOCA_current!$B:$AH,33,FALSE)=0,1,0)*(1-TOCA_previous!AI49)</f>
        <v>-364.74955226879888</v>
      </c>
      <c r="J49" s="237">
        <f>MAX(IF(Init!$R$9="Yes",(TOCA_previous!S49/SUMPRODUCT(TOCA_previous!$D$4:$D$137,TOCA_previous!$S$4:$S$137)-TOCA_previous!Y49)*RT1SC!$C$3*VLOOKUP(Init!$R$3,Init!$K:$M,3,FALSE),V49),0)</f>
        <v>0</v>
      </c>
      <c r="K49" s="237">
        <f>IF(Init!$R$9="Yes",TOCA_previous!W49*VLOOKUP(Init!$R$3,Init!$K:$M,3,FALSE),W49)</f>
        <v>0</v>
      </c>
      <c r="L49" s="237">
        <f>IF(Init!$R$9="No",X49,IF(TOCA_previous!AA49=0,SUM(LS_previous!D50:AA50),0))</f>
        <v>-132.15563487999961</v>
      </c>
      <c r="M49" s="218">
        <f>+TOCA_previous!$D49*SUM(Charges_NonSlice!D49:I49)</f>
        <v>72748.378342799377</v>
      </c>
      <c r="N49" s="218">
        <f>IF(Init!$R$9="Yes",TOCA_previous!AB49*RT1SC!$C$3*VLOOKUP(Init!$R$3,Init!$K:$M,3,FALSE)+IF(VLOOKUP($B49,TOCA_current!B:AS,33,FALSE)=0,SUM(LS_previous!D50:AA50),SUM(LS_previous!D50:AY50)/2),Z49)</f>
        <v>1875.0323298320002</v>
      </c>
      <c r="O49" s="219">
        <f t="shared" si="0"/>
        <v>38.798466130617335</v>
      </c>
      <c r="P49" s="217">
        <f>(TOCA_current!AI49-(TOCA_current!AI49/TOCA_current!AF49)*LDD_current!D50)*Rates_current!$E$74*100*12</f>
        <v>70299.094474903643</v>
      </c>
      <c r="Q49" s="218">
        <f>(TOCA_current!AI49-LDD_current!D50)*Rates_current!$E$75*100*12</f>
        <v>-10450.697184621691</v>
      </c>
      <c r="R49" s="218">
        <f>IF(VLOOKUP($B49,TOCA_current!$B:$AH,33,FALSE)=0,(SUMPRODUCT(LS_Demand_Rates_Restatement!$C$5:$Z$5,LS_current!$D50:$AA50)-SUMPRODUCT(LS_Demand_Rates_Restatement!$C$5:$Z$5,LDD_current!$F50:$AC50)),(SUMPRODUCT(LS_Demand_Rates_Restatement!$C$5:$AX$5,LS_current!$D50:$AY50)-SUMPRODUCT(LS_Demand_Rates_Restatement!$C$5:$AX$5,LDD_current!$F50:$BA50))/2)</f>
        <v>3466.2005672112568</v>
      </c>
      <c r="S49" s="218">
        <f>+SUMPRODUCT(LS_Demand_Rates_Restatement!$C$7:$Z$7,Demand_current!D50:AA50)-SUMPRODUCT(LS_Demand_Rates_Restatement!$C$7:$Z$7,LDD_current!BB50:BY50)</f>
        <v>14316.704063888888</v>
      </c>
      <c r="T49" s="218">
        <f>-IRD!G50*Rates_current!$H$32</f>
        <v>0</v>
      </c>
      <c r="U49" s="218">
        <f>+IF(AND(X49&gt;0,V49&gt;0),-1*MIN(X49,V49)*Rates_current!$H$33,IF(AND(X49&lt;0,W49&lt;ABS(X49)),(-1*X49-W49)*Rates_current!$H$33,0))*IF(VLOOKUP($B49,TOCA_current!$B:$AH,33,FALSE)=0,1,0)*(1-TOCA_current!AP49)</f>
        <v>1177.4085553112766</v>
      </c>
      <c r="V49" s="237">
        <f>MAX((TOCA_current!S49/SUMPRODUCT(TOCA_current!$D$4:$D$137,TOCA_current!$S$4:$S$137)-TOCA_current!AF49)*RT1SC!$C$4*VLOOKUP(Init!$R$4,Init!$K:$M,3,FALSE),0)</f>
        <v>234.36079365081144</v>
      </c>
      <c r="W49" s="237">
        <f>TOCA_current!X49*VLOOKUP(Init!$R$4,Init!$K:$M,3,FALSE)</f>
        <v>0</v>
      </c>
      <c r="X49" s="237">
        <f>IF(TOCA_current!AH49=0,SUM(LS_current!D50:AA50),0)</f>
        <v>133.04051472443803</v>
      </c>
      <c r="Y49" s="218">
        <f>TOCA_current!D49*SUM(Charges_NonSlice!P49:U49)</f>
        <v>78808.710476693377</v>
      </c>
      <c r="Z49" s="218">
        <f>TOCA_current!AI49*RT1SC!$C$4*VLOOKUP(Init!$R$4,Init!$K:$M,3,FALSE)+IF(VLOOKUP($B49,TOCA_current!B:AM,33,FALSE)=0,SUM(LS_current!D50:AA50),SUM(LS_current!D50:AY50)/2)</f>
        <v>1875.0800041004381</v>
      </c>
      <c r="AA49" s="219">
        <f t="shared" si="1"/>
        <v>42.029518902848913</v>
      </c>
      <c r="AB49" s="224">
        <f>IF(TOCA_current!E49=1,"",AA49/O49-1)</f>
        <v>8.3277848184875269E-2</v>
      </c>
      <c r="AC49" s="235">
        <f t="shared" si="2"/>
        <v>9</v>
      </c>
    </row>
    <row r="50" spans="2:29" x14ac:dyDescent="0.25">
      <c r="B50" s="27">
        <v>10118</v>
      </c>
      <c r="C50" s="28" t="s">
        <v>54</v>
      </c>
      <c r="D50" s="217">
        <f>IF(Init!$R$9="Yes",(TOCA_previous!AB50-(TOCA_previous!AB50/IF(TOCA_previous!Y50=0,1,TOCA_previous!Y50))*LDD_previous!D51),(TOCA_current!AI50-(TOCA_current!AI50/TOCA_current!AF50)*LDD_current!D51))*Rates_previous!$E$74*100*12</f>
        <v>14174019.293869261</v>
      </c>
      <c r="E50" s="218">
        <f>IF(Init!$R$9="Yes",(TOCA_previous!AB50-LDD_previous!D51),(TOCA_current!AI50-LDD_current!D51))*Rates_previous!$E$75*100*12</f>
        <v>-2179660.95277056</v>
      </c>
      <c r="F50" s="218">
        <f>IF(VLOOKUP($B50,TOCA_current!$B:$AH,33,FALSE)=0,(SUMPRODUCT(LS_Demand_Rates_Restatement!$C$4:$Z$4,IF(Init!$R$9="Yes",LS_previous!$D51:$AA51,LS_current!$D51:$AA51))-SUMPRODUCT(LS_Demand_Rates_Restatement!$C$4:$Z$4,IF(Init!$R$9="Yes",LDD_previous!$F51:$AC51,LDD_current!$F51:$AC51))),(SUMPRODUCT(LS_Demand_Rates_Restatement!$C$4:$AX$4,IF(Init!$R$9="Yes",LS_previous!$D51:$AY51,LS_current!$D51:$AY51))-SUMPRODUCT(LS_Demand_Rates_Restatement!$C$4:$AX$4,IF(Init!$R$9="Yes",LDD_previous!$F51:$BA51,LDD_current!$F51:$BA51)))/2)</f>
        <v>-15675.079866385435</v>
      </c>
      <c r="G50" s="218">
        <f>+SUMPRODUCT(LS_Demand_Rates_Restatement!$C$6:$Z$6,IF(Init!$R$9="Yes",Demand_previous!D51:AA51,Demand_current!D51:AA51))-SUMPRODUCT(LS_Demand_Rates_Restatement!$C$6:$Z$6,IF(Init!$R$9="Yes",LDD_previous!BB51:BY51,LDD_current!BB51:BY51))</f>
        <v>570188.52351088321</v>
      </c>
      <c r="H50" s="218">
        <f>-IRD!C51*Rates_previous!$H$32</f>
        <v>0</v>
      </c>
      <c r="I50" s="218">
        <f>+IF(AND(L50&gt;0,J50&gt;0),-1*MIN(L50,J50)*Rates_previous!$H$33,IF(AND(L50&lt;0,K50&lt;ABS(L50)),(-1*L50-K50)*Rates_previous!$H$33,IF(AND(K50&gt;0,J50&gt;0,L50&lt;=0,ABS(L50)&lt;K50),-1*MIN(K50,K50+L50,J50)*Rates_previous!$H$33,0)))*IF(VLOOKUP($B50,TOCA_current!$B:$AH,33,FALSE)=0,1,0)*(1-TOCA_previous!AI50)</f>
        <v>1.1491850105047787</v>
      </c>
      <c r="J50" s="237">
        <f>MAX(IF(Init!$R$9="Yes",(TOCA_previous!S50/SUMPRODUCT(TOCA_previous!$D$4:$D$137,TOCA_previous!$S$4:$S$137)-TOCA_previous!Y50)*RT1SC!$C$3*VLOOKUP(Init!$R$3,Init!$K:$M,3,FALSE),V50),0)</f>
        <v>0.44555524945711444</v>
      </c>
      <c r="K50" s="237">
        <f>IF(Init!$R$9="Yes",TOCA_previous!W50*VLOOKUP(Init!$R$3,Init!$K:$M,3,FALSE),W50)</f>
        <v>3074.7599999999998</v>
      </c>
      <c r="L50" s="237">
        <f>IF(Init!$R$9="No",X50,IF(TOCA_previous!AA50=0,SUM(LS_previous!D51:AA51),0))</f>
        <v>0</v>
      </c>
      <c r="M50" s="218">
        <f>+TOCA_previous!$D50*SUM(Charges_NonSlice!D50:I50)</f>
        <v>0</v>
      </c>
      <c r="N50" s="218">
        <f>IF(Init!$R$9="Yes",TOCA_previous!AB50*RT1SC!$C$3*VLOOKUP(Init!$R$3,Init!$K:$M,3,FALSE)+IF(VLOOKUP($B50,TOCA_current!B:AS,33,FALSE)=0,SUM(LS_previous!D51:AA51),SUM(LS_previous!D51:AY51)/2),Z50)</f>
        <v>401767.96860118798</v>
      </c>
      <c r="O50" s="219">
        <f t="shared" si="0"/>
        <v>0</v>
      </c>
      <c r="P50" s="217">
        <f>(TOCA_current!AI50-(TOCA_current!AI50/TOCA_current!AF50)*LDD_current!D51)*Rates_current!$E$74*100*12</f>
        <v>14979234.85583224</v>
      </c>
      <c r="Q50" s="218">
        <f>(TOCA_current!AI50-LDD_current!D51)*Rates_current!$E$75*100*12</f>
        <v>-2226820.255722045</v>
      </c>
      <c r="R50" s="218">
        <f>IF(VLOOKUP($B50,TOCA_current!$B:$AH,33,FALSE)=0,(SUMPRODUCT(LS_Demand_Rates_Restatement!$C$5:$Z$5,LS_current!$D51:$AA51)-SUMPRODUCT(LS_Demand_Rates_Restatement!$C$5:$Z$5,LDD_current!$F51:$AC51)),(SUMPRODUCT(LS_Demand_Rates_Restatement!$C$5:$AX$5,LS_current!$D51:$AY51)-SUMPRODUCT(LS_Demand_Rates_Restatement!$C$5:$AX$5,LDD_current!$F51:$BA51))/2)</f>
        <v>-10540.514193173754</v>
      </c>
      <c r="S50" s="218">
        <f>+SUMPRODUCT(LS_Demand_Rates_Restatement!$C$7:$Z$7,Demand_current!D51:AA51)-SUMPRODUCT(LS_Demand_Rates_Restatement!$C$7:$Z$7,LDD_current!BB51:BY51)</f>
        <v>-44035.278090520384</v>
      </c>
      <c r="T50" s="218">
        <f>-IRD!G51*Rates_current!$H$32</f>
        <v>0</v>
      </c>
      <c r="U50" s="218">
        <f>+IF(AND(X50&gt;0,V50&gt;0),-1*MIN(X50,V50)*Rates_current!$H$33,IF(AND(X50&lt;0,W50&lt;ABS(X50)),(-1*X50-W50)*Rates_current!$H$33,0))*IF(VLOOKUP($B50,TOCA_current!$B:$AH,33,FALSE)=0,1,0)*(1-TOCA_current!AP50)</f>
        <v>0</v>
      </c>
      <c r="V50" s="237">
        <f>MAX((TOCA_current!S50/SUMPRODUCT(TOCA_current!$D$4:$D$137,TOCA_current!$S$4:$S$137)-TOCA_current!AF50)*RT1SC!$C$4*VLOOKUP(Init!$R$4,Init!$K:$M,3,FALSE),0)</f>
        <v>0</v>
      </c>
      <c r="W50" s="237">
        <f>TOCA_current!X50*VLOOKUP(Init!$R$4,Init!$K:$M,3,FALSE)</f>
        <v>4128.4799999999996</v>
      </c>
      <c r="X50" s="237">
        <f>IF(TOCA_current!AH50=0,SUM(LS_current!D51:AA51),0)</f>
        <v>0</v>
      </c>
      <c r="Y50" s="218">
        <f>TOCA_current!D50*SUM(Charges_NonSlice!P50:U50)</f>
        <v>0</v>
      </c>
      <c r="Z50" s="218">
        <f>TOCA_current!AI50*RT1SC!$C$4*VLOOKUP(Init!$R$4,Init!$K:$M,3,FALSE)+IF(VLOOKUP($B50,TOCA_current!B:AM,33,FALSE)=0,SUM(LS_current!D51:AA51),SUM(LS_current!D51:AY51)/2)</f>
        <v>397283.14664755197</v>
      </c>
      <c r="AA50" s="219">
        <f t="shared" si="1"/>
        <v>0</v>
      </c>
      <c r="AB50" s="224" t="str">
        <f>IF(TOCA_current!E50=1,"",AA50/O50-1)</f>
        <v/>
      </c>
      <c r="AC50" s="235" t="str">
        <f t="shared" si="2"/>
        <v/>
      </c>
    </row>
    <row r="51" spans="2:29" x14ac:dyDescent="0.25">
      <c r="B51" s="27">
        <v>10121</v>
      </c>
      <c r="C51" s="28" t="s">
        <v>55</v>
      </c>
      <c r="D51" s="217">
        <f>IF(Init!$R$9="Yes",(TOCA_previous!AB51-(TOCA_previous!AB51/IF(TOCA_previous!Y51=0,1,TOCA_previous!Y51))*LDD_previous!D52),(TOCA_current!AI51-(TOCA_current!AI51/TOCA_current!AF51)*LDD_current!D52))*Rates_previous!$E$74*100*12</f>
        <v>12894847.378840098</v>
      </c>
      <c r="E51" s="218">
        <f>IF(Init!$R$9="Yes",(TOCA_previous!AB51-LDD_previous!D52),(TOCA_current!AI51-LDD_current!D52))*Rates_previous!$E$75*100*12</f>
        <v>-1982951.6766461951</v>
      </c>
      <c r="F51" s="218">
        <f>IF(VLOOKUP($B51,TOCA_current!$B:$AH,33,FALSE)=0,(SUMPRODUCT(LS_Demand_Rates_Restatement!$C$4:$Z$4,IF(Init!$R$9="Yes",LS_previous!$D52:$AA52,LS_current!$D52:$AA52))-SUMPRODUCT(LS_Demand_Rates_Restatement!$C$4:$Z$4,IF(Init!$R$9="Yes",LDD_previous!$F52:$AC52,LDD_current!$F52:$AC52))),(SUMPRODUCT(LS_Demand_Rates_Restatement!$C$4:$AX$4,IF(Init!$R$9="Yes",LS_previous!$D52:$AY52,LS_current!$D52:$AY52))-SUMPRODUCT(LS_Demand_Rates_Restatement!$C$4:$AX$4,IF(Init!$R$9="Yes",LDD_previous!$F52:$BA52,LDD_current!$F52:$BA52)))/2)</f>
        <v>7349.1091212286146</v>
      </c>
      <c r="G51" s="218">
        <f>+SUMPRODUCT(LS_Demand_Rates_Restatement!$C$6:$Z$6,IF(Init!$R$9="Yes",Demand_previous!D52:AA52,Demand_current!D52:AA52))-SUMPRODUCT(LS_Demand_Rates_Restatement!$C$6:$Z$6,IF(Init!$R$9="Yes",LDD_previous!BB52:BY52,LDD_current!BB52:BY52))</f>
        <v>436807.12628821348</v>
      </c>
      <c r="H51" s="218">
        <f>-IRD!C52*Rates_previous!$H$32</f>
        <v>0</v>
      </c>
      <c r="I51" s="218">
        <f>+IF(AND(L51&gt;0,J51&gt;0),-1*MIN(L51,J51)*Rates_previous!$H$33,IF(AND(L51&lt;0,K51&lt;ABS(L51)),(-1*L51-K51)*Rates_previous!$H$33,IF(AND(K51&gt;0,J51&gt;0,L51&lt;=0,ABS(L51)&lt;K51),-1*MIN(K51,K51+L51,J51)*Rates_previous!$H$33,0)))*IF(VLOOKUP($B51,TOCA_current!$B:$AH,33,FALSE)=0,1,0)*(1-TOCA_previous!AI51)</f>
        <v>4.8192060422533158</v>
      </c>
      <c r="J51" s="237">
        <f>MAX(IF(Init!$R$9="Yes",(TOCA_previous!S51/SUMPRODUCT(TOCA_previous!$D$4:$D$137,TOCA_previous!$S$4:$S$137)-TOCA_previous!Y51)*RT1SC!$C$3*VLOOKUP(Init!$R$3,Init!$K:$M,3,FALSE),V51),0)</f>
        <v>1.8380659667185515</v>
      </c>
      <c r="K51" s="237">
        <f>IF(Init!$R$9="Yes",TOCA_previous!W51*VLOOKUP(Init!$R$3,Init!$K:$M,3,FALSE),W51)</f>
        <v>254.04000000000002</v>
      </c>
      <c r="L51" s="237">
        <f>IF(Init!$R$9="No",X51,IF(TOCA_previous!AA51=0,SUM(LS_previous!D52:AA52),0))</f>
        <v>0</v>
      </c>
      <c r="M51" s="218">
        <f>+TOCA_previous!$D51*SUM(Charges_NonSlice!D51:I51)</f>
        <v>0</v>
      </c>
      <c r="N51" s="218">
        <f>IF(Init!$R$9="Yes",TOCA_previous!AB51*RT1SC!$C$3*VLOOKUP(Init!$R$3,Init!$K:$M,3,FALSE)+IF(VLOOKUP($B51,TOCA_current!B:AS,33,FALSE)=0,SUM(LS_previous!D52:AA52),SUM(LS_previous!D52:AY52)/2),Z51)</f>
        <v>359560.91981527203</v>
      </c>
      <c r="O51" s="219">
        <f t="shared" si="0"/>
        <v>0</v>
      </c>
      <c r="P51" s="217">
        <f>(TOCA_current!AI51-(TOCA_current!AI51/TOCA_current!AF51)*LDD_current!D52)*Rates_current!$E$74*100*12</f>
        <v>13385516.911674092</v>
      </c>
      <c r="Q51" s="218">
        <f>(TOCA_current!AI51-LDD_current!D52)*Rates_current!$E$75*100*12</f>
        <v>-1989897.3798798735</v>
      </c>
      <c r="R51" s="218">
        <f>IF(VLOOKUP($B51,TOCA_current!$B:$AH,33,FALSE)=0,(SUMPRODUCT(LS_Demand_Rates_Restatement!$C$5:$Z$5,LS_current!$D52:$AA52)-SUMPRODUCT(LS_Demand_Rates_Restatement!$C$5:$Z$5,LDD_current!$F52:$AC52)),(SUMPRODUCT(LS_Demand_Rates_Restatement!$C$5:$AX$5,LS_current!$D52:$AY52)-SUMPRODUCT(LS_Demand_Rates_Restatement!$C$5:$AX$5,LDD_current!$F52:$BA52))/2)</f>
        <v>-3020.703346866077</v>
      </c>
      <c r="S51" s="218">
        <f>+SUMPRODUCT(LS_Demand_Rates_Restatement!$C$7:$Z$7,Demand_current!D52:AA52)-SUMPRODUCT(LS_Demand_Rates_Restatement!$C$7:$Z$7,LDD_current!BB52:BY52)</f>
        <v>-24878.492658767809</v>
      </c>
      <c r="T51" s="218">
        <f>-IRD!G52*Rates_current!$H$32</f>
        <v>0</v>
      </c>
      <c r="U51" s="218">
        <f>+IF(AND(X51&gt;0,V51&gt;0),-1*MIN(X51,V51)*Rates_current!$H$33,IF(AND(X51&lt;0,W51&lt;ABS(X51)),(-1*X51-W51)*Rates_current!$H$33,0))*IF(VLOOKUP($B51,TOCA_current!$B:$AH,33,FALSE)=0,1,0)*(1-TOCA_current!AP51)</f>
        <v>0</v>
      </c>
      <c r="V51" s="237">
        <f>MAX((TOCA_current!S51/SUMPRODUCT(TOCA_current!$D$4:$D$137,TOCA_current!$S$4:$S$137)-TOCA_current!AF51)*RT1SC!$C$4*VLOOKUP(Init!$R$4,Init!$K:$M,3,FALSE),0)</f>
        <v>6384.9961320285165</v>
      </c>
      <c r="W51" s="237">
        <f>TOCA_current!X51*VLOOKUP(Init!$R$4,Init!$K:$M,3,FALSE)</f>
        <v>0</v>
      </c>
      <c r="X51" s="237">
        <f>IF(TOCA_current!AH51=0,SUM(LS_current!D52:AA52),0)</f>
        <v>0</v>
      </c>
      <c r="Y51" s="218">
        <f>TOCA_current!D51*SUM(Charges_NonSlice!P51:U51)</f>
        <v>0</v>
      </c>
      <c r="Z51" s="218">
        <f>TOCA_current!AI51*RT1SC!$C$4*VLOOKUP(Init!$R$4,Init!$K:$M,3,FALSE)+IF(VLOOKUP($B51,TOCA_current!B:AM,33,FALSE)=0,SUM(LS_current!D52:AA52),SUM(LS_current!D52:AY52)/2)</f>
        <v>349156.23878260801</v>
      </c>
      <c r="AA51" s="219">
        <f t="shared" si="1"/>
        <v>0</v>
      </c>
      <c r="AB51" s="224" t="str">
        <f>IF(TOCA_current!E51=1,"",AA51/O51-1)</f>
        <v/>
      </c>
      <c r="AC51" s="235" t="str">
        <f t="shared" si="2"/>
        <v/>
      </c>
    </row>
    <row r="52" spans="2:29" x14ac:dyDescent="0.25">
      <c r="B52" s="27">
        <v>10123</v>
      </c>
      <c r="C52" s="28" t="s">
        <v>56</v>
      </c>
      <c r="D52" s="217">
        <f>IF(Init!$R$9="Yes",(TOCA_previous!AB52-(TOCA_previous!AB52/IF(TOCA_previous!Y52=0,1,TOCA_previous!Y52))*LDD_previous!D53),(TOCA_current!AI52-(TOCA_current!AI52/TOCA_current!AF52)*LDD_current!D53))*Rates_previous!$E$74*100*12</f>
        <v>88359635.673720017</v>
      </c>
      <c r="E52" s="218">
        <f>IF(Init!$R$9="Yes",(TOCA_previous!AB52-LDD_previous!D53),(TOCA_current!AI52-LDD_current!D53))*Rates_previous!$E$75*100*12</f>
        <v>-13587821.752320003</v>
      </c>
      <c r="F52" s="218">
        <f>IF(VLOOKUP($B52,TOCA_current!$B:$AH,33,FALSE)=0,(SUMPRODUCT(LS_Demand_Rates_Restatement!$C$4:$Z$4,IF(Init!$R$9="Yes",LS_previous!$D53:$AA53,LS_current!$D53:$AA53))-SUMPRODUCT(LS_Demand_Rates_Restatement!$C$4:$Z$4,IF(Init!$R$9="Yes",LDD_previous!$F53:$AC53,LDD_current!$F53:$AC53))),(SUMPRODUCT(LS_Demand_Rates_Restatement!$C$4:$AX$4,IF(Init!$R$9="Yes",LS_previous!$D53:$AY53,LS_current!$D53:$AY53))-SUMPRODUCT(LS_Demand_Rates_Restatement!$C$4:$AX$4,IF(Init!$R$9="Yes",LDD_previous!$F53:$BA53,LDD_current!$F53:$BA53)))/2)</f>
        <v>-355268.56164774537</v>
      </c>
      <c r="G52" s="218">
        <f>+SUMPRODUCT(LS_Demand_Rates_Restatement!$C$6:$Z$6,IF(Init!$R$9="Yes",Demand_previous!D53:AA53,Demand_current!D53:AA53))-SUMPRODUCT(LS_Demand_Rates_Restatement!$C$6:$Z$6,IF(Init!$R$9="Yes",LDD_previous!BB53:BY53,LDD_current!BB53:BY53))</f>
        <v>0</v>
      </c>
      <c r="H52" s="218">
        <f>-IRD!C53*Rates_previous!$H$32</f>
        <v>0</v>
      </c>
      <c r="I52" s="218">
        <f>+IF(AND(L52&gt;0,J52&gt;0),-1*MIN(L52,J52)*Rates_previous!$H$33,IF(AND(L52&lt;0,K52&lt;ABS(L52)),(-1*L52-K52)*Rates_previous!$H$33,IF(AND(K52&gt;0,J52&gt;0,L52&lt;=0,ABS(L52)&lt;K52),-1*MIN(K52,K52+L52,J52)*Rates_previous!$H$33,0)))*IF(VLOOKUP($B52,TOCA_current!$B:$AH,33,FALSE)=0,1,0)*(1-TOCA_previous!AI52)</f>
        <v>0</v>
      </c>
      <c r="J52" s="237">
        <f>MAX(IF(Init!$R$9="Yes",(TOCA_previous!S52/SUMPRODUCT(TOCA_previous!$D$4:$D$137,TOCA_previous!$S$4:$S$137)-TOCA_previous!Y52)*RT1SC!$C$3*VLOOKUP(Init!$R$3,Init!$K:$M,3,FALSE),V52),0)</f>
        <v>1.3004212685981151</v>
      </c>
      <c r="K52" s="237">
        <f>IF(Init!$R$9="Yes",TOCA_previous!W52*VLOOKUP(Init!$R$3,Init!$K:$M,3,FALSE),W52)</f>
        <v>136200.48000000001</v>
      </c>
      <c r="L52" s="237">
        <f>IF(Init!$R$9="No",X52,IF(TOCA_previous!AA52=0,SUM(LS_previous!D53:AA53),0))</f>
        <v>0</v>
      </c>
      <c r="M52" s="218">
        <f>+TOCA_previous!$D52*SUM(Charges_NonSlice!D52:I52)</f>
        <v>74416545.359752268</v>
      </c>
      <c r="N52" s="218">
        <f>IF(Init!$R$9="Yes",TOCA_previous!AB52*RT1SC!$C$3*VLOOKUP(Init!$R$3,Init!$K:$M,3,FALSE)+IF(VLOOKUP($B52,TOCA_current!B:AS,33,FALSE)=0,SUM(LS_previous!D53:AA53),SUM(LS_previous!D53:AY53)/2),Z52)</f>
        <v>2340426.2846166128</v>
      </c>
      <c r="O52" s="219">
        <f t="shared" si="0"/>
        <v>31.796150064150602</v>
      </c>
      <c r="P52" s="217">
        <f>(TOCA_current!AI52-(TOCA_current!AI52/TOCA_current!AF52)*LDD_current!D53)*Rates_current!$E$74*100*12</f>
        <v>93911916.725764483</v>
      </c>
      <c r="Q52" s="218">
        <f>(TOCA_current!AI52-LDD_current!D53)*Rates_current!$E$75*100*12</f>
        <v>-13960990.693539357</v>
      </c>
      <c r="R52" s="218">
        <f>IF(VLOOKUP($B52,TOCA_current!$B:$AH,33,FALSE)=0,(SUMPRODUCT(LS_Demand_Rates_Restatement!$C$5:$Z$5,LS_current!$D53:$AA53)-SUMPRODUCT(LS_Demand_Rates_Restatement!$C$5:$Z$5,LDD_current!$F53:$AC53)),(SUMPRODUCT(LS_Demand_Rates_Restatement!$C$5:$AX$5,LS_current!$D53:$AY53)-SUMPRODUCT(LS_Demand_Rates_Restatement!$C$5:$AX$5,LDD_current!$F53:$BA53))/2)</f>
        <v>-265130.76265012426</v>
      </c>
      <c r="S52" s="218">
        <f>+SUMPRODUCT(LS_Demand_Rates_Restatement!$C$7:$Z$7,Demand_current!D53:AA53)-SUMPRODUCT(LS_Demand_Rates_Restatement!$C$7:$Z$7,LDD_current!BB53:BY53)</f>
        <v>0</v>
      </c>
      <c r="T52" s="218">
        <f>-IRD!G53*Rates_current!$H$32</f>
        <v>0</v>
      </c>
      <c r="U52" s="218">
        <f>+IF(AND(X52&gt;0,V52&gt;0),-1*MIN(X52,V52)*Rates_current!$H$33,IF(AND(X52&lt;0,W52&lt;ABS(X52)),(-1*X52-W52)*Rates_current!$H$33,0))*IF(VLOOKUP($B52,TOCA_current!$B:$AH,33,FALSE)=0,1,0)*(1-TOCA_current!AP52)</f>
        <v>0</v>
      </c>
      <c r="V52" s="237">
        <f>MAX((TOCA_current!S52/SUMPRODUCT(TOCA_current!$D$4:$D$137,TOCA_current!$S$4:$S$137)-TOCA_current!AF52)*RT1SC!$C$4*VLOOKUP(Init!$R$4,Init!$K:$M,3,FALSE),0)</f>
        <v>1.8561789281646675</v>
      </c>
      <c r="W52" s="237">
        <f>TOCA_current!X52*VLOOKUP(Init!$R$4,Init!$K:$M,3,FALSE)</f>
        <v>221119.63199999998</v>
      </c>
      <c r="X52" s="237">
        <f>IF(TOCA_current!AH52=0,SUM(LS_current!D53:AA53),0)</f>
        <v>0</v>
      </c>
      <c r="Y52" s="218">
        <f>TOCA_current!D52*SUM(Charges_NonSlice!P52:U52)</f>
        <v>79685795.269575015</v>
      </c>
      <c r="Z52" s="218">
        <f>TOCA_current!AI52*RT1SC!$C$4*VLOOKUP(Init!$R$4,Init!$K:$M,3,FALSE)+IF(VLOOKUP($B52,TOCA_current!B:AM,33,FALSE)=0,SUM(LS_current!D53:AA53),SUM(LS_current!D53:AY53)/2)</f>
        <v>2327175.787335983</v>
      </c>
      <c r="AA52" s="219">
        <f t="shared" si="1"/>
        <v>34.241416442715199</v>
      </c>
      <c r="AB52" s="224">
        <f>IF(TOCA_current!E52=1,"",AA52/O52-1)</f>
        <v>7.6904479744595688E-2</v>
      </c>
      <c r="AC52" s="235">
        <f t="shared" si="2"/>
        <v>18</v>
      </c>
    </row>
    <row r="53" spans="2:29" x14ac:dyDescent="0.25">
      <c r="B53" s="27">
        <v>10136</v>
      </c>
      <c r="C53" s="28" t="s">
        <v>57</v>
      </c>
      <c r="D53" s="217">
        <f>IF(Init!$R$9="Yes",(TOCA_previous!AB53-(TOCA_previous!AB53/IF(TOCA_previous!Y53=0,1,TOCA_previous!Y53))*LDD_previous!D54),(TOCA_current!AI53-(TOCA_current!AI53/TOCA_current!AF53)*LDD_current!D54))*Rates_previous!$E$74*100*12</f>
        <v>5603744.2464539995</v>
      </c>
      <c r="E53" s="218">
        <f>IF(Init!$R$9="Yes",(TOCA_previous!AB53-LDD_previous!D54),(TOCA_current!AI53-LDD_current!D54))*Rates_previous!$E$75*100*12</f>
        <v>-861735.98822399997</v>
      </c>
      <c r="F53" s="218">
        <f>IF(VLOOKUP($B53,TOCA_current!$B:$AH,33,FALSE)=0,(SUMPRODUCT(LS_Demand_Rates_Restatement!$C$4:$Z$4,IF(Init!$R$9="Yes",LS_previous!$D54:$AA54,LS_current!$D54:$AA54))-SUMPRODUCT(LS_Demand_Rates_Restatement!$C$4:$Z$4,IF(Init!$R$9="Yes",LDD_previous!$F54:$AC54,LDD_current!$F54:$AC54))),(SUMPRODUCT(LS_Demand_Rates_Restatement!$C$4:$AX$4,IF(Init!$R$9="Yes",LS_previous!$D54:$AY54,LS_current!$D54:$AY54))-SUMPRODUCT(LS_Demand_Rates_Restatement!$C$4:$AX$4,IF(Init!$R$9="Yes",LDD_previous!$F54:$BA54,LDD_current!$F54:$BA54)))/2)</f>
        <v>-5595.0180892621793</v>
      </c>
      <c r="G53" s="218">
        <f>+SUMPRODUCT(LS_Demand_Rates_Restatement!$C$6:$Z$6,IF(Init!$R$9="Yes",Demand_previous!D54:AA54,Demand_current!D54:AA54))-SUMPRODUCT(LS_Demand_Rates_Restatement!$C$6:$Z$6,IF(Init!$R$9="Yes",LDD_previous!BB54:BY54,LDD_current!BB54:BY54))</f>
        <v>327838.98234268767</v>
      </c>
      <c r="H53" s="218">
        <f>-IRD!C54*Rates_previous!$H$32</f>
        <v>0</v>
      </c>
      <c r="I53" s="218">
        <f>+IF(AND(L53&gt;0,J53&gt;0),-1*MIN(L53,J53)*Rates_previous!$H$33,IF(AND(L53&lt;0,K53&lt;ABS(L53)),(-1*L53-K53)*Rates_previous!$H$33,IF(AND(K53&gt;0,J53&gt;0,L53&lt;=0,ABS(L53)&lt;K53),-1*MIN(K53,K53+L53,J53)*Rates_previous!$H$33,0)))*IF(VLOOKUP($B53,TOCA_current!$B:$AH,33,FALSE)=0,1,0)*(1-TOCA_previous!AI53)</f>
        <v>0</v>
      </c>
      <c r="J53" s="237">
        <f>MAX(IF(Init!$R$9="Yes",(TOCA_previous!S53/SUMPRODUCT(TOCA_previous!$D$4:$D$137,TOCA_previous!$S$4:$S$137)-TOCA_previous!Y53)*RT1SC!$C$3*VLOOKUP(Init!$R$3,Init!$K:$M,3,FALSE),V53),0)</f>
        <v>7593.1817991922671</v>
      </c>
      <c r="K53" s="237">
        <f>IF(Init!$R$9="Yes",TOCA_previous!W53*VLOOKUP(Init!$R$3,Init!$K:$M,3,FALSE),W53)</f>
        <v>0</v>
      </c>
      <c r="L53" s="237">
        <f>IF(Init!$R$9="No",X53,IF(TOCA_previous!AA53=0,SUM(LS_previous!D54:AA54),0))</f>
        <v>0</v>
      </c>
      <c r="M53" s="218">
        <f>+TOCA_previous!$D53*SUM(Charges_NonSlice!D53:I53)</f>
        <v>0</v>
      </c>
      <c r="N53" s="218">
        <f>IF(Init!$R$9="Yes",TOCA_previous!AB53*RT1SC!$C$3*VLOOKUP(Init!$R$3,Init!$K:$M,3,FALSE)+IF(VLOOKUP($B53,TOCA_current!B:AS,33,FALSE)=0,SUM(LS_previous!D54:AA54),SUM(LS_previous!D54:AY54)/2),Z53)</f>
        <v>159608.84421257998</v>
      </c>
      <c r="O53" s="219">
        <f t="shared" si="0"/>
        <v>0</v>
      </c>
      <c r="P53" s="217">
        <f>(TOCA_current!AI53-(TOCA_current!AI53/TOCA_current!AF53)*LDD_current!D54)*Rates_current!$E$74*100*12</f>
        <v>5941815.6076313946</v>
      </c>
      <c r="Q53" s="218">
        <f>(TOCA_current!AI53-LDD_current!D54)*Rates_current!$E$75*100*12</f>
        <v>-883313.1650704632</v>
      </c>
      <c r="R53" s="218">
        <f>IF(VLOOKUP($B53,TOCA_current!$B:$AH,33,FALSE)=0,(SUMPRODUCT(LS_Demand_Rates_Restatement!$C$5:$Z$5,LS_current!$D54:$AA54)-SUMPRODUCT(LS_Demand_Rates_Restatement!$C$5:$Z$5,LDD_current!$F54:$AC54)),(SUMPRODUCT(LS_Demand_Rates_Restatement!$C$5:$AX$5,LS_current!$D54:$AY54)-SUMPRODUCT(LS_Demand_Rates_Restatement!$C$5:$AX$5,LDD_current!$F54:$BA54))/2)</f>
        <v>-3491.2106531848135</v>
      </c>
      <c r="S53" s="218">
        <f>+SUMPRODUCT(LS_Demand_Rates_Restatement!$C$7:$Z$7,Demand_current!D54:AA54)-SUMPRODUCT(LS_Demand_Rates_Restatement!$C$7:$Z$7,LDD_current!BB54:BY54)</f>
        <v>-26255.415379565096</v>
      </c>
      <c r="T53" s="218">
        <f>-IRD!G54*Rates_current!$H$32</f>
        <v>0</v>
      </c>
      <c r="U53" s="218">
        <f>+IF(AND(X53&gt;0,V53&gt;0),-1*MIN(X53,V53)*Rates_current!$H$33,IF(AND(X53&lt;0,W53&lt;ABS(X53)),(-1*X53-W53)*Rates_current!$H$33,0))*IF(VLOOKUP($B53,TOCA_current!$B:$AH,33,FALSE)=0,1,0)*(1-TOCA_current!AP53)</f>
        <v>0</v>
      </c>
      <c r="V53" s="237">
        <f>MAX((TOCA_current!S53/SUMPRODUCT(TOCA_current!$D$4:$D$137,TOCA_current!$S$4:$S$137)-TOCA_current!AF53)*RT1SC!$C$4*VLOOKUP(Init!$R$4,Init!$K:$M,3,FALSE),0)</f>
        <v>2924.7376395101242</v>
      </c>
      <c r="W53" s="237">
        <f>TOCA_current!X53*VLOOKUP(Init!$R$4,Init!$K:$M,3,FALSE)</f>
        <v>0</v>
      </c>
      <c r="X53" s="237">
        <f>IF(TOCA_current!AH53=0,SUM(LS_current!D54:AA54),0)</f>
        <v>0</v>
      </c>
      <c r="Y53" s="218">
        <f>TOCA_current!D53*SUM(Charges_NonSlice!P53:U53)</f>
        <v>0</v>
      </c>
      <c r="Z53" s="218">
        <f>TOCA_current!AI53*RT1SC!$C$4*VLOOKUP(Init!$R$4,Init!$K:$M,3,FALSE)+IF(VLOOKUP($B53,TOCA_current!B:AM,33,FALSE)=0,SUM(LS_current!D54:AA54),SUM(LS_current!D54:AY54)/2)</f>
        <v>158323.17345170397</v>
      </c>
      <c r="AA53" s="219">
        <f t="shared" si="1"/>
        <v>0</v>
      </c>
      <c r="AB53" s="224" t="str">
        <f>IF(TOCA_current!E53=1,"",AA53/O53-1)</f>
        <v/>
      </c>
      <c r="AC53" s="235" t="str">
        <f t="shared" si="2"/>
        <v/>
      </c>
    </row>
    <row r="54" spans="2:29" x14ac:dyDescent="0.25">
      <c r="B54" s="27">
        <v>10142</v>
      </c>
      <c r="C54" s="28" t="s">
        <v>58</v>
      </c>
      <c r="D54" s="217">
        <f>IF(Init!$R$9="Yes",(TOCA_previous!AB54-(TOCA_previous!AB54/IF(TOCA_previous!Y54=0,1,TOCA_previous!Y54))*LDD_previous!D55),(TOCA_current!AI54-(TOCA_current!AI54/TOCA_current!AF54)*LDD_current!D55))*Rates_previous!$E$74*100*12</f>
        <v>874073.15077461139</v>
      </c>
      <c r="E54" s="218">
        <f>IF(Init!$R$9="Yes",(TOCA_previous!AB54-LDD_previous!D55),(TOCA_current!AI54-LDD_current!D55))*Rates_previous!$E$75*100*12</f>
        <v>-134413.75216926722</v>
      </c>
      <c r="F54" s="218">
        <f>IF(VLOOKUP($B54,TOCA_current!$B:$AH,33,FALSE)=0,(SUMPRODUCT(LS_Demand_Rates_Restatement!$C$4:$Z$4,IF(Init!$R$9="Yes",LS_previous!$D55:$AA55,LS_current!$D55:$AA55))-SUMPRODUCT(LS_Demand_Rates_Restatement!$C$4:$Z$4,IF(Init!$R$9="Yes",LDD_previous!$F55:$AC55,LDD_current!$F55:$AC55))),(SUMPRODUCT(LS_Demand_Rates_Restatement!$C$4:$AX$4,IF(Init!$R$9="Yes",LS_previous!$D55:$AY55,LS_current!$D55:$AY55))-SUMPRODUCT(LS_Demand_Rates_Restatement!$C$4:$AX$4,IF(Init!$R$9="Yes",LDD_previous!$F55:$BA55,LDD_current!$F55:$BA55)))/2)</f>
        <v>30825.537752188455</v>
      </c>
      <c r="G54" s="218">
        <f>+SUMPRODUCT(LS_Demand_Rates_Restatement!$C$6:$Z$6,IF(Init!$R$9="Yes",Demand_previous!D55:AA55,Demand_current!D55:AA55))-SUMPRODUCT(LS_Demand_Rates_Restatement!$C$6:$Z$6,IF(Init!$R$9="Yes",LDD_previous!BB55:BY55,LDD_current!BB55:BY55))</f>
        <v>42495.165542638759</v>
      </c>
      <c r="H54" s="218">
        <f>-IRD!C55*Rates_previous!$H$32</f>
        <v>-57694.840000000004</v>
      </c>
      <c r="I54" s="218">
        <f>+IF(AND(L54&gt;0,J54&gt;0),-1*MIN(L54,J54)*Rates_previous!$H$33,IF(AND(L54&lt;0,K54&lt;ABS(L54)),(-1*L54-K54)*Rates_previous!$H$33,IF(AND(K54&gt;0,J54&gt;0,L54&lt;=0,ABS(L54)&lt;K54),-1*MIN(K54,K54+L54,J54)*Rates_previous!$H$33,0)))*IF(VLOOKUP($B54,TOCA_current!$B:$AH,33,FALSE)=0,1,0)*(1-TOCA_previous!AI54)</f>
        <v>0</v>
      </c>
      <c r="J54" s="237">
        <f>MAX(IF(Init!$R$9="Yes",(TOCA_previous!S54/SUMPRODUCT(TOCA_previous!$D$4:$D$137,TOCA_previous!$S$4:$S$137)-TOCA_previous!Y54)*RT1SC!$C$3*VLOOKUP(Init!$R$3,Init!$K:$M,3,FALSE),V54),0)</f>
        <v>0</v>
      </c>
      <c r="K54" s="237">
        <f>IF(Init!$R$9="Yes",TOCA_previous!W54*VLOOKUP(Init!$R$3,Init!$K:$M,3,FALSE),W54)</f>
        <v>0</v>
      </c>
      <c r="L54" s="237">
        <f>IF(Init!$R$9="No",X54,IF(TOCA_previous!AA54=0,SUM(LS_previous!D55:AA55),0))</f>
        <v>1625.8632563200017</v>
      </c>
      <c r="M54" s="218">
        <f>+TOCA_previous!$D54*SUM(Charges_NonSlice!D54:I54)</f>
        <v>755285.2619001714</v>
      </c>
      <c r="N54" s="218">
        <f>IF(Init!$R$9="Yes",TOCA_previous!AB54*RT1SC!$C$3*VLOOKUP(Init!$R$3,Init!$K:$M,3,FALSE)+IF(VLOOKUP($B54,TOCA_current!B:AS,33,FALSE)=0,SUM(LS_previous!D55:AA55),SUM(LS_previous!D55:AY55)/2),Z54)</f>
        <v>25263.306617152</v>
      </c>
      <c r="O54" s="219">
        <f t="shared" si="0"/>
        <v>29.896532284787536</v>
      </c>
      <c r="P54" s="217">
        <f>(TOCA_current!AI54-(TOCA_current!AI54/TOCA_current!AF54)*LDD_current!D55)*Rates_current!$E$74*100*12</f>
        <v>916269.02623839001</v>
      </c>
      <c r="Q54" s="218">
        <f>(TOCA_current!AI54-LDD_current!D55)*Rates_current!$E$75*100*12</f>
        <v>-136212.99398506549</v>
      </c>
      <c r="R54" s="218">
        <f>IF(VLOOKUP($B54,TOCA_current!$B:$AH,33,FALSE)=0,(SUMPRODUCT(LS_Demand_Rates_Restatement!$C$5:$Z$5,LS_current!$D55:$AA55)-SUMPRODUCT(LS_Demand_Rates_Restatement!$C$5:$Z$5,LDD_current!$F55:$AC55)),(SUMPRODUCT(LS_Demand_Rates_Restatement!$C$5:$AX$5,LS_current!$D55:$AY55)-SUMPRODUCT(LS_Demand_Rates_Restatement!$C$5:$AX$5,LDD_current!$F55:$BA55))/2)</f>
        <v>42509.758537301117</v>
      </c>
      <c r="S54" s="218">
        <f>+SUMPRODUCT(LS_Demand_Rates_Restatement!$C$7:$Z$7,Demand_current!D55:AA55)-SUMPRODUCT(LS_Demand_Rates_Restatement!$C$7:$Z$7,LDD_current!BB55:BY55)</f>
        <v>45612.686474233531</v>
      </c>
      <c r="T54" s="218">
        <f>-IRD!G55*Rates_current!$H$32</f>
        <v>-67906.826679999998</v>
      </c>
      <c r="U54" s="218">
        <f>+IF(AND(X54&gt;0,V54&gt;0),-1*MIN(X54,V54)*Rates_current!$H$33,IF(AND(X54&lt;0,W54&lt;ABS(X54)),(-1*X54-W54)*Rates_current!$H$33,0))*IF(VLOOKUP($B54,TOCA_current!$B:$AH,33,FALSE)=0,1,0)*(1-TOCA_current!AP54)</f>
        <v>0</v>
      </c>
      <c r="V54" s="237">
        <f>MAX((TOCA_current!S54/SUMPRODUCT(TOCA_current!$D$4:$D$137,TOCA_current!$S$4:$S$137)-TOCA_current!AF54)*RT1SC!$C$4*VLOOKUP(Init!$R$4,Init!$K:$M,3,FALSE),0)</f>
        <v>0</v>
      </c>
      <c r="W54" s="237">
        <f>TOCA_current!X54*VLOOKUP(Init!$R$4,Init!$K:$M,3,FALSE)</f>
        <v>0</v>
      </c>
      <c r="X54" s="237">
        <f>IF(TOCA_current!AH54=0,SUM(LS_current!D55:AA55),0)</f>
        <v>1887.4156113198342</v>
      </c>
      <c r="Y54" s="218">
        <f>TOCA_current!D54*SUM(Charges_NonSlice!P54:U54)</f>
        <v>800271.65058485908</v>
      </c>
      <c r="Z54" s="218">
        <f>TOCA_current!AI54*RT1SC!$C$4*VLOOKUP(Init!$R$4,Init!$K:$M,3,FALSE)+IF(VLOOKUP($B54,TOCA_current!B:AM,33,FALSE)=0,SUM(LS_current!D55:AA55),SUM(LS_current!D55:AY55)/2)</f>
        <v>25263.868055023831</v>
      </c>
      <c r="AA54" s="219">
        <f t="shared" si="1"/>
        <v>31.676529058887382</v>
      </c>
      <c r="AB54" s="224">
        <f>IF(TOCA_current!E54=1,"",AA54/O54-1)</f>
        <v>5.9538569796122376E-2</v>
      </c>
      <c r="AC54" s="235">
        <f t="shared" si="2"/>
        <v>73</v>
      </c>
    </row>
    <row r="55" spans="2:29" x14ac:dyDescent="0.25">
      <c r="B55" s="27">
        <v>10144</v>
      </c>
      <c r="C55" s="28" t="s">
        <v>59</v>
      </c>
      <c r="D55" s="217">
        <f>IF(Init!$R$9="Yes",(TOCA_previous!AB55-(TOCA_previous!AB55/IF(TOCA_previous!Y55=0,1,TOCA_previous!Y55))*LDD_previous!D56),(TOCA_current!AI55-(TOCA_current!AI55/TOCA_current!AF55)*LDD_current!D56))*Rates_previous!$E$74*100*12</f>
        <v>1118506.1890799999</v>
      </c>
      <c r="E55" s="218">
        <f>IF(Init!$R$9="Yes",(TOCA_previous!AB55-LDD_previous!D56),(TOCA_current!AI55-LDD_current!D56))*Rates_previous!$E$75*100*12</f>
        <v>-172002.32448000001</v>
      </c>
      <c r="F55" s="218">
        <f>IF(VLOOKUP($B55,TOCA_current!$B:$AH,33,FALSE)=0,(SUMPRODUCT(LS_Demand_Rates_Restatement!$C$4:$Z$4,IF(Init!$R$9="Yes",LS_previous!$D56:$AA56,LS_current!$D56:$AA56))-SUMPRODUCT(LS_Demand_Rates_Restatement!$C$4:$Z$4,IF(Init!$R$9="Yes",LDD_previous!$F56:$AC56,LDD_current!$F56:$AC56))),(SUMPRODUCT(LS_Demand_Rates_Restatement!$C$4:$AX$4,IF(Init!$R$9="Yes",LS_previous!$D56:$AY56,LS_current!$D56:$AY56))-SUMPRODUCT(LS_Demand_Rates_Restatement!$C$4:$AX$4,IF(Init!$R$9="Yes",LDD_previous!$F56:$BA56,LDD_current!$F56:$BA56)))/2)</f>
        <v>13442.234216841991</v>
      </c>
      <c r="G55" s="218">
        <f>+SUMPRODUCT(LS_Demand_Rates_Restatement!$C$6:$Z$6,IF(Init!$R$9="Yes",Demand_previous!D56:AA56,Demand_current!D56:AA56))-SUMPRODUCT(LS_Demand_Rates_Restatement!$C$6:$Z$6,IF(Init!$R$9="Yes",LDD_previous!BB56:BY56,LDD_current!BB56:BY56))</f>
        <v>76235.532817681669</v>
      </c>
      <c r="H55" s="218">
        <f>-IRD!C56*Rates_previous!$H$32</f>
        <v>0</v>
      </c>
      <c r="I55" s="218">
        <f>+IF(AND(L55&gt;0,J55&gt;0),-1*MIN(L55,J55)*Rates_previous!$H$33,IF(AND(L55&lt;0,K55&lt;ABS(L55)),(-1*L55-K55)*Rates_previous!$H$33,IF(AND(K55&gt;0,J55&gt;0,L55&lt;=0,ABS(L55)&lt;K55),-1*MIN(K55,K55+L55,J55)*Rates_previous!$H$33,0)))*IF(VLOOKUP($B55,TOCA_current!$B:$AH,33,FALSE)=0,1,0)*(1-TOCA_previous!AI55)</f>
        <v>-1389.7190450111975</v>
      </c>
      <c r="J55" s="237">
        <f>MAX(IF(Init!$R$9="Yes",(TOCA_previous!S55/SUMPRODUCT(TOCA_previous!$D$4:$D$137,TOCA_previous!$S$4:$S$137)-TOCA_previous!Y55)*RT1SC!$C$3*VLOOKUP(Init!$R$3,Init!$K:$M,3,FALSE),V55),0)</f>
        <v>0</v>
      </c>
      <c r="K55" s="237">
        <f>IF(Init!$R$9="Yes",TOCA_previous!W55*VLOOKUP(Init!$R$3,Init!$K:$M,3,FALSE),W55)</f>
        <v>0</v>
      </c>
      <c r="L55" s="237">
        <f>IF(Init!$R$9="No",X55,IF(TOCA_previous!AA55=0,SUM(LS_previous!D56:AA56),0))</f>
        <v>-503.52139311999917</v>
      </c>
      <c r="M55" s="218">
        <f>+TOCA_previous!$D55*SUM(Charges_NonSlice!D55:I55)</f>
        <v>1034791.9125895124</v>
      </c>
      <c r="N55" s="218">
        <f>IF(Init!$R$9="Yes",TOCA_previous!AB55*RT1SC!$C$3*VLOOKUP(Init!$R$3,Init!$K:$M,3,FALSE)+IF(VLOOKUP($B55,TOCA_current!B:AS,33,FALSE)=0,SUM(LS_previous!D56:AA56),SUM(LS_previous!D56:AY56)/2),Z55)</f>
        <v>29124.318346868004</v>
      </c>
      <c r="O55" s="219">
        <f t="shared" si="0"/>
        <v>35.530167616808541</v>
      </c>
      <c r="P55" s="217">
        <f>(TOCA_current!AI55-(TOCA_current!AI55/TOCA_current!AF55)*LDD_current!D56)*Rates_current!$E$74*100*12</f>
        <v>1175777.1082950435</v>
      </c>
      <c r="Q55" s="218">
        <f>(TOCA_current!AI55-LDD_current!D56)*Rates_current!$E$75*100*12</f>
        <v>-174791.59023575013</v>
      </c>
      <c r="R55" s="218">
        <f>IF(VLOOKUP($B55,TOCA_current!$B:$AH,33,FALSE)=0,(SUMPRODUCT(LS_Demand_Rates_Restatement!$C$5:$Z$5,LS_current!$D56:$AA56)-SUMPRODUCT(LS_Demand_Rates_Restatement!$C$5:$Z$5,LDD_current!$F56:$AC56)),(SUMPRODUCT(LS_Demand_Rates_Restatement!$C$5:$AX$5,LS_current!$D56:$AY56)-SUMPRODUCT(LS_Demand_Rates_Restatement!$C$5:$AX$5,LDD_current!$F56:$BA56))/2)</f>
        <v>10095.26814230092</v>
      </c>
      <c r="S55" s="218">
        <f>+SUMPRODUCT(LS_Demand_Rates_Restatement!$C$7:$Z$7,Demand_current!D56:AA56)-SUMPRODUCT(LS_Demand_Rates_Restatement!$C$7:$Z$7,LDD_current!BB56:BY56)</f>
        <v>78169.125155502174</v>
      </c>
      <c r="T55" s="218">
        <f>-IRD!G56*Rates_current!$H$32</f>
        <v>0</v>
      </c>
      <c r="U55" s="218">
        <f>+IF(AND(X55&gt;0,V55&gt;0),-1*MIN(X55,V55)*Rates_current!$H$33,IF(AND(X55&lt;0,W55&lt;ABS(X55)),(-1*X55-W55)*Rates_current!$H$33,0))*IF(VLOOKUP($B55,TOCA_current!$B:$AH,33,FALSE)=0,1,0)*(1-TOCA_current!AP55)</f>
        <v>-99.135800955776318</v>
      </c>
      <c r="V55" s="237">
        <f>MAX((TOCA_current!S55/SUMPRODUCT(TOCA_current!$D$4:$D$137,TOCA_current!$S$4:$S$137)-TOCA_current!AF55)*RT1SC!$C$4*VLOOKUP(Init!$R$4,Init!$K:$M,3,FALSE),0)</f>
        <v>158.42034108629335</v>
      </c>
      <c r="W55" s="237">
        <f>TOCA_current!X55*VLOOKUP(Init!$R$4,Init!$K:$M,3,FALSE)</f>
        <v>0</v>
      </c>
      <c r="X55" s="237">
        <f>IF(TOCA_current!AH55=0,SUM(LS_current!D56:AA56),0)</f>
        <v>-11.201785418731788</v>
      </c>
      <c r="Y55" s="218">
        <f>TOCA_current!D55*SUM(Charges_NonSlice!P55:U55)</f>
        <v>1089150.7755561406</v>
      </c>
      <c r="Z55" s="218">
        <f>TOCA_current!AI55*RT1SC!$C$4*VLOOKUP(Init!$R$4,Init!$K:$M,3,FALSE)+IF(VLOOKUP($B55,TOCA_current!B:AM,33,FALSE)=0,SUM(LS_current!D56:AA56),SUM(LS_current!D56:AY56)/2)</f>
        <v>29125.022068581267</v>
      </c>
      <c r="AA55" s="219">
        <f t="shared" si="1"/>
        <v>37.395706447586399</v>
      </c>
      <c r="AB55" s="224">
        <f>IF(TOCA_current!E55=1,"",AA55/O55-1)</f>
        <v>5.2505770614358571E-2</v>
      </c>
      <c r="AC55" s="235">
        <f t="shared" si="2"/>
        <v>93</v>
      </c>
    </row>
    <row r="56" spans="2:29" x14ac:dyDescent="0.25">
      <c r="B56" s="27">
        <v>10156</v>
      </c>
      <c r="C56" s="28" t="s">
        <v>60</v>
      </c>
      <c r="D56" s="217">
        <f>IF(Init!$R$9="Yes",(TOCA_previous!AB56-(TOCA_previous!AB56/IF(TOCA_previous!Y56=0,1,TOCA_previous!Y56))*LDD_previous!D57),(TOCA_current!AI56-(TOCA_current!AI56/TOCA_current!AF56)*LDD_current!D57))*Rates_previous!$E$74*100*12</f>
        <v>10705702.095480001</v>
      </c>
      <c r="E56" s="218">
        <f>IF(Init!$R$9="Yes",(TOCA_previous!AB56-LDD_previous!D57),(TOCA_current!AI56-LDD_current!D57))*Rates_previous!$E$75*100*12</f>
        <v>-1646307.96288</v>
      </c>
      <c r="F56" s="218">
        <f>IF(VLOOKUP($B56,TOCA_current!$B:$AH,33,FALSE)=0,(SUMPRODUCT(LS_Demand_Rates_Restatement!$C$4:$Z$4,IF(Init!$R$9="Yes",LS_previous!$D57:$AA57,LS_current!$D57:$AA57))-SUMPRODUCT(LS_Demand_Rates_Restatement!$C$4:$Z$4,IF(Init!$R$9="Yes",LDD_previous!$F57:$AC57,LDD_current!$F57:$AC57))),(SUMPRODUCT(LS_Demand_Rates_Restatement!$C$4:$AX$4,IF(Init!$R$9="Yes",LS_previous!$D57:$AY57,LS_current!$D57:$AY57))-SUMPRODUCT(LS_Demand_Rates_Restatement!$C$4:$AX$4,IF(Init!$R$9="Yes",LDD_previous!$F57:$BA57,LDD_current!$F57:$BA57)))/2)</f>
        <v>178184.66415263075</v>
      </c>
      <c r="G56" s="218">
        <f>+SUMPRODUCT(LS_Demand_Rates_Restatement!$C$6:$Z$6,IF(Init!$R$9="Yes",Demand_previous!D57:AA57,Demand_current!D57:AA57))-SUMPRODUCT(LS_Demand_Rates_Restatement!$C$6:$Z$6,IF(Init!$R$9="Yes",LDD_previous!BB57:BY57,LDD_current!BB57:BY57))</f>
        <v>549757.7961578524</v>
      </c>
      <c r="H56" s="218">
        <f>-IRD!C57*Rates_previous!$H$32</f>
        <v>0</v>
      </c>
      <c r="I56" s="218">
        <f>+IF(AND(L56&gt;0,J56&gt;0),-1*MIN(L56,J56)*Rates_previous!$H$33,IF(AND(L56&lt;0,K56&lt;ABS(L56)),(-1*L56-K56)*Rates_previous!$H$33,IF(AND(K56&gt;0,J56&gt;0,L56&lt;=0,ABS(L56)&lt;K56),-1*MIN(K56,K56+L56,J56)*Rates_previous!$H$33,0)))*IF(VLOOKUP($B56,TOCA_current!$B:$AH,33,FALSE)=0,1,0)*(1-TOCA_previous!AI56)</f>
        <v>-6302.252345107142</v>
      </c>
      <c r="J56" s="237">
        <f>MAX(IF(Init!$R$9="Yes",(TOCA_previous!S56/SUMPRODUCT(TOCA_previous!$D$4:$D$137,TOCA_previous!$S$4:$S$137)-TOCA_previous!Y56)*RT1SC!$C$3*VLOOKUP(Init!$R$3,Init!$K:$M,3,FALSE),V56),0)</f>
        <v>0</v>
      </c>
      <c r="K56" s="237">
        <f>IF(Init!$R$9="Yes",TOCA_previous!W56*VLOOKUP(Init!$R$3,Init!$K:$M,3,FALSE),W56)</f>
        <v>0</v>
      </c>
      <c r="L56" s="237">
        <f>IF(Init!$R$9="No",X56,IF(TOCA_previous!AA56=0,SUM(LS_previous!D57:AA57),0))</f>
        <v>-2283.4247627199793</v>
      </c>
      <c r="M56" s="218">
        <f>+TOCA_previous!$D56*SUM(Charges_NonSlice!D56:I56)</f>
        <v>9781034.340565376</v>
      </c>
      <c r="N56" s="218">
        <f>IF(Init!$R$9="Yes",TOCA_previous!AB56*RT1SC!$C$3*VLOOKUP(Init!$R$3,Init!$K:$M,3,FALSE)+IF(VLOOKUP($B56,TOCA_current!B:AS,33,FALSE)=0,SUM(LS_previous!D57:AA57),SUM(LS_previous!D57:AY57)/2),Z56)</f>
        <v>281297.32703430811</v>
      </c>
      <c r="O56" s="219">
        <f t="shared" si="0"/>
        <v>34.771159909999582</v>
      </c>
      <c r="P56" s="217">
        <f>(TOCA_current!AI56-(TOCA_current!AI56/TOCA_current!AF56)*LDD_current!D57)*Rates_current!$E$74*100*12</f>
        <v>11278549.086811656</v>
      </c>
      <c r="Q56" s="218">
        <f>(TOCA_current!AI56-LDD_current!D57)*Rates_current!$E$75*100*12</f>
        <v>-1676674.5300003621</v>
      </c>
      <c r="R56" s="218">
        <f>IF(VLOOKUP($B56,TOCA_current!$B:$AH,33,FALSE)=0,(SUMPRODUCT(LS_Demand_Rates_Restatement!$C$5:$Z$5,LS_current!$D57:$AA57)-SUMPRODUCT(LS_Demand_Rates_Restatement!$C$5:$Z$5,LDD_current!$F57:$AC57)),(SUMPRODUCT(LS_Demand_Rates_Restatement!$C$5:$AX$5,LS_current!$D57:$AY57)-SUMPRODUCT(LS_Demand_Rates_Restatement!$C$5:$AX$5,LDD_current!$F57:$BA57))/2)</f>
        <v>124335.67494272359</v>
      </c>
      <c r="S56" s="218">
        <f>+SUMPRODUCT(LS_Demand_Rates_Restatement!$C$7:$Z$7,Demand_current!D57:AA57)-SUMPRODUCT(LS_Demand_Rates_Restatement!$C$7:$Z$7,LDD_current!BB57:BY57)</f>
        <v>566315.40580746089</v>
      </c>
      <c r="T56" s="218">
        <f>-IRD!G57*Rates_current!$H$32</f>
        <v>0</v>
      </c>
      <c r="U56" s="218">
        <f>+IF(AND(X56&gt;0,V56&gt;0),-1*MIN(X56,V56)*Rates_current!$H$33,IF(AND(X56&lt;0,W56&lt;ABS(X56)),(-1*X56-W56)*Rates_current!$H$33,0))*IF(VLOOKUP($B56,TOCA_current!$B:$AH,33,FALSE)=0,1,0)*(1-TOCA_current!AP56)</f>
        <v>8261.732232382099</v>
      </c>
      <c r="V56" s="237">
        <f>MAX((TOCA_current!S56/SUMPRODUCT(TOCA_current!$D$4:$D$137,TOCA_current!$S$4:$S$137)-TOCA_current!AF56)*RT1SC!$C$4*VLOOKUP(Init!$R$4,Init!$K:$M,3,FALSE),0)</f>
        <v>933.52906580588694</v>
      </c>
      <c r="W56" s="237">
        <f>TOCA_current!X56*VLOOKUP(Init!$R$4,Init!$K:$M,3,FALSE)</f>
        <v>0</v>
      </c>
      <c r="X56" s="237">
        <f>IF(TOCA_current!AH56=0,SUM(LS_current!D57:AA57),0)</f>
        <v>1817.1355665643687</v>
      </c>
      <c r="Y56" s="218">
        <f>TOCA_current!D56*SUM(Charges_NonSlice!P56:U56)</f>
        <v>10300787.369793862</v>
      </c>
      <c r="Z56" s="218">
        <f>TOCA_current!AI56*RT1SC!$C$4*VLOOKUP(Init!$R$4,Init!$K:$M,3,FALSE)+IF(VLOOKUP($B56,TOCA_current!B:AM,33,FALSE)=0,SUM(LS_current!D57:AA57),SUM(LS_current!D57:AY57)/2)</f>
        <v>281304.06265786046</v>
      </c>
      <c r="AA56" s="219">
        <f t="shared" si="1"/>
        <v>36.61798294865838</v>
      </c>
      <c r="AB56" s="224">
        <f>IF(TOCA_current!E56=1,"",AA56/O56-1)</f>
        <v>5.3113644855076636E-2</v>
      </c>
      <c r="AC56" s="235">
        <f t="shared" si="2"/>
        <v>92</v>
      </c>
    </row>
    <row r="57" spans="2:29" x14ac:dyDescent="0.25">
      <c r="B57" s="27">
        <v>10157</v>
      </c>
      <c r="C57" s="28" t="s">
        <v>61</v>
      </c>
      <c r="D57" s="217">
        <f>IF(Init!$R$9="Yes",(TOCA_previous!AB57-(TOCA_previous!AB57/IF(TOCA_previous!Y57=0,1,TOCA_previous!Y57))*LDD_previous!D58),(TOCA_current!AI57-(TOCA_current!AI57/TOCA_current!AF57)*LDD_current!D58))*Rates_previous!$E$74*100*12</f>
        <v>6819474.1075558811</v>
      </c>
      <c r="E57" s="218">
        <f>IF(Init!$R$9="Yes",(TOCA_previous!AB57-LDD_previous!D58),(TOCA_current!AI57-LDD_current!D58))*Rates_previous!$E$75*100*12</f>
        <v>-986184.53729280015</v>
      </c>
      <c r="F57" s="218">
        <f>IF(VLOOKUP($B57,TOCA_current!$B:$AH,33,FALSE)=0,(SUMPRODUCT(LS_Demand_Rates_Restatement!$C$4:$Z$4,IF(Init!$R$9="Yes",LS_previous!$D58:$AA58,LS_current!$D58:$AA58))-SUMPRODUCT(LS_Demand_Rates_Restatement!$C$4:$Z$4,IF(Init!$R$9="Yes",LDD_previous!$F58:$AC58,LDD_current!$F58:$AC58))),(SUMPRODUCT(LS_Demand_Rates_Restatement!$C$4:$AX$4,IF(Init!$R$9="Yes",LS_previous!$D58:$AY58,LS_current!$D58:$AY58))-SUMPRODUCT(LS_Demand_Rates_Restatement!$C$4:$AX$4,IF(Init!$R$9="Yes",LDD_previous!$F58:$BA58,LDD_current!$F58:$BA58)))/2)</f>
        <v>58060.945500292466</v>
      </c>
      <c r="G57" s="218">
        <f>+SUMPRODUCT(LS_Demand_Rates_Restatement!$C$6:$Z$6,IF(Init!$R$9="Yes",Demand_previous!D58:AA58,Demand_current!D58:AA58))-SUMPRODUCT(LS_Demand_Rates_Restatement!$C$6:$Z$6,IF(Init!$R$9="Yes",LDD_previous!BB58:BY58,LDD_current!BB58:BY58))</f>
        <v>-48049.212808940712</v>
      </c>
      <c r="H57" s="218">
        <f>-IRD!C58*Rates_previous!$H$32</f>
        <v>0</v>
      </c>
      <c r="I57" s="218">
        <f>+IF(AND(L57&gt;0,J57&gt;0),-1*MIN(L57,J57)*Rates_previous!$H$33,IF(AND(L57&lt;0,K57&lt;ABS(L57)),(-1*L57-K57)*Rates_previous!$H$33,IF(AND(K57&gt;0,J57&gt;0,L57&lt;=0,ABS(L57)&lt;K57),-1*MIN(K57,K57+L57,J57)*Rates_previous!$H$33,0)))*IF(VLOOKUP($B57,TOCA_current!$B:$AH,33,FALSE)=0,1,0)*(1-TOCA_previous!AI57)</f>
        <v>0</v>
      </c>
      <c r="J57" s="237">
        <f>MAX(IF(Init!$R$9="Yes",(TOCA_previous!S57/SUMPRODUCT(TOCA_previous!$D$4:$D$137,TOCA_previous!$S$4:$S$137)-TOCA_previous!Y57)*RT1SC!$C$3*VLOOKUP(Init!$R$3,Init!$K:$M,3,FALSE),V57),0)</f>
        <v>40942.705118633545</v>
      </c>
      <c r="K57" s="237">
        <f>IF(Init!$R$9="Yes",TOCA_previous!W57*VLOOKUP(Init!$R$3,Init!$K:$M,3,FALSE),W57)</f>
        <v>0</v>
      </c>
      <c r="L57" s="237">
        <f>IF(Init!$R$9="No",X57,IF(TOCA_previous!AA57=0,SUM(LS_previous!D58:AA58),0))</f>
        <v>0</v>
      </c>
      <c r="M57" s="218">
        <f>+TOCA_previous!$D57*SUM(Charges_NonSlice!D57:I57)</f>
        <v>5843301.3029544335</v>
      </c>
      <c r="N57" s="218">
        <f>IF(Init!$R$9="Yes",TOCA_previous!AB57*RT1SC!$C$3*VLOOKUP(Init!$R$3,Init!$K:$M,3,FALSE)+IF(VLOOKUP($B57,TOCA_current!B:AS,33,FALSE)=0,SUM(LS_previous!D58:AA58),SUM(LS_previous!D58:AY58)/2),Z57)</f>
        <v>189461.93119737608</v>
      </c>
      <c r="O57" s="219">
        <f t="shared" si="0"/>
        <v>30.841558861062424</v>
      </c>
      <c r="P57" s="217">
        <f>(TOCA_current!AI57-(TOCA_current!AI57/TOCA_current!AF57)*LDD_current!D58)*Rates_current!$E$74*100*12</f>
        <v>7009082.1146390894</v>
      </c>
      <c r="Q57" s="218">
        <f>(TOCA_current!AI57-LDD_current!D58)*Rates_current!$E$75*100*12</f>
        <v>-971935.07719605532</v>
      </c>
      <c r="R57" s="218">
        <f>IF(VLOOKUP($B57,TOCA_current!$B:$AH,33,FALSE)=0,(SUMPRODUCT(LS_Demand_Rates_Restatement!$C$5:$Z$5,LS_current!$D58:$AA58)-SUMPRODUCT(LS_Demand_Rates_Restatement!$C$5:$Z$5,LDD_current!$F58:$AC58)),(SUMPRODUCT(LS_Demand_Rates_Restatement!$C$5:$AX$5,LS_current!$D58:$AY58)-SUMPRODUCT(LS_Demand_Rates_Restatement!$C$5:$AX$5,LDD_current!$F58:$BA58))/2)</f>
        <v>21773.347051026816</v>
      </c>
      <c r="S57" s="218">
        <f>+SUMPRODUCT(LS_Demand_Rates_Restatement!$C$7:$Z$7,Demand_current!D58:AA58)-SUMPRODUCT(LS_Demand_Rates_Restatement!$C$7:$Z$7,LDD_current!BB58:BY58)</f>
        <v>-59512.791874080787</v>
      </c>
      <c r="T57" s="218">
        <f>-IRD!G58*Rates_current!$H$32</f>
        <v>0</v>
      </c>
      <c r="U57" s="218">
        <f>+IF(AND(X57&gt;0,V57&gt;0),-1*MIN(X57,V57)*Rates_current!$H$33,IF(AND(X57&lt;0,W57&lt;ABS(X57)),(-1*X57-W57)*Rates_current!$H$33,0))*IF(VLOOKUP($B57,TOCA_current!$B:$AH,33,FALSE)=0,1,0)*(1-TOCA_current!AP57)</f>
        <v>0</v>
      </c>
      <c r="V57" s="237">
        <f>MAX((TOCA_current!S57/SUMPRODUCT(TOCA_current!$D$4:$D$137,TOCA_current!$S$4:$S$137)-TOCA_current!AF57)*RT1SC!$C$4*VLOOKUP(Init!$R$4,Init!$K:$M,3,FALSE),0)</f>
        <v>24288.10853824958</v>
      </c>
      <c r="W57" s="237">
        <f>TOCA_current!X57*VLOOKUP(Init!$R$4,Init!$K:$M,3,FALSE)</f>
        <v>15046.992</v>
      </c>
      <c r="X57" s="237">
        <f>IF(TOCA_current!AH57=0,SUM(LS_current!D58:AA58),0)</f>
        <v>0</v>
      </c>
      <c r="Y57" s="218">
        <f>TOCA_current!D57*SUM(Charges_NonSlice!P57:U57)</f>
        <v>5999407.5926199807</v>
      </c>
      <c r="Z57" s="218">
        <f>TOCA_current!AI57*RT1SC!$C$4*VLOOKUP(Init!$R$4,Init!$K:$M,3,FALSE)+IF(VLOOKUP($B57,TOCA_current!B:AM,33,FALSE)=0,SUM(LS_current!D58:AA58),SUM(LS_current!D58:AY58)/2)</f>
        <v>183098.93256502133</v>
      </c>
      <c r="AA57" s="219">
        <f t="shared" si="1"/>
        <v>32.76593428795384</v>
      </c>
      <c r="AB57" s="224">
        <f>IF(TOCA_current!E57=1,"",AA57/O57-1)</f>
        <v>6.2395530510001018E-2</v>
      </c>
      <c r="AC57" s="235">
        <f t="shared" si="2"/>
        <v>65</v>
      </c>
    </row>
    <row r="58" spans="2:29" x14ac:dyDescent="0.25">
      <c r="B58" s="27">
        <v>10158</v>
      </c>
      <c r="C58" s="28" t="s">
        <v>62</v>
      </c>
      <c r="D58" s="217">
        <f>IF(Init!$R$9="Yes",(TOCA_previous!AB58-(TOCA_previous!AB58/IF(TOCA_previous!Y58=0,1,TOCA_previous!Y58))*LDD_previous!D59),(TOCA_current!AI58-(TOCA_current!AI58/TOCA_current!AF58)*LDD_current!D59))*Rates_previous!$E$74*100*12</f>
        <v>918478.78307999996</v>
      </c>
      <c r="E58" s="218">
        <f>IF(Init!$R$9="Yes",(TOCA_previous!AB58-LDD_previous!D59),(TOCA_current!AI58-LDD_current!D59))*Rates_previous!$E$75*100*12</f>
        <v>-141242.38847999999</v>
      </c>
      <c r="F58" s="218">
        <f>IF(VLOOKUP($B58,TOCA_current!$B:$AH,33,FALSE)=0,(SUMPRODUCT(LS_Demand_Rates_Restatement!$C$4:$Z$4,IF(Init!$R$9="Yes",LS_previous!$D59:$AA59,LS_current!$D59:$AA59))-SUMPRODUCT(LS_Demand_Rates_Restatement!$C$4:$Z$4,IF(Init!$R$9="Yes",LDD_previous!$F59:$AC59,LDD_current!$F59:$AC59))),(SUMPRODUCT(LS_Demand_Rates_Restatement!$C$4:$AX$4,IF(Init!$R$9="Yes",LS_previous!$D59:$AY59,LS_current!$D59:$AY59))-SUMPRODUCT(LS_Demand_Rates_Restatement!$C$4:$AX$4,IF(Init!$R$9="Yes",LDD_previous!$F59:$BA59,LDD_current!$F59:$BA59)))/2)</f>
        <v>3236.7304764978958</v>
      </c>
      <c r="G58" s="218">
        <f>+SUMPRODUCT(LS_Demand_Rates_Restatement!$C$6:$Z$6,IF(Init!$R$9="Yes",Demand_previous!D59:AA59,Demand_current!D59:AA59))-SUMPRODUCT(LS_Demand_Rates_Restatement!$C$6:$Z$6,IF(Init!$R$9="Yes",LDD_previous!BB59:BY59,LDD_current!BB59:BY59))</f>
        <v>48236.465337072645</v>
      </c>
      <c r="H58" s="218">
        <f>-IRD!C59*Rates_previous!$H$32</f>
        <v>0</v>
      </c>
      <c r="I58" s="218">
        <f>+IF(AND(L58&gt;0,J58&gt;0),-1*MIN(L58,J58)*Rates_previous!$H$33,IF(AND(L58&lt;0,K58&lt;ABS(L58)),(-1*L58-K58)*Rates_previous!$H$33,IF(AND(K58&gt;0,J58&gt;0,L58&lt;=0,ABS(L58)&lt;K58),-1*MIN(K58,K58+L58,J58)*Rates_previous!$H$33,0)))*IF(VLOOKUP($B58,TOCA_current!$B:$AH,33,FALSE)=0,1,0)*(1-TOCA_previous!AI58)</f>
        <v>-731.36690517119496</v>
      </c>
      <c r="J58" s="237">
        <f>MAX(IF(Init!$R$9="Yes",(TOCA_previous!S58/SUMPRODUCT(TOCA_previous!$D$4:$D$137,TOCA_previous!$S$4:$S$137)-TOCA_previous!Y58)*RT1SC!$C$3*VLOOKUP(Init!$R$3,Init!$K:$M,3,FALSE),V58),0)</f>
        <v>890.66362983682961</v>
      </c>
      <c r="K58" s="237">
        <f>IF(Init!$R$9="Yes",TOCA_previous!W58*VLOOKUP(Init!$R$3,Init!$K:$M,3,FALSE),W58)</f>
        <v>0</v>
      </c>
      <c r="L58" s="237">
        <f>IF(Init!$R$9="No",X58,IF(TOCA_previous!AA58=0,SUM(LS_previous!D59:AA59),0))</f>
        <v>-264.9880091199982</v>
      </c>
      <c r="M58" s="218">
        <f>+TOCA_previous!$D58*SUM(Charges_NonSlice!D58:I58)</f>
        <v>827978.22350839933</v>
      </c>
      <c r="N58" s="218">
        <f>IF(Init!$R$9="Yes",TOCA_previous!AB58*RT1SC!$C$3*VLOOKUP(Init!$R$3,Init!$K:$M,3,FALSE)+IF(VLOOKUP($B58,TOCA_current!B:AS,33,FALSE)=0,SUM(LS_previous!D59:AA59),SUM(LS_previous!D59:AY59)/2),Z58)</f>
        <v>24064.374184268003</v>
      </c>
      <c r="O58" s="219">
        <f t="shared" si="0"/>
        <v>34.406804730026472</v>
      </c>
      <c r="P58" s="217">
        <f>(TOCA_current!AI58-(TOCA_current!AI58/TOCA_current!AF58)*LDD_current!D59)*Rates_current!$E$74*100*12</f>
        <v>971315.6574631054</v>
      </c>
      <c r="Q58" s="218">
        <f>(TOCA_current!AI58-LDD_current!D59)*Rates_current!$E$75*100*12</f>
        <v>-144396.25264949127</v>
      </c>
      <c r="R58" s="218">
        <f>IF(VLOOKUP($B58,TOCA_current!$B:$AH,33,FALSE)=0,(SUMPRODUCT(LS_Demand_Rates_Restatement!$C$5:$Z$5,LS_current!$D59:$AA59)-SUMPRODUCT(LS_Demand_Rates_Restatement!$C$5:$Z$5,LDD_current!$F59:$AC59)),(SUMPRODUCT(LS_Demand_Rates_Restatement!$C$5:$AX$5,LS_current!$D59:$AY59)-SUMPRODUCT(LS_Demand_Rates_Restatement!$C$5:$AX$5,LDD_current!$F59:$BA59))/2)</f>
        <v>1529.9123707639792</v>
      </c>
      <c r="S58" s="218">
        <f>+SUMPRODUCT(LS_Demand_Rates_Restatement!$C$7:$Z$7,Demand_current!D59:AA59)-SUMPRODUCT(LS_Demand_Rates_Restatement!$C$7:$Z$7,LDD_current!BB59:BY59)</f>
        <v>51666.037861084391</v>
      </c>
      <c r="T58" s="218">
        <f>-IRD!G59*Rates_current!$H$32</f>
        <v>0</v>
      </c>
      <c r="U58" s="218">
        <f>+IF(AND(X58&gt;0,V58&gt;0),-1*MIN(X58,V58)*Rates_current!$H$33,IF(AND(X58&lt;0,W58&lt;ABS(X58)),(-1*X58-W58)*Rates_current!$H$33,0))*IF(VLOOKUP($B58,TOCA_current!$B:$AH,33,FALSE)=0,1,0)*(1-TOCA_current!AP58)</f>
        <v>-41.02698647378174</v>
      </c>
      <c r="V58" s="237">
        <f>MAX((TOCA_current!S58/SUMPRODUCT(TOCA_current!$D$4:$D$137,TOCA_current!$S$4:$S$137)-TOCA_current!AF58)*RT1SC!$C$4*VLOOKUP(Init!$R$4,Init!$K:$M,3,FALSE),0)</f>
        <v>209.39160249114022</v>
      </c>
      <c r="W58" s="237">
        <f>TOCA_current!X58*VLOOKUP(Init!$R$4,Init!$K:$M,3,FALSE)</f>
        <v>0</v>
      </c>
      <c r="X58" s="237">
        <f>IF(TOCA_current!AH58=0,SUM(LS_current!D59:AA59),0)</f>
        <v>-4.6358176806533038</v>
      </c>
      <c r="Y58" s="218">
        <f>TOCA_current!D58*SUM(Charges_NonSlice!P58:U58)</f>
        <v>880074.32805898867</v>
      </c>
      <c r="Z58" s="218">
        <f>TOCA_current!AI58*RT1SC!$C$4*VLOOKUP(Init!$R$4,Init!$K:$M,3,FALSE)+IF(VLOOKUP($B58,TOCA_current!B:AM,33,FALSE)=0,SUM(LS_current!D59:AA59),SUM(LS_current!D59:AY59)/2)</f>
        <v>24064.952056655344</v>
      </c>
      <c r="AA58" s="219">
        <f t="shared" si="1"/>
        <v>36.570790832537625</v>
      </c>
      <c r="AB58" s="224">
        <f>IF(TOCA_current!E58=1,"",AA58/O58-1)</f>
        <v>6.2894131538540288E-2</v>
      </c>
      <c r="AC58" s="235">
        <f t="shared" si="2"/>
        <v>61</v>
      </c>
    </row>
    <row r="59" spans="2:29" x14ac:dyDescent="0.25">
      <c r="B59" s="27">
        <v>10170</v>
      </c>
      <c r="C59" s="28" t="s">
        <v>63</v>
      </c>
      <c r="D59" s="217">
        <f>IF(Init!$R$9="Yes",(TOCA_previous!AB59-(TOCA_previous!AB59/IF(TOCA_previous!Y59=0,1,TOCA_previous!Y59))*LDD_previous!D60),(TOCA_current!AI59-(TOCA_current!AI59/TOCA_current!AF59)*LDD_current!D60))*Rates_previous!$E$74*100*12</f>
        <v>36798688.892280012</v>
      </c>
      <c r="E59" s="218">
        <f>IF(Init!$R$9="Yes",(TOCA_previous!AB59-LDD_previous!D60),(TOCA_current!AI59-LDD_current!D60))*Rates_previous!$E$75*100*12</f>
        <v>-5658851.1436800007</v>
      </c>
      <c r="F59" s="218">
        <f>IF(VLOOKUP($B59,TOCA_current!$B:$AH,33,FALSE)=0,(SUMPRODUCT(LS_Demand_Rates_Restatement!$C$4:$Z$4,IF(Init!$R$9="Yes",LS_previous!$D60:$AA60,LS_current!$D60:$AA60))-SUMPRODUCT(LS_Demand_Rates_Restatement!$C$4:$Z$4,IF(Init!$R$9="Yes",LDD_previous!$F60:$AC60,LDD_current!$F60:$AC60))),(SUMPRODUCT(LS_Demand_Rates_Restatement!$C$4:$AX$4,IF(Init!$R$9="Yes",LS_previous!$D60:$AY60,LS_current!$D60:$AY60))-SUMPRODUCT(LS_Demand_Rates_Restatement!$C$4:$AX$4,IF(Init!$R$9="Yes",LDD_previous!$F60:$BA60,LDD_current!$F60:$BA60)))/2)</f>
        <v>284091.67005849478</v>
      </c>
      <c r="G59" s="218">
        <f>+SUMPRODUCT(LS_Demand_Rates_Restatement!$C$6:$Z$6,IF(Init!$R$9="Yes",Demand_previous!D60:AA60,Demand_current!D60:AA60))-SUMPRODUCT(LS_Demand_Rates_Restatement!$C$6:$Z$6,IF(Init!$R$9="Yes",LDD_previous!BB60:BY60,LDD_current!BB60:BY60))</f>
        <v>0</v>
      </c>
      <c r="H59" s="218">
        <f>-IRD!C60*Rates_previous!$H$32</f>
        <v>0</v>
      </c>
      <c r="I59" s="218">
        <f>+IF(AND(L59&gt;0,J59&gt;0),-1*MIN(L59,J59)*Rates_previous!$H$33,IF(AND(L59&lt;0,K59&lt;ABS(L59)),(-1*L59-K59)*Rates_previous!$H$33,IF(AND(K59&gt;0,J59&gt;0,L59&lt;=0,ABS(L59)&lt;K59),-1*MIN(K59,K59+L59,J59)*Rates_previous!$H$33,0)))*IF(VLOOKUP($B59,TOCA_current!$B:$AH,33,FALSE)=0,1,0)*(1-TOCA_previous!AI59)</f>
        <v>0</v>
      </c>
      <c r="J59" s="237">
        <f>MAX(IF(Init!$R$9="Yes",(TOCA_previous!S59/SUMPRODUCT(TOCA_previous!$D$4:$D$137,TOCA_previous!$S$4:$S$137)-TOCA_previous!Y59)*RT1SC!$C$3*VLOOKUP(Init!$R$3,Init!$K:$M,3,FALSE),V59),0)</f>
        <v>114192.28817330392</v>
      </c>
      <c r="K59" s="237">
        <f>IF(Init!$R$9="Yes",TOCA_previous!W59*VLOOKUP(Init!$R$3,Init!$K:$M,3,FALSE),W59)</f>
        <v>0</v>
      </c>
      <c r="L59" s="237">
        <f>IF(Init!$R$9="No",X59,IF(TOCA_previous!AA59=0,SUM(LS_previous!D60:AA60),0))</f>
        <v>0</v>
      </c>
      <c r="M59" s="218">
        <f>+TOCA_previous!$D59*SUM(Charges_NonSlice!D59:I59)</f>
        <v>31423929.41865851</v>
      </c>
      <c r="N59" s="218">
        <f>IF(Init!$R$9="Yes",TOCA_previous!AB59*RT1SC!$C$3*VLOOKUP(Init!$R$3,Init!$K:$M,3,FALSE)+IF(VLOOKUP($B59,TOCA_current!B:AS,33,FALSE)=0,SUM(LS_previous!D60:AA60),SUM(LS_previous!D60:AY60)/2),Z59)</f>
        <v>974701.29583726835</v>
      </c>
      <c r="O59" s="219">
        <f t="shared" si="0"/>
        <v>32.239548211193622</v>
      </c>
      <c r="P59" s="217">
        <f>(TOCA_current!AI59-(TOCA_current!AI59/TOCA_current!AF59)*LDD_current!D60)*Rates_current!$E$74*100*12</f>
        <v>40034096.643343635</v>
      </c>
      <c r="Q59" s="218">
        <f>(TOCA_current!AI59-LDD_current!D60)*Rates_current!$E$75*100*12</f>
        <v>-5951488.0554944379</v>
      </c>
      <c r="R59" s="218">
        <f>IF(VLOOKUP($B59,TOCA_current!$B:$AH,33,FALSE)=0,(SUMPRODUCT(LS_Demand_Rates_Restatement!$C$5:$Z$5,LS_current!$D60:$AA60)-SUMPRODUCT(LS_Demand_Rates_Restatement!$C$5:$Z$5,LDD_current!$F60:$AC60)),(SUMPRODUCT(LS_Demand_Rates_Restatement!$C$5:$AX$5,LS_current!$D60:$AY60)-SUMPRODUCT(LS_Demand_Rates_Restatement!$C$5:$AX$5,LDD_current!$F60:$BA60))/2)</f>
        <v>65474.594560462174</v>
      </c>
      <c r="S59" s="218">
        <f>+SUMPRODUCT(LS_Demand_Rates_Restatement!$C$7:$Z$7,Demand_current!D60:AA60)-SUMPRODUCT(LS_Demand_Rates_Restatement!$C$7:$Z$7,LDD_current!BB60:BY60)</f>
        <v>0</v>
      </c>
      <c r="T59" s="218">
        <f>-IRD!G60*Rates_current!$H$32</f>
        <v>0</v>
      </c>
      <c r="U59" s="218">
        <f>+IF(AND(X59&gt;0,V59&gt;0),-1*MIN(X59,V59)*Rates_current!$H$33,IF(AND(X59&lt;0,W59&lt;ABS(X59)),(-1*X59-W59)*Rates_current!$H$33,0))*IF(VLOOKUP($B59,TOCA_current!$B:$AH,33,FALSE)=0,1,0)*(1-TOCA_current!AP59)</f>
        <v>0</v>
      </c>
      <c r="V59" s="237">
        <f>MAX((TOCA_current!S59/SUMPRODUCT(TOCA_current!$D$4:$D$137,TOCA_current!$S$4:$S$137)-TOCA_current!AF59)*RT1SC!$C$4*VLOOKUP(Init!$R$4,Init!$K:$M,3,FALSE),0)</f>
        <v>90466.255868092208</v>
      </c>
      <c r="W59" s="237">
        <f>TOCA_current!X59*VLOOKUP(Init!$R$4,Init!$K:$M,3,FALSE)</f>
        <v>0</v>
      </c>
      <c r="X59" s="237">
        <f>IF(TOCA_current!AH59=0,SUM(LS_current!D60:AA60),0)</f>
        <v>0</v>
      </c>
      <c r="Y59" s="218">
        <f>TOCA_current!D59*SUM(Charges_NonSlice!P59:U59)</f>
        <v>34148083.182409659</v>
      </c>
      <c r="Z59" s="218">
        <f>TOCA_current!AI59*RT1SC!$C$4*VLOOKUP(Init!$R$4,Init!$K:$M,3,FALSE)+IF(VLOOKUP($B59,TOCA_current!B:AM,33,FALSE)=0,SUM(LS_current!D60:AA60),SUM(LS_current!D60:AY60)/2)</f>
        <v>992059.8037318011</v>
      </c>
      <c r="AA59" s="219">
        <f t="shared" si="1"/>
        <v>34.42139582105419</v>
      </c>
      <c r="AB59" s="224">
        <f>IF(TOCA_current!E59=1,"",AA59/O59-1)</f>
        <v>6.7676122368955038E-2</v>
      </c>
      <c r="AC59" s="235">
        <f t="shared" si="2"/>
        <v>42</v>
      </c>
    </row>
    <row r="60" spans="2:29" x14ac:dyDescent="0.25">
      <c r="B60" s="27">
        <v>10172</v>
      </c>
      <c r="C60" s="28" t="s">
        <v>64</v>
      </c>
      <c r="D60" s="217">
        <f>IF(Init!$R$9="Yes",(TOCA_previous!AB60-(TOCA_previous!AB60/IF(TOCA_previous!Y60=0,1,TOCA_previous!Y60))*LDD_previous!D61),(TOCA_current!AI60-(TOCA_current!AI60/TOCA_current!AF60)*LDD_current!D61))*Rates_previous!$E$74*100*12</f>
        <v>2046162.7002000001</v>
      </c>
      <c r="E60" s="218">
        <f>IF(Init!$R$9="Yes",(TOCA_previous!AB60-LDD_previous!D61),(TOCA_current!AI60-LDD_current!D61))*Rates_previous!$E$75*100*12</f>
        <v>-314656.05120000005</v>
      </c>
      <c r="F60" s="218">
        <f>IF(VLOOKUP($B60,TOCA_current!$B:$AH,33,FALSE)=0,(SUMPRODUCT(LS_Demand_Rates_Restatement!$C$4:$Z$4,IF(Init!$R$9="Yes",LS_previous!$D61:$AA61,LS_current!$D61:$AA61))-SUMPRODUCT(LS_Demand_Rates_Restatement!$C$4:$Z$4,IF(Init!$R$9="Yes",LDD_previous!$F61:$AC61,LDD_current!$F61:$AC61))),(SUMPRODUCT(LS_Demand_Rates_Restatement!$C$4:$AX$4,IF(Init!$R$9="Yes",LS_previous!$D61:$AY61,LS_current!$D61:$AY61))-SUMPRODUCT(LS_Demand_Rates_Restatement!$C$4:$AX$4,IF(Init!$R$9="Yes",LDD_previous!$F61:$BA61,LDD_current!$F61:$BA61)))/2)</f>
        <v>-141237.4545591856</v>
      </c>
      <c r="G60" s="218">
        <f>+SUMPRODUCT(LS_Demand_Rates_Restatement!$C$6:$Z$6,IF(Init!$R$9="Yes",Demand_previous!D61:AA61,Demand_current!D61:AA61))-SUMPRODUCT(LS_Demand_Rates_Restatement!$C$6:$Z$6,IF(Init!$R$9="Yes",LDD_previous!BB61:BY61,LDD_current!BB61:BY61))</f>
        <v>97948.364290117548</v>
      </c>
      <c r="H60" s="218">
        <f>-IRD!C61*Rates_previous!$H$32</f>
        <v>0</v>
      </c>
      <c r="I60" s="218">
        <f>+IF(AND(L60&gt;0,J60&gt;0),-1*MIN(L60,J60)*Rates_previous!$H$33,IF(AND(L60&lt;0,K60&lt;ABS(L60)),(-1*L60-K60)*Rates_previous!$H$33,IF(AND(K60&gt;0,J60&gt;0,L60&lt;=0,ABS(L60)&lt;K60),-1*MIN(K60,K60+L60,J60)*Rates_previous!$H$33,0)))*IF(VLOOKUP($B60,TOCA_current!$B:$AH,33,FALSE)=0,1,0)*(1-TOCA_previous!AI60)</f>
        <v>-14378.832148127996</v>
      </c>
      <c r="J60" s="237">
        <f>MAX(IF(Init!$R$9="Yes",(TOCA_previous!S60/SUMPRODUCT(TOCA_previous!$D$4:$D$137,TOCA_previous!$S$4:$S$137)-TOCA_previous!Y60)*RT1SC!$C$3*VLOOKUP(Init!$R$3,Init!$K:$M,3,FALSE),V60),0)</f>
        <v>9957.8953849306163</v>
      </c>
      <c r="K60" s="237">
        <f>IF(Init!$R$9="Yes",TOCA_previous!W60*VLOOKUP(Init!$R$3,Init!$K:$M,3,FALSE),W60)</f>
        <v>0</v>
      </c>
      <c r="L60" s="237">
        <f>IF(Init!$R$9="No",X60,IF(TOCA_previous!AA60=0,SUM(LS_previous!D61:AA61),0))</f>
        <v>-5209.7217927999991</v>
      </c>
      <c r="M60" s="218">
        <f>+TOCA_previous!$D60*SUM(Charges_NonSlice!D60:I60)</f>
        <v>1673838.726582804</v>
      </c>
      <c r="N60" s="218">
        <f>IF(Init!$R$9="Yes",TOCA_previous!AB60*RT1SC!$C$3*VLOOKUP(Init!$R$3,Init!$K:$M,3,FALSE)+IF(VLOOKUP($B60,TOCA_current!B:AS,33,FALSE)=0,SUM(LS_previous!D61:AA61),SUM(LS_previous!D61:AY61)/2),Z60)</f>
        <v>48990.586757420009</v>
      </c>
      <c r="O60" s="219">
        <f t="shared" si="0"/>
        <v>34.166537642648009</v>
      </c>
      <c r="P60" s="217">
        <f>(TOCA_current!AI60-(TOCA_current!AI60/TOCA_current!AF60)*LDD_current!D61)*Rates_current!$E$74*100*12</f>
        <v>2010207.5571503257</v>
      </c>
      <c r="Q60" s="218">
        <f>(TOCA_current!AI60-LDD_current!D61)*Rates_current!$E$75*100*12</f>
        <v>-298838.42195884773</v>
      </c>
      <c r="R60" s="218">
        <f>IF(VLOOKUP($B60,TOCA_current!$B:$AH,33,FALSE)=0,(SUMPRODUCT(LS_Demand_Rates_Restatement!$C$5:$Z$5,LS_current!$D61:$AA61)-SUMPRODUCT(LS_Demand_Rates_Restatement!$C$5:$Z$5,LDD_current!$F61:$AC61)),(SUMPRODUCT(LS_Demand_Rates_Restatement!$C$5:$AX$5,LS_current!$D61:$AY61)-SUMPRODUCT(LS_Demand_Rates_Restatement!$C$5:$AX$5,LDD_current!$F61:$BA61))/2)</f>
        <v>-13314.890262455512</v>
      </c>
      <c r="S60" s="218">
        <f>+SUMPRODUCT(LS_Demand_Rates_Restatement!$C$7:$Z$7,Demand_current!D61:AA61)-SUMPRODUCT(LS_Demand_Rates_Restatement!$C$7:$Z$7,LDD_current!BB61:BY61)</f>
        <v>106731.69595703349</v>
      </c>
      <c r="T60" s="218">
        <f>-IRD!G61*Rates_current!$H$32</f>
        <v>0</v>
      </c>
      <c r="U60" s="218">
        <f>+IF(AND(X60&gt;0,V60&gt;0),-1*MIN(X60,V60)*Rates_current!$H$33,IF(AND(X60&lt;0,W60&lt;ABS(X60)),(-1*X60-W60)*Rates_current!$H$33,0))*IF(VLOOKUP($B60,TOCA_current!$B:$AH,33,FALSE)=0,1,0)*(1-TOCA_current!AP60)</f>
        <v>-7273.5296785814207</v>
      </c>
      <c r="V60" s="237">
        <f>MAX((TOCA_current!S60/SUMPRODUCT(TOCA_current!$D$4:$D$137,TOCA_current!$S$4:$S$137)-TOCA_current!AF60)*RT1SC!$C$4*VLOOKUP(Init!$R$4,Init!$K:$M,3,FALSE),0)</f>
        <v>3259.193722669309</v>
      </c>
      <c r="W60" s="237">
        <f>TOCA_current!X60*VLOOKUP(Init!$R$4,Init!$K:$M,3,FALSE)</f>
        <v>0</v>
      </c>
      <c r="X60" s="237">
        <f>IF(TOCA_current!AH60=0,SUM(LS_current!D61:AA61),0)</f>
        <v>-821.86776029168595</v>
      </c>
      <c r="Y60" s="218">
        <f>TOCA_current!D60*SUM(Charges_NonSlice!P60:U60)</f>
        <v>1797512.4112074745</v>
      </c>
      <c r="Z60" s="218">
        <f>TOCA_current!AI60*RT1SC!$C$4*VLOOKUP(Init!$R$4,Init!$K:$M,3,FALSE)+IF(VLOOKUP($B60,TOCA_current!B:AM,33,FALSE)=0,SUM(LS_current!D61:AA61),SUM(LS_current!D61:AY61)/2)</f>
        <v>48991.874117252315</v>
      </c>
      <c r="AA60" s="219">
        <f t="shared" si="1"/>
        <v>36.690011223197665</v>
      </c>
      <c r="AB60" s="224">
        <f>IF(TOCA_current!E60=1,"",AA60/O60-1)</f>
        <v>7.3858042244226541E-2</v>
      </c>
      <c r="AC60" s="235">
        <f t="shared" si="2"/>
        <v>26</v>
      </c>
    </row>
    <row r="61" spans="2:29" x14ac:dyDescent="0.25">
      <c r="B61" s="27">
        <v>10173</v>
      </c>
      <c r="C61" s="28" t="s">
        <v>65</v>
      </c>
      <c r="D61" s="217">
        <f>IF(Init!$R$9="Yes",(TOCA_previous!AB61-(TOCA_previous!AB61/IF(TOCA_previous!Y61=0,1,TOCA_previous!Y61))*LDD_previous!D62),(TOCA_current!AI61-(TOCA_current!AI61/TOCA_current!AF61)*LDD_current!D62))*Rates_previous!$E$74*100*12</f>
        <v>10212366.022900186</v>
      </c>
      <c r="E61" s="218">
        <f>IF(Init!$R$9="Yes",(TOCA_previous!AB61-LDD_previous!D62),(TOCA_current!AI61-LDD_current!D62))*Rates_previous!$E$75*100*12</f>
        <v>-1570443.4285019138</v>
      </c>
      <c r="F61" s="218">
        <f>IF(VLOOKUP($B61,TOCA_current!$B:$AH,33,FALSE)=0,(SUMPRODUCT(LS_Demand_Rates_Restatement!$C$4:$Z$4,IF(Init!$R$9="Yes",LS_previous!$D62:$AA62,LS_current!$D62:$AA62))-SUMPRODUCT(LS_Demand_Rates_Restatement!$C$4:$Z$4,IF(Init!$R$9="Yes",LDD_previous!$F62:$AC62,LDD_current!$F62:$AC62))),(SUMPRODUCT(LS_Demand_Rates_Restatement!$C$4:$AX$4,IF(Init!$R$9="Yes",LS_previous!$D62:$AY62,LS_current!$D62:$AY62))-SUMPRODUCT(LS_Demand_Rates_Restatement!$C$4:$AX$4,IF(Init!$R$9="Yes",LDD_previous!$F62:$BA62,LDD_current!$F62:$BA62)))/2)</f>
        <v>-20322.053262468104</v>
      </c>
      <c r="G61" s="218">
        <f>+SUMPRODUCT(LS_Demand_Rates_Restatement!$C$6:$Z$6,IF(Init!$R$9="Yes",Demand_previous!D62:AA62,Demand_current!D62:AA62))-SUMPRODUCT(LS_Demand_Rates_Restatement!$C$6:$Z$6,IF(Init!$R$9="Yes",LDD_previous!BB62:BY62,LDD_current!BB62:BY62))</f>
        <v>391055.52621435246</v>
      </c>
      <c r="H61" s="218">
        <f>-IRD!C62*Rates_previous!$H$32</f>
        <v>-443099.95999999996</v>
      </c>
      <c r="I61" s="218">
        <f>+IF(AND(L61&gt;0,J61&gt;0),-1*MIN(L61,J61)*Rates_previous!$H$33,IF(AND(L61&lt;0,K61&lt;ABS(L61)),(-1*L61-K61)*Rates_previous!$H$33,IF(AND(K61&gt;0,J61&gt;0,L61&lt;=0,ABS(L61)&lt;K61),-1*MIN(K61,K61+L61,J61)*Rates_previous!$H$33,0)))*IF(VLOOKUP($B61,TOCA_current!$B:$AH,33,FALSE)=0,1,0)*(1-TOCA_previous!AI61)</f>
        <v>0</v>
      </c>
      <c r="J61" s="237">
        <f>MAX(IF(Init!$R$9="Yes",(TOCA_previous!S61/SUMPRODUCT(TOCA_previous!$D$4:$D$137,TOCA_previous!$S$4:$S$137)-TOCA_previous!Y61)*RT1SC!$C$3*VLOOKUP(Init!$R$3,Init!$K:$M,3,FALSE),V61),0)</f>
        <v>0</v>
      </c>
      <c r="K61" s="237">
        <f>IF(Init!$R$9="Yes",TOCA_previous!W61*VLOOKUP(Init!$R$3,Init!$K:$M,3,FALSE),W61)</f>
        <v>7384.6799999999994</v>
      </c>
      <c r="L61" s="237">
        <f>IF(Init!$R$9="No",X61,IF(TOCA_previous!AA61=0,SUM(LS_previous!D62:AA62),0))</f>
        <v>0</v>
      </c>
      <c r="M61" s="218">
        <f>+TOCA_previous!$D61*SUM(Charges_NonSlice!D61:I61)</f>
        <v>0</v>
      </c>
      <c r="N61" s="218">
        <f>IF(Init!$R$9="Yes",TOCA_previous!AB61*RT1SC!$C$3*VLOOKUP(Init!$R$3,Init!$K:$M,3,FALSE)+IF(VLOOKUP($B61,TOCA_current!B:AS,33,FALSE)=0,SUM(LS_previous!D62:AA62),SUM(LS_previous!D62:AY62)/2),Z61)</f>
        <v>291428.73206899199</v>
      </c>
      <c r="O61" s="219">
        <f t="shared" si="0"/>
        <v>0</v>
      </c>
      <c r="P61" s="217">
        <f>(TOCA_current!AI61-(TOCA_current!AI61/TOCA_current!AF61)*LDD_current!D62)*Rates_current!$E$74*100*12</f>
        <v>10773961.433415448</v>
      </c>
      <c r="Q61" s="218">
        <f>(TOCA_current!AI61-LDD_current!D62)*Rates_current!$E$75*100*12</f>
        <v>-1601662.286839461</v>
      </c>
      <c r="R61" s="218">
        <f>IF(VLOOKUP($B61,TOCA_current!$B:$AH,33,FALSE)=0,(SUMPRODUCT(LS_Demand_Rates_Restatement!$C$5:$Z$5,LS_current!$D62:$AA62)-SUMPRODUCT(LS_Demand_Rates_Restatement!$C$5:$Z$5,LDD_current!$F62:$AC62)),(SUMPRODUCT(LS_Demand_Rates_Restatement!$C$5:$AX$5,LS_current!$D62:$AY62)-SUMPRODUCT(LS_Demand_Rates_Restatement!$C$5:$AX$5,LDD_current!$F62:$BA62))/2)</f>
        <v>-5333.5065671831262</v>
      </c>
      <c r="S61" s="218">
        <f>+SUMPRODUCT(LS_Demand_Rates_Restatement!$C$7:$Z$7,Demand_current!D62:AA62)-SUMPRODUCT(LS_Demand_Rates_Restatement!$C$7:$Z$7,LDD_current!BB62:BY62)</f>
        <v>-34656.793151688958</v>
      </c>
      <c r="T61" s="218">
        <f>-IRD!G62*Rates_current!$H$32</f>
        <v>-521528.65291999996</v>
      </c>
      <c r="U61" s="218">
        <f>+IF(AND(X61&gt;0,V61&gt;0),-1*MIN(X61,V61)*Rates_current!$H$33,IF(AND(X61&lt;0,W61&lt;ABS(X61)),(-1*X61-W61)*Rates_current!$H$33,0))*IF(VLOOKUP($B61,TOCA_current!$B:$AH,33,FALSE)=0,1,0)*(1-TOCA_current!AP61)</f>
        <v>0</v>
      </c>
      <c r="V61" s="237">
        <f>MAX((TOCA_current!S61/SUMPRODUCT(TOCA_current!$D$4:$D$137,TOCA_current!$S$4:$S$137)-TOCA_current!AF61)*RT1SC!$C$4*VLOOKUP(Init!$R$4,Init!$K:$M,3,FALSE),0)</f>
        <v>0</v>
      </c>
      <c r="W61" s="237">
        <f>TOCA_current!X61*VLOOKUP(Init!$R$4,Init!$K:$M,3,FALSE)</f>
        <v>14616.575999999999</v>
      </c>
      <c r="X61" s="237">
        <f>IF(TOCA_current!AH61=0,SUM(LS_current!D62:AA62),0)</f>
        <v>0</v>
      </c>
      <c r="Y61" s="218">
        <f>TOCA_current!D61*SUM(Charges_NonSlice!P61:U61)</f>
        <v>0</v>
      </c>
      <c r="Z61" s="218">
        <f>TOCA_current!AI61*RT1SC!$C$4*VLOOKUP(Init!$R$4,Init!$K:$M,3,FALSE)+IF(VLOOKUP($B61,TOCA_current!B:AM,33,FALSE)=0,SUM(LS_current!D62:AA62),SUM(LS_current!D62:AY62)/2)</f>
        <v>288178.72271258401</v>
      </c>
      <c r="AA61" s="219">
        <f t="shared" si="1"/>
        <v>0</v>
      </c>
      <c r="AB61" s="224" t="str">
        <f>IF(TOCA_current!E61=1,"",AA61/O61-1)</f>
        <v/>
      </c>
      <c r="AC61" s="235" t="str">
        <f t="shared" si="2"/>
        <v/>
      </c>
    </row>
    <row r="62" spans="2:29" x14ac:dyDescent="0.25">
      <c r="B62" s="27">
        <v>10174</v>
      </c>
      <c r="C62" s="28" t="s">
        <v>66</v>
      </c>
      <c r="D62" s="217">
        <f>IF(Init!$R$9="Yes",(TOCA_previous!AB62-(TOCA_previous!AB62/IF(TOCA_previous!Y62=0,1,TOCA_previous!Y62))*LDD_previous!D63),(TOCA_current!AI62-(TOCA_current!AI62/TOCA_current!AF62)*LDD_current!D63))*Rates_previous!$E$74*100*12</f>
        <v>168729.00011999998</v>
      </c>
      <c r="E62" s="218">
        <f>IF(Init!$R$9="Yes",(TOCA_previous!AB62-LDD_previous!D63),(TOCA_current!AI62-LDD_current!D63))*Rates_previous!$E$75*100*12</f>
        <v>-25946.91072</v>
      </c>
      <c r="F62" s="218">
        <f>IF(VLOOKUP($B62,TOCA_current!$B:$AH,33,FALSE)=0,(SUMPRODUCT(LS_Demand_Rates_Restatement!$C$4:$Z$4,IF(Init!$R$9="Yes",LS_previous!$D63:$AA63,LS_current!$D63:$AA63))-SUMPRODUCT(LS_Demand_Rates_Restatement!$C$4:$Z$4,IF(Init!$R$9="Yes",LDD_previous!$F63:$AC63,LDD_current!$F63:$AC63))),(SUMPRODUCT(LS_Demand_Rates_Restatement!$C$4:$AX$4,IF(Init!$R$9="Yes",LS_previous!$D63:$AY63,LS_current!$D63:$AY63))-SUMPRODUCT(LS_Demand_Rates_Restatement!$C$4:$AX$4,IF(Init!$R$9="Yes",LDD_previous!$F63:$BA63,LDD_current!$F63:$BA63)))/2)</f>
        <v>1882.5551097256055</v>
      </c>
      <c r="G62" s="218">
        <f>+SUMPRODUCT(LS_Demand_Rates_Restatement!$C$6:$Z$6,IF(Init!$R$9="Yes",Demand_previous!D63:AA63,Demand_current!D63:AA63))-SUMPRODUCT(LS_Demand_Rates_Restatement!$C$6:$Z$6,IF(Init!$R$9="Yes",LDD_previous!BB63:BY63,LDD_current!BB63:BY63))</f>
        <v>10029.723347542737</v>
      </c>
      <c r="H62" s="218">
        <f>-IRD!C63*Rates_previous!$H$32</f>
        <v>0</v>
      </c>
      <c r="I62" s="218">
        <f>+IF(AND(L62&gt;0,J62&gt;0),-1*MIN(L62,J62)*Rates_previous!$H$33,IF(AND(L62&lt;0,K62&lt;ABS(L62)),(-1*L62-K62)*Rates_previous!$H$33,IF(AND(K62&gt;0,J62&gt;0,L62&lt;=0,ABS(L62)&lt;K62),-1*MIN(K62,K62+L62,J62)*Rates_previous!$H$33,0)))*IF(VLOOKUP($B62,TOCA_current!$B:$AH,33,FALSE)=0,1,0)*(1-TOCA_previous!AI62)</f>
        <v>-68.118996076798126</v>
      </c>
      <c r="J62" s="237">
        <f>MAX(IF(Init!$R$9="Yes",(TOCA_previous!S62/SUMPRODUCT(TOCA_previous!$D$4:$D$137,TOCA_previous!$S$4:$S$137)-TOCA_previous!Y62)*RT1SC!$C$3*VLOOKUP(Init!$R$3,Init!$K:$M,3,FALSE),V62),0)</f>
        <v>0</v>
      </c>
      <c r="K62" s="237">
        <f>IF(Init!$R$9="Yes",TOCA_previous!W62*VLOOKUP(Init!$R$3,Init!$K:$M,3,FALSE),W62)</f>
        <v>0</v>
      </c>
      <c r="L62" s="237">
        <f>IF(Init!$R$9="No",X62,IF(TOCA_previous!AA62=0,SUM(LS_previous!D63:AA63),0))</f>
        <v>-24.680795679999321</v>
      </c>
      <c r="M62" s="218">
        <f>+TOCA_previous!$D62*SUM(Charges_NonSlice!D62:I62)</f>
        <v>154626.24886119153</v>
      </c>
      <c r="N62" s="218">
        <f>IF(Init!$R$9="Yes",TOCA_previous!AB62*RT1SC!$C$3*VLOOKUP(Init!$R$3,Init!$K:$M,3,FALSE)+IF(VLOOKUP($B62,TOCA_current!B:AS,33,FALSE)=0,SUM(LS_previous!D63:AA63),SUM(LS_previous!D63:AY63)/2),Z62)</f>
        <v>4444.7408524519997</v>
      </c>
      <c r="O62" s="219">
        <f t="shared" si="0"/>
        <v>34.788585880297148</v>
      </c>
      <c r="P62" s="217">
        <f>(TOCA_current!AI62-(TOCA_current!AI62/TOCA_current!AF62)*LDD_current!D63)*Rates_current!$E$74*100*12</f>
        <v>177975.52439244973</v>
      </c>
      <c r="Q62" s="218">
        <f>(TOCA_current!AI62-LDD_current!D63)*Rates_current!$E$75*100*12</f>
        <v>-26457.927027264075</v>
      </c>
      <c r="R62" s="218">
        <f>IF(VLOOKUP($B62,TOCA_current!$B:$AH,33,FALSE)=0,(SUMPRODUCT(LS_Demand_Rates_Restatement!$C$5:$Z$5,LS_current!$D63:$AA63)-SUMPRODUCT(LS_Demand_Rates_Restatement!$C$5:$Z$5,LDD_current!$F63:$AC63)),(SUMPRODUCT(LS_Demand_Rates_Restatement!$C$5:$AX$5,LS_current!$D63:$AY63)-SUMPRODUCT(LS_Demand_Rates_Restatement!$C$5:$AX$5,LDD_current!$F63:$BA63))/2)</f>
        <v>1495.5413353693452</v>
      </c>
      <c r="S62" s="218">
        <f>+SUMPRODUCT(LS_Demand_Rates_Restatement!$C$7:$Z$7,Demand_current!D63:AA63)-SUMPRODUCT(LS_Demand_Rates_Restatement!$C$7:$Z$7,LDD_current!BB63:BY63)</f>
        <v>10505.133086324786</v>
      </c>
      <c r="T62" s="218">
        <f>-IRD!G63*Rates_current!$H$32</f>
        <v>0</v>
      </c>
      <c r="U62" s="218">
        <f>+IF(AND(X62&gt;0,V62&gt;0),-1*MIN(X62,V62)*Rates_current!$H$33,IF(AND(X62&lt;0,W62&lt;ABS(X62)),(-1*X62-W62)*Rates_current!$H$33,0))*IF(VLOOKUP($B62,TOCA_current!$B:$AH,33,FALSE)=0,1,0)*(1-TOCA_current!AP62)</f>
        <v>0</v>
      </c>
      <c r="V62" s="237">
        <f>MAX((TOCA_current!S62/SUMPRODUCT(TOCA_current!$D$4:$D$137,TOCA_current!$S$4:$S$137)-TOCA_current!AF62)*RT1SC!$C$4*VLOOKUP(Init!$R$4,Init!$K:$M,3,FALSE),0)</f>
        <v>0</v>
      </c>
      <c r="W62" s="237">
        <f>TOCA_current!X62*VLOOKUP(Init!$R$4,Init!$K:$M,3,FALSE)</f>
        <v>0</v>
      </c>
      <c r="X62" s="237">
        <f>IF(TOCA_current!AH62=0,SUM(LS_current!D63:AA63),0)</f>
        <v>34.54281016503819</v>
      </c>
      <c r="Y62" s="218">
        <f>TOCA_current!D62*SUM(Charges_NonSlice!P62:U62)</f>
        <v>163518.27178687978</v>
      </c>
      <c r="Z62" s="218">
        <f>TOCA_current!AI62*RT1SC!$C$4*VLOOKUP(Init!$R$4,Init!$K:$M,3,FALSE)+IF(VLOOKUP($B62,TOCA_current!B:AM,33,FALSE)=0,SUM(LS_current!D63:AA63),SUM(LS_current!D63:AY63)/2)</f>
        <v>4444.8470103810378</v>
      </c>
      <c r="AA62" s="219">
        <f t="shared" si="1"/>
        <v>36.788278967752831</v>
      </c>
      <c r="AB62" s="224">
        <f>IF(TOCA_current!E62=1,"",AA62/O62-1)</f>
        <v>5.7481298444735707E-2</v>
      </c>
      <c r="AC62" s="235">
        <f t="shared" si="2"/>
        <v>83</v>
      </c>
    </row>
    <row r="63" spans="2:29" x14ac:dyDescent="0.25">
      <c r="B63" s="27">
        <v>10177</v>
      </c>
      <c r="C63" s="28" t="s">
        <v>67</v>
      </c>
      <c r="D63" s="217">
        <f>IF(Init!$R$9="Yes",(TOCA_previous!AB63-(TOCA_previous!AB63/IF(TOCA_previous!Y63=0,1,TOCA_previous!Y63))*LDD_previous!D64),(TOCA_current!AI63-(TOCA_current!AI63/TOCA_current!AF63)*LDD_current!D64))*Rates_previous!$E$74*100*12</f>
        <v>3595638.5063670916</v>
      </c>
      <c r="E63" s="218">
        <f>IF(Init!$R$9="Yes",(TOCA_previous!AB63-LDD_previous!D64),(TOCA_current!AI63-LDD_current!D64))*Rates_previous!$E$75*100*12</f>
        <v>-552932.28336414718</v>
      </c>
      <c r="F63" s="218">
        <f>IF(VLOOKUP($B63,TOCA_current!$B:$AH,33,FALSE)=0,(SUMPRODUCT(LS_Demand_Rates_Restatement!$C$4:$Z$4,IF(Init!$R$9="Yes",LS_previous!$D64:$AA64,LS_current!$D64:$AA64))-SUMPRODUCT(LS_Demand_Rates_Restatement!$C$4:$Z$4,IF(Init!$R$9="Yes",LDD_previous!$F64:$AC64,LDD_current!$F64:$AC64))),(SUMPRODUCT(LS_Demand_Rates_Restatement!$C$4:$AX$4,IF(Init!$R$9="Yes",LS_previous!$D64:$AY64,LS_current!$D64:$AY64))-SUMPRODUCT(LS_Demand_Rates_Restatement!$C$4:$AX$4,IF(Init!$R$9="Yes",LDD_previous!$F64:$BA64,LDD_current!$F64:$BA64)))/2)</f>
        <v>-375733.3742347291</v>
      </c>
      <c r="G63" s="218">
        <f>+SUMPRODUCT(LS_Demand_Rates_Restatement!$C$6:$Z$6,IF(Init!$R$9="Yes",Demand_previous!D64:AA64,Demand_current!D64:AA64))-SUMPRODUCT(LS_Demand_Rates_Restatement!$C$6:$Z$6,IF(Init!$R$9="Yes",LDD_previous!BB64:BY64,LDD_current!BB64:BY64))</f>
        <v>74857.398929315721</v>
      </c>
      <c r="H63" s="218">
        <f>-IRD!C64*Rates_previous!$H$32</f>
        <v>0</v>
      </c>
      <c r="I63" s="218">
        <f>+IF(AND(L63&gt;0,J63&gt;0),-1*MIN(L63,J63)*Rates_previous!$H$33,IF(AND(L63&lt;0,K63&lt;ABS(L63)),(-1*L63-K63)*Rates_previous!$H$33,IF(AND(K63&gt;0,J63&gt;0,L63&lt;=0,ABS(L63)&lt;K63),-1*MIN(K63,K63+L63,J63)*Rates_previous!$H$33,0)))*IF(VLOOKUP($B63,TOCA_current!$B:$AH,33,FALSE)=0,1,0)*(1-TOCA_previous!AI63)</f>
        <v>-40795.801815392675</v>
      </c>
      <c r="J63" s="237">
        <f>MAX(IF(Init!$R$9="Yes",(TOCA_previous!S63/SUMPRODUCT(TOCA_previous!$D$4:$D$137,TOCA_previous!$S$4:$S$137)-TOCA_previous!Y63)*RT1SC!$C$3*VLOOKUP(Init!$R$3,Init!$K:$M,3,FALSE),V63),0)</f>
        <v>0</v>
      </c>
      <c r="K63" s="237">
        <f>IF(Init!$R$9="Yes",TOCA_previous!W63*VLOOKUP(Init!$R$3,Init!$K:$M,3,FALSE),W63)</f>
        <v>0</v>
      </c>
      <c r="L63" s="237">
        <f>IF(Init!$R$9="No",X63,IF(TOCA_previous!AA63=0,SUM(LS_previous!D64:AA64),0))</f>
        <v>-15925.150420479993</v>
      </c>
      <c r="M63" s="218">
        <f>+TOCA_previous!$D63*SUM(Charges_NonSlice!D63:I63)</f>
        <v>2701034.4458821383</v>
      </c>
      <c r="N63" s="218">
        <f>IF(Init!$R$9="Yes",TOCA_previous!AB63*RT1SC!$C$3*VLOOKUP(Init!$R$3,Init!$K:$M,3,FALSE)+IF(VLOOKUP($B63,TOCA_current!B:AS,33,FALSE)=0,SUM(LS_previous!D64:AA64),SUM(LS_previous!D64:AY64)/2),Z63)</f>
        <v>86690.775899672008</v>
      </c>
      <c r="O63" s="219">
        <f t="shared" si="0"/>
        <v>31.157114673977183</v>
      </c>
      <c r="P63" s="217">
        <f>(TOCA_current!AI63-(TOCA_current!AI63/TOCA_current!AF63)*LDD_current!D64)*Rates_current!$E$74*100*12</f>
        <v>3788240.1744902576</v>
      </c>
      <c r="Q63" s="218">
        <f>(TOCA_current!AI63-LDD_current!D64)*Rates_current!$E$75*100*12</f>
        <v>-563161.60573518381</v>
      </c>
      <c r="R63" s="218">
        <f>IF(VLOOKUP($B63,TOCA_current!$B:$AH,33,FALSE)=0,(SUMPRODUCT(LS_Demand_Rates_Restatement!$C$5:$Z$5,LS_current!$D64:$AA64)-SUMPRODUCT(LS_Demand_Rates_Restatement!$C$5:$Z$5,LDD_current!$F64:$AC64)),(SUMPRODUCT(LS_Demand_Rates_Restatement!$C$5:$AX$5,LS_current!$D64:$AY64)-SUMPRODUCT(LS_Demand_Rates_Restatement!$C$5:$AX$5,LDD_current!$F64:$BA64))/2)</f>
        <v>-333486.03722786589</v>
      </c>
      <c r="S63" s="218">
        <f>+SUMPRODUCT(LS_Demand_Rates_Restatement!$C$7:$Z$7,Demand_current!D64:AA64)-SUMPRODUCT(LS_Demand_Rates_Restatement!$C$7:$Z$7,LDD_current!BB64:BY64)</f>
        <v>87375.102361905723</v>
      </c>
      <c r="T63" s="218">
        <f>-IRD!G64*Rates_current!$H$32</f>
        <v>0</v>
      </c>
      <c r="U63" s="218">
        <f>+IF(AND(X63&gt;0,V63&gt;0),-1*MIN(X63,V63)*Rates_current!$H$33,IF(AND(X63&lt;0,W63&lt;ABS(X63)),(-1*X63-W63)*Rates_current!$H$33,0))*IF(VLOOKUP($B63,TOCA_current!$B:$AH,33,FALSE)=0,1,0)*(1-TOCA_current!AP63)</f>
        <v>-120925.72289542214</v>
      </c>
      <c r="V63" s="237">
        <f>MAX((TOCA_current!S63/SUMPRODUCT(TOCA_current!$D$4:$D$137,TOCA_current!$S$4:$S$137)-TOCA_current!AF63)*RT1SC!$C$4*VLOOKUP(Init!$R$4,Init!$K:$M,3,FALSE),0)</f>
        <v>2.4661575435536647</v>
      </c>
      <c r="W63" s="237">
        <f>TOCA_current!X63*VLOOKUP(Init!$R$4,Init!$K:$M,3,FALSE)</f>
        <v>0</v>
      </c>
      <c r="X63" s="237">
        <f>IF(TOCA_current!AH63=0,SUM(LS_current!D64:AA64),0)</f>
        <v>-14768.319133602363</v>
      </c>
      <c r="Y63" s="218">
        <f>TOCA_current!D63*SUM(Charges_NonSlice!P63:U63)</f>
        <v>2858041.910993692</v>
      </c>
      <c r="Z63" s="218">
        <f>TOCA_current!AI63*RT1SC!$C$4*VLOOKUP(Init!$R$4,Init!$K:$M,3,FALSE)+IF(VLOOKUP($B63,TOCA_current!B:AM,33,FALSE)=0,SUM(LS_current!D64:AA64),SUM(LS_current!D64:AY64)/2)</f>
        <v>86693.213238821641</v>
      </c>
      <c r="AA63" s="219">
        <f t="shared" si="1"/>
        <v>32.967308561056392</v>
      </c>
      <c r="AB63" s="224">
        <f>IF(TOCA_current!E63=1,"",AA63/O63-1)</f>
        <v>5.8098893495780013E-2</v>
      </c>
      <c r="AC63" s="235">
        <f t="shared" si="2"/>
        <v>82</v>
      </c>
    </row>
    <row r="64" spans="2:29" x14ac:dyDescent="0.25">
      <c r="B64" s="27">
        <v>10179</v>
      </c>
      <c r="C64" s="28" t="s">
        <v>68</v>
      </c>
      <c r="D64" s="217">
        <f>IF(Init!$R$9="Yes",(TOCA_previous!AB64-(TOCA_previous!AB64/IF(TOCA_previous!Y64=0,1,TOCA_previous!Y64))*LDD_previous!D65),(TOCA_current!AI64-(TOCA_current!AI64/TOCA_current!AF64)*LDD_current!D65))*Rates_previous!$E$74*100*12</f>
        <v>55215800.478600003</v>
      </c>
      <c r="E64" s="218">
        <f>IF(Init!$R$9="Yes",(TOCA_previous!AB64-LDD_previous!D65),(TOCA_current!AI64-LDD_current!D65))*Rates_previous!$E$75*100*12</f>
        <v>-8491008.9216000009</v>
      </c>
      <c r="F64" s="218">
        <f>IF(VLOOKUP($B64,TOCA_current!$B:$AH,33,FALSE)=0,(SUMPRODUCT(LS_Demand_Rates_Restatement!$C$4:$Z$4,IF(Init!$R$9="Yes",LS_previous!$D65:$AA65,LS_current!$D65:$AA65))-SUMPRODUCT(LS_Demand_Rates_Restatement!$C$4:$Z$4,IF(Init!$R$9="Yes",LDD_previous!$F65:$AC65,LDD_current!$F65:$AC65))),(SUMPRODUCT(LS_Demand_Rates_Restatement!$C$4:$AX$4,IF(Init!$R$9="Yes",LS_previous!$D65:$AY65,LS_current!$D65:$AY65))-SUMPRODUCT(LS_Demand_Rates_Restatement!$C$4:$AX$4,IF(Init!$R$9="Yes",LDD_previous!$F65:$BA65,LDD_current!$F65:$BA65)))/2)</f>
        <v>1358325.4804604067</v>
      </c>
      <c r="G64" s="218">
        <f>+SUMPRODUCT(LS_Demand_Rates_Restatement!$C$6:$Z$6,IF(Init!$R$9="Yes",Demand_previous!D65:AA65,Demand_current!D65:AA65))-SUMPRODUCT(LS_Demand_Rates_Restatement!$C$6:$Z$6,IF(Init!$R$9="Yes",LDD_previous!BB65:BY65,LDD_current!BB65:BY65))</f>
        <v>3739757.523642574</v>
      </c>
      <c r="H64" s="218">
        <f>-IRD!C65*Rates_previous!$H$32</f>
        <v>0</v>
      </c>
      <c r="I64" s="218">
        <f>+IF(AND(L64&gt;0,J64&gt;0),-1*MIN(L64,J64)*Rates_previous!$H$33,IF(AND(L64&lt;0,K64&lt;ABS(L64)),(-1*L64-K64)*Rates_previous!$H$33,IF(AND(K64&gt;0,J64&gt;0,L64&lt;=0,ABS(L64)&lt;K64),-1*MIN(K64,K64+L64,J64)*Rates_previous!$H$33,0)))*IF(VLOOKUP($B64,TOCA_current!$B:$AH,33,FALSE)=0,1,0)*(1-TOCA_previous!AI64)</f>
        <v>13410.507809734423</v>
      </c>
      <c r="J64" s="237">
        <f>MAX(IF(Init!$R$9="Yes",(TOCA_previous!S64/SUMPRODUCT(TOCA_previous!$D$4:$D$137,TOCA_previous!$S$4:$S$137)-TOCA_previous!Y64)*RT1SC!$C$3*VLOOKUP(Init!$R$3,Init!$K:$M,3,FALSE),V64),0)</f>
        <v>4858.8796412081247</v>
      </c>
      <c r="K64" s="237">
        <f>IF(Init!$R$9="Yes",TOCA_previous!W64*VLOOKUP(Init!$R$3,Init!$K:$M,3,FALSE),W64)</f>
        <v>0</v>
      </c>
      <c r="L64" s="237">
        <f>IF(Init!$R$9="No",X64,IF(TOCA_previous!AA64=0,SUM(LS_previous!D65:AA65),0))</f>
        <v>17459.714229599973</v>
      </c>
      <c r="M64" s="218">
        <f>+TOCA_previous!$D64*SUM(Charges_NonSlice!D64:I64)</f>
        <v>51836285.068912722</v>
      </c>
      <c r="N64" s="218">
        <f>IF(Init!$R$9="Yes",TOCA_previous!AB64*RT1SC!$C$3*VLOOKUP(Init!$R$3,Init!$K:$M,3,FALSE)+IF(VLOOKUP($B64,TOCA_current!B:AS,33,FALSE)=0,SUM(LS_previous!D65:AA65),SUM(LS_previous!D65:AY65)/2),Z64)</f>
        <v>1480057.6896960603</v>
      </c>
      <c r="O64" s="219">
        <f t="shared" si="0"/>
        <v>35.023151752657462</v>
      </c>
      <c r="P64" s="217">
        <f>(TOCA_current!AI64-(TOCA_current!AI64/TOCA_current!AF64)*LDD_current!D65)*Rates_current!$E$74*100*12</f>
        <v>58557412.973435149</v>
      </c>
      <c r="Q64" s="218">
        <f>(TOCA_current!AI64-LDD_current!D65)*Rates_current!$E$75*100*12</f>
        <v>-8705173.1671832073</v>
      </c>
      <c r="R64" s="218">
        <f>IF(VLOOKUP($B64,TOCA_current!$B:$AH,33,FALSE)=0,(SUMPRODUCT(LS_Demand_Rates_Restatement!$C$5:$Z$5,LS_current!$D65:$AA65)-SUMPRODUCT(LS_Demand_Rates_Restatement!$C$5:$Z$5,LDD_current!$F65:$AC65)),(SUMPRODUCT(LS_Demand_Rates_Restatement!$C$5:$AX$5,LS_current!$D65:$AY65)-SUMPRODUCT(LS_Demand_Rates_Restatement!$C$5:$AX$5,LDD_current!$F65:$BA65))/2)</f>
        <v>675173.16526348935</v>
      </c>
      <c r="S64" s="218">
        <f>+SUMPRODUCT(LS_Demand_Rates_Restatement!$C$7:$Z$7,Demand_current!D65:AA65)-SUMPRODUCT(LS_Demand_Rates_Restatement!$C$7:$Z$7,LDD_current!BB65:BY65)</f>
        <v>4041785.1674320688</v>
      </c>
      <c r="T64" s="218">
        <f>-IRD!G65*Rates_current!$H$32</f>
        <v>0</v>
      </c>
      <c r="U64" s="218">
        <f>+IF(AND(X64&gt;0,V64&gt;0),-1*MIN(X64,V64)*Rates_current!$H$33,IF(AND(X64&lt;0,W64&lt;ABS(X64)),(-1*X64-W64)*Rates_current!$H$33,0))*IF(VLOOKUP($B64,TOCA_current!$B:$AH,33,FALSE)=0,1,0)*(1-TOCA_current!AP64)</f>
        <v>0</v>
      </c>
      <c r="V64" s="237">
        <f>MAX((TOCA_current!S64/SUMPRODUCT(TOCA_current!$D$4:$D$137,TOCA_current!$S$4:$S$137)-TOCA_current!AF64)*RT1SC!$C$4*VLOOKUP(Init!$R$4,Init!$K:$M,3,FALSE),0)</f>
        <v>0</v>
      </c>
      <c r="W64" s="237">
        <f>TOCA_current!X64*VLOOKUP(Init!$R$4,Init!$K:$M,3,FALSE)</f>
        <v>16478.784</v>
      </c>
      <c r="X64" s="237">
        <f>IF(TOCA_current!AH64=0,SUM(LS_current!D65:AA65),0)</f>
        <v>12537.68835840372</v>
      </c>
      <c r="Y64" s="218">
        <f>TOCA_current!D64*SUM(Charges_NonSlice!P64:U64)</f>
        <v>54569198.138947502</v>
      </c>
      <c r="Z64" s="218">
        <f>TOCA_current!AI64*RT1SC!$C$4*VLOOKUP(Init!$R$4,Init!$K:$M,3,FALSE)+IF(VLOOKUP($B64,TOCA_current!B:AM,33,FALSE)=0,SUM(LS_current!D65:AA65),SUM(LS_current!D65:AY65)/2)</f>
        <v>1463613.6454155638</v>
      </c>
      <c r="AA64" s="219">
        <f t="shared" si="1"/>
        <v>37.283881787979418</v>
      </c>
      <c r="AB64" s="224">
        <f>IF(TOCA_current!E64=1,"",AA64/O64-1)</f>
        <v>6.4549588548963754E-2</v>
      </c>
      <c r="AC64" s="235">
        <f t="shared" si="2"/>
        <v>55</v>
      </c>
    </row>
    <row r="65" spans="2:29" x14ac:dyDescent="0.25">
      <c r="B65" s="27">
        <v>10183</v>
      </c>
      <c r="C65" s="28" t="s">
        <v>69</v>
      </c>
      <c r="D65" s="217">
        <f>IF(Init!$R$9="Yes",(TOCA_previous!AB65-(TOCA_previous!AB65/IF(TOCA_previous!Y65=0,1,TOCA_previous!Y65))*LDD_previous!D66),(TOCA_current!AI65-(TOCA_current!AI65/TOCA_current!AF65)*LDD_current!D66))*Rates_previous!$E$74*100*12</f>
        <v>20607999.997919999</v>
      </c>
      <c r="E65" s="218">
        <f>IF(Init!$R$9="Yes",(TOCA_previous!AB65-LDD_previous!D66),(TOCA_current!AI65-LDD_current!D66))*Rates_previous!$E$75*100*12</f>
        <v>-3169069.5475199996</v>
      </c>
      <c r="F65" s="218">
        <f>IF(VLOOKUP($B65,TOCA_current!$B:$AH,33,FALSE)=0,(SUMPRODUCT(LS_Demand_Rates_Restatement!$C$4:$Z$4,IF(Init!$R$9="Yes",LS_previous!$D66:$AA66,LS_current!$D66:$AA66))-SUMPRODUCT(LS_Demand_Rates_Restatement!$C$4:$Z$4,IF(Init!$R$9="Yes",LDD_previous!$F66:$AC66,LDD_current!$F66:$AC66))),(SUMPRODUCT(LS_Demand_Rates_Restatement!$C$4:$AX$4,IF(Init!$R$9="Yes",LS_previous!$D66:$AY66,LS_current!$D66:$AY66))-SUMPRODUCT(LS_Demand_Rates_Restatement!$C$4:$AX$4,IF(Init!$R$9="Yes",LDD_previous!$F66:$BA66,LDD_current!$F66:$BA66)))/2)</f>
        <v>-187269.40652946499</v>
      </c>
      <c r="G65" s="218">
        <f>+SUMPRODUCT(LS_Demand_Rates_Restatement!$C$6:$Z$6,IF(Init!$R$9="Yes",Demand_previous!D66:AA66,Demand_current!D66:AA66))-SUMPRODUCT(LS_Demand_Rates_Restatement!$C$6:$Z$6,IF(Init!$R$9="Yes",LDD_previous!BB66:BY66,LDD_current!BB66:BY66))</f>
        <v>0</v>
      </c>
      <c r="H65" s="218">
        <f>-IRD!C66*Rates_previous!$H$32</f>
        <v>-944072.47</v>
      </c>
      <c r="I65" s="218">
        <f>+IF(AND(L65&gt;0,J65&gt;0),-1*MIN(L65,J65)*Rates_previous!$H$33,IF(AND(L65&lt;0,K65&lt;ABS(L65)),(-1*L65-K65)*Rates_previous!$H$33,IF(AND(K65&gt;0,J65&gt;0,L65&lt;=0,ABS(L65)&lt;K65),-1*MIN(K65,K65+L65,J65)*Rates_previous!$H$33,0)))*IF(VLOOKUP($B65,TOCA_current!$B:$AH,33,FALSE)=0,1,0)*(1-TOCA_previous!AI65)</f>
        <v>0</v>
      </c>
      <c r="J65" s="237">
        <f>MAX(IF(Init!$R$9="Yes",(TOCA_previous!S65/SUMPRODUCT(TOCA_previous!$D$4:$D$137,TOCA_previous!$S$4:$S$137)-TOCA_previous!Y65)*RT1SC!$C$3*VLOOKUP(Init!$R$3,Init!$K:$M,3,FALSE),V65),0)</f>
        <v>0</v>
      </c>
      <c r="K65" s="237">
        <f>IF(Init!$R$9="Yes",TOCA_previous!W65*VLOOKUP(Init!$R$3,Init!$K:$M,3,FALSE),W65)</f>
        <v>38675.4</v>
      </c>
      <c r="L65" s="237">
        <f>IF(Init!$R$9="No",X65,IF(TOCA_previous!AA65=0,SUM(LS_previous!D66:AA66),0))</f>
        <v>0</v>
      </c>
      <c r="M65" s="218">
        <f>+TOCA_previous!$D65*SUM(Charges_NonSlice!D65:I65)</f>
        <v>16307588.573870534</v>
      </c>
      <c r="N65" s="218">
        <f>IF(Init!$R$9="Yes",TOCA_previous!AB65*RT1SC!$C$3*VLOOKUP(Init!$R$3,Init!$K:$M,3,FALSE)+IF(VLOOKUP($B65,TOCA_current!B:AS,33,FALSE)=0,SUM(LS_previous!D66:AA66),SUM(LS_previous!D66:AY66)/2),Z65)</f>
        <v>545856.1711885921</v>
      </c>
      <c r="O65" s="219">
        <f t="shared" si="0"/>
        <v>29.875248159897232</v>
      </c>
      <c r="P65" s="217">
        <f>(TOCA_current!AI65-(TOCA_current!AI65/TOCA_current!AF65)*LDD_current!D66)*Rates_current!$E$74*100*12</f>
        <v>21883316.007564548</v>
      </c>
      <c r="Q65" s="218">
        <f>(TOCA_current!AI65-LDD_current!D66)*Rates_current!$E$75*100*12</f>
        <v>-3253184.2792382576</v>
      </c>
      <c r="R65" s="218">
        <f>IF(VLOOKUP($B65,TOCA_current!$B:$AH,33,FALSE)=0,(SUMPRODUCT(LS_Demand_Rates_Restatement!$C$5:$Z$5,LS_current!$D66:$AA66)-SUMPRODUCT(LS_Demand_Rates_Restatement!$C$5:$Z$5,LDD_current!$F66:$AC66)),(SUMPRODUCT(LS_Demand_Rates_Restatement!$C$5:$AX$5,LS_current!$D66:$AY66)-SUMPRODUCT(LS_Demand_Rates_Restatement!$C$5:$AX$5,LDD_current!$F66:$BA66))/2)</f>
        <v>-64691.113366265519</v>
      </c>
      <c r="S65" s="218">
        <f>+SUMPRODUCT(LS_Demand_Rates_Restatement!$C$7:$Z$7,Demand_current!D66:AA66)-SUMPRODUCT(LS_Demand_Rates_Restatement!$C$7:$Z$7,LDD_current!BB66:BY66)</f>
        <v>0</v>
      </c>
      <c r="T65" s="218">
        <f>-IRD!G66*Rates_current!$H$32</f>
        <v>-1111173.2971900001</v>
      </c>
      <c r="U65" s="218">
        <f>+IF(AND(X65&gt;0,V65&gt;0),-1*MIN(X65,V65)*Rates_current!$H$33,IF(AND(X65&lt;0,W65&lt;ABS(X65)),(-1*X65-W65)*Rates_current!$H$33,0))*IF(VLOOKUP($B65,TOCA_current!$B:$AH,33,FALSE)=0,1,0)*(1-TOCA_current!AP65)</f>
        <v>0</v>
      </c>
      <c r="V65" s="237">
        <f>MAX((TOCA_current!S65/SUMPRODUCT(TOCA_current!$D$4:$D$137,TOCA_current!$S$4:$S$137)-TOCA_current!AF65)*RT1SC!$C$4*VLOOKUP(Init!$R$4,Init!$K:$M,3,FALSE),0)</f>
        <v>0</v>
      </c>
      <c r="W65" s="237">
        <f>TOCA_current!X65*VLOOKUP(Init!$R$4,Init!$K:$M,3,FALSE)</f>
        <v>26975.664000000001</v>
      </c>
      <c r="X65" s="237">
        <f>IF(TOCA_current!AH65=0,SUM(LS_current!D66:AA66),0)</f>
        <v>0</v>
      </c>
      <c r="Y65" s="218">
        <f>TOCA_current!D65*SUM(Charges_NonSlice!P65:U65)</f>
        <v>17454267.317770027</v>
      </c>
      <c r="Z65" s="218">
        <f>TOCA_current!AI65*RT1SC!$C$4*VLOOKUP(Init!$R$4,Init!$K:$M,3,FALSE)+IF(VLOOKUP($B65,TOCA_current!B:AM,33,FALSE)=0,SUM(LS_current!D66:AA66),SUM(LS_current!D66:AY66)/2)</f>
        <v>542275.37389087095</v>
      </c>
      <c r="AA65" s="219">
        <f t="shared" si="1"/>
        <v>32.18709194285222</v>
      </c>
      <c r="AB65" s="224">
        <f>IF(TOCA_current!E65=1,"",AA65/O65-1)</f>
        <v>7.738324952420883E-2</v>
      </c>
      <c r="AC65" s="235">
        <f t="shared" si="2"/>
        <v>15</v>
      </c>
    </row>
    <row r="66" spans="2:29" x14ac:dyDescent="0.25">
      <c r="B66" s="27">
        <v>10186</v>
      </c>
      <c r="C66" s="28" t="s">
        <v>70</v>
      </c>
      <c r="D66" s="217">
        <f>IF(Init!$R$9="Yes",(TOCA_previous!AB66-(TOCA_previous!AB66/IF(TOCA_previous!Y66=0,1,TOCA_previous!Y66))*LDD_previous!D67),(TOCA_current!AI66-(TOCA_current!AI66/TOCA_current!AF66)*LDD_current!D67))*Rates_previous!$E$74*100*12</f>
        <v>6575552.0632690815</v>
      </c>
      <c r="E66" s="218">
        <f>IF(Init!$R$9="Yes",(TOCA_previous!AB66-LDD_previous!D67),(TOCA_current!AI66-LDD_current!D67))*Rates_previous!$E$75*100*12</f>
        <v>-1011179.2412626944</v>
      </c>
      <c r="F66" s="218">
        <f>IF(VLOOKUP($B66,TOCA_current!$B:$AH,33,FALSE)=0,(SUMPRODUCT(LS_Demand_Rates_Restatement!$C$4:$Z$4,IF(Init!$R$9="Yes",LS_previous!$D67:$AA67,LS_current!$D67:$AA67))-SUMPRODUCT(LS_Demand_Rates_Restatement!$C$4:$Z$4,IF(Init!$R$9="Yes",LDD_previous!$F67:$AC67,LDD_current!$F67:$AC67))),(SUMPRODUCT(LS_Demand_Rates_Restatement!$C$4:$AX$4,IF(Init!$R$9="Yes",LS_previous!$D67:$AY67,LS_current!$D67:$AY67))-SUMPRODUCT(LS_Demand_Rates_Restatement!$C$4:$AX$4,IF(Init!$R$9="Yes",LDD_previous!$F67:$BA67,LDD_current!$F67:$BA67)))/2)</f>
        <v>58079.75605887136</v>
      </c>
      <c r="G66" s="218">
        <f>+SUMPRODUCT(LS_Demand_Rates_Restatement!$C$6:$Z$6,IF(Init!$R$9="Yes",Demand_previous!D67:AA67,Demand_current!D67:AA67))-SUMPRODUCT(LS_Demand_Rates_Restatement!$C$6:$Z$6,IF(Init!$R$9="Yes",LDD_previous!BB67:BY67,LDD_current!BB67:BY67))</f>
        <v>300615.96005472349</v>
      </c>
      <c r="H66" s="218">
        <f>-IRD!C67*Rates_previous!$H$32</f>
        <v>0</v>
      </c>
      <c r="I66" s="218">
        <f>+IF(AND(L66&gt;0,J66&gt;0),-1*MIN(L66,J66)*Rates_previous!$H$33,IF(AND(L66&lt;0,K66&lt;ABS(L66)),(-1*L66-K66)*Rates_previous!$H$33,IF(AND(K66&gt;0,J66&gt;0,L66&lt;=0,ABS(L66)&lt;K66),-1*MIN(K66,K66+L66,J66)*Rates_previous!$H$33,0)))*IF(VLOOKUP($B66,TOCA_current!$B:$AH,33,FALSE)=0,1,0)*(1-TOCA_previous!AI66)</f>
        <v>0.55751574603405396</v>
      </c>
      <c r="J66" s="237">
        <f>MAX(IF(Init!$R$9="Yes",(TOCA_previous!S66/SUMPRODUCT(TOCA_previous!$D$4:$D$137,TOCA_previous!$S$4:$S$137)-TOCA_previous!Y66)*RT1SC!$C$3*VLOOKUP(Init!$R$3,Init!$K:$M,3,FALSE),V66),0)</f>
        <v>0.21746687772023057</v>
      </c>
      <c r="K66" s="237">
        <f>IF(Init!$R$9="Yes",TOCA_previous!W66*VLOOKUP(Init!$R$3,Init!$K:$M,3,FALSE),W66)</f>
        <v>0</v>
      </c>
      <c r="L66" s="237">
        <f>IF(Init!$R$9="No",X66,IF(TOCA_previous!AA66=0,SUM(LS_previous!D67:AA67),0))</f>
        <v>297.28541472001689</v>
      </c>
      <c r="M66" s="218">
        <f>+TOCA_previous!$D66*SUM(Charges_NonSlice!D66:I66)</f>
        <v>5923069.0956357289</v>
      </c>
      <c r="N66" s="218">
        <f>IF(Init!$R$9="Yes",TOCA_previous!AB66*RT1SC!$C$3*VLOOKUP(Init!$R$3,Init!$K:$M,3,FALSE)+IF(VLOOKUP($B66,TOCA_current!B:AS,33,FALSE)=0,SUM(LS_previous!D67:AA67),SUM(LS_previous!D67:AY67)/2),Z66)</f>
        <v>187813.52254039203</v>
      </c>
      <c r="O66" s="219">
        <f t="shared" si="0"/>
        <v>31.53696824126115</v>
      </c>
      <c r="P66" s="217">
        <f>(TOCA_current!AI66-(TOCA_current!AI66/TOCA_current!AF66)*LDD_current!D67)*Rates_current!$E$74*100*12</f>
        <v>6945932.5711677279</v>
      </c>
      <c r="Q66" s="218">
        <f>(TOCA_current!AI66-LDD_current!D67)*Rates_current!$E$75*100*12</f>
        <v>-1032585.6756517515</v>
      </c>
      <c r="R66" s="218">
        <f>IF(VLOOKUP($B66,TOCA_current!$B:$AH,33,FALSE)=0,(SUMPRODUCT(LS_Demand_Rates_Restatement!$C$5:$Z$5,LS_current!$D67:$AA67)-SUMPRODUCT(LS_Demand_Rates_Restatement!$C$5:$Z$5,LDD_current!$F67:$AC67)),(SUMPRODUCT(LS_Demand_Rates_Restatement!$C$5:$AX$5,LS_current!$D67:$AY67)-SUMPRODUCT(LS_Demand_Rates_Restatement!$C$5:$AX$5,LDD_current!$F67:$BA67))/2)</f>
        <v>72308.599748207111</v>
      </c>
      <c r="S66" s="218">
        <f>+SUMPRODUCT(LS_Demand_Rates_Restatement!$C$7:$Z$7,Demand_current!D67:AA67)-SUMPRODUCT(LS_Demand_Rates_Restatement!$C$7:$Z$7,LDD_current!BB67:BY67)</f>
        <v>325880.79235596122</v>
      </c>
      <c r="T66" s="218">
        <f>-IRD!G67*Rates_current!$H$32</f>
        <v>0</v>
      </c>
      <c r="U66" s="218">
        <f>+IF(AND(X66&gt;0,V66&gt;0),-1*MIN(X66,V66)*Rates_current!$H$33,IF(AND(X66&lt;0,W66&lt;ABS(X66)),(-1*X66-W66)*Rates_current!$H$33,0))*IF(VLOOKUP($B66,TOCA_current!$B:$AH,33,FALSE)=0,1,0)*(1-TOCA_current!AP66)</f>
        <v>0</v>
      </c>
      <c r="V66" s="237">
        <f>MAX((TOCA_current!S66/SUMPRODUCT(TOCA_current!$D$4:$D$137,TOCA_current!$S$4:$S$137)-TOCA_current!AF66)*RT1SC!$C$4*VLOOKUP(Init!$R$4,Init!$K:$M,3,FALSE),0)</f>
        <v>0</v>
      </c>
      <c r="W66" s="237">
        <f>TOCA_current!X66*VLOOKUP(Init!$R$4,Init!$K:$M,3,FALSE)</f>
        <v>0</v>
      </c>
      <c r="X66" s="237">
        <f>IF(TOCA_current!AH66=0,SUM(LS_current!D67:AA67),0)</f>
        <v>2395.0478295951989</v>
      </c>
      <c r="Y66" s="218">
        <f>TOCA_current!D66*SUM(Charges_NonSlice!P66:U66)</f>
        <v>6311536.2876201449</v>
      </c>
      <c r="Z66" s="218">
        <f>TOCA_current!AI66*RT1SC!$C$4*VLOOKUP(Init!$R$4,Init!$K:$M,3,FALSE)+IF(VLOOKUP($B66,TOCA_current!B:AM,33,FALSE)=0,SUM(LS_current!D67:AA67),SUM(LS_current!D67:AY67)/2)</f>
        <v>187817.97643645116</v>
      </c>
      <c r="AA66" s="219">
        <f t="shared" si="1"/>
        <v>33.604537794366422</v>
      </c>
      <c r="AB66" s="224">
        <f>IF(TOCA_current!E66=1,"",AA66/O66-1)</f>
        <v>6.5560187564262629E-2</v>
      </c>
      <c r="AC66" s="235">
        <f t="shared" si="2"/>
        <v>52</v>
      </c>
    </row>
    <row r="67" spans="2:29" x14ac:dyDescent="0.25">
      <c r="B67" s="27">
        <v>10190</v>
      </c>
      <c r="C67" s="28" t="s">
        <v>71</v>
      </c>
      <c r="D67" s="217">
        <f>IF(Init!$R$9="Yes",(TOCA_previous!AB67-(TOCA_previous!AB67/IF(TOCA_previous!Y67=0,1,TOCA_previous!Y67))*LDD_previous!D68),(TOCA_current!AI67-(TOCA_current!AI67/TOCA_current!AF67)*LDD_current!D68))*Rates_previous!$E$74*100*12</f>
        <v>1724000.9133600001</v>
      </c>
      <c r="E67" s="218">
        <f>IF(Init!$R$9="Yes",(TOCA_previous!AB67-LDD_previous!D68),(TOCA_current!AI67-LDD_current!D68))*Rates_previous!$E$75*100*12</f>
        <v>-265114.46016000002</v>
      </c>
      <c r="F67" s="218">
        <f>IF(VLOOKUP($B67,TOCA_current!$B:$AH,33,FALSE)=0,(SUMPRODUCT(LS_Demand_Rates_Restatement!$C$4:$Z$4,IF(Init!$R$9="Yes",LS_previous!$D68:$AA68,LS_current!$D68:$AA68))-SUMPRODUCT(LS_Demand_Rates_Restatement!$C$4:$Z$4,IF(Init!$R$9="Yes",LDD_previous!$F68:$AC68,LDD_current!$F68:$AC68))),(SUMPRODUCT(LS_Demand_Rates_Restatement!$C$4:$AX$4,IF(Init!$R$9="Yes",LS_previous!$D68:$AY68,LS_current!$D68:$AY68))-SUMPRODUCT(LS_Demand_Rates_Restatement!$C$4:$AX$4,IF(Init!$R$9="Yes",LDD_previous!$F68:$BA68,LDD_current!$F68:$BA68)))/2)</f>
        <v>153372.20985715435</v>
      </c>
      <c r="G67" s="218">
        <f>+SUMPRODUCT(LS_Demand_Rates_Restatement!$C$6:$Z$6,IF(Init!$R$9="Yes",Demand_previous!D68:AA68,Demand_current!D68:AA68))-SUMPRODUCT(LS_Demand_Rates_Restatement!$C$6:$Z$6,IF(Init!$R$9="Yes",LDD_previous!BB68:BY68,LDD_current!BB68:BY68))</f>
        <v>78572.868660149572</v>
      </c>
      <c r="H67" s="218">
        <f>-IRD!C68*Rates_previous!$H$32</f>
        <v>0</v>
      </c>
      <c r="I67" s="218">
        <f>+IF(AND(L67&gt;0,J67&gt;0),-1*MIN(L67,J67)*Rates_previous!$H$33,IF(AND(L67&lt;0,K67&lt;ABS(L67)),(-1*L67-K67)*Rates_previous!$H$33,IF(AND(K67&gt;0,J67&gt;0,L67&lt;=0,ABS(L67)&lt;K67),-1*MIN(K67,K67+L67,J67)*Rates_previous!$H$33,0)))*IF(VLOOKUP($B67,TOCA_current!$B:$AH,33,FALSE)=0,1,0)*(1-TOCA_previous!AI67)</f>
        <v>0</v>
      </c>
      <c r="J67" s="237">
        <f>MAX(IF(Init!$R$9="Yes",(TOCA_previous!S67/SUMPRODUCT(TOCA_previous!$D$4:$D$137,TOCA_previous!$S$4:$S$137)-TOCA_previous!Y67)*RT1SC!$C$3*VLOOKUP(Init!$R$3,Init!$K:$M,3,FALSE),V67),0)</f>
        <v>0</v>
      </c>
      <c r="K67" s="237">
        <f>IF(Init!$R$9="Yes",TOCA_previous!W67*VLOOKUP(Init!$R$3,Init!$K:$M,3,FALSE),W67)</f>
        <v>0</v>
      </c>
      <c r="L67" s="237">
        <f>IF(Init!$R$9="No",X67,IF(TOCA_previous!AA67=0,SUM(LS_previous!D68:AA68),0))</f>
        <v>3097.1064809600016</v>
      </c>
      <c r="M67" s="218">
        <f>+TOCA_previous!$D67*SUM(Charges_NonSlice!D67:I67)</f>
        <v>1690831.5317173041</v>
      </c>
      <c r="N67" s="218">
        <f>IF(Init!$R$9="Yes",TOCA_previous!AB67*RT1SC!$C$3*VLOOKUP(Init!$R$3,Init!$K:$M,3,FALSE)+IF(VLOOKUP($B67,TOCA_current!B:AS,33,FALSE)=0,SUM(LS_previous!D68:AA68),SUM(LS_previous!D68:AY68)/2),Z67)</f>
        <v>48763.749429656003</v>
      </c>
      <c r="O67" s="219">
        <f t="shared" si="0"/>
        <v>34.673944302753178</v>
      </c>
      <c r="P67" s="217">
        <f>(TOCA_current!AI67-(TOCA_current!AI67/TOCA_current!AF67)*LDD_current!D68)*Rates_current!$E$74*100*12</f>
        <v>1822330.7518459181</v>
      </c>
      <c r="Q67" s="218">
        <f>(TOCA_current!AI67-LDD_current!D68)*Rates_current!$E$75*100*12</f>
        <v>-270908.56575065106</v>
      </c>
      <c r="R67" s="218">
        <f>IF(VLOOKUP($B67,TOCA_current!$B:$AH,33,FALSE)=0,(SUMPRODUCT(LS_Demand_Rates_Restatement!$C$5:$Z$5,LS_current!$D68:$AA68)-SUMPRODUCT(LS_Demand_Rates_Restatement!$C$5:$Z$5,LDD_current!$F68:$AC68)),(SUMPRODUCT(LS_Demand_Rates_Restatement!$C$5:$AX$5,LS_current!$D68:$AY68)-SUMPRODUCT(LS_Demand_Rates_Restatement!$C$5:$AX$5,LDD_current!$F68:$BA68))/2)</f>
        <v>114152.98199510307</v>
      </c>
      <c r="S67" s="218">
        <f>+SUMPRODUCT(LS_Demand_Rates_Restatement!$C$7:$Z$7,Demand_current!D68:AA68)-SUMPRODUCT(LS_Demand_Rates_Restatement!$C$7:$Z$7,LDD_current!BB68:BY68)</f>
        <v>80096.916827083332</v>
      </c>
      <c r="T67" s="218">
        <f>-IRD!G68*Rates_current!$H$32</f>
        <v>0</v>
      </c>
      <c r="U67" s="218">
        <f>+IF(AND(X67&gt;0,V67&gt;0),-1*MIN(X67,V67)*Rates_current!$H$33,IF(AND(X67&lt;0,W67&lt;ABS(X67)),(-1*X67-W67)*Rates_current!$H$33,0))*IF(VLOOKUP($B67,TOCA_current!$B:$AH,33,FALSE)=0,1,0)*(1-TOCA_current!AP67)</f>
        <v>4.1636071095019735</v>
      </c>
      <c r="V67" s="237">
        <f>MAX((TOCA_current!S67/SUMPRODUCT(TOCA_current!$D$4:$D$137,TOCA_current!$S$4:$S$137)-TOCA_current!AF67)*RT1SC!$C$4*VLOOKUP(Init!$R$4,Init!$K:$M,3,FALSE),0)</f>
        <v>0.47046408016971453</v>
      </c>
      <c r="W67" s="237">
        <f>TOCA_current!X67*VLOOKUP(Init!$R$4,Init!$K:$M,3,FALSE)</f>
        <v>0</v>
      </c>
      <c r="X67" s="237">
        <f>IF(TOCA_current!AH67=0,SUM(LS_current!D68:AA68),0)</f>
        <v>3606.7541035257473</v>
      </c>
      <c r="Y67" s="218">
        <f>TOCA_current!D67*SUM(Charges_NonSlice!P67:U67)</f>
        <v>1745676.2485245629</v>
      </c>
      <c r="Z67" s="218">
        <f>TOCA_current!AI67*RT1SC!$C$4*VLOOKUP(Init!$R$4,Init!$K:$M,3,FALSE)+IF(VLOOKUP($B67,TOCA_current!B:AM,33,FALSE)=0,SUM(LS_current!D68:AA68),SUM(LS_current!D68:AY68)/2)</f>
        <v>48764.834106293747</v>
      </c>
      <c r="AA67" s="219">
        <f t="shared" si="1"/>
        <v>35.7978506544178</v>
      </c>
      <c r="AB67" s="224">
        <f>IF(TOCA_current!E67=1,"",AA67/O67-1)</f>
        <v>3.2413570889175736E-2</v>
      </c>
      <c r="AC67" s="235">
        <f t="shared" si="2"/>
        <v>114</v>
      </c>
    </row>
    <row r="68" spans="2:29" x14ac:dyDescent="0.25">
      <c r="B68" s="27">
        <v>10191</v>
      </c>
      <c r="C68" s="28" t="s">
        <v>72</v>
      </c>
      <c r="D68" s="217">
        <f>IF(Init!$R$9="Yes",(TOCA_previous!AB68-(TOCA_previous!AB68/IF(TOCA_previous!Y68=0,1,TOCA_previous!Y68))*LDD_previous!D69),(TOCA_current!AI68-(TOCA_current!AI68/TOCA_current!AF68)*LDD_current!D69))*Rates_previous!$E$74*100*12</f>
        <v>20749666.466639996</v>
      </c>
      <c r="E68" s="218">
        <f>IF(Init!$R$9="Yes",(TOCA_previous!AB68-LDD_previous!D69),(TOCA_current!AI68-LDD_current!D69))*Rates_previous!$E$75*100*12</f>
        <v>-3190854.81984</v>
      </c>
      <c r="F68" s="218">
        <f>IF(VLOOKUP($B68,TOCA_current!$B:$AH,33,FALSE)=0,(SUMPRODUCT(LS_Demand_Rates_Restatement!$C$4:$Z$4,IF(Init!$R$9="Yes",LS_previous!$D69:$AA69,LS_current!$D69:$AA69))-SUMPRODUCT(LS_Demand_Rates_Restatement!$C$4:$Z$4,IF(Init!$R$9="Yes",LDD_previous!$F69:$AC69,LDD_current!$F69:$AC69))),(SUMPRODUCT(LS_Demand_Rates_Restatement!$C$4:$AX$4,IF(Init!$R$9="Yes",LS_previous!$D69:$AY69,LS_current!$D69:$AY69))-SUMPRODUCT(LS_Demand_Rates_Restatement!$C$4:$AX$4,IF(Init!$R$9="Yes",LDD_previous!$F69:$BA69,LDD_current!$F69:$BA69)))/2)</f>
        <v>138461.1205602405</v>
      </c>
      <c r="G68" s="218">
        <f>+SUMPRODUCT(LS_Demand_Rates_Restatement!$C$6:$Z$6,IF(Init!$R$9="Yes",Demand_previous!D69:AA69,Demand_current!D69:AA69))-SUMPRODUCT(LS_Demand_Rates_Restatement!$C$6:$Z$6,IF(Init!$R$9="Yes",LDD_previous!BB69:BY69,LDD_current!BB69:BY69))</f>
        <v>0</v>
      </c>
      <c r="H68" s="218">
        <f>-IRD!C69*Rates_previous!$H$32</f>
        <v>0</v>
      </c>
      <c r="I68" s="218">
        <f>+IF(AND(L68&gt;0,J68&gt;0),-1*MIN(L68,J68)*Rates_previous!$H$33,IF(AND(L68&lt;0,K68&lt;ABS(L68)),(-1*L68-K68)*Rates_previous!$H$33,IF(AND(K68&gt;0,J68&gt;0,L68&lt;=0,ABS(L68)&lt;K68),-1*MIN(K68,K68+L68,J68)*Rates_previous!$H$33,0)))*IF(VLOOKUP($B68,TOCA_current!$B:$AH,33,FALSE)=0,1,0)*(1-TOCA_previous!AI68)</f>
        <v>0</v>
      </c>
      <c r="J68" s="237">
        <f>MAX(IF(Init!$R$9="Yes",(TOCA_previous!S68/SUMPRODUCT(TOCA_previous!$D$4:$D$137,TOCA_previous!$S$4:$S$137)-TOCA_previous!Y68)*RT1SC!$C$3*VLOOKUP(Init!$R$3,Init!$K:$M,3,FALSE),V68),0)</f>
        <v>0.47490123294865894</v>
      </c>
      <c r="K68" s="237">
        <f>IF(Init!$R$9="Yes",TOCA_previous!W68*VLOOKUP(Init!$R$3,Init!$K:$M,3,FALSE),W68)</f>
        <v>147553.44</v>
      </c>
      <c r="L68" s="237">
        <f>IF(Init!$R$9="No",X68,IF(TOCA_previous!AA68=0,SUM(LS_previous!D69:AA69),0))</f>
        <v>0</v>
      </c>
      <c r="M68" s="218">
        <f>+TOCA_previous!$D68*SUM(Charges_NonSlice!D68:I68)</f>
        <v>17697272.767360236</v>
      </c>
      <c r="N68" s="218">
        <f>IF(Init!$R$9="Yes",TOCA_previous!AB68*RT1SC!$C$3*VLOOKUP(Init!$R$3,Init!$K:$M,3,FALSE)+IF(VLOOKUP($B68,TOCA_current!B:AS,33,FALSE)=0,SUM(LS_previous!D69:AA69),SUM(LS_previous!D69:AY69)/2),Z68)</f>
        <v>549606.60374354431</v>
      </c>
      <c r="O68" s="219">
        <f t="shared" si="0"/>
        <v>32.199891061749469</v>
      </c>
      <c r="P68" s="217">
        <f>(TOCA_current!AI68-(TOCA_current!AI68/TOCA_current!AF68)*LDD_current!D69)*Rates_current!$E$74*100*12</f>
        <v>22057578.551615015</v>
      </c>
      <c r="Q68" s="218">
        <f>(TOCA_current!AI68-LDD_current!D69)*Rates_current!$E$75*100*12</f>
        <v>-3279090.2328226729</v>
      </c>
      <c r="R68" s="218">
        <f>IF(VLOOKUP($B68,TOCA_current!$B:$AH,33,FALSE)=0,(SUMPRODUCT(LS_Demand_Rates_Restatement!$C$5:$Z$5,LS_current!$D69:$AA69)-SUMPRODUCT(LS_Demand_Rates_Restatement!$C$5:$Z$5,LDD_current!$F69:$AC69)),(SUMPRODUCT(LS_Demand_Rates_Restatement!$C$5:$AX$5,LS_current!$D69:$AY69)-SUMPRODUCT(LS_Demand_Rates_Restatement!$C$5:$AX$5,LDD_current!$F69:$BA69))/2)</f>
        <v>-9281.1432328365736</v>
      </c>
      <c r="S68" s="218">
        <f>+SUMPRODUCT(LS_Demand_Rates_Restatement!$C$7:$Z$7,Demand_current!D69:AA69)-SUMPRODUCT(LS_Demand_Rates_Restatement!$C$7:$Z$7,LDD_current!BB69:BY69)</f>
        <v>0</v>
      </c>
      <c r="T68" s="218">
        <f>-IRD!G69*Rates_current!$H$32</f>
        <v>0</v>
      </c>
      <c r="U68" s="218">
        <f>+IF(AND(X68&gt;0,V68&gt;0),-1*MIN(X68,V68)*Rates_current!$H$33,IF(AND(X68&lt;0,W68&lt;ABS(X68)),(-1*X68-W68)*Rates_current!$H$33,0))*IF(VLOOKUP($B68,TOCA_current!$B:$AH,33,FALSE)=0,1,0)*(1-TOCA_current!AP68)</f>
        <v>0</v>
      </c>
      <c r="V68" s="237">
        <f>MAX((TOCA_current!S68/SUMPRODUCT(TOCA_current!$D$4:$D$137,TOCA_current!$S$4:$S$137)-TOCA_current!AF68)*RT1SC!$C$4*VLOOKUP(Init!$R$4,Init!$K:$M,3,FALSE),0)</f>
        <v>0</v>
      </c>
      <c r="W68" s="237">
        <f>TOCA_current!X68*VLOOKUP(Init!$R$4,Init!$K:$M,3,FALSE)</f>
        <v>15951.744000000001</v>
      </c>
      <c r="X68" s="237">
        <f>IF(TOCA_current!AH68=0,SUM(LS_current!D69:AA69),0)</f>
        <v>0</v>
      </c>
      <c r="Y68" s="218">
        <f>TOCA_current!D68*SUM(Charges_NonSlice!P68:U68)</f>
        <v>18769207.175559506</v>
      </c>
      <c r="Z68" s="218">
        <f>TOCA_current!AI68*RT1SC!$C$4*VLOOKUP(Init!$R$4,Init!$K:$M,3,FALSE)+IF(VLOOKUP($B68,TOCA_current!B:AM,33,FALSE)=0,SUM(LS_current!D69:AA69),SUM(LS_current!D69:AY69)/2)</f>
        <v>546592.426017766</v>
      </c>
      <c r="AA68" s="219">
        <f t="shared" si="1"/>
        <v>34.338578952335219</v>
      </c>
      <c r="AB68" s="224">
        <f>IF(TOCA_current!E68=1,"",AA68/O68-1)</f>
        <v>6.6419103297101323E-2</v>
      </c>
      <c r="AC68" s="235">
        <f t="shared" si="2"/>
        <v>48</v>
      </c>
    </row>
    <row r="69" spans="2:29" x14ac:dyDescent="0.25">
      <c r="B69" s="27">
        <v>10197</v>
      </c>
      <c r="C69" s="28" t="s">
        <v>73</v>
      </c>
      <c r="D69" s="217">
        <f>IF(Init!$R$9="Yes",(TOCA_previous!AB69-(TOCA_previous!AB69/IF(TOCA_previous!Y69=0,1,TOCA_previous!Y69))*LDD_previous!D70),(TOCA_current!AI69-(TOCA_current!AI69/TOCA_current!AF69)*LDD_current!D70))*Rates_previous!$E$74*100*12</f>
        <v>6453990.1514519993</v>
      </c>
      <c r="E69" s="218">
        <f>IF(Init!$R$9="Yes",(TOCA_previous!AB69-LDD_previous!D70),(TOCA_current!AI69-LDD_current!D70))*Rates_previous!$E$75*100*12</f>
        <v>-992485.61971200001</v>
      </c>
      <c r="F69" s="218">
        <f>IF(VLOOKUP($B69,TOCA_current!$B:$AH,33,FALSE)=0,(SUMPRODUCT(LS_Demand_Rates_Restatement!$C$4:$Z$4,IF(Init!$R$9="Yes",LS_previous!$D70:$AA70,LS_current!$D70:$AA70))-SUMPRODUCT(LS_Demand_Rates_Restatement!$C$4:$Z$4,IF(Init!$R$9="Yes",LDD_previous!$F70:$AC70,LDD_current!$F70:$AC70))),(SUMPRODUCT(LS_Demand_Rates_Restatement!$C$4:$AX$4,IF(Init!$R$9="Yes",LS_previous!$D70:$AY70,LS_current!$D70:$AY70))-SUMPRODUCT(LS_Demand_Rates_Restatement!$C$4:$AX$4,IF(Init!$R$9="Yes",LDD_previous!$F70:$BA70,LDD_current!$F70:$BA70)))/2)</f>
        <v>786550.30919415958</v>
      </c>
      <c r="G69" s="218">
        <f>+SUMPRODUCT(LS_Demand_Rates_Restatement!$C$6:$Z$6,IF(Init!$R$9="Yes",Demand_previous!D70:AA70,Demand_current!D70:AA70))-SUMPRODUCT(LS_Demand_Rates_Restatement!$C$6:$Z$6,IF(Init!$R$9="Yes",LDD_previous!BB70:BY70,LDD_current!BB70:BY70))</f>
        <v>318931.91007848713</v>
      </c>
      <c r="H69" s="218">
        <f>-IRD!C70*Rates_previous!$H$32</f>
        <v>-998992.04999999981</v>
      </c>
      <c r="I69" s="218">
        <f>+IF(AND(L69&gt;0,J69&gt;0),-1*MIN(L69,J69)*Rates_previous!$H$33,IF(AND(L69&lt;0,K69&lt;ABS(L69)),(-1*L69-K69)*Rates_previous!$H$33,IF(AND(K69&gt;0,J69&gt;0,L69&lt;=0,ABS(L69)&lt;K69),-1*MIN(K69,K69+L69,J69)*Rates_previous!$H$33,0)))*IF(VLOOKUP($B69,TOCA_current!$B:$AH,33,FALSE)=0,1,0)*(1-TOCA_previous!AI69)</f>
        <v>41873.759118708003</v>
      </c>
      <c r="J69" s="237">
        <f>MAX(IF(Init!$R$9="Yes",(TOCA_previous!S69/SUMPRODUCT(TOCA_previous!$D$4:$D$137,TOCA_previous!$S$4:$S$137)-TOCA_previous!Y69)*RT1SC!$C$3*VLOOKUP(Init!$R$3,Init!$K:$M,3,FALSE),V69),0)</f>
        <v>16313.604144735862</v>
      </c>
      <c r="K69" s="237">
        <f>IF(Init!$R$9="Yes",TOCA_previous!W69*VLOOKUP(Init!$R$3,Init!$K:$M,3,FALSE),W69)</f>
        <v>0</v>
      </c>
      <c r="L69" s="237">
        <f>IF(Init!$R$9="No",X69,IF(TOCA_previous!AA69=0,SUM(LS_previous!D70:AA70),0))</f>
        <v>43609.450830400005</v>
      </c>
      <c r="M69" s="218">
        <f>+TOCA_previous!$D69*SUM(Charges_NonSlice!D69:I69)</f>
        <v>5609868.4601313546</v>
      </c>
      <c r="N69" s="218">
        <f>IF(Init!$R$9="Yes",TOCA_previous!AB69*RT1SC!$C$3*VLOOKUP(Init!$R$3,Init!$K:$M,3,FALSE)+IF(VLOOKUP($B69,TOCA_current!B:AS,33,FALSE)=0,SUM(LS_previous!D70:AA70),SUM(LS_previous!D70:AY70)/2),Z69)</f>
        <v>227435.45418244001</v>
      </c>
      <c r="O69" s="219">
        <f t="shared" ref="O69:O132" si="3">+M69/N69</f>
        <v>24.665760579400839</v>
      </c>
      <c r="P69" s="217">
        <f>(TOCA_current!AI69-(TOCA_current!AI69/TOCA_current!AF69)*LDD_current!D70)*Rates_current!$E$74*100*12</f>
        <v>7413736.3813250083</v>
      </c>
      <c r="Q69" s="218">
        <f>(TOCA_current!AI69-LDD_current!D70)*Rates_current!$E$75*100*12</f>
        <v>-1102129.6149909885</v>
      </c>
      <c r="R69" s="218">
        <f>IF(VLOOKUP($B69,TOCA_current!$B:$AH,33,FALSE)=0,(SUMPRODUCT(LS_Demand_Rates_Restatement!$C$5:$Z$5,LS_current!$D70:$AA70)-SUMPRODUCT(LS_Demand_Rates_Restatement!$C$5:$Z$5,LDD_current!$F70:$AC70)),(SUMPRODUCT(LS_Demand_Rates_Restatement!$C$5:$AX$5,LS_current!$D70:$AY70)-SUMPRODUCT(LS_Demand_Rates_Restatement!$C$5:$AX$5,LDD_current!$F70:$BA70))/2)</f>
        <v>593524.85927237524</v>
      </c>
      <c r="S69" s="218">
        <f>+SUMPRODUCT(LS_Demand_Rates_Restatement!$C$7:$Z$7,Demand_current!D70:AA70)-SUMPRODUCT(LS_Demand_Rates_Restatement!$C$7:$Z$7,LDD_current!BB70:BY70)</f>
        <v>347892.75676091079</v>
      </c>
      <c r="T69" s="218">
        <f>-IRD!G70*Rates_current!$H$32</f>
        <v>-1175813.6428499997</v>
      </c>
      <c r="U69" s="218">
        <f>+IF(AND(X69&gt;0,V69&gt;0),-1*MIN(X69,V69)*Rates_current!$H$33,IF(AND(X69&lt;0,W69&lt;ABS(X69)),(-1*X69-W69)*Rates_current!$H$33,0))*IF(VLOOKUP($B69,TOCA_current!$B:$AH,33,FALSE)=0,1,0)*(1-TOCA_current!AP69)</f>
        <v>5.7350183384569995</v>
      </c>
      <c r="V69" s="237">
        <f>MAX((TOCA_current!S69/SUMPRODUCT(TOCA_current!$D$4:$D$137,TOCA_current!$S$4:$S$137)-TOCA_current!AF69)*RT1SC!$C$4*VLOOKUP(Init!$R$4,Init!$K:$M,3,FALSE),0)</f>
        <v>0.69809971592292408</v>
      </c>
      <c r="W69" s="237">
        <f>TOCA_current!X69*VLOOKUP(Init!$R$4,Init!$K:$M,3,FALSE)</f>
        <v>0</v>
      </c>
      <c r="X69" s="237">
        <f>IF(TOCA_current!AH69=0,SUM(LS_current!D70:AA70),0)</f>
        <v>29528.186223887256</v>
      </c>
      <c r="Y69" s="218">
        <f>TOCA_current!D69*SUM(Charges_NonSlice!P69:U69)</f>
        <v>6077216.474535645</v>
      </c>
      <c r="Z69" s="218">
        <f>TOCA_current!AI69*RT1SC!$C$4*VLOOKUP(Init!$R$4,Init!$K:$M,3,FALSE)+IF(VLOOKUP($B69,TOCA_current!B:AM,33,FALSE)=0,SUM(LS_current!D70:AA70),SUM(LS_current!D70:AY70)/2)</f>
        <v>227439.82046584727</v>
      </c>
      <c r="AA69" s="219">
        <f t="shared" ref="AA69:AA132" si="4">+Y69/Z69</f>
        <v>26.720107596322208</v>
      </c>
      <c r="AB69" s="224">
        <f>IF(TOCA_current!E69=1,"",AA69/O69-1)</f>
        <v>8.3287397942110042E-2</v>
      </c>
      <c r="AC69" s="235">
        <f t="shared" ref="AC69:AC132" si="5">IF(AB69="","",RANK(AB69,$AB$4:$AB$137))</f>
        <v>8</v>
      </c>
    </row>
    <row r="70" spans="2:29" x14ac:dyDescent="0.25">
      <c r="B70" s="27">
        <v>10202</v>
      </c>
      <c r="C70" s="28" t="s">
        <v>74</v>
      </c>
      <c r="D70" s="217">
        <f>IF(Init!$R$9="Yes",(TOCA_previous!AB70-(TOCA_previous!AB70/IF(TOCA_previous!Y70=0,1,TOCA_previous!Y70))*LDD_previous!D71),(TOCA_current!AI70-(TOCA_current!AI70/TOCA_current!AF70)*LDD_current!D71))*Rates_previous!$E$74*100*12</f>
        <v>4349772.43824</v>
      </c>
      <c r="E70" s="218">
        <f>IF(Init!$R$9="Yes",(TOCA_previous!AB70-LDD_previous!D71),(TOCA_current!AI70-LDD_current!D71))*Rates_previous!$E$75*100*12</f>
        <v>-668901.94944</v>
      </c>
      <c r="F70" s="218">
        <f>IF(VLOOKUP($B70,TOCA_current!$B:$AH,33,FALSE)=0,(SUMPRODUCT(LS_Demand_Rates_Restatement!$C$4:$Z$4,IF(Init!$R$9="Yes",LS_previous!$D71:$AA71,LS_current!$D71:$AA71))-SUMPRODUCT(LS_Demand_Rates_Restatement!$C$4:$Z$4,IF(Init!$R$9="Yes",LDD_previous!$F71:$AC71,LDD_current!$F71:$AC71))),(SUMPRODUCT(LS_Demand_Rates_Restatement!$C$4:$AX$4,IF(Init!$R$9="Yes",LS_previous!$D71:$AY71,LS_current!$D71:$AY71))-SUMPRODUCT(LS_Demand_Rates_Restatement!$C$4:$AX$4,IF(Init!$R$9="Yes",LDD_previous!$F71:$BA71,LDD_current!$F71:$BA71)))/2)</f>
        <v>341337.83468694257</v>
      </c>
      <c r="G70" s="218">
        <f>+SUMPRODUCT(LS_Demand_Rates_Restatement!$C$6:$Z$6,IF(Init!$R$9="Yes",Demand_previous!D71:AA71,Demand_current!D71:AA71))-SUMPRODUCT(LS_Demand_Rates_Restatement!$C$6:$Z$6,IF(Init!$R$9="Yes",LDD_previous!BB71:BY71,LDD_current!BB71:BY71))</f>
        <v>151348.59889316236</v>
      </c>
      <c r="H70" s="218">
        <f>-IRD!C71*Rates_previous!$H$32</f>
        <v>0</v>
      </c>
      <c r="I70" s="218">
        <f>+IF(AND(L70&gt;0,J70&gt;0),-1*MIN(L70,J70)*Rates_previous!$H$33,IF(AND(L70&lt;0,K70&lt;ABS(L70)),(-1*L70-K70)*Rates_previous!$H$33,IF(AND(K70&gt;0,J70&gt;0,L70&lt;=0,ABS(L70)&lt;K70),-1*MIN(K70,K70+L70,J70)*Rates_previous!$H$33,0)))*IF(VLOOKUP($B70,TOCA_current!$B:$AH,33,FALSE)=0,1,0)*(1-TOCA_previous!AI70)</f>
        <v>0.40255681369375268</v>
      </c>
      <c r="J70" s="237">
        <f>MAX(IF(Init!$R$9="Yes",(TOCA_previous!S70/SUMPRODUCT(TOCA_previous!$D$4:$D$137,TOCA_previous!$S$4:$S$137)-TOCA_previous!Y70)*RT1SC!$C$3*VLOOKUP(Init!$R$3,Init!$K:$M,3,FALSE),V70),0)</f>
        <v>0.14585391800498287</v>
      </c>
      <c r="K70" s="237">
        <f>IF(Init!$R$9="Yes",TOCA_previous!W70*VLOOKUP(Init!$R$3,Init!$K:$M,3,FALSE),W70)</f>
        <v>0</v>
      </c>
      <c r="L70" s="237">
        <f>IF(Init!$R$9="No",X70,IF(TOCA_previous!AA70=0,SUM(LS_previous!D71:AA71),0))</f>
        <v>7511.5871766400032</v>
      </c>
      <c r="M70" s="218">
        <f>+TOCA_previous!$D70*SUM(Charges_NonSlice!D70:I70)</f>
        <v>4173557.3249369184</v>
      </c>
      <c r="N70" s="218">
        <f>IF(Init!$R$9="Yes",TOCA_previous!AB70*RT1SC!$C$3*VLOOKUP(Init!$R$3,Init!$K:$M,3,FALSE)+IF(VLOOKUP($B70,TOCA_current!B:AS,33,FALSE)=0,SUM(LS_previous!D71:AA71),SUM(LS_previous!D71:AY71)/2),Z70)</f>
        <v>122731.65655470401</v>
      </c>
      <c r="O70" s="219">
        <f t="shared" si="3"/>
        <v>34.005548707612192</v>
      </c>
      <c r="P70" s="217">
        <f>(TOCA_current!AI70-(TOCA_current!AI70/TOCA_current!AF70)*LDD_current!D71)*Rates_current!$E$74*100*12</f>
        <v>4597907.3234906178</v>
      </c>
      <c r="Q70" s="218">
        <f>(TOCA_current!AI70-LDD_current!D71)*Rates_current!$E$75*100*12</f>
        <v>-683527.11339559127</v>
      </c>
      <c r="R70" s="218">
        <f>IF(VLOOKUP($B70,TOCA_current!$B:$AH,33,FALSE)=0,(SUMPRODUCT(LS_Demand_Rates_Restatement!$C$5:$Z$5,LS_current!$D71:$AA71)-SUMPRODUCT(LS_Demand_Rates_Restatement!$C$5:$Z$5,LDD_current!$F71:$AC71)),(SUMPRODUCT(LS_Demand_Rates_Restatement!$C$5:$AX$5,LS_current!$D71:$AY71)-SUMPRODUCT(LS_Demand_Rates_Restatement!$C$5:$AX$5,LDD_current!$F71:$BA71))/2)</f>
        <v>288820.85315031372</v>
      </c>
      <c r="S70" s="218">
        <f>+SUMPRODUCT(LS_Demand_Rates_Restatement!$C$7:$Z$7,Demand_current!D71:AA71)-SUMPRODUCT(LS_Demand_Rates_Restatement!$C$7:$Z$7,LDD_current!BB71:BY71)</f>
        <v>158131.51821237529</v>
      </c>
      <c r="T70" s="218">
        <f>-IRD!G71*Rates_current!$H$32</f>
        <v>0</v>
      </c>
      <c r="U70" s="218">
        <f>+IF(AND(X70&gt;0,V70&gt;0),-1*MIN(X70,V70)*Rates_current!$H$33,IF(AND(X70&lt;0,W70&lt;ABS(X70)),(-1*X70-W70)*Rates_current!$H$33,0))*IF(VLOOKUP($B70,TOCA_current!$B:$AH,33,FALSE)=0,1,0)*(1-TOCA_current!AP70)</f>
        <v>0</v>
      </c>
      <c r="V70" s="237">
        <f>MAX((TOCA_current!S70/SUMPRODUCT(TOCA_current!$D$4:$D$137,TOCA_current!$S$4:$S$137)-TOCA_current!AF70)*RT1SC!$C$4*VLOOKUP(Init!$R$4,Init!$K:$M,3,FALSE),0)</f>
        <v>0</v>
      </c>
      <c r="W70" s="237">
        <f>TOCA_current!X70*VLOOKUP(Init!$R$4,Init!$K:$M,3,FALSE)</f>
        <v>0</v>
      </c>
      <c r="X70" s="237">
        <f>IF(TOCA_current!AH70=0,SUM(LS_current!D71:AA71),0)</f>
        <v>8796.4231443888511</v>
      </c>
      <c r="Y70" s="218">
        <f>TOCA_current!D70*SUM(Charges_NonSlice!P70:U70)</f>
        <v>4361332.5814577155</v>
      </c>
      <c r="Z70" s="218">
        <f>TOCA_current!AI70*RT1SC!$C$4*VLOOKUP(Init!$R$4,Init!$K:$M,3,FALSE)+IF(VLOOKUP($B70,TOCA_current!B:AM,33,FALSE)=0,SUM(LS_current!D71:AA71),SUM(LS_current!D71:AY71)/2)</f>
        <v>122734.39326818887</v>
      </c>
      <c r="AA70" s="219">
        <f t="shared" si="4"/>
        <v>35.534722300111092</v>
      </c>
      <c r="AB70" s="224">
        <f>IF(TOCA_current!E70=1,"",AA70/O70-1)</f>
        <v>4.4968355183652386E-2</v>
      </c>
      <c r="AC70" s="235">
        <f t="shared" si="5"/>
        <v>106</v>
      </c>
    </row>
    <row r="71" spans="2:29" x14ac:dyDescent="0.25">
      <c r="B71" s="27">
        <v>10203</v>
      </c>
      <c r="C71" s="28" t="s">
        <v>75</v>
      </c>
      <c r="D71" s="217">
        <f>IF(Init!$R$9="Yes",(TOCA_previous!AB71-(TOCA_previous!AB71/IF(TOCA_previous!Y71=0,1,TOCA_previous!Y71))*LDD_previous!D72),(TOCA_current!AI71-(TOCA_current!AI71/TOCA_current!AF71)*LDD_current!D72))*Rates_previous!$E$74*100*12</f>
        <v>1906610.1022804989</v>
      </c>
      <c r="E71" s="218">
        <f>IF(Init!$R$9="Yes",(TOCA_previous!AB71-LDD_previous!D72),(TOCA_current!AI71-LDD_current!D72))*Rates_previous!$E$75*100*12</f>
        <v>-293195.84698859521</v>
      </c>
      <c r="F71" s="218">
        <f>IF(VLOOKUP($B71,TOCA_current!$B:$AH,33,FALSE)=0,(SUMPRODUCT(LS_Demand_Rates_Restatement!$C$4:$Z$4,IF(Init!$R$9="Yes",LS_previous!$D72:$AA72,LS_current!$D72:$AA72))-SUMPRODUCT(LS_Demand_Rates_Restatement!$C$4:$Z$4,IF(Init!$R$9="Yes",LDD_previous!$F72:$AC72,LDD_current!$F72:$AC72))),(SUMPRODUCT(LS_Demand_Rates_Restatement!$C$4:$AX$4,IF(Init!$R$9="Yes",LS_previous!$D72:$AY72,LS_current!$D72:$AY72))-SUMPRODUCT(LS_Demand_Rates_Restatement!$C$4:$AX$4,IF(Init!$R$9="Yes",LDD_previous!$F72:$BA72,LDD_current!$F72:$BA72)))/2)</f>
        <v>-52056.098009136513</v>
      </c>
      <c r="G71" s="218">
        <f>+SUMPRODUCT(LS_Demand_Rates_Restatement!$C$6:$Z$6,IF(Init!$R$9="Yes",Demand_previous!D72:AA72,Demand_current!D72:AA72))-SUMPRODUCT(LS_Demand_Rates_Restatement!$C$6:$Z$6,IF(Init!$R$9="Yes",LDD_previous!BB72:BY72,LDD_current!BB72:BY72))</f>
        <v>119416.90413146914</v>
      </c>
      <c r="H71" s="218">
        <f>-IRD!C72*Rates_previous!$H$32</f>
        <v>0</v>
      </c>
      <c r="I71" s="218">
        <f>+IF(AND(L71&gt;0,J71&gt;0),-1*MIN(L71,J71)*Rates_previous!$H$33,IF(AND(L71&lt;0,K71&lt;ABS(L71)),(-1*L71-K71)*Rates_previous!$H$33,IF(AND(K71&gt;0,J71&gt;0,L71&lt;=0,ABS(L71)&lt;K71),-1*MIN(K71,K71+L71,J71)*Rates_previous!$H$33,0)))*IF(VLOOKUP($B71,TOCA_current!$B:$AH,33,FALSE)=0,1,0)*(1-TOCA_previous!AI71)</f>
        <v>0</v>
      </c>
      <c r="J71" s="237">
        <f>MAX(IF(Init!$R$9="Yes",(TOCA_previous!S71/SUMPRODUCT(TOCA_previous!$D$4:$D$137,TOCA_previous!$S$4:$S$137)-TOCA_previous!Y71)*RT1SC!$C$3*VLOOKUP(Init!$R$3,Init!$K:$M,3,FALSE),V71),0)</f>
        <v>0</v>
      </c>
      <c r="K71" s="237">
        <f>IF(Init!$R$9="Yes",TOCA_previous!W71*VLOOKUP(Init!$R$3,Init!$K:$M,3,FALSE),W71)</f>
        <v>4651.5600000000004</v>
      </c>
      <c r="L71" s="237">
        <f>IF(Init!$R$9="No",X71,IF(TOCA_previous!AA71=0,SUM(LS_previous!D72:AA72),0))</f>
        <v>-3668.2503187199964</v>
      </c>
      <c r="M71" s="218">
        <f>+TOCA_previous!$D71*SUM(Charges_NonSlice!D71:I71)</f>
        <v>1680775.0614142364</v>
      </c>
      <c r="N71" s="218">
        <f>IF(Init!$R$9="Yes",TOCA_previous!AB71*RT1SC!$C$3*VLOOKUP(Init!$R$3,Init!$K:$M,3,FALSE)+IF(VLOOKUP($B71,TOCA_current!B:AS,33,FALSE)=0,SUM(LS_previous!D72:AA72),SUM(LS_previous!D72:AY72)/2),Z71)</f>
        <v>50987.103950208002</v>
      </c>
      <c r="O71" s="219">
        <f t="shared" si="3"/>
        <v>32.964709332297346</v>
      </c>
      <c r="P71" s="217">
        <f>(TOCA_current!AI71-(TOCA_current!AI71/TOCA_current!AF71)*LDD_current!D72)*Rates_current!$E$74*100*12</f>
        <v>2025902.7178968168</v>
      </c>
      <c r="Q71" s="218">
        <f>(TOCA_current!AI71-LDD_current!D72)*Rates_current!$E$75*100*12</f>
        <v>-301171.67210169416</v>
      </c>
      <c r="R71" s="218">
        <f>IF(VLOOKUP($B71,TOCA_current!$B:$AH,33,FALSE)=0,(SUMPRODUCT(LS_Demand_Rates_Restatement!$C$5:$Z$5,LS_current!$D72:$AA72)-SUMPRODUCT(LS_Demand_Rates_Restatement!$C$5:$Z$5,LDD_current!$F72:$AC72)),(SUMPRODUCT(LS_Demand_Rates_Restatement!$C$5:$AX$5,LS_current!$D72:$AY72)-SUMPRODUCT(LS_Demand_Rates_Restatement!$C$5:$AX$5,LDD_current!$F72:$BA72))/2)</f>
        <v>55528.788957955105</v>
      </c>
      <c r="S71" s="218">
        <f>+SUMPRODUCT(LS_Demand_Rates_Restatement!$C$7:$Z$7,Demand_current!D72:AA72)-SUMPRODUCT(LS_Demand_Rates_Restatement!$C$7:$Z$7,LDD_current!BB72:BY72)</f>
        <v>129961.30578696061</v>
      </c>
      <c r="T71" s="218">
        <f>-IRD!G72*Rates_current!$H$32</f>
        <v>0</v>
      </c>
      <c r="U71" s="218">
        <f>+IF(AND(X71&gt;0,V71&gt;0),-1*MIN(X71,V71)*Rates_current!$H$33,IF(AND(X71&lt;0,W71&lt;ABS(X71)),(-1*X71-W71)*Rates_current!$H$33,0))*IF(VLOOKUP($B71,TOCA_current!$B:$AH,33,FALSE)=0,1,0)*(1-TOCA_current!AP71)</f>
        <v>14.780502145969233</v>
      </c>
      <c r="V71" s="237">
        <f>MAX((TOCA_current!S71/SUMPRODUCT(TOCA_current!$D$4:$D$137,TOCA_current!$S$4:$S$137)-TOCA_current!AF71)*RT1SC!$C$4*VLOOKUP(Init!$R$4,Init!$K:$M,3,FALSE),0)</f>
        <v>1.7979761358693032</v>
      </c>
      <c r="W71" s="237">
        <f>TOCA_current!X71*VLOOKUP(Init!$R$4,Init!$K:$M,3,FALSE)</f>
        <v>0</v>
      </c>
      <c r="X71" s="237">
        <f>IF(TOCA_current!AH71=0,SUM(LS_current!D72:AA72),0)</f>
        <v>1593.8003635106438</v>
      </c>
      <c r="Y71" s="218">
        <f>TOCA_current!D71*SUM(Charges_NonSlice!P71:U71)</f>
        <v>1910235.9210421841</v>
      </c>
      <c r="Z71" s="218">
        <f>TOCA_current!AI71*RT1SC!$C$4*VLOOKUP(Init!$R$4,Init!$K:$M,3,FALSE)+IF(VLOOKUP($B71,TOCA_current!B:AM,33,FALSE)=0,SUM(LS_current!D72:AA72),SUM(LS_current!D72:AY72)/2)</f>
        <v>55639.962127214647</v>
      </c>
      <c r="AA71" s="219">
        <f t="shared" si="4"/>
        <v>34.332085213764884</v>
      </c>
      <c r="AB71" s="224">
        <f>IF(TOCA_current!E71=1,"",AA71/O71-1)</f>
        <v>4.14799920631439E-2</v>
      </c>
      <c r="AC71" s="235">
        <f t="shared" si="5"/>
        <v>111</v>
      </c>
    </row>
    <row r="72" spans="2:29" x14ac:dyDescent="0.25">
      <c r="B72" s="27">
        <v>10204</v>
      </c>
      <c r="C72" s="28" t="s">
        <v>76</v>
      </c>
      <c r="D72" s="217">
        <f>IF(Init!$R$9="Yes",(TOCA_previous!AB72-(TOCA_previous!AB72/IF(TOCA_previous!Y72=0,1,TOCA_previous!Y72))*LDD_previous!D73),(TOCA_current!AI72-(TOCA_current!AI72/TOCA_current!AF72)*LDD_current!D73))*Rates_previous!$E$74*100*12</f>
        <v>13479258.574439999</v>
      </c>
      <c r="E72" s="218">
        <f>IF(Init!$R$9="Yes",(TOCA_previous!AB72-LDD_previous!D73),(TOCA_current!AI72-LDD_current!D73))*Rates_previous!$E$75*100*12</f>
        <v>-2072821.6166399997</v>
      </c>
      <c r="F72" s="218">
        <f>IF(VLOOKUP($B72,TOCA_current!$B:$AH,33,FALSE)=0,(SUMPRODUCT(LS_Demand_Rates_Restatement!$C$4:$Z$4,IF(Init!$R$9="Yes",LS_previous!$D73:$AA73,LS_current!$D73:$AA73))-SUMPRODUCT(LS_Demand_Rates_Restatement!$C$4:$Z$4,IF(Init!$R$9="Yes",LDD_previous!$F73:$AC73,LDD_current!$F73:$AC73))),(SUMPRODUCT(LS_Demand_Rates_Restatement!$C$4:$AX$4,IF(Init!$R$9="Yes",LS_previous!$D73:$AY73,LS_current!$D73:$AY73))-SUMPRODUCT(LS_Demand_Rates_Restatement!$C$4:$AX$4,IF(Init!$R$9="Yes",LDD_previous!$F73:$BA73,LDD_current!$F73:$BA73)))/2)</f>
        <v>60282.636758967041</v>
      </c>
      <c r="G72" s="218">
        <f>+SUMPRODUCT(LS_Demand_Rates_Restatement!$C$6:$Z$6,IF(Init!$R$9="Yes",Demand_previous!D73:AA73,Demand_current!D73:AA73))-SUMPRODUCT(LS_Demand_Rates_Restatement!$C$6:$Z$6,IF(Init!$R$9="Yes",LDD_previous!BB73:BY73,LDD_current!BB73:BY73))</f>
        <v>0</v>
      </c>
      <c r="H72" s="218">
        <f>-IRD!C73*Rates_previous!$H$32</f>
        <v>0</v>
      </c>
      <c r="I72" s="218">
        <f>+IF(AND(L72&gt;0,J72&gt;0),-1*MIN(L72,J72)*Rates_previous!$H$33,IF(AND(L72&lt;0,K72&lt;ABS(L72)),(-1*L72-K72)*Rates_previous!$H$33,IF(AND(K72&gt;0,J72&gt;0,L72&lt;=0,ABS(L72)&lt;K72),-1*MIN(K72,K72+L72,J72)*Rates_previous!$H$33,0)))*IF(VLOOKUP($B72,TOCA_current!$B:$AH,33,FALSE)=0,1,0)*(1-TOCA_previous!AI72)</f>
        <v>0</v>
      </c>
      <c r="J72" s="237">
        <f>MAX(IF(Init!$R$9="Yes",(TOCA_previous!S72/SUMPRODUCT(TOCA_previous!$D$4:$D$137,TOCA_previous!$S$4:$S$137)-TOCA_previous!Y72)*RT1SC!$C$3*VLOOKUP(Init!$R$3,Init!$K:$M,3,FALSE),V72),0)</f>
        <v>1.8057634849827722</v>
      </c>
      <c r="K72" s="237">
        <f>IF(Init!$R$9="Yes",TOCA_previous!W72*VLOOKUP(Init!$R$3,Init!$K:$M,3,FALSE),W72)</f>
        <v>0</v>
      </c>
      <c r="L72" s="237">
        <f>IF(Init!$R$9="No",X72,IF(TOCA_previous!AA72=0,SUM(LS_previous!D73:AA73),0))</f>
        <v>0</v>
      </c>
      <c r="M72" s="218">
        <f>+TOCA_previous!$D72*SUM(Charges_NonSlice!D72:I72)</f>
        <v>11466719.594558965</v>
      </c>
      <c r="N72" s="218">
        <f>IF(Init!$R$9="Yes",TOCA_previous!AB72*RT1SC!$C$3*VLOOKUP(Init!$R$3,Init!$K:$M,3,FALSE)+IF(VLOOKUP($B72,TOCA_current!B:AS,33,FALSE)=0,SUM(LS_previous!D73:AA73),SUM(LS_previous!D73:AY73)/2),Z72)</f>
        <v>357034.39680020406</v>
      </c>
      <c r="O72" s="219">
        <f t="shared" si="3"/>
        <v>32.116568311976188</v>
      </c>
      <c r="P72" s="217">
        <f>(TOCA_current!AI72-(TOCA_current!AI72/TOCA_current!AF72)*LDD_current!D73)*Rates_current!$E$74*100*12</f>
        <v>14318489.85880564</v>
      </c>
      <c r="Q72" s="218">
        <f>(TOCA_current!AI72-LDD_current!D73)*Rates_current!$E$75*100*12</f>
        <v>-2128593.5867762035</v>
      </c>
      <c r="R72" s="218">
        <f>IF(VLOOKUP($B72,TOCA_current!$B:$AH,33,FALSE)=0,(SUMPRODUCT(LS_Demand_Rates_Restatement!$C$5:$Z$5,LS_current!$D73:$AA73)-SUMPRODUCT(LS_Demand_Rates_Restatement!$C$5:$Z$5,LDD_current!$F73:$AC73)),(SUMPRODUCT(LS_Demand_Rates_Restatement!$C$5:$AX$5,LS_current!$D73:$AY73)-SUMPRODUCT(LS_Demand_Rates_Restatement!$C$5:$AX$5,LDD_current!$F73:$BA73))/2)</f>
        <v>-10967.720298643555</v>
      </c>
      <c r="S72" s="218">
        <f>+SUMPRODUCT(LS_Demand_Rates_Restatement!$C$7:$Z$7,Demand_current!D73:AA73)-SUMPRODUCT(LS_Demand_Rates_Restatement!$C$7:$Z$7,LDD_current!BB73:BY73)</f>
        <v>0</v>
      </c>
      <c r="T72" s="218">
        <f>-IRD!G73*Rates_current!$H$32</f>
        <v>0</v>
      </c>
      <c r="U72" s="218">
        <f>+IF(AND(X72&gt;0,V72&gt;0),-1*MIN(X72,V72)*Rates_current!$H$33,IF(AND(X72&lt;0,W72&lt;ABS(X72)),(-1*X72-W72)*Rates_current!$H$33,0))*IF(VLOOKUP($B72,TOCA_current!$B:$AH,33,FALSE)=0,1,0)*(1-TOCA_current!AP72)</f>
        <v>0</v>
      </c>
      <c r="V72" s="237">
        <f>MAX((TOCA_current!S72/SUMPRODUCT(TOCA_current!$D$4:$D$137,TOCA_current!$S$4:$S$137)-TOCA_current!AF72)*RT1SC!$C$4*VLOOKUP(Init!$R$4,Init!$K:$M,3,FALSE),0)</f>
        <v>2.9677099609250583</v>
      </c>
      <c r="W72" s="237">
        <f>TOCA_current!X72*VLOOKUP(Init!$R$4,Init!$K:$M,3,FALSE)</f>
        <v>15249.023999999999</v>
      </c>
      <c r="X72" s="237">
        <f>IF(TOCA_current!AH72=0,SUM(LS_current!D73:AA73),0)</f>
        <v>0</v>
      </c>
      <c r="Y72" s="218">
        <f>TOCA_current!D72*SUM(Charges_NonSlice!P72:U72)</f>
        <v>12178928.551730793</v>
      </c>
      <c r="Z72" s="218">
        <f>TOCA_current!AI72*RT1SC!$C$4*VLOOKUP(Init!$R$4,Init!$K:$M,3,FALSE)+IF(VLOOKUP($B72,TOCA_current!B:AM,33,FALSE)=0,SUM(LS_current!D73:AA73),SUM(LS_current!D73:AY73)/2)</f>
        <v>354820.73344589124</v>
      </c>
      <c r="AA72" s="219">
        <f t="shared" si="4"/>
        <v>34.32417388198661</v>
      </c>
      <c r="AB72" s="224">
        <f>IF(TOCA_current!E72=1,"",AA72/O72-1)</f>
        <v>6.8737280663551115E-2</v>
      </c>
      <c r="AC72" s="235">
        <f t="shared" si="5"/>
        <v>37</v>
      </c>
    </row>
    <row r="73" spans="2:29" x14ac:dyDescent="0.25">
      <c r="B73" s="27">
        <v>10209</v>
      </c>
      <c r="C73" s="28" t="s">
        <v>77</v>
      </c>
      <c r="D73" s="217">
        <f>IF(Init!$R$9="Yes",(TOCA_previous!AB73-(TOCA_previous!AB73/IF(TOCA_previous!Y73=0,1,TOCA_previous!Y73))*LDD_previous!D74),(TOCA_current!AI73-(TOCA_current!AI73/TOCA_current!AF73)*LDD_current!D74))*Rates_previous!$E$74*100*12</f>
        <v>33229128.349474885</v>
      </c>
      <c r="E73" s="218">
        <f>IF(Init!$R$9="Yes",(TOCA_previous!AB73-LDD_previous!D74),(TOCA_current!AI73-LDD_current!D74))*Rates_previous!$E$75*100*12</f>
        <v>-5109929.0932445182</v>
      </c>
      <c r="F73" s="218">
        <f>IF(VLOOKUP($B73,TOCA_current!$B:$AH,33,FALSE)=0,(SUMPRODUCT(LS_Demand_Rates_Restatement!$C$4:$Z$4,IF(Init!$R$9="Yes",LS_previous!$D74:$AA74,LS_current!$D74:$AA74))-SUMPRODUCT(LS_Demand_Rates_Restatement!$C$4:$Z$4,IF(Init!$R$9="Yes",LDD_previous!$F74:$AC74,LDD_current!$F74:$AC74))),(SUMPRODUCT(LS_Demand_Rates_Restatement!$C$4:$AX$4,IF(Init!$R$9="Yes",LS_previous!$D74:$AY74,LS_current!$D74:$AY74))-SUMPRODUCT(LS_Demand_Rates_Restatement!$C$4:$AX$4,IF(Init!$R$9="Yes",LDD_previous!$F74:$BA74,LDD_current!$F74:$BA74)))/2)</f>
        <v>1351844.084181922</v>
      </c>
      <c r="G73" s="218">
        <f>+SUMPRODUCT(LS_Demand_Rates_Restatement!$C$6:$Z$6,IF(Init!$R$9="Yes",Demand_previous!D74:AA74,Demand_current!D74:AA74))-SUMPRODUCT(LS_Demand_Rates_Restatement!$C$6:$Z$6,IF(Init!$R$9="Yes",LDD_previous!BB74:BY74,LDD_current!BB74:BY74))</f>
        <v>1884499.322266812</v>
      </c>
      <c r="H73" s="218">
        <f>-IRD!C74*Rates_previous!$H$32</f>
        <v>-601127.01</v>
      </c>
      <c r="I73" s="218">
        <f>+IF(AND(L73&gt;0,J73&gt;0),-1*MIN(L73,J73)*Rates_previous!$H$33,IF(AND(L73&lt;0,K73&lt;ABS(L73)),(-1*L73-K73)*Rates_previous!$H$33,IF(AND(K73&gt;0,J73&gt;0,L73&lt;=0,ABS(L73)&lt;K73),-1*MIN(K73,K73+L73,J73)*Rates_previous!$H$33,0)))*IF(VLOOKUP($B73,TOCA_current!$B:$AH,33,FALSE)=0,1,0)*(1-TOCA_previous!AI73)</f>
        <v>0</v>
      </c>
      <c r="J73" s="237">
        <f>MAX(IF(Init!$R$9="Yes",(TOCA_previous!S73/SUMPRODUCT(TOCA_previous!$D$4:$D$137,TOCA_previous!$S$4:$S$137)-TOCA_previous!Y73)*RT1SC!$C$3*VLOOKUP(Init!$R$3,Init!$K:$M,3,FALSE),V73),0)</f>
        <v>0</v>
      </c>
      <c r="K73" s="237">
        <f>IF(Init!$R$9="Yes",TOCA_previous!W73*VLOOKUP(Init!$R$3,Init!$K:$M,3,FALSE),W73)</f>
        <v>17388.600000000002</v>
      </c>
      <c r="L73" s="237">
        <f>IF(Init!$R$9="No",X73,IF(TOCA_previous!AA73=0,SUM(LS_previous!D74:AA74),0))</f>
        <v>31211.036576320115</v>
      </c>
      <c r="M73" s="218">
        <f>+TOCA_previous!$D73*SUM(Charges_NonSlice!D73:I73)</f>
        <v>30754415.652679101</v>
      </c>
      <c r="N73" s="218">
        <f>IF(Init!$R$9="Yes",TOCA_previous!AB73*RT1SC!$C$3*VLOOKUP(Init!$R$3,Init!$K:$M,3,FALSE)+IF(VLOOKUP($B73,TOCA_current!B:AS,33,FALSE)=0,SUM(LS_previous!D74:AA74),SUM(LS_previous!D74:AY74)/2),Z73)</f>
        <v>978965.29909415205</v>
      </c>
      <c r="O73" s="219">
        <f t="shared" si="3"/>
        <v>31.415225525497704</v>
      </c>
      <c r="P73" s="217">
        <f>(TOCA_current!AI73-(TOCA_current!AI73/TOCA_current!AF73)*LDD_current!D74)*Rates_current!$E$74*100*12</f>
        <v>35103736.61902725</v>
      </c>
      <c r="Q73" s="218">
        <f>(TOCA_current!AI73-LDD_current!D74)*Rates_current!$E$75*100*12</f>
        <v>-5218538.3637499884</v>
      </c>
      <c r="R73" s="218">
        <f>IF(VLOOKUP($B73,TOCA_current!$B:$AH,33,FALSE)=0,(SUMPRODUCT(LS_Demand_Rates_Restatement!$C$5:$Z$5,LS_current!$D74:$AA74)-SUMPRODUCT(LS_Demand_Rates_Restatement!$C$5:$Z$5,LDD_current!$F74:$AC74)),(SUMPRODUCT(LS_Demand_Rates_Restatement!$C$5:$AX$5,LS_current!$D74:$AY74)-SUMPRODUCT(LS_Demand_Rates_Restatement!$C$5:$AX$5,LDD_current!$F74:$BA74))/2)</f>
        <v>1022264.984363657</v>
      </c>
      <c r="S73" s="218">
        <f>+SUMPRODUCT(LS_Demand_Rates_Restatement!$C$7:$Z$7,Demand_current!D74:AA74)-SUMPRODUCT(LS_Demand_Rates_Restatement!$C$7:$Z$7,LDD_current!BB74:BY74)</f>
        <v>2020634.1388551979</v>
      </c>
      <c r="T73" s="218">
        <f>-IRD!G74*Rates_current!$H$32</f>
        <v>-707526.49077000003</v>
      </c>
      <c r="U73" s="218">
        <f>+IF(AND(X73&gt;0,V73&gt;0),-1*MIN(X73,V73)*Rates_current!$H$33,IF(AND(X73&lt;0,W73&lt;ABS(X73)),(-1*X73-W73)*Rates_current!$H$33,0))*IF(VLOOKUP($B73,TOCA_current!$B:$AH,33,FALSE)=0,1,0)*(1-TOCA_current!AP73)</f>
        <v>25.090871785289721</v>
      </c>
      <c r="V73" s="237">
        <f>MAX((TOCA_current!S73/SUMPRODUCT(TOCA_current!$D$4:$D$137,TOCA_current!$S$4:$S$137)-TOCA_current!AF73)*RT1SC!$C$4*VLOOKUP(Init!$R$4,Init!$K:$M,3,FALSE),0)</f>
        <v>3.0543975125094582</v>
      </c>
      <c r="W73" s="237">
        <f>TOCA_current!X73*VLOOKUP(Init!$R$4,Init!$K:$M,3,FALSE)</f>
        <v>23945.184000000001</v>
      </c>
      <c r="X73" s="237">
        <f>IF(TOCA_current!AH73=0,SUM(LS_current!D74:AA74),0)</f>
        <v>35269.186398393693</v>
      </c>
      <c r="Y73" s="218">
        <f>TOCA_current!D73*SUM(Charges_NonSlice!P73:U73)</f>
        <v>32220595.978597898</v>
      </c>
      <c r="Z73" s="218">
        <f>TOCA_current!AI73*RT1SC!$C$4*VLOOKUP(Init!$R$4,Init!$K:$M,3,FALSE)+IF(VLOOKUP($B73,TOCA_current!B:AM,33,FALSE)=0,SUM(LS_current!D74:AA74),SUM(LS_current!D74:AY74)/2)</f>
        <v>972431.22620590567</v>
      </c>
      <c r="AA73" s="219">
        <f t="shared" si="4"/>
        <v>33.134061422843907</v>
      </c>
      <c r="AB73" s="224">
        <f>IF(TOCA_current!E73=1,"",AA73/O73-1)</f>
        <v>5.4713466753601114E-2</v>
      </c>
      <c r="AC73" s="235">
        <f t="shared" si="5"/>
        <v>91</v>
      </c>
    </row>
    <row r="74" spans="2:29" x14ac:dyDescent="0.25">
      <c r="B74" s="27">
        <v>10230</v>
      </c>
      <c r="C74" s="28" t="s">
        <v>78</v>
      </c>
      <c r="D74" s="217">
        <f>IF(Init!$R$9="Yes",(TOCA_previous!AB74-(TOCA_previous!AB74/IF(TOCA_previous!Y74=0,1,TOCA_previous!Y74))*LDD_previous!D75),(TOCA_current!AI74-(TOCA_current!AI74/TOCA_current!AF74)*LDD_current!D75))*Rates_previous!$E$74*100*12</f>
        <v>2985329.456588102</v>
      </c>
      <c r="E74" s="218">
        <f>IF(Init!$R$9="Yes",(TOCA_previous!AB74-LDD_previous!D75),(TOCA_current!AI74-LDD_current!D75))*Rates_previous!$E$75*100*12</f>
        <v>-459079.80741181434</v>
      </c>
      <c r="F74" s="218">
        <f>IF(VLOOKUP($B74,TOCA_current!$B:$AH,33,FALSE)=0,(SUMPRODUCT(LS_Demand_Rates_Restatement!$C$4:$Z$4,IF(Init!$R$9="Yes",LS_previous!$D75:$AA75,LS_current!$D75:$AA75))-SUMPRODUCT(LS_Demand_Rates_Restatement!$C$4:$Z$4,IF(Init!$R$9="Yes",LDD_previous!$F75:$AC75,LDD_current!$F75:$AC75))),(SUMPRODUCT(LS_Demand_Rates_Restatement!$C$4:$AX$4,IF(Init!$R$9="Yes",LS_previous!$D75:$AY75,LS_current!$D75:$AY75))-SUMPRODUCT(LS_Demand_Rates_Restatement!$C$4:$AX$4,IF(Init!$R$9="Yes",LDD_previous!$F75:$BA75,LDD_current!$F75:$BA75)))/2)</f>
        <v>254596.80959626718</v>
      </c>
      <c r="G74" s="218">
        <f>+SUMPRODUCT(LS_Demand_Rates_Restatement!$C$6:$Z$6,IF(Init!$R$9="Yes",Demand_previous!D75:AA75,Demand_current!D75:AA75))-SUMPRODUCT(LS_Demand_Rates_Restatement!$C$6:$Z$6,IF(Init!$R$9="Yes",LDD_previous!BB75:BY75,LDD_current!BB75:BY75))</f>
        <v>169559.70300955416</v>
      </c>
      <c r="H74" s="218">
        <f>-IRD!C75*Rates_previous!$H$32</f>
        <v>0</v>
      </c>
      <c r="I74" s="218">
        <f>+IF(AND(L74&gt;0,J74&gt;0),-1*MIN(L74,J74)*Rates_previous!$H$33,IF(AND(L74&lt;0,K74&lt;ABS(L74)),(-1*L74-K74)*Rates_previous!$H$33,IF(AND(K74&gt;0,J74&gt;0,L74&lt;=0,ABS(L74)&lt;K74),-1*MIN(K74,K74+L74,J74)*Rates_previous!$H$33,0)))*IF(VLOOKUP($B74,TOCA_current!$B:$AH,33,FALSE)=0,1,0)*(1-TOCA_previous!AI74)</f>
        <v>0</v>
      </c>
      <c r="J74" s="237">
        <f>MAX(IF(Init!$R$9="Yes",(TOCA_previous!S74/SUMPRODUCT(TOCA_previous!$D$4:$D$137,TOCA_previous!$S$4:$S$137)-TOCA_previous!Y74)*RT1SC!$C$3*VLOOKUP(Init!$R$3,Init!$K:$M,3,FALSE),V74),0)</f>
        <v>0</v>
      </c>
      <c r="K74" s="237">
        <f>IF(Init!$R$9="Yes",TOCA_previous!W74*VLOOKUP(Init!$R$3,Init!$K:$M,3,FALSE),W74)</f>
        <v>0</v>
      </c>
      <c r="L74" s="237">
        <f>IF(Init!$R$9="No",X74,IF(TOCA_previous!AA74=0,SUM(LS_previous!D75:AA75),0))</f>
        <v>7052.3379603199974</v>
      </c>
      <c r="M74" s="218">
        <f>+TOCA_previous!$D74*SUM(Charges_NonSlice!D74:I74)</f>
        <v>2950406.1617821087</v>
      </c>
      <c r="N74" s="218">
        <f>IF(Init!$R$9="Yes",TOCA_previous!AB74*RT1SC!$C$3*VLOOKUP(Init!$R$3,Init!$K:$M,3,FALSE)+IF(VLOOKUP($B74,TOCA_current!B:AS,33,FALSE)=0,SUM(LS_previous!D75:AA75),SUM(LS_previous!D75:AY75)/2),Z74)</f>
        <v>92401.460981552009</v>
      </c>
      <c r="O74" s="219">
        <f t="shared" si="3"/>
        <v>31.930297751148746</v>
      </c>
      <c r="P74" s="217">
        <f>(TOCA_current!AI74-(TOCA_current!AI74/TOCA_current!AF74)*LDD_current!D75)*Rates_current!$E$74*100*12</f>
        <v>3145849.7006363124</v>
      </c>
      <c r="Q74" s="218">
        <f>(TOCA_current!AI74-LDD_current!D75)*Rates_current!$E$75*100*12</f>
        <v>-467663.52902909089</v>
      </c>
      <c r="R74" s="218">
        <f>IF(VLOOKUP($B74,TOCA_current!$B:$AH,33,FALSE)=0,(SUMPRODUCT(LS_Demand_Rates_Restatement!$C$5:$Z$5,LS_current!$D75:$AA75)-SUMPRODUCT(LS_Demand_Rates_Restatement!$C$5:$Z$5,LDD_current!$F75:$AC75)),(SUMPRODUCT(LS_Demand_Rates_Restatement!$C$5:$AX$5,LS_current!$D75:$AY75)-SUMPRODUCT(LS_Demand_Rates_Restatement!$C$5:$AX$5,LDD_current!$F75:$BA75))/2)</f>
        <v>215498.99221900877</v>
      </c>
      <c r="S74" s="218">
        <f>+SUMPRODUCT(LS_Demand_Rates_Restatement!$C$7:$Z$7,Demand_current!D75:AA75)-SUMPRODUCT(LS_Demand_Rates_Restatement!$C$7:$Z$7,LDD_current!BB75:BY75)</f>
        <v>177009.0233092159</v>
      </c>
      <c r="T74" s="218">
        <f>-IRD!G75*Rates_current!$H$32</f>
        <v>0</v>
      </c>
      <c r="U74" s="218">
        <f>+IF(AND(X74&gt;0,V74&gt;0),-1*MIN(X74,V74)*Rates_current!$H$33,IF(AND(X74&lt;0,W74&lt;ABS(X74)),(-1*X74-W74)*Rates_current!$H$33,0))*IF(VLOOKUP($B74,TOCA_current!$B:$AH,33,FALSE)=0,1,0)*(1-TOCA_current!AP74)</f>
        <v>0</v>
      </c>
      <c r="V74" s="237">
        <f>MAX((TOCA_current!S74/SUMPRODUCT(TOCA_current!$D$4:$D$137,TOCA_current!$S$4:$S$137)-TOCA_current!AF74)*RT1SC!$C$4*VLOOKUP(Init!$R$4,Init!$K:$M,3,FALSE),0)</f>
        <v>0</v>
      </c>
      <c r="W74" s="237">
        <f>TOCA_current!X74*VLOOKUP(Init!$R$4,Init!$K:$M,3,FALSE)</f>
        <v>0</v>
      </c>
      <c r="X74" s="237">
        <f>IF(TOCA_current!AH74=0,SUM(LS_current!D75:AA75),0)</f>
        <v>8006.5820918786703</v>
      </c>
      <c r="Y74" s="218">
        <f>TOCA_current!D74*SUM(Charges_NonSlice!P74:U74)</f>
        <v>3070694.1871354464</v>
      </c>
      <c r="Z74" s="218">
        <f>TOCA_current!AI74*RT1SC!$C$4*VLOOKUP(Init!$R$4,Init!$K:$M,3,FALSE)+IF(VLOOKUP($B74,TOCA_current!B:AM,33,FALSE)=0,SUM(LS_current!D75:AA75),SUM(LS_current!D75:AY75)/2)</f>
        <v>92403.488198654668</v>
      </c>
      <c r="AA74" s="219">
        <f t="shared" si="4"/>
        <v>33.231366553326218</v>
      </c>
      <c r="AB74" s="224">
        <f>IF(TOCA_current!E74=1,"",AA74/O74-1)</f>
        <v>4.0747155329319273E-2</v>
      </c>
      <c r="AC74" s="235">
        <f t="shared" si="5"/>
        <v>113</v>
      </c>
    </row>
    <row r="75" spans="2:29" x14ac:dyDescent="0.25">
      <c r="B75" s="27">
        <v>10231</v>
      </c>
      <c r="C75" s="28" t="s">
        <v>79</v>
      </c>
      <c r="D75" s="217">
        <f>IF(Init!$R$9="Yes",(TOCA_previous!AB75-(TOCA_previous!AB75/IF(TOCA_previous!Y75=0,1,TOCA_previous!Y75))*LDD_previous!D76),(TOCA_current!AI75-(TOCA_current!AI75/TOCA_current!AF75)*LDD_current!D76))*Rates_previous!$E$74*100*12</f>
        <v>6099981.2355511663</v>
      </c>
      <c r="E75" s="218">
        <f>IF(Init!$R$9="Yes",(TOCA_previous!AB75-LDD_previous!D76),(TOCA_current!AI75-LDD_current!D76))*Rates_previous!$E$75*100*12</f>
        <v>-872298.86773739522</v>
      </c>
      <c r="F75" s="218">
        <f>IF(VLOOKUP($B75,TOCA_current!$B:$AH,33,FALSE)=0,(SUMPRODUCT(LS_Demand_Rates_Restatement!$C$4:$Z$4,IF(Init!$R$9="Yes",LS_previous!$D76:$AA76,LS_current!$D76:$AA76))-SUMPRODUCT(LS_Demand_Rates_Restatement!$C$4:$Z$4,IF(Init!$R$9="Yes",LDD_previous!$F76:$AC76,LDD_current!$F76:$AC76))),(SUMPRODUCT(LS_Demand_Rates_Restatement!$C$4:$AX$4,IF(Init!$R$9="Yes",LS_previous!$D76:$AY76,LS_current!$D76:$AY76))-SUMPRODUCT(LS_Demand_Rates_Restatement!$C$4:$AX$4,IF(Init!$R$9="Yes",LDD_previous!$F76:$BA76,LDD_current!$F76:$BA76)))/2)</f>
        <v>63586.240609915789</v>
      </c>
      <c r="G75" s="218">
        <f>+SUMPRODUCT(LS_Demand_Rates_Restatement!$C$6:$Z$6,IF(Init!$R$9="Yes",Demand_previous!D76:AA76,Demand_current!D76:AA76))-SUMPRODUCT(LS_Demand_Rates_Restatement!$C$6:$Z$6,IF(Init!$R$9="Yes",LDD_previous!BB76:BY76,LDD_current!BB76:BY76))</f>
        <v>-86039.341124272454</v>
      </c>
      <c r="H75" s="218">
        <f>-IRD!C76*Rates_previous!$H$32</f>
        <v>-216327.28999999998</v>
      </c>
      <c r="I75" s="218">
        <f>+IF(AND(L75&gt;0,J75&gt;0),-1*MIN(L75,J75)*Rates_previous!$H$33,IF(AND(L75&lt;0,K75&lt;ABS(L75)),(-1*L75-K75)*Rates_previous!$H$33,IF(AND(K75&gt;0,J75&gt;0,L75&lt;=0,ABS(L75)&lt;K75),-1*MIN(K75,K75+L75,J75)*Rates_previous!$H$33,0)))*IF(VLOOKUP($B75,TOCA_current!$B:$AH,33,FALSE)=0,1,0)*(1-TOCA_previous!AI75)</f>
        <v>0</v>
      </c>
      <c r="J75" s="237">
        <f>MAX(IF(Init!$R$9="Yes",(TOCA_previous!S75/SUMPRODUCT(TOCA_previous!$D$4:$D$137,TOCA_previous!$S$4:$S$137)-TOCA_previous!Y75)*RT1SC!$C$3*VLOOKUP(Init!$R$3,Init!$K:$M,3,FALSE),V75),0)</f>
        <v>1.3617412344530599</v>
      </c>
      <c r="K75" s="237">
        <f>IF(Init!$R$9="Yes",TOCA_previous!W75*VLOOKUP(Init!$R$3,Init!$K:$M,3,FALSE),W75)</f>
        <v>0</v>
      </c>
      <c r="L75" s="237">
        <f>IF(Init!$R$9="No",X75,IF(TOCA_previous!AA75=0,SUM(LS_previous!D76:AA76),0))</f>
        <v>0</v>
      </c>
      <c r="M75" s="218">
        <f>+TOCA_previous!$D75*SUM(Charges_NonSlice!D75:I75)</f>
        <v>4988901.9772994146</v>
      </c>
      <c r="N75" s="218">
        <f>IF(Init!$R$9="Yes",TOCA_previous!AB75*RT1SC!$C$3*VLOOKUP(Init!$R$3,Init!$K:$M,3,FALSE)+IF(VLOOKUP($B75,TOCA_current!B:AS,33,FALSE)=0,SUM(LS_previous!D76:AA76),SUM(LS_previous!D76:AY76)/2),Z75)</f>
        <v>175018.18152040802</v>
      </c>
      <c r="O75" s="219">
        <f t="shared" si="3"/>
        <v>28.505049783743086</v>
      </c>
      <c r="P75" s="217">
        <f>(TOCA_current!AI75-(TOCA_current!AI75/TOCA_current!AF75)*LDD_current!D76)*Rates_current!$E$74*100*12</f>
        <v>6473360.3985824082</v>
      </c>
      <c r="Q75" s="218">
        <f>(TOCA_current!AI75-LDD_current!D76)*Rates_current!$E$75*100*12</f>
        <v>-895198.72365421709</v>
      </c>
      <c r="R75" s="218">
        <f>IF(VLOOKUP($B75,TOCA_current!$B:$AH,33,FALSE)=0,(SUMPRODUCT(LS_Demand_Rates_Restatement!$C$5:$Z$5,LS_current!$D76:$AA76)-SUMPRODUCT(LS_Demand_Rates_Restatement!$C$5:$Z$5,LDD_current!$F76:$AC76)),(SUMPRODUCT(LS_Demand_Rates_Restatement!$C$5:$AX$5,LS_current!$D76:$AY76)-SUMPRODUCT(LS_Demand_Rates_Restatement!$C$5:$AX$5,LDD_current!$F76:$BA76))/2)</f>
        <v>25404.577370004812</v>
      </c>
      <c r="S75" s="218">
        <f>+SUMPRODUCT(LS_Demand_Rates_Restatement!$C$7:$Z$7,Demand_current!D76:AA76)-SUMPRODUCT(LS_Demand_Rates_Restatement!$C$7:$Z$7,LDD_current!BB76:BY76)</f>
        <v>-75686.752042503707</v>
      </c>
      <c r="T75" s="218">
        <f>-IRD!G76*Rates_current!$H$32</f>
        <v>-254617.22032999998</v>
      </c>
      <c r="U75" s="218">
        <f>+IF(AND(X75&gt;0,V75&gt;0),-1*MIN(X75,V75)*Rates_current!$H$33,IF(AND(X75&lt;0,W75&lt;ABS(X75)),(-1*X75-W75)*Rates_current!$H$33,0))*IF(VLOOKUP($B75,TOCA_current!$B:$AH,33,FALSE)=0,1,0)*(1-TOCA_current!AP75)</f>
        <v>0</v>
      </c>
      <c r="V75" s="237">
        <f>MAX((TOCA_current!S75/SUMPRODUCT(TOCA_current!$D$4:$D$137,TOCA_current!$S$4:$S$137)-TOCA_current!AF75)*RT1SC!$C$4*VLOOKUP(Init!$R$4,Init!$K:$M,3,FALSE),0)</f>
        <v>1.195804740860936</v>
      </c>
      <c r="W75" s="237">
        <f>TOCA_current!X75*VLOOKUP(Init!$R$4,Init!$K:$M,3,FALSE)</f>
        <v>29707.488000000001</v>
      </c>
      <c r="X75" s="237">
        <f>IF(TOCA_current!AH75=0,SUM(LS_current!D76:AA76),0)</f>
        <v>0</v>
      </c>
      <c r="Y75" s="218">
        <f>TOCA_current!D75*SUM(Charges_NonSlice!P75:U75)</f>
        <v>5273262.2799256919</v>
      </c>
      <c r="Z75" s="218">
        <f>TOCA_current!AI75*RT1SC!$C$4*VLOOKUP(Init!$R$4,Init!$K:$M,3,FALSE)+IF(VLOOKUP($B75,TOCA_current!B:AM,33,FALSE)=0,SUM(LS_current!D76:AA76),SUM(LS_current!D76:AY76)/2)</f>
        <v>173824.79386317739</v>
      </c>
      <c r="AA75" s="219">
        <f t="shared" si="4"/>
        <v>30.336651997277396</v>
      </c>
      <c r="AB75" s="224">
        <f>IF(TOCA_current!E75=1,"",AA75/O75-1)</f>
        <v>6.4255359223364783E-2</v>
      </c>
      <c r="AC75" s="235">
        <f t="shared" si="5"/>
        <v>57</v>
      </c>
    </row>
    <row r="76" spans="2:29" x14ac:dyDescent="0.25">
      <c r="B76" s="27">
        <v>10234</v>
      </c>
      <c r="C76" s="28" t="s">
        <v>80</v>
      </c>
      <c r="D76" s="217">
        <f>IF(Init!$R$9="Yes",(TOCA_previous!AB76-(TOCA_previous!AB76/IF(TOCA_previous!Y76=0,1,TOCA_previous!Y76))*LDD_previous!D77),(TOCA_current!AI76-(TOCA_current!AI76/TOCA_current!AF76)*LDD_current!D77))*Rates_previous!$E$74*100*12</f>
        <v>16080077.751156438</v>
      </c>
      <c r="E76" s="218">
        <f>IF(Init!$R$9="Yes",(TOCA_previous!AB76-LDD_previous!D77),(TOCA_current!AI76-LDD_current!D77))*Rates_previous!$E$75*100*12</f>
        <v>-2472771.968560128</v>
      </c>
      <c r="F76" s="218">
        <f>IF(VLOOKUP($B76,TOCA_current!$B:$AH,33,FALSE)=0,(SUMPRODUCT(LS_Demand_Rates_Restatement!$C$4:$Z$4,IF(Init!$R$9="Yes",LS_previous!$D77:$AA77,LS_current!$D77:$AA77))-SUMPRODUCT(LS_Demand_Rates_Restatement!$C$4:$Z$4,IF(Init!$R$9="Yes",LDD_previous!$F77:$AC77,LDD_current!$F77:$AC77))),(SUMPRODUCT(LS_Demand_Rates_Restatement!$C$4:$AX$4,IF(Init!$R$9="Yes",LS_previous!$D77:$AY77,LS_current!$D77:$AY77))-SUMPRODUCT(LS_Demand_Rates_Restatement!$C$4:$AX$4,IF(Init!$R$9="Yes",LDD_previous!$F77:$BA77,LDD_current!$F77:$BA77)))/2)</f>
        <v>509448.84042267629</v>
      </c>
      <c r="G76" s="218">
        <f>+SUMPRODUCT(LS_Demand_Rates_Restatement!$C$6:$Z$6,IF(Init!$R$9="Yes",Demand_previous!D77:AA77,Demand_current!D77:AA77))-SUMPRODUCT(LS_Demand_Rates_Restatement!$C$6:$Z$6,IF(Init!$R$9="Yes",LDD_previous!BB77:BY77,LDD_current!BB77:BY77))</f>
        <v>656762.71730353893</v>
      </c>
      <c r="H76" s="218">
        <f>-IRD!C77*Rates_previous!$H$32</f>
        <v>0</v>
      </c>
      <c r="I76" s="218">
        <f>+IF(AND(L76&gt;0,J76&gt;0),-1*MIN(L76,J76)*Rates_previous!$H$33,IF(AND(L76&lt;0,K76&lt;ABS(L76)),(-1*L76-K76)*Rates_previous!$H$33,IF(AND(K76&gt;0,J76&gt;0,L76&lt;=0,ABS(L76)&lt;K76),-1*MIN(K76,K76+L76,J76)*Rates_previous!$H$33,0)))*IF(VLOOKUP($B76,TOCA_current!$B:$AH,33,FALSE)=0,1,0)*(1-TOCA_previous!AI76)</f>
        <v>0</v>
      </c>
      <c r="J76" s="237">
        <f>MAX(IF(Init!$R$9="Yes",(TOCA_previous!S76/SUMPRODUCT(TOCA_previous!$D$4:$D$137,TOCA_previous!$S$4:$S$137)-TOCA_previous!Y76)*RT1SC!$C$3*VLOOKUP(Init!$R$3,Init!$K:$M,3,FALSE),V76),0)</f>
        <v>0</v>
      </c>
      <c r="K76" s="237">
        <f>IF(Init!$R$9="Yes",TOCA_previous!W76*VLOOKUP(Init!$R$3,Init!$K:$M,3,FALSE),W76)</f>
        <v>0</v>
      </c>
      <c r="L76" s="237">
        <f>IF(Init!$R$9="No",X76,IF(TOCA_previous!AA76=0,SUM(LS_previous!D77:AA77),0))</f>
        <v>7056.4573022400346</v>
      </c>
      <c r="M76" s="218">
        <f>+TOCA_previous!$D76*SUM(Charges_NonSlice!D76:I76)</f>
        <v>14773517.340322526</v>
      </c>
      <c r="N76" s="218">
        <f>IF(Init!$R$9="Yes",TOCA_previous!AB76*RT1SC!$C$3*VLOOKUP(Init!$R$3,Init!$K:$M,3,FALSE)+IF(VLOOKUP($B76,TOCA_current!B:AS,33,FALSE)=0,SUM(LS_previous!D77:AA77),SUM(LS_previous!D77:AY77)/2),Z76)</f>
        <v>455675.43442136399</v>
      </c>
      <c r="O76" s="219">
        <f t="shared" si="3"/>
        <v>32.421140628488267</v>
      </c>
      <c r="P76" s="217">
        <f>(TOCA_current!AI76-(TOCA_current!AI76/TOCA_current!AF76)*LDD_current!D77)*Rates_current!$E$74*100*12</f>
        <v>16982070.183933258</v>
      </c>
      <c r="Q76" s="218">
        <f>(TOCA_current!AI76-LDD_current!D77)*Rates_current!$E$75*100*12</f>
        <v>-2524562.7185658361</v>
      </c>
      <c r="R76" s="218">
        <f>IF(VLOOKUP($B76,TOCA_current!$B:$AH,33,FALSE)=0,(SUMPRODUCT(LS_Demand_Rates_Restatement!$C$5:$Z$5,LS_current!$D77:$AA77)-SUMPRODUCT(LS_Demand_Rates_Restatement!$C$5:$Z$5,LDD_current!$F77:$AC77)),(SUMPRODUCT(LS_Demand_Rates_Restatement!$C$5:$AX$5,LS_current!$D77:$AY77)-SUMPRODUCT(LS_Demand_Rates_Restatement!$C$5:$AX$5,LDD_current!$F77:$BA77))/2)</f>
        <v>134506.3566426044</v>
      </c>
      <c r="S76" s="218">
        <f>+SUMPRODUCT(LS_Demand_Rates_Restatement!$C$7:$Z$7,Demand_current!D77:AA77)-SUMPRODUCT(LS_Demand_Rates_Restatement!$C$7:$Z$7,LDD_current!BB77:BY77)</f>
        <v>692045.97592730657</v>
      </c>
      <c r="T76" s="218">
        <f>-IRD!G77*Rates_current!$H$32</f>
        <v>0</v>
      </c>
      <c r="U76" s="218">
        <f>+IF(AND(X76&gt;0,V76&gt;0),-1*MIN(X76,V76)*Rates_current!$H$33,IF(AND(X76&lt;0,W76&lt;ABS(X76)),(-1*X76-W76)*Rates_current!$H$33,0))*IF(VLOOKUP($B76,TOCA_current!$B:$AH,33,FALSE)=0,1,0)*(1-TOCA_current!AP76)</f>
        <v>11.87486080319958</v>
      </c>
      <c r="V76" s="237">
        <f>MAX((TOCA_current!S76/SUMPRODUCT(TOCA_current!$D$4:$D$137,TOCA_current!$S$4:$S$137)-TOCA_current!AF76)*RT1SC!$C$4*VLOOKUP(Init!$R$4,Init!$K:$M,3,FALSE),0)</f>
        <v>2.955921831296207</v>
      </c>
      <c r="W76" s="237">
        <f>TOCA_current!X76*VLOOKUP(Init!$R$4,Init!$K:$M,3,FALSE)</f>
        <v>12078</v>
      </c>
      <c r="X76" s="237">
        <f>IF(TOCA_current!AH76=0,SUM(LS_current!D77:AA77),0)</f>
        <v>1.4144396878728003</v>
      </c>
      <c r="Y76" s="218">
        <f>TOCA_current!D76*SUM(Charges_NonSlice!P76:U76)</f>
        <v>15284071.672798134</v>
      </c>
      <c r="Z76" s="218">
        <f>TOCA_current!AI76*RT1SC!$C$4*VLOOKUP(Init!$R$4,Init!$K:$M,3,FALSE)+IF(VLOOKUP($B76,TOCA_current!B:AM,33,FALSE)=0,SUM(LS_current!D77:AA77),SUM(LS_current!D77:AY77)/2)</f>
        <v>443608.09004416788</v>
      </c>
      <c r="AA76" s="219">
        <f t="shared" si="4"/>
        <v>34.453996705236761</v>
      </c>
      <c r="AB76" s="224">
        <f>IF(TOCA_current!E76=1,"",AA76/O76-1)</f>
        <v>6.2701559456000089E-2</v>
      </c>
      <c r="AC76" s="235">
        <f t="shared" si="5"/>
        <v>63</v>
      </c>
    </row>
    <row r="77" spans="2:29" x14ac:dyDescent="0.25">
      <c r="B77" s="27">
        <v>10235</v>
      </c>
      <c r="C77" s="28" t="s">
        <v>81</v>
      </c>
      <c r="D77" s="217">
        <f>IF(Init!$R$9="Yes",(TOCA_previous!AB77-(TOCA_previous!AB77/IF(TOCA_previous!Y77=0,1,TOCA_previous!Y77))*LDD_previous!D78),(TOCA_current!AI77-(TOCA_current!AI77/TOCA_current!AF77)*LDD_current!D78))*Rates_previous!$E$74*100*12</f>
        <v>10883138.170919999</v>
      </c>
      <c r="E77" s="218">
        <f>IF(Init!$R$9="Yes",(TOCA_previous!AB77-LDD_previous!D78),(TOCA_current!AI77-LDD_current!D78))*Rates_previous!$E$75*100*12</f>
        <v>-1673593.8355200002</v>
      </c>
      <c r="F77" s="218">
        <f>IF(VLOOKUP($B77,TOCA_current!$B:$AH,33,FALSE)=0,(SUMPRODUCT(LS_Demand_Rates_Restatement!$C$4:$Z$4,IF(Init!$R$9="Yes",LS_previous!$D78:$AA78,LS_current!$D78:$AA78))-SUMPRODUCT(LS_Demand_Rates_Restatement!$C$4:$Z$4,IF(Init!$R$9="Yes",LDD_previous!$F78:$AC78,LDD_current!$F78:$AC78))),(SUMPRODUCT(LS_Demand_Rates_Restatement!$C$4:$AX$4,IF(Init!$R$9="Yes",LS_previous!$D78:$AY78,LS_current!$D78:$AY78))-SUMPRODUCT(LS_Demand_Rates_Restatement!$C$4:$AX$4,IF(Init!$R$9="Yes",LDD_previous!$F78:$BA78,LDD_current!$F78:$BA78)))/2)</f>
        <v>-88627.930816192922</v>
      </c>
      <c r="G77" s="218">
        <f>+SUMPRODUCT(LS_Demand_Rates_Restatement!$C$6:$Z$6,IF(Init!$R$9="Yes",Demand_previous!D78:AA78,Demand_current!D78:AA78))-SUMPRODUCT(LS_Demand_Rates_Restatement!$C$6:$Z$6,IF(Init!$R$9="Yes",LDD_previous!BB78:BY78,LDD_current!BB78:BY78))</f>
        <v>419807.42471837613</v>
      </c>
      <c r="H77" s="218">
        <f>-IRD!C78*Rates_previous!$H$32</f>
        <v>0</v>
      </c>
      <c r="I77" s="218">
        <f>+IF(AND(L77&gt;0,J77&gt;0),-1*MIN(L77,J77)*Rates_previous!$H$33,IF(AND(L77&lt;0,K77&lt;ABS(L77)),(-1*L77-K77)*Rates_previous!$H$33,IF(AND(K77&gt;0,J77&gt;0,L77&lt;=0,ABS(L77)&lt;K77),-1*MIN(K77,K77+L77,J77)*Rates_previous!$H$33,0)))*IF(VLOOKUP($B77,TOCA_current!$B:$AH,33,FALSE)=0,1,0)*(1-TOCA_previous!AI77)</f>
        <v>-25564.890945388706</v>
      </c>
      <c r="J77" s="237">
        <f>MAX(IF(Init!$R$9="Yes",(TOCA_previous!S77/SUMPRODUCT(TOCA_previous!$D$4:$D$137,TOCA_previous!$S$4:$S$137)-TOCA_previous!Y77)*RT1SC!$C$3*VLOOKUP(Init!$R$3,Init!$K:$M,3,FALSE),V77),0)</f>
        <v>5012.5820768086305</v>
      </c>
      <c r="K77" s="237">
        <f>IF(Init!$R$9="Yes",TOCA_previous!W77*VLOOKUP(Init!$R$3,Init!$K:$M,3,FALSE),W77)</f>
        <v>0</v>
      </c>
      <c r="L77" s="237">
        <f>IF(Init!$R$9="No",X77,IF(TOCA_previous!AA77=0,SUM(LS_previous!D78:AA78),0))</f>
        <v>-9262.6416468799671</v>
      </c>
      <c r="M77" s="218">
        <f>+TOCA_previous!$D77*SUM(Charges_NonSlice!D77:I77)</f>
        <v>9515158.9383567963</v>
      </c>
      <c r="N77" s="218">
        <f>IF(Init!$R$9="Yes",TOCA_previous!AB77*RT1SC!$C$3*VLOOKUP(Init!$R$3,Init!$K:$M,3,FALSE)+IF(VLOOKUP($B77,TOCA_current!B:AS,33,FALSE)=0,SUM(LS_previous!D78:AA78),SUM(LS_previous!D78:AY78)/2),Z77)</f>
        <v>279018.17140913202</v>
      </c>
      <c r="O77" s="219">
        <f t="shared" si="3"/>
        <v>34.102291224625858</v>
      </c>
      <c r="P77" s="217">
        <f>(TOCA_current!AI77-(TOCA_current!AI77/TOCA_current!AF77)*LDD_current!D78)*Rates_current!$E$74*100*12</f>
        <v>11252063.160372166</v>
      </c>
      <c r="Q77" s="218">
        <f>(TOCA_current!AI77-LDD_current!D78)*Rates_current!$E$75*100*12</f>
        <v>-1672737.1194413672</v>
      </c>
      <c r="R77" s="218">
        <f>IF(VLOOKUP($B77,TOCA_current!$B:$AH,33,FALSE)=0,(SUMPRODUCT(LS_Demand_Rates_Restatement!$C$5:$Z$5,LS_current!$D78:$AA78)-SUMPRODUCT(LS_Demand_Rates_Restatement!$C$5:$Z$5,LDD_current!$F78:$AC78)),(SUMPRODUCT(LS_Demand_Rates_Restatement!$C$5:$AX$5,LS_current!$D78:$AY78)-SUMPRODUCT(LS_Demand_Rates_Restatement!$C$5:$AX$5,LDD_current!$F78:$BA78))/2)</f>
        <v>83713.400036556995</v>
      </c>
      <c r="S77" s="218">
        <f>+SUMPRODUCT(LS_Demand_Rates_Restatement!$C$7:$Z$7,Demand_current!D78:AA78)-SUMPRODUCT(LS_Demand_Rates_Restatement!$C$7:$Z$7,LDD_current!BB78:BY78)</f>
        <v>449733.83794408845</v>
      </c>
      <c r="T77" s="218">
        <f>-IRD!G78*Rates_current!$H$32</f>
        <v>0</v>
      </c>
      <c r="U77" s="218">
        <f>+IF(AND(X77&gt;0,V77&gt;0),-1*MIN(X77,V77)*Rates_current!$H$33,IF(AND(X77&lt;0,W77&lt;ABS(X77)),(-1*X77-W77)*Rates_current!$H$33,0))*IF(VLOOKUP($B77,TOCA_current!$B:$AH,33,FALSE)=0,1,0)*(1-TOCA_current!AP77)</f>
        <v>1720.6465985376979</v>
      </c>
      <c r="V77" s="237">
        <f>MAX((TOCA_current!S77/SUMPRODUCT(TOCA_current!$D$4:$D$137,TOCA_current!$S$4:$S$137)-TOCA_current!AF77)*RT1SC!$C$4*VLOOKUP(Init!$R$4,Init!$K:$M,3,FALSE),0)</f>
        <v>9196.8059345926722</v>
      </c>
      <c r="W77" s="237">
        <f>TOCA_current!X77*VLOOKUP(Init!$R$4,Init!$K:$M,3,FALSE)</f>
        <v>0</v>
      </c>
      <c r="X77" s="237">
        <f>IF(TOCA_current!AH77=0,SUM(LS_current!D78:AA78),0)</f>
        <v>194.42334446753648</v>
      </c>
      <c r="Y77" s="218">
        <f>TOCA_current!D77*SUM(Charges_NonSlice!P77:U77)</f>
        <v>10114493.925509982</v>
      </c>
      <c r="Z77" s="218">
        <f>TOCA_current!AI77*RT1SC!$C$4*VLOOKUP(Init!$R$4,Init!$K:$M,3,FALSE)+IF(VLOOKUP($B77,TOCA_current!B:AM,33,FALSE)=0,SUM(LS_current!D78:AA78),SUM(LS_current!D78:AY78)/2)</f>
        <v>279025.01865631551</v>
      </c>
      <c r="AA77" s="219">
        <f t="shared" si="4"/>
        <v>36.249415820193327</v>
      </c>
      <c r="AB77" s="224">
        <f>IF(TOCA_current!E77=1,"",AA77/O77-1)</f>
        <v>6.2961300207799331E-2</v>
      </c>
      <c r="AC77" s="235">
        <f t="shared" si="5"/>
        <v>60</v>
      </c>
    </row>
    <row r="78" spans="2:29" x14ac:dyDescent="0.25">
      <c r="B78" s="27">
        <v>10236</v>
      </c>
      <c r="C78" s="28" t="s">
        <v>82</v>
      </c>
      <c r="D78" s="217">
        <f>IF(Init!$R$9="Yes",(TOCA_previous!AB78-(TOCA_previous!AB78/IF(TOCA_previous!Y78=0,1,TOCA_previous!Y78))*LDD_previous!D79),(TOCA_current!AI78-(TOCA_current!AI78/TOCA_current!AF78)*LDD_current!D79))*Rates_previous!$E$74*100*12</f>
        <v>9032648.8895866517</v>
      </c>
      <c r="E78" s="218">
        <f>IF(Init!$R$9="Yes",(TOCA_previous!AB78-LDD_previous!D79),(TOCA_current!AI78-LDD_current!D79))*Rates_previous!$E$75*100*12</f>
        <v>-1389028.1702406146</v>
      </c>
      <c r="F78" s="218">
        <f>IF(VLOOKUP($B78,TOCA_current!$B:$AH,33,FALSE)=0,(SUMPRODUCT(LS_Demand_Rates_Restatement!$C$4:$Z$4,IF(Init!$R$9="Yes",LS_previous!$D79:$AA79,LS_current!$D79:$AA79))-SUMPRODUCT(LS_Demand_Rates_Restatement!$C$4:$Z$4,IF(Init!$R$9="Yes",LDD_previous!$F79:$AC79,LDD_current!$F79:$AC79))),(SUMPRODUCT(LS_Demand_Rates_Restatement!$C$4:$AX$4,IF(Init!$R$9="Yes",LS_previous!$D79:$AY79,LS_current!$D79:$AY79))-SUMPRODUCT(LS_Demand_Rates_Restatement!$C$4:$AX$4,IF(Init!$R$9="Yes",LDD_previous!$F79:$BA79,LDD_current!$F79:$BA79)))/2)</f>
        <v>15615.974751107051</v>
      </c>
      <c r="G78" s="218">
        <f>+SUMPRODUCT(LS_Demand_Rates_Restatement!$C$6:$Z$6,IF(Init!$R$9="Yes",Demand_previous!D79:AA79,Demand_current!D79:AA79))-SUMPRODUCT(LS_Demand_Rates_Restatement!$C$6:$Z$6,IF(Init!$R$9="Yes",LDD_previous!BB79:BY79,LDD_current!BB79:BY79))</f>
        <v>316710.49177874665</v>
      </c>
      <c r="H78" s="218">
        <f>-IRD!C79*Rates_previous!$H$32</f>
        <v>0</v>
      </c>
      <c r="I78" s="218">
        <f>+IF(AND(L78&gt;0,J78&gt;0),-1*MIN(L78,J78)*Rates_previous!$H$33,IF(AND(L78&lt;0,K78&lt;ABS(L78)),(-1*L78-K78)*Rates_previous!$H$33,IF(AND(K78&gt;0,J78&gt;0,L78&lt;=0,ABS(L78)&lt;K78),-1*MIN(K78,K78+L78,J78)*Rates_previous!$H$33,0)))*IF(VLOOKUP($B78,TOCA_current!$B:$AH,33,FALSE)=0,1,0)*(1-TOCA_previous!AI78)</f>
        <v>0</v>
      </c>
      <c r="J78" s="237">
        <f>MAX(IF(Init!$R$9="Yes",(TOCA_previous!S78/SUMPRODUCT(TOCA_previous!$D$4:$D$137,TOCA_previous!$S$4:$S$137)-TOCA_previous!Y78)*RT1SC!$C$3*VLOOKUP(Init!$R$3,Init!$K:$M,3,FALSE),V78),0)</f>
        <v>0</v>
      </c>
      <c r="K78" s="237">
        <f>IF(Init!$R$9="Yes",TOCA_previous!W78*VLOOKUP(Init!$R$3,Init!$K:$M,3,FALSE),W78)</f>
        <v>1524.2399999999998</v>
      </c>
      <c r="L78" s="237">
        <f>IF(Init!$R$9="No",X78,IF(TOCA_previous!AA78=0,SUM(LS_previous!D79:AA79),0))</f>
        <v>0</v>
      </c>
      <c r="M78" s="218">
        <f>+TOCA_previous!$D78*SUM(Charges_NonSlice!D78:I78)</f>
        <v>0</v>
      </c>
      <c r="N78" s="218">
        <f>IF(Init!$R$9="Yes",TOCA_previous!AB78*RT1SC!$C$3*VLOOKUP(Init!$R$3,Init!$K:$M,3,FALSE)+IF(VLOOKUP($B78,TOCA_current!B:AS,33,FALSE)=0,SUM(LS_previous!D79:AA79),SUM(LS_previous!D79:AY79)/2),Z78)</f>
        <v>256003.73454272401</v>
      </c>
      <c r="O78" s="219">
        <f t="shared" si="3"/>
        <v>0</v>
      </c>
      <c r="P78" s="217">
        <f>(TOCA_current!AI78-(TOCA_current!AI78/TOCA_current!AF78)*LDD_current!D79)*Rates_current!$E$74*100*12</f>
        <v>9079255.5304255486</v>
      </c>
      <c r="Q78" s="218">
        <f>(TOCA_current!AI78-LDD_current!D79)*Rates_current!$E$75*100*12</f>
        <v>-1349726.492482096</v>
      </c>
      <c r="R78" s="218">
        <f>IF(VLOOKUP($B78,TOCA_current!$B:$AH,33,FALSE)=0,(SUMPRODUCT(LS_Demand_Rates_Restatement!$C$5:$Z$5,LS_current!$D79:$AA79)-SUMPRODUCT(LS_Demand_Rates_Restatement!$C$5:$Z$5,LDD_current!$F79:$AC79)),(SUMPRODUCT(LS_Demand_Rates_Restatement!$C$5:$AX$5,LS_current!$D79:$AY79)-SUMPRODUCT(LS_Demand_Rates_Restatement!$C$5:$AX$5,LDD_current!$F79:$BA79))/2)</f>
        <v>-6124.6226968189221</v>
      </c>
      <c r="S78" s="218">
        <f>+SUMPRODUCT(LS_Demand_Rates_Restatement!$C$7:$Z$7,Demand_current!D79:AA79)-SUMPRODUCT(LS_Demand_Rates_Restatement!$C$7:$Z$7,LDD_current!BB79:BY79)</f>
        <v>-23685.258656129048</v>
      </c>
      <c r="T78" s="218">
        <f>-IRD!G79*Rates_current!$H$32</f>
        <v>0</v>
      </c>
      <c r="U78" s="218">
        <f>+IF(AND(X78&gt;0,V78&gt;0),-1*MIN(X78,V78)*Rates_current!$H$33,IF(AND(X78&lt;0,W78&lt;ABS(X78)),(-1*X78-W78)*Rates_current!$H$33,0))*IF(VLOOKUP($B78,TOCA_current!$B:$AH,33,FALSE)=0,1,0)*(1-TOCA_current!AP78)</f>
        <v>0</v>
      </c>
      <c r="V78" s="237">
        <f>MAX((TOCA_current!S78/SUMPRODUCT(TOCA_current!$D$4:$D$137,TOCA_current!$S$4:$S$137)-TOCA_current!AF78)*RT1SC!$C$4*VLOOKUP(Init!$R$4,Init!$K:$M,3,FALSE),0)</f>
        <v>12517.726868475891</v>
      </c>
      <c r="W78" s="237">
        <f>TOCA_current!X78*VLOOKUP(Init!$R$4,Init!$K:$M,3,FALSE)</f>
        <v>0</v>
      </c>
      <c r="X78" s="237">
        <f>IF(TOCA_current!AH78=0,SUM(LS_current!D79:AA79),0)</f>
        <v>0</v>
      </c>
      <c r="Y78" s="218">
        <f>TOCA_current!D78*SUM(Charges_NonSlice!P78:U78)</f>
        <v>0</v>
      </c>
      <c r="Z78" s="218">
        <f>TOCA_current!AI78*RT1SC!$C$4*VLOOKUP(Init!$R$4,Init!$K:$M,3,FALSE)+IF(VLOOKUP($B78,TOCA_current!B:AM,33,FALSE)=0,SUM(LS_current!D79:AA79),SUM(LS_current!D79:AY79)/2)</f>
        <v>240628.405382856</v>
      </c>
      <c r="AA78" s="219">
        <f t="shared" si="4"/>
        <v>0</v>
      </c>
      <c r="AB78" s="224" t="str">
        <f>IF(TOCA_current!E78=1,"",AA78/O78-1)</f>
        <v/>
      </c>
      <c r="AC78" s="235" t="str">
        <f t="shared" si="5"/>
        <v/>
      </c>
    </row>
    <row r="79" spans="2:29" x14ac:dyDescent="0.25">
      <c r="B79" s="27">
        <v>10237</v>
      </c>
      <c r="C79" s="28" t="s">
        <v>83</v>
      </c>
      <c r="D79" s="217">
        <f>IF(Init!$R$9="Yes",(TOCA_previous!AB79-(TOCA_previous!AB79/IF(TOCA_previous!Y79=0,1,TOCA_previous!Y79))*LDD_previous!D80),(TOCA_current!AI79-(TOCA_current!AI79/TOCA_current!AF79)*LDD_current!D80))*Rates_previous!$E$74*100*12</f>
        <v>12558646.473561173</v>
      </c>
      <c r="E79" s="218">
        <f>IF(Init!$R$9="Yes",(TOCA_previous!AB79-LDD_previous!D80),(TOCA_current!AI79-LDD_current!D80))*Rates_previous!$E$75*100*12</f>
        <v>-1732709.7280512</v>
      </c>
      <c r="F79" s="218">
        <f>IF(VLOOKUP($B79,TOCA_current!$B:$AH,33,FALSE)=0,(SUMPRODUCT(LS_Demand_Rates_Restatement!$C$4:$Z$4,IF(Init!$R$9="Yes",LS_previous!$D80:$AA80,LS_current!$D80:$AA80))-SUMPRODUCT(LS_Demand_Rates_Restatement!$C$4:$Z$4,IF(Init!$R$9="Yes",LDD_previous!$F80:$AC80,LDD_current!$F80:$AC80))),(SUMPRODUCT(LS_Demand_Rates_Restatement!$C$4:$AX$4,IF(Init!$R$9="Yes",LS_previous!$D80:$AY80,LS_current!$D80:$AY80))-SUMPRODUCT(LS_Demand_Rates_Restatement!$C$4:$AX$4,IF(Init!$R$9="Yes",LDD_previous!$F80:$BA80,LDD_current!$F80:$BA80)))/2)</f>
        <v>86848.845388098329</v>
      </c>
      <c r="G79" s="218">
        <f>+SUMPRODUCT(LS_Demand_Rates_Restatement!$C$6:$Z$6,IF(Init!$R$9="Yes",Demand_previous!D80:AA80,Demand_current!D80:AA80))-SUMPRODUCT(LS_Demand_Rates_Restatement!$C$6:$Z$6,IF(Init!$R$9="Yes",LDD_previous!BB80:BY80,LDD_current!BB80:BY80))</f>
        <v>-144693.44236559939</v>
      </c>
      <c r="H79" s="218">
        <f>-IRD!C80*Rates_previous!$H$32</f>
        <v>0</v>
      </c>
      <c r="I79" s="218">
        <f>+IF(AND(L79&gt;0,J79&gt;0),-1*MIN(L79,J79)*Rates_previous!$H$33,IF(AND(L79&lt;0,K79&lt;ABS(L79)),(-1*L79-K79)*Rates_previous!$H$33,IF(AND(K79&gt;0,J79&gt;0,L79&lt;=0,ABS(L79)&lt;K79),-1*MIN(K79,K79+L79,J79)*Rates_previous!$H$33,0)))*IF(VLOOKUP($B79,TOCA_current!$B:$AH,33,FALSE)=0,1,0)*(1-TOCA_previous!AI79)</f>
        <v>0</v>
      </c>
      <c r="J79" s="237">
        <f>MAX(IF(Init!$R$9="Yes",(TOCA_previous!S79/SUMPRODUCT(TOCA_previous!$D$4:$D$137,TOCA_previous!$S$4:$S$137)-TOCA_previous!Y79)*RT1SC!$C$3*VLOOKUP(Init!$R$3,Init!$K:$M,3,FALSE),V79),0)</f>
        <v>47911.164802996929</v>
      </c>
      <c r="K79" s="237">
        <f>IF(Init!$R$9="Yes",TOCA_previous!W79*VLOOKUP(Init!$R$3,Init!$K:$M,3,FALSE),W79)</f>
        <v>13779.48</v>
      </c>
      <c r="L79" s="237">
        <f>IF(Init!$R$9="No",X79,IF(TOCA_previous!AA79=0,SUM(LS_previous!D80:AA80),0))</f>
        <v>0</v>
      </c>
      <c r="M79" s="218">
        <f>+TOCA_previous!$D79*SUM(Charges_NonSlice!D79:I79)</f>
        <v>10768092.148532471</v>
      </c>
      <c r="N79" s="218">
        <f>IF(Init!$R$9="Yes",TOCA_previous!AB79*RT1SC!$C$3*VLOOKUP(Init!$R$3,Init!$K:$M,3,FALSE)+IF(VLOOKUP($B79,TOCA_current!B:AS,33,FALSE)=0,SUM(LS_previous!D80:AA80),SUM(LS_previous!D80:AY80)/2),Z79)</f>
        <v>352757.13378674409</v>
      </c>
      <c r="O79" s="219">
        <f t="shared" si="3"/>
        <v>30.525512079487008</v>
      </c>
      <c r="P79" s="217">
        <f>(TOCA_current!AI79-(TOCA_current!AI79/TOCA_current!AF79)*LDD_current!D80)*Rates_current!$E$74*100*12</f>
        <v>13822868.262537397</v>
      </c>
      <c r="Q79" s="218">
        <f>(TOCA_current!AI79-LDD_current!D80)*Rates_current!$E$75*100*12</f>
        <v>-1859673.0453755495</v>
      </c>
      <c r="R79" s="218">
        <f>IF(VLOOKUP($B79,TOCA_current!$B:$AH,33,FALSE)=0,(SUMPRODUCT(LS_Demand_Rates_Restatement!$C$5:$Z$5,LS_current!$D80:$AA80)-SUMPRODUCT(LS_Demand_Rates_Restatement!$C$5:$Z$5,LDD_current!$F80:$AC80)),(SUMPRODUCT(LS_Demand_Rates_Restatement!$C$5:$AX$5,LS_current!$D80:$AY80)-SUMPRODUCT(LS_Demand_Rates_Restatement!$C$5:$AX$5,LDD_current!$F80:$BA80))/2)</f>
        <v>-19690.614037297422</v>
      </c>
      <c r="S79" s="218">
        <f>+SUMPRODUCT(LS_Demand_Rates_Restatement!$C$7:$Z$7,Demand_current!D80:AA80)-SUMPRODUCT(LS_Demand_Rates_Restatement!$C$7:$Z$7,LDD_current!BB80:BY80)</f>
        <v>-127265.83360428574</v>
      </c>
      <c r="T79" s="218">
        <f>-IRD!G80*Rates_current!$H$32</f>
        <v>0</v>
      </c>
      <c r="U79" s="218">
        <f>+IF(AND(X79&gt;0,V79&gt;0),-1*MIN(X79,V79)*Rates_current!$H$33,IF(AND(X79&lt;0,W79&lt;ABS(X79)),(-1*X79-W79)*Rates_current!$H$33,0))*IF(VLOOKUP($B79,TOCA_current!$B:$AH,33,FALSE)=0,1,0)*(1-TOCA_current!AP79)</f>
        <v>0</v>
      </c>
      <c r="V79" s="237">
        <f>MAX((TOCA_current!S79/SUMPRODUCT(TOCA_current!$D$4:$D$137,TOCA_current!$S$4:$S$137)-TOCA_current!AF79)*RT1SC!$C$4*VLOOKUP(Init!$R$4,Init!$K:$M,3,FALSE),0)</f>
        <v>36759.143433159188</v>
      </c>
      <c r="W79" s="237">
        <f>TOCA_current!X79*VLOOKUP(Init!$R$4,Init!$K:$M,3,FALSE)</f>
        <v>0</v>
      </c>
      <c r="X79" s="237">
        <f>IF(TOCA_current!AH79=0,SUM(LS_current!D80:AA80),0)</f>
        <v>0</v>
      </c>
      <c r="Y79" s="218">
        <f>TOCA_current!D79*SUM(Charges_NonSlice!P79:U79)</f>
        <v>11816238.769520264</v>
      </c>
      <c r="Z79" s="218">
        <f>TOCA_current!AI79*RT1SC!$C$4*VLOOKUP(Init!$R$4,Init!$K:$M,3,FALSE)+IF(VLOOKUP($B79,TOCA_current!B:AM,33,FALSE)=0,SUM(LS_current!D80:AA80),SUM(LS_current!D80:AY80)/2)</f>
        <v>362532.18019329209</v>
      </c>
      <c r="AA79" s="219">
        <f t="shared" si="4"/>
        <v>32.593627311153931</v>
      </c>
      <c r="AB79" s="224">
        <f>IF(TOCA_current!E79=1,"",AA79/O79-1)</f>
        <v>6.7750386178015543E-2</v>
      </c>
      <c r="AC79" s="235">
        <f t="shared" si="5"/>
        <v>41</v>
      </c>
    </row>
    <row r="80" spans="2:29" x14ac:dyDescent="0.25">
      <c r="B80" s="27">
        <v>10239</v>
      </c>
      <c r="C80" s="28" t="s">
        <v>84</v>
      </c>
      <c r="D80" s="217">
        <f>IF(Init!$R$9="Yes",(TOCA_previous!AB80-(TOCA_previous!AB80/IF(TOCA_previous!Y80=0,1,TOCA_previous!Y80))*LDD_previous!D81),(TOCA_current!AI80-(TOCA_current!AI80/TOCA_current!AF80)*LDD_current!D81))*Rates_previous!$E$74*100*12</f>
        <v>4275959.9721623994</v>
      </c>
      <c r="E80" s="218">
        <f>IF(Init!$R$9="Yes",(TOCA_previous!AB80-LDD_previous!D81),(TOCA_current!AI80-LDD_current!D81))*Rates_previous!$E$75*100*12</f>
        <v>-657551.17117440002</v>
      </c>
      <c r="F80" s="218">
        <f>IF(VLOOKUP($B80,TOCA_current!$B:$AH,33,FALSE)=0,(SUMPRODUCT(LS_Demand_Rates_Restatement!$C$4:$Z$4,IF(Init!$R$9="Yes",LS_previous!$D81:$AA81,LS_current!$D81:$AA81))-SUMPRODUCT(LS_Demand_Rates_Restatement!$C$4:$Z$4,IF(Init!$R$9="Yes",LDD_previous!$F81:$AC81,LDD_current!$F81:$AC81))),(SUMPRODUCT(LS_Demand_Rates_Restatement!$C$4:$AX$4,IF(Init!$R$9="Yes",LS_previous!$D81:$AY81,LS_current!$D81:$AY81))-SUMPRODUCT(LS_Demand_Rates_Restatement!$C$4:$AX$4,IF(Init!$R$9="Yes",LDD_previous!$F81:$BA81,LDD_current!$F81:$BA81)))/2)</f>
        <v>-5282.5529653238646</v>
      </c>
      <c r="G80" s="218">
        <f>+SUMPRODUCT(LS_Demand_Rates_Restatement!$C$6:$Z$6,IF(Init!$R$9="Yes",Demand_previous!D81:AA81,Demand_current!D81:AA81))-SUMPRODUCT(LS_Demand_Rates_Restatement!$C$6:$Z$6,IF(Init!$R$9="Yes",LDD_previous!BB81:BY81,LDD_current!BB81:BY81))</f>
        <v>144847.97969310582</v>
      </c>
      <c r="H80" s="218">
        <f>-IRD!C81*Rates_previous!$H$32</f>
        <v>0</v>
      </c>
      <c r="I80" s="218">
        <f>+IF(AND(L80&gt;0,J80&gt;0),-1*MIN(L80,J80)*Rates_previous!$H$33,IF(AND(L80&lt;0,K80&lt;ABS(L80)),(-1*L80-K80)*Rates_previous!$H$33,IF(AND(K80&gt;0,J80&gt;0,L80&lt;=0,ABS(L80)&lt;K80),-1*MIN(K80,K80+L80,J80)*Rates_previous!$H$33,0)))*IF(VLOOKUP($B80,TOCA_current!$B:$AH,33,FALSE)=0,1,0)*(1-TOCA_previous!AI80)</f>
        <v>0</v>
      </c>
      <c r="J80" s="237">
        <f>MAX(IF(Init!$R$9="Yes",(TOCA_previous!S80/SUMPRODUCT(TOCA_previous!$D$4:$D$137,TOCA_previous!$S$4:$S$137)-TOCA_previous!Y80)*RT1SC!$C$3*VLOOKUP(Init!$R$3,Init!$K:$M,3,FALSE),V80),0)</f>
        <v>6386.0664132404781</v>
      </c>
      <c r="K80" s="237">
        <f>IF(Init!$R$9="Yes",TOCA_previous!W80*VLOOKUP(Init!$R$3,Init!$K:$M,3,FALSE),W80)</f>
        <v>0</v>
      </c>
      <c r="L80" s="237">
        <f>IF(Init!$R$9="No",X80,IF(TOCA_previous!AA80=0,SUM(LS_previous!D81:AA81),0))</f>
        <v>0</v>
      </c>
      <c r="M80" s="218">
        <f>+TOCA_previous!$D80*SUM(Charges_NonSlice!D80:I80)</f>
        <v>0</v>
      </c>
      <c r="N80" s="218">
        <f>IF(Init!$R$9="Yes",TOCA_previous!AB80*RT1SC!$C$3*VLOOKUP(Init!$R$3,Init!$K:$M,3,FALSE)+IF(VLOOKUP($B80,TOCA_current!B:AS,33,FALSE)=0,SUM(LS_previous!D81:AA81),SUM(LS_previous!D81:AY81)/2),Z80)</f>
        <v>121790.18153584799</v>
      </c>
      <c r="O80" s="219">
        <f t="shared" si="3"/>
        <v>0</v>
      </c>
      <c r="P80" s="217">
        <f>(TOCA_current!AI80-(TOCA_current!AI80/TOCA_current!AF80)*LDD_current!D81)*Rates_current!$E$74*100*12</f>
        <v>4525825.9984515607</v>
      </c>
      <c r="Q80" s="218">
        <f>(TOCA_current!AI80-LDD_current!D81)*Rates_current!$E$75*100*12</f>
        <v>-672811.46895840159</v>
      </c>
      <c r="R80" s="218">
        <f>IF(VLOOKUP($B80,TOCA_current!$B:$AH,33,FALSE)=0,(SUMPRODUCT(LS_Demand_Rates_Restatement!$C$5:$Z$5,LS_current!$D81:$AA81)-SUMPRODUCT(LS_Demand_Rates_Restatement!$C$5:$Z$5,LDD_current!$F81:$AC81)),(SUMPRODUCT(LS_Demand_Rates_Restatement!$C$5:$AX$5,LS_current!$D81:$AY81)-SUMPRODUCT(LS_Demand_Rates_Restatement!$C$5:$AX$5,LDD_current!$F81:$BA81))/2)</f>
        <v>-2411.0502836624451</v>
      </c>
      <c r="S80" s="218">
        <f>+SUMPRODUCT(LS_Demand_Rates_Restatement!$C$7:$Z$7,Demand_current!D81:AA81)-SUMPRODUCT(LS_Demand_Rates_Restatement!$C$7:$Z$7,LDD_current!BB81:BY81)</f>
        <v>-11905.915420430645</v>
      </c>
      <c r="T80" s="218">
        <f>-IRD!G81*Rates_current!$H$32</f>
        <v>0</v>
      </c>
      <c r="U80" s="218">
        <f>+IF(AND(X80&gt;0,V80&gt;0),-1*MIN(X80,V80)*Rates_current!$H$33,IF(AND(X80&lt;0,W80&lt;ABS(X80)),(-1*X80-W80)*Rates_current!$H$33,0))*IF(VLOOKUP($B80,TOCA_current!$B:$AH,33,FALSE)=0,1,0)*(1-TOCA_current!AP80)</f>
        <v>0</v>
      </c>
      <c r="V80" s="237">
        <f>MAX((TOCA_current!S80/SUMPRODUCT(TOCA_current!$D$4:$D$137,TOCA_current!$S$4:$S$137)-TOCA_current!AF80)*RT1SC!$C$4*VLOOKUP(Init!$R$4,Init!$K:$M,3,FALSE),0)</f>
        <v>1188.0963932431841</v>
      </c>
      <c r="W80" s="237">
        <f>TOCA_current!X80*VLOOKUP(Init!$R$4,Init!$K:$M,3,FALSE)</f>
        <v>0</v>
      </c>
      <c r="X80" s="237">
        <f>IF(TOCA_current!AH80=0,SUM(LS_current!D81:AA81),0)</f>
        <v>0</v>
      </c>
      <c r="Y80" s="218">
        <f>TOCA_current!D80*SUM(Charges_NonSlice!P80:U80)</f>
        <v>0</v>
      </c>
      <c r="Z80" s="218">
        <f>TOCA_current!AI80*RT1SC!$C$4*VLOOKUP(Init!$R$4,Init!$K:$M,3,FALSE)+IF(VLOOKUP($B80,TOCA_current!B:AM,33,FALSE)=0,SUM(LS_current!D81:AA81),SUM(LS_current!D81:AY81)/2)</f>
        <v>120593.29704623998</v>
      </c>
      <c r="AA80" s="219">
        <f t="shared" si="4"/>
        <v>0</v>
      </c>
      <c r="AB80" s="224" t="str">
        <f>IF(TOCA_current!E80=1,"",AA80/O80-1)</f>
        <v/>
      </c>
      <c r="AC80" s="235" t="str">
        <f t="shared" si="5"/>
        <v/>
      </c>
    </row>
    <row r="81" spans="2:29" x14ac:dyDescent="0.25">
      <c r="B81" s="27">
        <v>10242</v>
      </c>
      <c r="C81" s="28" t="s">
        <v>85</v>
      </c>
      <c r="D81" s="217">
        <f>IF(Init!$R$9="Yes",(TOCA_previous!AB81-(TOCA_previous!AB81/IF(TOCA_previous!Y81=0,1,TOCA_previous!Y81))*LDD_previous!D82),(TOCA_current!AI81-(TOCA_current!AI81/TOCA_current!AF81)*LDD_current!D82))*Rates_previous!$E$74*100*12</f>
        <v>2836560.4053227995</v>
      </c>
      <c r="E81" s="218">
        <f>IF(Init!$R$9="Yes",(TOCA_previous!AB81-LDD_previous!D82),(TOCA_current!AI81-LDD_current!D82))*Rates_previous!$E$75*100*12</f>
        <v>-436202.30983679998</v>
      </c>
      <c r="F81" s="218">
        <f>IF(VLOOKUP($B81,TOCA_current!$B:$AH,33,FALSE)=0,(SUMPRODUCT(LS_Demand_Rates_Restatement!$C$4:$Z$4,IF(Init!$R$9="Yes",LS_previous!$D82:$AA82,LS_current!$D82:$AA82))-SUMPRODUCT(LS_Demand_Rates_Restatement!$C$4:$Z$4,IF(Init!$R$9="Yes",LDD_previous!$F82:$AC82,LDD_current!$F82:$AC82))),(SUMPRODUCT(LS_Demand_Rates_Restatement!$C$4:$AX$4,IF(Init!$R$9="Yes",LS_previous!$D82:$AY82,LS_current!$D82:$AY82))-SUMPRODUCT(LS_Demand_Rates_Restatement!$C$4:$AX$4,IF(Init!$R$9="Yes",LDD_previous!$F82:$BA82,LDD_current!$F82:$BA82)))/2)</f>
        <v>-49642.005771221062</v>
      </c>
      <c r="G81" s="218">
        <f>+SUMPRODUCT(LS_Demand_Rates_Restatement!$C$6:$Z$6,IF(Init!$R$9="Yes",Demand_previous!D82:AA82,Demand_current!D82:AA82))-SUMPRODUCT(LS_Demand_Rates_Restatement!$C$6:$Z$6,IF(Init!$R$9="Yes",LDD_previous!BB82:BY82,LDD_current!BB82:BY82))</f>
        <v>123245.64871687173</v>
      </c>
      <c r="H81" s="218">
        <f>-IRD!C82*Rates_previous!$H$32</f>
        <v>-375588.94</v>
      </c>
      <c r="I81" s="218">
        <f>+IF(AND(L81&gt;0,J81&gt;0),-1*MIN(L81,J81)*Rates_previous!$H$33,IF(AND(L81&lt;0,K81&lt;ABS(L81)),(-1*L81-K81)*Rates_previous!$H$33,IF(AND(K81&gt;0,J81&gt;0,L81&lt;=0,ABS(L81)&lt;K81),-1*MIN(K81,K81+L81,J81)*Rates_previous!$H$33,0)))*IF(VLOOKUP($B81,TOCA_current!$B:$AH,33,FALSE)=0,1,0)*(1-TOCA_previous!AI81)</f>
        <v>5943.9640957534502</v>
      </c>
      <c r="J81" s="237">
        <f>MAX(IF(Init!$R$9="Yes",(TOCA_previous!S81/SUMPRODUCT(TOCA_previous!$D$4:$D$137,TOCA_previous!$S$4:$S$137)-TOCA_previous!Y81)*RT1SC!$C$3*VLOOKUP(Init!$R$3,Init!$K:$M,3,FALSE),V81),0)</f>
        <v>3005.6805639356116</v>
      </c>
      <c r="K81" s="237">
        <f>IF(Init!$R$9="Yes",TOCA_previous!W81*VLOOKUP(Init!$R$3,Init!$K:$M,3,FALSE),W81)</f>
        <v>0</v>
      </c>
      <c r="L81" s="237">
        <f>IF(Init!$R$9="No",X81,IF(TOCA_previous!AA81=0,SUM(LS_previous!D82:AA82),0))</f>
        <v>2315.709870560017</v>
      </c>
      <c r="M81" s="218">
        <f>+TOCA_previous!$D81*SUM(Charges_NonSlice!D81:I81)</f>
        <v>2104316.7625274034</v>
      </c>
      <c r="N81" s="218">
        <f>IF(Init!$R$9="Yes",TOCA_previous!AB81*RT1SC!$C$3*VLOOKUP(Init!$R$3,Init!$K:$M,3,FALSE)+IF(VLOOKUP($B81,TOCA_current!B:AS,33,FALSE)=0,SUM(LS_previous!D82:AA82),SUM(LS_previous!D82:AY82)/2),Z81)</f>
        <v>83108.142201716022</v>
      </c>
      <c r="O81" s="219">
        <f t="shared" si="3"/>
        <v>25.320223828610061</v>
      </c>
      <c r="P81" s="217">
        <f>(TOCA_current!AI81-(TOCA_current!AI81/TOCA_current!AF81)*LDD_current!D82)*Rates_current!$E$74*100*12</f>
        <v>3108886.6217846125</v>
      </c>
      <c r="Q81" s="218">
        <f>(TOCA_current!AI81-LDD_current!D82)*Rates_current!$E$75*100*12</f>
        <v>-462168.57995505526</v>
      </c>
      <c r="R81" s="218">
        <f>IF(VLOOKUP($B81,TOCA_current!$B:$AH,33,FALSE)=0,(SUMPRODUCT(LS_Demand_Rates_Restatement!$C$5:$Z$5,LS_current!$D82:$AA82)-SUMPRODUCT(LS_Demand_Rates_Restatement!$C$5:$Z$5,LDD_current!$F82:$AC82)),(SUMPRODUCT(LS_Demand_Rates_Restatement!$C$5:$AX$5,LS_current!$D82:$AY82)-SUMPRODUCT(LS_Demand_Rates_Restatement!$C$5:$AX$5,LDD_current!$F82:$BA82))/2)</f>
        <v>-28199.026617634059</v>
      </c>
      <c r="S81" s="218">
        <f>+SUMPRODUCT(LS_Demand_Rates_Restatement!$C$7:$Z$7,Demand_current!D82:AA82)-SUMPRODUCT(LS_Demand_Rates_Restatement!$C$7:$Z$7,LDD_current!BB82:BY82)</f>
        <v>139032.1658121981</v>
      </c>
      <c r="T81" s="218">
        <f>-IRD!G82*Rates_current!$H$32</f>
        <v>-442068.18238000001</v>
      </c>
      <c r="U81" s="218">
        <f>+IF(AND(X81&gt;0,V81&gt;0),-1*MIN(X81,V81)*Rates_current!$H$33,IF(AND(X81&lt;0,W81&lt;ABS(X81)),(-1*X81-W81)*Rates_current!$H$33,0))*IF(VLOOKUP($B81,TOCA_current!$B:$AH,33,FALSE)=0,1,0)*(1-TOCA_current!AP81)</f>
        <v>18.079597006766708</v>
      </c>
      <c r="V81" s="237">
        <f>MAX((TOCA_current!S81/SUMPRODUCT(TOCA_current!$D$4:$D$137,TOCA_current!$S$4:$S$137)-TOCA_current!AF81)*RT1SC!$C$4*VLOOKUP(Init!$R$4,Init!$K:$M,3,FALSE),0)</f>
        <v>2.1971668298240323</v>
      </c>
      <c r="W81" s="237">
        <f>TOCA_current!X81*VLOOKUP(Init!$R$4,Init!$K:$M,3,FALSE)</f>
        <v>0</v>
      </c>
      <c r="X81" s="237">
        <f>IF(TOCA_current!AH81=0,SUM(LS_current!D82:AA82),0)</f>
        <v>252.77449611867723</v>
      </c>
      <c r="Y81" s="218">
        <f>TOCA_current!D81*SUM(Charges_NonSlice!P81:U81)</f>
        <v>2315501.0782411275</v>
      </c>
      <c r="Z81" s="218">
        <f>TOCA_current!AI81*RT1SC!$C$4*VLOOKUP(Init!$R$4,Init!$K:$M,3,FALSE)+IF(VLOOKUP($B81,TOCA_current!B:AM,33,FALSE)=0,SUM(LS_current!D82:AA82),SUM(LS_current!D82:AY82)/2)</f>
        <v>83110.061195030677</v>
      </c>
      <c r="AA81" s="219">
        <f t="shared" si="4"/>
        <v>27.860659045930003</v>
      </c>
      <c r="AB81" s="224">
        <f>IF(TOCA_current!E81=1,"",AA81/O81-1)</f>
        <v>0.10033225750751185</v>
      </c>
      <c r="AC81" s="235">
        <f t="shared" si="5"/>
        <v>4</v>
      </c>
    </row>
    <row r="82" spans="2:29" x14ac:dyDescent="0.25">
      <c r="B82" s="27">
        <v>10244</v>
      </c>
      <c r="C82" s="28" t="s">
        <v>86</v>
      </c>
      <c r="D82" s="217">
        <f>IF(Init!$R$9="Yes",(TOCA_previous!AB82-(TOCA_previous!AB82/IF(TOCA_previous!Y82=0,1,TOCA_previous!Y82))*LDD_previous!D83),(TOCA_current!AI82-(TOCA_current!AI82/TOCA_current!AF82)*LDD_current!D83))*Rates_previous!$E$74*100*12</f>
        <v>26955379.446038313</v>
      </c>
      <c r="E82" s="218">
        <f>IF(Init!$R$9="Yes",(TOCA_previous!AB82-LDD_previous!D83),(TOCA_current!AI82-LDD_current!D83))*Rates_previous!$E$75*100*12</f>
        <v>-4145160.7217055741</v>
      </c>
      <c r="F82" s="218">
        <f>IF(VLOOKUP($B82,TOCA_current!$B:$AH,33,FALSE)=0,(SUMPRODUCT(LS_Demand_Rates_Restatement!$C$4:$Z$4,IF(Init!$R$9="Yes",LS_previous!$D83:$AA83,LS_current!$D83:$AA83))-SUMPRODUCT(LS_Demand_Rates_Restatement!$C$4:$Z$4,IF(Init!$R$9="Yes",LDD_previous!$F83:$AC83,LDD_current!$F83:$AC83))),(SUMPRODUCT(LS_Demand_Rates_Restatement!$C$4:$AX$4,IF(Init!$R$9="Yes",LS_previous!$D83:$AY83,LS_current!$D83:$AY83))-SUMPRODUCT(LS_Demand_Rates_Restatement!$C$4:$AX$4,IF(Init!$R$9="Yes",LDD_previous!$F83:$BA83,LDD_current!$F83:$BA83)))/2)</f>
        <v>863738.87168477953</v>
      </c>
      <c r="G82" s="218">
        <f>+SUMPRODUCT(LS_Demand_Rates_Restatement!$C$6:$Z$6,IF(Init!$R$9="Yes",Demand_previous!D83:AA83,Demand_current!D83:AA83))-SUMPRODUCT(LS_Demand_Rates_Restatement!$C$6:$Z$6,IF(Init!$R$9="Yes",LDD_previous!BB83:BY83,LDD_current!BB83:BY83))</f>
        <v>1127958.7810739838</v>
      </c>
      <c r="H82" s="218">
        <f>-IRD!C83*Rates_previous!$H$32</f>
        <v>0</v>
      </c>
      <c r="I82" s="218">
        <f>+IF(AND(L82&gt;0,J82&gt;0),-1*MIN(L82,J82)*Rates_previous!$H$33,IF(AND(L82&lt;0,K82&lt;ABS(L82)),(-1*L82-K82)*Rates_previous!$H$33,IF(AND(K82&gt;0,J82&gt;0,L82&lt;=0,ABS(L82)&lt;K82),-1*MIN(K82,K82+L82,J82)*Rates_previous!$H$33,0)))*IF(VLOOKUP($B82,TOCA_current!$B:$AH,33,FALSE)=0,1,0)*(1-TOCA_previous!AI82)</f>
        <v>0.61272987310143801</v>
      </c>
      <c r="J82" s="237">
        <f>MAX(IF(Init!$R$9="Yes",(TOCA_previous!S82/SUMPRODUCT(TOCA_previous!$D$4:$D$137,TOCA_previous!$S$4:$S$137)-TOCA_previous!Y82)*RT1SC!$C$3*VLOOKUP(Init!$R$3,Init!$K:$M,3,FALSE),V82),0)</f>
        <v>0.2353153675531475</v>
      </c>
      <c r="K82" s="237">
        <f>IF(Init!$R$9="Yes",TOCA_previous!W82*VLOOKUP(Init!$R$3,Init!$K:$M,3,FALSE),W82)</f>
        <v>21558.359999999997</v>
      </c>
      <c r="L82" s="237">
        <f>IF(Init!$R$9="No",X82,IF(TOCA_previous!AA82=0,SUM(LS_previous!D83:AA83),0))</f>
        <v>5907.1282804799994</v>
      </c>
      <c r="M82" s="218">
        <f>+TOCA_previous!$D82*SUM(Charges_NonSlice!D82:I82)</f>
        <v>24801916.989821374</v>
      </c>
      <c r="N82" s="218">
        <f>IF(Init!$R$9="Yes",TOCA_previous!AB82*RT1SC!$C$3*VLOOKUP(Init!$R$3,Init!$K:$M,3,FALSE)+IF(VLOOKUP($B82,TOCA_current!B:AS,33,FALSE)=0,SUM(LS_previous!D83:AA83),SUM(LS_previous!D83:AY83)/2),Z82)</f>
        <v>762735.42753382807</v>
      </c>
      <c r="O82" s="219">
        <f t="shared" si="3"/>
        <v>32.517064364001087</v>
      </c>
      <c r="P82" s="217">
        <f>(TOCA_current!AI82-(TOCA_current!AI82/TOCA_current!AF82)*LDD_current!D83)*Rates_current!$E$74*100*12</f>
        <v>28143106.803411186</v>
      </c>
      <c r="Q82" s="218">
        <f>(TOCA_current!AI82-LDD_current!D83)*Rates_current!$E$75*100*12</f>
        <v>-4183767.7886720742</v>
      </c>
      <c r="R82" s="218">
        <f>IF(VLOOKUP($B82,TOCA_current!$B:$AH,33,FALSE)=0,(SUMPRODUCT(LS_Demand_Rates_Restatement!$C$5:$Z$5,LS_current!$D83:$AA83)-SUMPRODUCT(LS_Demand_Rates_Restatement!$C$5:$Z$5,LDD_current!$F83:$AC83)),(SUMPRODUCT(LS_Demand_Rates_Restatement!$C$5:$AX$5,LS_current!$D83:$AY83)-SUMPRODUCT(LS_Demand_Rates_Restatement!$C$5:$AX$5,LDD_current!$F83:$BA83))/2)</f>
        <v>224288.25651909271</v>
      </c>
      <c r="S82" s="218">
        <f>+SUMPRODUCT(LS_Demand_Rates_Restatement!$C$7:$Z$7,Demand_current!D83:AA83)-SUMPRODUCT(LS_Demand_Rates_Restatement!$C$7:$Z$7,LDD_current!BB83:BY83)</f>
        <v>1238609.4807376163</v>
      </c>
      <c r="T82" s="218">
        <f>-IRD!G83*Rates_current!$H$32</f>
        <v>0</v>
      </c>
      <c r="U82" s="218">
        <f>+IF(AND(X82&gt;0,V82&gt;0),-1*MIN(X82,V82)*Rates_current!$H$33,IF(AND(X82&lt;0,W82&lt;ABS(X82)),(-1*X82-W82)*Rates_current!$H$33,0))*IF(VLOOKUP($B82,TOCA_current!$B:$AH,33,FALSE)=0,1,0)*(1-TOCA_current!AP82)</f>
        <v>0</v>
      </c>
      <c r="V82" s="237">
        <f>MAX((TOCA_current!S82/SUMPRODUCT(TOCA_current!$D$4:$D$137,TOCA_current!$S$4:$S$137)-TOCA_current!AF82)*RT1SC!$C$4*VLOOKUP(Init!$R$4,Init!$K:$M,3,FALSE),0)</f>
        <v>1.628111119390339</v>
      </c>
      <c r="W82" s="237">
        <f>TOCA_current!X82*VLOOKUP(Init!$R$4,Init!$K:$M,3,FALSE)</f>
        <v>35935.344000000005</v>
      </c>
      <c r="X82" s="237">
        <f>IF(TOCA_current!AH82=0,SUM(LS_current!D83:AA83),0)</f>
        <v>-1.2912976417064783</v>
      </c>
      <c r="Y82" s="218">
        <f>TOCA_current!D82*SUM(Charges_NonSlice!P82:U82)</f>
        <v>25422236.751995821</v>
      </c>
      <c r="Z82" s="218">
        <f>TOCA_current!AI82*RT1SC!$C$4*VLOOKUP(Init!$R$4,Init!$K:$M,3,FALSE)+IF(VLOOKUP($B82,TOCA_current!B:AM,33,FALSE)=0,SUM(LS_current!D83:AA83),SUM(LS_current!D83:AY83)/2)</f>
        <v>748376.41976154235</v>
      </c>
      <c r="AA82" s="219">
        <f t="shared" si="4"/>
        <v>33.969852711415186</v>
      </c>
      <c r="AB82" s="224">
        <f>IF(TOCA_current!E82=1,"",AA82/O82-1)</f>
        <v>4.4677721554177152E-2</v>
      </c>
      <c r="AC82" s="235">
        <f t="shared" si="5"/>
        <v>107</v>
      </c>
    </row>
    <row r="83" spans="2:29" x14ac:dyDescent="0.25">
      <c r="B83" s="27">
        <v>10246</v>
      </c>
      <c r="C83" s="28" t="s">
        <v>87</v>
      </c>
      <c r="D83" s="217">
        <f>IF(Init!$R$9="Yes",(TOCA_previous!AB83-(TOCA_previous!AB83/IF(TOCA_previous!Y83=0,1,TOCA_previous!Y83))*LDD_previous!D84),(TOCA_current!AI83-(TOCA_current!AI83/TOCA_current!AF83)*LDD_current!D84))*Rates_previous!$E$74*100*12</f>
        <v>2797883.3414249998</v>
      </c>
      <c r="E83" s="218">
        <f>IF(Init!$R$9="Yes",(TOCA_previous!AB83-LDD_previous!D84),(TOCA_current!AI83-LDD_current!D84))*Rates_previous!$E$75*100*12</f>
        <v>-430254.60479999997</v>
      </c>
      <c r="F83" s="218">
        <f>IF(VLOOKUP($B83,TOCA_current!$B:$AH,33,FALSE)=0,(SUMPRODUCT(LS_Demand_Rates_Restatement!$C$4:$Z$4,IF(Init!$R$9="Yes",LS_previous!$D84:$AA84,LS_current!$D84:$AA84))-SUMPRODUCT(LS_Demand_Rates_Restatement!$C$4:$Z$4,IF(Init!$R$9="Yes",LDD_previous!$F84:$AC84,LDD_current!$F84:$AC84))),(SUMPRODUCT(LS_Demand_Rates_Restatement!$C$4:$AX$4,IF(Init!$R$9="Yes",LS_previous!$D84:$AY84,LS_current!$D84:$AY84))-SUMPRODUCT(LS_Demand_Rates_Restatement!$C$4:$AX$4,IF(Init!$R$9="Yes",LDD_previous!$F84:$BA84,LDD_current!$F84:$BA84)))/2)</f>
        <v>-83279.218284061164</v>
      </c>
      <c r="G83" s="218">
        <f>+SUMPRODUCT(LS_Demand_Rates_Restatement!$C$6:$Z$6,IF(Init!$R$9="Yes",Demand_previous!D84:AA84,Demand_current!D84:AA84))-SUMPRODUCT(LS_Demand_Rates_Restatement!$C$6:$Z$6,IF(Init!$R$9="Yes",LDD_previous!BB84:BY84,LDD_current!BB84:BY84))</f>
        <v>125880.26248893229</v>
      </c>
      <c r="H83" s="218">
        <f>-IRD!C84*Rates_previous!$H$32</f>
        <v>0</v>
      </c>
      <c r="I83" s="218">
        <f>+IF(AND(L83&gt;0,J83&gt;0),-1*MIN(L83,J83)*Rates_previous!$H$33,IF(AND(L83&lt;0,K83&lt;ABS(L83)),(-1*L83-K83)*Rates_previous!$H$33,IF(AND(K83&gt;0,J83&gt;0,L83&lt;=0,ABS(L83)&lt;K83),-1*MIN(K83,K83+L83,J83)*Rates_previous!$H$33,0)))*IF(VLOOKUP($B83,TOCA_current!$B:$AH,33,FALSE)=0,1,0)*(1-TOCA_previous!AI83)</f>
        <v>-14065.294191011972</v>
      </c>
      <c r="J83" s="237">
        <f>MAX(IF(Init!$R$9="Yes",(TOCA_previous!S83/SUMPRODUCT(TOCA_previous!$D$4:$D$137,TOCA_previous!$S$4:$S$137)-TOCA_previous!Y83)*RT1SC!$C$3*VLOOKUP(Init!$R$3,Init!$K:$M,3,FALSE),V83),0)</f>
        <v>0</v>
      </c>
      <c r="K83" s="237">
        <f>IF(Init!$R$9="Yes",TOCA_previous!W83*VLOOKUP(Init!$R$3,Init!$K:$M,3,FALSE),W83)</f>
        <v>0</v>
      </c>
      <c r="L83" s="237">
        <f>IF(Init!$R$9="No",X83,IF(TOCA_previous!AA83=0,SUM(LS_previous!D84:AA84),0))</f>
        <v>-5435.8624892799889</v>
      </c>
      <c r="M83" s="218">
        <f>+TOCA_previous!$D83*SUM(Charges_NonSlice!D83:I83)</f>
        <v>2396164.4866388589</v>
      </c>
      <c r="N83" s="218">
        <f>IF(Init!$R$9="Yes",TOCA_previous!AB83*RT1SC!$C$3*VLOOKUP(Init!$R$3,Init!$K:$M,3,FALSE)+IF(VLOOKUP($B83,TOCA_current!B:AS,33,FALSE)=0,SUM(LS_previous!D84:AA84),SUM(LS_previous!D84:AY84)/2),Z83)</f>
        <v>73617.422505991999</v>
      </c>
      <c r="O83" s="219">
        <f t="shared" si="3"/>
        <v>32.548877766588824</v>
      </c>
      <c r="P83" s="217">
        <f>(TOCA_current!AI83-(TOCA_current!AI83/TOCA_current!AF83)*LDD_current!D84)*Rates_current!$E$74*100*12</f>
        <v>2958426.5926499446</v>
      </c>
      <c r="Q83" s="218">
        <f>(TOCA_current!AI83-LDD_current!D84)*Rates_current!$E$75*100*12</f>
        <v>-439801.11968233291</v>
      </c>
      <c r="R83" s="218">
        <f>IF(VLOOKUP($B83,TOCA_current!$B:$AH,33,FALSE)=0,(SUMPRODUCT(LS_Demand_Rates_Restatement!$C$5:$Z$5,LS_current!$D84:$AA84)-SUMPRODUCT(LS_Demand_Rates_Restatement!$C$5:$Z$5,LDD_current!$F84:$AC84)),(SUMPRODUCT(LS_Demand_Rates_Restatement!$C$5:$AX$5,LS_current!$D84:$AY84)-SUMPRODUCT(LS_Demand_Rates_Restatement!$C$5:$AX$5,LDD_current!$F84:$BA84))/2)</f>
        <v>-86301.946833326889</v>
      </c>
      <c r="S83" s="218">
        <f>+SUMPRODUCT(LS_Demand_Rates_Restatement!$C$7:$Z$7,Demand_current!D84:AA84)-SUMPRODUCT(LS_Demand_Rates_Restatement!$C$7:$Z$7,LDD_current!BB84:BY84)</f>
        <v>135682.64038339222</v>
      </c>
      <c r="T83" s="218">
        <f>-IRD!G84*Rates_current!$H$32</f>
        <v>0</v>
      </c>
      <c r="U83" s="218">
        <f>+IF(AND(X83&gt;0,V83&gt;0),-1*MIN(X83,V83)*Rates_current!$H$33,IF(AND(X83&lt;0,W83&lt;ABS(X83)),(-1*X83-W83)*Rates_current!$H$33,0))*IF(VLOOKUP($B83,TOCA_current!$B:$AH,33,FALSE)=0,1,0)*(1-TOCA_current!AP83)</f>
        <v>-37777.763603487307</v>
      </c>
      <c r="V83" s="237">
        <f>MAX((TOCA_current!S83/SUMPRODUCT(TOCA_current!$D$4:$D$137,TOCA_current!$S$4:$S$137)-TOCA_current!AF83)*RT1SC!$C$4*VLOOKUP(Init!$R$4,Init!$K:$M,3,FALSE),0)</f>
        <v>0</v>
      </c>
      <c r="W83" s="237">
        <f>TOCA_current!X83*VLOOKUP(Init!$R$4,Init!$K:$M,3,FALSE)</f>
        <v>0</v>
      </c>
      <c r="X83" s="237">
        <f>IF(TOCA_current!AH83=0,SUM(LS_current!D84:AA84),0)</f>
        <v>-4551.6549308160666</v>
      </c>
      <c r="Y83" s="218">
        <f>TOCA_current!D83*SUM(Charges_NonSlice!P83:U83)</f>
        <v>2530228.4029141893</v>
      </c>
      <c r="Z83" s="218">
        <f>TOCA_current!AI83*RT1SC!$C$4*VLOOKUP(Init!$R$4,Init!$K:$M,3,FALSE)+IF(VLOOKUP($B83,TOCA_current!B:AM,33,FALSE)=0,SUM(LS_current!D84:AA84),SUM(LS_current!D84:AY84)/2)</f>
        <v>73619.300183999934</v>
      </c>
      <c r="AA83" s="219">
        <f t="shared" si="4"/>
        <v>34.369090667668381</v>
      </c>
      <c r="AB83" s="224">
        <f>IF(TOCA_current!E83=1,"",AA83/O83-1)</f>
        <v>5.5922447284741494E-2</v>
      </c>
      <c r="AC83" s="235">
        <f t="shared" si="5"/>
        <v>90</v>
      </c>
    </row>
    <row r="84" spans="2:29" x14ac:dyDescent="0.25">
      <c r="B84" s="27">
        <v>10247</v>
      </c>
      <c r="C84" s="28" t="s">
        <v>88</v>
      </c>
      <c r="D84" s="217">
        <f>IF(Init!$R$9="Yes",(TOCA_previous!AB84-(TOCA_previous!AB84/IF(TOCA_previous!Y84=0,1,TOCA_previous!Y84))*LDD_previous!D85),(TOCA_current!AI84-(TOCA_current!AI84/TOCA_current!AF84)*LDD_current!D85))*Rates_previous!$E$74*100*12</f>
        <v>25203797.960889202</v>
      </c>
      <c r="E84" s="218">
        <f>IF(Init!$R$9="Yes",(TOCA_previous!AB84-LDD_previous!D85),(TOCA_current!AI84-LDD_current!D85))*Rates_previous!$E$75*100*12</f>
        <v>-3875804.9596157949</v>
      </c>
      <c r="F84" s="218">
        <f>IF(VLOOKUP($B84,TOCA_current!$B:$AH,33,FALSE)=0,(SUMPRODUCT(LS_Demand_Rates_Restatement!$C$4:$Z$4,IF(Init!$R$9="Yes",LS_previous!$D85:$AA85,LS_current!$D85:$AA85))-SUMPRODUCT(LS_Demand_Rates_Restatement!$C$4:$Z$4,IF(Init!$R$9="Yes",LDD_previous!$F85:$AC85,LDD_current!$F85:$AC85))),(SUMPRODUCT(LS_Demand_Rates_Restatement!$C$4:$AX$4,IF(Init!$R$9="Yes",LS_previous!$D85:$AY85,LS_current!$D85:$AY85))-SUMPRODUCT(LS_Demand_Rates_Restatement!$C$4:$AX$4,IF(Init!$R$9="Yes",LDD_previous!$F85:$BA85,LDD_current!$F85:$BA85)))/2)</f>
        <v>641705.81055316888</v>
      </c>
      <c r="G84" s="218">
        <f>+SUMPRODUCT(LS_Demand_Rates_Restatement!$C$6:$Z$6,IF(Init!$R$9="Yes",Demand_previous!D85:AA85,Demand_current!D85:AA85))-SUMPRODUCT(LS_Demand_Rates_Restatement!$C$6:$Z$6,IF(Init!$R$9="Yes",LDD_previous!BB85:BY85,LDD_current!BB85:BY85))</f>
        <v>1248546.4748241848</v>
      </c>
      <c r="H84" s="218">
        <f>-IRD!C85*Rates_previous!$H$32</f>
        <v>0</v>
      </c>
      <c r="I84" s="218">
        <f>+IF(AND(L84&gt;0,J84&gt;0),-1*MIN(L84,J84)*Rates_previous!$H$33,IF(AND(L84&lt;0,K84&lt;ABS(L84)),(-1*L84-K84)*Rates_previous!$H$33,IF(AND(K84&gt;0,J84&gt;0,L84&lt;=0,ABS(L84)&lt;K84),-1*MIN(K84,K84+L84,J84)*Rates_previous!$H$33,0)))*IF(VLOOKUP($B84,TOCA_current!$B:$AH,33,FALSE)=0,1,0)*(1-TOCA_previous!AI84)</f>
        <v>0</v>
      </c>
      <c r="J84" s="237">
        <f>MAX(IF(Init!$R$9="Yes",(TOCA_previous!S84/SUMPRODUCT(TOCA_previous!$D$4:$D$137,TOCA_previous!$S$4:$S$137)-TOCA_previous!Y84)*RT1SC!$C$3*VLOOKUP(Init!$R$3,Init!$K:$M,3,FALSE),V84),0)</f>
        <v>0</v>
      </c>
      <c r="K84" s="237">
        <f>IF(Init!$R$9="Yes",TOCA_previous!W84*VLOOKUP(Init!$R$3,Init!$K:$M,3,FALSE),W84)</f>
        <v>0</v>
      </c>
      <c r="L84" s="237">
        <f>IF(Init!$R$9="No",X84,IF(TOCA_previous!AA84=0,SUM(LS_previous!D85:AA85),0))</f>
        <v>3484.4802452800031</v>
      </c>
      <c r="M84" s="218">
        <f>+TOCA_previous!$D84*SUM(Charges_NonSlice!D84:I84)</f>
        <v>23218245.286650766</v>
      </c>
      <c r="N84" s="218">
        <f>IF(Init!$R$9="Yes",TOCA_previous!AB84*RT1SC!$C$3*VLOOKUP(Init!$R$3,Init!$K:$M,3,FALSE)+IF(VLOOKUP($B84,TOCA_current!B:AS,33,FALSE)=0,SUM(LS_previous!D85:AA85),SUM(LS_previous!D85:AY85)/2),Z84)</f>
        <v>706579.98367310804</v>
      </c>
      <c r="O84" s="219">
        <f t="shared" si="3"/>
        <v>32.860038245001356</v>
      </c>
      <c r="P84" s="217">
        <f>(TOCA_current!AI84-(TOCA_current!AI84/TOCA_current!AF84)*LDD_current!D85)*Rates_current!$E$74*100*12</f>
        <v>26640322.847557805</v>
      </c>
      <c r="Q84" s="218">
        <f>(TOCA_current!AI84-LDD_current!D85)*Rates_current!$E$75*100*12</f>
        <v>-3960363.2032525819</v>
      </c>
      <c r="R84" s="218">
        <f>IF(VLOOKUP($B84,TOCA_current!$B:$AH,33,FALSE)=0,(SUMPRODUCT(LS_Demand_Rates_Restatement!$C$5:$Z$5,LS_current!$D85:$AA85)-SUMPRODUCT(LS_Demand_Rates_Restatement!$C$5:$Z$5,LDD_current!$F85:$AC85)),(SUMPRODUCT(LS_Demand_Rates_Restatement!$C$5:$AX$5,LS_current!$D85:$AY85)-SUMPRODUCT(LS_Demand_Rates_Restatement!$C$5:$AX$5,LDD_current!$F85:$BA85))/2)</f>
        <v>642451.05445914273</v>
      </c>
      <c r="S84" s="218">
        <f>+SUMPRODUCT(LS_Demand_Rates_Restatement!$C$7:$Z$7,Demand_current!D85:AA85)-SUMPRODUCT(LS_Demand_Rates_Restatement!$C$7:$Z$7,LDD_current!BB85:BY85)</f>
        <v>1328054.7574829273</v>
      </c>
      <c r="T84" s="218">
        <f>-IRD!G85*Rates_current!$H$32</f>
        <v>0</v>
      </c>
      <c r="U84" s="218">
        <f>+IF(AND(X84&gt;0,V84&gt;0),-1*MIN(X84,V84)*Rates_current!$H$33,IF(AND(X84&lt;0,W84&lt;ABS(X84)),(-1*X84-W84)*Rates_current!$H$33,0))*IF(VLOOKUP($B84,TOCA_current!$B:$AH,33,FALSE)=0,1,0)*(1-TOCA_current!AP84)</f>
        <v>0</v>
      </c>
      <c r="V84" s="237">
        <f>MAX((TOCA_current!S84/SUMPRODUCT(TOCA_current!$D$4:$D$137,TOCA_current!$S$4:$S$137)-TOCA_current!AF84)*RT1SC!$C$4*VLOOKUP(Init!$R$4,Init!$K:$M,3,FALSE),0)</f>
        <v>0</v>
      </c>
      <c r="W84" s="237">
        <f>TOCA_current!X84*VLOOKUP(Init!$R$4,Init!$K:$M,3,FALSE)</f>
        <v>0</v>
      </c>
      <c r="X84" s="237">
        <f>IF(TOCA_current!AH84=0,SUM(LS_current!D85:AA85),0)</f>
        <v>17807.29700326304</v>
      </c>
      <c r="Y84" s="218">
        <f>TOCA_current!D84*SUM(Charges_NonSlice!P84:U84)</f>
        <v>24650465.456247292</v>
      </c>
      <c r="Z84" s="218">
        <f>TOCA_current!AI84*RT1SC!$C$4*VLOOKUP(Init!$R$4,Init!$K:$M,3,FALSE)+IF(VLOOKUP($B84,TOCA_current!B:AM,33,FALSE)=0,SUM(LS_current!D85:AA85),SUM(LS_current!D85:AY85)/2)</f>
        <v>713052.80363647896</v>
      </c>
      <c r="AA84" s="219">
        <f t="shared" si="4"/>
        <v>34.570322605188622</v>
      </c>
      <c r="AB84" s="224">
        <f>IF(TOCA_current!E84=1,"",AA84/O84-1)</f>
        <v>5.2047546245550524E-2</v>
      </c>
      <c r="AC84" s="235">
        <f t="shared" si="5"/>
        <v>96</v>
      </c>
    </row>
    <row r="85" spans="2:29" x14ac:dyDescent="0.25">
      <c r="B85" s="27">
        <v>10256</v>
      </c>
      <c r="C85" s="28" t="s">
        <v>89</v>
      </c>
      <c r="D85" s="217">
        <f>IF(Init!$R$9="Yes",(TOCA_previous!AB85-(TOCA_previous!AB85/IF(TOCA_previous!Y85=0,1,TOCA_previous!Y85))*LDD_previous!D86),(TOCA_current!AI85-(TOCA_current!AI85/TOCA_current!AF85)*LDD_current!D86))*Rates_previous!$E$74*100*12</f>
        <v>14513486.778842989</v>
      </c>
      <c r="E85" s="218">
        <f>IF(Init!$R$9="Yes",(TOCA_previous!AB85-LDD_previous!D86),(TOCA_current!AI85-LDD_current!D86))*Rates_previous!$E$75*100*12</f>
        <v>-2231863.7899751426</v>
      </c>
      <c r="F85" s="218">
        <f>IF(VLOOKUP($B85,TOCA_current!$B:$AH,33,FALSE)=0,(SUMPRODUCT(LS_Demand_Rates_Restatement!$C$4:$Z$4,IF(Init!$R$9="Yes",LS_previous!$D86:$AA86,LS_current!$D86:$AA86))-SUMPRODUCT(LS_Demand_Rates_Restatement!$C$4:$Z$4,IF(Init!$R$9="Yes",LDD_previous!$F86:$AC86,LDD_current!$F86:$AC86))),(SUMPRODUCT(LS_Demand_Rates_Restatement!$C$4:$AX$4,IF(Init!$R$9="Yes",LS_previous!$D86:$AY86,LS_current!$D86:$AY86))-SUMPRODUCT(LS_Demand_Rates_Restatement!$C$4:$AX$4,IF(Init!$R$9="Yes",LDD_previous!$F86:$BA86,LDD_current!$F86:$BA86)))/2)</f>
        <v>-222707.28259446236</v>
      </c>
      <c r="G85" s="218">
        <f>+SUMPRODUCT(LS_Demand_Rates_Restatement!$C$6:$Z$6,IF(Init!$R$9="Yes",Demand_previous!D86:AA86,Demand_current!D86:AA86))-SUMPRODUCT(LS_Demand_Rates_Restatement!$C$6:$Z$6,IF(Init!$R$9="Yes",LDD_previous!BB86:BY86,LDD_current!BB86:BY86))</f>
        <v>693330.83031169605</v>
      </c>
      <c r="H85" s="218">
        <f>-IRD!C86*Rates_previous!$H$32</f>
        <v>-414893.14000000007</v>
      </c>
      <c r="I85" s="218">
        <f>+IF(AND(L85&gt;0,J85&gt;0),-1*MIN(L85,J85)*Rates_previous!$H$33,IF(AND(L85&lt;0,K85&lt;ABS(L85)),(-1*L85-K85)*Rates_previous!$H$33,IF(AND(K85&gt;0,J85&gt;0,L85&lt;=0,ABS(L85)&lt;K85),-1*MIN(K85,K85+L85,J85)*Rates_previous!$H$33,0)))*IF(VLOOKUP($B85,TOCA_current!$B:$AH,33,FALSE)=0,1,0)*(1-TOCA_previous!AI85)</f>
        <v>-29895.922881342089</v>
      </c>
      <c r="J85" s="237">
        <f>MAX(IF(Init!$R$9="Yes",(TOCA_previous!S85/SUMPRODUCT(TOCA_previous!$D$4:$D$137,TOCA_previous!$S$4:$S$137)-TOCA_previous!Y85)*RT1SC!$C$3*VLOOKUP(Init!$R$3,Init!$K:$M,3,FALSE),V85),0)</f>
        <v>0</v>
      </c>
      <c r="K85" s="237">
        <f>IF(Init!$R$9="Yes",TOCA_previous!W85*VLOOKUP(Init!$R$3,Init!$K:$M,3,FALSE),W85)</f>
        <v>0</v>
      </c>
      <c r="L85" s="237">
        <f>IF(Init!$R$9="No",X85,IF(TOCA_previous!AA85=0,SUM(LS_previous!D86:AA86),0))</f>
        <v>-11585.864155679945</v>
      </c>
      <c r="M85" s="218">
        <f>+TOCA_previous!$D85*SUM(Charges_NonSlice!D85:I85)</f>
        <v>12307457.473703738</v>
      </c>
      <c r="N85" s="218">
        <f>IF(Init!$R$9="Yes",TOCA_previous!AB85*RT1SC!$C$3*VLOOKUP(Init!$R$3,Init!$K:$M,3,FALSE)+IF(VLOOKUP($B85,TOCA_current!B:AS,33,FALSE)=0,SUM(LS_previous!D86:AA86),SUM(LS_previous!D86:AY86)/2),Z85)</f>
        <v>399619.62798145204</v>
      </c>
      <c r="O85" s="219">
        <f t="shared" si="3"/>
        <v>30.797930361606205</v>
      </c>
      <c r="P85" s="217">
        <f>(TOCA_current!AI85-(TOCA_current!AI85/TOCA_current!AF85)*LDD_current!D86)*Rates_current!$E$74*100*12</f>
        <v>15057645.2320856</v>
      </c>
      <c r="Q85" s="218">
        <f>(TOCA_current!AI85-LDD_current!D86)*Rates_current!$E$75*100*12</f>
        <v>-2238476.7799557764</v>
      </c>
      <c r="R85" s="218">
        <f>IF(VLOOKUP($B85,TOCA_current!$B:$AH,33,FALSE)=0,(SUMPRODUCT(LS_Demand_Rates_Restatement!$C$5:$Z$5,LS_current!$D86:$AA86)-SUMPRODUCT(LS_Demand_Rates_Restatement!$C$5:$Z$5,LDD_current!$F86:$AC86)),(SUMPRODUCT(LS_Demand_Rates_Restatement!$C$5:$AX$5,LS_current!$D86:$AY86)-SUMPRODUCT(LS_Demand_Rates_Restatement!$C$5:$AX$5,LDD_current!$F86:$BA86))/2)</f>
        <v>34795.883635125887</v>
      </c>
      <c r="S85" s="218">
        <f>+SUMPRODUCT(LS_Demand_Rates_Restatement!$C$7:$Z$7,Demand_current!D86:AA86)-SUMPRODUCT(LS_Demand_Rates_Restatement!$C$7:$Z$7,LDD_current!BB86:BY86)</f>
        <v>709818.54839595011</v>
      </c>
      <c r="T85" s="218">
        <f>-IRD!G86*Rates_current!$H$32</f>
        <v>-488329.22578000004</v>
      </c>
      <c r="U85" s="218">
        <f>+IF(AND(X85&gt;0,V85&gt;0),-1*MIN(X85,V85)*Rates_current!$H$33,IF(AND(X85&lt;0,W85&lt;ABS(X85)),(-1*X85-W85)*Rates_current!$H$33,0))*IF(VLOOKUP($B85,TOCA_current!$B:$AH,33,FALSE)=0,1,0)*(1-TOCA_current!AP85)</f>
        <v>4593.6221043020405</v>
      </c>
      <c r="V85" s="237">
        <f>MAX((TOCA_current!S85/SUMPRODUCT(TOCA_current!$D$4:$D$137,TOCA_current!$S$4:$S$137)-TOCA_current!AF85)*RT1SC!$C$4*VLOOKUP(Init!$R$4,Init!$K:$M,3,FALSE),0)</f>
        <v>7537.1605562093373</v>
      </c>
      <c r="W85" s="237">
        <f>TOCA_current!X85*VLOOKUP(Init!$R$4,Init!$K:$M,3,FALSE)</f>
        <v>0</v>
      </c>
      <c r="X85" s="237">
        <f>IF(TOCA_current!AH85=0,SUM(LS_current!D86:AA86),0)</f>
        <v>555.13726750681781</v>
      </c>
      <c r="Y85" s="218">
        <f>TOCA_current!D85*SUM(Charges_NonSlice!P85:U85)</f>
        <v>13080047.280485202</v>
      </c>
      <c r="Z85" s="218">
        <f>TOCA_current!AI85*RT1SC!$C$4*VLOOKUP(Init!$R$4,Init!$K:$M,3,FALSE)+IF(VLOOKUP($B85,TOCA_current!B:AM,33,FALSE)=0,SUM(LS_current!D86:AA86),SUM(LS_current!D86:AY86)/2)</f>
        <v>399629.39493934676</v>
      </c>
      <c r="AA85" s="219">
        <f t="shared" si="4"/>
        <v>32.730443371089876</v>
      </c>
      <c r="AB85" s="224">
        <f>IF(TOCA_current!E85=1,"",AA85/O85-1)</f>
        <v>6.2748145306958936E-2</v>
      </c>
      <c r="AC85" s="235">
        <f t="shared" si="5"/>
        <v>62</v>
      </c>
    </row>
    <row r="86" spans="2:29" x14ac:dyDescent="0.25">
      <c r="B86" s="27">
        <v>10258</v>
      </c>
      <c r="C86" s="28" t="s">
        <v>90</v>
      </c>
      <c r="D86" s="217">
        <f>IF(Init!$R$9="Yes",(TOCA_previous!AB86-(TOCA_previous!AB86/IF(TOCA_previous!Y86=0,1,TOCA_previous!Y86))*LDD_previous!D87),(TOCA_current!AI86-(TOCA_current!AI86/TOCA_current!AF86)*LDD_current!D87))*Rates_previous!$E$74*100*12</f>
        <v>11561924.1133902</v>
      </c>
      <c r="E86" s="218">
        <f>IF(Init!$R$9="Yes",(TOCA_previous!AB86-LDD_previous!D87),(TOCA_current!AI86-LDD_current!D87))*Rates_previous!$E$75*100*12</f>
        <v>-1777976.5926912003</v>
      </c>
      <c r="F86" s="218">
        <f>IF(VLOOKUP($B86,TOCA_current!$B:$AH,33,FALSE)=0,(SUMPRODUCT(LS_Demand_Rates_Restatement!$C$4:$Z$4,IF(Init!$R$9="Yes",LS_previous!$D87:$AA87,LS_current!$D87:$AA87))-SUMPRODUCT(LS_Demand_Rates_Restatement!$C$4:$Z$4,IF(Init!$R$9="Yes",LDD_previous!$F87:$AC87,LDD_current!$F87:$AC87))),(SUMPRODUCT(LS_Demand_Rates_Restatement!$C$4:$AX$4,IF(Init!$R$9="Yes",LS_previous!$D87:$AY87,LS_current!$D87:$AY87))-SUMPRODUCT(LS_Demand_Rates_Restatement!$C$4:$AX$4,IF(Init!$R$9="Yes",LDD_previous!$F87:$BA87,LDD_current!$F87:$BA87)))/2)</f>
        <v>257728.9736382936</v>
      </c>
      <c r="G86" s="218">
        <f>+SUMPRODUCT(LS_Demand_Rates_Restatement!$C$6:$Z$6,IF(Init!$R$9="Yes",Demand_previous!D87:AA87,Demand_current!D87:AA87))-SUMPRODUCT(LS_Demand_Rates_Restatement!$C$6:$Z$6,IF(Init!$R$9="Yes",LDD_previous!BB87:BY87,LDD_current!BB87:BY87))</f>
        <v>768827.81813752628</v>
      </c>
      <c r="H86" s="218">
        <f>-IRD!C87*Rates_previous!$H$32</f>
        <v>-183870.22</v>
      </c>
      <c r="I86" s="218">
        <f>+IF(AND(L86&gt;0,J86&gt;0),-1*MIN(L86,J86)*Rates_previous!$H$33,IF(AND(L86&lt;0,K86&lt;ABS(L86)),(-1*L86-K86)*Rates_previous!$H$33,IF(AND(K86&gt;0,J86&gt;0,L86&lt;=0,ABS(L86)&lt;K86),-1*MIN(K86,K86+L86,J86)*Rates_previous!$H$33,0)))*IF(VLOOKUP($B86,TOCA_current!$B:$AH,33,FALSE)=0,1,0)*(1-TOCA_previous!AI86)</f>
        <v>-8033.9992706296816</v>
      </c>
      <c r="J86" s="237">
        <f>MAX(IF(Init!$R$9="Yes",(TOCA_previous!S86/SUMPRODUCT(TOCA_previous!$D$4:$D$137,TOCA_previous!$S$4:$S$137)-TOCA_previous!Y86)*RT1SC!$C$3*VLOOKUP(Init!$R$3,Init!$K:$M,3,FALSE),V86),0)</f>
        <v>6291.5304078813306</v>
      </c>
      <c r="K86" s="237">
        <f>IF(Init!$R$9="Yes",TOCA_previous!W86*VLOOKUP(Init!$R$3,Init!$K:$M,3,FALSE),W86)</f>
        <v>0</v>
      </c>
      <c r="L86" s="237">
        <f>IF(Init!$R$9="No",X86,IF(TOCA_previous!AA86=0,SUM(LS_previous!D87:AA87),0))</f>
        <v>-3113.2291988799825</v>
      </c>
      <c r="M86" s="218">
        <f>+TOCA_previous!$D86*SUM(Charges_NonSlice!D86:I86)</f>
        <v>10618600.093204191</v>
      </c>
      <c r="N86" s="218">
        <f>IF(Init!$R$9="Yes",TOCA_previous!AB86*RT1SC!$C$3*VLOOKUP(Init!$R$3,Init!$K:$M,3,FALSE)+IF(VLOOKUP($B86,TOCA_current!B:AS,33,FALSE)=0,SUM(LS_previous!D87:AA87),SUM(LS_previous!D87:AY87)/2),Z86)</f>
        <v>324438.65273193206</v>
      </c>
      <c r="O86" s="219">
        <f t="shared" si="3"/>
        <v>32.729146184618841</v>
      </c>
      <c r="P86" s="217">
        <f>(TOCA_current!AI86-(TOCA_current!AI86/TOCA_current!AF86)*LDD_current!D87)*Rates_current!$E$74*100*12</f>
        <v>12241916.491022684</v>
      </c>
      <c r="Q86" s="218">
        <f>(TOCA_current!AI86-LDD_current!D87)*Rates_current!$E$75*100*12</f>
        <v>-1819889.1914998591</v>
      </c>
      <c r="R86" s="218">
        <f>IF(VLOOKUP($B86,TOCA_current!$B:$AH,33,FALSE)=0,(SUMPRODUCT(LS_Demand_Rates_Restatement!$C$5:$Z$5,LS_current!$D87:$AA87)-SUMPRODUCT(LS_Demand_Rates_Restatement!$C$5:$Z$5,LDD_current!$F87:$AC87)),(SUMPRODUCT(LS_Demand_Rates_Restatement!$C$5:$AX$5,LS_current!$D87:$AY87)-SUMPRODUCT(LS_Demand_Rates_Restatement!$C$5:$AX$5,LDD_current!$F87:$BA87))/2)</f>
        <v>123846.98515611891</v>
      </c>
      <c r="S86" s="218">
        <f>+SUMPRODUCT(LS_Demand_Rates_Restatement!$C$7:$Z$7,Demand_current!D87:AA87)-SUMPRODUCT(LS_Demand_Rates_Restatement!$C$7:$Z$7,LDD_current!BB87:BY87)</f>
        <v>829905.75650099327</v>
      </c>
      <c r="T86" s="218">
        <f>-IRD!G87*Rates_current!$H$32</f>
        <v>-216415.24893999999</v>
      </c>
      <c r="U86" s="218">
        <f>+IF(AND(X86&gt;0,V86&gt;0),-1*MIN(X86,V86)*Rates_current!$H$33,IF(AND(X86&lt;0,W86&lt;ABS(X86)),(-1*X86-W86)*Rates_current!$H$33,0))*IF(VLOOKUP($B86,TOCA_current!$B:$AH,33,FALSE)=0,1,0)*(1-TOCA_current!AP86)</f>
        <v>-18.934206192251111</v>
      </c>
      <c r="V86" s="237">
        <f>MAX((TOCA_current!S86/SUMPRODUCT(TOCA_current!$D$4:$D$137,TOCA_current!$S$4:$S$137)-TOCA_current!AF86)*RT1SC!$C$4*VLOOKUP(Init!$R$4,Init!$K:$M,3,FALSE),0)</f>
        <v>5671.6143198668124</v>
      </c>
      <c r="W86" s="237">
        <f>TOCA_current!X86*VLOOKUP(Init!$R$4,Init!$K:$M,3,FALSE)</f>
        <v>0</v>
      </c>
      <c r="X86" s="237">
        <f>IF(TOCA_current!AH86=0,SUM(LS_current!D87:AA87),0)</f>
        <v>-2.288190723858861</v>
      </c>
      <c r="Y86" s="218">
        <f>TOCA_current!D86*SUM(Charges_NonSlice!P86:U86)</f>
        <v>11159345.858033745</v>
      </c>
      <c r="Z86" s="218">
        <f>TOCA_current!AI86*RT1SC!$C$4*VLOOKUP(Init!$R$4,Init!$K:$M,3,FALSE)+IF(VLOOKUP($B86,TOCA_current!B:AM,33,FALSE)=0,SUM(LS_current!D87:AA87),SUM(LS_current!D87:AY87)/2)</f>
        <v>324446.43276369211</v>
      </c>
      <c r="AA86" s="219">
        <f t="shared" si="4"/>
        <v>34.395033297103815</v>
      </c>
      <c r="AB86" s="224">
        <f>IF(TOCA_current!E86=1,"",AA86/O86-1)</f>
        <v>5.0899192514464842E-2</v>
      </c>
      <c r="AC86" s="235">
        <f t="shared" si="5"/>
        <v>100</v>
      </c>
    </row>
    <row r="87" spans="2:29" x14ac:dyDescent="0.25">
      <c r="B87" s="27">
        <v>10259</v>
      </c>
      <c r="C87" s="28" t="s">
        <v>91</v>
      </c>
      <c r="D87" s="217">
        <f>IF(Init!$R$9="Yes",(TOCA_previous!AB87-(TOCA_previous!AB87/IF(TOCA_previous!Y87=0,1,TOCA_previous!Y87))*LDD_previous!D88),(TOCA_current!AI87-(TOCA_current!AI87/TOCA_current!AF87)*LDD_current!D88))*Rates_previous!$E$74*100*12</f>
        <v>8326991.5266066715</v>
      </c>
      <c r="E87" s="218">
        <f>IF(Init!$R$9="Yes",(TOCA_previous!AB87-LDD_previous!D88),(TOCA_current!AI87-LDD_current!D88))*Rates_previous!$E$75*100*12</f>
        <v>-1280513.1634360321</v>
      </c>
      <c r="F87" s="218">
        <f>IF(VLOOKUP($B87,TOCA_current!$B:$AH,33,FALSE)=0,(SUMPRODUCT(LS_Demand_Rates_Restatement!$C$4:$Z$4,IF(Init!$R$9="Yes",LS_previous!$D88:$AA88,LS_current!$D88:$AA88))-SUMPRODUCT(LS_Demand_Rates_Restatement!$C$4:$Z$4,IF(Init!$R$9="Yes",LDD_previous!$F88:$AC88,LDD_current!$F88:$AC88))),(SUMPRODUCT(LS_Demand_Rates_Restatement!$C$4:$AX$4,IF(Init!$R$9="Yes",LS_previous!$D88:$AY88,LS_current!$D88:$AY88))-SUMPRODUCT(LS_Demand_Rates_Restatement!$C$4:$AX$4,IF(Init!$R$9="Yes",LDD_previous!$F88:$BA88,LDD_current!$F88:$BA88)))/2)</f>
        <v>119669.50944649853</v>
      </c>
      <c r="G87" s="218">
        <f>+SUMPRODUCT(LS_Demand_Rates_Restatement!$C$6:$Z$6,IF(Init!$R$9="Yes",Demand_previous!D88:AA88,Demand_current!D88:AA88))-SUMPRODUCT(LS_Demand_Rates_Restatement!$C$6:$Z$6,IF(Init!$R$9="Yes",LDD_previous!BB88:BY88,LDD_current!BB88:BY88))</f>
        <v>597227.39785455819</v>
      </c>
      <c r="H87" s="218">
        <f>-IRD!C88*Rates_previous!$H$32</f>
        <v>0</v>
      </c>
      <c r="I87" s="218">
        <f>+IF(AND(L87&gt;0,J87&gt;0),-1*MIN(L87,J87)*Rates_previous!$H$33,IF(AND(L87&lt;0,K87&lt;ABS(L87)),(-1*L87-K87)*Rates_previous!$H$33,IF(AND(K87&gt;0,J87&gt;0,L87&lt;=0,ABS(L87)&lt;K87),-1*MIN(K87,K87+L87,J87)*Rates_previous!$H$33,0)))*IF(VLOOKUP($B87,TOCA_current!$B:$AH,33,FALSE)=0,1,0)*(1-TOCA_previous!AI87)</f>
        <v>-116.72036312583145</v>
      </c>
      <c r="J87" s="237">
        <f>MAX(IF(Init!$R$9="Yes",(TOCA_previous!S87/SUMPRODUCT(TOCA_previous!$D$4:$D$137,TOCA_previous!$S$4:$S$137)-TOCA_previous!Y87)*RT1SC!$C$3*VLOOKUP(Init!$R$3,Init!$K:$M,3,FALSE),V87),0)</f>
        <v>0.31897332065594819</v>
      </c>
      <c r="K87" s="237">
        <f>IF(Init!$R$9="Yes",TOCA_previous!W87*VLOOKUP(Init!$R$3,Init!$K:$M,3,FALSE),W87)</f>
        <v>0</v>
      </c>
      <c r="L87" s="237">
        <f>IF(Init!$R$9="No",X87,IF(TOCA_previous!AA87=0,SUM(LS_previous!D88:AA88),0))</f>
        <v>-45.512254239984941</v>
      </c>
      <c r="M87" s="218">
        <f>+TOCA_previous!$D87*SUM(Charges_NonSlice!D87:I87)</f>
        <v>7763258.5501085706</v>
      </c>
      <c r="N87" s="218">
        <f>IF(Init!$R$9="Yes",TOCA_previous!AB87*RT1SC!$C$3*VLOOKUP(Init!$R$3,Init!$K:$M,3,FALSE)+IF(VLOOKUP($B87,TOCA_current!B:AS,33,FALSE)=0,SUM(LS_previous!D88:AA88),SUM(LS_previous!D88:AY88)/2),Z87)</f>
        <v>237332.51533643602</v>
      </c>
      <c r="O87" s="219">
        <f t="shared" si="3"/>
        <v>32.710471799886292</v>
      </c>
      <c r="P87" s="217">
        <f>(TOCA_current!AI87-(TOCA_current!AI87/TOCA_current!AF87)*LDD_current!D88)*Rates_current!$E$74*100*12</f>
        <v>8814716.8200001884</v>
      </c>
      <c r="Q87" s="218">
        <f>(TOCA_current!AI87-LDD_current!D88)*Rates_current!$E$75*100*12</f>
        <v>-1310400.0405993806</v>
      </c>
      <c r="R87" s="218">
        <f>IF(VLOOKUP($B87,TOCA_current!$B:$AH,33,FALSE)=0,(SUMPRODUCT(LS_Demand_Rates_Restatement!$C$5:$Z$5,LS_current!$D88:$AA88)-SUMPRODUCT(LS_Demand_Rates_Restatement!$C$5:$Z$5,LDD_current!$F88:$AC88)),(SUMPRODUCT(LS_Demand_Rates_Restatement!$C$5:$AX$5,LS_current!$D88:$AY88)-SUMPRODUCT(LS_Demand_Rates_Restatement!$C$5:$AX$5,LDD_current!$F88:$BA88))/2)</f>
        <v>140568.50157349498</v>
      </c>
      <c r="S87" s="218">
        <f>+SUMPRODUCT(LS_Demand_Rates_Restatement!$C$7:$Z$7,Demand_current!D88:AA88)-SUMPRODUCT(LS_Demand_Rates_Restatement!$C$7:$Z$7,LDD_current!BB88:BY88)</f>
        <v>650218.66284693405</v>
      </c>
      <c r="T87" s="218">
        <f>-IRD!G88*Rates_current!$H$32</f>
        <v>0</v>
      </c>
      <c r="U87" s="218">
        <f>+IF(AND(X87&gt;0,V87&gt;0),-1*MIN(X87,V87)*Rates_current!$H$33,IF(AND(X87&lt;0,W87&lt;ABS(X87)),(-1*X87-W87)*Rates_current!$H$33,0))*IF(VLOOKUP($B87,TOCA_current!$B:$AH,33,FALSE)=0,1,0)*(1-TOCA_current!AP87)</f>
        <v>9174.8092966339955</v>
      </c>
      <c r="V87" s="237">
        <f>MAX((TOCA_current!S87/SUMPRODUCT(TOCA_current!$D$4:$D$137,TOCA_current!$S$4:$S$137)-TOCA_current!AF87)*RT1SC!$C$4*VLOOKUP(Init!$R$4,Init!$K:$M,3,FALSE),0)</f>
        <v>1108.7717812180424</v>
      </c>
      <c r="W87" s="237">
        <f>TOCA_current!X87*VLOOKUP(Init!$R$4,Init!$K:$M,3,FALSE)</f>
        <v>0</v>
      </c>
      <c r="X87" s="237">
        <f>IF(TOCA_current!AH87=0,SUM(LS_current!D88:AA88),0)</f>
        <v>3720.8437175878198</v>
      </c>
      <c r="Y87" s="218">
        <f>TOCA_current!D87*SUM(Charges_NonSlice!P87:U87)</f>
        <v>8304278.7531178705</v>
      </c>
      <c r="Z87" s="218">
        <f>TOCA_current!AI87*RT1SC!$C$4*VLOOKUP(Init!$R$4,Init!$K:$M,3,FALSE)+IF(VLOOKUP($B87,TOCA_current!B:AM,33,FALSE)=0,SUM(LS_current!D88:AA88),SUM(LS_current!D88:AY88)/2)</f>
        <v>237338.15354989181</v>
      </c>
      <c r="AA87" s="219">
        <f t="shared" si="4"/>
        <v>34.989227938744349</v>
      </c>
      <c r="AB87" s="224">
        <f>IF(TOCA_current!E87=1,"",AA87/O87-1)</f>
        <v>6.9664422842900642E-2</v>
      </c>
      <c r="AC87" s="235">
        <f t="shared" si="5"/>
        <v>33</v>
      </c>
    </row>
    <row r="88" spans="2:29" x14ac:dyDescent="0.25">
      <c r="B88" s="27">
        <v>10260</v>
      </c>
      <c r="C88" s="28" t="s">
        <v>92</v>
      </c>
      <c r="D88" s="217">
        <f>IF(Init!$R$9="Yes",(TOCA_previous!AB88-(TOCA_previous!AB88/IF(TOCA_previous!Y88=0,1,TOCA_previous!Y88))*LDD_previous!D89),(TOCA_current!AI88-(TOCA_current!AI88/TOCA_current!AF88)*LDD_current!D89))*Rates_previous!$E$74*100*12</f>
        <v>8728725.3451200016</v>
      </c>
      <c r="E88" s="218">
        <f>IF(Init!$R$9="Yes",(TOCA_previous!AB88-LDD_previous!D89),(TOCA_current!AI88-LDD_current!D89))*Rates_previous!$E$75*100*12</f>
        <v>-1342291.2307200001</v>
      </c>
      <c r="F88" s="218">
        <f>IF(VLOOKUP($B88,TOCA_current!$B:$AH,33,FALSE)=0,(SUMPRODUCT(LS_Demand_Rates_Restatement!$C$4:$Z$4,IF(Init!$R$9="Yes",LS_previous!$D89:$AA89,LS_current!$D89:$AA89))-SUMPRODUCT(LS_Demand_Rates_Restatement!$C$4:$Z$4,IF(Init!$R$9="Yes",LDD_previous!$F89:$AC89,LDD_current!$F89:$AC89))),(SUMPRODUCT(LS_Demand_Rates_Restatement!$C$4:$AX$4,IF(Init!$R$9="Yes",LS_previous!$D89:$AY89,LS_current!$D89:$AY89))-SUMPRODUCT(LS_Demand_Rates_Restatement!$C$4:$AX$4,IF(Init!$R$9="Yes",LDD_previous!$F89:$BA89,LDD_current!$F89:$BA89)))/2)</f>
        <v>-47640.776322606063</v>
      </c>
      <c r="G88" s="218">
        <f>+SUMPRODUCT(LS_Demand_Rates_Restatement!$C$6:$Z$6,IF(Init!$R$9="Yes",Demand_previous!D89:AA89,Demand_current!D89:AA89))-SUMPRODUCT(LS_Demand_Rates_Restatement!$C$6:$Z$6,IF(Init!$R$9="Yes",LDD_previous!BB89:BY89,LDD_current!BB89:BY89))</f>
        <v>454087.58552371798</v>
      </c>
      <c r="H88" s="218">
        <f>-IRD!C89*Rates_previous!$H$32</f>
        <v>0</v>
      </c>
      <c r="I88" s="218">
        <f>+IF(AND(L88&gt;0,J88&gt;0),-1*MIN(L88,J88)*Rates_previous!$H$33,IF(AND(L88&lt;0,K88&lt;ABS(L88)),(-1*L88-K88)*Rates_previous!$H$33,IF(AND(K88&gt;0,J88&gt;0,L88&lt;=0,ABS(L88)&lt;K88),-1*MIN(K88,K88+L88,J88)*Rates_previous!$H$33,0)))*IF(VLOOKUP($B88,TOCA_current!$B:$AH,33,FALSE)=0,1,0)*(1-TOCA_previous!AI88)</f>
        <v>-16104.002116876774</v>
      </c>
      <c r="J88" s="237">
        <f>MAX(IF(Init!$R$9="Yes",(TOCA_previous!S88/SUMPRODUCT(TOCA_previous!$D$4:$D$137,TOCA_previous!$S$4:$S$137)-TOCA_previous!Y88)*RT1SC!$C$3*VLOOKUP(Init!$R$3,Init!$K:$M,3,FALSE),V88),0)</f>
        <v>0</v>
      </c>
      <c r="K88" s="237">
        <f>IF(Init!$R$9="Yes",TOCA_previous!W88*VLOOKUP(Init!$R$3,Init!$K:$M,3,FALSE),W88)</f>
        <v>0</v>
      </c>
      <c r="L88" s="237">
        <f>IF(Init!$R$9="No",X88,IF(TOCA_previous!AA88=0,SUM(LS_previous!D89:AA89),0))</f>
        <v>-5834.783375679991</v>
      </c>
      <c r="M88" s="218">
        <f>+TOCA_previous!$D88*SUM(Charges_NonSlice!D88:I88)</f>
        <v>7776776.9214842366</v>
      </c>
      <c r="N88" s="218">
        <f>IF(Init!$R$9="Yes",TOCA_previous!AB88*RT1SC!$C$3*VLOOKUP(Init!$R$3,Init!$K:$M,3,FALSE)+IF(VLOOKUP($B88,TOCA_current!B:AS,33,FALSE)=0,SUM(LS_previous!D89:AA89),SUM(LS_previous!D89:AY89)/2),Z88)</f>
        <v>225378.30975195204</v>
      </c>
      <c r="O88" s="219">
        <f t="shared" si="3"/>
        <v>34.505436348525464</v>
      </c>
      <c r="P88" s="217">
        <f>(TOCA_current!AI88-(TOCA_current!AI88/TOCA_current!AF88)*LDD_current!D89)*Rates_current!$E$74*100*12</f>
        <v>9095069.1137020588</v>
      </c>
      <c r="Q88" s="218">
        <f>(TOCA_current!AI88-LDD_current!D89)*Rates_current!$E$75*100*12</f>
        <v>-1352077.3473751931</v>
      </c>
      <c r="R88" s="218">
        <f>IF(VLOOKUP($B88,TOCA_current!$B:$AH,33,FALSE)=0,(SUMPRODUCT(LS_Demand_Rates_Restatement!$C$5:$Z$5,LS_current!$D89:$AA89)-SUMPRODUCT(LS_Demand_Rates_Restatement!$C$5:$Z$5,LDD_current!$F89:$AC89)),(SUMPRODUCT(LS_Demand_Rates_Restatement!$C$5:$AX$5,LS_current!$D89:$AY89)-SUMPRODUCT(LS_Demand_Rates_Restatement!$C$5:$AX$5,LDD_current!$F89:$BA89))/2)</f>
        <v>60946.600086419501</v>
      </c>
      <c r="S88" s="218">
        <f>+SUMPRODUCT(LS_Demand_Rates_Restatement!$C$7:$Z$7,Demand_current!D89:AA89)-SUMPRODUCT(LS_Demand_Rates_Restatement!$C$7:$Z$7,LDD_current!BB89:BY89)</f>
        <v>487185.83856812667</v>
      </c>
      <c r="T88" s="218">
        <f>-IRD!G89*Rates_current!$H$32</f>
        <v>0</v>
      </c>
      <c r="U88" s="218">
        <f>+IF(AND(X88&gt;0,V88&gt;0),-1*MIN(X88,V88)*Rates_current!$H$33,IF(AND(X88&lt;0,W88&lt;ABS(X88)),(-1*X88-W88)*Rates_current!$H$33,0))*IF(VLOOKUP($B88,TOCA_current!$B:$AH,33,FALSE)=0,1,0)*(1-TOCA_current!AP88)</f>
        <v>38.724250711928107</v>
      </c>
      <c r="V88" s="237">
        <f>MAX((TOCA_current!S88/SUMPRODUCT(TOCA_current!$D$4:$D$137,TOCA_current!$S$4:$S$137)-TOCA_current!AF88)*RT1SC!$C$4*VLOOKUP(Init!$R$4,Init!$K:$M,3,FALSE),0)</f>
        <v>3250.5588315895288</v>
      </c>
      <c r="W88" s="237">
        <f>TOCA_current!X88*VLOOKUP(Init!$R$4,Init!$K:$M,3,FALSE)</f>
        <v>0</v>
      </c>
      <c r="X88" s="237">
        <f>IF(TOCA_current!AH88=0,SUM(LS_current!D89:AA89),0)</f>
        <v>4.3756215493704076</v>
      </c>
      <c r="Y88" s="218">
        <f>TOCA_current!D88*SUM(Charges_NonSlice!P88:U88)</f>
        <v>8291162.9292321233</v>
      </c>
      <c r="Z88" s="218">
        <f>TOCA_current!AI88*RT1SC!$C$4*VLOOKUP(Init!$R$4,Init!$K:$M,3,FALSE)+IF(VLOOKUP($B88,TOCA_current!B:AM,33,FALSE)=0,SUM(LS_current!D89:AA89),SUM(LS_current!D89:AY89)/2)</f>
        <v>225383.80153050137</v>
      </c>
      <c r="AA88" s="219">
        <f t="shared" si="4"/>
        <v>36.786862555914752</v>
      </c>
      <c r="AB88" s="224">
        <f>IF(TOCA_current!E88=1,"",AA88/O88-1)</f>
        <v>6.6117877320707397E-2</v>
      </c>
      <c r="AC88" s="235">
        <f t="shared" si="5"/>
        <v>50</v>
      </c>
    </row>
    <row r="89" spans="2:29" x14ac:dyDescent="0.25">
      <c r="B89" s="27">
        <v>10273</v>
      </c>
      <c r="C89" s="28" t="s">
        <v>93</v>
      </c>
      <c r="D89" s="217">
        <f>IF(Init!$R$9="Yes",(TOCA_previous!AB89-(TOCA_previous!AB89/IF(TOCA_previous!Y89=0,1,TOCA_previous!Y89))*LDD_previous!D90),(TOCA_current!AI89-(TOCA_current!AI89/TOCA_current!AF89)*LDD_current!D90))*Rates_previous!$E$74*100*12</f>
        <v>1802772.6471482401</v>
      </c>
      <c r="E89" s="218">
        <f>IF(Init!$R$9="Yes",(TOCA_previous!AB89-LDD_previous!D90),(TOCA_current!AI89-LDD_current!D90))*Rates_previous!$E$75*100*12</f>
        <v>-277227.86770944</v>
      </c>
      <c r="F89" s="218">
        <f>IF(VLOOKUP($B89,TOCA_current!$B:$AH,33,FALSE)=0,(SUMPRODUCT(LS_Demand_Rates_Restatement!$C$4:$Z$4,IF(Init!$R$9="Yes",LS_previous!$D90:$AA90,LS_current!$D90:$AA90))-SUMPRODUCT(LS_Demand_Rates_Restatement!$C$4:$Z$4,IF(Init!$R$9="Yes",LDD_previous!$F90:$AC90,LDD_current!$F90:$AC90))),(SUMPRODUCT(LS_Demand_Rates_Restatement!$C$4:$AX$4,IF(Init!$R$9="Yes",LS_previous!$D90:$AY90,LS_current!$D90:$AY90))-SUMPRODUCT(LS_Demand_Rates_Restatement!$C$4:$AX$4,IF(Init!$R$9="Yes",LDD_previous!$F90:$BA90,LDD_current!$F90:$BA90)))/2)</f>
        <v>430420.03028417879</v>
      </c>
      <c r="G89" s="218">
        <f>+SUMPRODUCT(LS_Demand_Rates_Restatement!$C$6:$Z$6,IF(Init!$R$9="Yes",Demand_previous!D90:AA90,Demand_current!D90:AA90))-SUMPRODUCT(LS_Demand_Rates_Restatement!$C$6:$Z$6,IF(Init!$R$9="Yes",LDD_previous!BB90:BY90,LDD_current!BB90:BY90))</f>
        <v>212213.34790827593</v>
      </c>
      <c r="H89" s="218">
        <f>-IRD!C90*Rates_previous!$H$32</f>
        <v>-95220.25</v>
      </c>
      <c r="I89" s="218">
        <f>+IF(AND(L89&gt;0,J89&gt;0),-1*MIN(L89,J89)*Rates_previous!$H$33,IF(AND(L89&lt;0,K89&lt;ABS(L89)),(-1*L89-K89)*Rates_previous!$H$33,IF(AND(K89&gt;0,J89&gt;0,L89&lt;=0,ABS(L89)&lt;K89),-1*MIN(K89,K89+L89,J89)*Rates_previous!$H$33,0)))*IF(VLOOKUP($B89,TOCA_current!$B:$AH,33,FALSE)=0,1,0)*(1-TOCA_previous!AI89)</f>
        <v>0</v>
      </c>
      <c r="J89" s="237">
        <f>MAX(IF(Init!$R$9="Yes",(TOCA_previous!S89/SUMPRODUCT(TOCA_previous!$D$4:$D$137,TOCA_previous!$S$4:$S$137)-TOCA_previous!Y89)*RT1SC!$C$3*VLOOKUP(Init!$R$3,Init!$K:$M,3,FALSE),V89),0)</f>
        <v>0</v>
      </c>
      <c r="K89" s="237">
        <f>IF(Init!$R$9="Yes",TOCA_previous!W89*VLOOKUP(Init!$R$3,Init!$K:$M,3,FALSE),W89)</f>
        <v>0</v>
      </c>
      <c r="L89" s="237">
        <f>IF(Init!$R$9="No",X89,IF(TOCA_previous!AA89=0,SUM(LS_previous!D90:AA90),0))</f>
        <v>16754.858368000005</v>
      </c>
      <c r="M89" s="218">
        <f>+TOCA_previous!$D89*SUM(Charges_NonSlice!D89:I89)</f>
        <v>2072957.9076312552</v>
      </c>
      <c r="N89" s="218">
        <f>IF(Init!$R$9="Yes",TOCA_previous!AB89*RT1SC!$C$3*VLOOKUP(Init!$R$3,Init!$K:$M,3,FALSE)+IF(VLOOKUP($B89,TOCA_current!B:AS,33,FALSE)=0,SUM(LS_previous!D90:AA90),SUM(LS_previous!D90:AY90)/2),Z89)</f>
        <v>68492.933234800003</v>
      </c>
      <c r="O89" s="219">
        <f t="shared" si="3"/>
        <v>30.2652815367823</v>
      </c>
      <c r="P89" s="217">
        <f>(TOCA_current!AI89-(TOCA_current!AI89/TOCA_current!AF89)*LDD_current!D90)*Rates_current!$E$74*100*12</f>
        <v>1893904.1602151152</v>
      </c>
      <c r="Q89" s="218">
        <f>(TOCA_current!AI89-LDD_current!D90)*Rates_current!$E$75*100*12</f>
        <v>-281548.70305149182</v>
      </c>
      <c r="R89" s="218">
        <f>IF(VLOOKUP($B89,TOCA_current!$B:$AH,33,FALSE)=0,(SUMPRODUCT(LS_Demand_Rates_Restatement!$C$5:$Z$5,LS_current!$D90:$AA90)-SUMPRODUCT(LS_Demand_Rates_Restatement!$C$5:$Z$5,LDD_current!$F90:$AC90)),(SUMPRODUCT(LS_Demand_Rates_Restatement!$C$5:$AX$5,LS_current!$D90:$AY90)-SUMPRODUCT(LS_Demand_Rates_Restatement!$C$5:$AX$5,LDD_current!$F90:$BA90))/2)</f>
        <v>190277.00325891055</v>
      </c>
      <c r="S89" s="218">
        <f>+SUMPRODUCT(LS_Demand_Rates_Restatement!$C$7:$Z$7,Demand_current!D90:AA90)-SUMPRODUCT(LS_Demand_Rates_Restatement!$C$7:$Z$7,LDD_current!BB90:BY90)</f>
        <v>231018.89935068178</v>
      </c>
      <c r="T89" s="218">
        <f>-IRD!G90*Rates_current!$H$32</f>
        <v>-112074.23424999999</v>
      </c>
      <c r="U89" s="218">
        <f>+IF(AND(X89&gt;0,V89&gt;0),-1*MIN(X89,V89)*Rates_current!$H$33,IF(AND(X89&lt;0,W89&lt;ABS(X89)),(-1*X89-W89)*Rates_current!$H$33,0))*IF(VLOOKUP($B89,TOCA_current!$B:$AH,33,FALSE)=0,1,0)*(1-TOCA_current!AP89)</f>
        <v>7.6982980945671642</v>
      </c>
      <c r="V89" s="237">
        <f>MAX((TOCA_current!S89/SUMPRODUCT(TOCA_current!$D$4:$D$137,TOCA_current!$S$4:$S$137)-TOCA_current!AF89)*RT1SC!$C$4*VLOOKUP(Init!$R$4,Init!$K:$M,3,FALSE),0)</f>
        <v>0.94818023177400312</v>
      </c>
      <c r="W89" s="237">
        <f>TOCA_current!X89*VLOOKUP(Init!$R$4,Init!$K:$M,3,FALSE)</f>
        <v>9205.6319999999996</v>
      </c>
      <c r="X89" s="237">
        <f>IF(TOCA_current!AH89=0,SUM(LS_current!D90:AA90),0)</f>
        <v>8131.4549746542698</v>
      </c>
      <c r="Y89" s="218">
        <f>TOCA_current!D89*SUM(Charges_NonSlice!P89:U89)</f>
        <v>1921584.8238213102</v>
      </c>
      <c r="Z89" s="218">
        <f>TOCA_current!AI89*RT1SC!$C$4*VLOOKUP(Init!$R$4,Init!$K:$M,3,FALSE)+IF(VLOOKUP($B89,TOCA_current!B:AM,33,FALSE)=0,SUM(LS_current!D90:AA90),SUM(LS_current!D90:AY90)/2)</f>
        <v>59288.530120414267</v>
      </c>
      <c r="AA89" s="219">
        <f t="shared" si="4"/>
        <v>32.410734756260531</v>
      </c>
      <c r="AB89" s="224">
        <f>IF(TOCA_current!E89=1,"",AA89/O89-1)</f>
        <v>7.0888262409546599E-2</v>
      </c>
      <c r="AC89" s="235">
        <f t="shared" si="5"/>
        <v>31</v>
      </c>
    </row>
    <row r="90" spans="2:29" x14ac:dyDescent="0.25">
      <c r="B90" s="27">
        <v>10278</v>
      </c>
      <c r="C90" s="28" t="s">
        <v>94</v>
      </c>
      <c r="D90" s="217">
        <f>IF(Init!$R$9="Yes",(TOCA_previous!AB90-(TOCA_previous!AB90/IF(TOCA_previous!Y90=0,1,TOCA_previous!Y90))*LDD_previous!D91),(TOCA_current!AI90-(TOCA_current!AI90/TOCA_current!AF90)*LDD_current!D91))*Rates_previous!$E$74*100*12</f>
        <v>11033810.76299176</v>
      </c>
      <c r="E90" s="218">
        <f>IF(Init!$R$9="Yes",(TOCA_previous!AB90-LDD_previous!D91),(TOCA_current!AI90-LDD_current!D91))*Rates_previous!$E$75*100*12</f>
        <v>-1696764.0569499647</v>
      </c>
      <c r="F90" s="218">
        <f>IF(VLOOKUP($B90,TOCA_current!$B:$AH,33,FALSE)=0,(SUMPRODUCT(LS_Demand_Rates_Restatement!$C$4:$Z$4,IF(Init!$R$9="Yes",LS_previous!$D91:$AA91,LS_current!$D91:$AA91))-SUMPRODUCT(LS_Demand_Rates_Restatement!$C$4:$Z$4,IF(Init!$R$9="Yes",LDD_previous!$F91:$AC91,LDD_current!$F91:$AC91))),(SUMPRODUCT(LS_Demand_Rates_Restatement!$C$4:$AX$4,IF(Init!$R$9="Yes",LS_previous!$D91:$AY91,LS_current!$D91:$AY91))-SUMPRODUCT(LS_Demand_Rates_Restatement!$C$4:$AX$4,IF(Init!$R$9="Yes",LDD_previous!$F91:$BA91,LDD_current!$F91:$BA91)))/2)</f>
        <v>91750.657486260272</v>
      </c>
      <c r="G90" s="218">
        <f>+SUMPRODUCT(LS_Demand_Rates_Restatement!$C$6:$Z$6,IF(Init!$R$9="Yes",Demand_previous!D91:AA91,Demand_current!D91:AA91))-SUMPRODUCT(LS_Demand_Rates_Restatement!$C$6:$Z$6,IF(Init!$R$9="Yes",LDD_previous!BB91:BY91,LDD_current!BB91:BY91))</f>
        <v>447984.4811096004</v>
      </c>
      <c r="H90" s="218">
        <f>-IRD!C91*Rates_previous!$H$32</f>
        <v>0</v>
      </c>
      <c r="I90" s="218">
        <f>+IF(AND(L90&gt;0,J90&gt;0),-1*MIN(L90,J90)*Rates_previous!$H$33,IF(AND(L90&lt;0,K90&lt;ABS(L90)),(-1*L90-K90)*Rates_previous!$H$33,IF(AND(K90&gt;0,J90&gt;0,L90&lt;=0,ABS(L90)&lt;K90),-1*MIN(K90,K90+L90,J90)*Rates_previous!$H$33,0)))*IF(VLOOKUP($B90,TOCA_current!$B:$AH,33,FALSE)=0,1,0)*(1-TOCA_previous!AI90)</f>
        <v>0</v>
      </c>
      <c r="J90" s="237">
        <f>MAX(IF(Init!$R$9="Yes",(TOCA_previous!S90/SUMPRODUCT(TOCA_previous!$D$4:$D$137,TOCA_previous!$S$4:$S$137)-TOCA_previous!Y90)*RT1SC!$C$3*VLOOKUP(Init!$R$3,Init!$K:$M,3,FALSE),V90),0)</f>
        <v>0</v>
      </c>
      <c r="K90" s="237">
        <f>IF(Init!$R$9="Yes",TOCA_previous!W90*VLOOKUP(Init!$R$3,Init!$K:$M,3,FALSE),W90)</f>
        <v>23573.16</v>
      </c>
      <c r="L90" s="237">
        <f>IF(Init!$R$9="No",X90,IF(TOCA_previous!AA90=0,SUM(LS_previous!D91:AA91),0))</f>
        <v>0</v>
      </c>
      <c r="M90" s="218">
        <f>+TOCA_previous!$D90*SUM(Charges_NonSlice!D90:I90)</f>
        <v>0</v>
      </c>
      <c r="N90" s="218">
        <f>IF(Init!$R$9="Yes",TOCA_previous!AB90*RT1SC!$C$3*VLOOKUP(Init!$R$3,Init!$K:$M,3,FALSE)+IF(VLOOKUP($B90,TOCA_current!B:AS,33,FALSE)=0,SUM(LS_previous!D91:AA91),SUM(LS_previous!D91:AY91)/2),Z90)</f>
        <v>316044.83540019597</v>
      </c>
      <c r="O90" s="219">
        <f t="shared" si="3"/>
        <v>0</v>
      </c>
      <c r="P90" s="217">
        <f>(TOCA_current!AI90-(TOCA_current!AI90/TOCA_current!AF90)*LDD_current!D91)*Rates_current!$E$74*100*12</f>
        <v>11689509.944242328</v>
      </c>
      <c r="Q90" s="218">
        <f>(TOCA_current!AI90-LDD_current!D91)*Rates_current!$E$75*100*12</f>
        <v>-1737768.1686570258</v>
      </c>
      <c r="R90" s="218">
        <f>IF(VLOOKUP($B90,TOCA_current!$B:$AH,33,FALSE)=0,(SUMPRODUCT(LS_Demand_Rates_Restatement!$C$5:$Z$5,LS_current!$D91:$AA91)-SUMPRODUCT(LS_Demand_Rates_Restatement!$C$5:$Z$5,LDD_current!$F91:$AC91)),(SUMPRODUCT(LS_Demand_Rates_Restatement!$C$5:$AX$5,LS_current!$D91:$AY91)-SUMPRODUCT(LS_Demand_Rates_Restatement!$C$5:$AX$5,LDD_current!$F91:$BA91))/2)</f>
        <v>65010.78037508791</v>
      </c>
      <c r="S90" s="218">
        <f>+SUMPRODUCT(LS_Demand_Rates_Restatement!$C$7:$Z$7,Demand_current!D91:AA91)-SUMPRODUCT(LS_Demand_Rates_Restatement!$C$7:$Z$7,LDD_current!BB91:BY91)</f>
        <v>-37244.019919667306</v>
      </c>
      <c r="T90" s="218">
        <f>-IRD!G91*Rates_current!$H$32</f>
        <v>0</v>
      </c>
      <c r="U90" s="218">
        <f>+IF(AND(X90&gt;0,V90&gt;0),-1*MIN(X90,V90)*Rates_current!$H$33,IF(AND(X90&lt;0,W90&lt;ABS(X90)),(-1*X90-W90)*Rates_current!$H$33,0))*IF(VLOOKUP($B90,TOCA_current!$B:$AH,33,FALSE)=0,1,0)*(1-TOCA_current!AP90)</f>
        <v>0</v>
      </c>
      <c r="V90" s="237">
        <f>MAX((TOCA_current!S90/SUMPRODUCT(TOCA_current!$D$4:$D$137,TOCA_current!$S$4:$S$137)-TOCA_current!AF90)*RT1SC!$C$4*VLOOKUP(Init!$R$4,Init!$K:$M,3,FALSE),0)</f>
        <v>2.4766069914108053</v>
      </c>
      <c r="W90" s="237">
        <f>TOCA_current!X90*VLOOKUP(Init!$R$4,Init!$K:$M,3,FALSE)</f>
        <v>13711.823999999999</v>
      </c>
      <c r="X90" s="237">
        <f>IF(TOCA_current!AH90=0,SUM(LS_current!D91:AA91),0)</f>
        <v>0</v>
      </c>
      <c r="Y90" s="218">
        <f>TOCA_current!D90*SUM(Charges_NonSlice!P90:U90)</f>
        <v>0</v>
      </c>
      <c r="Z90" s="218">
        <f>TOCA_current!AI90*RT1SC!$C$4*VLOOKUP(Init!$R$4,Init!$K:$M,3,FALSE)+IF(VLOOKUP($B90,TOCA_current!B:AM,33,FALSE)=0,SUM(LS_current!D91:AA91),SUM(LS_current!D91:AY91)/2)</f>
        <v>312505.93614520796</v>
      </c>
      <c r="AA90" s="219">
        <f t="shared" si="4"/>
        <v>0</v>
      </c>
      <c r="AB90" s="224" t="str">
        <f>IF(TOCA_current!E90=1,"",AA90/O90-1)</f>
        <v/>
      </c>
      <c r="AC90" s="235" t="str">
        <f t="shared" si="5"/>
        <v/>
      </c>
    </row>
    <row r="91" spans="2:29" x14ac:dyDescent="0.25">
      <c r="B91" s="27">
        <v>10279</v>
      </c>
      <c r="C91" s="28" t="s">
        <v>95</v>
      </c>
      <c r="D91" s="217">
        <f>IF(Init!$R$9="Yes",(TOCA_previous!AB91-(TOCA_previous!AB91/IF(TOCA_previous!Y91=0,1,TOCA_previous!Y91))*LDD_previous!D92),(TOCA_current!AI91-(TOCA_current!AI91/TOCA_current!AF91)*LDD_current!D92))*Rates_previous!$E$74*100*12</f>
        <v>20613883.156920001</v>
      </c>
      <c r="E91" s="218">
        <f>IF(Init!$R$9="Yes",(TOCA_previous!AB91-LDD_previous!D92),(TOCA_current!AI91-LDD_current!D92))*Rates_previous!$E$75*100*12</f>
        <v>-3169974.2515200004</v>
      </c>
      <c r="F91" s="218">
        <f>IF(VLOOKUP($B91,TOCA_current!$B:$AH,33,FALSE)=0,(SUMPRODUCT(LS_Demand_Rates_Restatement!$C$4:$Z$4,IF(Init!$R$9="Yes",LS_previous!$D92:$AA92,LS_current!$D92:$AA92))-SUMPRODUCT(LS_Demand_Rates_Restatement!$C$4:$Z$4,IF(Init!$R$9="Yes",LDD_previous!$F92:$AC92,LDD_current!$F92:$AC92))),(SUMPRODUCT(LS_Demand_Rates_Restatement!$C$4:$AX$4,IF(Init!$R$9="Yes",LS_previous!$D92:$AY92,LS_current!$D92:$AY92))-SUMPRODUCT(LS_Demand_Rates_Restatement!$C$4:$AX$4,IF(Init!$R$9="Yes",LDD_previous!$F92:$BA92,LDD_current!$F92:$BA92)))/2)</f>
        <v>4326570.3869670182</v>
      </c>
      <c r="G91" s="218">
        <f>+SUMPRODUCT(LS_Demand_Rates_Restatement!$C$6:$Z$6,IF(Init!$R$9="Yes",Demand_previous!D92:AA92,Demand_current!D92:AA92))-SUMPRODUCT(LS_Demand_Rates_Restatement!$C$6:$Z$6,IF(Init!$R$9="Yes",LDD_previous!BB92:BY92,LDD_current!BB92:BY92))</f>
        <v>176984.67843750006</v>
      </c>
      <c r="H91" s="218">
        <f>-IRD!C92*Rates_previous!$H$32</f>
        <v>0</v>
      </c>
      <c r="I91" s="218">
        <f>+IF(AND(L91&gt;0,J91&gt;0),-1*MIN(L91,J91)*Rates_previous!$H$33,IF(AND(L91&lt;0,K91&lt;ABS(L91)),(-1*L91-K91)*Rates_previous!$H$33,IF(AND(K91&gt;0,J91&gt;0,L91&lt;=0,ABS(L91)&lt;K91),-1*MIN(K91,K91+L91,J91)*Rates_previous!$H$33,0)))*IF(VLOOKUP($B91,TOCA_current!$B:$AH,33,FALSE)=0,1,0)*(1-TOCA_previous!AI91)</f>
        <v>65329.525166542786</v>
      </c>
      <c r="J91" s="237">
        <f>MAX(IF(Init!$R$9="Yes",(TOCA_previous!S91/SUMPRODUCT(TOCA_previous!$D$4:$D$137,TOCA_previous!$S$4:$S$137)-TOCA_previous!Y91)*RT1SC!$C$3*VLOOKUP(Init!$R$3,Init!$K:$M,3,FALSE),V91),0)</f>
        <v>23670.117813964778</v>
      </c>
      <c r="K91" s="237">
        <f>IF(Init!$R$9="Yes",TOCA_previous!W91*VLOOKUP(Init!$R$3,Init!$K:$M,3,FALSE),W91)</f>
        <v>0</v>
      </c>
      <c r="L91" s="237">
        <f>IF(Init!$R$9="No",X91,IF(TOCA_previous!AA91=0,SUM(LS_previous!D92:AA92),0))</f>
        <v>150608.45384911998</v>
      </c>
      <c r="M91" s="218">
        <f>+TOCA_previous!$D91*SUM(Charges_NonSlice!D91:I91)</f>
        <v>22012793.495971061</v>
      </c>
      <c r="N91" s="218">
        <f>IF(Init!$R$9="Yes",TOCA_previous!AB91*RT1SC!$C$3*VLOOKUP(Init!$R$3,Init!$K:$M,3,FALSE)+IF(VLOOKUP($B91,TOCA_current!B:AS,33,FALSE)=0,SUM(LS_previous!D92:AA92),SUM(LS_previous!D92:AY92)/2),Z91)</f>
        <v>696644.61578973196</v>
      </c>
      <c r="O91" s="219">
        <f t="shared" si="3"/>
        <v>31.59831138724422</v>
      </c>
      <c r="P91" s="217">
        <f>(TOCA_current!AI91-(TOCA_current!AI91/TOCA_current!AF91)*LDD_current!D92)*Rates_current!$E$74*100*12</f>
        <v>22733588.505878966</v>
      </c>
      <c r="Q91" s="218">
        <f>(TOCA_current!AI91-LDD_current!D92)*Rates_current!$E$75*100*12</f>
        <v>-3379586.197650848</v>
      </c>
      <c r="R91" s="218">
        <f>IF(VLOOKUP($B91,TOCA_current!$B:$AH,33,FALSE)=0,(SUMPRODUCT(LS_Demand_Rates_Restatement!$C$5:$Z$5,LS_current!$D92:$AA92)-SUMPRODUCT(LS_Demand_Rates_Restatement!$C$5:$Z$5,LDD_current!$F92:$AC92)),(SUMPRODUCT(LS_Demand_Rates_Restatement!$C$5:$AX$5,LS_current!$D92:$AY92)-SUMPRODUCT(LS_Demand_Rates_Restatement!$C$5:$AX$5,LDD_current!$F92:$BA92))/2)</f>
        <v>4593.0728792562004</v>
      </c>
      <c r="S91" s="218">
        <f>+SUMPRODUCT(LS_Demand_Rates_Restatement!$C$7:$Z$7,Demand_current!D92:AA92)-SUMPRODUCT(LS_Demand_Rates_Restatement!$C$7:$Z$7,LDD_current!BB92:BY92)</f>
        <v>218194.45522136748</v>
      </c>
      <c r="T91" s="218">
        <f>-IRD!G92*Rates_current!$H$32</f>
        <v>0</v>
      </c>
      <c r="U91" s="218">
        <f>+IF(AND(X91&gt;0,V91&gt;0),-1*MIN(X91,V91)*Rates_current!$H$33,IF(AND(X91&lt;0,W91&lt;ABS(X91)),(-1*X91-W91)*Rates_current!$H$33,0))*IF(VLOOKUP($B91,TOCA_current!$B:$AH,33,FALSE)=0,1,0)*(1-TOCA_current!AP91)</f>
        <v>0</v>
      </c>
      <c r="V91" s="237">
        <f>MAX((TOCA_current!S91/SUMPRODUCT(TOCA_current!$D$4:$D$137,TOCA_current!$S$4:$S$137)-TOCA_current!AF91)*RT1SC!$C$4*VLOOKUP(Init!$R$4,Init!$K:$M,3,FALSE),0)</f>
        <v>0</v>
      </c>
      <c r="W91" s="237">
        <f>TOCA_current!X91*VLOOKUP(Init!$R$4,Init!$K:$M,3,FALSE)</f>
        <v>133314.76800000001</v>
      </c>
      <c r="X91" s="237">
        <f>IF(TOCA_current!AH91=0,SUM(LS_current!D92:AA92),0)</f>
        <v>-4.537405608822155</v>
      </c>
      <c r="Y91" s="218">
        <f>TOCA_current!D91*SUM(Charges_NonSlice!P91:U91)</f>
        <v>19576789.836328741</v>
      </c>
      <c r="Z91" s="218">
        <f>TOCA_current!AI91*RT1SC!$C$4*VLOOKUP(Init!$R$4,Init!$K:$M,3,FALSE)+IF(VLOOKUP($B91,TOCA_current!B:AM,33,FALSE)=0,SUM(LS_current!D92:AA92),SUM(LS_current!D92:AY92)/2)</f>
        <v>563342.81732601533</v>
      </c>
      <c r="AA91" s="219">
        <f t="shared" si="4"/>
        <v>34.751112882299068</v>
      </c>
      <c r="AB91" s="224">
        <f>IF(TOCA_current!E91=1,"",AA91/O91-1)</f>
        <v>9.9777531033749867E-2</v>
      </c>
      <c r="AC91" s="235">
        <f t="shared" si="5"/>
        <v>5</v>
      </c>
    </row>
    <row r="92" spans="2:29" x14ac:dyDescent="0.25">
      <c r="B92" s="27">
        <v>10284</v>
      </c>
      <c r="C92" s="28" t="s">
        <v>96</v>
      </c>
      <c r="D92" s="217">
        <f>IF(Init!$R$9="Yes",(TOCA_previous!AB92-(TOCA_previous!AB92/IF(TOCA_previous!Y92=0,1,TOCA_previous!Y92))*LDD_previous!D93),(TOCA_current!AI92-(TOCA_current!AI92/TOCA_current!AF92)*LDD_current!D93))*Rates_previous!$E$74*100*12</f>
        <v>3195578.0465344507</v>
      </c>
      <c r="E92" s="218">
        <f>IF(Init!$R$9="Yes",(TOCA_previous!AB92-LDD_previous!D93),(TOCA_current!AI92-LDD_current!D93))*Rates_previous!$E$75*100*12</f>
        <v>-491411.54284830717</v>
      </c>
      <c r="F92" s="218">
        <f>IF(VLOOKUP($B92,TOCA_current!$B:$AH,33,FALSE)=0,(SUMPRODUCT(LS_Demand_Rates_Restatement!$C$4:$Z$4,IF(Init!$R$9="Yes",LS_previous!$D93:$AA93,LS_current!$D93:$AA93))-SUMPRODUCT(LS_Demand_Rates_Restatement!$C$4:$Z$4,IF(Init!$R$9="Yes",LDD_previous!$F93:$AC93,LDD_current!$F93:$AC93))),(SUMPRODUCT(LS_Demand_Rates_Restatement!$C$4:$AX$4,IF(Init!$R$9="Yes",LS_previous!$D93:$AY93,LS_current!$D93:$AY93))-SUMPRODUCT(LS_Demand_Rates_Restatement!$C$4:$AX$4,IF(Init!$R$9="Yes",LDD_previous!$F93:$BA93,LDD_current!$F93:$BA93)))/2)</f>
        <v>32535.919300135058</v>
      </c>
      <c r="G92" s="218">
        <f>+SUMPRODUCT(LS_Demand_Rates_Restatement!$C$6:$Z$6,IF(Init!$R$9="Yes",Demand_previous!D93:AA93,Demand_current!D93:AA93))-SUMPRODUCT(LS_Demand_Rates_Restatement!$C$6:$Z$6,IF(Init!$R$9="Yes",LDD_previous!BB93:BY93,LDD_current!BB93:BY93))</f>
        <v>148331.58680007735</v>
      </c>
      <c r="H92" s="218">
        <f>-IRD!C93*Rates_previous!$H$32</f>
        <v>0</v>
      </c>
      <c r="I92" s="218">
        <f>+IF(AND(L92&gt;0,J92&gt;0),-1*MIN(L92,J92)*Rates_previous!$H$33,IF(AND(L92&lt;0,K92&lt;ABS(L92)),(-1*L92-K92)*Rates_previous!$H$33,IF(AND(K92&gt;0,J92&gt;0,L92&lt;=0,ABS(L92)&lt;K92),-1*MIN(K92,K92+L92,J92)*Rates_previous!$H$33,0)))*IF(VLOOKUP($B92,TOCA_current!$B:$AH,33,FALSE)=0,1,0)*(1-TOCA_previous!AI92)</f>
        <v>-4293.2593941261794</v>
      </c>
      <c r="J92" s="237">
        <f>MAX(IF(Init!$R$9="Yes",(TOCA_previous!S92/SUMPRODUCT(TOCA_previous!$D$4:$D$137,TOCA_previous!$S$4:$S$137)-TOCA_previous!Y92)*RT1SC!$C$3*VLOOKUP(Init!$R$3,Init!$K:$M,3,FALSE),V92),0)</f>
        <v>0</v>
      </c>
      <c r="K92" s="237">
        <f>IF(Init!$R$9="Yes",TOCA_previous!W92*VLOOKUP(Init!$R$3,Init!$K:$M,3,FALSE),W92)</f>
        <v>0</v>
      </c>
      <c r="L92" s="237">
        <f>IF(Init!$R$9="No",X92,IF(TOCA_previous!AA92=0,SUM(LS_previous!D93:AA93),0))</f>
        <v>-1642.2043094399889</v>
      </c>
      <c r="M92" s="218">
        <f>+TOCA_previous!$D92*SUM(Charges_NonSlice!D92:I92)</f>
        <v>2880740.7503922302</v>
      </c>
      <c r="N92" s="218">
        <f>IF(Init!$R$9="Yes",TOCA_previous!AB92*RT1SC!$C$3*VLOOKUP(Init!$R$3,Init!$K:$M,3,FALSE)+IF(VLOOKUP($B92,TOCA_current!B:AS,33,FALSE)=0,SUM(LS_previous!D93:AA93),SUM(LS_previous!D93:AY93)/2),Z92)</f>
        <v>87721.294641216009</v>
      </c>
      <c r="O92" s="219">
        <f t="shared" si="3"/>
        <v>32.839697158763876</v>
      </c>
      <c r="P92" s="217">
        <f>(TOCA_current!AI92-(TOCA_current!AI92/TOCA_current!AF92)*LDD_current!D93)*Rates_current!$E$74*100*12</f>
        <v>3272509.4840147449</v>
      </c>
      <c r="Q92" s="218">
        <f>(TOCA_current!AI92-LDD_current!D93)*Rates_current!$E$75*100*12</f>
        <v>-486492.833324473</v>
      </c>
      <c r="R92" s="218">
        <f>IF(VLOOKUP($B92,TOCA_current!$B:$AH,33,FALSE)=0,(SUMPRODUCT(LS_Demand_Rates_Restatement!$C$5:$Z$5,LS_current!$D93:$AA93)-SUMPRODUCT(LS_Demand_Rates_Restatement!$C$5:$Z$5,LDD_current!$F93:$AC93)),(SUMPRODUCT(LS_Demand_Rates_Restatement!$C$5:$AX$5,LS_current!$D93:$AY93)-SUMPRODUCT(LS_Demand_Rates_Restatement!$C$5:$AX$5,LDD_current!$F93:$BA93))/2)</f>
        <v>70767.516896308167</v>
      </c>
      <c r="S92" s="218">
        <f>+SUMPRODUCT(LS_Demand_Rates_Restatement!$C$7:$Z$7,Demand_current!D93:AA93)-SUMPRODUCT(LS_Demand_Rates_Restatement!$C$7:$Z$7,LDD_current!BB93:BY93)</f>
        <v>152835.7373233065</v>
      </c>
      <c r="T92" s="218">
        <f>-IRD!G93*Rates_current!$H$32</f>
        <v>0</v>
      </c>
      <c r="U92" s="218">
        <f>+IF(AND(X92&gt;0,V92&gt;0),-1*MIN(X92,V92)*Rates_current!$H$33,IF(AND(X92&lt;0,W92&lt;ABS(X92)),(-1*X92-W92)*Rates_current!$H$33,0))*IF(VLOOKUP($B92,TOCA_current!$B:$AH,33,FALSE)=0,1,0)*(1-TOCA_current!AP92)</f>
        <v>15970.215690110805</v>
      </c>
      <c r="V92" s="237">
        <f>MAX((TOCA_current!S92/SUMPRODUCT(TOCA_current!$D$4:$D$137,TOCA_current!$S$4:$S$137)-TOCA_current!AF92)*RT1SC!$C$4*VLOOKUP(Init!$R$4,Init!$K:$M,3,FALSE),0)</f>
        <v>2544.4219758253116</v>
      </c>
      <c r="W92" s="237">
        <f>TOCA_current!X92*VLOOKUP(Init!$R$4,Init!$K:$M,3,FALSE)</f>
        <v>0</v>
      </c>
      <c r="X92" s="237">
        <f>IF(TOCA_current!AH92=0,SUM(LS_current!D93:AA93),0)</f>
        <v>1909.5705246298753</v>
      </c>
      <c r="Y92" s="218">
        <f>TOCA_current!D92*SUM(Charges_NonSlice!P92:U92)</f>
        <v>3025590.1205999972</v>
      </c>
      <c r="Z92" s="218">
        <f>TOCA_current!AI92*RT1SC!$C$4*VLOOKUP(Init!$R$4,Init!$K:$M,3,FALSE)+IF(VLOOKUP($B92,TOCA_current!B:AM,33,FALSE)=0,SUM(LS_current!D93:AA93),SUM(LS_current!D93:AY93)/2)</f>
        <v>87723.417201989883</v>
      </c>
      <c r="AA92" s="219">
        <f t="shared" si="4"/>
        <v>34.49010785379398</v>
      </c>
      <c r="AB92" s="224">
        <f>IF(TOCA_current!E92=1,"",AA92/O92-1)</f>
        <v>5.0256574750101146E-2</v>
      </c>
      <c r="AC92" s="235">
        <f t="shared" si="5"/>
        <v>104</v>
      </c>
    </row>
    <row r="93" spans="2:29" x14ac:dyDescent="0.25">
      <c r="B93" s="27">
        <v>10285</v>
      </c>
      <c r="C93" s="28" t="s">
        <v>97</v>
      </c>
      <c r="D93" s="217">
        <f>IF(Init!$R$9="Yes",(TOCA_previous!AB93-(TOCA_previous!AB93/IF(TOCA_previous!Y93=0,1,TOCA_previous!Y93))*LDD_previous!D94),(TOCA_current!AI93-(TOCA_current!AI93/TOCA_current!AF93)*LDD_current!D94))*Rates_previous!$E$74*100*12</f>
        <v>2025099.762576401</v>
      </c>
      <c r="E93" s="218">
        <f>IF(Init!$R$9="Yes",(TOCA_previous!AB93-LDD_previous!D94),(TOCA_current!AI93-LDD_current!D94))*Rates_previous!$E$75*100*12</f>
        <v>-311417.02197780483</v>
      </c>
      <c r="F93" s="218">
        <f>IF(VLOOKUP($B93,TOCA_current!$B:$AH,33,FALSE)=0,(SUMPRODUCT(LS_Demand_Rates_Restatement!$C$4:$Z$4,IF(Init!$R$9="Yes",LS_previous!$D94:$AA94,LS_current!$D94:$AA94))-SUMPRODUCT(LS_Demand_Rates_Restatement!$C$4:$Z$4,IF(Init!$R$9="Yes",LDD_previous!$F94:$AC94,LDD_current!$F94:$AC94))),(SUMPRODUCT(LS_Demand_Rates_Restatement!$C$4:$AX$4,IF(Init!$R$9="Yes",LS_previous!$D94:$AY94,LS_current!$D94:$AY94))-SUMPRODUCT(LS_Demand_Rates_Restatement!$C$4:$AX$4,IF(Init!$R$9="Yes",LDD_previous!$F94:$BA94,LDD_current!$F94:$BA94)))/2)</f>
        <v>-1747.0707209699422</v>
      </c>
      <c r="G93" s="218">
        <f>+SUMPRODUCT(LS_Demand_Rates_Restatement!$C$6:$Z$6,IF(Init!$R$9="Yes",Demand_previous!D94:AA94,Demand_current!D94:AA94))-SUMPRODUCT(LS_Demand_Rates_Restatement!$C$6:$Z$6,IF(Init!$R$9="Yes",LDD_previous!BB94:BY94,LDD_current!BB94:BY94))</f>
        <v>107164.03250963948</v>
      </c>
      <c r="H93" s="218">
        <f>-IRD!C94*Rates_previous!$H$32</f>
        <v>0</v>
      </c>
      <c r="I93" s="218">
        <f>+IF(AND(L93&gt;0,J93&gt;0),-1*MIN(L93,J93)*Rates_previous!$H$33,IF(AND(L93&lt;0,K93&lt;ABS(L93)),(-1*L93-K93)*Rates_previous!$H$33,IF(AND(K93&gt;0,J93&gt;0,L93&lt;=0,ABS(L93)&lt;K93),-1*MIN(K93,K93+L93,J93)*Rates_previous!$H$33,0)))*IF(VLOOKUP($B93,TOCA_current!$B:$AH,33,FALSE)=0,1,0)*(1-TOCA_previous!AI93)</f>
        <v>3.2601840082089213</v>
      </c>
      <c r="J93" s="237">
        <f>MAX(IF(Init!$R$9="Yes",(TOCA_previous!S93/SUMPRODUCT(TOCA_previous!$D$4:$D$137,TOCA_previous!$S$4:$S$137)-TOCA_previous!Y93)*RT1SC!$C$3*VLOOKUP(Init!$R$3,Init!$K:$M,3,FALSE),V93),0)</f>
        <v>1.2646147891257187</v>
      </c>
      <c r="K93" s="237">
        <f>IF(Init!$R$9="Yes",TOCA_previous!W93*VLOOKUP(Init!$R$3,Init!$K:$M,3,FALSE),W93)</f>
        <v>832.2</v>
      </c>
      <c r="L93" s="237">
        <f>IF(Init!$R$9="No",X93,IF(TOCA_previous!AA93=0,SUM(LS_previous!D94:AA94),0))</f>
        <v>0</v>
      </c>
      <c r="M93" s="218">
        <f>+TOCA_previous!$D93*SUM(Charges_NonSlice!D93:I93)</f>
        <v>0</v>
      </c>
      <c r="N93" s="218">
        <f>IF(Init!$R$9="Yes",TOCA_previous!AB93*RT1SC!$C$3*VLOOKUP(Init!$R$3,Init!$K:$M,3,FALSE)+IF(VLOOKUP($B93,TOCA_current!B:AS,33,FALSE)=0,SUM(LS_previous!D94:AA94),SUM(LS_previous!D94:AY94)/2),Z93)</f>
        <v>57429.263102148005</v>
      </c>
      <c r="O93" s="219">
        <f t="shared" si="3"/>
        <v>0</v>
      </c>
      <c r="P93" s="217">
        <f>(TOCA_current!AI93-(TOCA_current!AI93/TOCA_current!AF93)*LDD_current!D94)*Rates_current!$E$74*100*12</f>
        <v>2139685.36997589</v>
      </c>
      <c r="Q93" s="218">
        <f>(TOCA_current!AI93-LDD_current!D94)*Rates_current!$E$75*100*12</f>
        <v>-318086.6558667561</v>
      </c>
      <c r="R93" s="218">
        <f>IF(VLOOKUP($B93,TOCA_current!$B:$AH,33,FALSE)=0,(SUMPRODUCT(LS_Demand_Rates_Restatement!$C$5:$Z$5,LS_current!$D94:$AA94)-SUMPRODUCT(LS_Demand_Rates_Restatement!$C$5:$Z$5,LDD_current!$F94:$AC94)),(SUMPRODUCT(LS_Demand_Rates_Restatement!$C$5:$AX$5,LS_current!$D94:$AY94)-SUMPRODUCT(LS_Demand_Rates_Restatement!$C$5:$AX$5,LDD_current!$F94:$BA94))/2)</f>
        <v>-1645.3113568624133</v>
      </c>
      <c r="S93" s="218">
        <f>+SUMPRODUCT(LS_Demand_Rates_Restatement!$C$7:$Z$7,Demand_current!D94:AA94)-SUMPRODUCT(LS_Demand_Rates_Restatement!$C$7:$Z$7,LDD_current!BB94:BY94)</f>
        <v>-7797.0422058420136</v>
      </c>
      <c r="T93" s="218">
        <f>-IRD!G94*Rates_current!$H$32</f>
        <v>0</v>
      </c>
      <c r="U93" s="218">
        <f>+IF(AND(X93&gt;0,V93&gt;0),-1*MIN(X93,V93)*Rates_current!$H$33,IF(AND(X93&lt;0,W93&lt;ABS(X93)),(-1*X93-W93)*Rates_current!$H$33,0))*IF(VLOOKUP($B93,TOCA_current!$B:$AH,33,FALSE)=0,1,0)*(1-TOCA_current!AP93)</f>
        <v>0</v>
      </c>
      <c r="V93" s="237">
        <f>MAX((TOCA_current!S93/SUMPRODUCT(TOCA_current!$D$4:$D$137,TOCA_current!$S$4:$S$137)-TOCA_current!AF93)*RT1SC!$C$4*VLOOKUP(Init!$R$4,Init!$K:$M,3,FALSE),0)</f>
        <v>80.275599623717312</v>
      </c>
      <c r="W93" s="237">
        <f>TOCA_current!X93*VLOOKUP(Init!$R$4,Init!$K:$M,3,FALSE)</f>
        <v>0</v>
      </c>
      <c r="X93" s="237">
        <f>IF(TOCA_current!AH93=0,SUM(LS_current!D94:AA94),0)</f>
        <v>0</v>
      </c>
      <c r="Y93" s="218">
        <f>TOCA_current!D93*SUM(Charges_NonSlice!P93:U93)</f>
        <v>0</v>
      </c>
      <c r="Z93" s="218">
        <f>TOCA_current!AI93*RT1SC!$C$4*VLOOKUP(Init!$R$4,Init!$K:$M,3,FALSE)+IF(VLOOKUP($B93,TOCA_current!B:AM,33,FALSE)=0,SUM(LS_current!D94:AA94),SUM(LS_current!D94:AY94)/2)</f>
        <v>56708.292532679996</v>
      </c>
      <c r="AA93" s="219">
        <f t="shared" si="4"/>
        <v>0</v>
      </c>
      <c r="AB93" s="224" t="str">
        <f>IF(TOCA_current!E93=1,"",AA93/O93-1)</f>
        <v/>
      </c>
      <c r="AC93" s="235" t="str">
        <f t="shared" si="5"/>
        <v/>
      </c>
    </row>
    <row r="94" spans="2:29" x14ac:dyDescent="0.25">
      <c r="B94" s="27">
        <v>10286</v>
      </c>
      <c r="C94" s="28" t="s">
        <v>98</v>
      </c>
      <c r="D94" s="217">
        <f>IF(Init!$R$9="Yes",(TOCA_previous!AB94-(TOCA_previous!AB94/IF(TOCA_previous!Y94=0,1,TOCA_previous!Y94))*LDD_previous!D95),(TOCA_current!AI94-(TOCA_current!AI94/TOCA_current!AF94)*LDD_current!D95))*Rates_previous!$E$74*100*12</f>
        <v>7745296.4866799992</v>
      </c>
      <c r="E94" s="218">
        <f>IF(Init!$R$9="Yes",(TOCA_previous!AB94-LDD_previous!D95),(TOCA_current!AI94-LDD_current!D95))*Rates_previous!$E$75*100*12</f>
        <v>-1191060.9100800001</v>
      </c>
      <c r="F94" s="218">
        <f>IF(VLOOKUP($B94,TOCA_current!$B:$AH,33,FALSE)=0,(SUMPRODUCT(LS_Demand_Rates_Restatement!$C$4:$Z$4,IF(Init!$R$9="Yes",LS_previous!$D95:$AA95,LS_current!$D95:$AA95))-SUMPRODUCT(LS_Demand_Rates_Restatement!$C$4:$Z$4,IF(Init!$R$9="Yes",LDD_previous!$F95:$AC95,LDD_current!$F95:$AC95))),(SUMPRODUCT(LS_Demand_Rates_Restatement!$C$4:$AX$4,IF(Init!$R$9="Yes",LS_previous!$D95:$AY95,LS_current!$D95:$AY95))-SUMPRODUCT(LS_Demand_Rates_Restatement!$C$4:$AX$4,IF(Init!$R$9="Yes",LDD_previous!$F95:$BA95,LDD_current!$F95:$BA95)))/2)</f>
        <v>222280.53199104907</v>
      </c>
      <c r="G94" s="218">
        <f>+SUMPRODUCT(LS_Demand_Rates_Restatement!$C$6:$Z$6,IF(Init!$R$9="Yes",Demand_previous!D95:AA95,Demand_current!D95:AA95))-SUMPRODUCT(LS_Demand_Rates_Restatement!$C$6:$Z$6,IF(Init!$R$9="Yes",LDD_previous!BB95:BY95,LDD_current!BB95:BY95))</f>
        <v>0</v>
      </c>
      <c r="H94" s="218">
        <f>-IRD!C95*Rates_previous!$H$32</f>
        <v>-554081.51</v>
      </c>
      <c r="I94" s="218">
        <f>+IF(AND(L94&gt;0,J94&gt;0),-1*MIN(L94,J94)*Rates_previous!$H$33,IF(AND(L94&lt;0,K94&lt;ABS(L94)),(-1*L94-K94)*Rates_previous!$H$33,IF(AND(K94&gt;0,J94&gt;0,L94&lt;=0,ABS(L94)&lt;K94),-1*MIN(K94,K94+L94,J94)*Rates_previous!$H$33,0)))*IF(VLOOKUP($B94,TOCA_current!$B:$AH,33,FALSE)=0,1,0)*(1-TOCA_previous!AI94)</f>
        <v>0</v>
      </c>
      <c r="J94" s="237">
        <f>MAX(IF(Init!$R$9="Yes",(TOCA_previous!S94/SUMPRODUCT(TOCA_previous!$D$4:$D$137,TOCA_previous!$S$4:$S$137)-TOCA_previous!Y94)*RT1SC!$C$3*VLOOKUP(Init!$R$3,Init!$K:$M,3,FALSE),V94),0)</f>
        <v>0</v>
      </c>
      <c r="K94" s="237">
        <f>IF(Init!$R$9="Yes",TOCA_previous!W94*VLOOKUP(Init!$R$3,Init!$K:$M,3,FALSE),W94)</f>
        <v>9916.32</v>
      </c>
      <c r="L94" s="237">
        <f>IF(Init!$R$9="No",X94,IF(TOCA_previous!AA94=0,SUM(LS_previous!D95:AA95),0))</f>
        <v>0</v>
      </c>
      <c r="M94" s="218">
        <f>+TOCA_previous!$D94*SUM(Charges_NonSlice!D94:I94)</f>
        <v>6222434.5985910483</v>
      </c>
      <c r="N94" s="218">
        <f>IF(Init!$R$9="Yes",TOCA_previous!AB94*RT1SC!$C$3*VLOOKUP(Init!$R$3,Init!$K:$M,3,FALSE)+IF(VLOOKUP($B94,TOCA_current!B:AS,33,FALSE)=0,SUM(LS_previous!D95:AA95),SUM(LS_previous!D95:AY95)/2),Z94)</f>
        <v>205151.59217038803</v>
      </c>
      <c r="O94" s="219">
        <f t="shared" si="3"/>
        <v>30.330910585490482</v>
      </c>
      <c r="P94" s="217">
        <f>(TOCA_current!AI94-(TOCA_current!AI94/TOCA_current!AF94)*LDD_current!D95)*Rates_current!$E$74*100*12</f>
        <v>7167289.7201437876</v>
      </c>
      <c r="Q94" s="218">
        <f>(TOCA_current!AI94-LDD_current!D95)*Rates_current!$E$75*100*12</f>
        <v>-1065492.7358476096</v>
      </c>
      <c r="R94" s="218">
        <f>IF(VLOOKUP($B94,TOCA_current!$B:$AH,33,FALSE)=0,(SUMPRODUCT(LS_Demand_Rates_Restatement!$C$5:$Z$5,LS_current!$D95:$AA95)-SUMPRODUCT(LS_Demand_Rates_Restatement!$C$5:$Z$5,LDD_current!$F95:$AC95)),(SUMPRODUCT(LS_Demand_Rates_Restatement!$C$5:$AX$5,LS_current!$D95:$AY95)-SUMPRODUCT(LS_Demand_Rates_Restatement!$C$5:$AX$5,LDD_current!$F95:$BA95))/2)</f>
        <v>56098.247405975024</v>
      </c>
      <c r="S94" s="218">
        <f>+SUMPRODUCT(LS_Demand_Rates_Restatement!$C$7:$Z$7,Demand_current!D95:AA95)-SUMPRODUCT(LS_Demand_Rates_Restatement!$C$7:$Z$7,LDD_current!BB95:BY95)</f>
        <v>0</v>
      </c>
      <c r="T94" s="218">
        <f>-IRD!G95*Rates_current!$H$32</f>
        <v>-652153.93726999999</v>
      </c>
      <c r="U94" s="218">
        <f>+IF(AND(X94&gt;0,V94&gt;0),-1*MIN(X94,V94)*Rates_current!$H$33,IF(AND(X94&lt;0,W94&lt;ABS(X94)),(-1*X94-W94)*Rates_current!$H$33,0))*IF(VLOOKUP($B94,TOCA_current!$B:$AH,33,FALSE)=0,1,0)*(1-TOCA_current!AP94)</f>
        <v>0</v>
      </c>
      <c r="V94" s="237">
        <f>MAX((TOCA_current!S94/SUMPRODUCT(TOCA_current!$D$4:$D$137,TOCA_current!$S$4:$S$137)-TOCA_current!AF94)*RT1SC!$C$4*VLOOKUP(Init!$R$4,Init!$K:$M,3,FALSE),0)</f>
        <v>2.8980739125683543</v>
      </c>
      <c r="W94" s="237">
        <f>TOCA_current!X94*VLOOKUP(Init!$R$4,Init!$K:$M,3,FALSE)</f>
        <v>61356.240000000005</v>
      </c>
      <c r="X94" s="237">
        <f>IF(TOCA_current!AH94=0,SUM(LS_current!D95:AA95),0)</f>
        <v>0</v>
      </c>
      <c r="Y94" s="218">
        <f>TOCA_current!D94*SUM(Charges_NonSlice!P94:U94)</f>
        <v>5505741.2944321539</v>
      </c>
      <c r="Z94" s="218">
        <f>TOCA_current!AI94*RT1SC!$C$4*VLOOKUP(Init!$R$4,Init!$K:$M,3,FALSE)+IF(VLOOKUP($B94,TOCA_current!B:AM,33,FALSE)=0,SUM(LS_current!D95:AA95),SUM(LS_current!D95:AY95)/2)</f>
        <v>177611.12461725407</v>
      </c>
      <c r="AA94" s="219">
        <f t="shared" si="4"/>
        <v>30.998853851620158</v>
      </c>
      <c r="AB94" s="224">
        <f>IF(TOCA_current!E94=1,"",AA94/O94-1)</f>
        <v>2.2021866578882054E-2</v>
      </c>
      <c r="AC94" s="235">
        <f t="shared" si="5"/>
        <v>116</v>
      </c>
    </row>
    <row r="95" spans="2:29" x14ac:dyDescent="0.25">
      <c r="B95" s="27">
        <v>10288</v>
      </c>
      <c r="C95" s="28" t="s">
        <v>99</v>
      </c>
      <c r="D95" s="217">
        <f>IF(Init!$R$9="Yes",(TOCA_previous!AB95-(TOCA_previous!AB95/IF(TOCA_previous!Y95=0,1,TOCA_previous!Y95))*LDD_previous!D96),(TOCA_current!AI95-(TOCA_current!AI95/TOCA_current!AF95)*LDD_current!D96))*Rates_previous!$E$74*100*12</f>
        <v>7738168.3006267296</v>
      </c>
      <c r="E95" s="218">
        <f>IF(Init!$R$9="Yes",(TOCA_previous!AB95-LDD_previous!D96),(TOCA_current!AI95-LDD_current!D96))*Rates_previous!$E$75*100*12</f>
        <v>-1189964.7475531776</v>
      </c>
      <c r="F95" s="218">
        <f>IF(VLOOKUP($B95,TOCA_current!$B:$AH,33,FALSE)=0,(SUMPRODUCT(LS_Demand_Rates_Restatement!$C$4:$Z$4,IF(Init!$R$9="Yes",LS_previous!$D96:$AA96,LS_current!$D96:$AA96))-SUMPRODUCT(LS_Demand_Rates_Restatement!$C$4:$Z$4,IF(Init!$R$9="Yes",LDD_previous!$F96:$AC96,LDD_current!$F96:$AC96))),(SUMPRODUCT(LS_Demand_Rates_Restatement!$C$4:$AX$4,IF(Init!$R$9="Yes",LS_previous!$D96:$AY96,LS_current!$D96:$AY96))-SUMPRODUCT(LS_Demand_Rates_Restatement!$C$4:$AX$4,IF(Init!$R$9="Yes",LDD_previous!$F96:$BA96,LDD_current!$F96:$BA96)))/2)</f>
        <v>-124567.20787955821</v>
      </c>
      <c r="G95" s="218">
        <f>+SUMPRODUCT(LS_Demand_Rates_Restatement!$C$6:$Z$6,IF(Init!$R$9="Yes",Demand_previous!D96:AA96,Demand_current!D96:AA96))-SUMPRODUCT(LS_Demand_Rates_Restatement!$C$6:$Z$6,IF(Init!$R$9="Yes",LDD_previous!BB96:BY96,LDD_current!BB96:BY96))</f>
        <v>435059.3578288072</v>
      </c>
      <c r="H95" s="218">
        <f>-IRD!C96*Rates_previous!$H$32</f>
        <v>0</v>
      </c>
      <c r="I95" s="218">
        <f>+IF(AND(L95&gt;0,J95&gt;0),-1*MIN(L95,J95)*Rates_previous!$H$33,IF(AND(L95&lt;0,K95&lt;ABS(L95)),(-1*L95-K95)*Rates_previous!$H$33,IF(AND(K95&gt;0,J95&gt;0,L95&lt;=0,ABS(L95)&lt;K95),-1*MIN(K95,K95+L95,J95)*Rates_previous!$H$33,0)))*IF(VLOOKUP($B95,TOCA_current!$B:$AH,33,FALSE)=0,1,0)*(1-TOCA_previous!AI95)</f>
        <v>-2044.4445489407306</v>
      </c>
      <c r="J95" s="237">
        <f>MAX(IF(Init!$R$9="Yes",(TOCA_previous!S95/SUMPRODUCT(TOCA_previous!$D$4:$D$137,TOCA_previous!$S$4:$S$137)-TOCA_previous!Y95)*RT1SC!$C$3*VLOOKUP(Init!$R$3,Init!$K:$M,3,FALSE),V95),0)</f>
        <v>0</v>
      </c>
      <c r="K95" s="237">
        <f>IF(Init!$R$9="Yes",TOCA_previous!W95*VLOOKUP(Init!$R$3,Init!$K:$M,3,FALSE),W95)</f>
        <v>11501.88</v>
      </c>
      <c r="L95" s="237">
        <f>IF(Init!$R$9="No",X95,IF(TOCA_previous!AA95=0,SUM(LS_previous!D96:AA96),0))</f>
        <v>-12288.153900159978</v>
      </c>
      <c r="M95" s="218">
        <f>+TOCA_previous!$D95*SUM(Charges_NonSlice!D95:I95)</f>
        <v>6856651.2584738601</v>
      </c>
      <c r="N95" s="218">
        <f>IF(Init!$R$9="Yes",TOCA_previous!AB95*RT1SC!$C$3*VLOOKUP(Init!$R$3,Init!$K:$M,3,FALSE)+IF(VLOOKUP($B95,TOCA_current!B:AS,33,FALSE)=0,SUM(LS_previous!D96:AA96),SUM(LS_previous!D96:AY96)/2),Z95)</f>
        <v>205286.03467222399</v>
      </c>
      <c r="O95" s="219">
        <f t="shared" si="3"/>
        <v>33.400475923370699</v>
      </c>
      <c r="P95" s="217">
        <f>(TOCA_current!AI95-(TOCA_current!AI95/TOCA_current!AF95)*LDD_current!D96)*Rates_current!$E$74*100*12</f>
        <v>8246357.2050933801</v>
      </c>
      <c r="Q95" s="218">
        <f>(TOCA_current!AI95-LDD_current!D96)*Rates_current!$E$75*100*12</f>
        <v>-1225907.4269785935</v>
      </c>
      <c r="R95" s="218">
        <f>IF(VLOOKUP($B95,TOCA_current!$B:$AH,33,FALSE)=0,(SUMPRODUCT(LS_Demand_Rates_Restatement!$C$5:$Z$5,LS_current!$D96:$AA96)-SUMPRODUCT(LS_Demand_Rates_Restatement!$C$5:$Z$5,LDD_current!$F96:$AC96)),(SUMPRODUCT(LS_Demand_Rates_Restatement!$C$5:$AX$5,LS_current!$D96:$AY96)-SUMPRODUCT(LS_Demand_Rates_Restatement!$C$5:$AX$5,LDD_current!$F96:$BA96))/2)</f>
        <v>122224.45741292933</v>
      </c>
      <c r="S95" s="218">
        <f>+SUMPRODUCT(LS_Demand_Rates_Restatement!$C$7:$Z$7,Demand_current!D96:AA96)-SUMPRODUCT(LS_Demand_Rates_Restatement!$C$7:$Z$7,LDD_current!BB96:BY96)</f>
        <v>463972.90776954807</v>
      </c>
      <c r="T95" s="218">
        <f>-IRD!G96*Rates_current!$H$32</f>
        <v>0</v>
      </c>
      <c r="U95" s="218">
        <f>+IF(AND(X95&gt;0,V95&gt;0),-1*MIN(X95,V95)*Rates_current!$H$33,IF(AND(X95&lt;0,W95&lt;ABS(X95)),(-1*X95-W95)*Rates_current!$H$33,0))*IF(VLOOKUP($B95,TOCA_current!$B:$AH,33,FALSE)=0,1,0)*(1-TOCA_current!AP95)</f>
        <v>0</v>
      </c>
      <c r="V95" s="237">
        <f>MAX((TOCA_current!S95/SUMPRODUCT(TOCA_current!$D$4:$D$137,TOCA_current!$S$4:$S$137)-TOCA_current!AF95)*RT1SC!$C$4*VLOOKUP(Init!$R$4,Init!$K:$M,3,FALSE),0)</f>
        <v>0</v>
      </c>
      <c r="W95" s="237">
        <f>TOCA_current!X95*VLOOKUP(Init!$R$4,Init!$K:$M,3,FALSE)</f>
        <v>0</v>
      </c>
      <c r="X95" s="237">
        <f>IF(TOCA_current!AH95=0,SUM(LS_current!D96:AA96),0)</f>
        <v>1645.0716266185109</v>
      </c>
      <c r="Y95" s="218">
        <f>TOCA_current!D95*SUM(Charges_NonSlice!P95:U95)</f>
        <v>7606647.1432972634</v>
      </c>
      <c r="Z95" s="218">
        <f>TOCA_current!AI95*RT1SC!$C$4*VLOOKUP(Init!$R$4,Init!$K:$M,3,FALSE)+IF(VLOOKUP($B95,TOCA_current!B:AM,33,FALSE)=0,SUM(LS_current!D96:AA96),SUM(LS_current!D96:AY96)/2)</f>
        <v>216793.08250641852</v>
      </c>
      <c r="AA95" s="219">
        <f t="shared" si="4"/>
        <v>35.087130342694657</v>
      </c>
      <c r="AB95" s="224">
        <f>IF(TOCA_current!E95=1,"",AA95/O95-1)</f>
        <v>5.049791575406215E-2</v>
      </c>
      <c r="AC95" s="235">
        <f t="shared" si="5"/>
        <v>103</v>
      </c>
    </row>
    <row r="96" spans="2:29" x14ac:dyDescent="0.25">
      <c r="B96" s="27">
        <v>10291</v>
      </c>
      <c r="C96" s="28" t="s">
        <v>100</v>
      </c>
      <c r="D96" s="217">
        <f>IF(Init!$R$9="Yes",(TOCA_previous!AB96-(TOCA_previous!AB96/IF(TOCA_previous!Y96=0,1,TOCA_previous!Y96))*LDD_previous!D97),(TOCA_current!AI96-(TOCA_current!AI96/TOCA_current!AF96)*LDD_current!D97))*Rates_previous!$E$74*100*12</f>
        <v>23968989.903030001</v>
      </c>
      <c r="E96" s="218">
        <f>IF(Init!$R$9="Yes",(TOCA_previous!AB96-LDD_previous!D97),(TOCA_current!AI96-LDD_current!D97))*Rates_previous!$E$75*100*12</f>
        <v>-3685917.8956800001</v>
      </c>
      <c r="F96" s="218">
        <f>IF(VLOOKUP($B96,TOCA_current!$B:$AH,33,FALSE)=0,(SUMPRODUCT(LS_Demand_Rates_Restatement!$C$4:$Z$4,IF(Init!$R$9="Yes",LS_previous!$D97:$AA97,LS_current!$D97:$AA97))-SUMPRODUCT(LS_Demand_Rates_Restatement!$C$4:$Z$4,IF(Init!$R$9="Yes",LDD_previous!$F97:$AC97,LDD_current!$F97:$AC97))),(SUMPRODUCT(LS_Demand_Rates_Restatement!$C$4:$AX$4,IF(Init!$R$9="Yes",LS_previous!$D97:$AY97,LS_current!$D97:$AY97))-SUMPRODUCT(LS_Demand_Rates_Restatement!$C$4:$AX$4,IF(Init!$R$9="Yes",LDD_previous!$F97:$BA97,LDD_current!$F97:$BA97)))/2)</f>
        <v>1176427.7294702732</v>
      </c>
      <c r="G96" s="218">
        <f>+SUMPRODUCT(LS_Demand_Rates_Restatement!$C$6:$Z$6,IF(Init!$R$9="Yes",Demand_previous!D97:AA97,Demand_current!D97:AA97))-SUMPRODUCT(LS_Demand_Rates_Restatement!$C$6:$Z$6,IF(Init!$R$9="Yes",LDD_previous!BB97:BY97,LDD_current!BB97:BY97))</f>
        <v>657092.86630777235</v>
      </c>
      <c r="H96" s="218">
        <f>-IRD!C97*Rates_previous!$H$32</f>
        <v>-362606.00999999995</v>
      </c>
      <c r="I96" s="218">
        <f>+IF(AND(L96&gt;0,J96&gt;0),-1*MIN(L96,J96)*Rates_previous!$H$33,IF(AND(L96&lt;0,K96&lt;ABS(L96)),(-1*L96-K96)*Rates_previous!$H$33,IF(AND(K96&gt;0,J96&gt;0,L96&lt;=0,ABS(L96)&lt;K96),-1*MIN(K96,K96+L96,J96)*Rates_previous!$H$33,0)))*IF(VLOOKUP($B96,TOCA_current!$B:$AH,33,FALSE)=0,1,0)*(1-TOCA_previous!AI96)</f>
        <v>92894.326045060909</v>
      </c>
      <c r="J96" s="237">
        <f>MAX(IF(Init!$R$9="Yes",(TOCA_previous!S96/SUMPRODUCT(TOCA_previous!$D$4:$D$137,TOCA_previous!$S$4:$S$137)-TOCA_previous!Y96)*RT1SC!$C$3*VLOOKUP(Init!$R$3,Init!$K:$M,3,FALSE),V96),0)</f>
        <v>46613.214400105688</v>
      </c>
      <c r="K96" s="237">
        <f>IF(Init!$R$9="Yes",TOCA_previous!W96*VLOOKUP(Init!$R$3,Init!$K:$M,3,FALSE),W96)</f>
        <v>0</v>
      </c>
      <c r="L96" s="237">
        <f>IF(Init!$R$9="No",X96,IF(TOCA_previous!AA96=0,SUM(LS_previous!D97:AA97),0))</f>
        <v>35428.804746400048</v>
      </c>
      <c r="M96" s="218">
        <f>+TOCA_previous!$D96*SUM(Charges_NonSlice!D96:I96)</f>
        <v>21846880.919173107</v>
      </c>
      <c r="N96" s="218">
        <f>IF(Init!$R$9="Yes",TOCA_previous!AB96*RT1SC!$C$3*VLOOKUP(Init!$R$3,Init!$K:$M,3,FALSE)+IF(VLOOKUP($B96,TOCA_current!B:AS,33,FALSE)=0,SUM(LS_previous!D97:AA97),SUM(LS_previous!D97:AY97)/2),Z96)</f>
        <v>703753.82846254006</v>
      </c>
      <c r="O96" s="219">
        <f t="shared" si="3"/>
        <v>31.043356406175473</v>
      </c>
      <c r="P96" s="217">
        <f>(TOCA_current!AI96-(TOCA_current!AI96/TOCA_current!AF96)*LDD_current!D97)*Rates_current!$E$74*100*12</f>
        <v>26187613.222212184</v>
      </c>
      <c r="Q96" s="218">
        <f>(TOCA_current!AI96-LDD_current!D97)*Rates_current!$E$75*100*12</f>
        <v>-3893063.1726847682</v>
      </c>
      <c r="R96" s="218">
        <f>IF(VLOOKUP($B96,TOCA_current!$B:$AH,33,FALSE)=0,(SUMPRODUCT(LS_Demand_Rates_Restatement!$C$5:$Z$5,LS_current!$D97:$AA97)-SUMPRODUCT(LS_Demand_Rates_Restatement!$C$5:$Z$5,LDD_current!$F97:$AC97)),(SUMPRODUCT(LS_Demand_Rates_Restatement!$C$5:$AX$5,LS_current!$D97:$AY97)-SUMPRODUCT(LS_Demand_Rates_Restatement!$C$5:$AX$5,LDD_current!$F97:$BA97))/2)</f>
        <v>614528.63247853809</v>
      </c>
      <c r="S96" s="218">
        <f>+SUMPRODUCT(LS_Demand_Rates_Restatement!$C$7:$Z$7,Demand_current!D97:AA97)-SUMPRODUCT(LS_Demand_Rates_Restatement!$C$7:$Z$7,LDD_current!BB97:BY97)</f>
        <v>782283.47748014773</v>
      </c>
      <c r="T96" s="218">
        <f>-IRD!G97*Rates_current!$H$32</f>
        <v>-426787.27376999991</v>
      </c>
      <c r="U96" s="218">
        <f>+IF(AND(X96&gt;0,V96&gt;0),-1*MIN(X96,V96)*Rates_current!$H$33,IF(AND(X96&lt;0,W96&lt;ABS(X96)),(-1*X96-W96)*Rates_current!$H$33,0))*IF(VLOOKUP($B96,TOCA_current!$B:$AH,33,FALSE)=0,1,0)*(1-TOCA_current!AP96)</f>
        <v>47507.308771621159</v>
      </c>
      <c r="V96" s="237">
        <f>MAX((TOCA_current!S96/SUMPRODUCT(TOCA_current!$D$4:$D$137,TOCA_current!$S$4:$S$137)-TOCA_current!AF96)*RT1SC!$C$4*VLOOKUP(Init!$R$4,Init!$K:$M,3,FALSE),0)</f>
        <v>5650.5868298092373</v>
      </c>
      <c r="W96" s="237">
        <f>TOCA_current!X96*VLOOKUP(Init!$R$4,Init!$K:$M,3,FALSE)</f>
        <v>0</v>
      </c>
      <c r="X96" s="237">
        <f>IF(TOCA_current!AH96=0,SUM(LS_current!D97:AA97),0)</f>
        <v>20675.534807245003</v>
      </c>
      <c r="Y96" s="218">
        <f>TOCA_current!D96*SUM(Charges_NonSlice!P96:U96)</f>
        <v>23312082.194487721</v>
      </c>
      <c r="Z96" s="218">
        <f>TOCA_current!AI96*RT1SC!$C$4*VLOOKUP(Init!$R$4,Init!$K:$M,3,FALSE)+IF(VLOOKUP($B96,TOCA_current!B:AM,33,FALSE)=0,SUM(LS_current!D97:AA97),SUM(LS_current!D97:AY97)/2)</f>
        <v>703769.70260787709</v>
      </c>
      <c r="AA96" s="219">
        <f t="shared" si="4"/>
        <v>33.124589063869706</v>
      </c>
      <c r="AB96" s="224">
        <f>IF(TOCA_current!E96=1,"",AA96/O96-1)</f>
        <v>6.7042771743593077E-2</v>
      </c>
      <c r="AC96" s="235">
        <f t="shared" si="5"/>
        <v>45</v>
      </c>
    </row>
    <row r="97" spans="2:29" x14ac:dyDescent="0.25">
      <c r="B97" s="27">
        <v>10294</v>
      </c>
      <c r="C97" s="28" t="s">
        <v>101</v>
      </c>
      <c r="D97" s="217">
        <f>IF(Init!$R$9="Yes",(TOCA_previous!AB97-(TOCA_previous!AB97/IF(TOCA_previous!Y97=0,1,TOCA_previous!Y97))*LDD_previous!D98),(TOCA_current!AI97-(TOCA_current!AI97/TOCA_current!AF97)*LDD_current!D98))*Rates_previous!$E$74*100*12</f>
        <v>5425684.5561599992</v>
      </c>
      <c r="E97" s="218">
        <f>IF(Init!$R$9="Yes",(TOCA_previous!AB97-LDD_previous!D98),(TOCA_current!AI97-LDD_current!D98))*Rates_previous!$E$75*100*12</f>
        <v>-834354.21695999987</v>
      </c>
      <c r="F97" s="218">
        <f>IF(VLOOKUP($B97,TOCA_current!$B:$AH,33,FALSE)=0,(SUMPRODUCT(LS_Demand_Rates_Restatement!$C$4:$Z$4,IF(Init!$R$9="Yes",LS_previous!$D98:$AA98,LS_current!$D98:$AA98))-SUMPRODUCT(LS_Demand_Rates_Restatement!$C$4:$Z$4,IF(Init!$R$9="Yes",LDD_previous!$F98:$AC98,LDD_current!$F98:$AC98))),(SUMPRODUCT(LS_Demand_Rates_Restatement!$C$4:$AX$4,IF(Init!$R$9="Yes",LS_previous!$D98:$AY98,LS_current!$D98:$AY98))-SUMPRODUCT(LS_Demand_Rates_Restatement!$C$4:$AX$4,IF(Init!$R$9="Yes",LDD_previous!$F98:$BA98,LDD_current!$F98:$BA98)))/2)</f>
        <v>74145.448072246742</v>
      </c>
      <c r="G97" s="218">
        <f>+SUMPRODUCT(LS_Demand_Rates_Restatement!$C$6:$Z$6,IF(Init!$R$9="Yes",Demand_previous!D98:AA98,Demand_current!D98:AA98))-SUMPRODUCT(LS_Demand_Rates_Restatement!$C$6:$Z$6,IF(Init!$R$9="Yes",LDD_previous!BB98:BY98,LDD_current!BB98:BY98))</f>
        <v>0</v>
      </c>
      <c r="H97" s="218">
        <f>-IRD!C98*Rates_previous!$H$32</f>
        <v>0</v>
      </c>
      <c r="I97" s="218">
        <f>+IF(AND(L97&gt;0,J97&gt;0),-1*MIN(L97,J97)*Rates_previous!$H$33,IF(AND(L97&lt;0,K97&lt;ABS(L97)),(-1*L97-K97)*Rates_previous!$H$33,IF(AND(K97&gt;0,J97&gt;0,L97&lt;=0,ABS(L97)&lt;K97),-1*MIN(K97,K97+L97,J97)*Rates_previous!$H$33,0)))*IF(VLOOKUP($B97,TOCA_current!$B:$AH,33,FALSE)=0,1,0)*(1-TOCA_previous!AI97)</f>
        <v>0</v>
      </c>
      <c r="J97" s="237">
        <f>MAX(IF(Init!$R$9="Yes",(TOCA_previous!S97/SUMPRODUCT(TOCA_previous!$D$4:$D$137,TOCA_previous!$S$4:$S$137)-TOCA_previous!Y97)*RT1SC!$C$3*VLOOKUP(Init!$R$3,Init!$K:$M,3,FALSE),V97),0)</f>
        <v>1.5627831214950052</v>
      </c>
      <c r="K97" s="237">
        <f>IF(Init!$R$9="Yes",TOCA_previous!W97*VLOOKUP(Init!$R$3,Init!$K:$M,3,FALSE),W97)</f>
        <v>24598.079999999998</v>
      </c>
      <c r="L97" s="237">
        <f>IF(Init!$R$9="No",X97,IF(TOCA_previous!AA97=0,SUM(LS_previous!D98:AA98),0))</f>
        <v>0</v>
      </c>
      <c r="M97" s="218">
        <f>+TOCA_previous!$D97*SUM(Charges_NonSlice!D97:I97)</f>
        <v>4665475.7872722466</v>
      </c>
      <c r="N97" s="218">
        <f>IF(Init!$R$9="Yes",TOCA_previous!AB97*RT1SC!$C$3*VLOOKUP(Init!$R$3,Init!$K:$M,3,FALSE)+IF(VLOOKUP($B97,TOCA_current!B:AS,33,FALSE)=0,SUM(LS_previous!D98:AA98),SUM(LS_previous!D98:AY98)/2),Z97)</f>
        <v>143713.79816121602</v>
      </c>
      <c r="O97" s="219">
        <f t="shared" si="3"/>
        <v>32.463659349108461</v>
      </c>
      <c r="P97" s="217">
        <f>(TOCA_current!AI97-(TOCA_current!AI97/TOCA_current!AF97)*LDD_current!D98)*Rates_current!$E$74*100*12</f>
        <v>5771209.1115576718</v>
      </c>
      <c r="Q97" s="218">
        <f>(TOCA_current!AI97-LDD_current!D98)*Rates_current!$E$75*100*12</f>
        <v>-857950.7213361084</v>
      </c>
      <c r="R97" s="218">
        <f>IF(VLOOKUP($B97,TOCA_current!$B:$AH,33,FALSE)=0,(SUMPRODUCT(LS_Demand_Rates_Restatement!$C$5:$Z$5,LS_current!$D98:$AA98)-SUMPRODUCT(LS_Demand_Rates_Restatement!$C$5:$Z$5,LDD_current!$F98:$AC98)),(SUMPRODUCT(LS_Demand_Rates_Restatement!$C$5:$AX$5,LS_current!$D98:$AY98)-SUMPRODUCT(LS_Demand_Rates_Restatement!$C$5:$AX$5,LDD_current!$F98:$BA98))/2)</f>
        <v>8768.5109162244335</v>
      </c>
      <c r="S97" s="218">
        <f>+SUMPRODUCT(LS_Demand_Rates_Restatement!$C$7:$Z$7,Demand_current!D98:AA98)-SUMPRODUCT(LS_Demand_Rates_Restatement!$C$7:$Z$7,LDD_current!BB98:BY98)</f>
        <v>0</v>
      </c>
      <c r="T97" s="218">
        <f>-IRD!G98*Rates_current!$H$32</f>
        <v>0</v>
      </c>
      <c r="U97" s="218">
        <f>+IF(AND(X97&gt;0,V97&gt;0),-1*MIN(X97,V97)*Rates_current!$H$33,IF(AND(X97&lt;0,W97&lt;ABS(X97)),(-1*X97-W97)*Rates_current!$H$33,0))*IF(VLOOKUP($B97,TOCA_current!$B:$AH,33,FALSE)=0,1,0)*(1-TOCA_current!AP97)</f>
        <v>0</v>
      </c>
      <c r="V97" s="237">
        <f>MAX((TOCA_current!S97/SUMPRODUCT(TOCA_current!$D$4:$D$137,TOCA_current!$S$4:$S$137)-TOCA_current!AF97)*RT1SC!$C$4*VLOOKUP(Init!$R$4,Init!$K:$M,3,FALSE),0)</f>
        <v>2.9960682305926856</v>
      </c>
      <c r="W97" s="237">
        <f>TOCA_current!X97*VLOOKUP(Init!$R$4,Init!$K:$M,3,FALSE)</f>
        <v>133753.96799999999</v>
      </c>
      <c r="X97" s="237">
        <f>IF(TOCA_current!AH97=0,SUM(LS_current!D98:AA98),0)</f>
        <v>0</v>
      </c>
      <c r="Y97" s="218">
        <f>TOCA_current!D97*SUM(Charges_NonSlice!P97:U97)</f>
        <v>4922026.9011377878</v>
      </c>
      <c r="Z97" s="218">
        <f>TOCA_current!AI97*RT1SC!$C$4*VLOOKUP(Init!$R$4,Init!$K:$M,3,FALSE)+IF(VLOOKUP($B97,TOCA_current!B:AM,33,FALSE)=0,SUM(LS_current!D98:AA98),SUM(LS_current!D98:AY98)/2)</f>
        <v>143015.80208965947</v>
      </c>
      <c r="AA97" s="219">
        <f t="shared" si="4"/>
        <v>34.415965433330719</v>
      </c>
      <c r="AB97" s="224">
        <f>IF(TOCA_current!E97=1,"",AA97/O97-1)</f>
        <v>6.0138201403221458E-2</v>
      </c>
      <c r="AC97" s="235">
        <f t="shared" si="5"/>
        <v>72</v>
      </c>
    </row>
    <row r="98" spans="2:29" x14ac:dyDescent="0.25">
      <c r="B98" s="27">
        <v>10304</v>
      </c>
      <c r="C98" s="28" t="s">
        <v>102</v>
      </c>
      <c r="D98" s="217">
        <f>IF(Init!$R$9="Yes",(TOCA_previous!AB98-(TOCA_previous!AB98/IF(TOCA_previous!Y98=0,1,TOCA_previous!Y98))*LDD_previous!D99),(TOCA_current!AI98-(TOCA_current!AI98/TOCA_current!AF98)*LDD_current!D99))*Rates_previous!$E$74*100*12</f>
        <v>4671934.2250800002</v>
      </c>
      <c r="E98" s="218">
        <f>IF(Init!$R$9="Yes",(TOCA_previous!AB98-LDD_previous!D99),(TOCA_current!AI98-LDD_current!D99))*Rates_previous!$E$75*100*12</f>
        <v>-718443.54048000008</v>
      </c>
      <c r="F98" s="218">
        <f>IF(VLOOKUP($B98,TOCA_current!$B:$AH,33,FALSE)=0,(SUMPRODUCT(LS_Demand_Rates_Restatement!$C$4:$Z$4,IF(Init!$R$9="Yes",LS_previous!$D99:$AA99,LS_current!$D99:$AA99))-SUMPRODUCT(LS_Demand_Rates_Restatement!$C$4:$Z$4,IF(Init!$R$9="Yes",LDD_previous!$F99:$AC99,LDD_current!$F99:$AC99))),(SUMPRODUCT(LS_Demand_Rates_Restatement!$C$4:$AX$4,IF(Init!$R$9="Yes",LS_previous!$D99:$AY99,LS_current!$D99:$AY99))-SUMPRODUCT(LS_Demand_Rates_Restatement!$C$4:$AX$4,IF(Init!$R$9="Yes",LDD_previous!$F99:$BA99,LDD_current!$F99:$BA99)))/2)</f>
        <v>74432.033090602461</v>
      </c>
      <c r="G98" s="218">
        <f>+SUMPRODUCT(LS_Demand_Rates_Restatement!$C$6:$Z$6,IF(Init!$R$9="Yes",Demand_previous!D99:AA99,Demand_current!D99:AA99))-SUMPRODUCT(LS_Demand_Rates_Restatement!$C$6:$Z$6,IF(Init!$R$9="Yes",LDD_previous!BB99:BY99,LDD_current!BB99:BY99))</f>
        <v>177780.43702612183</v>
      </c>
      <c r="H98" s="218">
        <f>-IRD!C99*Rates_previous!$H$32</f>
        <v>0</v>
      </c>
      <c r="I98" s="218">
        <f>+IF(AND(L98&gt;0,J98&gt;0),-1*MIN(L98,J98)*Rates_previous!$H$33,IF(AND(L98&lt;0,K98&lt;ABS(L98)),(-1*L98-K98)*Rates_previous!$H$33,IF(AND(K98&gt;0,J98&gt;0,L98&lt;=0,ABS(L98)&lt;K98),-1*MIN(K98,K98+L98,J98)*Rates_previous!$H$33,0)))*IF(VLOOKUP($B98,TOCA_current!$B:$AH,33,FALSE)=0,1,0)*(1-TOCA_previous!AI98)</f>
        <v>-2311.0062280512138</v>
      </c>
      <c r="J98" s="237">
        <f>MAX(IF(Init!$R$9="Yes",(TOCA_previous!S98/SUMPRODUCT(TOCA_previous!$D$4:$D$137,TOCA_previous!$S$4:$S$137)-TOCA_previous!Y98)*RT1SC!$C$3*VLOOKUP(Init!$R$3,Init!$K:$M,3,FALSE),V98),0)</f>
        <v>0</v>
      </c>
      <c r="K98" s="237">
        <f>IF(Init!$R$9="Yes",TOCA_previous!W98*VLOOKUP(Init!$R$3,Init!$K:$M,3,FALSE),W98)</f>
        <v>0</v>
      </c>
      <c r="L98" s="237">
        <f>IF(Init!$R$9="No",X98,IF(TOCA_previous!AA98=0,SUM(LS_previous!D99:AA99),0))</f>
        <v>-837.32109712000511</v>
      </c>
      <c r="M98" s="218">
        <f>+TOCA_previous!$D98*SUM(Charges_NonSlice!D98:I98)</f>
        <v>4203392.1484886734</v>
      </c>
      <c r="N98" s="218">
        <f>IF(Init!$R$9="Yes",TOCA_previous!AB98*RT1SC!$C$3*VLOOKUP(Init!$R$3,Init!$K:$M,3,FALSE)+IF(VLOOKUP($B98,TOCA_current!B:AS,33,FALSE)=0,SUM(LS_previous!D99:AA99),SUM(LS_previous!D99:AY99)/2),Z98)</f>
        <v>122916.41388246801</v>
      </c>
      <c r="O98" s="219">
        <f t="shared" si="3"/>
        <v>34.197158993817808</v>
      </c>
      <c r="P98" s="217">
        <f>(TOCA_current!AI98-(TOCA_current!AI98/TOCA_current!AF98)*LDD_current!D99)*Rates_current!$E$74*100*12</f>
        <v>4916976.1008784715</v>
      </c>
      <c r="Q98" s="218">
        <f>(TOCA_current!AI98-LDD_current!D99)*Rates_current!$E$75*100*12</f>
        <v>-730960.03125114553</v>
      </c>
      <c r="R98" s="218">
        <f>IF(VLOOKUP($B98,TOCA_current!$B:$AH,33,FALSE)=0,(SUMPRODUCT(LS_Demand_Rates_Restatement!$C$5:$Z$5,LS_current!$D99:$AA99)-SUMPRODUCT(LS_Demand_Rates_Restatement!$C$5:$Z$5,LDD_current!$F99:$AC99)),(SUMPRODUCT(LS_Demand_Rates_Restatement!$C$5:$AX$5,LS_current!$D99:$AY99)-SUMPRODUCT(LS_Demand_Rates_Restatement!$C$5:$AX$5,LDD_current!$F99:$BA99))/2)</f>
        <v>61865.730273958958</v>
      </c>
      <c r="S98" s="218">
        <f>+SUMPRODUCT(LS_Demand_Rates_Restatement!$C$7:$Z$7,Demand_current!D99:AA99)-SUMPRODUCT(LS_Demand_Rates_Restatement!$C$7:$Z$7,LDD_current!BB99:BY99)</f>
        <v>196033.10605288466</v>
      </c>
      <c r="T98" s="218">
        <f>-IRD!G99*Rates_current!$H$32</f>
        <v>0</v>
      </c>
      <c r="U98" s="218">
        <f>+IF(AND(X98&gt;0,V98&gt;0),-1*MIN(X98,V98)*Rates_current!$H$33,IF(AND(X98&lt;0,W98&lt;ABS(X98)),(-1*X98-W98)*Rates_current!$H$33,0))*IF(VLOOKUP($B98,TOCA_current!$B:$AH,33,FALSE)=0,1,0)*(1-TOCA_current!AP98)</f>
        <v>4648.9079848063548</v>
      </c>
      <c r="V98" s="237">
        <f>MAX((TOCA_current!S98/SUMPRODUCT(TOCA_current!$D$4:$D$137,TOCA_current!$S$4:$S$137)-TOCA_current!AF98)*RT1SC!$C$4*VLOOKUP(Init!$R$4,Init!$K:$M,3,FALSE),0)</f>
        <v>525.30033726625481</v>
      </c>
      <c r="W98" s="237">
        <f>TOCA_current!X98*VLOOKUP(Init!$R$4,Init!$K:$M,3,FALSE)</f>
        <v>0</v>
      </c>
      <c r="X98" s="237">
        <f>IF(TOCA_current!AH98=0,SUM(LS_current!D99:AA99),0)</f>
        <v>1074.7321003036318</v>
      </c>
      <c r="Y98" s="218">
        <f>TOCA_current!D98*SUM(Charges_NonSlice!P98:U98)</f>
        <v>4448563.8139389763</v>
      </c>
      <c r="Z98" s="218">
        <f>TOCA_current!AI98*RT1SC!$C$4*VLOOKUP(Init!$R$4,Init!$K:$M,3,FALSE)+IF(VLOOKUP($B98,TOCA_current!B:AM,33,FALSE)=0,SUM(LS_current!D99:AA99),SUM(LS_current!D99:AY99)/2)</f>
        <v>122919.35328679965</v>
      </c>
      <c r="AA98" s="219">
        <f t="shared" si="4"/>
        <v>36.190914571112607</v>
      </c>
      <c r="AB98" s="224">
        <f>IF(TOCA_current!E98=1,"",AA98/O98-1)</f>
        <v>5.8301789854976915E-2</v>
      </c>
      <c r="AC98" s="235">
        <f t="shared" si="5"/>
        <v>80</v>
      </c>
    </row>
    <row r="99" spans="2:29" x14ac:dyDescent="0.25">
      <c r="B99" s="27">
        <v>10306</v>
      </c>
      <c r="C99" s="28" t="s">
        <v>103</v>
      </c>
      <c r="D99" s="217">
        <f>IF(Init!$R$9="Yes",(TOCA_previous!AB99-(TOCA_previous!AB99/IF(TOCA_previous!Y99=0,1,TOCA_previous!Y99))*LDD_previous!D100),(TOCA_current!AI99-(TOCA_current!AI99/TOCA_current!AF99)*LDD_current!D100))*Rates_previous!$E$74*100*12</f>
        <v>7931674.9637999982</v>
      </c>
      <c r="E99" s="218">
        <f>IF(Init!$R$9="Yes",(TOCA_previous!AB99-LDD_previous!D100),(TOCA_current!AI99-LDD_current!D100))*Rates_previous!$E$75*100*12</f>
        <v>-1219721.9328000001</v>
      </c>
      <c r="F99" s="218">
        <f>IF(VLOOKUP($B99,TOCA_current!$B:$AH,33,FALSE)=0,(SUMPRODUCT(LS_Demand_Rates_Restatement!$C$4:$Z$4,IF(Init!$R$9="Yes",LS_previous!$D100:$AA100,LS_current!$D100:$AA100))-SUMPRODUCT(LS_Demand_Rates_Restatement!$C$4:$Z$4,IF(Init!$R$9="Yes",LDD_previous!$F100:$AC100,LDD_current!$F100:$AC100))),(SUMPRODUCT(LS_Demand_Rates_Restatement!$C$4:$AX$4,IF(Init!$R$9="Yes",LS_previous!$D100:$AY100,LS_current!$D100:$AY100))-SUMPRODUCT(LS_Demand_Rates_Restatement!$C$4:$AX$4,IF(Init!$R$9="Yes",LDD_previous!$F100:$BA100,LDD_current!$F100:$BA100)))/2)</f>
        <v>720062.49949372967</v>
      </c>
      <c r="G99" s="218">
        <f>+SUMPRODUCT(LS_Demand_Rates_Restatement!$C$6:$Z$6,IF(Init!$R$9="Yes",Demand_previous!D100:AA100,Demand_current!D100:AA100))-SUMPRODUCT(LS_Demand_Rates_Restatement!$C$6:$Z$6,IF(Init!$R$9="Yes",LDD_previous!BB100:BY100,LDD_current!BB100:BY100))</f>
        <v>0</v>
      </c>
      <c r="H99" s="218">
        <f>-IRD!C100*Rates_previous!$H$32</f>
        <v>0</v>
      </c>
      <c r="I99" s="218">
        <f>+IF(AND(L99&gt;0,J99&gt;0),-1*MIN(L99,J99)*Rates_previous!$H$33,IF(AND(L99&lt;0,K99&lt;ABS(L99)),(-1*L99-K99)*Rates_previous!$H$33,IF(AND(K99&gt;0,J99&gt;0,L99&lt;=0,ABS(L99)&lt;K99),-1*MIN(K99,K99+L99,J99)*Rates_previous!$H$33,0)))*IF(VLOOKUP($B99,TOCA_current!$B:$AH,33,FALSE)=0,1,0)*(1-TOCA_previous!AI99)</f>
        <v>-14.816516831849111</v>
      </c>
      <c r="J99" s="237">
        <f>MAX(IF(Init!$R$9="Yes",(TOCA_previous!S99/SUMPRODUCT(TOCA_previous!$D$4:$D$137,TOCA_previous!$S$4:$S$137)-TOCA_previous!Y99)*RT1SC!$C$3*VLOOKUP(Init!$R$3,Init!$K:$M,3,FALSE),V99),0)</f>
        <v>45095.958067991523</v>
      </c>
      <c r="K99" s="237">
        <f>IF(Init!$R$9="Yes",TOCA_previous!W99*VLOOKUP(Init!$R$3,Init!$K:$M,3,FALSE),W99)</f>
        <v>0</v>
      </c>
      <c r="L99" s="237">
        <f>IF(Init!$R$9="No",X99,IF(TOCA_previous!AA99=0,SUM(LS_previous!D100:AA100),0))</f>
        <v>-5.3683031999453306</v>
      </c>
      <c r="M99" s="218">
        <f>+TOCA_previous!$D99*SUM(Charges_NonSlice!D99:I99)</f>
        <v>7432000.7139768954</v>
      </c>
      <c r="N99" s="218">
        <f>IF(Init!$R$9="Yes",TOCA_previous!AB99*RT1SC!$C$3*VLOOKUP(Init!$R$3,Init!$K:$M,3,FALSE)+IF(VLOOKUP($B99,TOCA_current!B:AS,33,FALSE)=0,SUM(LS_previous!D100:AA100),SUM(LS_previous!D100:AY100)/2),Z99)</f>
        <v>210094.85017698005</v>
      </c>
      <c r="O99" s="219">
        <f t="shared" si="3"/>
        <v>35.374502077115714</v>
      </c>
      <c r="P99" s="217">
        <f>(TOCA_current!AI99-(TOCA_current!AI99/TOCA_current!AF99)*LDD_current!D100)*Rates_current!$E$74*100*12</f>
        <v>1968374.6452973024</v>
      </c>
      <c r="Q99" s="218">
        <f>(TOCA_current!AI99-LDD_current!D100)*Rates_current!$E$75*100*12</f>
        <v>-292619.52116940741</v>
      </c>
      <c r="R99" s="218">
        <f>IF(VLOOKUP($B99,TOCA_current!$B:$AH,33,FALSE)=0,(SUMPRODUCT(LS_Demand_Rates_Restatement!$C$5:$Z$5,LS_current!$D100:$AA100)-SUMPRODUCT(LS_Demand_Rates_Restatement!$C$5:$Z$5,LDD_current!$F100:$AC100)),(SUMPRODUCT(LS_Demand_Rates_Restatement!$C$5:$AX$5,LS_current!$D100:$AY100)-SUMPRODUCT(LS_Demand_Rates_Restatement!$C$5:$AX$5,LDD_current!$F100:$BA100))/2)</f>
        <v>59810.903346275431</v>
      </c>
      <c r="S99" s="218">
        <f>+SUMPRODUCT(LS_Demand_Rates_Restatement!$C$7:$Z$7,Demand_current!D100:AA100)-SUMPRODUCT(LS_Demand_Rates_Restatement!$C$7:$Z$7,LDD_current!BB100:BY100)</f>
        <v>0</v>
      </c>
      <c r="T99" s="218">
        <f>-IRD!G100*Rates_current!$H$32</f>
        <v>0</v>
      </c>
      <c r="U99" s="218">
        <f>+IF(AND(X99&gt;0,V99&gt;0),-1*MIN(X99,V99)*Rates_current!$H$33,IF(AND(X99&lt;0,W99&lt;ABS(X99)),(-1*X99-W99)*Rates_current!$H$33,0))*IF(VLOOKUP($B99,TOCA_current!$B:$AH,33,FALSE)=0,1,0)*(1-TOCA_current!AP99)</f>
        <v>3.9507487156624448</v>
      </c>
      <c r="V99" s="237">
        <f>MAX((TOCA_current!S99/SUMPRODUCT(TOCA_current!$D$4:$D$137,TOCA_current!$S$4:$S$137)-TOCA_current!AF99)*RT1SC!$C$4*VLOOKUP(Init!$R$4,Init!$K:$M,3,FALSE),0)</f>
        <v>175364.2543952282</v>
      </c>
      <c r="W99" s="237">
        <f>TOCA_current!X99*VLOOKUP(Init!$R$4,Init!$K:$M,3,FALSE)</f>
        <v>10127.951999999999</v>
      </c>
      <c r="X99" s="237">
        <f>IF(TOCA_current!AH99=0,SUM(LS_current!D100:AA100),0)</f>
        <v>0.4464122842556435</v>
      </c>
      <c r="Y99" s="218">
        <f>TOCA_current!D99*SUM(Charges_NonSlice!P99:U99)</f>
        <v>1735569.9782228861</v>
      </c>
      <c r="Z99" s="218">
        <f>TOCA_current!AI99*RT1SC!$C$4*VLOOKUP(Init!$R$4,Init!$K:$M,3,FALSE)+IF(VLOOKUP($B99,TOCA_current!B:AM,33,FALSE)=0,SUM(LS_current!D100:AA100),SUM(LS_current!D100:AY100)/2)</f>
        <v>48777.55211481225</v>
      </c>
      <c r="AA99" s="219">
        <f t="shared" si="4"/>
        <v>35.581325896340886</v>
      </c>
      <c r="AB99" s="224">
        <f>IF(TOCA_current!E99=1,"",AA99/O99-1)</f>
        <v>5.8466920262030264E-3</v>
      </c>
      <c r="AC99" s="235">
        <f t="shared" si="5"/>
        <v>120</v>
      </c>
    </row>
    <row r="100" spans="2:29" x14ac:dyDescent="0.25">
      <c r="B100" s="27">
        <v>10307</v>
      </c>
      <c r="C100" s="28" t="s">
        <v>104</v>
      </c>
      <c r="D100" s="217">
        <f>IF(Init!$R$9="Yes",(TOCA_previous!AB100-(TOCA_previous!AB100/IF(TOCA_previous!Y100=0,1,TOCA_previous!Y100))*LDD_previous!D101),(TOCA_current!AI100-(TOCA_current!AI100/TOCA_current!AF100)*LDD_current!D101))*Rates_previous!$E$74*100*12</f>
        <v>23905157.62788</v>
      </c>
      <c r="E100" s="218">
        <f>IF(Init!$R$9="Yes",(TOCA_previous!AB100-LDD_previous!D101),(TOCA_current!AI100-LDD_current!D101))*Rates_previous!$E$75*100*12</f>
        <v>-3676101.8572800001</v>
      </c>
      <c r="F100" s="218">
        <f>IF(VLOOKUP($B100,TOCA_current!$B:$AH,33,FALSE)=0,(SUMPRODUCT(LS_Demand_Rates_Restatement!$C$4:$Z$4,IF(Init!$R$9="Yes",LS_previous!$D101:$AA101,LS_current!$D101:$AA101))-SUMPRODUCT(LS_Demand_Rates_Restatement!$C$4:$Z$4,IF(Init!$R$9="Yes",LDD_previous!$F101:$AC101,LDD_current!$F101:$AC101))),(SUMPRODUCT(LS_Demand_Rates_Restatement!$C$4:$AX$4,IF(Init!$R$9="Yes",LS_previous!$D101:$AY101,LS_current!$D101:$AY101))-SUMPRODUCT(LS_Demand_Rates_Restatement!$C$4:$AX$4,IF(Init!$R$9="Yes",LDD_previous!$F101:$BA101,LDD_current!$F101:$BA101)))/2)</f>
        <v>117511.63289522163</v>
      </c>
      <c r="G100" s="218">
        <f>+SUMPRODUCT(LS_Demand_Rates_Restatement!$C$6:$Z$6,IF(Init!$R$9="Yes",Demand_previous!D101:AA101,Demand_current!D101:AA101))-SUMPRODUCT(LS_Demand_Rates_Restatement!$C$6:$Z$6,IF(Init!$R$9="Yes",LDD_previous!BB101:BY101,LDD_current!BB101:BY101))</f>
        <v>1288996.8674918807</v>
      </c>
      <c r="H100" s="218">
        <f>-IRD!C101*Rates_previous!$H$32</f>
        <v>0</v>
      </c>
      <c r="I100" s="218">
        <f>+IF(AND(L100&gt;0,J100&gt;0),-1*MIN(L100,J100)*Rates_previous!$H$33,IF(AND(L100&lt;0,K100&lt;ABS(L100)),(-1*L100-K100)*Rates_previous!$H$33,IF(AND(K100&gt;0,J100&gt;0,L100&lt;=0,ABS(L100)&lt;K100),-1*MIN(K100,K100+L100,J100)*Rates_previous!$H$33,0)))*IF(VLOOKUP($B100,TOCA_current!$B:$AH,33,FALSE)=0,1,0)*(1-TOCA_previous!AI100)</f>
        <v>-35452.124365843141</v>
      </c>
      <c r="J100" s="237">
        <f>MAX(IF(Init!$R$9="Yes",(TOCA_previous!S100/SUMPRODUCT(TOCA_previous!$D$4:$D$137,TOCA_previous!$S$4:$S$137)-TOCA_previous!Y100)*RT1SC!$C$3*VLOOKUP(Init!$R$3,Init!$K:$M,3,FALSE),V100),0)</f>
        <v>0</v>
      </c>
      <c r="K100" s="237">
        <f>IF(Init!$R$9="Yes",TOCA_previous!W100*VLOOKUP(Init!$R$3,Init!$K:$M,3,FALSE),W100)</f>
        <v>0</v>
      </c>
      <c r="L100" s="237">
        <f>IF(Init!$R$9="No",X100,IF(TOCA_previous!AA100=0,SUM(LS_previous!D101:AA101),0))</f>
        <v>-12844.97259631998</v>
      </c>
      <c r="M100" s="218">
        <f>+TOCA_previous!$D100*SUM(Charges_NonSlice!D100:I100)</f>
        <v>21600112.146621257</v>
      </c>
      <c r="N100" s="218">
        <f>IF(Init!$R$9="Yes",TOCA_previous!AB100*RT1SC!$C$3*VLOOKUP(Init!$R$3,Init!$K:$M,3,FALSE)+IF(VLOOKUP($B100,TOCA_current!B:AS,33,FALSE)=0,SUM(LS_previous!D101:AA101),SUM(LS_previous!D101:AY101)/2),Z100)</f>
        <v>620372.96224634803</v>
      </c>
      <c r="O100" s="219">
        <f t="shared" si="3"/>
        <v>34.817945753805958</v>
      </c>
      <c r="P100" s="217">
        <f>(TOCA_current!AI100-(TOCA_current!AI100/TOCA_current!AF100)*LDD_current!D101)*Rates_current!$E$74*100*12</f>
        <v>25268068.887317479</v>
      </c>
      <c r="Q100" s="218">
        <f>(TOCA_current!AI100-LDD_current!D101)*Rates_current!$E$75*100*12</f>
        <v>-3756363.2697400786</v>
      </c>
      <c r="R100" s="218">
        <f>IF(VLOOKUP($B100,TOCA_current!$B:$AH,33,FALSE)=0,(SUMPRODUCT(LS_Demand_Rates_Restatement!$C$5:$Z$5,LS_current!$D101:$AA101)-SUMPRODUCT(LS_Demand_Rates_Restatement!$C$5:$Z$5,LDD_current!$F101:$AC101)),(SUMPRODUCT(LS_Demand_Rates_Restatement!$C$5:$AX$5,LS_current!$D101:$AY101)-SUMPRODUCT(LS_Demand_Rates_Restatement!$C$5:$AX$5,LDD_current!$F101:$BA101))/2)</f>
        <v>35927.531527763902</v>
      </c>
      <c r="S100" s="218">
        <f>+SUMPRODUCT(LS_Demand_Rates_Restatement!$C$7:$Z$7,Demand_current!D101:AA101)-SUMPRODUCT(LS_Demand_Rates_Restatement!$C$7:$Z$7,LDD_current!BB101:BY101)</f>
        <v>1346830.1710602923</v>
      </c>
      <c r="T100" s="218">
        <f>-IRD!G101*Rates_current!$H$32</f>
        <v>0</v>
      </c>
      <c r="U100" s="218">
        <f>+IF(AND(X100&gt;0,V100&gt;0),-1*MIN(X100,V100)*Rates_current!$H$33,IF(AND(X100&lt;0,W100&lt;ABS(X100)),(-1*X100-W100)*Rates_current!$H$33,0))*IF(VLOOKUP($B100,TOCA_current!$B:$AH,33,FALSE)=0,1,0)*(1-TOCA_current!AP100)</f>
        <v>-51018.329578961253</v>
      </c>
      <c r="V100" s="237">
        <f>MAX((TOCA_current!S100/SUMPRODUCT(TOCA_current!$D$4:$D$137,TOCA_current!$S$4:$S$137)-TOCA_current!AF100)*RT1SC!$C$4*VLOOKUP(Init!$R$4,Init!$K:$M,3,FALSE),0)</f>
        <v>0</v>
      </c>
      <c r="W100" s="237">
        <f>TOCA_current!X100*VLOOKUP(Init!$R$4,Init!$K:$M,3,FALSE)</f>
        <v>421.63200000000001</v>
      </c>
      <c r="X100" s="237">
        <f>IF(TOCA_current!AH100=0,SUM(LS_current!D101:AA101),0)</f>
        <v>-6186.4150032724574</v>
      </c>
      <c r="Y100" s="218">
        <f>TOCA_current!D100*SUM(Charges_NonSlice!P100:U100)</f>
        <v>22843444.990586497</v>
      </c>
      <c r="Z100" s="218">
        <f>TOCA_current!AI100*RT1SC!$C$4*VLOOKUP(Init!$R$4,Init!$K:$M,3,FALSE)+IF(VLOOKUP($B100,TOCA_current!B:AM,33,FALSE)=0,SUM(LS_current!D101:AA101),SUM(LS_current!D101:AY101)/2)</f>
        <v>619966.37047384761</v>
      </c>
      <c r="AA100" s="219">
        <f t="shared" si="4"/>
        <v>36.846264698401271</v>
      </c>
      <c r="AB100" s="224">
        <f>IF(TOCA_current!E100=1,"",AA100/O100-1)</f>
        <v>5.8254986061996306E-2</v>
      </c>
      <c r="AC100" s="235">
        <f t="shared" si="5"/>
        <v>81</v>
      </c>
    </row>
    <row r="101" spans="2:29" x14ac:dyDescent="0.25">
      <c r="B101" s="27">
        <v>10326</v>
      </c>
      <c r="C101" s="28" t="s">
        <v>105</v>
      </c>
      <c r="D101" s="217">
        <f>IF(Init!$R$9="Yes",(TOCA_previous!AB101-(TOCA_previous!AB101/IF(TOCA_previous!Y101=0,1,TOCA_previous!Y101))*LDD_previous!D102),(TOCA_current!AI101-(TOCA_current!AI101/TOCA_current!AF101)*LDD_current!D102))*Rates_previous!$E$74*100*12</f>
        <v>9979955.6012399998</v>
      </c>
      <c r="E101" s="218">
        <f>IF(Init!$R$9="Yes",(TOCA_previous!AB101-LDD_previous!D102),(TOCA_current!AI101-LDD_current!D102))*Rates_previous!$E$75*100*12</f>
        <v>-1534703.67744</v>
      </c>
      <c r="F101" s="218">
        <f>IF(VLOOKUP($B101,TOCA_current!$B:$AH,33,FALSE)=0,(SUMPRODUCT(LS_Demand_Rates_Restatement!$C$4:$Z$4,IF(Init!$R$9="Yes",LS_previous!$D102:$AA102,LS_current!$D102:$AA102))-SUMPRODUCT(LS_Demand_Rates_Restatement!$C$4:$Z$4,IF(Init!$R$9="Yes",LDD_previous!$F102:$AC102,LDD_current!$F102:$AC102))),(SUMPRODUCT(LS_Demand_Rates_Restatement!$C$4:$AX$4,IF(Init!$R$9="Yes",LS_previous!$D102:$AY102,LS_current!$D102:$AY102))-SUMPRODUCT(LS_Demand_Rates_Restatement!$C$4:$AX$4,IF(Init!$R$9="Yes",LDD_previous!$F102:$BA102,LDD_current!$F102:$BA102)))/2)</f>
        <v>-385451.14243689965</v>
      </c>
      <c r="G101" s="218">
        <f>+SUMPRODUCT(LS_Demand_Rates_Restatement!$C$6:$Z$6,IF(Init!$R$9="Yes",Demand_previous!D102:AA102,Demand_current!D102:AA102))-SUMPRODUCT(LS_Demand_Rates_Restatement!$C$6:$Z$6,IF(Init!$R$9="Yes",LDD_previous!BB102:BY102,LDD_current!BB102:BY102))</f>
        <v>446808.50568557688</v>
      </c>
      <c r="H101" s="218">
        <f>-IRD!C102*Rates_previous!$H$32</f>
        <v>0</v>
      </c>
      <c r="I101" s="218">
        <f>+IF(AND(L101&gt;0,J101&gt;0),-1*MIN(L101,J101)*Rates_previous!$H$33,IF(AND(L101&lt;0,K101&lt;ABS(L101)),(-1*L101-K101)*Rates_previous!$H$33,IF(AND(K101&gt;0,J101&gt;0,L101&lt;=0,ABS(L101)&lt;K101),-1*MIN(K101,K101+L101,J101)*Rates_previous!$H$33,0)))*IF(VLOOKUP($B101,TOCA_current!$B:$AH,33,FALSE)=0,1,0)*(1-TOCA_previous!AI101)</f>
        <v>-34905.741956793499</v>
      </c>
      <c r="J101" s="237">
        <f>MAX(IF(Init!$R$9="Yes",(TOCA_previous!S101/SUMPRODUCT(TOCA_previous!$D$4:$D$137,TOCA_previous!$S$4:$S$137)-TOCA_previous!Y101)*RT1SC!$C$3*VLOOKUP(Init!$R$3,Init!$K:$M,3,FALSE),V101),0)</f>
        <v>3585.340826094774</v>
      </c>
      <c r="K101" s="237">
        <f>IF(Init!$R$9="Yes",TOCA_previous!W101*VLOOKUP(Init!$R$3,Init!$K:$M,3,FALSE),W101)</f>
        <v>0</v>
      </c>
      <c r="L101" s="237">
        <f>IF(Init!$R$9="No",X101,IF(TOCA_previous!AA101=0,SUM(LS_previous!D102:AA102),0))</f>
        <v>-12647.007955359964</v>
      </c>
      <c r="M101" s="218">
        <f>+TOCA_previous!$D101*SUM(Charges_NonSlice!D101:I101)</f>
        <v>8471703.5450918842</v>
      </c>
      <c r="N101" s="218">
        <f>IF(Init!$R$9="Yes",TOCA_previous!AB101*RT1SC!$C$3*VLOOKUP(Init!$R$3,Init!$K:$M,3,FALSE)+IF(VLOOKUP($B101,TOCA_current!B:AS,33,FALSE)=0,SUM(LS_previous!D102:AA102),SUM(LS_previous!D102:AY102)/2),Z101)</f>
        <v>251709.62060200403</v>
      </c>
      <c r="O101" s="219">
        <f t="shared" si="3"/>
        <v>33.656653745814097</v>
      </c>
      <c r="P101" s="217">
        <f>(TOCA_current!AI101-(TOCA_current!AI101/TOCA_current!AF101)*LDD_current!D102)*Rates_current!$E$74*100*12</f>
        <v>10157724.08757798</v>
      </c>
      <c r="Q101" s="218">
        <f>(TOCA_current!AI101-LDD_current!D102)*Rates_current!$E$75*100*12</f>
        <v>-1510052.146718788</v>
      </c>
      <c r="R101" s="218">
        <f>IF(VLOOKUP($B101,TOCA_current!$B:$AH,33,FALSE)=0,(SUMPRODUCT(LS_Demand_Rates_Restatement!$C$5:$Z$5,LS_current!$D102:$AA102)-SUMPRODUCT(LS_Demand_Rates_Restatement!$C$5:$Z$5,LDD_current!$F102:$AC102)),(SUMPRODUCT(LS_Demand_Rates_Restatement!$C$5:$AX$5,LS_current!$D102:$AY102)-SUMPRODUCT(LS_Demand_Rates_Restatement!$C$5:$AX$5,LDD_current!$F102:$BA102))/2)</f>
        <v>-11581.490381826701</v>
      </c>
      <c r="S101" s="218">
        <f>+SUMPRODUCT(LS_Demand_Rates_Restatement!$C$7:$Z$7,Demand_current!D102:AA102)-SUMPRODUCT(LS_Demand_Rates_Restatement!$C$7:$Z$7,LDD_current!BB102:BY102)</f>
        <v>478076.29907521367</v>
      </c>
      <c r="T101" s="218">
        <f>-IRD!G102*Rates_current!$H$32</f>
        <v>0</v>
      </c>
      <c r="U101" s="218">
        <f>+IF(AND(X101&gt;0,V101&gt;0),-1*MIN(X101,V101)*Rates_current!$H$33,IF(AND(X101&lt;0,W101&lt;ABS(X101)),(-1*X101-W101)*Rates_current!$H$33,0))*IF(VLOOKUP($B101,TOCA_current!$B:$AH,33,FALSE)=0,1,0)*(1-TOCA_current!AP101)</f>
        <v>30.632163216710566</v>
      </c>
      <c r="V101" s="237">
        <f>MAX((TOCA_current!S101/SUMPRODUCT(TOCA_current!$D$4:$D$137,TOCA_current!$S$4:$S$137)-TOCA_current!AF101)*RT1SC!$C$4*VLOOKUP(Init!$R$4,Init!$K:$M,3,FALSE),0)</f>
        <v>13230.607609583492</v>
      </c>
      <c r="W101" s="237">
        <f>TOCA_current!X101*VLOOKUP(Init!$R$4,Init!$K:$M,3,FALSE)</f>
        <v>0</v>
      </c>
      <c r="X101" s="237">
        <f>IF(TOCA_current!AH101=0,SUM(LS_current!D102:AA102),0)</f>
        <v>3.4612613804192733</v>
      </c>
      <c r="Y101" s="218">
        <f>TOCA_current!D101*SUM(Charges_NonSlice!P101:U101)</f>
        <v>9114197.381715795</v>
      </c>
      <c r="Z101" s="218">
        <f>TOCA_current!AI101*RT1SC!$C$4*VLOOKUP(Init!$R$4,Init!$K:$M,3,FALSE)+IF(VLOOKUP($B101,TOCA_current!B:AM,33,FALSE)=0,SUM(LS_current!D102:AA102),SUM(LS_current!D102:AY102)/2)</f>
        <v>251715.89959248438</v>
      </c>
      <c r="AA101" s="219">
        <f t="shared" si="4"/>
        <v>36.208270500477845</v>
      </c>
      <c r="AB101" s="224">
        <f>IF(TOCA_current!E101=1,"",AA101/O101-1)</f>
        <v>7.5813144525132437E-2</v>
      </c>
      <c r="AC101" s="235">
        <f t="shared" si="5"/>
        <v>19</v>
      </c>
    </row>
    <row r="102" spans="2:29" x14ac:dyDescent="0.25">
      <c r="B102" s="27">
        <v>10331</v>
      </c>
      <c r="C102" s="28" t="s">
        <v>106</v>
      </c>
      <c r="D102" s="217">
        <f>IF(Init!$R$9="Yes",(TOCA_previous!AB102-(TOCA_previous!AB102/IF(TOCA_previous!Y102=0,1,TOCA_previous!Y102))*LDD_previous!D103),(TOCA_current!AI102-(TOCA_current!AI102/TOCA_current!AF102)*LDD_current!D103))*Rates_previous!$E$74*100*12</f>
        <v>10597106.0401308</v>
      </c>
      <c r="E102" s="218">
        <f>IF(Init!$R$9="Yes",(TOCA_previous!AB102-LDD_previous!D103),(TOCA_current!AI102-LDD_current!D103))*Rates_previous!$E$75*100*12</f>
        <v>-1629608.2126848001</v>
      </c>
      <c r="F102" s="218">
        <f>IF(VLOOKUP($B102,TOCA_current!$B:$AH,33,FALSE)=0,(SUMPRODUCT(LS_Demand_Rates_Restatement!$C$4:$Z$4,IF(Init!$R$9="Yes",LS_previous!$D103:$AA103,LS_current!$D103:$AA103))-SUMPRODUCT(LS_Demand_Rates_Restatement!$C$4:$Z$4,IF(Init!$R$9="Yes",LDD_previous!$F103:$AC103,LDD_current!$F103:$AC103))),(SUMPRODUCT(LS_Demand_Rates_Restatement!$C$4:$AX$4,IF(Init!$R$9="Yes",LS_previous!$D103:$AY103,LS_current!$D103:$AY103))-SUMPRODUCT(LS_Demand_Rates_Restatement!$C$4:$AX$4,IF(Init!$R$9="Yes",LDD_previous!$F103:$BA103,LDD_current!$F103:$BA103)))/2)</f>
        <v>6119.3196153416357</v>
      </c>
      <c r="G102" s="218">
        <f>+SUMPRODUCT(LS_Demand_Rates_Restatement!$C$6:$Z$6,IF(Init!$R$9="Yes",Demand_previous!D103:AA103,Demand_current!D103:AA103))-SUMPRODUCT(LS_Demand_Rates_Restatement!$C$6:$Z$6,IF(Init!$R$9="Yes",LDD_previous!BB103:BY103,LDD_current!BB103:BY103))</f>
        <v>283952.76400931075</v>
      </c>
      <c r="H102" s="218">
        <f>-IRD!C103*Rates_previous!$H$32</f>
        <v>-1330868.58</v>
      </c>
      <c r="I102" s="218">
        <f>+IF(AND(L102&gt;0,J102&gt;0),-1*MIN(L102,J102)*Rates_previous!$H$33,IF(AND(L102&lt;0,K102&lt;ABS(L102)),(-1*L102-K102)*Rates_previous!$H$33,IF(AND(K102&gt;0,J102&gt;0,L102&lt;=0,ABS(L102)&lt;K102),-1*MIN(K102,K102+L102,J102)*Rates_previous!$H$33,0)))*IF(VLOOKUP($B102,TOCA_current!$B:$AH,33,FALSE)=0,1,0)*(1-TOCA_previous!AI102)</f>
        <v>0</v>
      </c>
      <c r="J102" s="237">
        <f>MAX(IF(Init!$R$9="Yes",(TOCA_previous!S102/SUMPRODUCT(TOCA_previous!$D$4:$D$137,TOCA_previous!$S$4:$S$137)-TOCA_previous!Y102)*RT1SC!$C$3*VLOOKUP(Init!$R$3,Init!$K:$M,3,FALSE),V102),0)</f>
        <v>33009.603208018372</v>
      </c>
      <c r="K102" s="237">
        <f>IF(Init!$R$9="Yes",TOCA_previous!W102*VLOOKUP(Init!$R$3,Init!$K:$M,3,FALSE),W102)</f>
        <v>0</v>
      </c>
      <c r="L102" s="237">
        <f>IF(Init!$R$9="No",X102,IF(TOCA_previous!AA102=0,SUM(LS_previous!D103:AA103),0))</f>
        <v>0</v>
      </c>
      <c r="M102" s="218">
        <f>+TOCA_previous!$D102*SUM(Charges_NonSlice!D102:I102)</f>
        <v>0</v>
      </c>
      <c r="N102" s="218">
        <f>IF(Init!$R$9="Yes",TOCA_previous!AB102*RT1SC!$C$3*VLOOKUP(Init!$R$3,Init!$K:$M,3,FALSE)+IF(VLOOKUP($B102,TOCA_current!B:AS,33,FALSE)=0,SUM(LS_previous!D103:AA103),SUM(LS_previous!D103:AY103)/2),Z102)</f>
        <v>301832.44856931601</v>
      </c>
      <c r="O102" s="219">
        <f t="shared" si="3"/>
        <v>0</v>
      </c>
      <c r="P102" s="217">
        <f>(TOCA_current!AI102-(TOCA_current!AI102/TOCA_current!AF102)*LDD_current!D103)*Rates_current!$E$74*100*12</f>
        <v>11487678.991593583</v>
      </c>
      <c r="Q102" s="218">
        <f>(TOCA_current!AI102-LDD_current!D103)*Rates_current!$E$75*100*12</f>
        <v>-1707763.8821954308</v>
      </c>
      <c r="R102" s="218">
        <f>IF(VLOOKUP($B102,TOCA_current!$B:$AH,33,FALSE)=0,(SUMPRODUCT(LS_Demand_Rates_Restatement!$C$5:$Z$5,LS_current!$D103:$AA103)-SUMPRODUCT(LS_Demand_Rates_Restatement!$C$5:$Z$5,LDD_current!$F103:$AC103)),(SUMPRODUCT(LS_Demand_Rates_Restatement!$C$5:$AX$5,LS_current!$D103:$AY103)-SUMPRODUCT(LS_Demand_Rates_Restatement!$C$5:$AX$5,LDD_current!$F103:$BA103))/2)</f>
        <v>-14001.032923582809</v>
      </c>
      <c r="S102" s="218">
        <f>+SUMPRODUCT(LS_Demand_Rates_Restatement!$C$7:$Z$7,Demand_current!D103:AA103)-SUMPRODUCT(LS_Demand_Rates_Restatement!$C$7:$Z$7,LDD_current!BB103:BY103)</f>
        <v>-24108.008968685182</v>
      </c>
      <c r="T102" s="218">
        <f>-IRD!G103*Rates_current!$H$32</f>
        <v>-1566432.3186600001</v>
      </c>
      <c r="U102" s="218">
        <f>+IF(AND(X102&gt;0,V102&gt;0),-1*MIN(X102,V102)*Rates_current!$H$33,IF(AND(X102&lt;0,W102&lt;ABS(X102)),(-1*X102-W102)*Rates_current!$H$33,0))*IF(VLOOKUP($B102,TOCA_current!$B:$AH,33,FALSE)=0,1,0)*(1-TOCA_current!AP102)</f>
        <v>0</v>
      </c>
      <c r="V102" s="237">
        <f>MAX((TOCA_current!S102/SUMPRODUCT(TOCA_current!$D$4:$D$137,TOCA_current!$S$4:$S$137)-TOCA_current!AF102)*RT1SC!$C$4*VLOOKUP(Init!$R$4,Init!$K:$M,3,FALSE),0)</f>
        <v>12280.158695146547</v>
      </c>
      <c r="W102" s="237">
        <f>TOCA_current!X102*VLOOKUP(Init!$R$4,Init!$K:$M,3,FALSE)</f>
        <v>0</v>
      </c>
      <c r="X102" s="237">
        <f>IF(TOCA_current!AH102=0,SUM(LS_current!D103:AA103),0)</f>
        <v>0</v>
      </c>
      <c r="Y102" s="218">
        <f>TOCA_current!D102*SUM(Charges_NonSlice!P102:U102)</f>
        <v>0</v>
      </c>
      <c r="Z102" s="218">
        <f>TOCA_current!AI102*RT1SC!$C$4*VLOOKUP(Init!$R$4,Init!$K:$M,3,FALSE)+IF(VLOOKUP($B102,TOCA_current!B:AM,33,FALSE)=0,SUM(LS_current!D103:AA103),SUM(LS_current!D103:AY103)/2)</f>
        <v>306095.96689732803</v>
      </c>
      <c r="AA102" s="219">
        <f t="shared" si="4"/>
        <v>0</v>
      </c>
      <c r="AB102" s="224" t="str">
        <f>IF(TOCA_current!E102=1,"",AA102/O102-1)</f>
        <v/>
      </c>
      <c r="AC102" s="235" t="str">
        <f t="shared" si="5"/>
        <v/>
      </c>
    </row>
    <row r="103" spans="2:29" x14ac:dyDescent="0.25">
      <c r="B103" s="27">
        <v>10333</v>
      </c>
      <c r="C103" s="28" t="s">
        <v>107</v>
      </c>
      <c r="D103" s="217">
        <f>IF(Init!$R$9="Yes",(TOCA_previous!AB103-(TOCA_previous!AB103/IF(TOCA_previous!Y103=0,1,TOCA_previous!Y103))*LDD_previous!D104),(TOCA_current!AI103-(TOCA_current!AI103/TOCA_current!AF103)*LDD_current!D104))*Rates_previous!$E$74*100*12</f>
        <v>5776764.2156614028</v>
      </c>
      <c r="E103" s="218">
        <f>IF(Init!$R$9="Yes",(TOCA_previous!AB103-LDD_previous!D104),(TOCA_current!AI103-LDD_current!D104))*Rates_previous!$E$75*100*12</f>
        <v>-888342.7581960191</v>
      </c>
      <c r="F103" s="218">
        <f>IF(VLOOKUP($B103,TOCA_current!$B:$AH,33,FALSE)=0,(SUMPRODUCT(LS_Demand_Rates_Restatement!$C$4:$Z$4,IF(Init!$R$9="Yes",LS_previous!$D104:$AA104,LS_current!$D104:$AA104))-SUMPRODUCT(LS_Demand_Rates_Restatement!$C$4:$Z$4,IF(Init!$R$9="Yes",LDD_previous!$F104:$AC104,LDD_current!$F104:$AC104))),(SUMPRODUCT(LS_Demand_Rates_Restatement!$C$4:$AX$4,IF(Init!$R$9="Yes",LS_previous!$D104:$AY104,LS_current!$D104:$AY104))-SUMPRODUCT(LS_Demand_Rates_Restatement!$C$4:$AX$4,IF(Init!$R$9="Yes",LDD_previous!$F104:$BA104,LDD_current!$F104:$BA104)))/2)</f>
        <v>39811.213040858383</v>
      </c>
      <c r="G103" s="218">
        <f>+SUMPRODUCT(LS_Demand_Rates_Restatement!$C$6:$Z$6,IF(Init!$R$9="Yes",Demand_previous!D104:AA104,Demand_current!D104:AA104))-SUMPRODUCT(LS_Demand_Rates_Restatement!$C$6:$Z$6,IF(Init!$R$9="Yes",LDD_previous!BB104:BY104,LDD_current!BB104:BY104))</f>
        <v>320691.91926967376</v>
      </c>
      <c r="H103" s="218">
        <f>-IRD!C104*Rates_previous!$H$32</f>
        <v>0</v>
      </c>
      <c r="I103" s="218">
        <f>+IF(AND(L103&gt;0,J103&gt;0),-1*MIN(L103,J103)*Rates_previous!$H$33,IF(AND(L103&lt;0,K103&lt;ABS(L103)),(-1*L103-K103)*Rates_previous!$H$33,IF(AND(K103&gt;0,J103&gt;0,L103&lt;=0,ABS(L103)&lt;K103),-1*MIN(K103,K103+L103,J103)*Rates_previous!$H$33,0)))*IF(VLOOKUP($B103,TOCA_current!$B:$AH,33,FALSE)=0,1,0)*(1-TOCA_previous!AI103)</f>
        <v>-3276.0873411338098</v>
      </c>
      <c r="J103" s="237">
        <f>MAX(IF(Init!$R$9="Yes",(TOCA_previous!S103/SUMPRODUCT(TOCA_previous!$D$4:$D$137,TOCA_previous!$S$4:$S$137)-TOCA_previous!Y103)*RT1SC!$C$3*VLOOKUP(Init!$R$3,Init!$K:$M,3,FALSE),V103),0)</f>
        <v>3.0956727598236076</v>
      </c>
      <c r="K103" s="237">
        <f>IF(Init!$R$9="Yes",TOCA_previous!W103*VLOOKUP(Init!$R$3,Init!$K:$M,3,FALSE),W103)</f>
        <v>0</v>
      </c>
      <c r="L103" s="237">
        <f>IF(Init!$R$9="No",X103,IF(TOCA_previous!AA103=0,SUM(LS_previous!D104:AA104),0))</f>
        <v>-1263.3447220799817</v>
      </c>
      <c r="M103" s="218">
        <f>+TOCA_previous!$D103*SUM(Charges_NonSlice!D103:I103)</f>
        <v>5245648.5024347827</v>
      </c>
      <c r="N103" s="218">
        <f>IF(Init!$R$9="Yes",TOCA_previous!AB103*RT1SC!$C$3*VLOOKUP(Init!$R$3,Init!$K:$M,3,FALSE)+IF(VLOOKUP($B103,TOCA_current!B:AS,33,FALSE)=0,SUM(LS_previous!D104:AA104),SUM(LS_previous!D104:AY104)/2),Z103)</f>
        <v>161599.388054412</v>
      </c>
      <c r="O103" s="219">
        <f t="shared" si="3"/>
        <v>32.460819100803306</v>
      </c>
      <c r="P103" s="217">
        <f>(TOCA_current!AI103-(TOCA_current!AI103/TOCA_current!AF103)*LDD_current!D104)*Rates_current!$E$74*100*12</f>
        <v>6071360.1339419391</v>
      </c>
      <c r="Q103" s="218">
        <f>(TOCA_current!AI103-LDD_current!D104)*Rates_current!$E$75*100*12</f>
        <v>-902571.31663712463</v>
      </c>
      <c r="R103" s="218">
        <f>IF(VLOOKUP($B103,TOCA_current!$B:$AH,33,FALSE)=0,(SUMPRODUCT(LS_Demand_Rates_Restatement!$C$5:$Z$5,LS_current!$D104:$AA104)-SUMPRODUCT(LS_Demand_Rates_Restatement!$C$5:$Z$5,LDD_current!$F104:$AC104)),(SUMPRODUCT(LS_Demand_Rates_Restatement!$C$5:$AX$5,LS_current!$D104:$AY104)-SUMPRODUCT(LS_Demand_Rates_Restatement!$C$5:$AX$5,LDD_current!$F104:$BA104))/2)</f>
        <v>41461.365882647166</v>
      </c>
      <c r="S103" s="218">
        <f>+SUMPRODUCT(LS_Demand_Rates_Restatement!$C$7:$Z$7,Demand_current!D104:AA104)-SUMPRODUCT(LS_Demand_Rates_Restatement!$C$7:$Z$7,LDD_current!BB104:BY104)</f>
        <v>347014.20554677059</v>
      </c>
      <c r="T103" s="218">
        <f>-IRD!G104*Rates_current!$H$32</f>
        <v>0</v>
      </c>
      <c r="U103" s="218">
        <f>+IF(AND(X103&gt;0,V103&gt;0),-1*MIN(X103,V103)*Rates_current!$H$33,IF(AND(X103&lt;0,W103&lt;ABS(X103)),(-1*X103-W103)*Rates_current!$H$33,0))*IF(VLOOKUP($B103,TOCA_current!$B:$AH,33,FALSE)=0,1,0)*(1-TOCA_current!AP103)</f>
        <v>0</v>
      </c>
      <c r="V103" s="237">
        <f>MAX((TOCA_current!S103/SUMPRODUCT(TOCA_current!$D$4:$D$137,TOCA_current!$S$4:$S$137)-TOCA_current!AF103)*RT1SC!$C$4*VLOOKUP(Init!$R$4,Init!$K:$M,3,FALSE),0)</f>
        <v>0</v>
      </c>
      <c r="W103" s="237">
        <f>TOCA_current!X103*VLOOKUP(Init!$R$4,Init!$K:$M,3,FALSE)</f>
        <v>0</v>
      </c>
      <c r="X103" s="237">
        <f>IF(TOCA_current!AH103=0,SUM(LS_current!D104:AA104),0)</f>
        <v>556.61273975395034</v>
      </c>
      <c r="Y103" s="218">
        <f>TOCA_current!D103*SUM(Charges_NonSlice!P103:U103)</f>
        <v>5557264.3887342317</v>
      </c>
      <c r="Z103" s="218">
        <f>TOCA_current!AI103*RT1SC!$C$4*VLOOKUP(Init!$R$4,Init!$K:$M,3,FALSE)+IF(VLOOKUP($B103,TOCA_current!B:AM,33,FALSE)=0,SUM(LS_current!D104:AA104),SUM(LS_current!D104:AY104)/2)</f>
        <v>161603.25637907392</v>
      </c>
      <c r="AA103" s="219">
        <f t="shared" si="4"/>
        <v>34.388319352293969</v>
      </c>
      <c r="AB103" s="224">
        <f>IF(TOCA_current!E103=1,"",AA103/O103-1)</f>
        <v>5.93792857014801E-2</v>
      </c>
      <c r="AC103" s="235">
        <f t="shared" si="5"/>
        <v>75</v>
      </c>
    </row>
    <row r="104" spans="2:29" x14ac:dyDescent="0.25">
      <c r="B104" s="27">
        <v>10338</v>
      </c>
      <c r="C104" s="28" t="s">
        <v>108</v>
      </c>
      <c r="D104" s="217">
        <f>IF(Init!$R$9="Yes",(TOCA_previous!AB104-(TOCA_previous!AB104/IF(TOCA_previous!Y104=0,1,TOCA_previous!Y104))*LDD_previous!D105),(TOCA_current!AI104-(TOCA_current!AI104/TOCA_current!AF104)*LDD_current!D105))*Rates_previous!$E$74*100*12</f>
        <v>740091.98914559989</v>
      </c>
      <c r="E104" s="218">
        <f>IF(Init!$R$9="Yes",(TOCA_previous!AB104-LDD_previous!D105),(TOCA_current!AI104-LDD_current!D105))*Rates_previous!$E$75*100*12</f>
        <v>-113810.31567359999</v>
      </c>
      <c r="F104" s="218">
        <f>IF(VLOOKUP($B104,TOCA_current!$B:$AH,33,FALSE)=0,(SUMPRODUCT(LS_Demand_Rates_Restatement!$C$4:$Z$4,IF(Init!$R$9="Yes",LS_previous!$D105:$AA105,LS_current!$D105:$AA105))-SUMPRODUCT(LS_Demand_Rates_Restatement!$C$4:$Z$4,IF(Init!$R$9="Yes",LDD_previous!$F105:$AC105,LDD_current!$F105:$AC105))),(SUMPRODUCT(LS_Demand_Rates_Restatement!$C$4:$AX$4,IF(Init!$R$9="Yes",LS_previous!$D105:$AY105,LS_current!$D105:$AY105))-SUMPRODUCT(LS_Demand_Rates_Restatement!$C$4:$AX$4,IF(Init!$R$9="Yes",LDD_previous!$F105:$BA105,LDD_current!$F105:$BA105)))/2)</f>
        <v>24915.698321152857</v>
      </c>
      <c r="G104" s="218">
        <f>+SUMPRODUCT(LS_Demand_Rates_Restatement!$C$6:$Z$6,IF(Init!$R$9="Yes",Demand_previous!D105:AA105,Demand_current!D105:AA105))-SUMPRODUCT(LS_Demand_Rates_Restatement!$C$6:$Z$6,IF(Init!$R$9="Yes",LDD_previous!BB105:BY105,LDD_current!BB105:BY105))</f>
        <v>38402.315389692318</v>
      </c>
      <c r="H104" s="218">
        <f>-IRD!C105*Rates_previous!$H$32</f>
        <v>-41552.1</v>
      </c>
      <c r="I104" s="218">
        <f>+IF(AND(L104&gt;0,J104&gt;0),-1*MIN(L104,J104)*Rates_previous!$H$33,IF(AND(L104&lt;0,K104&lt;ABS(L104)),(-1*L104-K104)*Rates_previous!$H$33,IF(AND(K104&gt;0,J104&gt;0,L104&lt;=0,ABS(L104)&lt;K104),-1*MIN(K104,K104+L104,J104)*Rates_previous!$H$33,0)))*IF(VLOOKUP($B104,TOCA_current!$B:$AH,33,FALSE)=0,1,0)*(1-TOCA_previous!AI104)</f>
        <v>1180.0058665082904</v>
      </c>
      <c r="J104" s="237">
        <f>MAX(IF(Init!$R$9="Yes",(TOCA_previous!S104/SUMPRODUCT(TOCA_previous!$D$4:$D$137,TOCA_previous!$S$4:$S$137)-TOCA_previous!Y104)*RT1SC!$C$3*VLOOKUP(Init!$R$3,Init!$K:$M,3,FALSE),V104),0)</f>
        <v>445.35245565681254</v>
      </c>
      <c r="K104" s="237">
        <f>IF(Init!$R$9="Yes",TOCA_previous!W104*VLOOKUP(Init!$R$3,Init!$K:$M,3,FALSE),W104)</f>
        <v>0</v>
      </c>
      <c r="L104" s="237">
        <f>IF(Init!$R$9="No",X104,IF(TOCA_previous!AA104=0,SUM(LS_previous!D105:AA105),0))</f>
        <v>1162.2061929600015</v>
      </c>
      <c r="M104" s="218">
        <f>+TOCA_previous!$D104*SUM(Charges_NonSlice!D104:I104)</f>
        <v>649227.59304935334</v>
      </c>
      <c r="N104" s="218">
        <f>IF(Init!$R$9="Yes",TOCA_previous!AB104*RT1SC!$C$3*VLOOKUP(Init!$R$3,Init!$K:$M,3,FALSE)+IF(VLOOKUP($B104,TOCA_current!B:AS,33,FALSE)=0,SUM(LS_previous!D105:AA105),SUM(LS_previous!D105:AY105)/2),Z104)</f>
        <v>21583.162007856004</v>
      </c>
      <c r="O104" s="219">
        <f t="shared" si="3"/>
        <v>30.080281694269011</v>
      </c>
      <c r="P104" s="217">
        <f>(TOCA_current!AI104-(TOCA_current!AI104/TOCA_current!AF104)*LDD_current!D105)*Rates_current!$E$74*100*12</f>
        <v>801655.00875205337</v>
      </c>
      <c r="Q104" s="218">
        <f>(TOCA_current!AI104-LDD_current!D105)*Rates_current!$E$75*100*12</f>
        <v>-119174.41903883708</v>
      </c>
      <c r="R104" s="218">
        <f>IF(VLOOKUP($B104,TOCA_current!$B:$AH,33,FALSE)=0,(SUMPRODUCT(LS_Demand_Rates_Restatement!$C$5:$Z$5,LS_current!$D105:$AA105)-SUMPRODUCT(LS_Demand_Rates_Restatement!$C$5:$Z$5,LDD_current!$F105:$AC105)),(SUMPRODUCT(LS_Demand_Rates_Restatement!$C$5:$AX$5,LS_current!$D105:$AY105)-SUMPRODUCT(LS_Demand_Rates_Restatement!$C$5:$AX$5,LDD_current!$F105:$BA105))/2)</f>
        <v>19884.020273663224</v>
      </c>
      <c r="S104" s="218">
        <f>+SUMPRODUCT(LS_Demand_Rates_Restatement!$C$7:$Z$7,Demand_current!D105:AA105)-SUMPRODUCT(LS_Demand_Rates_Restatement!$C$7:$Z$7,LDD_current!BB105:BY105)</f>
        <v>42228.881769997322</v>
      </c>
      <c r="T104" s="218">
        <f>-IRD!G105*Rates_current!$H$32</f>
        <v>-48906.8217</v>
      </c>
      <c r="U104" s="218">
        <f>+IF(AND(X104&gt;0,V104&gt;0),-1*MIN(X104,V104)*Rates_current!$H$33,IF(AND(X104&lt;0,W104&lt;ABS(X104)),(-1*X104-W104)*Rates_current!$H$33,0))*IF(VLOOKUP($B104,TOCA_current!$B:$AH,33,FALSE)=0,1,0)*(1-TOCA_current!AP104)</f>
        <v>0</v>
      </c>
      <c r="V104" s="237">
        <f>MAX((TOCA_current!S104/SUMPRODUCT(TOCA_current!$D$4:$D$137,TOCA_current!$S$4:$S$137)-TOCA_current!AF104)*RT1SC!$C$4*VLOOKUP(Init!$R$4,Init!$K:$M,3,FALSE),0)</f>
        <v>0</v>
      </c>
      <c r="W104" s="237">
        <f>TOCA_current!X104*VLOOKUP(Init!$R$4,Init!$K:$M,3,FALSE)</f>
        <v>0</v>
      </c>
      <c r="X104" s="237">
        <f>IF(TOCA_current!AH104=0,SUM(LS_current!D105:AA105),0)</f>
        <v>949.06661807397643</v>
      </c>
      <c r="Y104" s="218">
        <f>TOCA_current!D104*SUM(Charges_NonSlice!P104:U104)</f>
        <v>695686.67005687684</v>
      </c>
      <c r="Z104" s="218">
        <f>TOCA_current!AI104*RT1SC!$C$4*VLOOKUP(Init!$R$4,Init!$K:$M,3,FALSE)+IF(VLOOKUP($B104,TOCA_current!B:AM,33,FALSE)=0,SUM(LS_current!D105:AA105),SUM(LS_current!D105:AY105)/2)</f>
        <v>21583.647048569976</v>
      </c>
      <c r="AA104" s="219">
        <f t="shared" si="4"/>
        <v>32.232118533599241</v>
      </c>
      <c r="AB104" s="224">
        <f>IF(TOCA_current!E104=1,"",AA104/O104-1)</f>
        <v>7.1536459039883482E-2</v>
      </c>
      <c r="AC104" s="235">
        <f t="shared" si="5"/>
        <v>29</v>
      </c>
    </row>
    <row r="105" spans="2:29" x14ac:dyDescent="0.25">
      <c r="B105" s="27">
        <v>10342</v>
      </c>
      <c r="C105" s="28" t="s">
        <v>109</v>
      </c>
      <c r="D105" s="217">
        <f>IF(Init!$R$9="Yes",(TOCA_previous!AB105-(TOCA_previous!AB105/IF(TOCA_previous!Y105=0,1,TOCA_previous!Y105))*LDD_previous!D106),(TOCA_current!AI105-(TOCA_current!AI105/TOCA_current!AF105)*LDD_current!D106))*Rates_previous!$E$74*100*12</f>
        <v>13080380.394239997</v>
      </c>
      <c r="E105" s="218">
        <f>IF(Init!$R$9="Yes",(TOCA_previous!AB105-LDD_previous!D106),(TOCA_current!AI105-LDD_current!D106))*Rates_previous!$E$75*100*12</f>
        <v>-2011482.6854399997</v>
      </c>
      <c r="F105" s="218">
        <f>IF(VLOOKUP($B105,TOCA_current!$B:$AH,33,FALSE)=0,(SUMPRODUCT(LS_Demand_Rates_Restatement!$C$4:$Z$4,IF(Init!$R$9="Yes",LS_previous!$D106:$AA106,LS_current!$D106:$AA106))-SUMPRODUCT(LS_Demand_Rates_Restatement!$C$4:$Z$4,IF(Init!$R$9="Yes",LDD_previous!$F106:$AC106,LDD_current!$F106:$AC106))),(SUMPRODUCT(LS_Demand_Rates_Restatement!$C$4:$AX$4,IF(Init!$R$9="Yes",LS_previous!$D106:$AY106,LS_current!$D106:$AY106))-SUMPRODUCT(LS_Demand_Rates_Restatement!$C$4:$AX$4,IF(Init!$R$9="Yes",LDD_previous!$F106:$BA106,LDD_current!$F106:$BA106)))/2)</f>
        <v>-155381.38554156537</v>
      </c>
      <c r="G105" s="218">
        <f>+SUMPRODUCT(LS_Demand_Rates_Restatement!$C$6:$Z$6,IF(Init!$R$9="Yes",Demand_previous!D106:AA106,Demand_current!D106:AA106))-SUMPRODUCT(LS_Demand_Rates_Restatement!$C$6:$Z$6,IF(Init!$R$9="Yes",LDD_previous!BB106:BY106,LDD_current!BB106:BY106))</f>
        <v>602784.18195411318</v>
      </c>
      <c r="H105" s="218">
        <f>-IRD!C106*Rates_previous!$H$32</f>
        <v>0</v>
      </c>
      <c r="I105" s="218">
        <f>+IF(AND(L105&gt;0,J105&gt;0),-1*MIN(L105,J105)*Rates_previous!$H$33,IF(AND(L105&lt;0,K105&lt;ABS(L105)),(-1*L105-K105)*Rates_previous!$H$33,IF(AND(K105&gt;0,J105&gt;0,L105&lt;=0,ABS(L105)&lt;K105),-1*MIN(K105,K105+L105,J105)*Rates_previous!$H$33,0)))*IF(VLOOKUP($B105,TOCA_current!$B:$AH,33,FALSE)=0,1,0)*(1-TOCA_previous!AI105)</f>
        <v>-36121.873724313475</v>
      </c>
      <c r="J105" s="237">
        <f>MAX(IF(Init!$R$9="Yes",(TOCA_previous!S105/SUMPRODUCT(TOCA_previous!$D$4:$D$137,TOCA_previous!$S$4:$S$137)-TOCA_previous!Y105)*RT1SC!$C$3*VLOOKUP(Init!$R$3,Init!$K:$M,3,FALSE),V105),0)</f>
        <v>1.0547034070604586</v>
      </c>
      <c r="K105" s="237">
        <f>IF(Init!$R$9="Yes",TOCA_previous!W105*VLOOKUP(Init!$R$3,Init!$K:$M,3,FALSE),W105)</f>
        <v>0</v>
      </c>
      <c r="L105" s="237">
        <f>IF(Init!$R$9="No",X105,IF(TOCA_previous!AA105=0,SUM(LS_previous!D106:AA106),0))</f>
        <v>-13087.635407359956</v>
      </c>
      <c r="M105" s="218">
        <f>+TOCA_previous!$D105*SUM(Charges_NonSlice!D105:I105)</f>
        <v>11480178.631488232</v>
      </c>
      <c r="N105" s="218">
        <f>IF(Init!$R$9="Yes",TOCA_previous!AB105*RT1SC!$C$3*VLOOKUP(Init!$R$3,Init!$K:$M,3,FALSE)+IF(VLOOKUP($B105,TOCA_current!B:AS,33,FALSE)=0,SUM(LS_previous!D106:AA106),SUM(LS_previous!D106:AY106)/2),Z105)</f>
        <v>333395.39512230398</v>
      </c>
      <c r="O105" s="219">
        <f t="shared" si="3"/>
        <v>34.434124764311164</v>
      </c>
      <c r="P105" s="217">
        <f>(TOCA_current!AI105-(TOCA_current!AI105/TOCA_current!AF105)*LDD_current!D106)*Rates_current!$E$74*100*12</f>
        <v>13220685.337692268</v>
      </c>
      <c r="Q105" s="218">
        <f>(TOCA_current!AI105-LDD_current!D106)*Rates_current!$E$75*100*12</f>
        <v>-1965393.4388402982</v>
      </c>
      <c r="R105" s="218">
        <f>IF(VLOOKUP($B105,TOCA_current!$B:$AH,33,FALSE)=0,(SUMPRODUCT(LS_Demand_Rates_Restatement!$C$5:$Z$5,LS_current!$D106:$AA106)-SUMPRODUCT(LS_Demand_Rates_Restatement!$C$5:$Z$5,LDD_current!$F106:$AC106)),(SUMPRODUCT(LS_Demand_Rates_Restatement!$C$5:$AX$5,LS_current!$D106:$AY106)-SUMPRODUCT(LS_Demand_Rates_Restatement!$C$5:$AX$5,LDD_current!$F106:$BA106))/2)</f>
        <v>265854.86603039794</v>
      </c>
      <c r="S105" s="218">
        <f>+SUMPRODUCT(LS_Demand_Rates_Restatement!$C$7:$Z$7,Demand_current!D106:AA106)-SUMPRODUCT(LS_Demand_Rates_Restatement!$C$7:$Z$7,LDD_current!BB106:BY106)</f>
        <v>651233.57818998396</v>
      </c>
      <c r="T105" s="218">
        <f>-IRD!G106*Rates_current!$H$32</f>
        <v>0</v>
      </c>
      <c r="U105" s="218">
        <f>+IF(AND(X105&gt;0,V105&gt;0),-1*MIN(X105,V105)*Rates_current!$H$33,IF(AND(X105&lt;0,W105&lt;ABS(X105)),(-1*X105-W105)*Rates_current!$H$33,0))*IF(VLOOKUP($B105,TOCA_current!$B:$AH,33,FALSE)=0,1,0)*(1-TOCA_current!AP105)</f>
        <v>51239.639861884505</v>
      </c>
      <c r="V105" s="237">
        <f>MAX((TOCA_current!S105/SUMPRODUCT(TOCA_current!$D$4:$D$137,TOCA_current!$S$4:$S$137)-TOCA_current!AF105)*RT1SC!$C$4*VLOOKUP(Init!$R$4,Init!$K:$M,3,FALSE),0)</f>
        <v>8927.6052375654363</v>
      </c>
      <c r="W105" s="237">
        <f>TOCA_current!X105*VLOOKUP(Init!$R$4,Init!$K:$M,3,FALSE)</f>
        <v>0</v>
      </c>
      <c r="X105" s="237">
        <f>IF(TOCA_current!AH105=0,SUM(LS_current!D106:AA106),0)</f>
        <v>5789.7898149022039</v>
      </c>
      <c r="Y105" s="218">
        <f>TOCA_current!D105*SUM(Charges_NonSlice!P105:U105)</f>
        <v>12223619.982934237</v>
      </c>
      <c r="Z105" s="218">
        <f>TOCA_current!AI105*RT1SC!$C$4*VLOOKUP(Init!$R$4,Init!$K:$M,3,FALSE)+IF(VLOOKUP($B105,TOCA_current!B:AM,33,FALSE)=0,SUM(LS_current!D106:AA106),SUM(LS_current!D106:AY106)/2)</f>
        <v>333403.62477114215</v>
      </c>
      <c r="AA105" s="219">
        <f t="shared" si="4"/>
        <v>36.663128636723378</v>
      </c>
      <c r="AB105" s="224">
        <f>IF(TOCA_current!E105=1,"",AA105/O105-1)</f>
        <v>6.4732409714750139E-2</v>
      </c>
      <c r="AC105" s="235">
        <f t="shared" si="5"/>
        <v>53</v>
      </c>
    </row>
    <row r="106" spans="2:29" x14ac:dyDescent="0.25">
      <c r="B106" s="27">
        <v>10343</v>
      </c>
      <c r="C106" s="28" t="s">
        <v>110</v>
      </c>
      <c r="D106" s="217">
        <f>IF(Init!$R$9="Yes",(TOCA_previous!AB106-(TOCA_previous!AB106/IF(TOCA_previous!Y106=0,1,TOCA_previous!Y106))*LDD_previous!D107),(TOCA_current!AI106-(TOCA_current!AI106/TOCA_current!AF106)*LDD_current!D107))*Rates_previous!$E$74*100*12</f>
        <v>9888832.6693166159</v>
      </c>
      <c r="E106" s="218">
        <f>IF(Init!$R$9="Yes",(TOCA_previous!AB106-LDD_previous!D107),(TOCA_current!AI106-LDD_current!D107))*Rates_previous!$E$75*100*12</f>
        <v>-1520690.919837696</v>
      </c>
      <c r="F106" s="218">
        <f>IF(VLOOKUP($B106,TOCA_current!$B:$AH,33,FALSE)=0,(SUMPRODUCT(LS_Demand_Rates_Restatement!$C$4:$Z$4,IF(Init!$R$9="Yes",LS_previous!$D107:$AA107,LS_current!$D107:$AA107))-SUMPRODUCT(LS_Demand_Rates_Restatement!$C$4:$Z$4,IF(Init!$R$9="Yes",LDD_previous!$F107:$AC107,LDD_current!$F107:$AC107))),(SUMPRODUCT(LS_Demand_Rates_Restatement!$C$4:$AX$4,IF(Init!$R$9="Yes",LS_previous!$D107:$AY107,LS_current!$D107:$AY107))-SUMPRODUCT(LS_Demand_Rates_Restatement!$C$4:$AX$4,IF(Init!$R$9="Yes",LDD_previous!$F107:$BA107,LDD_current!$F107:$BA107)))/2)</f>
        <v>-4658478.2086931765</v>
      </c>
      <c r="G106" s="218">
        <f>+SUMPRODUCT(LS_Demand_Rates_Restatement!$C$6:$Z$6,IF(Init!$R$9="Yes",Demand_previous!D107:AA107,Demand_current!D107:AA107))-SUMPRODUCT(LS_Demand_Rates_Restatement!$C$6:$Z$6,IF(Init!$R$9="Yes",LDD_previous!BB107:BY107,LDD_current!BB107:BY107))</f>
        <v>0</v>
      </c>
      <c r="H106" s="218">
        <f>-IRD!C107*Rates_previous!$H$32</f>
        <v>-105056.61</v>
      </c>
      <c r="I106" s="218">
        <f>+IF(AND(L106&gt;0,J106&gt;0),-1*MIN(L106,J106)*Rates_previous!$H$33,IF(AND(L106&lt;0,K106&lt;ABS(L106)),(-1*L106-K106)*Rates_previous!$H$33,IF(AND(K106&gt;0,J106&gt;0,L106&lt;=0,ABS(L106)&lt;K106),-1*MIN(K106,K106+L106,J106)*Rates_previous!$H$33,0)))*IF(VLOOKUP($B106,TOCA_current!$B:$AH,33,FALSE)=0,1,0)*(1-TOCA_previous!AI106)</f>
        <v>-441656.88891344651</v>
      </c>
      <c r="J106" s="237">
        <f>MAX(IF(Init!$R$9="Yes",(TOCA_previous!S106/SUMPRODUCT(TOCA_previous!$D$4:$D$137,TOCA_previous!$S$4:$S$137)-TOCA_previous!Y106)*RT1SC!$C$3*VLOOKUP(Init!$R$3,Init!$K:$M,3,FALSE),V106),0)</f>
        <v>2.0295813590935601</v>
      </c>
      <c r="K106" s="237">
        <f>IF(Init!$R$9="Yes",TOCA_previous!W106*VLOOKUP(Init!$R$3,Init!$K:$M,3,FALSE),W106)</f>
        <v>0</v>
      </c>
      <c r="L106" s="237">
        <f>IF(Init!$R$9="No",X106,IF(TOCA_previous!AA106=0,SUM(LS_previous!D107:AA107),0))</f>
        <v>-168677.12181679998</v>
      </c>
      <c r="M106" s="218">
        <f>+TOCA_previous!$D106*SUM(Charges_NonSlice!D106:I106)</f>
        <v>3162950.0418722965</v>
      </c>
      <c r="N106" s="218">
        <f>IF(Init!$R$9="Yes",TOCA_previous!AB106*RT1SC!$C$3*VLOOKUP(Init!$R$3,Init!$K:$M,3,FALSE)+IF(VLOOKUP($B106,TOCA_current!B:AS,33,FALSE)=0,SUM(LS_previous!D107:AA107),SUM(LS_previous!D107:AY107)/2),Z106)</f>
        <v>107435.89339102007</v>
      </c>
      <c r="O106" s="219">
        <f t="shared" si="3"/>
        <v>29.440347560200664</v>
      </c>
      <c r="P106" s="217">
        <f>(TOCA_current!AI106-(TOCA_current!AI106/TOCA_current!AF106)*LDD_current!D107)*Rates_current!$E$74*100*12</f>
        <v>4097537.4289840087</v>
      </c>
      <c r="Q106" s="218">
        <f>(TOCA_current!AI106-LDD_current!D107)*Rates_current!$E$75*100*12</f>
        <v>-609141.88429912739</v>
      </c>
      <c r="R106" s="218">
        <f>IF(VLOOKUP($B106,TOCA_current!$B:$AH,33,FALSE)=0,(SUMPRODUCT(LS_Demand_Rates_Restatement!$C$5:$Z$5,LS_current!$D107:$AA107)-SUMPRODUCT(LS_Demand_Rates_Restatement!$C$5:$Z$5,LDD_current!$F107:$AC107)),(SUMPRODUCT(LS_Demand_Rates_Restatement!$C$5:$AX$5,LS_current!$D107:$AY107)-SUMPRODUCT(LS_Demand_Rates_Restatement!$C$5:$AX$5,LDD_current!$F107:$BA107))/2)</f>
        <v>2717.6845737125177</v>
      </c>
      <c r="S106" s="218">
        <f>+SUMPRODUCT(LS_Demand_Rates_Restatement!$C$7:$Z$7,Demand_current!D107:AA107)-SUMPRODUCT(LS_Demand_Rates_Restatement!$C$7:$Z$7,LDD_current!BB107:BY107)</f>
        <v>0</v>
      </c>
      <c r="T106" s="218">
        <f>-IRD!G107*Rates_current!$H$32</f>
        <v>-123651.62996999999</v>
      </c>
      <c r="U106" s="218">
        <f>+IF(AND(X106&gt;0,V106&gt;0),-1*MIN(X106,V106)*Rates_current!$H$33,IF(AND(X106&lt;0,W106&lt;ABS(X106)),(-1*X106-W106)*Rates_current!$H$33,0))*IF(VLOOKUP($B106,TOCA_current!$B:$AH,33,FALSE)=0,1,0)*(1-TOCA_current!AP106)</f>
        <v>-48.576923787624132</v>
      </c>
      <c r="V106" s="237">
        <f>MAX((TOCA_current!S106/SUMPRODUCT(TOCA_current!$D$4:$D$137,TOCA_current!$S$4:$S$137)-TOCA_current!AF106)*RT1SC!$C$4*VLOOKUP(Init!$R$4,Init!$K:$M,3,FALSE),0)</f>
        <v>165576.06746626471</v>
      </c>
      <c r="W106" s="237">
        <f>TOCA_current!X106*VLOOKUP(Init!$R$4,Init!$K:$M,3,FALSE)</f>
        <v>0</v>
      </c>
      <c r="X106" s="237">
        <f>IF(TOCA_current!AH106=0,SUM(LS_current!D107:AA107),0)</f>
        <v>-5.8083787747136739</v>
      </c>
      <c r="Y106" s="218">
        <f>TOCA_current!D106*SUM(Charges_NonSlice!P106:U106)</f>
        <v>3367413.0223648059</v>
      </c>
      <c r="Z106" s="218">
        <f>TOCA_current!AI106*RT1SC!$C$4*VLOOKUP(Init!$R$4,Init!$K:$M,3,FALSE)+IF(VLOOKUP($B106,TOCA_current!B:AM,33,FALSE)=0,SUM(LS_current!D107:AA107),SUM(LS_current!D107:AY107)/2)</f>
        <v>107442.45125291328</v>
      </c>
      <c r="AA106" s="219">
        <f t="shared" si="4"/>
        <v>31.341550598451182</v>
      </c>
      <c r="AB106" s="224">
        <f>IF(TOCA_current!E106=1,"",AA106/O106-1)</f>
        <v>6.4578145158200595E-2</v>
      </c>
      <c r="AC106" s="235">
        <f t="shared" si="5"/>
        <v>54</v>
      </c>
    </row>
    <row r="107" spans="2:29" x14ac:dyDescent="0.25">
      <c r="B107" s="27">
        <v>10349</v>
      </c>
      <c r="C107" s="28" t="s">
        <v>111</v>
      </c>
      <c r="D107" s="217">
        <f>IF(Init!$R$9="Yes",(TOCA_previous!AB107-(TOCA_previous!AB107/IF(TOCA_previous!Y107=0,1,TOCA_previous!Y107))*LDD_previous!D108),(TOCA_current!AI107-(TOCA_current!AI107/TOCA_current!AF107)*LDD_current!D108))*Rates_previous!$E$74*100*12</f>
        <v>88615670.753399998</v>
      </c>
      <c r="E107" s="218">
        <f>IF(Init!$R$9="Yes",(TOCA_previous!AB107-LDD_previous!D108),(TOCA_current!AI107-LDD_current!D108))*Rates_previous!$E$75*100*12</f>
        <v>-13627194.4704</v>
      </c>
      <c r="F107" s="218">
        <f>IF(VLOOKUP($B107,TOCA_current!$B:$AH,33,FALSE)=0,(SUMPRODUCT(LS_Demand_Rates_Restatement!$C$4:$Z$4,IF(Init!$R$9="Yes",LS_previous!$D108:$AA108,LS_current!$D108:$AA108))-SUMPRODUCT(LS_Demand_Rates_Restatement!$C$4:$Z$4,IF(Init!$R$9="Yes",LDD_previous!$F108:$AC108,LDD_current!$F108:$AC108))),(SUMPRODUCT(LS_Demand_Rates_Restatement!$C$4:$AX$4,IF(Init!$R$9="Yes",LS_previous!$D108:$AY108,LS_current!$D108:$AY108))-SUMPRODUCT(LS_Demand_Rates_Restatement!$C$4:$AX$4,IF(Init!$R$9="Yes",LDD_previous!$F108:$BA108,LDD_current!$F108:$BA108)))/2)</f>
        <v>5526336.4317818945</v>
      </c>
      <c r="G107" s="218">
        <f>+SUMPRODUCT(LS_Demand_Rates_Restatement!$C$6:$Z$6,IF(Init!$R$9="Yes",Demand_previous!D108:AA108,Demand_current!D108:AA108))-SUMPRODUCT(LS_Demand_Rates_Restatement!$C$6:$Z$6,IF(Init!$R$9="Yes",LDD_previous!BB108:BY108,LDD_current!BB108:BY108))</f>
        <v>0</v>
      </c>
      <c r="H107" s="218">
        <f>-IRD!C108*Rates_previous!$H$32</f>
        <v>0</v>
      </c>
      <c r="I107" s="218">
        <f>+IF(AND(L107&gt;0,J107&gt;0),-1*MIN(L107,J107)*Rates_previous!$H$33,IF(AND(L107&lt;0,K107&lt;ABS(L107)),(-1*L107-K107)*Rates_previous!$H$33,IF(AND(K107&gt;0,J107&gt;0,L107&lt;=0,ABS(L107)&lt;K107),-1*MIN(K107,K107+L107,J107)*Rates_previous!$H$33,0)))*IF(VLOOKUP($B107,TOCA_current!$B:$AH,33,FALSE)=0,1,0)*(1-TOCA_previous!AI107)</f>
        <v>0</v>
      </c>
      <c r="J107" s="237">
        <f>MAX(IF(Init!$R$9="Yes",(TOCA_previous!S107/SUMPRODUCT(TOCA_previous!$D$4:$D$137,TOCA_previous!$S$4:$S$137)-TOCA_previous!Y107)*RT1SC!$C$3*VLOOKUP(Init!$R$3,Init!$K:$M,3,FALSE),V107),0)</f>
        <v>1.2998737686529216</v>
      </c>
      <c r="K107" s="237">
        <f>IF(Init!$R$9="Yes",TOCA_previous!W107*VLOOKUP(Init!$R$3,Init!$K:$M,3,FALSE),W107)</f>
        <v>293398.68</v>
      </c>
      <c r="L107" s="237">
        <f>IF(Init!$R$9="No",X107,IF(TOCA_previous!AA107=0,SUM(LS_previous!D108:AA108),0))</f>
        <v>0</v>
      </c>
      <c r="M107" s="218">
        <f>+TOCA_previous!$D107*SUM(Charges_NonSlice!D107:I107)</f>
        <v>80514812.71478188</v>
      </c>
      <c r="N107" s="218">
        <f>IF(Init!$R$9="Yes",TOCA_previous!AB107*RT1SC!$C$3*VLOOKUP(Init!$R$3,Init!$K:$M,3,FALSE)+IF(VLOOKUP($B107,TOCA_current!B:AS,33,FALSE)=0,SUM(LS_previous!D108:AA108),SUM(LS_previous!D108:AY108)/2),Z107)</f>
        <v>2347213.4932386605</v>
      </c>
      <c r="O107" s="219">
        <f t="shared" si="3"/>
        <v>34.302296295889299</v>
      </c>
      <c r="P107" s="217">
        <f>(TOCA_current!AI107-(TOCA_current!AI107/TOCA_current!AF107)*LDD_current!D108)*Rates_current!$E$74*100*12</f>
        <v>94134943.078306377</v>
      </c>
      <c r="Q107" s="218">
        <f>(TOCA_current!AI107-LDD_current!D108)*Rates_current!$E$75*100*12</f>
        <v>-13994145.898339868</v>
      </c>
      <c r="R107" s="218">
        <f>IF(VLOOKUP($B107,TOCA_current!$B:$AH,33,FALSE)=0,(SUMPRODUCT(LS_Demand_Rates_Restatement!$C$5:$Z$5,LS_current!$D108:$AA108)-SUMPRODUCT(LS_Demand_Rates_Restatement!$C$5:$Z$5,LDD_current!$F108:$AC108)),(SUMPRODUCT(LS_Demand_Rates_Restatement!$C$5:$AX$5,LS_current!$D108:$AY108)-SUMPRODUCT(LS_Demand_Rates_Restatement!$C$5:$AX$5,LDD_current!$F108:$BA108))/2)</f>
        <v>2118634.827954906</v>
      </c>
      <c r="S107" s="218">
        <f>+SUMPRODUCT(LS_Demand_Rates_Restatement!$C$7:$Z$7,Demand_current!D108:AA108)-SUMPRODUCT(LS_Demand_Rates_Restatement!$C$7:$Z$7,LDD_current!BB108:BY108)</f>
        <v>0</v>
      </c>
      <c r="T107" s="218">
        <f>-IRD!G108*Rates_current!$H$32</f>
        <v>0</v>
      </c>
      <c r="U107" s="218">
        <f>+IF(AND(X107&gt;0,V107&gt;0),-1*MIN(X107,V107)*Rates_current!$H$33,IF(AND(X107&lt;0,W107&lt;ABS(X107)),(-1*X107-W107)*Rates_current!$H$33,0))*IF(VLOOKUP($B107,TOCA_current!$B:$AH,33,FALSE)=0,1,0)*(1-TOCA_current!AP107)</f>
        <v>0</v>
      </c>
      <c r="V107" s="237">
        <f>MAX((TOCA_current!S107/SUMPRODUCT(TOCA_current!$D$4:$D$137,TOCA_current!$S$4:$S$137)-TOCA_current!AF107)*RT1SC!$C$4*VLOOKUP(Init!$R$4,Init!$K:$M,3,FALSE),0)</f>
        <v>0</v>
      </c>
      <c r="W107" s="237">
        <f>TOCA_current!X107*VLOOKUP(Init!$R$4,Init!$K:$M,3,FALSE)</f>
        <v>247252.03200000001</v>
      </c>
      <c r="X107" s="237">
        <f>IF(TOCA_current!AH107=0,SUM(LS_current!D108:AA108),0)</f>
        <v>0</v>
      </c>
      <c r="Y107" s="218">
        <f>TOCA_current!D107*SUM(Charges_NonSlice!P107:U107)</f>
        <v>82259432.007921413</v>
      </c>
      <c r="Z107" s="218">
        <f>TOCA_current!AI107*RT1SC!$C$4*VLOOKUP(Init!$R$4,Init!$K:$M,3,FALSE)+IF(VLOOKUP($B107,TOCA_current!B:AM,33,FALSE)=0,SUM(LS_current!D108:AA108),SUM(LS_current!D108:AY108)/2)</f>
        <v>2332699.3500048663</v>
      </c>
      <c r="AA107" s="219">
        <f t="shared" si="4"/>
        <v>35.263623667469112</v>
      </c>
      <c r="AB107" s="224">
        <f>IF(TOCA_current!E107=1,"",AA107/O107-1)</f>
        <v>2.8025160860587039E-2</v>
      </c>
      <c r="AC107" s="235">
        <f t="shared" si="5"/>
        <v>115</v>
      </c>
    </row>
    <row r="108" spans="2:29" x14ac:dyDescent="0.25">
      <c r="B108" s="27">
        <v>10352</v>
      </c>
      <c r="C108" s="28" t="s">
        <v>112</v>
      </c>
      <c r="D108" s="217">
        <f>IF(Init!$R$9="Yes",(TOCA_previous!AB108-(TOCA_previous!AB108/IF(TOCA_previous!Y108=0,1,TOCA_previous!Y108))*LDD_previous!D109),(TOCA_current!AI108-(TOCA_current!AI108/TOCA_current!AF108)*LDD_current!D109))*Rates_previous!$E$74*100*12</f>
        <v>4905702.7245767992</v>
      </c>
      <c r="E108" s="218">
        <f>IF(Init!$R$9="Yes",(TOCA_previous!AB108-LDD_previous!D109),(TOCA_current!AI108-LDD_current!D109))*Rates_previous!$E$75*100*12</f>
        <v>-754392.13486079988</v>
      </c>
      <c r="F108" s="218">
        <f>IF(VLOOKUP($B108,TOCA_current!$B:$AH,33,FALSE)=0,(SUMPRODUCT(LS_Demand_Rates_Restatement!$C$4:$Z$4,IF(Init!$R$9="Yes",LS_previous!$D109:$AA109,LS_current!$D109:$AA109))-SUMPRODUCT(LS_Demand_Rates_Restatement!$C$4:$Z$4,IF(Init!$R$9="Yes",LDD_previous!$F109:$AC109,LDD_current!$F109:$AC109))),(SUMPRODUCT(LS_Demand_Rates_Restatement!$C$4:$AX$4,IF(Init!$R$9="Yes",LS_previous!$D109:$AY109,LS_current!$D109:$AY109))-SUMPRODUCT(LS_Demand_Rates_Restatement!$C$4:$AX$4,IF(Init!$R$9="Yes",LDD_previous!$F109:$BA109,LDD_current!$F109:$BA109)))/2)</f>
        <v>67514.95151083183</v>
      </c>
      <c r="G108" s="218">
        <f>+SUMPRODUCT(LS_Demand_Rates_Restatement!$C$6:$Z$6,IF(Init!$R$9="Yes",Demand_previous!D109:AA109,Demand_current!D109:AA109))-SUMPRODUCT(LS_Demand_Rates_Restatement!$C$6:$Z$6,IF(Init!$R$9="Yes",LDD_previous!BB109:BY109,LDD_current!BB109:BY109))</f>
        <v>267905.0162036976</v>
      </c>
      <c r="H108" s="218">
        <f>-IRD!C109*Rates_previous!$H$32</f>
        <v>0</v>
      </c>
      <c r="I108" s="218">
        <f>+IF(AND(L108&gt;0,J108&gt;0),-1*MIN(L108,J108)*Rates_previous!$H$33,IF(AND(L108&lt;0,K108&lt;ABS(L108)),(-1*L108-K108)*Rates_previous!$H$33,IF(AND(K108&gt;0,J108&gt;0,L108&lt;=0,ABS(L108)&lt;K108),-1*MIN(K108,K108+L108,J108)*Rates_previous!$H$33,0)))*IF(VLOOKUP($B108,TOCA_current!$B:$AH,33,FALSE)=0,1,0)*(1-TOCA_previous!AI108)</f>
        <v>-4104.667990369122</v>
      </c>
      <c r="J108" s="237">
        <f>MAX(IF(Init!$R$9="Yes",(TOCA_previous!S108/SUMPRODUCT(TOCA_previous!$D$4:$D$137,TOCA_previous!$S$4:$S$137)-TOCA_previous!Y108)*RT1SC!$C$3*VLOOKUP(Init!$R$3,Init!$K:$M,3,FALSE),V108),0)</f>
        <v>1683.0054034427051</v>
      </c>
      <c r="K108" s="237">
        <f>IF(Init!$R$9="Yes",TOCA_previous!W108*VLOOKUP(Init!$R$3,Init!$K:$M,3,FALSE),W108)</f>
        <v>0</v>
      </c>
      <c r="L108" s="237">
        <f>IF(Init!$R$9="No",X108,IF(TOCA_previous!AA108=0,SUM(LS_previous!D109:AA109),0))</f>
        <v>-1582.1261140799888</v>
      </c>
      <c r="M108" s="218">
        <f>+TOCA_previous!$D108*SUM(Charges_NonSlice!D108:I108)</f>
        <v>4482625.8894401602</v>
      </c>
      <c r="N108" s="218">
        <f>IF(Init!$R$9="Yes",TOCA_previous!AB108*RT1SC!$C$3*VLOOKUP(Init!$R$3,Init!$K:$M,3,FALSE)+IF(VLOOKUP($B108,TOCA_current!B:AS,33,FALSE)=0,SUM(LS_previous!D109:AA109),SUM(LS_previous!D109:AY109)/2),Z108)</f>
        <v>136658.26982821201</v>
      </c>
      <c r="O108" s="219">
        <f t="shared" si="3"/>
        <v>32.801716976770606</v>
      </c>
      <c r="P108" s="217">
        <f>(TOCA_current!AI108-(TOCA_current!AI108/TOCA_current!AF108)*LDD_current!D109)*Rates_current!$E$74*100*12</f>
        <v>5124313.8738153335</v>
      </c>
      <c r="Q108" s="218">
        <f>(TOCA_current!AI108-LDD_current!D109)*Rates_current!$E$75*100*12</f>
        <v>-761782.96426446526</v>
      </c>
      <c r="R108" s="218">
        <f>IF(VLOOKUP($B108,TOCA_current!$B:$AH,33,FALSE)=0,(SUMPRODUCT(LS_Demand_Rates_Restatement!$C$5:$Z$5,LS_current!$D109:$AA109)-SUMPRODUCT(LS_Demand_Rates_Restatement!$C$5:$Z$5,LDD_current!$F109:$AC109)),(SUMPRODUCT(LS_Demand_Rates_Restatement!$C$5:$AX$5,LS_current!$D109:$AY109)-SUMPRODUCT(LS_Demand_Rates_Restatement!$C$5:$AX$5,LDD_current!$F109:$BA109))/2)</f>
        <v>85361.696084885582</v>
      </c>
      <c r="S108" s="218">
        <f>+SUMPRODUCT(LS_Demand_Rates_Restatement!$C$7:$Z$7,Demand_current!D109:AA109)-SUMPRODUCT(LS_Demand_Rates_Restatement!$C$7:$Z$7,LDD_current!BB109:BY109)</f>
        <v>284455.07105686358</v>
      </c>
      <c r="T108" s="218">
        <f>-IRD!G109*Rates_current!$H$32</f>
        <v>0</v>
      </c>
      <c r="U108" s="218">
        <f>+IF(AND(X108&gt;0,V108&gt;0),-1*MIN(X108,V108)*Rates_current!$H$33,IF(AND(X108&lt;0,W108&lt;ABS(X108)),(-1*X108-W108)*Rates_current!$H$33,0))*IF(VLOOKUP($B108,TOCA_current!$B:$AH,33,FALSE)=0,1,0)*(1-TOCA_current!AP108)</f>
        <v>13092.03995222192</v>
      </c>
      <c r="V108" s="237">
        <f>MAX((TOCA_current!S108/SUMPRODUCT(TOCA_current!$D$4:$D$137,TOCA_current!$S$4:$S$137)-TOCA_current!AF108)*RT1SC!$C$4*VLOOKUP(Init!$R$4,Init!$K:$M,3,FALSE),0)</f>
        <v>3269.0021422627005</v>
      </c>
      <c r="W108" s="237">
        <f>TOCA_current!X108*VLOOKUP(Init!$R$4,Init!$K:$M,3,FALSE)</f>
        <v>0</v>
      </c>
      <c r="X108" s="237">
        <f>IF(TOCA_current!AH108=0,SUM(LS_current!D109:AA109),0)</f>
        <v>1573.751647099642</v>
      </c>
      <c r="Y108" s="218">
        <f>TOCA_current!D108*SUM(Charges_NonSlice!P108:U108)</f>
        <v>4745439.7166448394</v>
      </c>
      <c r="Z108" s="218">
        <f>TOCA_current!AI108*RT1SC!$C$4*VLOOKUP(Init!$R$4,Init!$K:$M,3,FALSE)+IF(VLOOKUP($B108,TOCA_current!B:AM,33,FALSE)=0,SUM(LS_current!D109:AA109),SUM(LS_current!D109:AY109)/2)</f>
        <v>136661.55331797164</v>
      </c>
      <c r="AA108" s="219">
        <f t="shared" si="4"/>
        <v>34.724028824724265</v>
      </c>
      <c r="AB108" s="224">
        <f>IF(TOCA_current!E108=1,"",AA108/O108-1)</f>
        <v>5.8604000800171363E-2</v>
      </c>
      <c r="AC108" s="235">
        <f t="shared" si="5"/>
        <v>76</v>
      </c>
    </row>
    <row r="109" spans="2:29" x14ac:dyDescent="0.25">
      <c r="B109" s="27">
        <v>10354</v>
      </c>
      <c r="C109" s="28" t="s">
        <v>113</v>
      </c>
      <c r="D109" s="217">
        <f>IF(Init!$R$9="Yes",(TOCA_previous!AB109-(TOCA_previous!AB109/IF(TOCA_previous!Y109=0,1,TOCA_previous!Y109))*LDD_previous!D110),(TOCA_current!AI109-(TOCA_current!AI109/TOCA_current!AF109)*LDD_current!D110))*Rates_previous!$E$74*100*12</f>
        <v>125769702.44928002</v>
      </c>
      <c r="E109" s="218">
        <f>IF(Init!$R$9="Yes",(TOCA_previous!AB109-LDD_previous!D110),(TOCA_current!AI109-LDD_current!D110))*Rates_previous!$E$75*100*12</f>
        <v>-19340689.735680003</v>
      </c>
      <c r="F109" s="218">
        <f>IF(VLOOKUP($B109,TOCA_current!$B:$AH,33,FALSE)=0,(SUMPRODUCT(LS_Demand_Rates_Restatement!$C$4:$Z$4,IF(Init!$R$9="Yes",LS_previous!$D110:$AA110,LS_current!$D110:$AA110))-SUMPRODUCT(LS_Demand_Rates_Restatement!$C$4:$Z$4,IF(Init!$R$9="Yes",LDD_previous!$F110:$AC110,LDD_current!$F110:$AC110))),(SUMPRODUCT(LS_Demand_Rates_Restatement!$C$4:$AX$4,IF(Init!$R$9="Yes",LS_previous!$D110:$AY110,LS_current!$D110:$AY110))-SUMPRODUCT(LS_Demand_Rates_Restatement!$C$4:$AX$4,IF(Init!$R$9="Yes",LDD_previous!$F110:$BA110,LDD_current!$F110:$BA110)))/2)</f>
        <v>848921.67873549089</v>
      </c>
      <c r="G109" s="218">
        <f>+SUMPRODUCT(LS_Demand_Rates_Restatement!$C$6:$Z$6,IF(Init!$R$9="Yes",Demand_previous!D110:AA110,Demand_current!D110:AA110))-SUMPRODUCT(LS_Demand_Rates_Restatement!$C$6:$Z$6,IF(Init!$R$9="Yes",LDD_previous!BB110:BY110,LDD_current!BB110:BY110))</f>
        <v>0</v>
      </c>
      <c r="H109" s="218">
        <f>-IRD!C110*Rates_previous!$H$32</f>
        <v>0</v>
      </c>
      <c r="I109" s="218">
        <f>+IF(AND(L109&gt;0,J109&gt;0),-1*MIN(L109,J109)*Rates_previous!$H$33,IF(AND(L109&lt;0,K109&lt;ABS(L109)),(-1*L109-K109)*Rates_previous!$H$33,IF(AND(K109&gt;0,J109&gt;0,L109&lt;=0,ABS(L109)&lt;K109),-1*MIN(K109,K109+L109,J109)*Rates_previous!$H$33,0)))*IF(VLOOKUP($B109,TOCA_current!$B:$AH,33,FALSE)=0,1,0)*(1-TOCA_previous!AI109)</f>
        <v>0</v>
      </c>
      <c r="J109" s="237">
        <f>MAX(IF(Init!$R$9="Yes",(TOCA_previous!S109/SUMPRODUCT(TOCA_previous!$D$4:$D$137,TOCA_previous!$S$4:$S$137)-TOCA_previous!Y109)*RT1SC!$C$3*VLOOKUP(Init!$R$3,Init!$K:$M,3,FALSE),V109),0)</f>
        <v>302879.60403618327</v>
      </c>
      <c r="K109" s="237">
        <f>IF(Init!$R$9="Yes",TOCA_previous!W109*VLOOKUP(Init!$R$3,Init!$K:$M,3,FALSE),W109)</f>
        <v>0</v>
      </c>
      <c r="L109" s="237">
        <f>IF(Init!$R$9="No",X109,IF(TOCA_previous!AA109=0,SUM(LS_previous!D110:AA110),0))</f>
        <v>0</v>
      </c>
      <c r="M109" s="218">
        <f>+TOCA_previous!$D109*SUM(Charges_NonSlice!D109:I109)</f>
        <v>107277934.39233552</v>
      </c>
      <c r="N109" s="218">
        <f>IF(Init!$R$9="Yes",TOCA_previous!AB109*RT1SC!$C$3*VLOOKUP(Init!$R$3,Init!$K:$M,3,FALSE)+IF(VLOOKUP($B109,TOCA_current!B:AS,33,FALSE)=0,SUM(LS_previous!D110:AA110),SUM(LS_previous!D110:AY110)/2),Z109)</f>
        <v>3331328.5891793291</v>
      </c>
      <c r="O109" s="219">
        <f t="shared" si="3"/>
        <v>32.202747798818422</v>
      </c>
      <c r="P109" s="217">
        <f>(TOCA_current!AI109-(TOCA_current!AI109/TOCA_current!AF109)*LDD_current!D110)*Rates_current!$E$74*100*12</f>
        <v>136637924.11704677</v>
      </c>
      <c r="Q109" s="218">
        <f>(TOCA_current!AI109-LDD_current!D110)*Rates_current!$E$75*100*12</f>
        <v>-20312659.495099854</v>
      </c>
      <c r="R109" s="218">
        <f>IF(VLOOKUP($B109,TOCA_current!$B:$AH,33,FALSE)=0,(SUMPRODUCT(LS_Demand_Rates_Restatement!$C$5:$Z$5,LS_current!$D110:$AA110)-SUMPRODUCT(LS_Demand_Rates_Restatement!$C$5:$Z$5,LDD_current!$F110:$AC110)),(SUMPRODUCT(LS_Demand_Rates_Restatement!$C$5:$AX$5,LS_current!$D110:$AY110)-SUMPRODUCT(LS_Demand_Rates_Restatement!$C$5:$AX$5,LDD_current!$F110:$BA110))/2)</f>
        <v>-6143.7718891771801</v>
      </c>
      <c r="S109" s="218">
        <f>+SUMPRODUCT(LS_Demand_Rates_Restatement!$C$7:$Z$7,Demand_current!D110:AA110)-SUMPRODUCT(LS_Demand_Rates_Restatement!$C$7:$Z$7,LDD_current!BB110:BY110)</f>
        <v>0</v>
      </c>
      <c r="T109" s="218">
        <f>-IRD!G110*Rates_current!$H$32</f>
        <v>0</v>
      </c>
      <c r="U109" s="218">
        <f>+IF(AND(X109&gt;0,V109&gt;0),-1*MIN(X109,V109)*Rates_current!$H$33,IF(AND(X109&lt;0,W109&lt;ABS(X109)),(-1*X109-W109)*Rates_current!$H$33,0))*IF(VLOOKUP($B109,TOCA_current!$B:$AH,33,FALSE)=0,1,0)*(1-TOCA_current!AP109)</f>
        <v>0</v>
      </c>
      <c r="V109" s="237">
        <f>MAX((TOCA_current!S109/SUMPRODUCT(TOCA_current!$D$4:$D$137,TOCA_current!$S$4:$S$137)-TOCA_current!AF109)*RT1SC!$C$4*VLOOKUP(Init!$R$4,Init!$K:$M,3,FALSE),0)</f>
        <v>225246.23005723802</v>
      </c>
      <c r="W109" s="237">
        <f>TOCA_current!X109*VLOOKUP(Init!$R$4,Init!$K:$M,3,FALSE)</f>
        <v>0</v>
      </c>
      <c r="X109" s="237">
        <f>IF(TOCA_current!AH109=0,SUM(LS_current!D110:AA110),0)</f>
        <v>0</v>
      </c>
      <c r="Y109" s="218">
        <f>TOCA_current!D109*SUM(Charges_NonSlice!P109:U109)</f>
        <v>116319120.85005774</v>
      </c>
      <c r="Z109" s="218">
        <f>TOCA_current!AI109*RT1SC!$C$4*VLOOKUP(Init!$R$4,Init!$K:$M,3,FALSE)+IF(VLOOKUP($B109,TOCA_current!B:AM,33,FALSE)=0,SUM(LS_current!D110:AA110),SUM(LS_current!D110:AY110)/2)</f>
        <v>3385939.6293133199</v>
      </c>
      <c r="AA109" s="219">
        <f t="shared" si="4"/>
        <v>34.353572002005144</v>
      </c>
      <c r="AB109" s="224">
        <f>IF(TOCA_current!E109=1,"",AA109/O109-1)</f>
        <v>6.6790083151402335E-2</v>
      </c>
      <c r="AC109" s="235">
        <f t="shared" si="5"/>
        <v>46</v>
      </c>
    </row>
    <row r="110" spans="2:29" x14ac:dyDescent="0.25">
      <c r="B110" s="27">
        <v>10360</v>
      </c>
      <c r="C110" s="28" t="s">
        <v>114</v>
      </c>
      <c r="D110" s="217">
        <f>IF(Init!$R$9="Yes",(TOCA_previous!AB110-(TOCA_previous!AB110/IF(TOCA_previous!Y110=0,1,TOCA_previous!Y110))*LDD_previous!D111),(TOCA_current!AI110-(TOCA_current!AI110/TOCA_current!AF110)*LDD_current!D111))*Rates_previous!$E$74*100*12</f>
        <v>2133737.0518104001</v>
      </c>
      <c r="E110" s="218">
        <f>IF(Init!$R$9="Yes",(TOCA_previous!AB110-LDD_previous!D111),(TOCA_current!AI110-LDD_current!D111))*Rates_previous!$E$75*100*12</f>
        <v>-328123.11306240002</v>
      </c>
      <c r="F110" s="218">
        <f>IF(VLOOKUP($B110,TOCA_current!$B:$AH,33,FALSE)=0,(SUMPRODUCT(LS_Demand_Rates_Restatement!$C$4:$Z$4,IF(Init!$R$9="Yes",LS_previous!$D111:$AA111,LS_current!$D111:$AA111))-SUMPRODUCT(LS_Demand_Rates_Restatement!$C$4:$Z$4,IF(Init!$R$9="Yes",LDD_previous!$F111:$AC111,LDD_current!$F111:$AC111))),(SUMPRODUCT(LS_Demand_Rates_Restatement!$C$4:$AX$4,IF(Init!$R$9="Yes",LS_previous!$D111:$AY111,LS_current!$D111:$AY111))-SUMPRODUCT(LS_Demand_Rates_Restatement!$C$4:$AX$4,IF(Init!$R$9="Yes",LDD_previous!$F111:$BA111,LDD_current!$F111:$BA111)))/2)</f>
        <v>-21621.505563986593</v>
      </c>
      <c r="G110" s="218">
        <f>+SUMPRODUCT(LS_Demand_Rates_Restatement!$C$6:$Z$6,IF(Init!$R$9="Yes",Demand_previous!D111:AA111,Demand_current!D111:AA111))-SUMPRODUCT(LS_Demand_Rates_Restatement!$C$6:$Z$6,IF(Init!$R$9="Yes",LDD_previous!BB111:BY111,LDD_current!BB111:BY111))</f>
        <v>107041.05231063247</v>
      </c>
      <c r="H110" s="218">
        <f>-IRD!C111*Rates_previous!$H$32</f>
        <v>-200093.4</v>
      </c>
      <c r="I110" s="218">
        <f>+IF(AND(L110&gt;0,J110&gt;0),-1*MIN(L110,J110)*Rates_previous!$H$33,IF(AND(L110&lt;0,K110&lt;ABS(L110)),(-1*L110-K110)*Rates_previous!$H$33,IF(AND(K110&gt;0,J110&gt;0,L110&lt;=0,ABS(L110)&lt;K110),-1*MIN(K110,K110+L110,J110)*Rates_previous!$H$33,0)))*IF(VLOOKUP($B110,TOCA_current!$B:$AH,33,FALSE)=0,1,0)*(1-TOCA_previous!AI110)</f>
        <v>2494.6800007895531</v>
      </c>
      <c r="J110" s="237">
        <f>MAX(IF(Init!$R$9="Yes",(TOCA_previous!S110/SUMPRODUCT(TOCA_previous!$D$4:$D$137,TOCA_previous!$S$4:$S$137)-TOCA_previous!Y110)*RT1SC!$C$3*VLOOKUP(Init!$R$3,Init!$K:$M,3,FALSE),V110),0)</f>
        <v>936.65239948545218</v>
      </c>
      <c r="K110" s="237">
        <f>IF(Init!$R$9="Yes",TOCA_previous!W110*VLOOKUP(Init!$R$3,Init!$K:$M,3,FALSE),W110)</f>
        <v>0</v>
      </c>
      <c r="L110" s="237">
        <f>IF(Init!$R$9="No",X110,IF(TOCA_previous!AA110=0,SUM(LS_previous!D111:AA111),0))</f>
        <v>1968.0268281600067</v>
      </c>
      <c r="M110" s="218">
        <f>+TOCA_previous!$D110*SUM(Charges_NonSlice!D110:I110)</f>
        <v>1693434.7654954358</v>
      </c>
      <c r="N110" s="218">
        <f>IF(Init!$R$9="Yes",TOCA_previous!AB110*RT1SC!$C$3*VLOOKUP(Init!$R$3,Init!$K:$M,3,FALSE)+IF(VLOOKUP($B110,TOCA_current!B:AS,33,FALSE)=0,SUM(LS_previous!D111:AA111),SUM(LS_previous!D111:AY111)/2),Z110)</f>
        <v>60538.020978576009</v>
      </c>
      <c r="O110" s="219">
        <f t="shared" si="3"/>
        <v>27.973077714164635</v>
      </c>
      <c r="P110" s="217">
        <f>(TOCA_current!AI110-(TOCA_current!AI110/TOCA_current!AF110)*LDD_current!D111)*Rates_current!$E$74*100*12</f>
        <v>2258674.6069466257</v>
      </c>
      <c r="Q110" s="218">
        <f>(TOCA_current!AI110-LDD_current!D111)*Rates_current!$E$75*100*12</f>
        <v>-335775.65304515196</v>
      </c>
      <c r="R110" s="218">
        <f>IF(VLOOKUP($B110,TOCA_current!$B:$AH,33,FALSE)=0,(SUMPRODUCT(LS_Demand_Rates_Restatement!$C$5:$Z$5,LS_current!$D111:$AA111)-SUMPRODUCT(LS_Demand_Rates_Restatement!$C$5:$Z$5,LDD_current!$F111:$AC111)),(SUMPRODUCT(LS_Demand_Rates_Restatement!$C$5:$AX$5,LS_current!$D111:$AY111)-SUMPRODUCT(LS_Demand_Rates_Restatement!$C$5:$AX$5,LDD_current!$F111:$BA111))/2)</f>
        <v>15350.3421402287</v>
      </c>
      <c r="S110" s="218">
        <f>+SUMPRODUCT(LS_Demand_Rates_Restatement!$C$7:$Z$7,Demand_current!D111:AA111)-SUMPRODUCT(LS_Demand_Rates_Restatement!$C$7:$Z$7,LDD_current!BB111:BY111)</f>
        <v>117034.85768877878</v>
      </c>
      <c r="T110" s="218">
        <f>-IRD!G111*Rates_current!$H$32</f>
        <v>-235509.93179999999</v>
      </c>
      <c r="U110" s="218">
        <f>+IF(AND(X110&gt;0,V110&gt;0),-1*MIN(X110,V110)*Rates_current!$H$33,IF(AND(X110&lt;0,W110&lt;ABS(X110)),(-1*X110-W110)*Rates_current!$H$33,0))*IF(VLOOKUP($B110,TOCA_current!$B:$AH,33,FALSE)=0,1,0)*(1-TOCA_current!AP110)</f>
        <v>9.4292621754822914</v>
      </c>
      <c r="V110" s="237">
        <f>MAX((TOCA_current!S110/SUMPRODUCT(TOCA_current!$D$4:$D$137,TOCA_current!$S$4:$S$137)-TOCA_current!AF110)*RT1SC!$C$4*VLOOKUP(Init!$R$4,Init!$K:$M,3,FALSE),0)</f>
        <v>1.1201252996032931</v>
      </c>
      <c r="W110" s="237">
        <f>TOCA_current!X110*VLOOKUP(Init!$R$4,Init!$K:$M,3,FALSE)</f>
        <v>0</v>
      </c>
      <c r="X110" s="237">
        <f>IF(TOCA_current!AH110=0,SUM(LS_current!D111:AA111),0)</f>
        <v>1696.5078371532902</v>
      </c>
      <c r="Y110" s="218">
        <f>TOCA_current!D110*SUM(Charges_NonSlice!P110:U110)</f>
        <v>1819783.651192657</v>
      </c>
      <c r="Z110" s="218">
        <f>TOCA_current!AI110*RT1SC!$C$4*VLOOKUP(Init!$R$4,Init!$K:$M,3,FALSE)+IF(VLOOKUP($B110,TOCA_current!B:AM,33,FALSE)=0,SUM(LS_current!D111:AA111),SUM(LS_current!D111:AY111)/2)</f>
        <v>60539.412138505286</v>
      </c>
      <c r="AA110" s="219">
        <f t="shared" si="4"/>
        <v>30.059486653574684</v>
      </c>
      <c r="AB110" s="224">
        <f>IF(TOCA_current!E110=1,"",AA110/O110-1)</f>
        <v>7.4586320487486368E-2</v>
      </c>
      <c r="AC110" s="235">
        <f t="shared" si="5"/>
        <v>25</v>
      </c>
    </row>
    <row r="111" spans="2:29" x14ac:dyDescent="0.25">
      <c r="B111" s="27">
        <v>10363</v>
      </c>
      <c r="C111" s="28" t="s">
        <v>115</v>
      </c>
      <c r="D111" s="217">
        <f>IF(Init!$R$9="Yes",(TOCA_previous!AB111-(TOCA_previous!AB111/IF(TOCA_previous!Y111=0,1,TOCA_previous!Y111))*LDD_previous!D112),(TOCA_current!AI111-(TOCA_current!AI111/TOCA_current!AF111)*LDD_current!D112))*Rates_previous!$E$74*100*12</f>
        <v>33185252.63448</v>
      </c>
      <c r="E111" s="218">
        <f>IF(Init!$R$9="Yes",(TOCA_previous!AB111-LDD_previous!D112),(TOCA_current!AI111-LDD_current!D112))*Rates_previous!$E$75*100*12</f>
        <v>-5103181.9468799997</v>
      </c>
      <c r="F111" s="218">
        <f>IF(VLOOKUP($B111,TOCA_current!$B:$AH,33,FALSE)=0,(SUMPRODUCT(LS_Demand_Rates_Restatement!$C$4:$Z$4,IF(Init!$R$9="Yes",LS_previous!$D112:$AA112,LS_current!$D112:$AA112))-SUMPRODUCT(LS_Demand_Rates_Restatement!$C$4:$Z$4,IF(Init!$R$9="Yes",LDD_previous!$F112:$AC112,LDD_current!$F112:$AC112))),(SUMPRODUCT(LS_Demand_Rates_Restatement!$C$4:$AX$4,IF(Init!$R$9="Yes",LS_previous!$D112:$AY112,LS_current!$D112:$AY112))-SUMPRODUCT(LS_Demand_Rates_Restatement!$C$4:$AX$4,IF(Init!$R$9="Yes",LDD_previous!$F112:$BA112,LDD_current!$F112:$BA112)))/2)</f>
        <v>-1715393.8622798687</v>
      </c>
      <c r="G111" s="218">
        <f>+SUMPRODUCT(LS_Demand_Rates_Restatement!$C$6:$Z$6,IF(Init!$R$9="Yes",Demand_previous!D112:AA112,Demand_current!D112:AA112))-SUMPRODUCT(LS_Demand_Rates_Restatement!$C$6:$Z$6,IF(Init!$R$9="Yes",LDD_previous!BB112:BY112,LDD_current!BB112:BY112))</f>
        <v>1030443.7998636219</v>
      </c>
      <c r="H111" s="218">
        <f>-IRD!C112*Rates_previous!$H$32</f>
        <v>0</v>
      </c>
      <c r="I111" s="218">
        <f>+IF(AND(L111&gt;0,J111&gt;0),-1*MIN(L111,J111)*Rates_previous!$H$33,IF(AND(L111&lt;0,K111&lt;ABS(L111)),(-1*L111-K111)*Rates_previous!$H$33,IF(AND(K111&gt;0,J111&gt;0,L111&lt;=0,ABS(L111)&lt;K111),-1*MIN(K111,K111+L111,J111)*Rates_previous!$H$33,0)))*IF(VLOOKUP($B111,TOCA_current!$B:$AH,33,FALSE)=0,1,0)*(1-TOCA_previous!AI111)</f>
        <v>-214357.03491006693</v>
      </c>
      <c r="J111" s="237">
        <f>MAX(IF(Init!$R$9="Yes",(TOCA_previous!S111/SUMPRODUCT(TOCA_previous!$D$4:$D$137,TOCA_previous!$S$4:$S$137)-TOCA_previous!Y111)*RT1SC!$C$3*VLOOKUP(Init!$R$3,Init!$K:$M,3,FALSE),V111),0)</f>
        <v>6827.1365453044646</v>
      </c>
      <c r="K111" s="237">
        <f>IF(Init!$R$9="Yes",TOCA_previous!W111*VLOOKUP(Init!$R$3,Init!$K:$M,3,FALSE),W111)</f>
        <v>0</v>
      </c>
      <c r="L111" s="237">
        <f>IF(Init!$R$9="No",X111,IF(TOCA_previous!AA111=0,SUM(LS_previous!D112:AA112),0))</f>
        <v>-77665.592358719907</v>
      </c>
      <c r="M111" s="218">
        <f>+TOCA_previous!$D111*SUM(Charges_NonSlice!D111:I111)</f>
        <v>27182763.590273686</v>
      </c>
      <c r="N111" s="218">
        <f>IF(Init!$R$9="Yes",TOCA_previous!AB111*RT1SC!$C$3*VLOOKUP(Init!$R$3,Init!$K:$M,3,FALSE)+IF(VLOOKUP($B111,TOCA_current!B:AS,33,FALSE)=0,SUM(LS_previous!D112:AA112),SUM(LS_previous!D112:AY112)/2),Z111)</f>
        <v>801370.53313120815</v>
      </c>
      <c r="O111" s="219">
        <f t="shared" si="3"/>
        <v>33.92034329495749</v>
      </c>
      <c r="P111" s="217">
        <f>(TOCA_current!AI111-(TOCA_current!AI111/TOCA_current!AF111)*LDD_current!D112)*Rates_current!$E$74*100*12</f>
        <v>32345256.951162446</v>
      </c>
      <c r="Q111" s="218">
        <f>(TOCA_current!AI111-LDD_current!D112)*Rates_current!$E$75*100*12</f>
        <v>-4808461.450041201</v>
      </c>
      <c r="R111" s="218">
        <f>IF(VLOOKUP($B111,TOCA_current!$B:$AH,33,FALSE)=0,(SUMPRODUCT(LS_Demand_Rates_Restatement!$C$5:$Z$5,LS_current!$D112:$AA112)-SUMPRODUCT(LS_Demand_Rates_Restatement!$C$5:$Z$5,LDD_current!$F112:$AC112)),(SUMPRODUCT(LS_Demand_Rates_Restatement!$C$5:$AX$5,LS_current!$D112:$AY112)-SUMPRODUCT(LS_Demand_Rates_Restatement!$C$5:$AX$5,LDD_current!$F112:$BA112))/2)</f>
        <v>242059.51104690888</v>
      </c>
      <c r="S111" s="218">
        <f>+SUMPRODUCT(LS_Demand_Rates_Restatement!$C$7:$Z$7,Demand_current!D112:AA112)-SUMPRODUCT(LS_Demand_Rates_Restatement!$C$7:$Z$7,LDD_current!BB112:BY112)</f>
        <v>1138298.1010211268</v>
      </c>
      <c r="T111" s="218">
        <f>-IRD!G112*Rates_current!$H$32</f>
        <v>0</v>
      </c>
      <c r="U111" s="218">
        <f>+IF(AND(X111&gt;0,V111&gt;0),-1*MIN(X111,V111)*Rates_current!$H$33,IF(AND(X111&lt;0,W111&lt;ABS(X111)),(-1*X111-W111)*Rates_current!$H$33,0))*IF(VLOOKUP($B111,TOCA_current!$B:$AH,33,FALSE)=0,1,0)*(1-TOCA_current!AP111)</f>
        <v>-1211.6130032405804</v>
      </c>
      <c r="V111" s="237">
        <f>MAX((TOCA_current!S111/SUMPRODUCT(TOCA_current!$D$4:$D$137,TOCA_current!$S$4:$S$137)-TOCA_current!AF111)*RT1SC!$C$4*VLOOKUP(Init!$R$4,Init!$K:$M,3,FALSE),0)</f>
        <v>74438.640130512504</v>
      </c>
      <c r="W111" s="237">
        <f>TOCA_current!X111*VLOOKUP(Init!$R$4,Init!$K:$M,3,FALSE)</f>
        <v>0</v>
      </c>
      <c r="X111" s="237">
        <f>IF(TOCA_current!AH111=0,SUM(LS_current!D112:AA112),0)</f>
        <v>-136.90542409498084</v>
      </c>
      <c r="Y111" s="218">
        <f>TOCA_current!D111*SUM(Charges_NonSlice!P111:U111)</f>
        <v>28915941.500186041</v>
      </c>
      <c r="Z111" s="218">
        <f>TOCA_current!AI111*RT1SC!$C$4*VLOOKUP(Init!$R$4,Init!$K:$M,3,FALSE)+IF(VLOOKUP($B111,TOCA_current!B:AM,33,FALSE)=0,SUM(LS_current!D112:AA112),SUM(LS_current!D112:AY112)/2)</f>
        <v>801391.41188664897</v>
      </c>
      <c r="AA111" s="219">
        <f t="shared" si="4"/>
        <v>36.08217042420214</v>
      </c>
      <c r="AB111" s="224">
        <f>IF(TOCA_current!E111=1,"",AA111/O111-1)</f>
        <v>6.3732466102901064E-2</v>
      </c>
      <c r="AC111" s="235">
        <f t="shared" si="5"/>
        <v>58</v>
      </c>
    </row>
    <row r="112" spans="2:29" x14ac:dyDescent="0.25">
      <c r="B112" s="27">
        <v>10369</v>
      </c>
      <c r="C112" s="28" t="s">
        <v>116</v>
      </c>
      <c r="D112" s="217">
        <f>IF(Init!$R$9="Yes",(TOCA_previous!AB112-(TOCA_previous!AB112/IF(TOCA_previous!Y112=0,1,TOCA_previous!Y112))*LDD_previous!D113),(TOCA_current!AI112-(TOCA_current!AI112/TOCA_current!AF112)*LDD_current!D113))*Rates_previous!$E$74*100*12</f>
        <v>4733582.6716092005</v>
      </c>
      <c r="E112" s="218">
        <f>IF(Init!$R$9="Yes",(TOCA_previous!AB112-LDD_previous!D113),(TOCA_current!AI112-LDD_current!D113))*Rates_previous!$E$75*100*12</f>
        <v>-727923.75275520002</v>
      </c>
      <c r="F112" s="218">
        <f>IF(VLOOKUP($B112,TOCA_current!$B:$AH,33,FALSE)=0,(SUMPRODUCT(LS_Demand_Rates_Restatement!$C$4:$Z$4,IF(Init!$R$9="Yes",LS_previous!$D113:$AA113,LS_current!$D113:$AA113))-SUMPRODUCT(LS_Demand_Rates_Restatement!$C$4:$Z$4,IF(Init!$R$9="Yes",LDD_previous!$F113:$AC113,LDD_current!$F113:$AC113))),(SUMPRODUCT(LS_Demand_Rates_Restatement!$C$4:$AX$4,IF(Init!$R$9="Yes",LS_previous!$D113:$AY113,LS_current!$D113:$AY113))-SUMPRODUCT(LS_Demand_Rates_Restatement!$C$4:$AX$4,IF(Init!$R$9="Yes",LDD_previous!$F113:$BA113,LDD_current!$F113:$BA113)))/2)</f>
        <v>498675.86091110064</v>
      </c>
      <c r="G112" s="218">
        <f>+SUMPRODUCT(LS_Demand_Rates_Restatement!$C$6:$Z$6,IF(Init!$R$9="Yes",Demand_previous!D113:AA113,Demand_current!D113:AA113))-SUMPRODUCT(LS_Demand_Rates_Restatement!$C$6:$Z$6,IF(Init!$R$9="Yes",LDD_previous!BB113:BY113,LDD_current!BB113:BY113))</f>
        <v>244587.48984355771</v>
      </c>
      <c r="H112" s="218">
        <f>-IRD!C113*Rates_previous!$H$32</f>
        <v>-462109.01000000007</v>
      </c>
      <c r="I112" s="218">
        <f>+IF(AND(L112&gt;0,J112&gt;0),-1*MIN(L112,J112)*Rates_previous!$H$33,IF(AND(L112&lt;0,K112&lt;ABS(L112)),(-1*L112-K112)*Rates_previous!$H$33,IF(AND(K112&gt;0,J112&gt;0,L112&lt;=0,ABS(L112)&lt;K112),-1*MIN(K112,K112+L112,J112)*Rates_previous!$H$33,0)))*IF(VLOOKUP($B112,TOCA_current!$B:$AH,33,FALSE)=0,1,0)*(1-TOCA_previous!AI112)</f>
        <v>24937.70035316479</v>
      </c>
      <c r="J112" s="237">
        <f>MAX(IF(Init!$R$9="Yes",(TOCA_previous!S112/SUMPRODUCT(TOCA_previous!$D$4:$D$137,TOCA_previous!$S$4:$S$137)-TOCA_previous!Y112)*RT1SC!$C$3*VLOOKUP(Init!$R$3,Init!$K:$M,3,FALSE),V112),0)</f>
        <v>9715.4824501966632</v>
      </c>
      <c r="K112" s="237">
        <f>IF(Init!$R$9="Yes",TOCA_previous!W112*VLOOKUP(Init!$R$3,Init!$K:$M,3,FALSE),W112)</f>
        <v>0</v>
      </c>
      <c r="L112" s="237">
        <f>IF(Init!$R$9="No",X112,IF(TOCA_previous!AA112=0,SUM(LS_previous!D113:AA113),0))</f>
        <v>24269.562655840004</v>
      </c>
      <c r="M112" s="218">
        <f>+TOCA_previous!$D112*SUM(Charges_NonSlice!D112:I112)</f>
        <v>4311750.9599618241</v>
      </c>
      <c r="N112" s="218">
        <f>IF(Init!$R$9="Yes",TOCA_previous!AB112*RT1SC!$C$3*VLOOKUP(Init!$R$3,Init!$K:$M,3,FALSE)+IF(VLOOKUP($B112,TOCA_current!B:AS,33,FALSE)=0,SUM(LS_previous!D113:AA113),SUM(LS_previous!D113:AY113)/2),Z112)</f>
        <v>159093.99895632404</v>
      </c>
      <c r="O112" s="219">
        <f t="shared" si="3"/>
        <v>27.101908231909654</v>
      </c>
      <c r="P112" s="217">
        <f>(TOCA_current!AI112-(TOCA_current!AI112/TOCA_current!AF112)*LDD_current!D113)*Rates_current!$E$74*100*12</f>
        <v>5331542.7326621637</v>
      </c>
      <c r="Q112" s="218">
        <f>(TOCA_current!AI112-LDD_current!D113)*Rates_current!$E$75*100*12</f>
        <v>-792589.70605679462</v>
      </c>
      <c r="R112" s="218">
        <f>IF(VLOOKUP($B112,TOCA_current!$B:$AH,33,FALSE)=0,(SUMPRODUCT(LS_Demand_Rates_Restatement!$C$5:$Z$5,LS_current!$D113:$AA113)-SUMPRODUCT(LS_Demand_Rates_Restatement!$C$5:$Z$5,LDD_current!$F113:$AC113)),(SUMPRODUCT(LS_Demand_Rates_Restatement!$C$5:$AX$5,LS_current!$D113:$AY113)-SUMPRODUCT(LS_Demand_Rates_Restatement!$C$5:$AX$5,LDD_current!$F113:$BA113))/2)</f>
        <v>359150.40900076425</v>
      </c>
      <c r="S112" s="218">
        <f>+SUMPRODUCT(LS_Demand_Rates_Restatement!$C$7:$Z$7,Demand_current!D113:AA113)-SUMPRODUCT(LS_Demand_Rates_Restatement!$C$7:$Z$7,LDD_current!BB113:BY113)</f>
        <v>262223.98766131891</v>
      </c>
      <c r="T112" s="218">
        <f>-IRD!G113*Rates_current!$H$32</f>
        <v>-543902.30477000005</v>
      </c>
      <c r="U112" s="218">
        <f>+IF(AND(X112&gt;0,V112&gt;0),-1*MIN(X112,V112)*Rates_current!$H$33,IF(AND(X112&lt;0,W112&lt;ABS(X112)),(-1*X112-W112)*Rates_current!$H$33,0))*IF(VLOOKUP($B112,TOCA_current!$B:$AH,33,FALSE)=0,1,0)*(1-TOCA_current!AP112)</f>
        <v>7170.2050001205826</v>
      </c>
      <c r="V112" s="237">
        <f>MAX((TOCA_current!S112/SUMPRODUCT(TOCA_current!$D$4:$D$137,TOCA_current!$S$4:$S$137)-TOCA_current!AF112)*RT1SC!$C$4*VLOOKUP(Init!$R$4,Init!$K:$M,3,FALSE),0)</f>
        <v>871.17489825898588</v>
      </c>
      <c r="W112" s="237">
        <f>TOCA_current!X112*VLOOKUP(Init!$R$4,Init!$K:$M,3,FALSE)</f>
        <v>0</v>
      </c>
      <c r="X112" s="237">
        <f>IF(TOCA_current!AH112=0,SUM(LS_current!D113:AA113),0)</f>
        <v>17035.107764147833</v>
      </c>
      <c r="Y112" s="218">
        <f>TOCA_current!D112*SUM(Charges_NonSlice!P112:U112)</f>
        <v>4623595.3234975729</v>
      </c>
      <c r="Z112" s="218">
        <f>TOCA_current!AI112*RT1SC!$C$4*VLOOKUP(Init!$R$4,Init!$K:$M,3,FALSE)+IF(VLOOKUP($B112,TOCA_current!B:AM,33,FALSE)=0,SUM(LS_current!D113:AA113),SUM(LS_current!D113:AY113)/2)</f>
        <v>159097.20133438782</v>
      </c>
      <c r="AA112" s="219">
        <f t="shared" si="4"/>
        <v>29.061449759758993</v>
      </c>
      <c r="AB112" s="224">
        <f>IF(TOCA_current!E112=1,"",AA112/O112-1)</f>
        <v>7.2302714298994708E-2</v>
      </c>
      <c r="AC112" s="235">
        <f t="shared" si="5"/>
        <v>27</v>
      </c>
    </row>
    <row r="113" spans="2:29" x14ac:dyDescent="0.25">
      <c r="B113" s="27">
        <v>10370</v>
      </c>
      <c r="C113" s="28" t="s">
        <v>117</v>
      </c>
      <c r="D113" s="217">
        <f>IF(Init!$R$9="Yes",(TOCA_previous!AB113-(TOCA_previous!AB113/IF(TOCA_previous!Y113=0,1,TOCA_previous!Y113))*LDD_previous!D114),(TOCA_current!AI113-(TOCA_current!AI113/TOCA_current!AF113)*LDD_current!D114))*Rates_previous!$E$74*100*12</f>
        <v>63823568.074680001</v>
      </c>
      <c r="E113" s="218">
        <f>IF(Init!$R$9="Yes",(TOCA_previous!AB113-LDD_previous!D114),(TOCA_current!AI113-LDD_current!D114))*Rates_previous!$E$75*100*12</f>
        <v>-9814699.4380800016</v>
      </c>
      <c r="F113" s="218">
        <f>IF(VLOOKUP($B113,TOCA_current!$B:$AH,33,FALSE)=0,(SUMPRODUCT(LS_Demand_Rates_Restatement!$C$4:$Z$4,IF(Init!$R$9="Yes",LS_previous!$D114:$AA114,LS_current!$D114:$AA114))-SUMPRODUCT(LS_Demand_Rates_Restatement!$C$4:$Z$4,IF(Init!$R$9="Yes",LDD_previous!$F114:$AC114,LDD_current!$F114:$AC114))),(SUMPRODUCT(LS_Demand_Rates_Restatement!$C$4:$AX$4,IF(Init!$R$9="Yes",LS_previous!$D114:$AY114,LS_current!$D114:$AY114))-SUMPRODUCT(LS_Demand_Rates_Restatement!$C$4:$AX$4,IF(Init!$R$9="Yes",LDD_previous!$F114:$BA114,LDD_current!$F114:$BA114)))/2)</f>
        <v>294114.29992829158</v>
      </c>
      <c r="G113" s="218">
        <f>+SUMPRODUCT(LS_Demand_Rates_Restatement!$C$6:$Z$6,IF(Init!$R$9="Yes",Demand_previous!D114:AA114,Demand_current!D114:AA114))-SUMPRODUCT(LS_Demand_Rates_Restatement!$C$6:$Z$6,IF(Init!$R$9="Yes",LDD_previous!BB114:BY114,LDD_current!BB114:BY114))</f>
        <v>0</v>
      </c>
      <c r="H113" s="218">
        <f>-IRD!C114*Rates_previous!$H$32</f>
        <v>0</v>
      </c>
      <c r="I113" s="218">
        <f>+IF(AND(L113&gt;0,J113&gt;0),-1*MIN(L113,J113)*Rates_previous!$H$33,IF(AND(L113&lt;0,K113&lt;ABS(L113)),(-1*L113-K113)*Rates_previous!$H$33,IF(AND(K113&gt;0,J113&gt;0,L113&lt;=0,ABS(L113)&lt;K113),-1*MIN(K113,K113+L113,J113)*Rates_previous!$H$33,0)))*IF(VLOOKUP($B113,TOCA_current!$B:$AH,33,FALSE)=0,1,0)*(1-TOCA_previous!AI113)</f>
        <v>0</v>
      </c>
      <c r="J113" s="237">
        <f>MAX(IF(Init!$R$9="Yes",(TOCA_previous!S113/SUMPRODUCT(TOCA_previous!$D$4:$D$137,TOCA_previous!$S$4:$S$137)-TOCA_previous!Y113)*RT1SC!$C$3*VLOOKUP(Init!$R$3,Init!$K:$M,3,FALSE),V113),0)</f>
        <v>1.3490392408068728</v>
      </c>
      <c r="K113" s="237">
        <f>IF(Init!$R$9="Yes",TOCA_previous!W113*VLOOKUP(Init!$R$3,Init!$K:$M,3,FALSE),W113)</f>
        <v>0</v>
      </c>
      <c r="L113" s="237">
        <f>IF(Init!$R$9="No",X113,IF(TOCA_previous!AA113=0,SUM(LS_previous!D114:AA114),0))</f>
        <v>0</v>
      </c>
      <c r="M113" s="218">
        <f>+TOCA_previous!$D113*SUM(Charges_NonSlice!D113:I113)</f>
        <v>54302982.936528295</v>
      </c>
      <c r="N113" s="218">
        <f>IF(Init!$R$9="Yes",TOCA_previous!AB113*RT1SC!$C$3*VLOOKUP(Init!$R$3,Init!$K:$M,3,FALSE)+IF(VLOOKUP($B113,TOCA_current!B:AS,33,FALSE)=0,SUM(LS_previous!D114:AA114),SUM(LS_previous!D114:AY114)/2),Z113)</f>
        <v>1690526.3215005479</v>
      </c>
      <c r="O113" s="219">
        <f t="shared" si="3"/>
        <v>32.121938739367152</v>
      </c>
      <c r="P113" s="217">
        <f>(TOCA_current!AI113-(TOCA_current!AI113/TOCA_current!AF113)*LDD_current!D114)*Rates_current!$E$74*100*12</f>
        <v>67844566.936829194</v>
      </c>
      <c r="Q113" s="218">
        <f>(TOCA_current!AI113-LDD_current!D114)*Rates_current!$E$75*100*12</f>
        <v>-10085805.940668494</v>
      </c>
      <c r="R113" s="218">
        <f>IF(VLOOKUP($B113,TOCA_current!$B:$AH,33,FALSE)=0,(SUMPRODUCT(LS_Demand_Rates_Restatement!$C$5:$Z$5,LS_current!$D114:$AA114)-SUMPRODUCT(LS_Demand_Rates_Restatement!$C$5:$Z$5,LDD_current!$F114:$AC114)),(SUMPRODUCT(LS_Demand_Rates_Restatement!$C$5:$AX$5,LS_current!$D114:$AY114)-SUMPRODUCT(LS_Demand_Rates_Restatement!$C$5:$AX$5,LDD_current!$F114:$BA114))/2)</f>
        <v>-91185.371168863945</v>
      </c>
      <c r="S113" s="218">
        <f>+SUMPRODUCT(LS_Demand_Rates_Restatement!$C$7:$Z$7,Demand_current!D114:AA114)-SUMPRODUCT(LS_Demand_Rates_Restatement!$C$7:$Z$7,LDD_current!BB114:BY114)</f>
        <v>0</v>
      </c>
      <c r="T113" s="218">
        <f>-IRD!G114*Rates_current!$H$32</f>
        <v>0</v>
      </c>
      <c r="U113" s="218">
        <f>+IF(AND(X113&gt;0,V113&gt;0),-1*MIN(X113,V113)*Rates_current!$H$33,IF(AND(X113&lt;0,W113&lt;ABS(X113)),(-1*X113-W113)*Rates_current!$H$33,0))*IF(VLOOKUP($B113,TOCA_current!$B:$AH,33,FALSE)=0,1,0)*(1-TOCA_current!AP113)</f>
        <v>0</v>
      </c>
      <c r="V113" s="237">
        <f>MAX((TOCA_current!S113/SUMPRODUCT(TOCA_current!$D$4:$D$137,TOCA_current!$S$4:$S$137)-TOCA_current!AF113)*RT1SC!$C$4*VLOOKUP(Init!$R$4,Init!$K:$M,3,FALSE),0)</f>
        <v>1.3083840140000349</v>
      </c>
      <c r="W113" s="237">
        <f>TOCA_current!X113*VLOOKUP(Init!$R$4,Init!$K:$M,3,FALSE)</f>
        <v>43928.784</v>
      </c>
      <c r="X113" s="237">
        <f>IF(TOCA_current!AH113=0,SUM(LS_current!D114:AA114),0)</f>
        <v>0</v>
      </c>
      <c r="Y113" s="218">
        <f>TOCA_current!D113*SUM(Charges_NonSlice!P113:U113)</f>
        <v>57667575.624991834</v>
      </c>
      <c r="Z113" s="218">
        <f>TOCA_current!AI113*RT1SC!$C$4*VLOOKUP(Init!$R$4,Init!$K:$M,3,FALSE)+IF(VLOOKUP($B113,TOCA_current!B:AM,33,FALSE)=0,SUM(LS_current!D114:AA114),SUM(LS_current!D114:AY114)/2)</f>
        <v>1681216.1361458728</v>
      </c>
      <c r="AA113" s="219">
        <f t="shared" si="4"/>
        <v>34.301107623908884</v>
      </c>
      <c r="AB113" s="224">
        <f>IF(TOCA_current!E113=1,"",AA113/O113-1)</f>
        <v>6.7840515549923541E-2</v>
      </c>
      <c r="AC113" s="235">
        <f t="shared" si="5"/>
        <v>40</v>
      </c>
    </row>
    <row r="114" spans="2:29" x14ac:dyDescent="0.25">
      <c r="B114" s="27">
        <v>10371</v>
      </c>
      <c r="C114" s="28" t="s">
        <v>118</v>
      </c>
      <c r="D114" s="217">
        <f>IF(Init!$R$9="Yes",(TOCA_previous!AB114-(TOCA_previous!AB114/IF(TOCA_previous!Y114=0,1,TOCA_previous!Y114))*LDD_previous!D115),(TOCA_current!AI114-(TOCA_current!AI114/TOCA_current!AF114)*LDD_current!D115))*Rates_previous!$E$74*100*12</f>
        <v>3663560.7724799998</v>
      </c>
      <c r="E114" s="218">
        <f>IF(Init!$R$9="Yes",(TOCA_previous!AB114-LDD_previous!D115),(TOCA_current!AI114-LDD_current!D115))*Rates_previous!$E$75*100*12</f>
        <v>-563377.27488000004</v>
      </c>
      <c r="F114" s="218">
        <f>IF(VLOOKUP($B114,TOCA_current!$B:$AH,33,FALSE)=0,(SUMPRODUCT(LS_Demand_Rates_Restatement!$C$4:$Z$4,IF(Init!$R$9="Yes",LS_previous!$D115:$AA115,LS_current!$D115:$AA115))-SUMPRODUCT(LS_Demand_Rates_Restatement!$C$4:$Z$4,IF(Init!$R$9="Yes",LDD_previous!$F115:$AC115,LDD_current!$F115:$AC115))),(SUMPRODUCT(LS_Demand_Rates_Restatement!$C$4:$AX$4,IF(Init!$R$9="Yes",LS_previous!$D115:$AY115,LS_current!$D115:$AY115))-SUMPRODUCT(LS_Demand_Rates_Restatement!$C$4:$AX$4,IF(Init!$R$9="Yes",LDD_previous!$F115:$BA115,LDD_current!$F115:$BA115)))/2)</f>
        <v>252530.56138345622</v>
      </c>
      <c r="G114" s="218">
        <f>+SUMPRODUCT(LS_Demand_Rates_Restatement!$C$6:$Z$6,IF(Init!$R$9="Yes",Demand_previous!D115:AA115,Demand_current!D115:AA115))-SUMPRODUCT(LS_Demand_Rates_Restatement!$C$6:$Z$6,IF(Init!$R$9="Yes",LDD_previous!BB115:BY115,LDD_current!BB115:BY115))</f>
        <v>19559.590480769242</v>
      </c>
      <c r="H114" s="218">
        <f>-IRD!C115*Rates_previous!$H$32</f>
        <v>0</v>
      </c>
      <c r="I114" s="218">
        <f>+IF(AND(L114&gt;0,J114&gt;0),-1*MIN(L114,J114)*Rates_previous!$H$33,IF(AND(L114&lt;0,K114&lt;ABS(L114)),(-1*L114-K114)*Rates_previous!$H$33,IF(AND(K114&gt;0,J114&gt;0,L114&lt;=0,ABS(L114)&lt;K114),-1*MIN(K114,K114+L114,J114)*Rates_previous!$H$33,0)))*IF(VLOOKUP($B114,TOCA_current!$B:$AH,33,FALSE)=0,1,0)*(1-TOCA_previous!AI114)</f>
        <v>0.14023000116155113</v>
      </c>
      <c r="J114" s="237">
        <f>MAX(IF(Init!$R$9="Yes",(TOCA_previous!S114/SUMPRODUCT(TOCA_previous!$D$4:$D$137,TOCA_previous!$S$4:$S$137)-TOCA_previous!Y114)*RT1SC!$C$3*VLOOKUP(Init!$R$3,Init!$K:$M,3,FALSE),V114),0)</f>
        <v>5.0807971435344615E-2</v>
      </c>
      <c r="K114" s="237">
        <f>IF(Init!$R$9="Yes",TOCA_previous!W114*VLOOKUP(Init!$R$3,Init!$K:$M,3,FALSE),W114)</f>
        <v>0</v>
      </c>
      <c r="L114" s="237">
        <f>IF(Init!$R$9="No",X114,IF(TOCA_previous!AA114=0,SUM(LS_previous!D115:AA115),0))</f>
        <v>6846.9836092800124</v>
      </c>
      <c r="M114" s="218">
        <f>+TOCA_previous!$D114*SUM(Charges_NonSlice!D114:I114)</f>
        <v>3372273.7896942263</v>
      </c>
      <c r="N114" s="218">
        <f>IF(Init!$R$9="Yes",TOCA_previous!AB114*RT1SC!$C$3*VLOOKUP(Init!$R$3,Init!$K:$M,3,FALSE)+IF(VLOOKUP($B114,TOCA_current!B:AS,33,FALSE)=0,SUM(LS_previous!D115:AA115),SUM(LS_previous!D115:AY115)/2),Z114)</f>
        <v>103890.158251008</v>
      </c>
      <c r="O114" s="219">
        <f t="shared" si="3"/>
        <v>32.459992808428574</v>
      </c>
      <c r="P114" s="217">
        <f>(TOCA_current!AI114-(TOCA_current!AI114/TOCA_current!AF114)*LDD_current!D115)*Rates_current!$E$74*100*12</f>
        <v>3872638.4966896744</v>
      </c>
      <c r="Q114" s="218">
        <f>(TOCA_current!AI114-LDD_current!D115)*Rates_current!$E$75*100*12</f>
        <v>-575708.30089227599</v>
      </c>
      <c r="R114" s="218">
        <f>IF(VLOOKUP($B114,TOCA_current!$B:$AH,33,FALSE)=0,(SUMPRODUCT(LS_Demand_Rates_Restatement!$C$5:$Z$5,LS_current!$D115:$AA115)-SUMPRODUCT(LS_Demand_Rates_Restatement!$C$5:$Z$5,LDD_current!$F115:$AC115)),(SUMPRODUCT(LS_Demand_Rates_Restatement!$C$5:$AX$5,LS_current!$D115:$AY115)-SUMPRODUCT(LS_Demand_Rates_Restatement!$C$5:$AX$5,LDD_current!$F115:$BA115))/2)</f>
        <v>8774.466374789281</v>
      </c>
      <c r="S114" s="218">
        <f>+SUMPRODUCT(LS_Demand_Rates_Restatement!$C$7:$Z$7,Demand_current!D115:AA115)-SUMPRODUCT(LS_Demand_Rates_Restatement!$C$7:$Z$7,LDD_current!BB115:BY115)</f>
        <v>29183.753478133898</v>
      </c>
      <c r="T114" s="218">
        <f>-IRD!G115*Rates_current!$H$32</f>
        <v>0</v>
      </c>
      <c r="U114" s="218">
        <f>+IF(AND(X114&gt;0,V114&gt;0),-1*MIN(X114,V114)*Rates_current!$H$33,IF(AND(X114&lt;0,W114&lt;ABS(X114)),(-1*X114-W114)*Rates_current!$H$33,0))*IF(VLOOKUP($B114,TOCA_current!$B:$AH,33,FALSE)=0,1,0)*(1-TOCA_current!AP114)</f>
        <v>0</v>
      </c>
      <c r="V114" s="237">
        <f>MAX((TOCA_current!S114/SUMPRODUCT(TOCA_current!$D$4:$D$137,TOCA_current!$S$4:$S$137)-TOCA_current!AF114)*RT1SC!$C$4*VLOOKUP(Init!$R$4,Init!$K:$M,3,FALSE),0)</f>
        <v>0</v>
      </c>
      <c r="W114" s="237">
        <f>TOCA_current!X114*VLOOKUP(Init!$R$4,Init!$K:$M,3,FALSE)</f>
        <v>8546.8320000000003</v>
      </c>
      <c r="X114" s="237">
        <f>IF(TOCA_current!AH114=0,SUM(LS_current!D115:AA115),0)</f>
        <v>-619.88923639495306</v>
      </c>
      <c r="Y114" s="218">
        <f>TOCA_current!D114*SUM(Charges_NonSlice!P114:U114)</f>
        <v>3334888.4156503221</v>
      </c>
      <c r="Z114" s="218">
        <f>TOCA_current!AI114*RT1SC!$C$4*VLOOKUP(Init!$R$4,Init!$K:$M,3,FALSE)+IF(VLOOKUP($B114,TOCA_current!B:AM,33,FALSE)=0,SUM(LS_current!D115:AA115),SUM(LS_current!D115:AY115)/2)</f>
        <v>95345.631225885038</v>
      </c>
      <c r="AA114" s="219">
        <f t="shared" si="4"/>
        <v>34.97683504501196</v>
      </c>
      <c r="AB114" s="224">
        <f>IF(TOCA_current!E114=1,"",AA114/O114-1)</f>
        <v>7.7536746586396754E-2</v>
      </c>
      <c r="AC114" s="235">
        <f t="shared" si="5"/>
        <v>14</v>
      </c>
    </row>
    <row r="115" spans="2:29" x14ac:dyDescent="0.25">
      <c r="B115" s="27">
        <v>10376</v>
      </c>
      <c r="C115" s="28" t="s">
        <v>119</v>
      </c>
      <c r="D115" s="217">
        <f>IF(Init!$R$9="Yes",(TOCA_previous!AB115-(TOCA_previous!AB115/IF(TOCA_previous!Y115=0,1,TOCA_previous!Y115))*LDD_previous!D116),(TOCA_current!AI115-(TOCA_current!AI115/TOCA_current!AF115)*LDD_current!D116))*Rates_previous!$E$74*100*12</f>
        <v>18279445.665720001</v>
      </c>
      <c r="E115" s="218">
        <f>IF(Init!$R$9="Yes",(TOCA_previous!AB115-LDD_previous!D116),(TOCA_current!AI115-LDD_current!D116))*Rates_previous!$E$75*100*12</f>
        <v>-2810987.7043199996</v>
      </c>
      <c r="F115" s="218">
        <f>IF(VLOOKUP($B115,TOCA_current!$B:$AH,33,FALSE)=0,(SUMPRODUCT(LS_Demand_Rates_Restatement!$C$4:$Z$4,IF(Init!$R$9="Yes",LS_previous!$D116:$AA116,LS_current!$D116:$AA116))-SUMPRODUCT(LS_Demand_Rates_Restatement!$C$4:$Z$4,IF(Init!$R$9="Yes",LDD_previous!$F116:$AC116,LDD_current!$F116:$AC116))),(SUMPRODUCT(LS_Demand_Rates_Restatement!$C$4:$AX$4,IF(Init!$R$9="Yes",LS_previous!$D116:$AY116,LS_current!$D116:$AY116))-SUMPRODUCT(LS_Demand_Rates_Restatement!$C$4:$AX$4,IF(Init!$R$9="Yes",LDD_previous!$F116:$BA116,LDD_current!$F116:$BA116)))/2)</f>
        <v>87050.160466296831</v>
      </c>
      <c r="G115" s="218">
        <f>+SUMPRODUCT(LS_Demand_Rates_Restatement!$C$6:$Z$6,IF(Init!$R$9="Yes",Demand_previous!D116:AA116,Demand_current!D116:AA116))-SUMPRODUCT(LS_Demand_Rates_Restatement!$C$6:$Z$6,IF(Init!$R$9="Yes",LDD_previous!BB116:BY116,LDD_current!BB116:BY116))</f>
        <v>726023.61733440193</v>
      </c>
      <c r="H115" s="218">
        <f>-IRD!C116*Rates_previous!$H$32</f>
        <v>0</v>
      </c>
      <c r="I115" s="218">
        <f>+IF(AND(L115&gt;0,J115&gt;0),-1*MIN(L115,J115)*Rates_previous!$H$33,IF(AND(L115&lt;0,K115&lt;ABS(L115)),(-1*L115-K115)*Rates_previous!$H$33,IF(AND(K115&gt;0,J115&gt;0,L115&lt;=0,ABS(L115)&lt;K115),-1*MIN(K115,K115+L115,J115)*Rates_previous!$H$33,0)))*IF(VLOOKUP($B115,TOCA_current!$B:$AH,33,FALSE)=0,1,0)*(1-TOCA_previous!AI115)</f>
        <v>-20791.962742060641</v>
      </c>
      <c r="J115" s="237">
        <f>MAX(IF(Init!$R$9="Yes",(TOCA_previous!S115/SUMPRODUCT(TOCA_previous!$D$4:$D$137,TOCA_previous!$S$4:$S$137)-TOCA_previous!Y115)*RT1SC!$C$3*VLOOKUP(Init!$R$3,Init!$K:$M,3,FALSE),V115),0)</f>
        <v>8663.7907293775388</v>
      </c>
      <c r="K115" s="237">
        <f>IF(Init!$R$9="Yes",TOCA_previous!W115*VLOOKUP(Init!$R$3,Init!$K:$M,3,FALSE),W115)</f>
        <v>0</v>
      </c>
      <c r="L115" s="237">
        <f>IF(Init!$R$9="No",X115,IF(TOCA_previous!AA115=0,SUM(LS_previous!D116:AA116),0))</f>
        <v>-7533.3198340799427</v>
      </c>
      <c r="M115" s="218">
        <f>+TOCA_previous!$D115*SUM(Charges_NonSlice!D115:I115)</f>
        <v>16260739.77645864</v>
      </c>
      <c r="N115" s="218">
        <f>IF(Init!$R$9="Yes",TOCA_previous!AB115*RT1SC!$C$3*VLOOKUP(Init!$R$3,Init!$K:$M,3,FALSE)+IF(VLOOKUP($B115,TOCA_current!B:AS,33,FALSE)=0,SUM(LS_previous!D116:AA116),SUM(LS_previous!D116:AY116)/2),Z115)</f>
        <v>476666.49238621205</v>
      </c>
      <c r="O115" s="219">
        <f t="shared" si="3"/>
        <v>34.113452563146843</v>
      </c>
      <c r="P115" s="217">
        <f>(TOCA_current!AI115-(TOCA_current!AI115/TOCA_current!AF115)*LDD_current!D116)*Rates_current!$E$74*100*12</f>
        <v>19436461.962196864</v>
      </c>
      <c r="Q115" s="218">
        <f>(TOCA_current!AI115-LDD_current!D116)*Rates_current!$E$75*100*12</f>
        <v>-2889433.7804002813</v>
      </c>
      <c r="R115" s="218">
        <f>IF(VLOOKUP($B115,TOCA_current!$B:$AH,33,FALSE)=0,(SUMPRODUCT(LS_Demand_Rates_Restatement!$C$5:$Z$5,LS_current!$D116:$AA116)-SUMPRODUCT(LS_Demand_Rates_Restatement!$C$5:$Z$5,LDD_current!$F116:$AC116)),(SUMPRODUCT(LS_Demand_Rates_Restatement!$C$5:$AX$5,LS_current!$D116:$AY116)-SUMPRODUCT(LS_Demand_Rates_Restatement!$C$5:$AX$5,LDD_current!$F116:$BA116))/2)</f>
        <v>1316.5906642770562</v>
      </c>
      <c r="S115" s="218">
        <f>+SUMPRODUCT(LS_Demand_Rates_Restatement!$C$7:$Z$7,Demand_current!D116:AA116)-SUMPRODUCT(LS_Demand_Rates_Restatement!$C$7:$Z$7,LDD_current!BB116:BY116)</f>
        <v>771875.41633636947</v>
      </c>
      <c r="T115" s="218">
        <f>-IRD!G116*Rates_current!$H$32</f>
        <v>0</v>
      </c>
      <c r="U115" s="218">
        <f>+IF(AND(X115&gt;0,V115&gt;0),-1*MIN(X115,V115)*Rates_current!$H$33,IF(AND(X115&lt;0,W115&lt;ABS(X115)),(-1*X115-W115)*Rates_current!$H$33,0))*IF(VLOOKUP($B115,TOCA_current!$B:$AH,33,FALSE)=0,1,0)*(1-TOCA_current!AP115)</f>
        <v>-43942.515329589529</v>
      </c>
      <c r="V115" s="237">
        <f>MAX((TOCA_current!S115/SUMPRODUCT(TOCA_current!$D$4:$D$137,TOCA_current!$S$4:$S$137)-TOCA_current!AF115)*RT1SC!$C$4*VLOOKUP(Init!$R$4,Init!$K:$M,3,FALSE),0)</f>
        <v>5710.7086874940078</v>
      </c>
      <c r="W115" s="237">
        <f>TOCA_current!X115*VLOOKUP(Init!$R$4,Init!$K:$M,3,FALSE)</f>
        <v>0</v>
      </c>
      <c r="X115" s="237">
        <f>IF(TOCA_current!AH115=0,SUM(LS_current!D116:AA116),0)</f>
        <v>-4965.2559694451447</v>
      </c>
      <c r="Y115" s="218">
        <f>TOCA_current!D115*SUM(Charges_NonSlice!P115:U115)</f>
        <v>17276277.67346764</v>
      </c>
      <c r="Z115" s="218">
        <f>TOCA_current!AI115*RT1SC!$C$4*VLOOKUP(Init!$R$4,Init!$K:$M,3,FALSE)+IF(VLOOKUP($B115,TOCA_current!B:AM,33,FALSE)=0,SUM(LS_current!D116:AA116),SUM(LS_current!D116:AY116)/2)</f>
        <v>476677.99313369888</v>
      </c>
      <c r="AA115" s="219">
        <f t="shared" si="4"/>
        <v>36.243077973649982</v>
      </c>
      <c r="AB115" s="224">
        <f>IF(TOCA_current!E115=1,"",AA115/O115-1)</f>
        <v>6.242773013259284E-2</v>
      </c>
      <c r="AC115" s="235">
        <f t="shared" si="5"/>
        <v>64</v>
      </c>
    </row>
    <row r="116" spans="2:29" x14ac:dyDescent="0.25">
      <c r="B116" s="27">
        <v>10378</v>
      </c>
      <c r="C116" s="28" t="s">
        <v>120</v>
      </c>
      <c r="D116" s="217">
        <f>IF(Init!$R$9="Yes",(TOCA_previous!AB116-(TOCA_previous!AB116/IF(TOCA_previous!Y116=0,1,TOCA_previous!Y116))*LDD_previous!D117),(TOCA_current!AI116-(TOCA_current!AI116/TOCA_current!AF116)*LDD_current!D117))*Rates_previous!$E$74*100*12</f>
        <v>672327.41052000003</v>
      </c>
      <c r="E116" s="218">
        <f>IF(Init!$R$9="Yes",(TOCA_previous!AB116-LDD_previous!D117),(TOCA_current!AI116-LDD_current!D117))*Rates_previous!$E$75*100*12</f>
        <v>-103389.57311999999</v>
      </c>
      <c r="F116" s="218">
        <f>IF(VLOOKUP($B116,TOCA_current!$B:$AH,33,FALSE)=0,(SUMPRODUCT(LS_Demand_Rates_Restatement!$C$4:$Z$4,IF(Init!$R$9="Yes",LS_previous!$D117:$AA117,LS_current!$D117:$AA117))-SUMPRODUCT(LS_Demand_Rates_Restatement!$C$4:$Z$4,IF(Init!$R$9="Yes",LDD_previous!$F117:$AC117,LDD_current!$F117:$AC117))),(SUMPRODUCT(LS_Demand_Rates_Restatement!$C$4:$AX$4,IF(Init!$R$9="Yes",LS_previous!$D117:$AY117,LS_current!$D117:$AY117))-SUMPRODUCT(LS_Demand_Rates_Restatement!$C$4:$AX$4,IF(Init!$R$9="Yes",LDD_previous!$F117:$BA117,LDD_current!$F117:$BA117)))/2)</f>
        <v>-2085.5640642315225</v>
      </c>
      <c r="G116" s="218">
        <f>+SUMPRODUCT(LS_Demand_Rates_Restatement!$C$6:$Z$6,IF(Init!$R$9="Yes",Demand_previous!D117:AA117,Demand_current!D117:AA117))-SUMPRODUCT(LS_Demand_Rates_Restatement!$C$6:$Z$6,IF(Init!$R$9="Yes",LDD_previous!BB117:BY117,LDD_current!BB117:BY117))</f>
        <v>4286.0574980769243</v>
      </c>
      <c r="H116" s="218">
        <f>-IRD!C117*Rates_previous!$H$32</f>
        <v>0</v>
      </c>
      <c r="I116" s="218">
        <f>+IF(AND(L116&gt;0,J116&gt;0),-1*MIN(L116,J116)*Rates_previous!$H$33,IF(AND(L116&lt;0,K116&lt;ABS(L116)),(-1*L116-K116)*Rates_previous!$H$33,IF(AND(K116&gt;0,J116&gt;0,L116&lt;=0,ABS(L116)&lt;K116),-1*MIN(K116,K116+L116,J116)*Rates_previous!$H$33,0)))*IF(VLOOKUP($B116,TOCA_current!$B:$AH,33,FALSE)=0,1,0)*(1-TOCA_previous!AI116)</f>
        <v>-2074.573378732799</v>
      </c>
      <c r="J116" s="237">
        <f>MAX(IF(Init!$R$9="Yes",(TOCA_previous!S116/SUMPRODUCT(TOCA_previous!$D$4:$D$137,TOCA_previous!$S$4:$S$137)-TOCA_previous!Y116)*RT1SC!$C$3*VLOOKUP(Init!$R$3,Init!$K:$M,3,FALSE),V116),0)</f>
        <v>0</v>
      </c>
      <c r="K116" s="237">
        <f>IF(Init!$R$9="Yes",TOCA_previous!W116*VLOOKUP(Init!$R$3,Init!$K:$M,3,FALSE),W116)</f>
        <v>0</v>
      </c>
      <c r="L116" s="237">
        <f>IF(Init!$R$9="No",X116,IF(TOCA_previous!AA116=0,SUM(LS_previous!D117:AA117),0))</f>
        <v>-751.65702127999975</v>
      </c>
      <c r="M116" s="218">
        <f>+TOCA_previous!$D116*SUM(Charges_NonSlice!D116:I116)</f>
        <v>569063.75745511276</v>
      </c>
      <c r="N116" s="218">
        <f>IF(Init!$R$9="Yes",TOCA_previous!AB116*RT1SC!$C$3*VLOOKUP(Init!$R$3,Init!$K:$M,3,FALSE)+IF(VLOOKUP($B116,TOCA_current!B:AS,33,FALSE)=0,SUM(LS_previous!D117:AA117),SUM(LS_previous!D117:AY117)/2),Z116)</f>
        <v>17057.461038292</v>
      </c>
      <c r="O116" s="219">
        <f t="shared" si="3"/>
        <v>33.361574514380031</v>
      </c>
      <c r="P116" s="217">
        <f>(TOCA_current!AI116-(TOCA_current!AI116/TOCA_current!AF116)*LDD_current!D117)*Rates_current!$E$74*100*12</f>
        <v>709179.24531901046</v>
      </c>
      <c r="Q116" s="218">
        <f>(TOCA_current!AI116-LDD_current!D117)*Rates_current!$E$75*100*12</f>
        <v>-105426.92758429983</v>
      </c>
      <c r="R116" s="218">
        <f>IF(VLOOKUP($B116,TOCA_current!$B:$AH,33,FALSE)=0,(SUMPRODUCT(LS_Demand_Rates_Restatement!$C$5:$Z$5,LS_current!$D117:$AA117)-SUMPRODUCT(LS_Demand_Rates_Restatement!$C$5:$Z$5,LDD_current!$F117:$AC117)),(SUMPRODUCT(LS_Demand_Rates_Restatement!$C$5:$AX$5,LS_current!$D117:$AY117)-SUMPRODUCT(LS_Demand_Rates_Restatement!$C$5:$AX$5,LDD_current!$F117:$BA117))/2)</f>
        <v>-6928.5319597174657</v>
      </c>
      <c r="S116" s="218">
        <f>+SUMPRODUCT(LS_Demand_Rates_Restatement!$C$7:$Z$7,Demand_current!D117:AA117)-SUMPRODUCT(LS_Demand_Rates_Restatement!$C$7:$Z$7,LDD_current!BB117:BY117)</f>
        <v>3624.2186773860426</v>
      </c>
      <c r="T116" s="218">
        <f>-IRD!G117*Rates_current!$H$32</f>
        <v>0</v>
      </c>
      <c r="U116" s="218">
        <f>+IF(AND(X116&gt;0,V116&gt;0),-1*MIN(X116,V116)*Rates_current!$H$33,IF(AND(X116&lt;0,W116&lt;ABS(X116)),(-1*X116-W116)*Rates_current!$H$33,0))*IF(VLOOKUP($B116,TOCA_current!$B:$AH,33,FALSE)=0,1,0)*(1-TOCA_current!AP116)</f>
        <v>-4565.3556811028166</v>
      </c>
      <c r="V116" s="237">
        <f>MAX((TOCA_current!S116/SUMPRODUCT(TOCA_current!$D$4:$D$137,TOCA_current!$S$4:$S$137)-TOCA_current!AF116)*RT1SC!$C$4*VLOOKUP(Init!$R$4,Init!$K:$M,3,FALSE),0)</f>
        <v>3.0430766917724474</v>
      </c>
      <c r="W116" s="237">
        <f>TOCA_current!X116*VLOOKUP(Init!$R$4,Init!$K:$M,3,FALSE)</f>
        <v>0</v>
      </c>
      <c r="X116" s="237">
        <f>IF(TOCA_current!AH116=0,SUM(LS_current!D117:AA117),0)</f>
        <v>-515.8593989946686</v>
      </c>
      <c r="Y116" s="218">
        <f>TOCA_current!D116*SUM(Charges_NonSlice!P116:U116)</f>
        <v>595882.64877127635</v>
      </c>
      <c r="Z116" s="218">
        <f>TOCA_current!AI116*RT1SC!$C$4*VLOOKUP(Init!$R$4,Init!$K:$M,3,FALSE)+IF(VLOOKUP($B116,TOCA_current!B:AM,33,FALSE)=0,SUM(LS_current!D117:AA117),SUM(LS_current!D117:AY117)/2)</f>
        <v>17057.884041365334</v>
      </c>
      <c r="AA116" s="219">
        <f t="shared" si="4"/>
        <v>34.932975703566875</v>
      </c>
      <c r="AB116" s="224">
        <f>IF(TOCA_current!E116=1,"",AA116/O116-1)</f>
        <v>4.710212908295186E-2</v>
      </c>
      <c r="AC116" s="235">
        <f t="shared" si="5"/>
        <v>105</v>
      </c>
    </row>
    <row r="117" spans="2:29" x14ac:dyDescent="0.25">
      <c r="B117" s="27">
        <v>10379</v>
      </c>
      <c r="C117" s="28" t="s">
        <v>121</v>
      </c>
      <c r="D117" s="217">
        <f>IF(Init!$R$9="Yes",(TOCA_previous!AB117-(TOCA_previous!AB117/IF(TOCA_previous!Y117=0,1,TOCA_previous!Y117))*LDD_previous!D118),(TOCA_current!AI117-(TOCA_current!AI117/TOCA_current!AF117)*LDD_current!D118))*Rates_previous!$E$74*100*12</f>
        <v>1596689.3525999999</v>
      </c>
      <c r="E117" s="218">
        <f>IF(Init!$R$9="Yes",(TOCA_previous!AB117-LDD_previous!D118),(TOCA_current!AI117-LDD_current!D118))*Rates_previous!$E$75*100*12</f>
        <v>-245536.66559999995</v>
      </c>
      <c r="F117" s="218">
        <f>IF(VLOOKUP($B117,TOCA_current!$B:$AH,33,FALSE)=0,(SUMPRODUCT(LS_Demand_Rates_Restatement!$C$4:$Z$4,IF(Init!$R$9="Yes",LS_previous!$D118:$AA118,LS_current!$D118:$AA118))-SUMPRODUCT(LS_Demand_Rates_Restatement!$C$4:$Z$4,IF(Init!$R$9="Yes",LDD_previous!$F118:$AC118,LDD_current!$F118:$AC118))),(SUMPRODUCT(LS_Demand_Rates_Restatement!$C$4:$AX$4,IF(Init!$R$9="Yes",LS_previous!$D118:$AY118,LS_current!$D118:$AY118))-SUMPRODUCT(LS_Demand_Rates_Restatement!$C$4:$AX$4,IF(Init!$R$9="Yes",LDD_previous!$F118:$BA118,LDD_current!$F118:$BA118)))/2)</f>
        <v>10981.735897570665</v>
      </c>
      <c r="G117" s="218">
        <f>+SUMPRODUCT(LS_Demand_Rates_Restatement!$C$6:$Z$6,IF(Init!$R$9="Yes",Demand_previous!D118:AA118,Demand_current!D118:AA118))-SUMPRODUCT(LS_Demand_Rates_Restatement!$C$6:$Z$6,IF(Init!$R$9="Yes",LDD_previous!BB118:BY118,LDD_current!BB118:BY118))</f>
        <v>107827.81113028846</v>
      </c>
      <c r="H117" s="218">
        <f>-IRD!C118*Rates_previous!$H$32</f>
        <v>0</v>
      </c>
      <c r="I117" s="218">
        <f>+IF(AND(L117&gt;0,J117&gt;0),-1*MIN(L117,J117)*Rates_previous!$H$33,IF(AND(L117&lt;0,K117&lt;ABS(L117)),(-1*L117-K117)*Rates_previous!$H$33,IF(AND(K117&gt;0,J117&gt;0,L117&lt;=0,ABS(L117)&lt;K117),-1*MIN(K117,K117+L117,J117)*Rates_previous!$H$33,0)))*IF(VLOOKUP($B117,TOCA_current!$B:$AH,33,FALSE)=0,1,0)*(1-TOCA_previous!AI117)</f>
        <v>-2159.3282456639909</v>
      </c>
      <c r="J117" s="237">
        <f>MAX(IF(Init!$R$9="Yes",(TOCA_previous!S117/SUMPRODUCT(TOCA_previous!$D$4:$D$137,TOCA_previous!$S$4:$S$137)-TOCA_previous!Y117)*RT1SC!$C$3*VLOOKUP(Init!$R$3,Init!$K:$M,3,FALSE),V117),0)</f>
        <v>0</v>
      </c>
      <c r="K117" s="237">
        <f>IF(Init!$R$9="Yes",TOCA_previous!W117*VLOOKUP(Init!$R$3,Init!$K:$M,3,FALSE),W117)</f>
        <v>0</v>
      </c>
      <c r="L117" s="237">
        <f>IF(Init!$R$9="No",X117,IF(TOCA_previous!AA117=0,SUM(LS_previous!D118:AA118),0))</f>
        <v>-782.36530639999671</v>
      </c>
      <c r="M117" s="218">
        <f>+TOCA_previous!$D117*SUM(Charges_NonSlice!D117:I117)</f>
        <v>1467802.905782195</v>
      </c>
      <c r="N117" s="218">
        <f>IF(Init!$R$9="Yes",TOCA_previous!AB117*RT1SC!$C$3*VLOOKUP(Init!$R$3,Init!$K:$M,3,FALSE)+IF(VLOOKUP($B117,TOCA_current!B:AS,33,FALSE)=0,SUM(LS_previous!D118:AA118),SUM(LS_previous!D118:AY118)/2),Z117)</f>
        <v>41511.952521460007</v>
      </c>
      <c r="O117" s="219">
        <f t="shared" si="3"/>
        <v>35.358561007782036</v>
      </c>
      <c r="P117" s="217">
        <f>(TOCA_current!AI117-(TOCA_current!AI117/TOCA_current!AF117)*LDD_current!D118)*Rates_current!$E$74*100*12</f>
        <v>1687673.3314432856</v>
      </c>
      <c r="Q117" s="218">
        <f>(TOCA_current!AI117-LDD_current!D118)*Rates_current!$E$75*100*12</f>
        <v>-250890.32888996723</v>
      </c>
      <c r="R117" s="218">
        <f>IF(VLOOKUP($B117,TOCA_current!$B:$AH,33,FALSE)=0,(SUMPRODUCT(LS_Demand_Rates_Restatement!$C$5:$Z$5,LS_current!$D118:$AA118)-SUMPRODUCT(LS_Demand_Rates_Restatement!$C$5:$Z$5,LDD_current!$F118:$AC118)),(SUMPRODUCT(LS_Demand_Rates_Restatement!$C$5:$AX$5,LS_current!$D118:$AY118)-SUMPRODUCT(LS_Demand_Rates_Restatement!$C$5:$AX$5,LDD_current!$F118:$BA118))/2)</f>
        <v>4153.054226923754</v>
      </c>
      <c r="S117" s="218">
        <f>+SUMPRODUCT(LS_Demand_Rates_Restatement!$C$7:$Z$7,Demand_current!D118:AA118)-SUMPRODUCT(LS_Demand_Rates_Restatement!$C$7:$Z$7,LDD_current!BB118:BY118)</f>
        <v>113123.28753097402</v>
      </c>
      <c r="T117" s="218">
        <f>-IRD!G118*Rates_current!$H$32</f>
        <v>0</v>
      </c>
      <c r="U117" s="218">
        <f>+IF(AND(X117&gt;0,V117&gt;0),-1*MIN(X117,V117)*Rates_current!$H$33,IF(AND(X117&lt;0,W117&lt;ABS(X117)),(-1*X117-W117)*Rates_current!$H$33,0))*IF(VLOOKUP($B117,TOCA_current!$B:$AH,33,FALSE)=0,1,0)*(1-TOCA_current!AP117)</f>
        <v>-2728.0879932666294</v>
      </c>
      <c r="V117" s="237">
        <f>MAX((TOCA_current!S117/SUMPRODUCT(TOCA_current!$D$4:$D$137,TOCA_current!$S$4:$S$137)-TOCA_current!AF117)*RT1SC!$C$4*VLOOKUP(Init!$R$4,Init!$K:$M,3,FALSE),0)</f>
        <v>0</v>
      </c>
      <c r="W117" s="237">
        <f>TOCA_current!X117*VLOOKUP(Init!$R$4,Init!$K:$M,3,FALSE)</f>
        <v>0</v>
      </c>
      <c r="X117" s="237">
        <f>IF(TOCA_current!AH117=0,SUM(LS_current!D118:AA118),0)</f>
        <v>-308.25853031261352</v>
      </c>
      <c r="Y117" s="218">
        <f>TOCA_current!D117*SUM(Charges_NonSlice!P117:U117)</f>
        <v>1551331.2563179496</v>
      </c>
      <c r="Z117" s="218">
        <f>TOCA_current!AI117*RT1SC!$C$4*VLOOKUP(Init!$R$4,Init!$K:$M,3,FALSE)+IF(VLOOKUP($B117,TOCA_current!B:AM,33,FALSE)=0,SUM(LS_current!D118:AA118),SUM(LS_current!D118:AY118)/2)</f>
        <v>41512.957098439387</v>
      </c>
      <c r="AA117" s="219">
        <f t="shared" si="4"/>
        <v>37.369808482669363</v>
      </c>
      <c r="AB117" s="224">
        <f>IF(TOCA_current!E117=1,"",AA117/O117-1)</f>
        <v>5.6881485489318262E-2</v>
      </c>
      <c r="AC117" s="235">
        <f t="shared" si="5"/>
        <v>85</v>
      </c>
    </row>
    <row r="118" spans="2:29" x14ac:dyDescent="0.25">
      <c r="B118" s="27">
        <v>10388</v>
      </c>
      <c r="C118" s="28" t="s">
        <v>122</v>
      </c>
      <c r="D118" s="217">
        <f>IF(Init!$R$9="Yes",(TOCA_previous!AB118-(TOCA_previous!AB118/IF(TOCA_previous!Y118=0,1,TOCA_previous!Y118))*LDD_previous!D119),(TOCA_current!AI118-(TOCA_current!AI118/TOCA_current!AF118)*LDD_current!D119))*Rates_previous!$E$74*100*12</f>
        <v>34745919.569251455</v>
      </c>
      <c r="E118" s="218">
        <f>IF(Init!$R$9="Yes",(TOCA_previous!AB118-LDD_previous!D119),(TOCA_current!AI118-LDD_current!D119))*Rates_previous!$E$75*100*12</f>
        <v>-5343179.1352197118</v>
      </c>
      <c r="F118" s="218">
        <f>IF(VLOOKUP($B118,TOCA_current!$B:$AH,33,FALSE)=0,(SUMPRODUCT(LS_Demand_Rates_Restatement!$C$4:$Z$4,IF(Init!$R$9="Yes",LS_previous!$D119:$AA119,LS_current!$D119:$AA119))-SUMPRODUCT(LS_Demand_Rates_Restatement!$C$4:$Z$4,IF(Init!$R$9="Yes",LDD_previous!$F119:$AC119,LDD_current!$F119:$AC119))),(SUMPRODUCT(LS_Demand_Rates_Restatement!$C$4:$AX$4,IF(Init!$R$9="Yes",LS_previous!$D119:$AY119,LS_current!$D119:$AY119))-SUMPRODUCT(LS_Demand_Rates_Restatement!$C$4:$AX$4,IF(Init!$R$9="Yes",LDD_previous!$F119:$BA119,LDD_current!$F119:$BA119)))/2)</f>
        <v>-1313642.2269585603</v>
      </c>
      <c r="G118" s="218">
        <f>+SUMPRODUCT(LS_Demand_Rates_Restatement!$C$6:$Z$6,IF(Init!$R$9="Yes",Demand_previous!D119:AA119,Demand_current!D119:AA119))-SUMPRODUCT(LS_Demand_Rates_Restatement!$C$6:$Z$6,IF(Init!$R$9="Yes",LDD_previous!BB119:BY119,LDD_current!BB119:BY119))</f>
        <v>2514274.1412047548</v>
      </c>
      <c r="H118" s="218">
        <f>-IRD!C119*Rates_previous!$H$32</f>
        <v>-2287724.2700000005</v>
      </c>
      <c r="I118" s="218">
        <f>+IF(AND(L118&gt;0,J118&gt;0),-1*MIN(L118,J118)*Rates_previous!$H$33,IF(AND(L118&lt;0,K118&lt;ABS(L118)),(-1*L118-K118)*Rates_previous!$H$33,IF(AND(K118&gt;0,J118&gt;0,L118&lt;=0,ABS(L118)&lt;K118),-1*MIN(K118,K118+L118,J118)*Rates_previous!$H$33,0)))*IF(VLOOKUP($B118,TOCA_current!$B:$AH,33,FALSE)=0,1,0)*(1-TOCA_previous!AI118)</f>
        <v>0</v>
      </c>
      <c r="J118" s="237">
        <f>MAX(IF(Init!$R$9="Yes",(TOCA_previous!S118/SUMPRODUCT(TOCA_previous!$D$4:$D$137,TOCA_previous!$S$4:$S$137)-TOCA_previous!Y118)*RT1SC!$C$3*VLOOKUP(Init!$R$3,Init!$K:$M,3,FALSE),V118),0)</f>
        <v>0</v>
      </c>
      <c r="K118" s="237">
        <f>IF(Init!$R$9="Yes",TOCA_previous!W118*VLOOKUP(Init!$R$3,Init!$K:$M,3,FALSE),W118)</f>
        <v>264008.88</v>
      </c>
      <c r="L118" s="237">
        <f>IF(Init!$R$9="No",X118,IF(TOCA_previous!AA118=0,SUM(LS_previous!D119:AA119),0))</f>
        <v>0</v>
      </c>
      <c r="M118" s="218">
        <f>+TOCA_previous!$D118*SUM(Charges_NonSlice!D118:I118)</f>
        <v>0</v>
      </c>
      <c r="N118" s="218">
        <f>IF(Init!$R$9="Yes",TOCA_previous!AB118*RT1SC!$C$3*VLOOKUP(Init!$R$3,Init!$K:$M,3,FALSE)+IF(VLOOKUP($B118,TOCA_current!B:AS,33,FALSE)=0,SUM(LS_previous!D119:AA119),SUM(LS_previous!D119:AY119)/2),Z118)</f>
        <v>995970.40819189209</v>
      </c>
      <c r="O118" s="219">
        <f t="shared" si="3"/>
        <v>0</v>
      </c>
      <c r="P118" s="217">
        <f>(TOCA_current!AI118-(TOCA_current!AI118/TOCA_current!AF118)*LDD_current!D119)*Rates_current!$E$74*100*12</f>
        <v>36532159.693232968</v>
      </c>
      <c r="Q118" s="218">
        <f>(TOCA_current!AI118-LDD_current!D119)*Rates_current!$E$75*100*12</f>
        <v>-5430888.4247508384</v>
      </c>
      <c r="R118" s="218">
        <f>IF(VLOOKUP($B118,TOCA_current!$B:$AH,33,FALSE)=0,(SUMPRODUCT(LS_Demand_Rates_Restatement!$C$5:$Z$5,LS_current!$D119:$AA119)-SUMPRODUCT(LS_Demand_Rates_Restatement!$C$5:$Z$5,LDD_current!$F119:$AC119)),(SUMPRODUCT(LS_Demand_Rates_Restatement!$C$5:$AX$5,LS_current!$D119:$AY119)-SUMPRODUCT(LS_Demand_Rates_Restatement!$C$5:$AX$5,LDD_current!$F119:$BA119))/2)</f>
        <v>-1132515.8654459696</v>
      </c>
      <c r="S118" s="218">
        <f>+SUMPRODUCT(LS_Demand_Rates_Restatement!$C$7:$Z$7,Demand_current!D119:AA119)-SUMPRODUCT(LS_Demand_Rates_Restatement!$C$7:$Z$7,LDD_current!BB119:BY119)</f>
        <v>-227068.1805756563</v>
      </c>
      <c r="T118" s="218">
        <f>-IRD!G119*Rates_current!$H$32</f>
        <v>-2692651.4657900003</v>
      </c>
      <c r="U118" s="218">
        <f>+IF(AND(X118&gt;0,V118&gt;0),-1*MIN(X118,V118)*Rates_current!$H$33,IF(AND(X118&lt;0,W118&lt;ABS(X118)),(-1*X118-W118)*Rates_current!$H$33,0))*IF(VLOOKUP($B118,TOCA_current!$B:$AH,33,FALSE)=0,1,0)*(1-TOCA_current!AP118)</f>
        <v>0</v>
      </c>
      <c r="V118" s="237">
        <f>MAX((TOCA_current!S118/SUMPRODUCT(TOCA_current!$D$4:$D$137,TOCA_current!$S$4:$S$137)-TOCA_current!AF118)*RT1SC!$C$4*VLOOKUP(Init!$R$4,Init!$K:$M,3,FALSE),0)</f>
        <v>0</v>
      </c>
      <c r="W118" s="237">
        <f>TOCA_current!X118*VLOOKUP(Init!$R$4,Init!$K:$M,3,FALSE)</f>
        <v>341249.61599999998</v>
      </c>
      <c r="X118" s="237">
        <f>IF(TOCA_current!AH118=0,SUM(LS_current!D119:AA119),0)</f>
        <v>0</v>
      </c>
      <c r="Y118" s="218">
        <f>TOCA_current!D118*SUM(Charges_NonSlice!P118:U118)</f>
        <v>0</v>
      </c>
      <c r="Z118" s="218">
        <f>TOCA_current!AI118*RT1SC!$C$4*VLOOKUP(Init!$R$4,Init!$K:$M,3,FALSE)+IF(VLOOKUP($B118,TOCA_current!B:AM,33,FALSE)=0,SUM(LS_current!D119:AA119),SUM(LS_current!D119:AY119)/2)</f>
        <v>984847.30385824793</v>
      </c>
      <c r="AA118" s="219">
        <f t="shared" si="4"/>
        <v>0</v>
      </c>
      <c r="AB118" s="224" t="str">
        <f>IF(TOCA_current!E118=1,"",AA118/O118-1)</f>
        <v/>
      </c>
      <c r="AC118" s="235" t="str">
        <f t="shared" si="5"/>
        <v/>
      </c>
    </row>
    <row r="119" spans="2:29" x14ac:dyDescent="0.25">
      <c r="B119" s="27">
        <v>10391</v>
      </c>
      <c r="C119" s="28" t="s">
        <v>123</v>
      </c>
      <c r="D119" s="217">
        <f>IF(Init!$R$9="Yes",(TOCA_previous!AB119-(TOCA_previous!AB119/IF(TOCA_previous!Y119=0,1,TOCA_previous!Y119))*LDD_previous!D120),(TOCA_current!AI119-(TOCA_current!AI119/TOCA_current!AF119)*LDD_current!D120))*Rates_previous!$E$74*100*12</f>
        <v>9588666.6020194571</v>
      </c>
      <c r="E119" s="218">
        <f>IF(Init!$R$9="Yes",(TOCA_previous!AB119-LDD_previous!D120),(TOCA_current!AI119-LDD_current!D120))*Rates_previous!$E$75*100*12</f>
        <v>-1474531.7999247359</v>
      </c>
      <c r="F119" s="218">
        <f>IF(VLOOKUP($B119,TOCA_current!$B:$AH,33,FALSE)=0,(SUMPRODUCT(LS_Demand_Rates_Restatement!$C$4:$Z$4,IF(Init!$R$9="Yes",LS_previous!$D120:$AA120,LS_current!$D120:$AA120))-SUMPRODUCT(LS_Demand_Rates_Restatement!$C$4:$Z$4,IF(Init!$R$9="Yes",LDD_previous!$F120:$AC120,LDD_current!$F120:$AC120))),(SUMPRODUCT(LS_Demand_Rates_Restatement!$C$4:$AX$4,IF(Init!$R$9="Yes",LS_previous!$D120:$AY120,LS_current!$D120:$AY120))-SUMPRODUCT(LS_Demand_Rates_Restatement!$C$4:$AX$4,IF(Init!$R$9="Yes",LDD_previous!$F120:$BA120,LDD_current!$F120:$BA120)))/2)</f>
        <v>314339.23212706158</v>
      </c>
      <c r="G119" s="218">
        <f>+SUMPRODUCT(LS_Demand_Rates_Restatement!$C$6:$Z$6,IF(Init!$R$9="Yes",Demand_previous!D120:AA120,Demand_current!D120:AA120))-SUMPRODUCT(LS_Demand_Rates_Restatement!$C$6:$Z$6,IF(Init!$R$9="Yes",LDD_previous!BB120:BY120,LDD_current!BB120:BY120))</f>
        <v>332672.25135669071</v>
      </c>
      <c r="H119" s="218">
        <f>-IRD!C120*Rates_previous!$H$32</f>
        <v>-442701.52999999997</v>
      </c>
      <c r="I119" s="218">
        <f>+IF(AND(L119&gt;0,J119&gt;0),-1*MIN(L119,J119)*Rates_previous!$H$33,IF(AND(L119&lt;0,K119&lt;ABS(L119)),(-1*L119-K119)*Rates_previous!$H$33,IF(AND(K119&gt;0,J119&gt;0,L119&lt;=0,ABS(L119)&lt;K119),-1*MIN(K119,K119+L119,J119)*Rates_previous!$H$33,0)))*IF(VLOOKUP($B119,TOCA_current!$B:$AH,33,FALSE)=0,1,0)*(1-TOCA_previous!AI119)</f>
        <v>0</v>
      </c>
      <c r="J119" s="237">
        <f>MAX(IF(Init!$R$9="Yes",(TOCA_previous!S119/SUMPRODUCT(TOCA_previous!$D$4:$D$137,TOCA_previous!$S$4:$S$137)-TOCA_previous!Y119)*RT1SC!$C$3*VLOOKUP(Init!$R$3,Init!$K:$M,3,FALSE),V119),0)</f>
        <v>0</v>
      </c>
      <c r="K119" s="237">
        <f>IF(Init!$R$9="Yes",TOCA_previous!W119*VLOOKUP(Init!$R$3,Init!$K:$M,3,FALSE),W119)</f>
        <v>13551.72</v>
      </c>
      <c r="L119" s="237">
        <f>IF(Init!$R$9="No",X119,IF(TOCA_previous!AA119=0,SUM(LS_previous!D120:AA120),0))</f>
        <v>13766.901054880018</v>
      </c>
      <c r="M119" s="218">
        <f>+TOCA_previous!$D119*SUM(Charges_NonSlice!D119:I119)</f>
        <v>8318444.7555784741</v>
      </c>
      <c r="N119" s="218">
        <f>IF(Init!$R$9="Yes",TOCA_previous!AB119*RT1SC!$C$3*VLOOKUP(Init!$R$3,Init!$K:$M,3,FALSE)+IF(VLOOKUP($B119,TOCA_current!B:AS,33,FALSE)=0,SUM(LS_previous!D120:AA120),SUM(LS_previous!D120:AY120)/2),Z119)</f>
        <v>277462.77829466801</v>
      </c>
      <c r="O119" s="219">
        <f t="shared" si="3"/>
        <v>29.980398836575514</v>
      </c>
      <c r="P119" s="217">
        <f>(TOCA_current!AI119-(TOCA_current!AI119/TOCA_current!AF119)*LDD_current!D120)*Rates_current!$E$74*100*12</f>
        <v>10111052.983886806</v>
      </c>
      <c r="Q119" s="218">
        <f>(TOCA_current!AI119-LDD_current!D120)*Rates_current!$E$75*100*12</f>
        <v>-1503113.9980044735</v>
      </c>
      <c r="R119" s="218">
        <f>IF(VLOOKUP($B119,TOCA_current!$B:$AH,33,FALSE)=0,(SUMPRODUCT(LS_Demand_Rates_Restatement!$C$5:$Z$5,LS_current!$D120:$AA120)-SUMPRODUCT(LS_Demand_Rates_Restatement!$C$5:$Z$5,LDD_current!$F120:$AC120)),(SUMPRODUCT(LS_Demand_Rates_Restatement!$C$5:$AX$5,LS_current!$D120:$AY120)-SUMPRODUCT(LS_Demand_Rates_Restatement!$C$5:$AX$5,LDD_current!$F120:$BA120))/2)</f>
        <v>-15128.354047844512</v>
      </c>
      <c r="S119" s="218">
        <f>+SUMPRODUCT(LS_Demand_Rates_Restatement!$C$7:$Z$7,Demand_current!D120:AA120)-SUMPRODUCT(LS_Demand_Rates_Restatement!$C$7:$Z$7,LDD_current!BB120:BY120)</f>
        <v>386437.55760331603</v>
      </c>
      <c r="T119" s="218">
        <f>-IRD!G120*Rates_current!$H$32</f>
        <v>-521059.70080999995</v>
      </c>
      <c r="U119" s="218">
        <f>+IF(AND(X119&gt;0,V119&gt;0),-1*MIN(X119,V119)*Rates_current!$H$33,IF(AND(X119&lt;0,W119&lt;ABS(X119)),(-1*X119-W119)*Rates_current!$H$33,0))*IF(VLOOKUP($B119,TOCA_current!$B:$AH,33,FALSE)=0,1,0)*(1-TOCA_current!AP119)</f>
        <v>6.0623516574991614</v>
      </c>
      <c r="V119" s="237">
        <f>MAX((TOCA_current!S119/SUMPRODUCT(TOCA_current!$D$4:$D$137,TOCA_current!$S$4:$S$137)-TOCA_current!AF119)*RT1SC!$C$4*VLOOKUP(Init!$R$4,Init!$K:$M,3,FALSE),0)</f>
        <v>2.6925845007865399</v>
      </c>
      <c r="W119" s="237">
        <f>TOCA_current!X119*VLOOKUP(Init!$R$4,Init!$K:$M,3,FALSE)</f>
        <v>30278.448</v>
      </c>
      <c r="X119" s="237">
        <f>IF(TOCA_current!AH119=0,SUM(LS_current!D120:AA120),0)</f>
        <v>0.71285882539177692</v>
      </c>
      <c r="Y119" s="218">
        <f>TOCA_current!D119*SUM(Charges_NonSlice!P119:U119)</f>
        <v>8458194.5509794615</v>
      </c>
      <c r="Z119" s="218">
        <f>TOCA_current!AI119*RT1SC!$C$4*VLOOKUP(Init!$R$4,Init!$K:$M,3,FALSE)+IF(VLOOKUP($B119,TOCA_current!B:AM,33,FALSE)=0,SUM(LS_current!D120:AA120),SUM(LS_current!D120:AY120)/2)</f>
        <v>260742.31361373738</v>
      </c>
      <c r="AA119" s="219">
        <f t="shared" si="4"/>
        <v>32.438902737932274</v>
      </c>
      <c r="AB119" s="224">
        <f>IF(TOCA_current!E119=1,"",AA119/O119-1)</f>
        <v>8.2003708981930989E-2</v>
      </c>
      <c r="AC119" s="235">
        <f t="shared" si="5"/>
        <v>11</v>
      </c>
    </row>
    <row r="120" spans="2:29" x14ac:dyDescent="0.25">
      <c r="B120" s="27">
        <v>10406</v>
      </c>
      <c r="C120" s="28" t="s">
        <v>124</v>
      </c>
      <c r="D120" s="217">
        <f>IF(Init!$R$9="Yes",(TOCA_previous!AB120-(TOCA_previous!AB120/IF(TOCA_previous!Y120=0,1,TOCA_previous!Y120))*LDD_previous!D121),(TOCA_current!AI120-(TOCA_current!AI120/TOCA_current!AF120)*LDD_current!D121))*Rates_previous!$E$74*100*12</f>
        <v>152020.82855999999</v>
      </c>
      <c r="E120" s="218">
        <f>IF(Init!$R$9="Yes",(TOCA_previous!AB120-LDD_previous!D121),(TOCA_current!AI120-LDD_current!D121))*Rates_previous!$E$75*100*12</f>
        <v>-23377.551359999998</v>
      </c>
      <c r="F120" s="218">
        <f>IF(VLOOKUP($B120,TOCA_current!$B:$AH,33,FALSE)=0,(SUMPRODUCT(LS_Demand_Rates_Restatement!$C$4:$Z$4,IF(Init!$R$9="Yes",LS_previous!$D121:$AA121,LS_current!$D121:$AA121))-SUMPRODUCT(LS_Demand_Rates_Restatement!$C$4:$Z$4,IF(Init!$R$9="Yes",LDD_previous!$F121:$AC121,LDD_current!$F121:$AC121))),(SUMPRODUCT(LS_Demand_Rates_Restatement!$C$4:$AX$4,IF(Init!$R$9="Yes",LS_previous!$D121:$AY121,LS_current!$D121:$AY121))-SUMPRODUCT(LS_Demand_Rates_Restatement!$C$4:$AX$4,IF(Init!$R$9="Yes",LDD_previous!$F121:$BA121,LDD_current!$F121:$BA121)))/2)</f>
        <v>31464.77626586155</v>
      </c>
      <c r="G120" s="218">
        <f>+SUMPRODUCT(LS_Demand_Rates_Restatement!$C$6:$Z$6,IF(Init!$R$9="Yes",Demand_previous!D121:AA121,Demand_current!D121:AA121))-SUMPRODUCT(LS_Demand_Rates_Restatement!$C$6:$Z$6,IF(Init!$R$9="Yes",LDD_previous!BB121:BY121,LDD_current!BB121:BY121))</f>
        <v>10254.747677724359</v>
      </c>
      <c r="H120" s="218">
        <f>-IRD!C121*Rates_previous!$H$32</f>
        <v>0</v>
      </c>
      <c r="I120" s="218">
        <f>+IF(AND(L120&gt;0,J120&gt;0),-1*MIN(L120,J120)*Rates_previous!$H$33,IF(AND(L120&lt;0,K120&lt;ABS(L120)),(-1*L120-K120)*Rates_previous!$H$33,IF(AND(K120&gt;0,J120&gt;0,L120&lt;=0,ABS(L120)&lt;K120),-1*MIN(K120,K120+L120,J120)*Rates_previous!$H$33,0)))*IF(VLOOKUP($B120,TOCA_current!$B:$AH,33,FALSE)=0,1,0)*(1-TOCA_previous!AI120)</f>
        <v>7.6032464860351414</v>
      </c>
      <c r="J120" s="237">
        <f>MAX(IF(Init!$R$9="Yes",(TOCA_previous!S120/SUMPRODUCT(TOCA_previous!$D$4:$D$137,TOCA_previous!$S$4:$S$137)-TOCA_previous!Y120)*RT1SC!$C$3*VLOOKUP(Init!$R$3,Init!$K:$M,3,FALSE),V120),0)</f>
        <v>2.754799451462008</v>
      </c>
      <c r="K120" s="237">
        <f>IF(Init!$R$9="Yes",TOCA_previous!W120*VLOOKUP(Init!$R$3,Init!$K:$M,3,FALSE),W120)</f>
        <v>0</v>
      </c>
      <c r="L120" s="237">
        <f>IF(Init!$R$9="No",X120,IF(TOCA_previous!AA120=0,SUM(LS_previous!D121:AA121),0))</f>
        <v>935.24542816000064</v>
      </c>
      <c r="M120" s="218">
        <f>+TOCA_previous!$D120*SUM(Charges_NonSlice!D120:I120)</f>
        <v>170370.40439007196</v>
      </c>
      <c r="N120" s="218">
        <f>IF(Init!$R$9="Yes",TOCA_previous!AB120*RT1SC!$C$3*VLOOKUP(Init!$R$3,Init!$K:$M,3,FALSE)+IF(VLOOKUP($B120,TOCA_current!B:AS,33,FALSE)=0,SUM(LS_previous!D121:AA121),SUM(LS_previous!D121:AY121)/2),Z120)</f>
        <v>4962.0883635760001</v>
      </c>
      <c r="O120" s="219">
        <f t="shared" si="3"/>
        <v>34.334415654640232</v>
      </c>
      <c r="P120" s="217">
        <f>(TOCA_current!AI120-(TOCA_current!AI120/TOCA_current!AF120)*LDD_current!D121)*Rates_current!$E$74*100*12</f>
        <v>160895.81481932173</v>
      </c>
      <c r="Q120" s="218">
        <f>(TOCA_current!AI120-LDD_current!D121)*Rates_current!$E$75*100*12</f>
        <v>-23918.849190155277</v>
      </c>
      <c r="R120" s="218">
        <f>IF(VLOOKUP($B120,TOCA_current!$B:$AH,33,FALSE)=0,(SUMPRODUCT(LS_Demand_Rates_Restatement!$C$5:$Z$5,LS_current!$D121:$AA121)-SUMPRODUCT(LS_Demand_Rates_Restatement!$C$5:$Z$5,LDD_current!$F121:$AC121)),(SUMPRODUCT(LS_Demand_Rates_Restatement!$C$5:$AX$5,LS_current!$D121:$AY121)-SUMPRODUCT(LS_Demand_Rates_Restatement!$C$5:$AX$5,LDD_current!$F121:$BA121))/2)</f>
        <v>25685.21598242013</v>
      </c>
      <c r="S120" s="218">
        <f>+SUMPRODUCT(LS_Demand_Rates_Restatement!$C$7:$Z$7,Demand_current!D121:AA121)-SUMPRODUCT(LS_Demand_Rates_Restatement!$C$7:$Z$7,LDD_current!BB121:BY121)</f>
        <v>10885.764040108617</v>
      </c>
      <c r="T120" s="218">
        <f>-IRD!G121*Rates_current!$H$32</f>
        <v>0</v>
      </c>
      <c r="U120" s="218">
        <f>+IF(AND(X120&gt;0,V120&gt;0),-1*MIN(X120,V120)*Rates_current!$H$33,IF(AND(X120&lt;0,W120&lt;ABS(X120)),(-1*X120-W120)*Rates_current!$H$33,0))*IF(VLOOKUP($B120,TOCA_current!$B:$AH,33,FALSE)=0,1,0)*(1-TOCA_current!AP120)</f>
        <v>7.7380814441197936</v>
      </c>
      <c r="V120" s="237">
        <f>MAX((TOCA_current!S120/SUMPRODUCT(TOCA_current!$D$4:$D$137,TOCA_current!$S$4:$S$137)-TOCA_current!AF120)*RT1SC!$C$4*VLOOKUP(Init!$R$4,Init!$K:$M,3,FALSE),0)</f>
        <v>0.87435948521127616</v>
      </c>
      <c r="W120" s="237">
        <f>TOCA_current!X120*VLOOKUP(Init!$R$4,Init!$K:$M,3,FALSE)</f>
        <v>0</v>
      </c>
      <c r="X120" s="237">
        <f>IF(TOCA_current!AH120=0,SUM(LS_current!D121:AA121),0)</f>
        <v>975.12179778480549</v>
      </c>
      <c r="Y120" s="218">
        <f>TOCA_current!D120*SUM(Charges_NonSlice!P120:U120)</f>
        <v>173555.68373313933</v>
      </c>
      <c r="Z120" s="218">
        <f>TOCA_current!AI120*RT1SC!$C$4*VLOOKUP(Init!$R$4,Init!$K:$M,3,FALSE)+IF(VLOOKUP($B120,TOCA_current!B:AM,33,FALSE)=0,SUM(LS_current!D121:AA121),SUM(LS_current!D121:AY121)/2)</f>
        <v>4962.184009384805</v>
      </c>
      <c r="AA120" s="219">
        <f t="shared" si="4"/>
        <v>34.975664627692069</v>
      </c>
      <c r="AB120" s="224">
        <f>IF(TOCA_current!E120=1,"",AA120/O120-1)</f>
        <v>1.8676565796312605E-2</v>
      </c>
      <c r="AC120" s="235">
        <f t="shared" si="5"/>
        <v>118</v>
      </c>
    </row>
    <row r="121" spans="2:29" x14ac:dyDescent="0.25">
      <c r="B121" s="27">
        <v>10408</v>
      </c>
      <c r="C121" s="28" t="s">
        <v>125</v>
      </c>
      <c r="D121" s="217">
        <f>IF(Init!$R$9="Yes",(TOCA_previous!AB121-(TOCA_previous!AB121/IF(TOCA_previous!Y121=0,1,TOCA_previous!Y121))*LDD_previous!D122),(TOCA_current!AI121-(TOCA_current!AI121/TOCA_current!AF121)*LDD_current!D122))*Rates_previous!$E$74*100*12</f>
        <v>488066.87064000004</v>
      </c>
      <c r="E121" s="218">
        <f>IF(Init!$R$9="Yes",(TOCA_previous!AB121-LDD_previous!D122),(TOCA_current!AI121-LDD_current!D122))*Rates_previous!$E$75*100*12</f>
        <v>-75054.24384000001</v>
      </c>
      <c r="F121" s="218">
        <f>IF(VLOOKUP($B121,TOCA_current!$B:$AH,33,FALSE)=0,(SUMPRODUCT(LS_Demand_Rates_Restatement!$C$4:$Z$4,IF(Init!$R$9="Yes",LS_previous!$D122:$AA122,LS_current!$D122:$AA122))-SUMPRODUCT(LS_Demand_Rates_Restatement!$C$4:$Z$4,IF(Init!$R$9="Yes",LDD_previous!$F122:$AC122,LDD_current!$F122:$AC122))),(SUMPRODUCT(LS_Demand_Rates_Restatement!$C$4:$AX$4,IF(Init!$R$9="Yes",LS_previous!$D122:$AY122,LS_current!$D122:$AY122))-SUMPRODUCT(LS_Demand_Rates_Restatement!$C$4:$AX$4,IF(Init!$R$9="Yes",LDD_previous!$F122:$BA122,LDD_current!$F122:$BA122)))/2)</f>
        <v>-8020.7944427602779</v>
      </c>
      <c r="G121" s="218">
        <f>+SUMPRODUCT(LS_Demand_Rates_Restatement!$C$6:$Z$6,IF(Init!$R$9="Yes",Demand_previous!D122:AA122,Demand_current!D122:AA122))-SUMPRODUCT(LS_Demand_Rates_Restatement!$C$6:$Z$6,IF(Init!$R$9="Yes",LDD_previous!BB122:BY122,LDD_current!BB122:BY122))</f>
        <v>21750.432138995726</v>
      </c>
      <c r="H121" s="218">
        <f>-IRD!C122*Rates_previous!$H$32</f>
        <v>0</v>
      </c>
      <c r="I121" s="218">
        <f>+IF(AND(L121&gt;0,J121&gt;0),-1*MIN(L121,J121)*Rates_previous!$H$33,IF(AND(L121&lt;0,K121&lt;ABS(L121)),(-1*L121-K121)*Rates_previous!$H$33,IF(AND(K121&gt;0,J121&gt;0,L121&lt;=0,ABS(L121)&lt;K121),-1*MIN(K121,K121+L121,J121)*Rates_previous!$H$33,0)))*IF(VLOOKUP($B121,TOCA_current!$B:$AH,33,FALSE)=0,1,0)*(1-TOCA_previous!AI121)</f>
        <v>-682.04086920959674</v>
      </c>
      <c r="J121" s="237">
        <f>MAX(IF(Init!$R$9="Yes",(TOCA_previous!S121/SUMPRODUCT(TOCA_previous!$D$4:$D$137,TOCA_previous!$S$4:$S$137)-TOCA_previous!Y121)*RT1SC!$C$3*VLOOKUP(Init!$R$3,Init!$K:$M,3,FALSE),V121),0)</f>
        <v>509.54723257140381</v>
      </c>
      <c r="K121" s="237">
        <f>IF(Init!$R$9="Yes",TOCA_previous!W121*VLOOKUP(Init!$R$3,Init!$K:$M,3,FALSE),W121)</f>
        <v>0</v>
      </c>
      <c r="L121" s="237">
        <f>IF(Init!$R$9="No",X121,IF(TOCA_previous!AA121=0,SUM(LS_previous!D122:AA122),0))</f>
        <v>-247.11625695999885</v>
      </c>
      <c r="M121" s="218">
        <f>+TOCA_previous!$D121*SUM(Charges_NonSlice!D121:I121)</f>
        <v>426060.22362702584</v>
      </c>
      <c r="N121" s="218">
        <f>IF(Init!$R$9="Yes",TOCA_previous!AB121*RT1SC!$C$3*VLOOKUP(Init!$R$3,Init!$K:$M,3,FALSE)+IF(VLOOKUP($B121,TOCA_current!B:AS,33,FALSE)=0,SUM(LS_previous!D122:AA122),SUM(LS_previous!D122:AY122)/2),Z121)</f>
        <v>12681.168956744003</v>
      </c>
      <c r="O121" s="219">
        <f t="shared" si="3"/>
        <v>33.597866654118015</v>
      </c>
      <c r="P121" s="217">
        <f>(TOCA_current!AI121-(TOCA_current!AI121/TOCA_current!AF121)*LDD_current!D122)*Rates_current!$E$74*100*12</f>
        <v>525015.42035658681</v>
      </c>
      <c r="Q121" s="218">
        <f>(TOCA_current!AI121-LDD_current!D122)*Rates_current!$E$75*100*12</f>
        <v>-78049.044818952854</v>
      </c>
      <c r="R121" s="218">
        <f>IF(VLOOKUP($B121,TOCA_current!$B:$AH,33,FALSE)=0,(SUMPRODUCT(LS_Demand_Rates_Restatement!$C$5:$Z$5,LS_current!$D122:$AA122)-SUMPRODUCT(LS_Demand_Rates_Restatement!$C$5:$Z$5,LDD_current!$F122:$AC122)),(SUMPRODUCT(LS_Demand_Rates_Restatement!$C$5:$AX$5,LS_current!$D122:$AY122)-SUMPRODUCT(LS_Demand_Rates_Restatement!$C$5:$AX$5,LDD_current!$F122:$BA122))/2)</f>
        <v>-10267.309853256786</v>
      </c>
      <c r="S121" s="218">
        <f>+SUMPRODUCT(LS_Demand_Rates_Restatement!$C$7:$Z$7,Demand_current!D122:AA122)-SUMPRODUCT(LS_Demand_Rates_Restatement!$C$7:$Z$7,LDD_current!BB122:BY122)</f>
        <v>24253.495008680551</v>
      </c>
      <c r="T121" s="218">
        <f>-IRD!G122*Rates_current!$H$32</f>
        <v>0</v>
      </c>
      <c r="U121" s="218">
        <f>+IF(AND(X121&gt;0,V121&gt;0),-1*MIN(X121,V121)*Rates_current!$H$33,IF(AND(X121&lt;0,W121&lt;ABS(X121)),(-1*X121-W121)*Rates_current!$H$33,0))*IF(VLOOKUP($B121,TOCA_current!$B:$AH,33,FALSE)=0,1,0)*(1-TOCA_current!AP121)</f>
        <v>-2908.239766847832</v>
      </c>
      <c r="V121" s="237">
        <f>MAX((TOCA_current!S121/SUMPRODUCT(TOCA_current!$D$4:$D$137,TOCA_current!$S$4:$S$137)-TOCA_current!AF121)*RT1SC!$C$4*VLOOKUP(Init!$R$4,Init!$K:$M,3,FALSE),0)</f>
        <v>271.31920839617339</v>
      </c>
      <c r="W121" s="237">
        <f>TOCA_current!X121*VLOOKUP(Init!$R$4,Init!$K:$M,3,FALSE)</f>
        <v>0</v>
      </c>
      <c r="X121" s="237">
        <f>IF(TOCA_current!AH121=0,SUM(LS_current!D122:AA122),0)</f>
        <v>-328.61466292065899</v>
      </c>
      <c r="Y121" s="218">
        <f>TOCA_current!D121*SUM(Charges_NonSlice!P121:U121)</f>
        <v>458044.32092620991</v>
      </c>
      <c r="Z121" s="218">
        <f>TOCA_current!AI121*RT1SC!$C$4*VLOOKUP(Init!$R$4,Init!$K:$M,3,FALSE)+IF(VLOOKUP($B121,TOCA_current!B:AM,33,FALSE)=0,SUM(LS_current!D122:AA122),SUM(LS_current!D122:AY122)/2)</f>
        <v>12681.47603062334</v>
      </c>
      <c r="AA121" s="219">
        <f t="shared" si="4"/>
        <v>36.119164663491887</v>
      </c>
      <c r="AB121" s="224">
        <f>IF(TOCA_current!E121=1,"",AA121/O121-1)</f>
        <v>7.5043395919450306E-2</v>
      </c>
      <c r="AC121" s="235">
        <f t="shared" si="5"/>
        <v>22</v>
      </c>
    </row>
    <row r="122" spans="2:29" x14ac:dyDescent="0.25">
      <c r="B122" s="27">
        <v>10409</v>
      </c>
      <c r="C122" s="28" t="s">
        <v>126</v>
      </c>
      <c r="D122" s="217">
        <f>IF(Init!$R$9="Yes",(TOCA_previous!AB122-(TOCA_previous!AB122/IF(TOCA_previous!Y122=0,1,TOCA_previous!Y122))*LDD_previous!D123),(TOCA_current!AI122-(TOCA_current!AI122/TOCA_current!AF122)*LDD_current!D123))*Rates_previous!$E$74*100*12</f>
        <v>6675032.2014000006</v>
      </c>
      <c r="E122" s="218">
        <f>IF(Init!$R$9="Yes",(TOCA_previous!AB122-LDD_previous!D123),(TOCA_current!AI122-LDD_current!D123))*Rates_previous!$E$75*100*12</f>
        <v>-1026477.1584000001</v>
      </c>
      <c r="F122" s="218">
        <f>IF(VLOOKUP($B122,TOCA_current!$B:$AH,33,FALSE)=0,(SUMPRODUCT(LS_Demand_Rates_Restatement!$C$4:$Z$4,IF(Init!$R$9="Yes",LS_previous!$D123:$AA123,LS_current!$D123:$AA123))-SUMPRODUCT(LS_Demand_Rates_Restatement!$C$4:$Z$4,IF(Init!$R$9="Yes",LDD_previous!$F123:$AC123,LDD_current!$F123:$AC123))),(SUMPRODUCT(LS_Demand_Rates_Restatement!$C$4:$AX$4,IF(Init!$R$9="Yes",LS_previous!$D123:$AY123,LS_current!$D123:$AY123))-SUMPRODUCT(LS_Demand_Rates_Restatement!$C$4:$AX$4,IF(Init!$R$9="Yes",LDD_previous!$F123:$BA123,LDD_current!$F123:$BA123)))/2)</f>
        <v>-159482.92648980994</v>
      </c>
      <c r="G122" s="218">
        <f>+SUMPRODUCT(LS_Demand_Rates_Restatement!$C$6:$Z$6,IF(Init!$R$9="Yes",Demand_previous!D123:AA123,Demand_current!D123:AA123))-SUMPRODUCT(LS_Demand_Rates_Restatement!$C$6:$Z$6,IF(Init!$R$9="Yes",LDD_previous!BB123:BY123,LDD_current!BB123:BY123))</f>
        <v>264283.48327339737</v>
      </c>
      <c r="H122" s="218">
        <f>-IRD!C123*Rates_previous!$H$32</f>
        <v>0</v>
      </c>
      <c r="I122" s="218">
        <f>+IF(AND(L122&gt;0,J122&gt;0),-1*MIN(L122,J122)*Rates_previous!$H$33,IF(AND(L122&lt;0,K122&lt;ABS(L122)),(-1*L122-K122)*Rates_previous!$H$33,IF(AND(K122&gt;0,J122&gt;0,L122&lt;=0,ABS(L122)&lt;K122),-1*MIN(K122,K122+L122,J122)*Rates_previous!$H$33,0)))*IF(VLOOKUP($B122,TOCA_current!$B:$AH,33,FALSE)=0,1,0)*(1-TOCA_previous!AI122)</f>
        <v>-17437.880788895975</v>
      </c>
      <c r="J122" s="237">
        <f>MAX(IF(Init!$R$9="Yes",(TOCA_previous!S122/SUMPRODUCT(TOCA_previous!$D$4:$D$137,TOCA_previous!$S$4:$S$137)-TOCA_previous!Y122)*RT1SC!$C$3*VLOOKUP(Init!$R$3,Init!$K:$M,3,FALSE),V122),0)</f>
        <v>2819.1465427907979</v>
      </c>
      <c r="K122" s="237">
        <f>IF(Init!$R$9="Yes",TOCA_previous!W122*VLOOKUP(Init!$R$3,Init!$K:$M,3,FALSE),W122)</f>
        <v>0</v>
      </c>
      <c r="L122" s="237">
        <f>IF(Init!$R$9="No",X122,IF(TOCA_previous!AA122=0,SUM(LS_previous!D123:AA123),0))</f>
        <v>-6318.0727495999918</v>
      </c>
      <c r="M122" s="218">
        <f>+TOCA_previous!$D122*SUM(Charges_NonSlice!D122:I122)</f>
        <v>5735917.718994692</v>
      </c>
      <c r="N122" s="218">
        <f>IF(Init!$R$9="Yes",TOCA_previous!AB122*RT1SC!$C$3*VLOOKUP(Init!$R$3,Init!$K:$M,3,FALSE)+IF(VLOOKUP($B122,TOCA_current!B:AS,33,FALSE)=0,SUM(LS_previous!D123:AA123),SUM(LS_previous!D123:AY123)/2),Z122)</f>
        <v>170495.23973194003</v>
      </c>
      <c r="O122" s="219">
        <f t="shared" si="3"/>
        <v>33.642685438097566</v>
      </c>
      <c r="P122" s="217">
        <f>(TOCA_current!AI122-(TOCA_current!AI122/TOCA_current!AF122)*LDD_current!D123)*Rates_current!$E$74*100*12</f>
        <v>7168279.8482349813</v>
      </c>
      <c r="Q122" s="218">
        <f>(TOCA_current!AI122-LDD_current!D123)*Rates_current!$E$75*100*12</f>
        <v>-1065639.9287657028</v>
      </c>
      <c r="R122" s="218">
        <f>IF(VLOOKUP($B122,TOCA_current!$B:$AH,33,FALSE)=0,(SUMPRODUCT(LS_Demand_Rates_Restatement!$C$5:$Z$5,LS_current!$D123:$AA123)-SUMPRODUCT(LS_Demand_Rates_Restatement!$C$5:$Z$5,LDD_current!$F123:$AC123)),(SUMPRODUCT(LS_Demand_Rates_Restatement!$C$5:$AX$5,LS_current!$D123:$AY123)-SUMPRODUCT(LS_Demand_Rates_Restatement!$C$5:$AX$5,LDD_current!$F123:$BA123))/2)</f>
        <v>-182219.01180179292</v>
      </c>
      <c r="S122" s="218">
        <f>+SUMPRODUCT(LS_Demand_Rates_Restatement!$C$7:$Z$7,Demand_current!D123:AA123)-SUMPRODUCT(LS_Demand_Rates_Restatement!$C$7:$Z$7,LDD_current!BB123:BY123)</f>
        <v>286823.89455795934</v>
      </c>
      <c r="T122" s="218">
        <f>-IRD!G123*Rates_current!$H$32</f>
        <v>0</v>
      </c>
      <c r="U122" s="218">
        <f>+IF(AND(X122&gt;0,V122&gt;0),-1*MIN(X122,V122)*Rates_current!$H$33,IF(AND(X122&lt;0,W122&lt;ABS(X122)),(-1*X122-W122)*Rates_current!$H$33,0))*IF(VLOOKUP($B122,TOCA_current!$B:$AH,33,FALSE)=0,1,0)*(1-TOCA_current!AP122)</f>
        <v>-63130.439739932226</v>
      </c>
      <c r="V122" s="237">
        <f>MAX((TOCA_current!S122/SUMPRODUCT(TOCA_current!$D$4:$D$137,TOCA_current!$S$4:$S$137)-TOCA_current!AF122)*RT1SC!$C$4*VLOOKUP(Init!$R$4,Init!$K:$M,3,FALSE),0)</f>
        <v>0</v>
      </c>
      <c r="W122" s="237">
        <f>TOCA_current!X122*VLOOKUP(Init!$R$4,Init!$K:$M,3,FALSE)</f>
        <v>0</v>
      </c>
      <c r="X122" s="237">
        <f>IF(TOCA_current!AH122=0,SUM(LS_current!D123:AA123),0)</f>
        <v>-7133.383021461269</v>
      </c>
      <c r="Y122" s="218">
        <f>TOCA_current!D122*SUM(Charges_NonSlice!P122:U122)</f>
        <v>6144114.3624855122</v>
      </c>
      <c r="Z122" s="218">
        <f>TOCA_current!AI122*RT1SC!$C$4*VLOOKUP(Init!$R$4,Init!$K:$M,3,FALSE)+IF(VLOOKUP($B122,TOCA_current!B:AM,33,FALSE)=0,SUM(LS_current!D123:AA123),SUM(LS_current!D123:AY123)/2)</f>
        <v>170499.43941811472</v>
      </c>
      <c r="AA122" s="219">
        <f t="shared" si="4"/>
        <v>36.035979845179071</v>
      </c>
      <c r="AB122" s="224">
        <f>IF(TOCA_current!E122=1,"",AA122/O122-1)</f>
        <v>7.113862570469176E-2</v>
      </c>
      <c r="AC122" s="235">
        <f t="shared" si="5"/>
        <v>30</v>
      </c>
    </row>
    <row r="123" spans="2:29" x14ac:dyDescent="0.25">
      <c r="B123" s="27">
        <v>10426</v>
      </c>
      <c r="C123" s="28" t="s">
        <v>127</v>
      </c>
      <c r="D123" s="217">
        <f>IF(Init!$R$9="Yes",(TOCA_previous!AB123-(TOCA_previous!AB123/IF(TOCA_previous!Y123=0,1,TOCA_previous!Y123))*LDD_previous!D124),(TOCA_current!AI123-(TOCA_current!AI123/TOCA_current!AF123)*LDD_current!D124))*Rates_previous!$E$74*100*12</f>
        <v>9026177.8641600013</v>
      </c>
      <c r="E123" s="218">
        <f>IF(Init!$R$9="Yes",(TOCA_previous!AB123-LDD_previous!D124),(TOCA_current!AI123-LDD_current!D124))*Rates_previous!$E$75*100*12</f>
        <v>-1388033.0649600001</v>
      </c>
      <c r="F123" s="218">
        <f>IF(VLOOKUP($B123,TOCA_current!$B:$AH,33,FALSE)=0,(SUMPRODUCT(LS_Demand_Rates_Restatement!$C$4:$Z$4,IF(Init!$R$9="Yes",LS_previous!$D124:$AA124,LS_current!$D124:$AA124))-SUMPRODUCT(LS_Demand_Rates_Restatement!$C$4:$Z$4,IF(Init!$R$9="Yes",LDD_previous!$F124:$AC124,LDD_current!$F124:$AC124))),(SUMPRODUCT(LS_Demand_Rates_Restatement!$C$4:$AX$4,IF(Init!$R$9="Yes",LS_previous!$D124:$AY124,LS_current!$D124:$AY124))-SUMPRODUCT(LS_Demand_Rates_Restatement!$C$4:$AX$4,IF(Init!$R$9="Yes",LDD_previous!$F124:$BA124,LDD_current!$F124:$BA124)))/2)</f>
        <v>-961149.51946522389</v>
      </c>
      <c r="G123" s="218">
        <f>+SUMPRODUCT(LS_Demand_Rates_Restatement!$C$6:$Z$6,IF(Init!$R$9="Yes",Demand_previous!D124:AA124,Demand_current!D124:AA124))-SUMPRODUCT(LS_Demand_Rates_Restatement!$C$6:$Z$6,IF(Init!$R$9="Yes",LDD_previous!BB124:BY124,LDD_current!BB124:BY124))</f>
        <v>286805.39531602571</v>
      </c>
      <c r="H123" s="218">
        <f>-IRD!C124*Rates_previous!$H$32</f>
        <v>0</v>
      </c>
      <c r="I123" s="218">
        <f>+IF(AND(L123&gt;0,J123&gt;0),-1*MIN(L123,J123)*Rates_previous!$H$33,IF(AND(L123&lt;0,K123&lt;ABS(L123)),(-1*L123-K123)*Rates_previous!$H$33,IF(AND(K123&gt;0,J123&gt;0,L123&lt;=0,ABS(L123)&lt;K123),-1*MIN(K123,K123+L123,J123)*Rates_previous!$H$33,0)))*IF(VLOOKUP($B123,TOCA_current!$B:$AH,33,FALSE)=0,1,0)*(1-TOCA_previous!AI123)</f>
        <v>-100948.64576106239</v>
      </c>
      <c r="J123" s="237">
        <f>MAX(IF(Init!$R$9="Yes",(TOCA_previous!S123/SUMPRODUCT(TOCA_previous!$D$4:$D$137,TOCA_previous!$S$4:$S$137)-TOCA_previous!Y123)*RT1SC!$C$3*VLOOKUP(Init!$R$3,Init!$K:$M,3,FALSE),V123),0)</f>
        <v>10515.058775235799</v>
      </c>
      <c r="K123" s="237">
        <f>IF(Init!$R$9="Yes",TOCA_previous!W123*VLOOKUP(Init!$R$3,Init!$K:$M,3,FALSE),W123)</f>
        <v>0</v>
      </c>
      <c r="L123" s="237">
        <f>IF(Init!$R$9="No",X123,IF(TOCA_previous!AA123=0,SUM(LS_previous!D124:AA124),0))</f>
        <v>-36575.596290239999</v>
      </c>
      <c r="M123" s="218">
        <f>+TOCA_previous!$D123*SUM(Charges_NonSlice!D123:I123)</f>
        <v>6862852.0292897401</v>
      </c>
      <c r="N123" s="218">
        <f>IF(Init!$R$9="Yes",TOCA_previous!AB123*RT1SC!$C$3*VLOOKUP(Init!$R$3,Init!$K:$M,3,FALSE)+IF(VLOOKUP($B123,TOCA_current!B:AS,33,FALSE)=0,SUM(LS_previous!D124:AA124),SUM(LS_previous!D124:AY124)/2),Z123)</f>
        <v>202516.64462433598</v>
      </c>
      <c r="O123" s="219">
        <f t="shared" si="3"/>
        <v>33.887841871072787</v>
      </c>
      <c r="P123" s="217">
        <f>(TOCA_current!AI123-(TOCA_current!AI123/TOCA_current!AF123)*LDD_current!D124)*Rates_current!$E$74*100*12</f>
        <v>9149278.6266950313</v>
      </c>
      <c r="Q123" s="218">
        <f>(TOCA_current!AI123-LDD_current!D124)*Rates_current!$E$75*100*12</f>
        <v>-1360136.1596407993</v>
      </c>
      <c r="R123" s="218">
        <f>IF(VLOOKUP($B123,TOCA_current!$B:$AH,33,FALSE)=0,(SUMPRODUCT(LS_Demand_Rates_Restatement!$C$5:$Z$5,LS_current!$D124:$AA124)-SUMPRODUCT(LS_Demand_Rates_Restatement!$C$5:$Z$5,LDD_current!$F124:$AC124)),(SUMPRODUCT(LS_Demand_Rates_Restatement!$C$5:$AX$5,LS_current!$D124:$AY124)-SUMPRODUCT(LS_Demand_Rates_Restatement!$C$5:$AX$5,LDD_current!$F124:$BA124))/2)</f>
        <v>-599536.09783161141</v>
      </c>
      <c r="S123" s="218">
        <f>+SUMPRODUCT(LS_Demand_Rates_Restatement!$C$7:$Z$7,Demand_current!D124:AA124)-SUMPRODUCT(LS_Demand_Rates_Restatement!$C$7:$Z$7,LDD_current!BB124:BY124)</f>
        <v>308860.55816269596</v>
      </c>
      <c r="T123" s="218">
        <f>-IRD!G124*Rates_current!$H$32</f>
        <v>0</v>
      </c>
      <c r="U123" s="218">
        <f>+IF(AND(X123&gt;0,V123&gt;0),-1*MIN(X123,V123)*Rates_current!$H$33,IF(AND(X123&lt;0,W123&lt;ABS(X123)),(-1*X123-W123)*Rates_current!$H$33,0))*IF(VLOOKUP($B123,TOCA_current!$B:$AH,33,FALSE)=0,1,0)*(1-TOCA_current!AP123)</f>
        <v>-214173.85544501644</v>
      </c>
      <c r="V123" s="237">
        <f>MAX((TOCA_current!S123/SUMPRODUCT(TOCA_current!$D$4:$D$137,TOCA_current!$S$4:$S$137)-TOCA_current!AF123)*RT1SC!$C$4*VLOOKUP(Init!$R$4,Init!$K:$M,3,FALSE),0)</f>
        <v>1959.9295709209084</v>
      </c>
      <c r="W123" s="237">
        <f>TOCA_current!X123*VLOOKUP(Init!$R$4,Init!$K:$M,3,FALSE)</f>
        <v>0</v>
      </c>
      <c r="X123" s="237">
        <f>IF(TOCA_current!AH123=0,SUM(LS_current!D124:AA124),0)</f>
        <v>-24200.435643504683</v>
      </c>
      <c r="Y123" s="218">
        <f>TOCA_current!D123*SUM(Charges_NonSlice!P123:U123)</f>
        <v>7284293.0719403001</v>
      </c>
      <c r="Z123" s="218">
        <f>TOCA_current!AI123*RT1SC!$C$4*VLOOKUP(Init!$R$4,Init!$K:$M,3,FALSE)+IF(VLOOKUP($B123,TOCA_current!B:AM,33,FALSE)=0,SUM(LS_current!D124:AA124),SUM(LS_current!D124:AY124)/2)</f>
        <v>202522.32353366332</v>
      </c>
      <c r="AA123" s="219">
        <f t="shared" si="4"/>
        <v>35.967852554928356</v>
      </c>
      <c r="AB123" s="224">
        <f>IF(TOCA_current!E123=1,"",AA123/O123-1)</f>
        <v>6.1379260791201373E-2</v>
      </c>
      <c r="AC123" s="235">
        <f t="shared" si="5"/>
        <v>69</v>
      </c>
    </row>
    <row r="124" spans="2:29" x14ac:dyDescent="0.25">
      <c r="B124" s="27">
        <v>10434</v>
      </c>
      <c r="C124" s="28" t="s">
        <v>128</v>
      </c>
      <c r="D124" s="217">
        <f>IF(Init!$R$9="Yes",(TOCA_previous!AB124-(TOCA_previous!AB124/IF(TOCA_previous!Y124=0,1,TOCA_previous!Y124))*LDD_previous!D125),(TOCA_current!AI124-(TOCA_current!AI124/TOCA_current!AF124)*LDD_current!D125))*Rates_previous!$E$74*100*12</f>
        <v>9018412.0942799989</v>
      </c>
      <c r="E124" s="218">
        <f>IF(Init!$R$9="Yes",(TOCA_previous!AB124-LDD_previous!D125),(TOCA_current!AI124-LDD_current!D125))*Rates_previous!$E$75*100*12</f>
        <v>-1386838.85568</v>
      </c>
      <c r="F124" s="218">
        <f>IF(VLOOKUP($B124,TOCA_current!$B:$AH,33,FALSE)=0,(SUMPRODUCT(LS_Demand_Rates_Restatement!$C$4:$Z$4,IF(Init!$R$9="Yes",LS_previous!$D125:$AA125,LS_current!$D125:$AA125))-SUMPRODUCT(LS_Demand_Rates_Restatement!$C$4:$Z$4,IF(Init!$R$9="Yes",LDD_previous!$F125:$AC125,LDD_current!$F125:$AC125))),(SUMPRODUCT(LS_Demand_Rates_Restatement!$C$4:$AX$4,IF(Init!$R$9="Yes",LS_previous!$D125:$AY125,LS_current!$D125:$AY125))-SUMPRODUCT(LS_Demand_Rates_Restatement!$C$4:$AX$4,IF(Init!$R$9="Yes",LDD_previous!$F125:$BA125,LDD_current!$F125:$BA125)))/2)</f>
        <v>607130.20714537543</v>
      </c>
      <c r="G124" s="218">
        <f>+SUMPRODUCT(LS_Demand_Rates_Restatement!$C$6:$Z$6,IF(Init!$R$9="Yes",Demand_previous!D125:AA125,Demand_current!D125:AA125))-SUMPRODUCT(LS_Demand_Rates_Restatement!$C$6:$Z$6,IF(Init!$R$9="Yes",LDD_previous!BB125:BY125,LDD_current!BB125:BY125))</f>
        <v>535052.36283055553</v>
      </c>
      <c r="H124" s="218">
        <f>-IRD!C125*Rates_previous!$H$32</f>
        <v>0</v>
      </c>
      <c r="I124" s="218">
        <f>+IF(AND(L124&gt;0,J124&gt;0),-1*MIN(L124,J124)*Rates_previous!$H$33,IF(AND(L124&lt;0,K124&lt;ABS(L124)),(-1*L124-K124)*Rates_previous!$H$33,IF(AND(K124&gt;0,J124&gt;0,L124&lt;=0,ABS(L124)&lt;K124),-1*MIN(K124,K124+L124,J124)*Rates_previous!$H$33,0)))*IF(VLOOKUP($B124,TOCA_current!$B:$AH,33,FALSE)=0,1,0)*(1-TOCA_previous!AI124)</f>
        <v>0</v>
      </c>
      <c r="J124" s="237">
        <f>MAX(IF(Init!$R$9="Yes",(TOCA_previous!S124/SUMPRODUCT(TOCA_previous!$D$4:$D$137,TOCA_previous!$S$4:$S$137)-TOCA_previous!Y124)*RT1SC!$C$3*VLOOKUP(Init!$R$3,Init!$K:$M,3,FALSE),V124),0)</f>
        <v>0</v>
      </c>
      <c r="K124" s="237">
        <f>IF(Init!$R$9="Yes",TOCA_previous!W124*VLOOKUP(Init!$R$3,Init!$K:$M,3,FALSE),W124)</f>
        <v>473.04</v>
      </c>
      <c r="L124" s="237">
        <f>IF(Init!$R$9="No",X124,IF(TOCA_previous!AA124=0,SUM(LS_previous!D125:AA125),0))</f>
        <v>14998.333194080027</v>
      </c>
      <c r="M124" s="218">
        <f>+TOCA_previous!$D124*SUM(Charges_NonSlice!D124:I124)</f>
        <v>8773755.8085759301</v>
      </c>
      <c r="N124" s="218">
        <f>IF(Init!$R$9="Yes",TOCA_previous!AB124*RT1SC!$C$3*VLOOKUP(Init!$R$3,Init!$K:$M,3,FALSE)+IF(VLOOKUP($B124,TOCA_current!B:AS,33,FALSE)=0,SUM(LS_previous!D125:AA125),SUM(LS_previous!D125:AY125)/2),Z124)</f>
        <v>253884.86850978801</v>
      </c>
      <c r="O124" s="219">
        <f t="shared" si="3"/>
        <v>34.558009936057594</v>
      </c>
      <c r="P124" s="217">
        <f>(TOCA_current!AI124-(TOCA_current!AI124/TOCA_current!AF124)*LDD_current!D125)*Rates_current!$E$74*100*12</f>
        <v>9532458.1979878154</v>
      </c>
      <c r="Q124" s="218">
        <f>(TOCA_current!AI124-LDD_current!D125)*Rates_current!$E$75*100*12</f>
        <v>-1417099.8189428924</v>
      </c>
      <c r="R124" s="218">
        <f>IF(VLOOKUP($B124,TOCA_current!$B:$AH,33,FALSE)=0,(SUMPRODUCT(LS_Demand_Rates_Restatement!$C$5:$Z$5,LS_current!$D125:$AA125)-SUMPRODUCT(LS_Demand_Rates_Restatement!$C$5:$Z$5,LDD_current!$F125:$AC125)),(SUMPRODUCT(LS_Demand_Rates_Restatement!$C$5:$AX$5,LS_current!$D125:$AY125)-SUMPRODUCT(LS_Demand_Rates_Restatement!$C$5:$AX$5,LDD_current!$F125:$BA125))/2)</f>
        <v>546476.62298107601</v>
      </c>
      <c r="S124" s="218">
        <f>+SUMPRODUCT(LS_Demand_Rates_Restatement!$C$7:$Z$7,Demand_current!D125:AA125)-SUMPRODUCT(LS_Demand_Rates_Restatement!$C$7:$Z$7,LDD_current!BB125:BY125)</f>
        <v>579316.38066300761</v>
      </c>
      <c r="T124" s="218">
        <f>-IRD!G125*Rates_current!$H$32</f>
        <v>0</v>
      </c>
      <c r="U124" s="218">
        <f>+IF(AND(X124&gt;0,V124&gt;0),-1*MIN(X124,V124)*Rates_current!$H$33,IF(AND(X124&lt;0,W124&lt;ABS(X124)),(-1*X124-W124)*Rates_current!$H$33,0))*IF(VLOOKUP($B124,TOCA_current!$B:$AH,33,FALSE)=0,1,0)*(1-TOCA_current!AP124)</f>
        <v>11.156705811830829</v>
      </c>
      <c r="V124" s="237">
        <f>MAX((TOCA_current!S124/SUMPRODUCT(TOCA_current!$D$4:$D$137,TOCA_current!$S$4:$S$137)-TOCA_current!AF124)*RT1SC!$C$4*VLOOKUP(Init!$R$4,Init!$K:$M,3,FALSE),0)</f>
        <v>1.2606447245006587</v>
      </c>
      <c r="W124" s="237">
        <f>TOCA_current!X124*VLOOKUP(Init!$R$4,Init!$K:$M,3,FALSE)</f>
        <v>0</v>
      </c>
      <c r="X124" s="237">
        <f>IF(TOCA_current!AH124=0,SUM(LS_current!D125:AA125),0)</f>
        <v>18145.481373373619</v>
      </c>
      <c r="Y124" s="218">
        <f>TOCA_current!D124*SUM(Charges_NonSlice!P124:U124)</f>
        <v>9241162.5393948182</v>
      </c>
      <c r="Z124" s="218">
        <f>TOCA_current!AI124*RT1SC!$C$4*VLOOKUP(Init!$R$4,Init!$K:$M,3,FALSE)+IF(VLOOKUP($B124,TOCA_current!B:AM,33,FALSE)=0,SUM(LS_current!D125:AA125),SUM(LS_current!D125:AY125)/2)</f>
        <v>254363.58255601363</v>
      </c>
      <c r="AA124" s="219">
        <f t="shared" si="4"/>
        <v>36.330525173979311</v>
      </c>
      <c r="AB124" s="224">
        <f>IF(TOCA_current!E124=1,"",AA124/O124-1)</f>
        <v>5.1291010136329751E-2</v>
      </c>
      <c r="AC124" s="235">
        <f t="shared" si="5"/>
        <v>99</v>
      </c>
    </row>
    <row r="125" spans="2:29" x14ac:dyDescent="0.25">
      <c r="B125" s="27">
        <v>10436</v>
      </c>
      <c r="C125" s="28" t="s">
        <v>129</v>
      </c>
      <c r="D125" s="217">
        <f>IF(Init!$R$9="Yes",(TOCA_previous!AB125-(TOCA_previous!AB125/IF(TOCA_previous!Y125=0,1,TOCA_previous!Y125))*LDD_previous!D126),(TOCA_current!AI125-(TOCA_current!AI125/TOCA_current!AF125)*LDD_current!D126))*Rates_previous!$E$74*100*12</f>
        <v>5833759.2905088002</v>
      </c>
      <c r="E125" s="218">
        <f>IF(Init!$R$9="Yes",(TOCA_previous!AB125-LDD_previous!D126),(TOCA_current!AI125-LDD_current!D126))*Rates_previous!$E$75*100*12</f>
        <v>-897107.38145280001</v>
      </c>
      <c r="F125" s="218">
        <f>IF(VLOOKUP($B125,TOCA_current!$B:$AH,33,FALSE)=0,(SUMPRODUCT(LS_Demand_Rates_Restatement!$C$4:$Z$4,IF(Init!$R$9="Yes",LS_previous!$D126:$AA126,LS_current!$D126:$AA126))-SUMPRODUCT(LS_Demand_Rates_Restatement!$C$4:$Z$4,IF(Init!$R$9="Yes",LDD_previous!$F126:$AC126,LDD_current!$F126:$AC126))),(SUMPRODUCT(LS_Demand_Rates_Restatement!$C$4:$AX$4,IF(Init!$R$9="Yes",LS_previous!$D126:$AY126,LS_current!$D126:$AY126))-SUMPRODUCT(LS_Demand_Rates_Restatement!$C$4:$AX$4,IF(Init!$R$9="Yes",LDD_previous!$F126:$BA126,LDD_current!$F126:$BA126)))/2)</f>
        <v>141949.76364072456</v>
      </c>
      <c r="G125" s="218">
        <f>+SUMPRODUCT(LS_Demand_Rates_Restatement!$C$6:$Z$6,IF(Init!$R$9="Yes",Demand_previous!D126:AA126,Demand_current!D126:AA126))-SUMPRODUCT(LS_Demand_Rates_Restatement!$C$6:$Z$6,IF(Init!$R$9="Yes",LDD_previous!BB126:BY126,LDD_current!BB126:BY126))</f>
        <v>325786.1331420787</v>
      </c>
      <c r="H125" s="218">
        <f>-IRD!C126*Rates_previous!$H$32</f>
        <v>-388632.57999999996</v>
      </c>
      <c r="I125" s="218">
        <f>+IF(AND(L125&gt;0,J125&gt;0),-1*MIN(L125,J125)*Rates_previous!$H$33,IF(AND(L125&lt;0,K125&lt;ABS(L125)),(-1*L125-K125)*Rates_previous!$H$33,IF(AND(K125&gt;0,J125&gt;0,L125&lt;=0,ABS(L125)&lt;K125),-1*MIN(K125,K125+L125,J125)*Rates_previous!$H$33,0)))*IF(VLOOKUP($B125,TOCA_current!$B:$AH,33,FALSE)=0,1,0)*(1-TOCA_previous!AI125)</f>
        <v>5934.3631493182775</v>
      </c>
      <c r="J125" s="237">
        <f>MAX(IF(Init!$R$9="Yes",(TOCA_previous!S125/SUMPRODUCT(TOCA_previous!$D$4:$D$137,TOCA_previous!$S$4:$S$137)-TOCA_previous!Y125)*RT1SC!$C$3*VLOOKUP(Init!$R$3,Init!$K:$M,3,FALSE),V125),0)</f>
        <v>2311.9694363870494</v>
      </c>
      <c r="K125" s="237">
        <f>IF(Init!$R$9="Yes",TOCA_previous!W125*VLOOKUP(Init!$R$3,Init!$K:$M,3,FALSE),W125)</f>
        <v>0</v>
      </c>
      <c r="L125" s="237">
        <f>IF(Init!$R$9="No",X125,IF(TOCA_previous!AA125=0,SUM(LS_previous!D126:AA126),0))</f>
        <v>8359.4008777599956</v>
      </c>
      <c r="M125" s="218">
        <f>+TOCA_previous!$D125*SUM(Charges_NonSlice!D125:I125)</f>
        <v>5021689.5889881207</v>
      </c>
      <c r="N125" s="218">
        <f>IF(Init!$R$9="Yes",TOCA_previous!AB125*RT1SC!$C$3*VLOOKUP(Init!$R$3,Init!$K:$M,3,FALSE)+IF(VLOOKUP($B125,TOCA_current!B:AS,33,FALSE)=0,SUM(LS_previous!D126:AA126),SUM(LS_previous!D126:AY126)/2),Z125)</f>
        <v>174519.656739136</v>
      </c>
      <c r="O125" s="219">
        <f t="shared" si="3"/>
        <v>28.774349450470858</v>
      </c>
      <c r="P125" s="217">
        <f>(TOCA_current!AI125-(TOCA_current!AI125/TOCA_current!AF125)*LDD_current!D126)*Rates_current!$E$74*100*12</f>
        <v>6227907.5480562188</v>
      </c>
      <c r="Q125" s="218">
        <f>(TOCA_current!AI125-LDD_current!D126)*Rates_current!$E$75*100*12</f>
        <v>-925843.73048774642</v>
      </c>
      <c r="R125" s="218">
        <f>IF(VLOOKUP($B125,TOCA_current!$B:$AH,33,FALSE)=0,(SUMPRODUCT(LS_Demand_Rates_Restatement!$C$5:$Z$5,LS_current!$D126:$AA126)-SUMPRODUCT(LS_Demand_Rates_Restatement!$C$5:$Z$5,LDD_current!$F126:$AC126)),(SUMPRODUCT(LS_Demand_Rates_Restatement!$C$5:$AX$5,LS_current!$D126:$AY126)-SUMPRODUCT(LS_Demand_Rates_Restatement!$C$5:$AX$5,LDD_current!$F126:$BA126))/2)</f>
        <v>156583.96796463555</v>
      </c>
      <c r="S125" s="218">
        <f>+SUMPRODUCT(LS_Demand_Rates_Restatement!$C$7:$Z$7,Demand_current!D126:AA126)-SUMPRODUCT(LS_Demand_Rates_Restatement!$C$7:$Z$7,LDD_current!BB126:BY126)</f>
        <v>357871.59803009022</v>
      </c>
      <c r="T125" s="218">
        <f>-IRD!G126*Rates_current!$H$32</f>
        <v>-457420.54665999993</v>
      </c>
      <c r="U125" s="218">
        <f>+IF(AND(X125&gt;0,V125&gt;0),-1*MIN(X125,V125)*Rates_current!$H$33,IF(AND(X125&lt;0,W125&lt;ABS(X125)),(-1*X125-W125)*Rates_current!$H$33,0))*IF(VLOOKUP($B125,TOCA_current!$B:$AH,33,FALSE)=0,1,0)*(1-TOCA_current!AP125)</f>
        <v>24.520598396368857</v>
      </c>
      <c r="V125" s="237">
        <f>MAX((TOCA_current!S125/SUMPRODUCT(TOCA_current!$D$4:$D$137,TOCA_current!$S$4:$S$137)-TOCA_current!AF125)*RT1SC!$C$4*VLOOKUP(Init!$R$4,Init!$K:$M,3,FALSE),0)</f>
        <v>2.9907135034526413</v>
      </c>
      <c r="W125" s="237">
        <f>TOCA_current!X125*VLOOKUP(Init!$R$4,Init!$K:$M,3,FALSE)</f>
        <v>0</v>
      </c>
      <c r="X125" s="237">
        <f>IF(TOCA_current!AH125=0,SUM(LS_current!D126:AA126),0)</f>
        <v>7938.0102495995952</v>
      </c>
      <c r="Y125" s="218">
        <f>TOCA_current!D125*SUM(Charges_NonSlice!P125:U125)</f>
        <v>5359123.3575015953</v>
      </c>
      <c r="Z125" s="218">
        <f>TOCA_current!AI125*RT1SC!$C$4*VLOOKUP(Init!$R$4,Init!$K:$M,3,FALSE)+IF(VLOOKUP($B125,TOCA_current!B:AM,33,FALSE)=0,SUM(LS_current!D126:AA126),SUM(LS_current!D126:AY126)/2)</f>
        <v>174523.60339211157</v>
      </c>
      <c r="AA125" s="219">
        <f t="shared" si="4"/>
        <v>30.707155097302021</v>
      </c>
      <c r="AB125" s="224">
        <f>IF(TOCA_current!E125=1,"",AA125/O125-1)</f>
        <v>6.7171132753429896E-2</v>
      </c>
      <c r="AC125" s="235">
        <f t="shared" si="5"/>
        <v>44</v>
      </c>
    </row>
    <row r="126" spans="2:29" x14ac:dyDescent="0.25">
      <c r="B126" s="27">
        <v>10440</v>
      </c>
      <c r="C126" s="28" t="s">
        <v>130</v>
      </c>
      <c r="D126" s="217">
        <f>IF(Init!$R$9="Yes",(TOCA_previous!AB126-(TOCA_previous!AB126/IF(TOCA_previous!Y126=0,1,TOCA_previous!Y126))*LDD_previous!D127),(TOCA_current!AI126-(TOCA_current!AI126/TOCA_current!AF126)*LDD_current!D127))*Rates_previous!$E$74*100*12</f>
        <v>1554288.9997462886</v>
      </c>
      <c r="E126" s="218">
        <f>IF(Init!$R$9="Yes",(TOCA_previous!AB126-LDD_previous!D127),(TOCA_current!AI126-LDD_current!D127))*Rates_previous!$E$75*100*12</f>
        <v>-239016.3983714304</v>
      </c>
      <c r="F126" s="218">
        <f>IF(VLOOKUP($B126,TOCA_current!$B:$AH,33,FALSE)=0,(SUMPRODUCT(LS_Demand_Rates_Restatement!$C$4:$Z$4,IF(Init!$R$9="Yes",LS_previous!$D127:$AA127,LS_current!$D127:$AA127))-SUMPRODUCT(LS_Demand_Rates_Restatement!$C$4:$Z$4,IF(Init!$R$9="Yes",LDD_previous!$F127:$AC127,LDD_current!$F127:$AC127))),(SUMPRODUCT(LS_Demand_Rates_Restatement!$C$4:$AX$4,IF(Init!$R$9="Yes",LS_previous!$D127:$AY127,LS_current!$D127:$AY127))-SUMPRODUCT(LS_Demand_Rates_Restatement!$C$4:$AX$4,IF(Init!$R$9="Yes",LDD_previous!$F127:$BA127,LDD_current!$F127:$BA127)))/2)</f>
        <v>16290.875598927094</v>
      </c>
      <c r="G126" s="218">
        <f>+SUMPRODUCT(LS_Demand_Rates_Restatement!$C$6:$Z$6,IF(Init!$R$9="Yes",Demand_previous!D127:AA127,Demand_current!D127:AA127))-SUMPRODUCT(LS_Demand_Rates_Restatement!$C$6:$Z$6,IF(Init!$R$9="Yes",LDD_previous!BB127:BY127,LDD_current!BB127:BY127))</f>
        <v>58935.603007715028</v>
      </c>
      <c r="H126" s="218">
        <f>-IRD!C127*Rates_previous!$H$32</f>
        <v>0</v>
      </c>
      <c r="I126" s="218">
        <f>+IF(AND(L126&gt;0,J126&gt;0),-1*MIN(L126,J126)*Rates_previous!$H$33,IF(AND(L126&lt;0,K126&lt;ABS(L126)),(-1*L126-K126)*Rates_previous!$H$33,IF(AND(K126&gt;0,J126&gt;0,L126&lt;=0,ABS(L126)&lt;K126),-1*MIN(K126,K126+L126,J126)*Rates_previous!$H$33,0)))*IF(VLOOKUP($B126,TOCA_current!$B:$AH,33,FALSE)=0,1,0)*(1-TOCA_previous!AI126)</f>
        <v>-2231.2009309429313</v>
      </c>
      <c r="J126" s="237">
        <f>MAX(IF(Init!$R$9="Yes",(TOCA_previous!S126/SUMPRODUCT(TOCA_previous!$D$4:$D$137,TOCA_previous!$S$4:$S$137)-TOCA_previous!Y126)*RT1SC!$C$3*VLOOKUP(Init!$R$3,Init!$K:$M,3,FALSE),V126),0)</f>
        <v>0.5035902169114741</v>
      </c>
      <c r="K126" s="237">
        <f>IF(Init!$R$9="Yes",TOCA_previous!W126*VLOOKUP(Init!$R$3,Init!$K:$M,3,FALSE),W126)</f>
        <v>0</v>
      </c>
      <c r="L126" s="237">
        <f>IF(Init!$R$9="No",X126,IF(TOCA_previous!AA126=0,SUM(LS_previous!D127:AA127),0))</f>
        <v>-864.48529551999491</v>
      </c>
      <c r="M126" s="218">
        <f>+TOCA_previous!$D126*SUM(Charges_NonSlice!D126:I126)</f>
        <v>1388267.8790505573</v>
      </c>
      <c r="N126" s="218">
        <f>IF(Init!$R$9="Yes",TOCA_previous!AB126*RT1SC!$C$3*VLOOKUP(Init!$R$3,Init!$K:$M,3,FALSE)+IF(VLOOKUP($B126,TOCA_current!B:AS,33,FALSE)=0,SUM(LS_previous!D127:AA127),SUM(LS_previous!D127:AY127)/2),Z126)</f>
        <v>43162.746365228006</v>
      </c>
      <c r="O126" s="219">
        <f t="shared" si="3"/>
        <v>32.163566870919702</v>
      </c>
      <c r="P126" s="217">
        <f>(TOCA_current!AI126-(TOCA_current!AI126/TOCA_current!AF126)*LDD_current!D127)*Rates_current!$E$74*100*12</f>
        <v>1648778.5228111912</v>
      </c>
      <c r="Q126" s="218">
        <f>(TOCA_current!AI126-LDD_current!D127)*Rates_current!$E$75*100*12</f>
        <v>-245108.20793799765</v>
      </c>
      <c r="R126" s="218">
        <f>IF(VLOOKUP($B126,TOCA_current!$B:$AH,33,FALSE)=0,(SUMPRODUCT(LS_Demand_Rates_Restatement!$C$5:$Z$5,LS_current!$D127:$AA127)-SUMPRODUCT(LS_Demand_Rates_Restatement!$C$5:$Z$5,LDD_current!$F127:$AC127)),(SUMPRODUCT(LS_Demand_Rates_Restatement!$C$5:$AX$5,LS_current!$D127:$AY127)-SUMPRODUCT(LS_Demand_Rates_Restatement!$C$5:$AX$5,LDD_current!$F127:$BA127))/2)</f>
        <v>4674.4458425092198</v>
      </c>
      <c r="S126" s="218">
        <f>+SUMPRODUCT(LS_Demand_Rates_Restatement!$C$7:$Z$7,Demand_current!D127:AA127)-SUMPRODUCT(LS_Demand_Rates_Restatement!$C$7:$Z$7,LDD_current!BB127:BY127)</f>
        <v>61706.54783930938</v>
      </c>
      <c r="T126" s="218">
        <f>-IRD!G127*Rates_current!$H$32</f>
        <v>0</v>
      </c>
      <c r="U126" s="218">
        <f>+IF(AND(X126&gt;0,V126&gt;0),-1*MIN(X126,V126)*Rates_current!$H$33,IF(AND(X126&lt;0,W126&lt;ABS(X126)),(-1*X126-W126)*Rates_current!$H$33,0))*IF(VLOOKUP($B126,TOCA_current!$B:$AH,33,FALSE)=0,1,0)*(1-TOCA_current!AP126)</f>
        <v>-3063.2498872211236</v>
      </c>
      <c r="V126" s="237">
        <f>MAX((TOCA_current!S126/SUMPRODUCT(TOCA_current!$D$4:$D$137,TOCA_current!$S$4:$S$137)-TOCA_current!AF126)*RT1SC!$C$4*VLOOKUP(Init!$R$4,Init!$K:$M,3,FALSE),0)</f>
        <v>0.92482532924237149</v>
      </c>
      <c r="W126" s="237">
        <f>TOCA_current!X126*VLOOKUP(Init!$R$4,Init!$K:$M,3,FALSE)</f>
        <v>0</v>
      </c>
      <c r="X126" s="237">
        <f>IF(TOCA_current!AH126=0,SUM(LS_current!D127:AA127),0)</f>
        <v>-368.79330634036535</v>
      </c>
      <c r="Y126" s="218">
        <f>TOCA_current!D126*SUM(Charges_NonSlice!P126:U126)</f>
        <v>1466988.0586677908</v>
      </c>
      <c r="Z126" s="218">
        <f>TOCA_current!AI126*RT1SC!$C$4*VLOOKUP(Init!$R$4,Init!$K:$M,3,FALSE)+IF(VLOOKUP($B126,TOCA_current!B:AM,33,FALSE)=0,SUM(LS_current!D127:AA127),SUM(LS_current!D127:AY127)/2)</f>
        <v>43163.792102467625</v>
      </c>
      <c r="AA126" s="219">
        <f t="shared" si="4"/>
        <v>33.986542590726749</v>
      </c>
      <c r="AB126" s="224">
        <f>IF(TOCA_current!E126=1,"",AA126/O126-1)</f>
        <v>5.6678282204305708E-2</v>
      </c>
      <c r="AC126" s="235">
        <f t="shared" si="5"/>
        <v>86</v>
      </c>
    </row>
    <row r="127" spans="2:29" x14ac:dyDescent="0.25">
      <c r="B127" s="27">
        <v>10442</v>
      </c>
      <c r="C127" s="28" t="s">
        <v>131</v>
      </c>
      <c r="D127" s="217">
        <f>IF(Init!$R$9="Yes",(TOCA_previous!AB127-(TOCA_previous!AB127/IF(TOCA_previous!Y127=0,1,TOCA_previous!Y127))*LDD_previous!D128),(TOCA_current!AI127-(TOCA_current!AI127/TOCA_current!AF127)*LDD_current!D128))*Rates_previous!$E$74*100*12</f>
        <v>4130000.0963739073</v>
      </c>
      <c r="E127" s="218">
        <f>IF(Init!$R$9="Yes",(TOCA_previous!AB127-LDD_previous!D128),(TOCA_current!AI127-LDD_current!D128))*Rates_previous!$E$75*100*12</f>
        <v>-635105.66469304322</v>
      </c>
      <c r="F127" s="218">
        <f>IF(VLOOKUP($B127,TOCA_current!$B:$AH,33,FALSE)=0,(SUMPRODUCT(LS_Demand_Rates_Restatement!$C$4:$Z$4,IF(Init!$R$9="Yes",LS_previous!$D128:$AA128,LS_current!$D128:$AA128))-SUMPRODUCT(LS_Demand_Rates_Restatement!$C$4:$Z$4,IF(Init!$R$9="Yes",LDD_previous!$F128:$AC128,LDD_current!$F128:$AC128))),(SUMPRODUCT(LS_Demand_Rates_Restatement!$C$4:$AX$4,IF(Init!$R$9="Yes",LS_previous!$D128:$AY128,LS_current!$D128:$AY128))-SUMPRODUCT(LS_Demand_Rates_Restatement!$C$4:$AX$4,IF(Init!$R$9="Yes",LDD_previous!$F128:$BA128,LDD_current!$F128:$BA128)))/2)</f>
        <v>-59608.915901234453</v>
      </c>
      <c r="G127" s="218">
        <f>+SUMPRODUCT(LS_Demand_Rates_Restatement!$C$6:$Z$6,IF(Init!$R$9="Yes",Demand_previous!D128:AA128,Demand_current!D128:AA128))-SUMPRODUCT(LS_Demand_Rates_Restatement!$C$6:$Z$6,IF(Init!$R$9="Yes",LDD_previous!BB128:BY128,LDD_current!BB128:BY128))</f>
        <v>463751.76557459292</v>
      </c>
      <c r="H127" s="218">
        <f>-IRD!C128*Rates_previous!$H$32</f>
        <v>-97333.3</v>
      </c>
      <c r="I127" s="218">
        <f>+IF(AND(L127&gt;0,J127&gt;0),-1*MIN(L127,J127)*Rates_previous!$H$33,IF(AND(L127&lt;0,K127&lt;ABS(L127)),(-1*L127-K127)*Rates_previous!$H$33,IF(AND(K127&gt;0,J127&gt;0,L127&lt;=0,ABS(L127)&lt;K127),-1*MIN(K127,K127+L127,J127)*Rates_previous!$H$33,0)))*IF(VLOOKUP($B127,TOCA_current!$B:$AH,33,FALSE)=0,1,0)*(1-TOCA_previous!AI127)</f>
        <v>-8254.1380478650335</v>
      </c>
      <c r="J127" s="237">
        <f>MAX(IF(Init!$R$9="Yes",(TOCA_previous!S127/SUMPRODUCT(TOCA_previous!$D$4:$D$137,TOCA_previous!$S$4:$S$137)-TOCA_previous!Y127)*RT1SC!$C$3*VLOOKUP(Init!$R$3,Init!$K:$M,3,FALSE),V127),0)</f>
        <v>1.3131232618523163</v>
      </c>
      <c r="K127" s="237">
        <f>IF(Init!$R$9="Yes",TOCA_previous!W127*VLOOKUP(Init!$R$3,Init!$K:$M,3,FALSE),W127)</f>
        <v>0</v>
      </c>
      <c r="L127" s="237">
        <f>IF(Init!$R$9="No",X127,IF(TOCA_previous!AA127=0,SUM(LS_previous!D128:AA128),0))</f>
        <v>-3221.34226015999</v>
      </c>
      <c r="M127" s="218">
        <f>+TOCA_previous!$D127*SUM(Charges_NonSlice!D127:I127)</f>
        <v>3793449.843306358</v>
      </c>
      <c r="N127" s="218">
        <f>IF(Init!$R$9="Yes",TOCA_previous!AB127*RT1SC!$C$3*VLOOKUP(Init!$R$3,Init!$K:$M,3,FALSE)+IF(VLOOKUP($B127,TOCA_current!B:AS,33,FALSE)=0,SUM(LS_previous!D128:AA128),SUM(LS_previous!D128:AY128)/2),Z127)</f>
        <v>114616.798376224</v>
      </c>
      <c r="O127" s="219">
        <f t="shared" si="3"/>
        <v>33.096805154638375</v>
      </c>
      <c r="P127" s="217">
        <f>(TOCA_current!AI127-(TOCA_current!AI127/TOCA_current!AF127)*LDD_current!D128)*Rates_current!$E$74*100*12</f>
        <v>4167627.3588996464</v>
      </c>
      <c r="Q127" s="218">
        <f>(TOCA_current!AI127-LDD_current!D128)*Rates_current!$E$75*100*12</f>
        <v>-619561.48697980191</v>
      </c>
      <c r="R127" s="218">
        <f>IF(VLOOKUP($B127,TOCA_current!$B:$AH,33,FALSE)=0,(SUMPRODUCT(LS_Demand_Rates_Restatement!$C$5:$Z$5,LS_current!$D128:$AA128)-SUMPRODUCT(LS_Demand_Rates_Restatement!$C$5:$Z$5,LDD_current!$F128:$AC128)),(SUMPRODUCT(LS_Demand_Rates_Restatement!$C$5:$AX$5,LS_current!$D128:$AY128)-SUMPRODUCT(LS_Demand_Rates_Restatement!$C$5:$AX$5,LDD_current!$F128:$BA128))/2)</f>
        <v>96084.906908595396</v>
      </c>
      <c r="S127" s="218">
        <f>+SUMPRODUCT(LS_Demand_Rates_Restatement!$C$7:$Z$7,Demand_current!D128:AA128)-SUMPRODUCT(LS_Demand_Rates_Restatement!$C$7:$Z$7,LDD_current!BB128:BY128)</f>
        <v>496162.21908368327</v>
      </c>
      <c r="T127" s="218">
        <f>-IRD!G128*Rates_current!$H$32</f>
        <v>-114561.2941</v>
      </c>
      <c r="U127" s="218">
        <f>+IF(AND(X127&gt;0,V127&gt;0),-1*MIN(X127,V127)*Rates_current!$H$33,IF(AND(X127&lt;0,W127&lt;ABS(X127)),(-1*X127-W127)*Rates_current!$H$33,0))*IF(VLOOKUP($B127,TOCA_current!$B:$AH,33,FALSE)=0,1,0)*(1-TOCA_current!AP127)</f>
        <v>29388.759564910055</v>
      </c>
      <c r="V127" s="237">
        <f>MAX((TOCA_current!S127/SUMPRODUCT(TOCA_current!$D$4:$D$137,TOCA_current!$S$4:$S$137)-TOCA_current!AF127)*RT1SC!$C$4*VLOOKUP(Init!$R$4,Init!$K:$M,3,FALSE),0)</f>
        <v>5470.8931801469107</v>
      </c>
      <c r="W127" s="237">
        <f>TOCA_current!X127*VLOOKUP(Init!$R$4,Init!$K:$M,3,FALSE)</f>
        <v>0</v>
      </c>
      <c r="X127" s="237">
        <f>IF(TOCA_current!AH127=0,SUM(LS_current!D128:AA128),0)</f>
        <v>3570.713755532478</v>
      </c>
      <c r="Y127" s="218">
        <f>TOCA_current!D127*SUM(Charges_NonSlice!P127:U127)</f>
        <v>4055140.4633770329</v>
      </c>
      <c r="Z127" s="218">
        <f>TOCA_current!AI127*RT1SC!$C$4*VLOOKUP(Init!$R$4,Init!$K:$M,3,FALSE)+IF(VLOOKUP($B127,TOCA_current!B:AM,33,FALSE)=0,SUM(LS_current!D128:AA128),SUM(LS_current!D128:AY128)/2)</f>
        <v>114619.59726138848</v>
      </c>
      <c r="AA127" s="219">
        <f t="shared" si="4"/>
        <v>35.379119803826725</v>
      </c>
      <c r="AB127" s="224">
        <f>IF(TOCA_current!E127=1,"",AA127/O127-1)</f>
        <v>6.8958760174121947E-2</v>
      </c>
      <c r="AC127" s="235">
        <f t="shared" si="5"/>
        <v>36</v>
      </c>
    </row>
    <row r="128" spans="2:29" x14ac:dyDescent="0.25">
      <c r="B128" s="27">
        <v>10446</v>
      </c>
      <c r="C128" s="28" t="s">
        <v>132</v>
      </c>
      <c r="D128" s="217">
        <f>IF(Init!$R$9="Yes",(TOCA_previous!AB128-(TOCA_previous!AB128/IF(TOCA_previous!Y128=0,1,TOCA_previous!Y128))*LDD_previous!D129),(TOCA_current!AI128-(TOCA_current!AI128/TOCA_current!AF128)*LDD_current!D129))*Rates_previous!$E$74*100*12</f>
        <v>30050983.322047979</v>
      </c>
      <c r="E128" s="218">
        <f>IF(Init!$R$9="Yes",(TOCA_previous!AB128-LDD_previous!D129),(TOCA_current!AI128-LDD_current!D129))*Rates_previous!$E$75*100*12</f>
        <v>-4621198.3758028792</v>
      </c>
      <c r="F128" s="218">
        <f>IF(VLOOKUP($B128,TOCA_current!$B:$AH,33,FALSE)=0,(SUMPRODUCT(LS_Demand_Rates_Restatement!$C$4:$Z$4,IF(Init!$R$9="Yes",LS_previous!$D129:$AA129,LS_current!$D129:$AA129))-SUMPRODUCT(LS_Demand_Rates_Restatement!$C$4:$Z$4,IF(Init!$R$9="Yes",LDD_previous!$F129:$AC129,LDD_current!$F129:$AC129))),(SUMPRODUCT(LS_Demand_Rates_Restatement!$C$4:$AX$4,IF(Init!$R$9="Yes",LS_previous!$D129:$AY129,LS_current!$D129:$AY129))-SUMPRODUCT(LS_Demand_Rates_Restatement!$C$4:$AX$4,IF(Init!$R$9="Yes",LDD_previous!$F129:$BA129,LDD_current!$F129:$BA129)))/2)</f>
        <v>851524.07275129273</v>
      </c>
      <c r="G128" s="218">
        <f>+SUMPRODUCT(LS_Demand_Rates_Restatement!$C$6:$Z$6,IF(Init!$R$9="Yes",Demand_previous!D129:AA129,Demand_current!D129:AA129))-SUMPRODUCT(LS_Demand_Rates_Restatement!$C$6:$Z$6,IF(Init!$R$9="Yes",LDD_previous!BB129:BY129,LDD_current!BB129:BY129))</f>
        <v>977809.96387874661</v>
      </c>
      <c r="H128" s="218">
        <f>-IRD!C129*Rates_previous!$H$32</f>
        <v>-71713.399999999994</v>
      </c>
      <c r="I128" s="218">
        <f>+IF(AND(L128&gt;0,J128&gt;0),-1*MIN(L128,J128)*Rates_previous!$H$33,IF(AND(L128&lt;0,K128&lt;ABS(L128)),(-1*L128-K128)*Rates_previous!$H$33,IF(AND(K128&gt;0,J128&gt;0,L128&lt;=0,ABS(L128)&lt;K128),-1*MIN(K128,K128+L128,J128)*Rates_previous!$H$33,0)))*IF(VLOOKUP($B128,TOCA_current!$B:$AH,33,FALSE)=0,1,0)*(1-TOCA_previous!AI128)</f>
        <v>0</v>
      </c>
      <c r="J128" s="237">
        <f>MAX(IF(Init!$R$9="Yes",(TOCA_previous!S128/SUMPRODUCT(TOCA_previous!$D$4:$D$137,TOCA_previous!$S$4:$S$137)-TOCA_previous!Y128)*RT1SC!$C$3*VLOOKUP(Init!$R$3,Init!$K:$M,3,FALSE),V128),0)</f>
        <v>0</v>
      </c>
      <c r="K128" s="237">
        <f>IF(Init!$R$9="Yes",TOCA_previous!W128*VLOOKUP(Init!$R$3,Init!$K:$M,3,FALSE),W128)</f>
        <v>2006.0400000000002</v>
      </c>
      <c r="L128" s="237">
        <f>IF(Init!$R$9="No",X128,IF(TOCA_previous!AA128=0,SUM(LS_previous!D129:AA129),0))</f>
        <v>35595.489944000117</v>
      </c>
      <c r="M128" s="218">
        <f>+TOCA_previous!$D128*SUM(Charges_NonSlice!D128:I128)</f>
        <v>27187405.58287514</v>
      </c>
      <c r="N128" s="218">
        <f>IF(Init!$R$9="Yes",TOCA_previous!AB128*RT1SC!$C$3*VLOOKUP(Init!$R$3,Init!$K:$M,3,FALSE)+IF(VLOOKUP($B128,TOCA_current!B:AS,33,FALSE)=0,SUM(LS_previous!D129:AA129),SUM(LS_previous!D129:AY129)/2),Z128)</f>
        <v>878053.41985340009</v>
      </c>
      <c r="O128" s="219">
        <f t="shared" si="3"/>
        <v>30.963270534740758</v>
      </c>
      <c r="P128" s="217">
        <f>(TOCA_current!AI128-(TOCA_current!AI128/TOCA_current!AF128)*LDD_current!D129)*Rates_current!$E$74*100*12</f>
        <v>31848122.702158973</v>
      </c>
      <c r="Q128" s="218">
        <f>(TOCA_current!AI128-LDD_current!D129)*Rates_current!$E$75*100*12</f>
        <v>-4734557.2335609403</v>
      </c>
      <c r="R128" s="218">
        <f>IF(VLOOKUP($B128,TOCA_current!$B:$AH,33,FALSE)=0,(SUMPRODUCT(LS_Demand_Rates_Restatement!$C$5:$Z$5,LS_current!$D129:$AA129)-SUMPRODUCT(LS_Demand_Rates_Restatement!$C$5:$Z$5,LDD_current!$F129:$AC129)),(SUMPRODUCT(LS_Demand_Rates_Restatement!$C$5:$AX$5,LS_current!$D129:$AY129)-SUMPRODUCT(LS_Demand_Rates_Restatement!$C$5:$AX$5,LDD_current!$F129:$BA129))/2)</f>
        <v>-2316.0444798577209</v>
      </c>
      <c r="S128" s="218">
        <f>+SUMPRODUCT(LS_Demand_Rates_Restatement!$C$7:$Z$7,Demand_current!D129:AA129)-SUMPRODUCT(LS_Demand_Rates_Restatement!$C$7:$Z$7,LDD_current!BB129:BY129)</f>
        <v>1077728.5544277637</v>
      </c>
      <c r="T128" s="218">
        <f>-IRD!G129*Rates_current!$H$32</f>
        <v>-84406.671799999996</v>
      </c>
      <c r="U128" s="218">
        <f>+IF(AND(X128&gt;0,V128&gt;0),-1*MIN(X128,V128)*Rates_current!$H$33,IF(AND(X128&lt;0,W128&lt;ABS(X128)),(-1*X128-W128)*Rates_current!$H$33,0))*IF(VLOOKUP($B128,TOCA_current!$B:$AH,33,FALSE)=0,1,0)*(1-TOCA_current!AP128)</f>
        <v>0</v>
      </c>
      <c r="V128" s="237">
        <f>MAX((TOCA_current!S128/SUMPRODUCT(TOCA_current!$D$4:$D$137,TOCA_current!$S$4:$S$137)-TOCA_current!AF128)*RT1SC!$C$4*VLOOKUP(Init!$R$4,Init!$K:$M,3,FALSE),0)</f>
        <v>0</v>
      </c>
      <c r="W128" s="237">
        <f>TOCA_current!X128*VLOOKUP(Init!$R$4,Init!$K:$M,3,FALSE)</f>
        <v>43779.455999999998</v>
      </c>
      <c r="X128" s="237">
        <f>IF(TOCA_current!AH128=0,SUM(LS_current!D129:AA129),0)</f>
        <v>3249.3694110067991</v>
      </c>
      <c r="Y128" s="218">
        <f>TOCA_current!D128*SUM(Charges_NonSlice!P128:U128)</f>
        <v>28104571.306745939</v>
      </c>
      <c r="Z128" s="218">
        <f>TOCA_current!AI128*RT1SC!$C$4*VLOOKUP(Init!$R$4,Init!$K:$M,3,FALSE)+IF(VLOOKUP($B128,TOCA_current!B:AM,33,FALSE)=0,SUM(LS_current!D129:AA129),SUM(LS_current!D129:AY129)/2)</f>
        <v>836300.0139608467</v>
      </c>
      <c r="AA128" s="219">
        <f t="shared" si="4"/>
        <v>33.605848185555239</v>
      </c>
      <c r="AB128" s="224">
        <f>IF(TOCA_current!E128=1,"",AA128/O128-1)</f>
        <v>8.5345559599381282E-2</v>
      </c>
      <c r="AC128" s="235">
        <f t="shared" si="5"/>
        <v>7</v>
      </c>
    </row>
    <row r="129" spans="1:29" x14ac:dyDescent="0.25">
      <c r="B129" s="27">
        <v>10448</v>
      </c>
      <c r="C129" s="28" t="s">
        <v>133</v>
      </c>
      <c r="D129" s="217">
        <f>IF(Init!$R$9="Yes",(TOCA_previous!AB129-(TOCA_previous!AB129/IF(TOCA_previous!Y129=0,1,TOCA_previous!Y129))*LDD_previous!D130),(TOCA_current!AI129-(TOCA_current!AI129/TOCA_current!AF129)*LDD_current!D130))*Rates_previous!$E$74*100*12</f>
        <v>2588161.6660248004</v>
      </c>
      <c r="E129" s="218">
        <f>IF(Init!$R$9="Yes",(TOCA_previous!AB129-LDD_previous!D130),(TOCA_current!AI129-LDD_current!D130))*Rates_previous!$E$75*100*12</f>
        <v>-398003.89754879999</v>
      </c>
      <c r="F129" s="218">
        <f>IF(VLOOKUP($B129,TOCA_current!$B:$AH,33,FALSE)=0,(SUMPRODUCT(LS_Demand_Rates_Restatement!$C$4:$Z$4,IF(Init!$R$9="Yes",LS_previous!$D130:$AA130,LS_current!$D130:$AA130))-SUMPRODUCT(LS_Demand_Rates_Restatement!$C$4:$Z$4,IF(Init!$R$9="Yes",LDD_previous!$F130:$AC130,LDD_current!$F130:$AC130))),(SUMPRODUCT(LS_Demand_Rates_Restatement!$C$4:$AX$4,IF(Init!$R$9="Yes",LS_previous!$D130:$AY130,LS_current!$D130:$AY130))-SUMPRODUCT(LS_Demand_Rates_Restatement!$C$4:$AX$4,IF(Init!$R$9="Yes",LDD_previous!$F130:$BA130,LDD_current!$F130:$BA130)))/2)</f>
        <v>813.40987826577975</v>
      </c>
      <c r="G129" s="218">
        <f>+SUMPRODUCT(LS_Demand_Rates_Restatement!$C$6:$Z$6,IF(Init!$R$9="Yes",Demand_previous!D130:AA130,Demand_current!D130:AA130))-SUMPRODUCT(LS_Demand_Rates_Restatement!$C$6:$Z$6,IF(Init!$R$9="Yes",LDD_previous!BB130:BY130,LDD_current!BB130:BY130))</f>
        <v>120198.00318098557</v>
      </c>
      <c r="H129" s="218">
        <f>-IRD!C130*Rates_previous!$H$32</f>
        <v>0</v>
      </c>
      <c r="I129" s="218">
        <f>+IF(AND(L129&gt;0,J129&gt;0),-1*MIN(L129,J129)*Rates_previous!$H$33,IF(AND(L129&lt;0,K129&lt;ABS(L129)),(-1*L129-K129)*Rates_previous!$H$33,IF(AND(K129&gt;0,J129&gt;0,L129&lt;=0,ABS(L129)&lt;K129),-1*MIN(K129,K129+L129,J129)*Rates_previous!$H$33,0)))*IF(VLOOKUP($B129,TOCA_current!$B:$AH,33,FALSE)=0,1,0)*(1-TOCA_previous!AI129)</f>
        <v>0</v>
      </c>
      <c r="J129" s="237">
        <f>MAX(IF(Init!$R$9="Yes",(TOCA_previous!S129/SUMPRODUCT(TOCA_previous!$D$4:$D$137,TOCA_previous!$S$4:$S$137)-TOCA_previous!Y129)*RT1SC!$C$3*VLOOKUP(Init!$R$3,Init!$K:$M,3,FALSE),V129),0)</f>
        <v>1986.4710143574725</v>
      </c>
      <c r="K129" s="237">
        <f>IF(Init!$R$9="Yes",TOCA_previous!W129*VLOOKUP(Init!$R$3,Init!$K:$M,3,FALSE),W129)</f>
        <v>0</v>
      </c>
      <c r="L129" s="237">
        <f>IF(Init!$R$9="No",X129,IF(TOCA_previous!AA129=0,SUM(LS_previous!D130:AA130),0))</f>
        <v>0</v>
      </c>
      <c r="M129" s="218">
        <f>+TOCA_previous!$D129*SUM(Charges_NonSlice!D129:I129)</f>
        <v>0</v>
      </c>
      <c r="N129" s="218">
        <f>IF(Init!$R$9="Yes",TOCA_previous!AB129*RT1SC!$C$3*VLOOKUP(Init!$R$3,Init!$K:$M,3,FALSE)+IF(VLOOKUP($B129,TOCA_current!B:AS,33,FALSE)=0,SUM(LS_previous!D130:AA130),SUM(LS_previous!D130:AY130)/2),Z129)</f>
        <v>73717.406430696006</v>
      </c>
      <c r="O129" s="219">
        <f t="shared" si="3"/>
        <v>0</v>
      </c>
      <c r="P129" s="217">
        <f>(TOCA_current!AI129-(TOCA_current!AI129/TOCA_current!AF129)*LDD_current!D130)*Rates_current!$E$74*100*12</f>
        <v>2729538.0907243215</v>
      </c>
      <c r="Q129" s="218">
        <f>(TOCA_current!AI129-LDD_current!D130)*Rates_current!$E$75*100*12</f>
        <v>-405774.44493589882</v>
      </c>
      <c r="R129" s="218">
        <f>IF(VLOOKUP($B129,TOCA_current!$B:$AH,33,FALSE)=0,(SUMPRODUCT(LS_Demand_Rates_Restatement!$C$5:$Z$5,LS_current!$D130:$AA130)-SUMPRODUCT(LS_Demand_Rates_Restatement!$C$5:$Z$5,LDD_current!$F130:$AC130)),(SUMPRODUCT(LS_Demand_Rates_Restatement!$C$5:$AX$5,LS_current!$D130:$AY130)-SUMPRODUCT(LS_Demand_Rates_Restatement!$C$5:$AX$5,LDD_current!$F130:$BA130))/2)</f>
        <v>504.13922537510751</v>
      </c>
      <c r="S129" s="218">
        <f>+SUMPRODUCT(LS_Demand_Rates_Restatement!$C$7:$Z$7,Demand_current!D130:AA130)-SUMPRODUCT(LS_Demand_Rates_Restatement!$C$7:$Z$7,LDD_current!BB130:BY130)</f>
        <v>-9720.5993214185382</v>
      </c>
      <c r="T129" s="218">
        <f>-IRD!G130*Rates_current!$H$32</f>
        <v>0</v>
      </c>
      <c r="U129" s="218">
        <f>+IF(AND(X129&gt;0,V129&gt;0),-1*MIN(X129,V129)*Rates_current!$H$33,IF(AND(X129&lt;0,W129&lt;ABS(X129)),(-1*X129-W129)*Rates_current!$H$33,0))*IF(VLOOKUP($B129,TOCA_current!$B:$AH,33,FALSE)=0,1,0)*(1-TOCA_current!AP129)</f>
        <v>0</v>
      </c>
      <c r="V129" s="237">
        <f>MAX((TOCA_current!S129/SUMPRODUCT(TOCA_current!$D$4:$D$137,TOCA_current!$S$4:$S$137)-TOCA_current!AF129)*RT1SC!$C$4*VLOOKUP(Init!$R$4,Init!$K:$M,3,FALSE),0)</f>
        <v>1046.6778836283934</v>
      </c>
      <c r="W129" s="237">
        <f>TOCA_current!X129*VLOOKUP(Init!$R$4,Init!$K:$M,3,FALSE)</f>
        <v>0</v>
      </c>
      <c r="X129" s="237">
        <f>IF(TOCA_current!AH129=0,SUM(LS_current!D130:AA130),0)</f>
        <v>0</v>
      </c>
      <c r="Y129" s="218">
        <f>TOCA_current!D129*SUM(Charges_NonSlice!P129:U129)</f>
        <v>0</v>
      </c>
      <c r="Z129" s="218">
        <f>TOCA_current!AI129*RT1SC!$C$4*VLOOKUP(Init!$R$4,Init!$K:$M,3,FALSE)+IF(VLOOKUP($B129,TOCA_current!B:AM,33,FALSE)=0,SUM(LS_current!D130:AA130),SUM(LS_current!D130:AY130)/2)</f>
        <v>72730.148681448001</v>
      </c>
      <c r="AA129" s="219">
        <f t="shared" si="4"/>
        <v>0</v>
      </c>
      <c r="AB129" s="224" t="str">
        <f>IF(TOCA_current!E129=1,"",AA129/O129-1)</f>
        <v/>
      </c>
      <c r="AC129" s="235" t="str">
        <f t="shared" si="5"/>
        <v/>
      </c>
    </row>
    <row r="130" spans="1:29" x14ac:dyDescent="0.25">
      <c r="B130" s="27">
        <v>10451</v>
      </c>
      <c r="C130" s="28" t="s">
        <v>134</v>
      </c>
      <c r="D130" s="217">
        <f>IF(Init!$R$9="Yes",(TOCA_previous!AB130-(TOCA_previous!AB130/IF(TOCA_previous!Y130=0,1,TOCA_previous!Y130))*LDD_previous!D131),(TOCA_current!AI130-(TOCA_current!AI130/TOCA_current!AF130)*LDD_current!D131))*Rates_previous!$E$74*100*12</f>
        <v>8910867.9477600008</v>
      </c>
      <c r="E130" s="218">
        <f>IF(Init!$R$9="Yes",(TOCA_previous!AB130-LDD_previous!D131),(TOCA_current!AI130-LDD_current!D131))*Rates_previous!$E$75*100*12</f>
        <v>-1370300.86656</v>
      </c>
      <c r="F130" s="218">
        <f>IF(VLOOKUP($B130,TOCA_current!$B:$AH,33,FALSE)=0,(SUMPRODUCT(LS_Demand_Rates_Restatement!$C$4:$Z$4,IF(Init!$R$9="Yes",LS_previous!$D131:$AA131,LS_current!$D131:$AA131))-SUMPRODUCT(LS_Demand_Rates_Restatement!$C$4:$Z$4,IF(Init!$R$9="Yes",LDD_previous!$F131:$AC131,LDD_current!$F131:$AC131))),(SUMPRODUCT(LS_Demand_Rates_Restatement!$C$4:$AX$4,IF(Init!$R$9="Yes",LS_previous!$D131:$AY131,LS_current!$D131:$AY131))-SUMPRODUCT(LS_Demand_Rates_Restatement!$C$4:$AX$4,IF(Init!$R$9="Yes",LDD_previous!$F131:$BA131,LDD_current!$F131:$BA131)))/2)</f>
        <v>-170676.54744118702</v>
      </c>
      <c r="G130" s="218">
        <f>+SUMPRODUCT(LS_Demand_Rates_Restatement!$C$6:$Z$6,IF(Init!$R$9="Yes",Demand_previous!D131:AA131,Demand_current!D131:AA131))-SUMPRODUCT(LS_Demand_Rates_Restatement!$C$6:$Z$6,IF(Init!$R$9="Yes",LDD_previous!BB131:BY131,LDD_current!BB131:BY131))</f>
        <v>180513.40773482909</v>
      </c>
      <c r="H130" s="218">
        <f>-IRD!C131*Rates_previous!$H$32</f>
        <v>0</v>
      </c>
      <c r="I130" s="218">
        <f>+IF(AND(L130&gt;0,J130&gt;0),-1*MIN(L130,J130)*Rates_previous!$H$33,IF(AND(L130&lt;0,K130&lt;ABS(L130)),(-1*L130-K130)*Rates_previous!$H$33,IF(AND(K130&gt;0,J130&gt;0,L130&lt;=0,ABS(L130)&lt;K130),-1*MIN(K130,K130+L130,J130)*Rates_previous!$H$33,0)))*IF(VLOOKUP($B130,TOCA_current!$B:$AH,33,FALSE)=0,1,0)*(1-TOCA_previous!AI130)</f>
        <v>-9977.4697745663943</v>
      </c>
      <c r="J130" s="237">
        <f>MAX(IF(Init!$R$9="Yes",(TOCA_previous!S130/SUMPRODUCT(TOCA_previous!$D$4:$D$137,TOCA_previous!$S$4:$S$137)-TOCA_previous!Y130)*RT1SC!$C$3*VLOOKUP(Init!$R$3,Init!$K:$M,3,FALSE),V130),0)</f>
        <v>0.24287086344466127</v>
      </c>
      <c r="K130" s="237">
        <f>IF(Init!$R$9="Yes",TOCA_previous!W130*VLOOKUP(Init!$R$3,Init!$K:$M,3,FALSE),W130)</f>
        <v>0</v>
      </c>
      <c r="L130" s="237">
        <f>IF(Init!$R$9="No",X130,IF(TOCA_previous!AA130=0,SUM(LS_previous!D131:AA131),0))</f>
        <v>-3615.0252806399985</v>
      </c>
      <c r="M130" s="218">
        <f>+TOCA_previous!$D130*SUM(Charges_NonSlice!D130:I130)</f>
        <v>7540426.4717190759</v>
      </c>
      <c r="N130" s="218">
        <f>IF(Init!$R$9="Yes",TOCA_previous!AB130*RT1SC!$C$3*VLOOKUP(Init!$R$3,Init!$K:$M,3,FALSE)+IF(VLOOKUP($B130,TOCA_current!B:AS,33,FALSE)=0,SUM(LS_previous!D131:AA131),SUM(LS_previous!D131:AY131)/2),Z130)</f>
        <v>232422.79916589602</v>
      </c>
      <c r="O130" s="219">
        <f t="shared" si="3"/>
        <v>32.442714306770561</v>
      </c>
      <c r="P130" s="217">
        <f>(TOCA_current!AI130-(TOCA_current!AI130/TOCA_current!AF130)*LDD_current!D131)*Rates_current!$E$74*100*12</f>
        <v>9213141.8885771614</v>
      </c>
      <c r="Q130" s="218">
        <f>(TOCA_current!AI130-LDD_current!D131)*Rates_current!$E$75*100*12</f>
        <v>-1369630.1028578149</v>
      </c>
      <c r="R130" s="218">
        <f>IF(VLOOKUP($B130,TOCA_current!$B:$AH,33,FALSE)=0,(SUMPRODUCT(LS_Demand_Rates_Restatement!$C$5:$Z$5,LS_current!$D131:$AA131)-SUMPRODUCT(LS_Demand_Rates_Restatement!$C$5:$Z$5,LDD_current!$F131:$AC131)),(SUMPRODUCT(LS_Demand_Rates_Restatement!$C$5:$AX$5,LS_current!$D131:$AY131)-SUMPRODUCT(LS_Demand_Rates_Restatement!$C$5:$AX$5,LDD_current!$F131:$BA131))/2)</f>
        <v>69748.391805503139</v>
      </c>
      <c r="S130" s="218">
        <f>+SUMPRODUCT(LS_Demand_Rates_Restatement!$C$7:$Z$7,Demand_current!D131:AA131)-SUMPRODUCT(LS_Demand_Rates_Restatement!$C$7:$Z$7,LDD_current!BB131:BY131)</f>
        <v>183655.39450824432</v>
      </c>
      <c r="T130" s="218">
        <f>-IRD!G131*Rates_current!$H$32</f>
        <v>0</v>
      </c>
      <c r="U130" s="218">
        <f>+IF(AND(X130&gt;0,V130&gt;0),-1*MIN(X130,V130)*Rates_current!$H$33,IF(AND(X130&lt;0,W130&lt;ABS(X130)),(-1*X130-W130)*Rates_current!$H$33,0))*IF(VLOOKUP($B130,TOCA_current!$B:$AH,33,FALSE)=0,1,0)*(1-TOCA_current!AP130)</f>
        <v>36489.340829879067</v>
      </c>
      <c r="V130" s="237">
        <f>MAX((TOCA_current!S130/SUMPRODUCT(TOCA_current!$D$4:$D$137,TOCA_current!$S$4:$S$137)-TOCA_current!AF130)*RT1SC!$C$4*VLOOKUP(Init!$R$4,Init!$K:$M,3,FALSE),0)</f>
        <v>5094.3812454996068</v>
      </c>
      <c r="W130" s="237">
        <f>TOCA_current!X130*VLOOKUP(Init!$R$4,Init!$K:$M,3,FALSE)</f>
        <v>0</v>
      </c>
      <c r="X130" s="237">
        <f>IF(TOCA_current!AH130=0,SUM(LS_current!D131:AA131),0)</f>
        <v>4123.0893593083692</v>
      </c>
      <c r="Y130" s="218">
        <f>TOCA_current!D130*SUM(Charges_NonSlice!P130:U130)</f>
        <v>8133404.9128629733</v>
      </c>
      <c r="Z130" s="218">
        <f>TOCA_current!AI130*RT1SC!$C$4*VLOOKUP(Init!$R$4,Init!$K:$M,3,FALSE)+IF(VLOOKUP($B130,TOCA_current!B:AM,33,FALSE)=0,SUM(LS_current!D131:AA131),SUM(LS_current!D131:AY131)/2)</f>
        <v>232428.40553738835</v>
      </c>
      <c r="AA130" s="219">
        <f t="shared" si="4"/>
        <v>34.993162277468002</v>
      </c>
      <c r="AB130" s="224">
        <f>IF(TOCA_current!E130=1,"",AA130/O130-1)</f>
        <v>7.8613889903939915E-2</v>
      </c>
      <c r="AC130" s="235">
        <f t="shared" si="5"/>
        <v>13</v>
      </c>
    </row>
    <row r="131" spans="1:29" x14ac:dyDescent="0.25">
      <c r="B131" s="27">
        <v>10482</v>
      </c>
      <c r="C131" s="28" t="s">
        <v>135</v>
      </c>
      <c r="D131" s="217">
        <f>IF(Init!$R$9="Yes",(TOCA_previous!AB131-(TOCA_previous!AB131/IF(TOCA_previous!Y131=0,1,TOCA_previous!Y131))*LDD_previous!D132),(TOCA_current!AI131-(TOCA_current!AI131/TOCA_current!AF131)*LDD_current!D132))*Rates_previous!$E$74*100*12</f>
        <v>1361127.6662399997</v>
      </c>
      <c r="E131" s="218">
        <f>IF(Init!$R$9="Yes",(TOCA_previous!AB131-LDD_previous!D132),(TOCA_current!AI131-LDD_current!D132))*Rates_previous!$E$75*100*12</f>
        <v>-209312.31744000001</v>
      </c>
      <c r="F131" s="218">
        <f>IF(VLOOKUP($B131,TOCA_current!$B:$AH,33,FALSE)=0,(SUMPRODUCT(LS_Demand_Rates_Restatement!$C$4:$Z$4,IF(Init!$R$9="Yes",LS_previous!$D132:$AA132,LS_current!$D132:$AA132))-SUMPRODUCT(LS_Demand_Rates_Restatement!$C$4:$Z$4,IF(Init!$R$9="Yes",LDD_previous!$F132:$AC132,LDD_current!$F132:$AC132))),(SUMPRODUCT(LS_Demand_Rates_Restatement!$C$4:$AX$4,IF(Init!$R$9="Yes",LS_previous!$D132:$AY132,LS_current!$D132:$AY132))-SUMPRODUCT(LS_Demand_Rates_Restatement!$C$4:$AX$4,IF(Init!$R$9="Yes",LDD_previous!$F132:$BA132,LDD_current!$F132:$BA132)))/2)</f>
        <v>-363545.09725761105</v>
      </c>
      <c r="G131" s="218">
        <f>+SUMPRODUCT(LS_Demand_Rates_Restatement!$C$6:$Z$6,IF(Init!$R$9="Yes",Demand_previous!D132:AA132,Demand_current!D132:AA132))-SUMPRODUCT(LS_Demand_Rates_Restatement!$C$6:$Z$6,IF(Init!$R$9="Yes",LDD_previous!BB132:BY132,LDD_current!BB132:BY132))</f>
        <v>33646.212908440175</v>
      </c>
      <c r="H131" s="218">
        <f>-IRD!C132*Rates_previous!$H$32</f>
        <v>0</v>
      </c>
      <c r="I131" s="218">
        <f>+IF(AND(L131&gt;0,J131&gt;0),-1*MIN(L131,J131)*Rates_previous!$H$33,IF(AND(L131&lt;0,K131&lt;ABS(L131)),(-1*L131-K131)*Rates_previous!$H$33,IF(AND(K131&gt;0,J131&gt;0,L131&lt;=0,ABS(L131)&lt;K131),-1*MIN(K131,K131+L131,J131)*Rates_previous!$H$33,0)))*IF(VLOOKUP($B131,TOCA_current!$B:$AH,33,FALSE)=0,1,0)*(1-TOCA_previous!AI131)</f>
        <v>-34165.042578393579</v>
      </c>
      <c r="J131" s="237">
        <f>MAX(IF(Init!$R$9="Yes",(TOCA_previous!S131/SUMPRODUCT(TOCA_previous!$D$4:$D$137,TOCA_previous!$S$4:$S$137)-TOCA_previous!Y131)*RT1SC!$C$3*VLOOKUP(Init!$R$3,Init!$K:$M,3,FALSE),V131),0)</f>
        <v>132.95832926096813</v>
      </c>
      <c r="K131" s="237">
        <f>IF(Init!$R$9="Yes",TOCA_previous!W131*VLOOKUP(Init!$R$3,Init!$K:$M,3,FALSE),W131)</f>
        <v>0</v>
      </c>
      <c r="L131" s="237">
        <f>IF(Init!$R$9="No",X131,IF(TOCA_previous!AA131=0,SUM(LS_previous!D132:AA132),0))</f>
        <v>-12378.638615359994</v>
      </c>
      <c r="M131" s="218">
        <f>+TOCA_previous!$D131*SUM(Charges_NonSlice!D131:I131)</f>
        <v>787751.42187243525</v>
      </c>
      <c r="N131" s="218">
        <f>IF(Init!$R$9="Yes",TOCA_previous!AB131*RT1SC!$C$3*VLOOKUP(Init!$R$3,Init!$K:$M,3,FALSE)+IF(VLOOKUP($B131,TOCA_current!B:AS,33,FALSE)=0,SUM(LS_previous!D132:AA132),SUM(LS_previous!D132:AY132)/2),Z131)</f>
        <v>23675.942713504002</v>
      </c>
      <c r="O131" s="219">
        <f t="shared" si="3"/>
        <v>33.272230441034431</v>
      </c>
      <c r="P131" s="217">
        <f>(TOCA_current!AI131-(TOCA_current!AI131/TOCA_current!AF131)*LDD_current!D132)*Rates_current!$E$74*100*12</f>
        <v>1006465.2047005573</v>
      </c>
      <c r="Q131" s="218">
        <f>(TOCA_current!AI131-LDD_current!D132)*Rates_current!$E$75*100*12</f>
        <v>-149621.60124180213</v>
      </c>
      <c r="R131" s="218">
        <f>IF(VLOOKUP($B131,TOCA_current!$B:$AH,33,FALSE)=0,(SUMPRODUCT(LS_Demand_Rates_Restatement!$C$5:$Z$5,LS_current!$D132:$AA132)-SUMPRODUCT(LS_Demand_Rates_Restatement!$C$5:$Z$5,LDD_current!$F132:$AC132)),(SUMPRODUCT(LS_Demand_Rates_Restatement!$C$5:$AX$5,LS_current!$D132:$AY132)-SUMPRODUCT(LS_Demand_Rates_Restatement!$C$5:$AX$5,LDD_current!$F132:$BA132))/2)</f>
        <v>-34027.644615630416</v>
      </c>
      <c r="S131" s="218">
        <f>+SUMPRODUCT(LS_Demand_Rates_Restatement!$C$7:$Z$7,Demand_current!D132:AA132)-SUMPRODUCT(LS_Demand_Rates_Restatement!$C$7:$Z$7,LDD_current!BB132:BY132)</f>
        <v>37065.378694569095</v>
      </c>
      <c r="T131" s="218">
        <f>-IRD!G132*Rates_current!$H$32</f>
        <v>0</v>
      </c>
      <c r="U131" s="218">
        <f>+IF(AND(X131&gt;0,V131&gt;0),-1*MIN(X131,V131)*Rates_current!$H$33,IF(AND(X131&lt;0,W131&lt;ABS(X131)),(-1*X131-W131)*Rates_current!$H$33,0))*IF(VLOOKUP($B131,TOCA_current!$B:$AH,33,FALSE)=0,1,0)*(1-TOCA_current!AP131)</f>
        <v>-11184.705758818152</v>
      </c>
      <c r="V131" s="237">
        <f>MAX((TOCA_current!S131/SUMPRODUCT(TOCA_current!$D$4:$D$137,TOCA_current!$S$4:$S$137)-TOCA_current!AF131)*RT1SC!$C$4*VLOOKUP(Init!$R$4,Init!$K:$M,3,FALSE),0)</f>
        <v>10836.629504390236</v>
      </c>
      <c r="W131" s="237">
        <f>TOCA_current!X131*VLOOKUP(Init!$R$4,Init!$K:$M,3,FALSE)</f>
        <v>0</v>
      </c>
      <c r="X131" s="237">
        <f>IF(TOCA_current!AH131=0,SUM(LS_current!D132:AA132),0)</f>
        <v>-1263.8085603184354</v>
      </c>
      <c r="Y131" s="218">
        <f>TOCA_current!D131*SUM(Charges_NonSlice!P131:U131)</f>
        <v>848696.63177887572</v>
      </c>
      <c r="Z131" s="218">
        <f>TOCA_current!AI131*RT1SC!$C$4*VLOOKUP(Init!$R$4,Init!$K:$M,3,FALSE)+IF(VLOOKUP($B131,TOCA_current!B:AM,33,FALSE)=0,SUM(LS_current!D132:AA132),SUM(LS_current!D132:AY132)/2)</f>
        <v>23676.799058705568</v>
      </c>
      <c r="AA131" s="219">
        <f t="shared" si="4"/>
        <v>35.845074736435876</v>
      </c>
      <c r="AB131" s="224">
        <f>IF(TOCA_current!E131=1,"",AA131/O131-1)</f>
        <v>7.7327076102129189E-2</v>
      </c>
      <c r="AC131" s="235">
        <f t="shared" si="5"/>
        <v>16</v>
      </c>
    </row>
    <row r="132" spans="1:29" x14ac:dyDescent="0.25">
      <c r="B132" s="27">
        <v>10502</v>
      </c>
      <c r="C132" s="28" t="s">
        <v>136</v>
      </c>
      <c r="D132" s="217">
        <f>IF(Init!$R$9="Yes",(TOCA_previous!AB132-(TOCA_previous!AB132/IF(TOCA_previous!Y132=0,1,TOCA_previous!Y132))*LDD_previous!D133),(TOCA_current!AI132-(TOCA_current!AI132/TOCA_current!AF132)*LDD_current!D133))*Rates_previous!$E$74*100*12</f>
        <v>3267977.16132</v>
      </c>
      <c r="E132" s="218">
        <f>IF(Init!$R$9="Yes",(TOCA_previous!AB132-LDD_previous!D133),(TOCA_current!AI132-LDD_current!D133))*Rates_previous!$E$75*100*12</f>
        <v>-502544.97792000003</v>
      </c>
      <c r="F132" s="218">
        <f>IF(VLOOKUP($B132,TOCA_current!$B:$AH,33,FALSE)=0,(SUMPRODUCT(LS_Demand_Rates_Restatement!$C$4:$Z$4,IF(Init!$R$9="Yes",LS_previous!$D133:$AA133,LS_current!$D133:$AA133))-SUMPRODUCT(LS_Demand_Rates_Restatement!$C$4:$Z$4,IF(Init!$R$9="Yes",LDD_previous!$F133:$AC133,LDD_current!$F133:$AC133))),(SUMPRODUCT(LS_Demand_Rates_Restatement!$C$4:$AX$4,IF(Init!$R$9="Yes",LS_previous!$D133:$AY133,LS_current!$D133:$AY133))-SUMPRODUCT(LS_Demand_Rates_Restatement!$C$4:$AX$4,IF(Init!$R$9="Yes",LDD_previous!$F133:$BA133,LDD_current!$F133:$BA133)))/2)</f>
        <v>235417.44305999883</v>
      </c>
      <c r="G132" s="218">
        <f>+SUMPRODUCT(LS_Demand_Rates_Restatement!$C$6:$Z$6,IF(Init!$R$9="Yes",Demand_previous!D133:AA133,Demand_current!D133:AA133))-SUMPRODUCT(LS_Demand_Rates_Restatement!$C$6:$Z$6,IF(Init!$R$9="Yes",LDD_previous!BB133:BY133,LDD_current!BB133:BY133))</f>
        <v>226231.57429188027</v>
      </c>
      <c r="H132" s="218">
        <f>-IRD!C133*Rates_previous!$H$32</f>
        <v>0</v>
      </c>
      <c r="I132" s="218">
        <f>+IF(AND(L132&gt;0,J132&gt;0),-1*MIN(L132,J132)*Rates_previous!$H$33,IF(AND(L132&lt;0,K132&lt;ABS(L132)),(-1*L132-K132)*Rates_previous!$H$33,IF(AND(K132&gt;0,J132&gt;0,L132&lt;=0,ABS(L132)&lt;K132),-1*MIN(K132,K132+L132,J132)*Rates_previous!$H$33,0)))*IF(VLOOKUP($B132,TOCA_current!$B:$AH,33,FALSE)=0,1,0)*(1-TOCA_previous!AI132)</f>
        <v>1962.8425438595486</v>
      </c>
      <c r="J132" s="237">
        <f>MAX(IF(Init!$R$9="Yes",(TOCA_previous!S132/SUMPRODUCT(TOCA_previous!$D$4:$D$137,TOCA_previous!$S$4:$S$137)-TOCA_previous!Y132)*RT1SC!$C$3*VLOOKUP(Init!$R$3,Init!$K:$M,3,FALSE),V132),0)</f>
        <v>711.17483473172058</v>
      </c>
      <c r="K132" s="237">
        <f>IF(Init!$R$9="Yes",TOCA_previous!W132*VLOOKUP(Init!$R$3,Init!$K:$M,3,FALSE),W132)</f>
        <v>0</v>
      </c>
      <c r="L132" s="237">
        <f>IF(Init!$R$9="No",X132,IF(TOCA_previous!AA132=0,SUM(LS_previous!D133:AA133),0))</f>
        <v>9551.9330075199996</v>
      </c>
      <c r="M132" s="218">
        <f>+TOCA_previous!$D132*SUM(Charges_NonSlice!D132:I132)</f>
        <v>3229044.0432957388</v>
      </c>
      <c r="N132" s="218">
        <f>IF(Init!$R$9="Yes",TOCA_previous!AB132*RT1SC!$C$3*VLOOKUP(Init!$R$3,Init!$K:$M,3,FALSE)+IF(VLOOKUP($B132,TOCA_current!B:AS,33,FALSE)=0,SUM(LS_previous!D133:AA133),SUM(LS_previous!D133:AY133)/2),Z132)</f>
        <v>96116.589112972011</v>
      </c>
      <c r="O132" s="219">
        <f t="shared" si="3"/>
        <v>33.595075242427043</v>
      </c>
      <c r="P132" s="217">
        <f>(TOCA_current!AI132-(TOCA_current!AI132/TOCA_current!AF132)*LDD_current!D133)*Rates_current!$E$74*100*12</f>
        <v>3792626.392612278</v>
      </c>
      <c r="Q132" s="218">
        <f>(TOCA_current!AI132-LDD_current!D133)*Rates_current!$E$75*100*12</f>
        <v>-563813.6630301082</v>
      </c>
      <c r="R132" s="218">
        <f>IF(VLOOKUP($B132,TOCA_current!$B:$AH,33,FALSE)=0,(SUMPRODUCT(LS_Demand_Rates_Restatement!$C$5:$Z$5,LS_current!$D133:$AA133)-SUMPRODUCT(LS_Demand_Rates_Restatement!$C$5:$Z$5,LDD_current!$F133:$AC133)),(SUMPRODUCT(LS_Demand_Rates_Restatement!$C$5:$AX$5,LS_current!$D133:$AY133)-SUMPRODUCT(LS_Demand_Rates_Restatement!$C$5:$AX$5,LDD_current!$F133:$BA133))/2)</f>
        <v>-122727.51590914249</v>
      </c>
      <c r="S132" s="218">
        <f>+SUMPRODUCT(LS_Demand_Rates_Restatement!$C$7:$Z$7,Demand_current!D133:AA133)-SUMPRODUCT(LS_Demand_Rates_Restatement!$C$7:$Z$7,LDD_current!BB133:BY133)</f>
        <v>230410.26520350511</v>
      </c>
      <c r="T132" s="218">
        <f>-IRD!G133*Rates_current!$H$32</f>
        <v>0</v>
      </c>
      <c r="U132" s="218">
        <f>+IF(AND(X132&gt;0,V132&gt;0),-1*MIN(X132,V132)*Rates_current!$H$33,IF(AND(X132&lt;0,W132&lt;ABS(X132)),(-1*X132-W132)*Rates_current!$H$33,0))*IF(VLOOKUP($B132,TOCA_current!$B:$AH,33,FALSE)=0,1,0)*(1-TOCA_current!AP132)</f>
        <v>-41697.622257716059</v>
      </c>
      <c r="V132" s="237">
        <f>MAX((TOCA_current!S132/SUMPRODUCT(TOCA_current!$D$4:$D$137,TOCA_current!$S$4:$S$137)-TOCA_current!AF132)*RT1SC!$C$4*VLOOKUP(Init!$R$4,Init!$K:$M,3,FALSE),0)</f>
        <v>5.5560564739047864E-2</v>
      </c>
      <c r="W132" s="237">
        <f>TOCA_current!X132*VLOOKUP(Init!$R$4,Init!$K:$M,3,FALSE)</f>
        <v>0</v>
      </c>
      <c r="X132" s="237">
        <f>IF(TOCA_current!AH132=0,SUM(LS_current!D133:AA133),0)</f>
        <v>-5072.9936922216466</v>
      </c>
      <c r="Y132" s="218">
        <f>TOCA_current!D132*SUM(Charges_NonSlice!P132:U132)</f>
        <v>3294797.856618817</v>
      </c>
      <c r="Z132" s="218">
        <f>TOCA_current!AI132*RT1SC!$C$4*VLOOKUP(Init!$R$4,Init!$K:$M,3,FALSE)+IF(VLOOKUP($B132,TOCA_current!B:AM,33,FALSE)=0,SUM(LS_current!D133:AA133),SUM(LS_current!D133:AY133)/2)</f>
        <v>96118.645238186349</v>
      </c>
      <c r="AA132" s="219">
        <f t="shared" si="4"/>
        <v>34.278446689028534</v>
      </c>
      <c r="AB132" s="224">
        <f>IF(TOCA_current!E132=1,"",AA132/O132-1)</f>
        <v>2.0341417355674407E-2</v>
      </c>
      <c r="AC132" s="235">
        <f t="shared" si="5"/>
        <v>117</v>
      </c>
    </row>
    <row r="133" spans="1:29" x14ac:dyDescent="0.25">
      <c r="B133" s="27">
        <v>10597</v>
      </c>
      <c r="C133" s="28" t="s">
        <v>137</v>
      </c>
      <c r="D133" s="217">
        <f>IF(Init!$R$9="Yes",(TOCA_previous!AB133-(TOCA_previous!AB133/IF(TOCA_previous!Y133=0,1,TOCA_previous!Y133))*LDD_previous!D134),(TOCA_current!AI133-(TOCA_current!AI133/TOCA_current!AF133)*LDD_current!D134))*Rates_previous!$E$74*100*12</f>
        <v>4248817.4298</v>
      </c>
      <c r="E133" s="218">
        <f>IF(Init!$R$9="Yes",(TOCA_previous!AB133-LDD_previous!D134),(TOCA_current!AI133-LDD_current!D134))*Rates_previous!$E$75*100*12</f>
        <v>-653377.22880000004</v>
      </c>
      <c r="F133" s="218">
        <f>IF(VLOOKUP($B133,TOCA_current!$B:$AH,33,FALSE)=0,(SUMPRODUCT(LS_Demand_Rates_Restatement!$C$4:$Z$4,IF(Init!$R$9="Yes",LS_previous!$D134:$AA134,LS_current!$D134:$AA134))-SUMPRODUCT(LS_Demand_Rates_Restatement!$C$4:$Z$4,IF(Init!$R$9="Yes",LDD_previous!$F134:$AC134,LDD_current!$F134:$AC134))),(SUMPRODUCT(LS_Demand_Rates_Restatement!$C$4:$AX$4,IF(Init!$R$9="Yes",LS_previous!$D134:$AY134,LS_current!$D134:$AY134))-SUMPRODUCT(LS_Demand_Rates_Restatement!$C$4:$AX$4,IF(Init!$R$9="Yes",LDD_previous!$F134:$BA134,LDD_current!$F134:$BA134)))/2)</f>
        <v>-50216.308245278211</v>
      </c>
      <c r="G133" s="218">
        <f>+SUMPRODUCT(LS_Demand_Rates_Restatement!$C$6:$Z$6,IF(Init!$R$9="Yes",Demand_previous!D134:AA134,Demand_current!D134:AA134))-SUMPRODUCT(LS_Demand_Rates_Restatement!$C$6:$Z$6,IF(Init!$R$9="Yes",LDD_previous!BB134:BY134,LDD_current!BB134:BY134))</f>
        <v>154060.85996362177</v>
      </c>
      <c r="H133" s="218">
        <f>-IRD!C134*Rates_previous!$H$32</f>
        <v>0</v>
      </c>
      <c r="I133" s="218">
        <f>+IF(AND(L133&gt;0,J133&gt;0),-1*MIN(L133,J133)*Rates_previous!$H$33,IF(AND(L133&lt;0,K133&lt;ABS(L133)),(-1*L133-K133)*Rates_previous!$H$33,IF(AND(K133&gt;0,J133&gt;0,L133&lt;=0,ABS(L133)&lt;K133),-1*MIN(K133,K133+L133,J133)*Rates_previous!$H$33,0)))*IF(VLOOKUP($B133,TOCA_current!$B:$AH,33,FALSE)=0,1,0)*(1-TOCA_previous!AI133)</f>
        <v>-10262.261055071978</v>
      </c>
      <c r="J133" s="237">
        <f>MAX(IF(Init!$R$9="Yes",(TOCA_previous!S133/SUMPRODUCT(TOCA_previous!$D$4:$D$137,TOCA_previous!$S$4:$S$137)-TOCA_previous!Y133)*RT1SC!$C$3*VLOOKUP(Init!$R$3,Init!$K:$M,3,FALSE),V133),0)</f>
        <v>1255.1994369225827</v>
      </c>
      <c r="K133" s="237">
        <f>IF(Init!$R$9="Yes",TOCA_previous!W133*VLOOKUP(Init!$R$3,Init!$K:$M,3,FALSE),W133)</f>
        <v>0</v>
      </c>
      <c r="L133" s="237">
        <f>IF(Init!$R$9="No",X133,IF(TOCA_previous!AA133=0,SUM(LS_previous!D134:AA134),0))</f>
        <v>-3718.2105271999922</v>
      </c>
      <c r="M133" s="218">
        <f>+TOCA_previous!$D133*SUM(Charges_NonSlice!D133:I133)</f>
        <v>3689022.4916632716</v>
      </c>
      <c r="N133" s="218">
        <f>IF(Init!$R$9="Yes",TOCA_previous!AB133*RT1SC!$C$3*VLOOKUP(Init!$R$3,Init!$K:$M,3,FALSE)+IF(VLOOKUP($B133,TOCA_current!B:AS,33,FALSE)=0,SUM(LS_previous!D134:AA134),SUM(LS_previous!D134:AY134)/2),Z133)</f>
        <v>108827.68606558001</v>
      </c>
      <c r="O133" s="219">
        <f t="shared" ref="O133:O137" si="6">+M133/N133</f>
        <v>33.897830828087727</v>
      </c>
      <c r="P133" s="217">
        <f>(TOCA_current!AI133-(TOCA_current!AI133/TOCA_current!AF133)*LDD_current!D134)*Rates_current!$E$74*100*12</f>
        <v>4430328.1440557232</v>
      </c>
      <c r="Q133" s="218">
        <f>(TOCA_current!AI133-LDD_current!D134)*Rates_current!$E$75*100*12</f>
        <v>-658614.71200830641</v>
      </c>
      <c r="R133" s="218">
        <f>IF(VLOOKUP($B133,TOCA_current!$B:$AH,33,FALSE)=0,(SUMPRODUCT(LS_Demand_Rates_Restatement!$C$5:$Z$5,LS_current!$D134:$AA134)-SUMPRODUCT(LS_Demand_Rates_Restatement!$C$5:$Z$5,LDD_current!$F134:$AC134)),(SUMPRODUCT(LS_Demand_Rates_Restatement!$C$5:$AX$5,LS_current!$D134:$AY134)-SUMPRODUCT(LS_Demand_Rates_Restatement!$C$5:$AX$5,LDD_current!$F134:$BA134))/2)</f>
        <v>9612.0709758698795</v>
      </c>
      <c r="S133" s="218">
        <f>+SUMPRODUCT(LS_Demand_Rates_Restatement!$C$7:$Z$7,Demand_current!D134:AA134)-SUMPRODUCT(LS_Demand_Rates_Restatement!$C$7:$Z$7,LDD_current!BB134:BY134)</f>
        <v>168189.41270743409</v>
      </c>
      <c r="T133" s="218">
        <f>-IRD!G134*Rates_current!$H$32</f>
        <v>0</v>
      </c>
      <c r="U133" s="218">
        <f>+IF(AND(X133&gt;0,V133&gt;0),-1*MIN(X133,V133)*Rates_current!$H$33,IF(AND(X133&lt;0,W133&lt;ABS(X133)),(-1*X133-W133)*Rates_current!$H$33,0))*IF(VLOOKUP($B133,TOCA_current!$B:$AH,33,FALSE)=0,1,0)*(1-TOCA_current!AP133)</f>
        <v>-8451.150177601392</v>
      </c>
      <c r="V133" s="237">
        <f>MAX((TOCA_current!S133/SUMPRODUCT(TOCA_current!$D$4:$D$137,TOCA_current!$S$4:$S$137)-TOCA_current!AF133)*RT1SC!$C$4*VLOOKUP(Init!$R$4,Init!$K:$M,3,FALSE),0)</f>
        <v>2746.548633045697</v>
      </c>
      <c r="W133" s="237">
        <f>TOCA_current!X133*VLOOKUP(Init!$R$4,Init!$K:$M,3,FALSE)</f>
        <v>0</v>
      </c>
      <c r="X133" s="237">
        <f>IF(TOCA_current!AH133=0,SUM(LS_current!D134:AA134),0)</f>
        <v>-954.9322234577844</v>
      </c>
      <c r="Y133" s="218">
        <f>TOCA_current!D133*SUM(Charges_NonSlice!P133:U133)</f>
        <v>3941063.7655531196</v>
      </c>
      <c r="Z133" s="218">
        <f>TOCA_current!AI133*RT1SC!$C$4*VLOOKUP(Init!$R$4,Init!$K:$M,3,FALSE)+IF(VLOOKUP($B133,TOCA_current!B:AM,33,FALSE)=0,SUM(LS_current!D134:AA134),SUM(LS_current!D134:AY134)/2)</f>
        <v>108830.35925841422</v>
      </c>
      <c r="AA133" s="219">
        <f t="shared" ref="AA133:AA137" si="7">+Y133/Z133</f>
        <v>36.212907798964345</v>
      </c>
      <c r="AB133" s="224">
        <f>IF(TOCA_current!E133=1,"",AA133/O133-1)</f>
        <v>6.8295726137093782E-2</v>
      </c>
      <c r="AC133" s="235">
        <f t="shared" ref="AC133:AC137" si="8">IF(AB133="","",RANK(AB133,$AB$4:$AB$137))</f>
        <v>38</v>
      </c>
    </row>
    <row r="134" spans="1:29" x14ac:dyDescent="0.25">
      <c r="B134" s="27">
        <v>10706</v>
      </c>
      <c r="C134" s="28" t="s">
        <v>138</v>
      </c>
      <c r="D134" s="217">
        <f>IF(Init!$R$9="Yes",(TOCA_previous!AB134-(TOCA_previous!AB134/IF(TOCA_previous!Y134=0,1,TOCA_previous!Y134))*LDD_previous!D135),(TOCA_current!AI134-(TOCA_current!AI134/TOCA_current!AF134)*LDD_current!D135))*Rates_previous!$E$74*100*12</f>
        <v>5737727.3095199997</v>
      </c>
      <c r="E134" s="218">
        <f>IF(Init!$R$9="Yes",(TOCA_previous!AB134-LDD_previous!D135),(TOCA_current!AI134-LDD_current!D135))*Rates_previous!$E$75*100*12</f>
        <v>-882339.71712000004</v>
      </c>
      <c r="F134" s="218">
        <f>IF(VLOOKUP($B134,TOCA_current!$B:$AH,33,FALSE)=0,(SUMPRODUCT(LS_Demand_Rates_Restatement!$C$4:$Z$4,IF(Init!$R$9="Yes",LS_previous!$D135:$AA135,LS_current!$D135:$AA135))-SUMPRODUCT(LS_Demand_Rates_Restatement!$C$4:$Z$4,IF(Init!$R$9="Yes",LDD_previous!$F135:$AC135,LDD_current!$F135:$AC135))),(SUMPRODUCT(LS_Demand_Rates_Restatement!$C$4:$AX$4,IF(Init!$R$9="Yes",LS_previous!$D135:$AY135,LS_current!$D135:$AY135))-SUMPRODUCT(LS_Demand_Rates_Restatement!$C$4:$AX$4,IF(Init!$R$9="Yes",LDD_previous!$F135:$BA135,LDD_current!$F135:$BA135)))/2)</f>
        <v>-357334.45139728149</v>
      </c>
      <c r="G134" s="218">
        <f>+SUMPRODUCT(LS_Demand_Rates_Restatement!$C$6:$Z$6,IF(Init!$R$9="Yes",Demand_previous!D135:AA135,Demand_current!D135:AA135))-SUMPRODUCT(LS_Demand_Rates_Restatement!$C$6:$Z$6,IF(Init!$R$9="Yes",LDD_previous!BB135:BY135,LDD_current!BB135:BY135))</f>
        <v>231300.72148103625</v>
      </c>
      <c r="H134" s="218">
        <f>-IRD!C135*Rates_previous!$H$32</f>
        <v>0</v>
      </c>
      <c r="I134" s="218">
        <f>+IF(AND(L134&gt;0,J134&gt;0),-1*MIN(L134,J134)*Rates_previous!$H$33,IF(AND(L134&lt;0,K134&lt;ABS(L134)),(-1*L134-K134)*Rates_previous!$H$33,IF(AND(K134&gt;0,J134&gt;0,L134&lt;=0,ABS(L134)&lt;K134),-1*MIN(K134,K134+L134,J134)*Rates_previous!$H$33,0)))*IF(VLOOKUP($B134,TOCA_current!$B:$AH,33,FALSE)=0,1,0)*(1-TOCA_previous!AI134)</f>
        <v>-30402.906014092798</v>
      </c>
      <c r="J134" s="237">
        <f>MAX(IF(Init!$R$9="Yes",(TOCA_previous!S134/SUMPRODUCT(TOCA_previous!$D$4:$D$137,TOCA_previous!$S$4:$S$137)-TOCA_previous!Y134)*RT1SC!$C$3*VLOOKUP(Init!$R$3,Init!$K:$M,3,FALSE),V134),0)</f>
        <v>0.64451663768053113</v>
      </c>
      <c r="K134" s="237">
        <f>IF(Init!$R$9="Yes",TOCA_previous!W134*VLOOKUP(Init!$R$3,Init!$K:$M,3,FALSE),W134)</f>
        <v>0</v>
      </c>
      <c r="L134" s="237">
        <f>IF(Init!$R$9="No",X134,IF(TOCA_previous!AA134=0,SUM(LS_previous!D135:AA135),0))</f>
        <v>-11015.545657279999</v>
      </c>
      <c r="M134" s="218">
        <f>+TOCA_previous!$D134*SUM(Charges_NonSlice!D134:I134)</f>
        <v>4698950.9564696616</v>
      </c>
      <c r="N134" s="218">
        <f>IF(Init!$R$9="Yes",TOCA_previous!AB134*RT1SC!$C$3*VLOOKUP(Init!$R$3,Init!$K:$M,3,FALSE)+IF(VLOOKUP($B134,TOCA_current!B:AS,33,FALSE)=0,SUM(LS_previous!D135:AA135),SUM(LS_previous!D135:AY135)/2),Z134)</f>
        <v>140969.72439119202</v>
      </c>
      <c r="O134" s="219">
        <f t="shared" si="6"/>
        <v>33.333050601915332</v>
      </c>
      <c r="P134" s="217">
        <f>(TOCA_current!AI134-(TOCA_current!AI134/TOCA_current!AF134)*LDD_current!D135)*Rates_current!$E$74*100*12</f>
        <v>5853389.7431269251</v>
      </c>
      <c r="Q134" s="218">
        <f>(TOCA_current!AI134-LDD_current!D135)*Rates_current!$E$75*100*12</f>
        <v>-870167.73353784916</v>
      </c>
      <c r="R134" s="218">
        <f>IF(VLOOKUP($B134,TOCA_current!$B:$AH,33,FALSE)=0,(SUMPRODUCT(LS_Demand_Rates_Restatement!$C$5:$Z$5,LS_current!$D135:$AA135)-SUMPRODUCT(LS_Demand_Rates_Restatement!$C$5:$Z$5,LDD_current!$F135:$AC135)),(SUMPRODUCT(LS_Demand_Rates_Restatement!$C$5:$AX$5,LS_current!$D135:$AY135)-SUMPRODUCT(LS_Demand_Rates_Restatement!$C$5:$AX$5,LDD_current!$F135:$BA135))/2)</f>
        <v>-117143.00692695567</v>
      </c>
      <c r="S134" s="218">
        <f>+SUMPRODUCT(LS_Demand_Rates_Restatement!$C$7:$Z$7,Demand_current!D135:AA135)-SUMPRODUCT(LS_Demand_Rates_Restatement!$C$7:$Z$7,LDD_current!BB135:BY135)</f>
        <v>251887.61041112884</v>
      </c>
      <c r="T134" s="218">
        <f>-IRD!G135*Rates_current!$H$32</f>
        <v>0</v>
      </c>
      <c r="U134" s="218">
        <f>+IF(AND(X134&gt;0,V134&gt;0),-1*MIN(X134,V134)*Rates_current!$H$33,IF(AND(X134&lt;0,W134&lt;ABS(X134)),(-1*X134-W134)*Rates_current!$H$33,0))*IF(VLOOKUP($B134,TOCA_current!$B:$AH,33,FALSE)=0,1,0)*(1-TOCA_current!AP134)</f>
        <v>-36072.501911810774</v>
      </c>
      <c r="V134" s="237">
        <f>MAX((TOCA_current!S134/SUMPRODUCT(TOCA_current!$D$4:$D$137,TOCA_current!$S$4:$S$137)-TOCA_current!AF134)*RT1SC!$C$4*VLOOKUP(Init!$R$4,Init!$K:$M,3,FALSE),0)</f>
        <v>5244.9382646086397</v>
      </c>
      <c r="W134" s="237">
        <f>TOCA_current!X134*VLOOKUP(Init!$R$4,Init!$K:$M,3,FALSE)</f>
        <v>0</v>
      </c>
      <c r="X134" s="237">
        <f>IF(TOCA_current!AH134=0,SUM(LS_current!D135:AA135),0)</f>
        <v>-4075.9889165887885</v>
      </c>
      <c r="Y134" s="218">
        <f>TOCA_current!D134*SUM(Charges_NonSlice!P134:U134)</f>
        <v>5081894.1111614387</v>
      </c>
      <c r="Z134" s="218">
        <f>TOCA_current!AI134*RT1SC!$C$4*VLOOKUP(Init!$R$4,Init!$K:$M,3,FALSE)+IF(VLOOKUP($B134,TOCA_current!B:AM,33,FALSE)=0,SUM(LS_current!D135:AA135),SUM(LS_current!D135:AY135)/2)</f>
        <v>140973.33434141919</v>
      </c>
      <c r="AA134" s="219">
        <f t="shared" si="7"/>
        <v>36.048619654932388</v>
      </c>
      <c r="AB134" s="224">
        <f>IF(TOCA_current!E134=1,"",AA134/O134-1)</f>
        <v>8.146776259539279E-2</v>
      </c>
      <c r="AC134" s="235">
        <f t="shared" si="8"/>
        <v>12</v>
      </c>
    </row>
    <row r="135" spans="1:29" x14ac:dyDescent="0.25">
      <c r="B135" s="27">
        <v>11680</v>
      </c>
      <c r="C135" s="28" t="s">
        <v>139</v>
      </c>
      <c r="D135" s="217">
        <f>IF(Init!$R$9="Yes",(TOCA_previous!AB135-(TOCA_previous!AB135/IF(TOCA_previous!Y135=0,1,TOCA_previous!Y135))*LDD_previous!D136),(TOCA_current!AI135-(TOCA_current!AI135/TOCA_current!AF135)*LDD_current!D136))*Rates_previous!$E$74*100*12</f>
        <v>2101699.7211600002</v>
      </c>
      <c r="E135" s="218">
        <f>IF(Init!$R$9="Yes",(TOCA_previous!AB135-LDD_previous!D136),(TOCA_current!AI135-LDD_current!D136))*Rates_previous!$E$75*100*12</f>
        <v>-323196.45695999998</v>
      </c>
      <c r="F135" s="218">
        <f>IF(VLOOKUP($B135,TOCA_current!$B:$AH,33,FALSE)=0,(SUMPRODUCT(LS_Demand_Rates_Restatement!$C$4:$Z$4,IF(Init!$R$9="Yes",LS_previous!$D136:$AA136,LS_current!$D136:$AA136))-SUMPRODUCT(LS_Demand_Rates_Restatement!$C$4:$Z$4,IF(Init!$R$9="Yes",LDD_previous!$F136:$AC136,LDD_current!$F136:$AC136))),(SUMPRODUCT(LS_Demand_Rates_Restatement!$C$4:$AX$4,IF(Init!$R$9="Yes",LS_previous!$D136:$AY136,LS_current!$D136:$AY136))-SUMPRODUCT(LS_Demand_Rates_Restatement!$C$4:$AX$4,IF(Init!$R$9="Yes",LDD_previous!$F136:$BA136,LDD_current!$F136:$BA136)))/2)</f>
        <v>87688.539651686573</v>
      </c>
      <c r="G135" s="218">
        <f>+SUMPRODUCT(LS_Demand_Rates_Restatement!$C$6:$Z$6,IF(Init!$R$9="Yes",Demand_previous!D136:AA136,Demand_current!D136:AA136))-SUMPRODUCT(LS_Demand_Rates_Restatement!$C$6:$Z$6,IF(Init!$R$9="Yes",LDD_previous!BB136:BY136,LDD_current!BB136:BY136))</f>
        <v>55994.332279326954</v>
      </c>
      <c r="H135" s="218">
        <f>-IRD!C136*Rates_previous!$H$32</f>
        <v>0</v>
      </c>
      <c r="I135" s="218">
        <f>+IF(AND(L135&gt;0,J135&gt;0),-1*MIN(L135,J135)*Rates_previous!$H$33,IF(AND(L135&lt;0,K135&lt;ABS(L135)),(-1*L135-K135)*Rates_previous!$H$33,IF(AND(K135&gt;0,J135&gt;0,L135&lt;=0,ABS(L135)&lt;K135),-1*MIN(K135,K135+L135,J135)*Rates_previous!$H$33,0)))*IF(VLOOKUP($B135,TOCA_current!$B:$AH,33,FALSE)=0,1,0)*(1-TOCA_previous!AI135)</f>
        <v>0</v>
      </c>
      <c r="J135" s="237">
        <f>MAX(IF(Init!$R$9="Yes",(TOCA_previous!S135/SUMPRODUCT(TOCA_previous!$D$4:$D$137,TOCA_previous!$S$4:$S$137)-TOCA_previous!Y135)*RT1SC!$C$3*VLOOKUP(Init!$R$3,Init!$K:$M,3,FALSE),V135),0)</f>
        <v>0</v>
      </c>
      <c r="K135" s="237">
        <f>IF(Init!$R$9="Yes",TOCA_previous!W135*VLOOKUP(Init!$R$3,Init!$K:$M,3,FALSE),W135)</f>
        <v>0</v>
      </c>
      <c r="L135" s="237">
        <f>IF(Init!$R$9="No",X135,IF(TOCA_previous!AA135=0,SUM(LS_previous!D136:AA136),0))</f>
        <v>1671.0885617600061</v>
      </c>
      <c r="M135" s="218">
        <f>+TOCA_previous!$D135*SUM(Charges_NonSlice!D135:I135)</f>
        <v>1922186.1361310135</v>
      </c>
      <c r="N135" s="218">
        <f>IF(Init!$R$9="Yes",TOCA_previous!AB135*RT1SC!$C$3*VLOOKUP(Init!$R$3,Init!$K:$M,3,FALSE)+IF(VLOOKUP($B135,TOCA_current!B:AS,33,FALSE)=0,SUM(LS_previous!D136:AA136),SUM(LS_previous!D136:AY136)/2),Z135)</f>
        <v>57342.503819036006</v>
      </c>
      <c r="O135" s="219">
        <f t="shared" si="6"/>
        <v>33.521140656800284</v>
      </c>
      <c r="P135" s="217">
        <f>(TOCA_current!AI135-(TOCA_current!AI135/TOCA_current!AF135)*LDD_current!D136)*Rates_current!$E$74*100*12</f>
        <v>2221599.9046206344</v>
      </c>
      <c r="Q135" s="218">
        <f>(TOCA_current!AI135-LDD_current!D136)*Rates_current!$E$75*100*12</f>
        <v>-330264.10997175943</v>
      </c>
      <c r="R135" s="218">
        <f>IF(VLOOKUP($B135,TOCA_current!$B:$AH,33,FALSE)=0,(SUMPRODUCT(LS_Demand_Rates_Restatement!$C$5:$Z$5,LS_current!$D136:$AA136)-SUMPRODUCT(LS_Demand_Rates_Restatement!$C$5:$Z$5,LDD_current!$F136:$AC136)),(SUMPRODUCT(LS_Demand_Rates_Restatement!$C$5:$AX$5,LS_current!$D136:$AY136)-SUMPRODUCT(LS_Demand_Rates_Restatement!$C$5:$AX$5,LDD_current!$F136:$BA136))/2)</f>
        <v>80002.453643031811</v>
      </c>
      <c r="S135" s="218">
        <f>+SUMPRODUCT(LS_Demand_Rates_Restatement!$C$7:$Z$7,Demand_current!D136:AA136)-SUMPRODUCT(LS_Demand_Rates_Restatement!$C$7:$Z$7,LDD_current!BB136:BY136)</f>
        <v>60789.138070397079</v>
      </c>
      <c r="T135" s="218">
        <f>-IRD!G136*Rates_current!$H$32</f>
        <v>0</v>
      </c>
      <c r="U135" s="218">
        <f>+IF(AND(X135&gt;0,V135&gt;0),-1*MIN(X135,V135)*Rates_current!$H$33,IF(AND(X135&lt;0,W135&lt;ABS(X135)),(-1*X135-W135)*Rates_current!$H$33,0))*IF(VLOOKUP($B135,TOCA_current!$B:$AH,33,FALSE)=0,1,0)*(1-TOCA_current!AP135)</f>
        <v>0</v>
      </c>
      <c r="V135" s="237">
        <f>MAX((TOCA_current!S135/SUMPRODUCT(TOCA_current!$D$4:$D$137,TOCA_current!$S$4:$S$137)-TOCA_current!AF135)*RT1SC!$C$4*VLOOKUP(Init!$R$4,Init!$K:$M,3,FALSE),0)</f>
        <v>0</v>
      </c>
      <c r="W135" s="237">
        <f>TOCA_current!X135*VLOOKUP(Init!$R$4,Init!$K:$M,3,FALSE)</f>
        <v>0</v>
      </c>
      <c r="X135" s="237">
        <f>IF(TOCA_current!AH135=0,SUM(LS_current!D136:AA136),0)</f>
        <v>2291.697900182503</v>
      </c>
      <c r="Y135" s="218">
        <f>TOCA_current!D135*SUM(Charges_NonSlice!P135:U135)</f>
        <v>2032127.386362304</v>
      </c>
      <c r="Z135" s="218">
        <f>TOCA_current!AI135*RT1SC!$C$4*VLOOKUP(Init!$R$4,Init!$K:$M,3,FALSE)+IF(VLOOKUP($B135,TOCA_current!B:AM,33,FALSE)=0,SUM(LS_current!D136:AA136),SUM(LS_current!D136:AY136)/2)</f>
        <v>57343.8261295825</v>
      </c>
      <c r="AA135" s="219">
        <f t="shared" si="7"/>
        <v>35.437596747908167</v>
      </c>
      <c r="AB135" s="224">
        <f>IF(TOCA_current!E135=1,"",AA135/O135-1)</f>
        <v>5.7171565571981775E-2</v>
      </c>
      <c r="AC135" s="235">
        <f t="shared" si="8"/>
        <v>84</v>
      </c>
    </row>
    <row r="136" spans="1:29" x14ac:dyDescent="0.25">
      <c r="B136" s="27">
        <v>12026</v>
      </c>
      <c r="C136" s="28" t="s">
        <v>140</v>
      </c>
      <c r="D136" s="217">
        <f>IF(Init!$R$9="Yes",(TOCA_previous!AB136-(TOCA_previous!AB136/IF(TOCA_previous!Y136=0,1,TOCA_previous!Y136))*LDD_previous!D137),(TOCA_current!AI136-(TOCA_current!AI136/TOCA_current!AF136)*LDD_current!D137))*Rates_previous!$E$74*100*12</f>
        <v>15001114.144560002</v>
      </c>
      <c r="E136" s="218">
        <f>IF(Init!$R$9="Yes",(TOCA_previous!AB136-LDD_previous!D137),(TOCA_current!AI136-LDD_current!D137))*Rates_previous!$E$75*100*12</f>
        <v>-2306850.4473600001</v>
      </c>
      <c r="F136" s="218">
        <f>IF(VLOOKUP($B136,TOCA_current!$B:$AH,33,FALSE)=0,(SUMPRODUCT(LS_Demand_Rates_Restatement!$C$4:$Z$4,IF(Init!$R$9="Yes",LS_previous!$D137:$AA137,LS_current!$D137:$AA137))-SUMPRODUCT(LS_Demand_Rates_Restatement!$C$4:$Z$4,IF(Init!$R$9="Yes",LDD_previous!$F137:$AC137,LDD_current!$F137:$AC137))),(SUMPRODUCT(LS_Demand_Rates_Restatement!$C$4:$AX$4,IF(Init!$R$9="Yes",LS_previous!$D137:$AY137,LS_current!$D137:$AY137))-SUMPRODUCT(LS_Demand_Rates_Restatement!$C$4:$AX$4,IF(Init!$R$9="Yes",LDD_previous!$F137:$BA137,LDD_current!$F137:$BA137)))/2)</f>
        <v>-94320.715986238152</v>
      </c>
      <c r="G136" s="218">
        <f>+SUMPRODUCT(LS_Demand_Rates_Restatement!$C$6:$Z$6,IF(Init!$R$9="Yes",Demand_previous!D137:AA137,Demand_current!D137:AA137))-SUMPRODUCT(LS_Demand_Rates_Restatement!$C$6:$Z$6,IF(Init!$R$9="Yes",LDD_previous!BB137:BY137,LDD_current!BB137:BY137))</f>
        <v>870044.93581047014</v>
      </c>
      <c r="H136" s="218">
        <f>-IRD!C137*Rates_previous!$H$32</f>
        <v>0</v>
      </c>
      <c r="I136" s="218">
        <f>+IF(AND(L136&gt;0,J136&gt;0),-1*MIN(L136,J136)*Rates_previous!$H$33,IF(AND(L136&lt;0,K136&lt;ABS(L136)),(-1*L136-K136)*Rates_previous!$H$33,IF(AND(K136&gt;0,J136&gt;0,L136&lt;=0,ABS(L136)&lt;K136),-1*MIN(K136,K136+L136,J136)*Rates_previous!$H$33,0)))*IF(VLOOKUP($B136,TOCA_current!$B:$AH,33,FALSE)=0,1,0)*(1-TOCA_previous!AI136)</f>
        <v>-37927.189140518378</v>
      </c>
      <c r="J136" s="237">
        <f>MAX(IF(Init!$R$9="Yes",(TOCA_previous!S136/SUMPRODUCT(TOCA_previous!$D$4:$D$137,TOCA_previous!$S$4:$S$137)-TOCA_previous!Y136)*RT1SC!$C$3*VLOOKUP(Init!$R$3,Init!$K:$M,3,FALSE),V136),0)</f>
        <v>1.2546502946445532</v>
      </c>
      <c r="K136" s="237">
        <f>IF(Init!$R$9="Yes",TOCA_previous!W136*VLOOKUP(Init!$R$3,Init!$K:$M,3,FALSE),W136)</f>
        <v>0</v>
      </c>
      <c r="L136" s="237">
        <f>IF(Init!$R$9="No",X136,IF(TOCA_previous!AA136=0,SUM(LS_previous!D137:AA137),0))</f>
        <v>-13741.735195839992</v>
      </c>
      <c r="M136" s="218">
        <f>+TOCA_previous!$D136*SUM(Charges_NonSlice!D136:I136)</f>
        <v>13432060.727883715</v>
      </c>
      <c r="N136" s="218">
        <f>IF(Init!$R$9="Yes",TOCA_previous!AB136*RT1SC!$C$3*VLOOKUP(Init!$R$3,Init!$K:$M,3,FALSE)+IF(VLOOKUP($B136,TOCA_current!B:AS,33,FALSE)=0,SUM(LS_previous!D137:AA137),SUM(LS_previous!D137:AY137)/2),Z136)</f>
        <v>383619.14678717603</v>
      </c>
      <c r="O136" s="219">
        <f t="shared" si="6"/>
        <v>35.014051932437944</v>
      </c>
      <c r="P136" s="217">
        <f>(TOCA_current!AI136-(TOCA_current!AI136/TOCA_current!AF136)*LDD_current!D137)*Rates_current!$E$74*100*12</f>
        <v>14960835.457968932</v>
      </c>
      <c r="Q136" s="218">
        <f>(TOCA_current!AI136-LDD_current!D137)*Rates_current!$E$75*100*12</f>
        <v>-2224084.9923892082</v>
      </c>
      <c r="R136" s="218">
        <f>IF(VLOOKUP($B136,TOCA_current!$B:$AH,33,FALSE)=0,(SUMPRODUCT(LS_Demand_Rates_Restatement!$C$5:$Z$5,LS_current!$D137:$AA137)-SUMPRODUCT(LS_Demand_Rates_Restatement!$C$5:$Z$5,LDD_current!$F137:$AC137)),(SUMPRODUCT(LS_Demand_Rates_Restatement!$C$5:$AX$5,LS_current!$D137:$AY137)-SUMPRODUCT(LS_Demand_Rates_Restatement!$C$5:$AX$5,LDD_current!$F137:$BA137))/2)</f>
        <v>431244.93060580391</v>
      </c>
      <c r="S136" s="218">
        <f>+SUMPRODUCT(LS_Demand_Rates_Restatement!$C$7:$Z$7,Demand_current!D137:AA137)-SUMPRODUCT(LS_Demand_Rates_Restatement!$C$7:$Z$7,LDD_current!BB137:BY137)</f>
        <v>903613.45074316219</v>
      </c>
      <c r="T136" s="218">
        <f>-IRD!G137*Rates_current!$H$32</f>
        <v>0</v>
      </c>
      <c r="U136" s="218">
        <f>+IF(AND(X136&gt;0,V136&gt;0),-1*MIN(X136,V136)*Rates_current!$H$33,IF(AND(X136&lt;0,W136&lt;ABS(X136)),(-1*X136-W136)*Rates_current!$H$33,0))*IF(VLOOKUP($B136,TOCA_current!$B:$AH,33,FALSE)=0,1,0)*(1-TOCA_current!AP136)</f>
        <v>114104.27672046995</v>
      </c>
      <c r="V136" s="237">
        <f>MAX((TOCA_current!S136/SUMPRODUCT(TOCA_current!$D$4:$D$137,TOCA_current!$S$4:$S$137)-TOCA_current!AF136)*RT1SC!$C$4*VLOOKUP(Init!$R$4,Init!$K:$M,3,FALSE),0)</f>
        <v>22190.498008085884</v>
      </c>
      <c r="W136" s="237">
        <f>TOCA_current!X136*VLOOKUP(Init!$R$4,Init!$K:$M,3,FALSE)</f>
        <v>0</v>
      </c>
      <c r="X136" s="237">
        <f>IF(TOCA_current!AH136=0,SUM(LS_current!D137:AA137),0)</f>
        <v>12893.13861248248</v>
      </c>
      <c r="Y136" s="218">
        <f>TOCA_current!D136*SUM(Charges_NonSlice!P136:U136)</f>
        <v>14185713.123649161</v>
      </c>
      <c r="Z136" s="218">
        <f>TOCA_current!AI136*RT1SC!$C$4*VLOOKUP(Init!$R$4,Init!$K:$M,3,FALSE)+IF(VLOOKUP($B136,TOCA_current!B:AM,33,FALSE)=0,SUM(LS_current!D137:AA137),SUM(LS_current!D137:AY137)/2)</f>
        <v>383628.58487264242</v>
      </c>
      <c r="AA136" s="219">
        <f t="shared" si="7"/>
        <v>36.977727111650339</v>
      </c>
      <c r="AB136" s="224">
        <f>IF(TOCA_current!E136=1,"",AA136/O136-1)</f>
        <v>5.6082488910493611E-2</v>
      </c>
      <c r="AC136" s="235">
        <f t="shared" si="8"/>
        <v>89</v>
      </c>
    </row>
    <row r="137" spans="1:29" x14ac:dyDescent="0.25">
      <c r="B137" s="27">
        <v>10298</v>
      </c>
      <c r="C137" s="28" t="s">
        <v>141</v>
      </c>
      <c r="D137" s="220">
        <f>IF(Init!$R$9="Yes",(TOCA_previous!AB137-(TOCA_previous!AB137/IF(TOCA_previous!Y137=0,1,TOCA_previous!Y137))*LDD_previous!D138),(TOCA_current!AI137-(TOCA_current!AI137/TOCA_current!AF137)*LDD_current!D138))*Rates_previous!$E$74*100*12</f>
        <v>166197594.46548</v>
      </c>
      <c r="E137" s="176">
        <f>IF(Init!$R$9="Yes",(TOCA_previous!AB137-LDD_previous!D138),(TOCA_current!AI137-LDD_current!D138))*Rates_previous!$E$75*100*12</f>
        <v>-25557634.682879999</v>
      </c>
      <c r="F137" s="176">
        <f>IF(VLOOKUP($B137,TOCA_current!$B:$AH,33,FALSE)=0,(SUMPRODUCT(LS_Demand_Rates_Restatement!$C$4:$Z$4,IF(Init!$R$9="Yes",LS_previous!$D138:$AA138,LS_current!$D138:$AA138))-SUMPRODUCT(LS_Demand_Rates_Restatement!$C$4:$Z$4,IF(Init!$R$9="Yes",LDD_previous!$F138:$AC138,LDD_current!$F138:$AC138))),(SUMPRODUCT(LS_Demand_Rates_Restatement!$C$4:$AX$4,IF(Init!$R$9="Yes",LS_previous!$D138:$AY138,LS_current!$D138:$AY138))-SUMPRODUCT(LS_Demand_Rates_Restatement!$C$4:$AX$4,IF(Init!$R$9="Yes",LDD_previous!$F138:$BA138,LDD_current!$F138:$BA138)))/2)</f>
        <v>1091427.4817336809</v>
      </c>
      <c r="G137" s="234">
        <f>+SUMPRODUCT(LS_Demand_Rates_Restatement!$C$6:$Z$6,IF(Init!$R$9="Yes",Demand_previous!D138:AA138,Demand_current!D138:AA138))-SUMPRODUCT(LS_Demand_Rates_Restatement!$C$6:$Z$6,IF(Init!$R$9="Yes",LDD_previous!BB138:BY138,LDD_current!BB138:BY138))</f>
        <v>3275783.2329986109</v>
      </c>
      <c r="H137" s="221">
        <f>SUMPRODUCT(H4:H136,TOCA_previous!E4:E136)</f>
        <v>-4472547.3800000008</v>
      </c>
      <c r="I137" s="218">
        <f>+IF(AND(L137&gt;0,J137&gt;0),-1*MIN(L137,J137)*Rates_previous!$H$33,IF(AND(L137&lt;0,K137&lt;ABS(L137)),(-1*L137-K137)*Rates_previous!$H$33,IF(AND(K137&gt;0,J137&gt;0,L137&lt;=0,ABS(L137)&lt;K137),-1*MIN(K137,K137+L137,J137)*Rates_previous!$H$33,0)))*IF(VLOOKUP($B137,TOCA_current!$B:$AH,33,FALSE)=0,1,0)*(1-TOCA_previous!AI137)</f>
        <v>37471.969538093486</v>
      </c>
      <c r="J137" s="238">
        <f>MAX(IF(Init!$R$9="Yes",(TOCA_previous!S137/SUMPRODUCT(TOCA_previous!$D$4:$D$137,TOCA_previous!$S$4:$S$137)-TOCA_previous!Y137)*RT1SC!$C$3*VLOOKUP(Init!$R$3,Init!$K:$M,3,FALSE),V137),0)</f>
        <v>69267.989983317122</v>
      </c>
      <c r="K137" s="237">
        <f>IF(Init!$R$9="Yes",TOCA_previous!W137*VLOOKUP(Init!$R$3,Init!$K:$M,3,FALSE),W137)</f>
        <v>314265</v>
      </c>
      <c r="L137" s="238">
        <f>IF(Init!$R$9="No",X137,IF(TOCA_previous!AA137=0,SUM(LS_previous!D138:AA138),0))</f>
        <v>13576.80055728025</v>
      </c>
      <c r="M137" s="176">
        <f>+TOCA_previous!$D137*SUM(Charges_NonSlice!D137:I137)</f>
        <v>140572095.08687037</v>
      </c>
      <c r="N137" s="176">
        <f>IF(Init!$R$9="Yes",TOCA_previous!AB137*RT1SC!$C$3*VLOOKUP(Init!$R$3,Init!$K:$M,3,FALSE)+IF(VLOOKUP($B137,TOCA_current!B:AS,33,FALSE)=0,SUM(LS_previous!D138:AA138),SUM(LS_previous!D138:AY138)/2),Z137)</f>
        <v>4415944.6569613079</v>
      </c>
      <c r="O137" s="222">
        <f t="shared" si="6"/>
        <v>31.832848010282945</v>
      </c>
      <c r="P137" s="220">
        <f>(TOCA_current!AI137-(TOCA_current!AI137/TOCA_current!AF137)*LDD_current!D138)*Rates_current!$E$74*100*12</f>
        <v>175764320.83278668</v>
      </c>
      <c r="Q137" s="176">
        <f>(TOCA_current!AI137-LDD_current!D138)*Rates_current!$E$75*100*12</f>
        <v>-26129208.442932297</v>
      </c>
      <c r="R137" s="218">
        <f>IF(VLOOKUP($B137,TOCA_current!$B:$AH,33,FALSE)=0,(SUMPRODUCT(LS_Demand_Rates_Restatement!$C$5:$Z$5,LS_current!$D138:$AA138)-SUMPRODUCT(LS_Demand_Rates_Restatement!$C$5:$Z$5,LDD_current!$F138:$AC138)),(SUMPRODUCT(LS_Demand_Rates_Restatement!$C$5:$AX$5,LS_current!$D138:$AY138)-SUMPRODUCT(LS_Demand_Rates_Restatement!$C$5:$AX$5,LDD_current!$F138:$BA138))/2)</f>
        <v>-267089.99460277637</v>
      </c>
      <c r="S137" s="234">
        <f>+SUMPRODUCT(LS_Demand_Rates_Restatement!$C$7:$Z$7,Demand_current!D138:AA138)-SUMPRODUCT(LS_Demand_Rates_Restatement!$C$7:$Z$7,LDD_current!BB138:BY138)</f>
        <v>4002143.746285148</v>
      </c>
      <c r="T137" s="221">
        <f>+SUMPRODUCT(T4:T136,TOCA_current!E4:E136)</f>
        <v>-5264188.2662599999</v>
      </c>
      <c r="U137" s="218">
        <f>+IF(AND(X137&gt;0,V137&gt;0),-1*MIN(X137,V137)*Rates_current!$H$33,IF(AND(X137&lt;0,W137&lt;ABS(X137)),(-1*X137-W137)*Rates_current!$H$33,0))*IF(VLOOKUP($B137,TOCA_current!$B:$AH,33,FALSE)=0,1,0)*(1-TOCA_current!AP137)</f>
        <v>0</v>
      </c>
      <c r="V137" s="238">
        <f>MAX((TOCA_current!S137/SUMPRODUCT(TOCA_current!$D$4:$D$137,TOCA_current!$S$4:$S$137)-TOCA_current!AF137)*RT1SC!$C$4*VLOOKUP(Init!$R$4,Init!$K:$M,3,FALSE),0)</f>
        <v>40856.58002875575</v>
      </c>
      <c r="W137" s="237">
        <f>TOCA_current!X137*VLOOKUP(Init!$R$4,Init!$K:$M,3,FALSE)</f>
        <v>404178.19199999998</v>
      </c>
      <c r="X137" s="238">
        <f>IF(TOCA_current!AH137=0,SUM(LS_current!D138:AA138),0)</f>
        <v>-29373.667292826285</v>
      </c>
      <c r="Y137" s="176">
        <f>TOCA_current!D137*SUM(Charges_NonSlice!P137:U137)</f>
        <v>148105977.87527674</v>
      </c>
      <c r="Z137" s="176">
        <f>TOCA_current!AI137*RT1SC!$C$4*VLOOKUP(Init!$R$4,Init!$K:$M,3,FALSE)+IF(VLOOKUP($B137,TOCA_current!B:AM,33,FALSE)=0,SUM(LS_current!D138:AA138),SUM(LS_current!D138:AY138)/2)</f>
        <v>4326136.0302520627</v>
      </c>
      <c r="AA137" s="222">
        <f t="shared" si="7"/>
        <v>34.235164322063014</v>
      </c>
      <c r="AB137" s="225">
        <f>IF(TOCA_current!E137=1,"",AA137/O137-1)</f>
        <v>7.5466584422608118E-2</v>
      </c>
      <c r="AC137" s="235">
        <f t="shared" si="8"/>
        <v>20</v>
      </c>
    </row>
    <row r="138" spans="1:29" x14ac:dyDescent="0.25">
      <c r="B138" s="26"/>
      <c r="C138" s="26"/>
      <c r="D138" s="26"/>
      <c r="E138" s="26"/>
      <c r="F138" s="26"/>
      <c r="G138" s="26"/>
      <c r="H138" s="26"/>
      <c r="I138" s="26"/>
      <c r="J138" s="239"/>
      <c r="K138" s="239"/>
      <c r="L138" s="239"/>
      <c r="M138" s="26"/>
      <c r="P138" s="26"/>
      <c r="Q138" s="26"/>
      <c r="R138" s="26"/>
      <c r="S138" s="26"/>
      <c r="T138" s="26"/>
      <c r="U138" s="26"/>
      <c r="V138" s="239"/>
      <c r="W138" s="239"/>
      <c r="X138" s="239"/>
      <c r="Y138" s="26"/>
    </row>
    <row r="139" spans="1:29" x14ac:dyDescent="0.25">
      <c r="A139" s="72"/>
      <c r="B139" s="26"/>
      <c r="C139" s="26"/>
      <c r="D139" s="26"/>
      <c r="E139" s="26"/>
      <c r="F139" s="26"/>
      <c r="G139" s="26"/>
      <c r="H139" s="26"/>
      <c r="I139" s="26"/>
      <c r="J139" s="239"/>
      <c r="K139" s="239"/>
      <c r="L139" s="239"/>
      <c r="M139" s="26"/>
      <c r="P139" s="26"/>
      <c r="Q139" s="26"/>
      <c r="R139" s="26"/>
      <c r="S139" s="26"/>
      <c r="T139" s="26"/>
      <c r="U139" s="26"/>
      <c r="V139" s="239"/>
      <c r="W139" s="239"/>
      <c r="X139" s="239"/>
      <c r="Y139" s="26"/>
    </row>
    <row r="140" spans="1:29" x14ac:dyDescent="0.25">
      <c r="A140" s="72"/>
      <c r="B140" s="26"/>
      <c r="C140" s="26"/>
      <c r="D140" s="26"/>
      <c r="E140" s="26"/>
      <c r="F140" s="26"/>
      <c r="G140" s="26"/>
      <c r="H140" s="26"/>
      <c r="I140" s="26"/>
      <c r="J140" s="239"/>
      <c r="K140" s="239"/>
      <c r="L140" s="239"/>
      <c r="M140" s="26"/>
      <c r="P140" s="26"/>
      <c r="Q140" s="26"/>
      <c r="R140" s="26"/>
      <c r="S140" s="26"/>
      <c r="T140" s="26"/>
      <c r="U140" s="26"/>
      <c r="V140" s="239"/>
      <c r="W140" s="239"/>
      <c r="X140" s="239"/>
      <c r="Y140" s="26"/>
    </row>
    <row r="141" spans="1:29" x14ac:dyDescent="0.25">
      <c r="A141" s="72"/>
      <c r="B141" s="26"/>
      <c r="C141" s="26"/>
      <c r="D141" s="26"/>
      <c r="E141" s="26"/>
      <c r="F141" s="26"/>
      <c r="G141" s="26"/>
      <c r="H141" s="26"/>
      <c r="I141" s="26"/>
      <c r="J141" s="239"/>
      <c r="K141" s="239"/>
      <c r="L141" s="239"/>
      <c r="M141" s="26"/>
      <c r="P141" s="26"/>
      <c r="Q141" s="26"/>
      <c r="R141" s="26"/>
      <c r="S141" s="26"/>
      <c r="T141" s="26"/>
      <c r="U141" s="26"/>
      <c r="V141" s="239"/>
      <c r="W141" s="239"/>
      <c r="X141" s="239"/>
      <c r="Y141" s="26"/>
    </row>
    <row r="142" spans="1:29" x14ac:dyDescent="0.25">
      <c r="B142" s="26"/>
      <c r="C142" s="26"/>
      <c r="D142" s="26"/>
      <c r="E142" s="26"/>
      <c r="F142" s="26"/>
      <c r="G142" s="26"/>
      <c r="H142" s="26"/>
      <c r="I142" s="26"/>
      <c r="J142" s="239"/>
      <c r="K142" s="239"/>
      <c r="L142" s="239"/>
      <c r="M142" s="26"/>
      <c r="P142" s="26"/>
      <c r="Q142" s="26"/>
      <c r="R142" s="26"/>
      <c r="S142" s="26"/>
      <c r="T142" s="26"/>
      <c r="U142" s="26"/>
      <c r="V142" s="239"/>
      <c r="W142" s="239"/>
      <c r="X142" s="239"/>
      <c r="Y142" s="26"/>
    </row>
    <row r="143" spans="1:29" x14ac:dyDescent="0.25">
      <c r="B143" s="27"/>
      <c r="C143" s="28"/>
    </row>
    <row r="144" spans="1:29" x14ac:dyDescent="0.25">
      <c r="B144" s="27"/>
      <c r="C144" s="28"/>
    </row>
    <row r="145" spans="2:3" x14ac:dyDescent="0.25">
      <c r="B145" s="27"/>
      <c r="C145" s="28"/>
    </row>
    <row r="146" spans="2:3" x14ac:dyDescent="0.25">
      <c r="B146" s="27"/>
      <c r="C146" s="28"/>
    </row>
    <row r="147" spans="2:3" x14ac:dyDescent="0.25">
      <c r="B147" s="27"/>
      <c r="C147" s="28"/>
    </row>
    <row r="148" spans="2:3" x14ac:dyDescent="0.25">
      <c r="B148" s="27"/>
      <c r="C148" s="28"/>
    </row>
    <row r="149" spans="2:3" x14ac:dyDescent="0.25">
      <c r="B149" s="27"/>
      <c r="C149" s="28"/>
    </row>
    <row r="150" spans="2:3" x14ac:dyDescent="0.25">
      <c r="B150" s="27"/>
      <c r="C150" s="28"/>
    </row>
    <row r="151" spans="2:3" x14ac:dyDescent="0.25">
      <c r="B151" s="27"/>
      <c r="C151" s="28"/>
    </row>
    <row r="152" spans="2:3" x14ac:dyDescent="0.25">
      <c r="B152" s="27"/>
      <c r="C152" s="28"/>
    </row>
    <row r="153" spans="2:3" x14ac:dyDescent="0.25">
      <c r="B153" s="27"/>
      <c r="C153" s="28"/>
    </row>
    <row r="154" spans="2:3" x14ac:dyDescent="0.25">
      <c r="B154" s="27"/>
      <c r="C154" s="28"/>
    </row>
    <row r="155" spans="2:3" x14ac:dyDescent="0.25">
      <c r="B155" s="27"/>
      <c r="C155" s="28"/>
    </row>
    <row r="156" spans="2:3" x14ac:dyDescent="0.25">
      <c r="B156" s="27"/>
      <c r="C156" s="28"/>
    </row>
    <row r="157" spans="2:3" x14ac:dyDescent="0.25">
      <c r="B157" s="27"/>
      <c r="C157" s="28"/>
    </row>
    <row r="158" spans="2:3" x14ac:dyDescent="0.25">
      <c r="B158" s="27"/>
      <c r="C158" s="28"/>
    </row>
    <row r="159" spans="2:3" x14ac:dyDescent="0.25">
      <c r="B159" s="27"/>
      <c r="C159" s="28"/>
    </row>
    <row r="160" spans="2:3" x14ac:dyDescent="0.25">
      <c r="B160" s="27"/>
      <c r="C160" s="28"/>
    </row>
    <row r="161" spans="2:3" x14ac:dyDescent="0.25">
      <c r="B161" s="27"/>
      <c r="C161" s="28"/>
    </row>
    <row r="162" spans="2:3" x14ac:dyDescent="0.25">
      <c r="B162" s="27"/>
      <c r="C162" s="28"/>
    </row>
    <row r="163" spans="2:3" x14ac:dyDescent="0.25">
      <c r="B163" s="27"/>
      <c r="C163" s="28"/>
    </row>
    <row r="164" spans="2:3" x14ac:dyDescent="0.25">
      <c r="B164" s="27"/>
      <c r="C164" s="28"/>
    </row>
    <row r="165" spans="2:3" x14ac:dyDescent="0.25">
      <c r="B165" s="27"/>
      <c r="C165" s="28"/>
    </row>
    <row r="166" spans="2:3" x14ac:dyDescent="0.25">
      <c r="B166" s="27"/>
      <c r="C166" s="28"/>
    </row>
    <row r="167" spans="2:3" x14ac:dyDescent="0.25">
      <c r="B167" s="81"/>
      <c r="C167" s="81"/>
    </row>
    <row r="168" spans="2:3" x14ac:dyDescent="0.25">
      <c r="B168" s="81"/>
      <c r="C168" s="81"/>
    </row>
    <row r="169" spans="2:3" x14ac:dyDescent="0.25">
      <c r="B169" s="81"/>
      <c r="C169" s="81"/>
    </row>
  </sheetData>
  <conditionalFormatting sqref="B2">
    <cfRule type="expression" dxfId="2" priority="1" stopIfTrue="1">
      <formula>A1 &gt; 30</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sheetPr>
  <dimension ref="A1:AC169"/>
  <sheetViews>
    <sheetView topLeftCell="B1" zoomScale="85" zoomScaleNormal="85" workbookViewId="0">
      <pane xSplit="2" ySplit="3" topLeftCell="D4" activePane="bottomRight" state="frozen"/>
      <selection activeCell="B1" sqref="B1"/>
      <selection pane="topRight" activeCell="D1" sqref="D1"/>
      <selection pane="bottomLeft" activeCell="B4" sqref="B4"/>
      <selection pane="bottomRight" activeCell="F4" sqref="F4"/>
    </sheetView>
  </sheetViews>
  <sheetFormatPr defaultRowHeight="15" outlineLevelCol="1" x14ac:dyDescent="0.25"/>
  <cols>
    <col min="1" max="1" width="9.5703125" style="26" customWidth="1"/>
    <col min="2" max="2" width="9.140625" style="82"/>
    <col min="3" max="3" width="28.140625" style="82" customWidth="1"/>
    <col min="4" max="4" width="15.28515625" bestFit="1" customWidth="1"/>
    <col min="5" max="5" width="15" bestFit="1" customWidth="1"/>
    <col min="6" max="6" width="14.28515625" bestFit="1" customWidth="1"/>
    <col min="7" max="7" width="13.42578125" bestFit="1" customWidth="1"/>
    <col min="8" max="8" width="14" bestFit="1" customWidth="1"/>
    <col min="9" max="9" width="14" customWidth="1"/>
    <col min="10" max="12" width="14" style="235" customWidth="1" outlineLevel="1"/>
    <col min="13" max="13" width="15.28515625" bestFit="1" customWidth="1"/>
    <col min="14" max="14" width="13.28515625" bestFit="1" customWidth="1"/>
    <col min="15" max="15" width="13.42578125" bestFit="1" customWidth="1"/>
    <col min="16" max="16" width="15.28515625" bestFit="1" customWidth="1"/>
    <col min="17" max="17" width="15" bestFit="1" customWidth="1"/>
    <col min="18" max="18" width="14.28515625" bestFit="1" customWidth="1"/>
    <col min="19" max="19" width="13.42578125" bestFit="1" customWidth="1"/>
    <col min="20" max="20" width="14" bestFit="1" customWidth="1"/>
    <col min="21" max="21" width="14" customWidth="1"/>
    <col min="22" max="24" width="14" style="235" customWidth="1" outlineLevel="1"/>
    <col min="25" max="25" width="15.28515625" bestFit="1" customWidth="1"/>
    <col min="26" max="26" width="13.28515625" bestFit="1" customWidth="1"/>
    <col min="27" max="27" width="13.42578125" bestFit="1" customWidth="1"/>
    <col min="29" max="29" width="9.140625" style="235"/>
  </cols>
  <sheetData>
    <row r="1" spans="1:29" ht="15.75" x14ac:dyDescent="0.25">
      <c r="B1" s="202" t="s">
        <v>284</v>
      </c>
      <c r="C1" s="203"/>
      <c r="J1"/>
      <c r="K1"/>
      <c r="L1"/>
    </row>
    <row r="2" spans="1:29" x14ac:dyDescent="0.25">
      <c r="A2" s="204" t="s">
        <v>1</v>
      </c>
      <c r="B2" s="205"/>
      <c r="C2" s="203"/>
      <c r="D2" s="184" t="s">
        <v>210</v>
      </c>
      <c r="P2" s="184" t="s">
        <v>211</v>
      </c>
    </row>
    <row r="3" spans="1:29" s="247" customFormat="1" x14ac:dyDescent="0.25">
      <c r="A3" s="243" t="s">
        <v>2</v>
      </c>
      <c r="B3" s="244" t="s">
        <v>3</v>
      </c>
      <c r="C3" s="206" t="s">
        <v>4</v>
      </c>
      <c r="D3" s="245" t="s">
        <v>289</v>
      </c>
      <c r="E3" s="245" t="s">
        <v>290</v>
      </c>
      <c r="F3" s="245" t="s">
        <v>291</v>
      </c>
      <c r="G3" s="245" t="s">
        <v>292</v>
      </c>
      <c r="H3" s="245" t="s">
        <v>293</v>
      </c>
      <c r="I3" s="245" t="s">
        <v>303</v>
      </c>
      <c r="J3" s="246" t="s">
        <v>304</v>
      </c>
      <c r="K3" s="246" t="s">
        <v>305</v>
      </c>
      <c r="L3" s="246" t="s">
        <v>306</v>
      </c>
      <c r="M3" s="245" t="s">
        <v>244</v>
      </c>
      <c r="N3" s="245" t="s">
        <v>295</v>
      </c>
      <c r="O3" s="245" t="s">
        <v>301</v>
      </c>
      <c r="P3" s="245" t="s">
        <v>289</v>
      </c>
      <c r="Q3" s="245" t="s">
        <v>290</v>
      </c>
      <c r="R3" s="245" t="s">
        <v>291</v>
      </c>
      <c r="S3" s="245" t="s">
        <v>292</v>
      </c>
      <c r="T3" s="245" t="s">
        <v>293</v>
      </c>
      <c r="U3" s="245" t="s">
        <v>303</v>
      </c>
      <c r="V3" s="246" t="s">
        <v>304</v>
      </c>
      <c r="W3" s="246" t="s">
        <v>305</v>
      </c>
      <c r="X3" s="246" t="s">
        <v>306</v>
      </c>
      <c r="Y3" s="245" t="s">
        <v>244</v>
      </c>
      <c r="Z3" s="245" t="s">
        <v>295</v>
      </c>
      <c r="AA3" s="245" t="s">
        <v>301</v>
      </c>
      <c r="AB3" s="245" t="s">
        <v>302</v>
      </c>
      <c r="AC3" s="246" t="s">
        <v>307</v>
      </c>
    </row>
    <row r="4" spans="1:29" x14ac:dyDescent="0.25">
      <c r="B4" s="27">
        <v>10005</v>
      </c>
      <c r="C4" s="28" t="s">
        <v>8</v>
      </c>
      <c r="D4" s="214">
        <f>IF(Init!$R$9="Yes",(TOCA_previous!AB4-(TOCA_previous!AB4/IF(TOCA_previous!Y4=0,1,TOCA_previous!Y4))*LDD_previous!D5),(TOCA_current!AI4-(TOCA_current!AI4/TOCA_current!AF4)*LDD_current!D5))*Rates_previous!$E$74*100*12</f>
        <v>169417.52269061521</v>
      </c>
      <c r="E4" s="215">
        <f>IF(Init!$R$9="Yes",(TOCA_previous!AB4-LDD_previous!D5),(TOCA_current!AI4-LDD_current!D5))*Rates_previous!$E$75*100*12</f>
        <v>-26052.790762291199</v>
      </c>
      <c r="F4" s="218">
        <f>IF(VLOOKUP($B4,TOCA_current!$B:$AH,33,FALSE)=0,(SUMPRODUCT(LS_Demand_Rates_Restatement!$C$4:$Z$4,IF(Init!$R$9="Yes",LS_previous!$D5:$AA5,LS_current!$D5:$AA5))-SUMPRODUCT(LS_Demand_Rates_Restatement!$C$4:$Z$4,IF(Init!$R$9="Yes",LDD_previous!$F5:$AC5,LDD_current!$F5:$AC5))),(SUMPRODUCT(LS_Demand_Rates_Restatement!$C$4:$AX$4,IF(Init!$R$9="Yes",LS_previous!$D5:$AY5,LS_current!$D5:$AY5))-SUMPRODUCT(LS_Demand_Rates_Restatement!$C$4:$AX$4,IF(Init!$R$9="Yes",LDD_previous!$F5:$BA5,LDD_current!$F5:$BA5)))/2)</f>
        <v>882.40664053106138</v>
      </c>
      <c r="G4" s="215">
        <f>+SUMPRODUCT(LS_Demand_Rates_Restatement!$C$6:$Z$6,IF(Init!$R$9="Yes",Demand_previous!D5:AA5,Demand_current!D5:AA5))-SUMPRODUCT(LS_Demand_Rates_Restatement!$C$6:$Z$6,IF(Init!$R$9="Yes",LDD_previous!BB5:BY5,LDD_current!BB5:BY5))</f>
        <v>14267.809854905587</v>
      </c>
      <c r="H4" s="215">
        <f>-IRD!C5*Rates_previous!$H$32</f>
        <v>0</v>
      </c>
      <c r="I4" s="215">
        <f>+IF(AND(L4&gt;0,J4&gt;0),-1*MIN(L4,J4)*Rates_previous!$H$33,IF(AND(L4&lt;0,K4&lt;ABS(L4)),(-1*L4-K4)*Rates_previous!$H$33,IF(AND(K4&gt;0,J4&gt;0,L4&lt;=0,ABS(L4)&lt;K4),-1*MIN(K4,K4+L4,J4)*Rates_previous!$H$33,0)))*IF(VLOOKUP($B4,TOCA_current!$B:$AH,33,FALSE)=0,1,0)*(1-TOCA_previous!AI4)</f>
        <v>-220.92213768895232</v>
      </c>
      <c r="J4" s="236">
        <f>MAX(IF(Init!$R$9="Yes",(TOCA_previous!S4/SUMPRODUCT(TOCA_previous!$D$4:$D$137,TOCA_previous!$S$4:$S$137)-TOCA_previous!Y4)*RT1SC!$C$3*VLOOKUP(Init!$R$3,Init!$K:$M,3,FALSE),V4),0)</f>
        <v>0</v>
      </c>
      <c r="K4" s="236">
        <f>IF(Init!$R$9="Yes",TOCA_previous!W4*VLOOKUP(Init!$R$3,Init!$K:$M,3,FALSE),W4)</f>
        <v>0</v>
      </c>
      <c r="L4" s="236">
        <f>IF(Init!$R$9="No",X4,IF(TOCA_previous!AA4=0,SUM(LS_previous!D5:AA5),0))</f>
        <v>-85.945253919999459</v>
      </c>
      <c r="M4" s="215">
        <f>+TOCA_previous!$D4*SUM('Charges_NonSlice with Prev LS'!D4:I4)</f>
        <v>158294.02628607169</v>
      </c>
      <c r="N4" s="215">
        <f>IF(Init!$R$9="Yes",TOCA_previous!AB4*RT1SC!$C$3*VLOOKUP(Init!$R$3,Init!$K:$M,3,FALSE)+IF(VLOOKUP($B4,TOCA_current!B:AO,33,FALSE)=0,SUM(LS_previous!D5:AA5),SUM(LS_previous!D5:AY5)/2),Z4)</f>
        <v>4732.5525619880009</v>
      </c>
      <c r="O4" s="216">
        <f>+M4/N4</f>
        <v>33.447917210152909</v>
      </c>
      <c r="P4" s="214">
        <f>(TOCA_current!AI4-(TOCA_current!AI4/TOCA_current!AF4)*LDD_current!D5)*Rates_current!$E$74*100*12</f>
        <v>178210.67981410876</v>
      </c>
      <c r="Q4" s="215">
        <f>(TOCA_current!AI4-LDD_current!D5)*Rates_current!$E$75*100*12</f>
        <v>-26492.885345311224</v>
      </c>
      <c r="R4" s="218">
        <f>IF(VLOOKUP($B4,TOCA_current!$B:$AH,33,FALSE)=0,(SUMPRODUCT(LS_Demand_Rates_Restatement!$C$4:$Z$4,LS_current!$D5:$AA5)-SUMPRODUCT(LS_Demand_Rates_Restatement!$C$4:$Z$4,LDD_current!$F5:$AC5)),(SUMPRODUCT(LS_Demand_Rates_Restatement!$C$4:$AX$4,LS_current!$D5:$AY5)-SUMPRODUCT(LS_Demand_Rates_Restatement!$C$4:$AX$4,LDD_current!$F5:$BA5))/2)</f>
        <v>4167.3150765080836</v>
      </c>
      <c r="S4" s="215">
        <f>+SUMPRODUCT(LS_Demand_Rates_Restatement!$C$7:$Z$7,Demand_current!D5:AA5)-SUMPRODUCT(LS_Demand_Rates_Restatement!$C$7:$Z$7,LDD_current!BB5:BY5)</f>
        <v>14649.63084742606</v>
      </c>
      <c r="T4" s="215">
        <f>-IRD!G5*Rates_current!$H$32</f>
        <v>0</v>
      </c>
      <c r="U4" s="215">
        <f>+IF(AND(X4&gt;0,V4&gt;0),-1*MIN(X4,V4)*Rates_current!$H$33,IF(AND(X4&lt;0,W4&lt;ABS(X4)),(-1*X4-W4)*Rates_current!$H$33,0))*IF(VLOOKUP($B4,TOCA_current!$B:$AH,33,FALSE)=0,1,0)*(1-TOCA_current!AP4)</f>
        <v>78.87306211039693</v>
      </c>
      <c r="V4" s="236">
        <f>MAX((TOCA_current!S4/SUMPRODUCT(TOCA_current!$D$4:$D$137,TOCA_current!$S$4:$S$137)-TOCA_current!AF4)*RT1SC!$C$4*VLOOKUP(Init!$R$4,Init!$K:$M,3,FALSE),0)</f>
        <v>37.793446500141847</v>
      </c>
      <c r="W4" s="236">
        <f>TOCA_current!X4*VLOOKUP(Init!$R$4,Init!$K:$M,3,FALSE)</f>
        <v>0</v>
      </c>
      <c r="X4" s="236">
        <f>IF(TOCA_current!AH4=0,SUM(LS_current!D5:AA5),0)</f>
        <v>9.5317758373844441</v>
      </c>
      <c r="Y4" s="215">
        <f>TOCA_current!D4*SUM('Charges_NonSlice with Prev LS'!P4:U4)</f>
        <v>170613.6134548421</v>
      </c>
      <c r="Z4" s="215">
        <f>TOCA_current!AI4*RT1SC!$C$4*VLOOKUP(Init!$R$4,Init!$K:$M,3,FALSE)+IF(VLOOKUP($B4,TOCA_current!B:AI,33,FALSE)=0,SUM(LS_current!D5:AA5),SUM(LS_current!D5:AY5)/2)</f>
        <v>4732.6670111173853</v>
      </c>
      <c r="AA4" s="216">
        <f>+Y4/Z4</f>
        <v>36.050204473303971</v>
      </c>
      <c r="AB4" s="223">
        <f>IF(TOCA_current!E4=1,"",AA4/O4-1)</f>
        <v>7.7801175086655405E-2</v>
      </c>
      <c r="AC4" s="235">
        <f>IF(AB4="","",RANK(AB4,$AB$4:$AB$137))</f>
        <v>53</v>
      </c>
    </row>
    <row r="5" spans="1:29" x14ac:dyDescent="0.25">
      <c r="B5" s="27">
        <v>10015</v>
      </c>
      <c r="C5" s="28" t="s">
        <v>9</v>
      </c>
      <c r="D5" s="217">
        <f>IF(Init!$R$9="Yes",(TOCA_previous!AB5-(TOCA_previous!AB5/IF(TOCA_previous!Y5=0,1,TOCA_previous!Y5))*LDD_previous!D6),(TOCA_current!AI5-(TOCA_current!AI5/TOCA_current!AF5)*LDD_current!D6))*Rates_previous!$E$74*100*12</f>
        <v>199792.07964000001</v>
      </c>
      <c r="E5" s="218">
        <f>IF(Init!$R$9="Yes",(TOCA_previous!AB5-LDD_previous!D6),(TOCA_current!AI5-LDD_current!D6))*Rates_previous!$E$75*100*12</f>
        <v>-30723.747840000004</v>
      </c>
      <c r="F5" s="218">
        <f>IF(VLOOKUP($B5,TOCA_current!$B:$AH,33,FALSE)=0,(SUMPRODUCT(LS_Demand_Rates_Restatement!$C$4:$Z$4,IF(Init!$R$9="Yes",LS_previous!$D6:$AA6,LS_current!$D6:$AA6))-SUMPRODUCT(LS_Demand_Rates_Restatement!$C$4:$Z$4,IF(Init!$R$9="Yes",LDD_previous!$F6:$AC6,LDD_current!$F6:$AC6))),(SUMPRODUCT(LS_Demand_Rates_Restatement!$C$4:$AX$4,IF(Init!$R$9="Yes",LS_previous!$D6:$AY6,LS_current!$D6:$AY6))-SUMPRODUCT(LS_Demand_Rates_Restatement!$C$4:$AX$4,IF(Init!$R$9="Yes",LDD_previous!$F6:$BA6,LDD_current!$F6:$BA6)))/2)</f>
        <v>-10516.604702668035</v>
      </c>
      <c r="G5" s="218">
        <f>+SUMPRODUCT(LS_Demand_Rates_Restatement!$C$6:$Z$6,IF(Init!$R$9="Yes",Demand_previous!D6:AA6,Demand_current!D6:AA6))-SUMPRODUCT(LS_Demand_Rates_Restatement!$C$6:$Z$6,IF(Init!$R$9="Yes",LDD_previous!BB6:BY6,LDD_current!BB6:BY6))</f>
        <v>12706.225837606837</v>
      </c>
      <c r="H5" s="218">
        <f>-IRD!C6*Rates_previous!$H$32</f>
        <v>0</v>
      </c>
      <c r="I5" s="218">
        <f>+IF(AND(L5&gt;0,J5&gt;0),-1*MIN(L5,J5)*Rates_previous!$H$33,IF(AND(L5&lt;0,K5&lt;ABS(L5)),(-1*L5-K5)*Rates_previous!$H$33,IF(AND(K5&gt;0,J5&gt;0,L5&lt;=0,ABS(L5)&lt;K5),-1*MIN(K5,K5+L5,J5)*Rates_previous!$H$33,0)))*IF(VLOOKUP($B5,TOCA_current!$B:$AH,33,FALSE)=0,1,0)*(1-TOCA_previous!AI5)</f>
        <v>-157.03498296960063</v>
      </c>
      <c r="J5" s="237">
        <f>MAX(IF(Init!$R$9="Yes",(TOCA_previous!S5/SUMPRODUCT(TOCA_previous!$D$4:$D$137,TOCA_previous!$S$4:$S$137)-TOCA_previous!Y5)*RT1SC!$C$3*VLOOKUP(Init!$R$3,Init!$K:$M,3,FALSE),V5),0)</f>
        <v>0</v>
      </c>
      <c r="K5" s="237">
        <f>IF(Init!$R$9="Yes",TOCA_previous!W5*VLOOKUP(Init!$R$3,Init!$K:$M,3,FALSE),W5)</f>
        <v>0</v>
      </c>
      <c r="L5" s="237">
        <f>IF(Init!$R$9="No",X5,IF(TOCA_previous!AA5=0,SUM(LS_previous!D6:AA6),0))</f>
        <v>-56.896732960000236</v>
      </c>
      <c r="M5" s="218">
        <f>+TOCA_previous!$D5*SUM('Charges_NonSlice with Prev LS'!D5:I5)</f>
        <v>171100.91795196923</v>
      </c>
      <c r="N5" s="218">
        <f>IF(Init!$R$9="Yes",TOCA_previous!AB5*RT1SC!$C$3*VLOOKUP(Init!$R$3,Init!$K:$M,3,FALSE)+IF(VLOOKUP($B5,TOCA_current!B:AO,33,FALSE)=0,SUM(LS_previous!D6:AA6),SUM(LS_previous!D6:AY6)/2),Z5)</f>
        <v>5235.3473106439997</v>
      </c>
      <c r="O5" s="219">
        <f t="shared" ref="O5:O68" si="0">+M5/N5</f>
        <v>32.681865748257707</v>
      </c>
      <c r="P5" s="217">
        <f>(TOCA_current!AI5-(TOCA_current!AI5/TOCA_current!AF5)*LDD_current!D6)*Rates_current!$E$74*100*12</f>
        <v>201243.53453555162</v>
      </c>
      <c r="Q5" s="218">
        <f>(TOCA_current!AI5-LDD_current!D6)*Rates_current!$E$75*100*12</f>
        <v>-29916.960602455762</v>
      </c>
      <c r="R5" s="218">
        <f>IF(VLOOKUP($B5,TOCA_current!$B:$AH,33,FALSE)=0,(SUMPRODUCT(LS_Demand_Rates_Restatement!$C$4:$Z$4,LS_current!$D6:$AA6)-SUMPRODUCT(LS_Demand_Rates_Restatement!$C$4:$Z$4,LDD_current!$F6:$AC6)),(SUMPRODUCT(LS_Demand_Rates_Restatement!$C$4:$AX$4,LS_current!$D6:$AY6)-SUMPRODUCT(LS_Demand_Rates_Restatement!$C$4:$AX$4,LDD_current!$F6:$BA6))/2)</f>
        <v>-835.40042088371774</v>
      </c>
      <c r="S5" s="218">
        <f>+SUMPRODUCT(LS_Demand_Rates_Restatement!$C$7:$Z$7,Demand_current!D6:AA6)-SUMPRODUCT(LS_Demand_Rates_Restatement!$C$7:$Z$7,LDD_current!BB6:BY6)</f>
        <v>14144.185023076921</v>
      </c>
      <c r="T5" s="218">
        <f>-IRD!G6*Rates_current!$H$32</f>
        <v>0</v>
      </c>
      <c r="U5" s="218">
        <f>+IF(AND(X5&gt;0,V5&gt;0),-1*MIN(X5,V5)*Rates_current!$H$33,IF(AND(X5&lt;0,W5&lt;ABS(X5)),(-1*X5-W5)*Rates_current!$H$33,0))*IF(VLOOKUP($B5,TOCA_current!$B:$AH,33,FALSE)=0,1,0)*(1-TOCA_current!AP5)</f>
        <v>21.399114623134235</v>
      </c>
      <c r="V5" s="237">
        <f>MAX((TOCA_current!S5/SUMPRODUCT(TOCA_current!$D$4:$D$137,TOCA_current!$S$4:$S$137)-TOCA_current!AF5)*RT1SC!$C$4*VLOOKUP(Init!$R$4,Init!$K:$M,3,FALSE),0)</f>
        <v>2.4179790534614956</v>
      </c>
      <c r="W5" s="237">
        <f>TOCA_current!X5*VLOOKUP(Init!$R$4,Init!$K:$M,3,FALSE)</f>
        <v>0</v>
      </c>
      <c r="X5" s="237">
        <f>IF(TOCA_current!AH5=0,SUM(LS_current!D6:AA6),0)</f>
        <v>248.57827630622575</v>
      </c>
      <c r="Y5" s="218">
        <f>TOCA_current!D5*SUM('Charges_NonSlice with Prev LS'!P5:U5)</f>
        <v>184656.75764991218</v>
      </c>
      <c r="Z5" s="218">
        <f>TOCA_current!AI5*RT1SC!$C$4*VLOOKUP(Init!$R$4,Init!$K:$M,3,FALSE)+IF(VLOOKUP($B5,TOCA_current!B:AI,33,FALSE)=0,SUM(LS_current!D6:AA6),SUM(LS_current!D6:AY6)/2)</f>
        <v>5235.473011738226</v>
      </c>
      <c r="AA5" s="219">
        <f t="shared" ref="AA5:AA68" si="1">+Y5/Z5</f>
        <v>35.270310292098024</v>
      </c>
      <c r="AB5" s="224">
        <f>IF(TOCA_current!E5=1,"",AA5/O5-1)</f>
        <v>7.9201247682082254E-2</v>
      </c>
      <c r="AC5" s="235">
        <f t="shared" ref="AC5:AC68" si="2">IF(AB5="","",RANK(AB5,$AB$4:$AB$137))</f>
        <v>35</v>
      </c>
    </row>
    <row r="6" spans="1:29" x14ac:dyDescent="0.25">
      <c r="B6" s="27">
        <v>10024</v>
      </c>
      <c r="C6" s="28" t="s">
        <v>10</v>
      </c>
      <c r="D6" s="217">
        <f>IF(Init!$R$9="Yes",(TOCA_previous!AB6-(TOCA_previous!AB6/IF(TOCA_previous!Y6=0,1,TOCA_previous!Y6))*LDD_previous!D7),(TOCA_current!AI6-(TOCA_current!AI6/TOCA_current!AF6)*LDD_current!D7))*Rates_previous!$E$74*100*12</f>
        <v>34696047.865680002</v>
      </c>
      <c r="E6" s="218">
        <f>IF(Init!$R$9="Yes",(TOCA_previous!AB6-LDD_previous!D7),(TOCA_current!AI6-LDD_current!D7))*Rates_previous!$E$75*100*12</f>
        <v>-5335509.934080001</v>
      </c>
      <c r="F6" s="218">
        <f>IF(VLOOKUP($B6,TOCA_current!$B:$AH,33,FALSE)=0,(SUMPRODUCT(LS_Demand_Rates_Restatement!$C$4:$Z$4,IF(Init!$R$9="Yes",LS_previous!$D7:$AA7,LS_current!$D7:$AA7))-SUMPRODUCT(LS_Demand_Rates_Restatement!$C$4:$Z$4,IF(Init!$R$9="Yes",LDD_previous!$F7:$AC7,LDD_current!$F7:$AC7))),(SUMPRODUCT(LS_Demand_Rates_Restatement!$C$4:$AX$4,IF(Init!$R$9="Yes",LS_previous!$D7:$AY7,LS_current!$D7:$AY7))-SUMPRODUCT(LS_Demand_Rates_Restatement!$C$4:$AX$4,IF(Init!$R$9="Yes",LDD_previous!$F7:$BA7,LDD_current!$F7:$BA7)))/2)</f>
        <v>-611537.08085316559</v>
      </c>
      <c r="G6" s="218">
        <f>+SUMPRODUCT(LS_Demand_Rates_Restatement!$C$6:$Z$6,IF(Init!$R$9="Yes",Demand_previous!D7:AA7,Demand_current!D7:AA7))-SUMPRODUCT(LS_Demand_Rates_Restatement!$C$6:$Z$6,IF(Init!$R$9="Yes",LDD_previous!BB7:BY7,LDD_current!BB7:BY7))</f>
        <v>0</v>
      </c>
      <c r="H6" s="218">
        <f>-IRD!C7*Rates_previous!$H$32</f>
        <v>-3122392</v>
      </c>
      <c r="I6" s="218">
        <f>+IF(AND(L6&gt;0,J6&gt;0),-1*MIN(L6,J6)*Rates_previous!$H$33,IF(AND(L6&lt;0,K6&lt;ABS(L6)),(-1*L6-K6)*Rates_previous!$H$33,IF(AND(K6&gt;0,J6&gt;0,L6&lt;=0,ABS(L6)&lt;K6),-1*MIN(K6,K6+L6,J6)*Rates_previous!$H$33,0)))*IF(VLOOKUP($B6,TOCA_current!$B:$AH,33,FALSE)=0,1,0)*(1-TOCA_previous!AI6)</f>
        <v>0</v>
      </c>
      <c r="J6" s="237">
        <f>MAX(IF(Init!$R$9="Yes",(TOCA_previous!S6/SUMPRODUCT(TOCA_previous!$D$4:$D$137,TOCA_previous!$S$4:$S$137)-TOCA_previous!Y6)*RT1SC!$C$3*VLOOKUP(Init!$R$3,Init!$K:$M,3,FALSE),V6),0)</f>
        <v>1.1129573740873928</v>
      </c>
      <c r="K6" s="237">
        <f>IF(Init!$R$9="Yes",TOCA_previous!W6*VLOOKUP(Init!$R$3,Init!$K:$M,3,FALSE),W6)</f>
        <v>0</v>
      </c>
      <c r="L6" s="237">
        <f>IF(Init!$R$9="No",X6,IF(TOCA_previous!AA6=0,SUM(LS_previous!D7:AA7),0))</f>
        <v>0</v>
      </c>
      <c r="M6" s="218">
        <f>+TOCA_previous!$D6*SUM('Charges_NonSlice with Prev LS'!D6:I6)</f>
        <v>25626608.850746837</v>
      </c>
      <c r="N6" s="218">
        <f>IF(Init!$R$9="Yes",TOCA_previous!AB6*RT1SC!$C$3*VLOOKUP(Init!$R$3,Init!$K:$M,3,FALSE)+IF(VLOOKUP($B6,TOCA_current!B:AO,33,FALSE)=0,SUM(LS_previous!D7:AA7),SUM(LS_previous!D7:AY7)/2),Z6)</f>
        <v>919015.21067752806</v>
      </c>
      <c r="O6" s="219">
        <f t="shared" si="0"/>
        <v>27.884858218890699</v>
      </c>
      <c r="P6" s="217">
        <f>(TOCA_current!AI6-(TOCA_current!AI6/TOCA_current!AF6)*LDD_current!D7)*Rates_current!$E$74*100*12</f>
        <v>36850834.830149055</v>
      </c>
      <c r="Q6" s="218">
        <f>(TOCA_current!AI6-LDD_current!D7)*Rates_current!$E$75*100*12</f>
        <v>-5478262.8238245957</v>
      </c>
      <c r="R6" s="218">
        <f>IF(VLOOKUP($B6,TOCA_current!$B:$AH,33,FALSE)=0,(SUMPRODUCT(LS_Demand_Rates_Restatement!$C$4:$Z$4,LS_current!$D7:$AA7)-SUMPRODUCT(LS_Demand_Rates_Restatement!$C$4:$Z$4,LDD_current!$F7:$AC7)),(SUMPRODUCT(LS_Demand_Rates_Restatement!$C$4:$AX$4,LS_current!$D7:$AY7)-SUMPRODUCT(LS_Demand_Rates_Restatement!$C$4:$AX$4,LDD_current!$F7:$BA7))/2)</f>
        <v>-458126.78709439421</v>
      </c>
      <c r="S6" s="218">
        <f>+SUMPRODUCT(LS_Demand_Rates_Restatement!$C$7:$Z$7,Demand_current!D7:AA7)-SUMPRODUCT(LS_Demand_Rates_Restatement!$C$7:$Z$7,LDD_current!BB7:BY7)</f>
        <v>0</v>
      </c>
      <c r="T6" s="218">
        <f>-IRD!G7*Rates_current!$H$32</f>
        <v>-3675055.3840000001</v>
      </c>
      <c r="U6" s="218">
        <f>+IF(AND(X6&gt;0,V6&gt;0),-1*MIN(X6,V6)*Rates_current!$H$33,IF(AND(X6&lt;0,W6&lt;ABS(X6)),(-1*X6-W6)*Rates_current!$H$33,0))*IF(VLOOKUP($B6,TOCA_current!$B:$AH,33,FALSE)=0,1,0)*(1-TOCA_current!AP6)</f>
        <v>0</v>
      </c>
      <c r="V6" s="237">
        <f>MAX((TOCA_current!S6/SUMPRODUCT(TOCA_current!$D$4:$D$137,TOCA_current!$S$4:$S$137)-TOCA_current!AF6)*RT1SC!$C$4*VLOOKUP(Init!$R$4,Init!$K:$M,3,FALSE),0)</f>
        <v>0</v>
      </c>
      <c r="W6" s="237">
        <f>TOCA_current!X6*VLOOKUP(Init!$R$4,Init!$K:$M,3,FALSE)</f>
        <v>41890.896000000001</v>
      </c>
      <c r="X6" s="237">
        <f>IF(TOCA_current!AH6=0,SUM(LS_current!D7:AA7),0)</f>
        <v>0</v>
      </c>
      <c r="Y6" s="218">
        <f>TOCA_current!D6*SUM('Charges_NonSlice with Prev LS'!P6:U6)</f>
        <v>27239389.835230064</v>
      </c>
      <c r="Z6" s="218">
        <f>TOCA_current!AI6*RT1SC!$C$4*VLOOKUP(Init!$R$4,Init!$K:$M,3,FALSE)+IF(VLOOKUP($B6,TOCA_current!B:AI,33,FALSE)=0,SUM(LS_current!D7:AA7),SUM(LS_current!D7:AY7)/2)</f>
        <v>913177.70674153976</v>
      </c>
      <c r="AA6" s="219">
        <f t="shared" si="1"/>
        <v>29.829232179164151</v>
      </c>
      <c r="AB6" s="224">
        <f>IF(TOCA_current!E6=1,"",AA6/O6-1)</f>
        <v>6.9728665823239888E-2</v>
      </c>
      <c r="AC6" s="235">
        <f t="shared" si="2"/>
        <v>98</v>
      </c>
    </row>
    <row r="7" spans="1:29" x14ac:dyDescent="0.25">
      <c r="B7" s="27">
        <v>10025</v>
      </c>
      <c r="C7" s="28" t="s">
        <v>11</v>
      </c>
      <c r="D7" s="217">
        <f>IF(Init!$R$9="Yes",(TOCA_previous!AB7-(TOCA_previous!AB7/IF(TOCA_previous!Y7=0,1,TOCA_previous!Y7))*LDD_previous!D8),(TOCA_current!AI7-(TOCA_current!AI7/TOCA_current!AF7)*LDD_current!D8))*Rates_previous!$E$74*100*12</f>
        <v>20690320.086107917</v>
      </c>
      <c r="E7" s="218">
        <f>IF(Init!$R$9="Yes",(TOCA_previous!AB7-LDD_previous!D8),(TOCA_current!AI7-LDD_current!D8))*Rates_previous!$E$75*100*12</f>
        <v>-3181728.6160687096</v>
      </c>
      <c r="F7" s="218">
        <f>IF(VLOOKUP($B7,TOCA_current!$B:$AH,33,FALSE)=0,(SUMPRODUCT(LS_Demand_Rates_Restatement!$C$4:$Z$4,IF(Init!$R$9="Yes",LS_previous!$D8:$AA8,LS_current!$D8:$AA8))-SUMPRODUCT(LS_Demand_Rates_Restatement!$C$4:$Z$4,IF(Init!$R$9="Yes",LDD_previous!$F8:$AC8,LDD_current!$F8:$AC8))),(SUMPRODUCT(LS_Demand_Rates_Restatement!$C$4:$AX$4,IF(Init!$R$9="Yes",LS_previous!$D8:$AY8,LS_current!$D8:$AY8))-SUMPRODUCT(LS_Demand_Rates_Restatement!$C$4:$AX$4,IF(Init!$R$9="Yes",LDD_previous!$F8:$BA8,LDD_current!$F8:$BA8)))/2)</f>
        <v>781439.74291053892</v>
      </c>
      <c r="G7" s="218">
        <f>+SUMPRODUCT(LS_Demand_Rates_Restatement!$C$6:$Z$6,IF(Init!$R$9="Yes",Demand_previous!D8:AA8,Demand_current!D8:AA8))-SUMPRODUCT(LS_Demand_Rates_Restatement!$C$6:$Z$6,IF(Init!$R$9="Yes",LDD_previous!BB8:BY8,LDD_current!BB8:BY8))</f>
        <v>1028282.5174052827</v>
      </c>
      <c r="H7" s="218">
        <f>-IRD!C8*Rates_previous!$H$32</f>
        <v>-829008.57000000007</v>
      </c>
      <c r="I7" s="218">
        <f>+IF(AND(L7&gt;0,J7&gt;0),-1*MIN(L7,J7)*Rates_previous!$H$33,IF(AND(L7&lt;0,K7&lt;ABS(L7)),(-1*L7-K7)*Rates_previous!$H$33,IF(AND(K7&gt;0,J7&gt;0,L7&lt;=0,ABS(L7)&lt;K7),-1*MIN(K7,K7+L7,J7)*Rates_previous!$H$33,0)))*IF(VLOOKUP($B7,TOCA_current!$B:$AH,33,FALSE)=0,1,0)*(1-TOCA_previous!AI7)</f>
        <v>2.1114371192501822</v>
      </c>
      <c r="J7" s="237">
        <f>MAX(IF(Init!$R$9="Yes",(TOCA_previous!S7/SUMPRODUCT(TOCA_previous!$D$4:$D$137,TOCA_previous!$S$4:$S$137)-TOCA_previous!Y7)*RT1SC!$C$3*VLOOKUP(Init!$R$3,Init!$K:$M,3,FALSE),V7),0)</f>
        <v>0.81938803929104298</v>
      </c>
      <c r="K7" s="237">
        <f>IF(Init!$R$9="Yes",TOCA_previous!W7*VLOOKUP(Init!$R$3,Init!$K:$M,3,FALSE),W7)</f>
        <v>12281.519999999999</v>
      </c>
      <c r="L7" s="237">
        <f>IF(Init!$R$9="No",X7,IF(TOCA_previous!AA7=0,SUM(LS_previous!D8:AA8),0))</f>
        <v>35182.731912160089</v>
      </c>
      <c r="M7" s="218">
        <f>+TOCA_previous!$D7*SUM('Charges_NonSlice with Prev LS'!D7:I7)</f>
        <v>18489307.271792147</v>
      </c>
      <c r="N7" s="218">
        <f>IF(Init!$R$9="Yes",TOCA_previous!AB7*RT1SC!$C$3*VLOOKUP(Init!$R$3,Init!$K:$M,3,FALSE)+IF(VLOOKUP($B7,TOCA_current!B:AO,33,FALSE)=0,SUM(LS_previous!D8:AA8),SUM(LS_previous!D8:AY8)/2),Z7)</f>
        <v>622197.94254847593</v>
      </c>
      <c r="O7" s="219">
        <f t="shared" si="0"/>
        <v>29.716117665161889</v>
      </c>
      <c r="P7" s="217">
        <f>(TOCA_current!AI7-(TOCA_current!AI7/TOCA_current!AF7)*LDD_current!D8)*Rates_current!$E$74*100*12</f>
        <v>21821976.689034585</v>
      </c>
      <c r="Q7" s="218">
        <f>(TOCA_current!AI7-LDD_current!D8)*Rates_current!$E$75*100*12</f>
        <v>-3244065.5466534938</v>
      </c>
      <c r="R7" s="218">
        <f>IF(VLOOKUP($B7,TOCA_current!$B:$AH,33,FALSE)=0,(SUMPRODUCT(LS_Demand_Rates_Restatement!$C$4:$Z$4,LS_current!$D8:$AA8)-SUMPRODUCT(LS_Demand_Rates_Restatement!$C$4:$Z$4,LDD_current!$F8:$AC8)),(SUMPRODUCT(LS_Demand_Rates_Restatement!$C$4:$AX$4,LS_current!$D8:$AY8)-SUMPRODUCT(LS_Demand_Rates_Restatement!$C$4:$AX$4,LDD_current!$F8:$BA8))/2)</f>
        <v>557028.90133457026</v>
      </c>
      <c r="S7" s="218">
        <f>+SUMPRODUCT(LS_Demand_Rates_Restatement!$C$7:$Z$7,Demand_current!D8:AA8)-SUMPRODUCT(LS_Demand_Rates_Restatement!$C$7:$Z$7,LDD_current!BB8:BY8)</f>
        <v>1120588.9737898717</v>
      </c>
      <c r="T7" s="218">
        <f>-IRD!G8*Rates_current!$H$32</f>
        <v>-975743.08689000004</v>
      </c>
      <c r="U7" s="218">
        <f>+IF(AND(X7&gt;0,V7&gt;0),-1*MIN(X7,V7)*Rates_current!$H$33,IF(AND(X7&lt;0,W7&lt;ABS(X7)),(-1*X7-W7)*Rates_current!$H$33,0))*IF(VLOOKUP($B7,TOCA_current!$B:$AH,33,FALSE)=0,1,0)*(1-TOCA_current!AP7)</f>
        <v>5.5118809163419327</v>
      </c>
      <c r="V7" s="237">
        <f>MAX((TOCA_current!S7/SUMPRODUCT(TOCA_current!$D$4:$D$137,TOCA_current!$S$4:$S$137)-TOCA_current!AF7)*RT1SC!$C$4*VLOOKUP(Init!$R$4,Init!$K:$M,3,FALSE),0)</f>
        <v>0.66853276778816639</v>
      </c>
      <c r="W7" s="237">
        <f>TOCA_current!X7*VLOOKUP(Init!$R$4,Init!$K:$M,3,FALSE)</f>
        <v>30278.448</v>
      </c>
      <c r="X7" s="237">
        <f>IF(TOCA_current!AH7=0,SUM(LS_current!D8:AA8),0)</f>
        <v>23760.038775963287</v>
      </c>
      <c r="Y7" s="218">
        <f>TOCA_current!D7*SUM('Charges_NonSlice with Prev LS'!P7:U7)</f>
        <v>19279791.442496445</v>
      </c>
      <c r="Z7" s="218">
        <f>TOCA_current!AI7*RT1SC!$C$4*VLOOKUP(Init!$R$4,Init!$K:$M,3,FALSE)+IF(VLOOKUP($B7,TOCA_current!B:AI,33,FALSE)=0,SUM(LS_current!D8:AA8),SUM(LS_current!D8:AY8)/2)</f>
        <v>604214.95736628328</v>
      </c>
      <c r="AA7" s="219">
        <f t="shared" si="1"/>
        <v>31.90882848470892</v>
      </c>
      <c r="AB7" s="224">
        <f>IF(TOCA_current!E7=1,"",AA7/O7-1)</f>
        <v>7.3788603351698567E-2</v>
      </c>
      <c r="AC7" s="235">
        <f t="shared" si="2"/>
        <v>78</v>
      </c>
    </row>
    <row r="8" spans="1:29" x14ac:dyDescent="0.25">
      <c r="B8" s="27">
        <v>10027</v>
      </c>
      <c r="C8" s="28" t="s">
        <v>12</v>
      </c>
      <c r="D8" s="217">
        <f>IF(Init!$R$9="Yes",(TOCA_previous!AB8-(TOCA_previous!AB8/IF(TOCA_previous!Y8=0,1,TOCA_previous!Y8))*LDD_previous!D9),(TOCA_current!AI8-(TOCA_current!AI8/TOCA_current!AF8)*LDD_current!D9))*Rates_previous!$E$74*100*12</f>
        <v>18965140.495961852</v>
      </c>
      <c r="E8" s="218">
        <f>IF(Init!$R$9="Yes",(TOCA_previous!AB8-LDD_previous!D9),(TOCA_current!AI8-LDD_current!D9))*Rates_previous!$E$75*100*12</f>
        <v>-2916432.9006336001</v>
      </c>
      <c r="F8" s="218">
        <f>IF(VLOOKUP($B8,TOCA_current!$B:$AH,33,FALSE)=0,(SUMPRODUCT(LS_Demand_Rates_Restatement!$C$4:$Z$4,IF(Init!$R$9="Yes",LS_previous!$D9:$AA9,LS_current!$D9:$AA9))-SUMPRODUCT(LS_Demand_Rates_Restatement!$C$4:$Z$4,IF(Init!$R$9="Yes",LDD_previous!$F9:$AC9,LDD_current!$F9:$AC9))),(SUMPRODUCT(LS_Demand_Rates_Restatement!$C$4:$AX$4,IF(Init!$R$9="Yes",LS_previous!$D9:$AY9,LS_current!$D9:$AY9))-SUMPRODUCT(LS_Demand_Rates_Restatement!$C$4:$AX$4,IF(Init!$R$9="Yes",LDD_previous!$F9:$BA9,LDD_current!$F9:$BA9)))/2)</f>
        <v>-1339296.5899214079</v>
      </c>
      <c r="G8" s="218">
        <f>+SUMPRODUCT(LS_Demand_Rates_Restatement!$C$6:$Z$6,IF(Init!$R$9="Yes",Demand_previous!D9:AA9,Demand_current!D9:AA9))-SUMPRODUCT(LS_Demand_Rates_Restatement!$C$6:$Z$6,IF(Init!$R$9="Yes",LDD_previous!BB9:BY9,LDD_current!BB9:BY9))</f>
        <v>776907.19900623069</v>
      </c>
      <c r="H8" s="218">
        <f>-IRD!C9*Rates_previous!$H$32</f>
        <v>-2096695.4000000001</v>
      </c>
      <c r="I8" s="218">
        <f>+IF(AND(L8&gt;0,J8&gt;0),-1*MIN(L8,J8)*Rates_previous!$H$33,IF(AND(L8&lt;0,K8&lt;ABS(L8)),(-1*L8-K8)*Rates_previous!$H$33,IF(AND(K8&gt;0,J8&gt;0,L8&lt;=0,ABS(L8)&lt;K8),-1*MIN(K8,K8+L8,J8)*Rates_previous!$H$33,0)))*IF(VLOOKUP($B8,TOCA_current!$B:$AH,33,FALSE)=0,1,0)*(1-TOCA_previous!AI8)</f>
        <v>-13082.94000055047</v>
      </c>
      <c r="J8" s="237">
        <f>MAX(IF(Init!$R$9="Yes",(TOCA_previous!S8/SUMPRODUCT(TOCA_previous!$D$4:$D$137,TOCA_previous!$S$4:$S$137)-TOCA_previous!Y8)*RT1SC!$C$3*VLOOKUP(Init!$R$3,Init!$K:$M,3,FALSE),V8),0)</f>
        <v>0</v>
      </c>
      <c r="K8" s="237">
        <f>IF(Init!$R$9="Yes",TOCA_previous!W8*VLOOKUP(Init!$R$3,Init!$K:$M,3,FALSE),W8)</f>
        <v>14471.519999999999</v>
      </c>
      <c r="L8" s="237">
        <f>IF(Init!$R$9="No",X8,IF(TOCA_previous!AA8=0,SUM(LS_previous!D9:AA9),0))</f>
        <v>-19550.754559199955</v>
      </c>
      <c r="M8" s="218">
        <f>+TOCA_previous!$D8*SUM('Charges_NonSlice with Prev LS'!D8:I8)</f>
        <v>13376539.864412526</v>
      </c>
      <c r="N8" s="218">
        <f>IF(Init!$R$9="Yes",TOCA_previous!AB8*RT1SC!$C$3*VLOOKUP(Init!$R$3,Init!$K:$M,3,FALSE)+IF(VLOOKUP($B8,TOCA_current!B:AO,33,FALSE)=0,SUM(LS_previous!D9:AA9),SUM(LS_previous!D9:AY9)/2),Z8)</f>
        <v>518743.39666038012</v>
      </c>
      <c r="O8" s="219">
        <f t="shared" si="0"/>
        <v>25.786429187396692</v>
      </c>
      <c r="P8" s="217">
        <f>(TOCA_current!AI8-(TOCA_current!AI8/TOCA_current!AF8)*LDD_current!D9)*Rates_current!$E$74*100*12</f>
        <v>19973825.285060164</v>
      </c>
      <c r="Q8" s="218">
        <f>(TOCA_current!AI8-LDD_current!D9)*Rates_current!$E$75*100*12</f>
        <v>-2969318.4703427851</v>
      </c>
      <c r="R8" s="218">
        <f>IF(VLOOKUP($B8,TOCA_current!$B:$AH,33,FALSE)=0,(SUMPRODUCT(LS_Demand_Rates_Restatement!$C$4:$Z$4,LS_current!$D9:$AA9)-SUMPRODUCT(LS_Demand_Rates_Restatement!$C$4:$Z$4,LDD_current!$F9:$AC9)),(SUMPRODUCT(LS_Demand_Rates_Restatement!$C$4:$AX$4,LS_current!$D9:$AY9)-SUMPRODUCT(LS_Demand_Rates_Restatement!$C$4:$AX$4,LDD_current!$F9:$BA9))/2)</f>
        <v>-732310.6452655436</v>
      </c>
      <c r="S8" s="218">
        <f>+SUMPRODUCT(LS_Demand_Rates_Restatement!$C$7:$Z$7,Demand_current!D9:AA9)-SUMPRODUCT(LS_Demand_Rates_Restatement!$C$7:$Z$7,LDD_current!BB9:BY9)</f>
        <v>857940.26260828797</v>
      </c>
      <c r="T8" s="218">
        <f>-IRD!G9*Rates_current!$H$32</f>
        <v>-2467810.4857999999</v>
      </c>
      <c r="U8" s="218">
        <f>+IF(AND(X8&gt;0,V8&gt;0),-1*MIN(X8,V8)*Rates_current!$H$33,IF(AND(X8&lt;0,W8&lt;ABS(X8)),(-1*X8-W8)*Rates_current!$H$33,0))*IF(VLOOKUP($B8,TOCA_current!$B:$AH,33,FALSE)=0,1,0)*(1-TOCA_current!AP8)</f>
        <v>0</v>
      </c>
      <c r="V8" s="237">
        <f>MAX((TOCA_current!S8/SUMPRODUCT(TOCA_current!$D$4:$D$137,TOCA_current!$S$4:$S$137)-TOCA_current!AF8)*RT1SC!$C$4*VLOOKUP(Init!$R$4,Init!$K:$M,3,FALSE),0)</f>
        <v>0</v>
      </c>
      <c r="W8" s="237">
        <f>TOCA_current!X8*VLOOKUP(Init!$R$4,Init!$K:$M,3,FALSE)</f>
        <v>939.88800000000003</v>
      </c>
      <c r="X8" s="237">
        <f>IF(TOCA_current!AH8=0,SUM(LS_current!D9:AA9),0)</f>
        <v>2.7411205723510648</v>
      </c>
      <c r="Y8" s="218">
        <f>TOCA_current!D8*SUM('Charges_NonSlice with Prev LS'!P8:U8)</f>
        <v>14662325.946260123</v>
      </c>
      <c r="Z8" s="218">
        <f>TOCA_current!AI8*RT1SC!$C$4*VLOOKUP(Init!$R$4,Init!$K:$M,3,FALSE)+IF(VLOOKUP($B8,TOCA_current!B:AI,33,FALSE)=0,SUM(LS_current!D9:AA9),SUM(LS_current!D9:AY9)/2)</f>
        <v>532287.81425290031</v>
      </c>
      <c r="AA8" s="219">
        <f t="shared" si="1"/>
        <v>27.545860629628777</v>
      </c>
      <c r="AB8" s="224">
        <f>IF(TOCA_current!E8=1,"",AA8/O8-1)</f>
        <v>6.8230906630997179E-2</v>
      </c>
      <c r="AC8" s="235">
        <f t="shared" si="2"/>
        <v>103</v>
      </c>
    </row>
    <row r="9" spans="1:29" x14ac:dyDescent="0.25">
      <c r="B9" s="27">
        <v>10029</v>
      </c>
      <c r="C9" s="28" t="s">
        <v>13</v>
      </c>
      <c r="D9" s="217">
        <f>IF(Init!$R$9="Yes",(TOCA_previous!AB9-(TOCA_previous!AB9/IF(TOCA_previous!Y9=0,1,TOCA_previous!Y9))*LDD_previous!D10),(TOCA_current!AI9-(TOCA_current!AI9/TOCA_current!AF9)*LDD_current!D10))*Rates_previous!$E$74*100*12</f>
        <v>5500195.0472866315</v>
      </c>
      <c r="E9" s="218">
        <f>IF(Init!$R$9="Yes",(TOCA_previous!AB9-LDD_previous!D10),(TOCA_current!AI9-LDD_current!D10))*Rates_previous!$E$75*100*12</f>
        <v>-845812.33654579183</v>
      </c>
      <c r="F9" s="218">
        <f>IF(VLOOKUP($B9,TOCA_current!$B:$AH,33,FALSE)=0,(SUMPRODUCT(LS_Demand_Rates_Restatement!$C$4:$Z$4,IF(Init!$R$9="Yes",LS_previous!$D10:$AA10,LS_current!$D10:$AA10))-SUMPRODUCT(LS_Demand_Rates_Restatement!$C$4:$Z$4,IF(Init!$R$9="Yes",LDD_previous!$F10:$AC10,LDD_current!$F10:$AC10))),(SUMPRODUCT(LS_Demand_Rates_Restatement!$C$4:$AX$4,IF(Init!$R$9="Yes",LS_previous!$D10:$AY10,LS_current!$D10:$AY10))-SUMPRODUCT(LS_Demand_Rates_Restatement!$C$4:$AX$4,IF(Init!$R$9="Yes",LDD_previous!$F10:$BA10,LDD_current!$F10:$BA10)))/2)</f>
        <v>-13343.71702853942</v>
      </c>
      <c r="G9" s="218">
        <f>+SUMPRODUCT(LS_Demand_Rates_Restatement!$C$6:$Z$6,IF(Init!$R$9="Yes",Demand_previous!D10:AA10,Demand_current!D10:AA10))-SUMPRODUCT(LS_Demand_Rates_Restatement!$C$6:$Z$6,IF(Init!$R$9="Yes",LDD_previous!BB10:BY10,LDD_current!BB10:BY10))</f>
        <v>254969.73470150295</v>
      </c>
      <c r="H9" s="218">
        <f>-IRD!C10*Rates_previous!$H$32</f>
        <v>0</v>
      </c>
      <c r="I9" s="218">
        <f>+IF(AND(L9&gt;0,J9&gt;0),-1*MIN(L9,J9)*Rates_previous!$H$33,IF(AND(L9&lt;0,K9&lt;ABS(L9)),(-1*L9-K9)*Rates_previous!$H$33,IF(AND(K9&gt;0,J9&gt;0,L9&lt;=0,ABS(L9)&lt;K9),-1*MIN(K9,K9+L9,J9)*Rates_previous!$H$33,0)))*IF(VLOOKUP($B9,TOCA_current!$B:$AH,33,FALSE)=0,1,0)*(1-TOCA_previous!AI9)</f>
        <v>0</v>
      </c>
      <c r="J9" s="237">
        <f>MAX(IF(Init!$R$9="Yes",(TOCA_previous!S9/SUMPRODUCT(TOCA_previous!$D$4:$D$137,TOCA_previous!$S$4:$S$137)-TOCA_previous!Y9)*RT1SC!$C$3*VLOOKUP(Init!$R$3,Init!$K:$M,3,FALSE),V9),0)</f>
        <v>0</v>
      </c>
      <c r="K9" s="237">
        <f>IF(Init!$R$9="Yes",TOCA_previous!W9*VLOOKUP(Init!$R$3,Init!$K:$M,3,FALSE),W9)</f>
        <v>13613.04</v>
      </c>
      <c r="L9" s="237">
        <f>IF(Init!$R$9="No",X9,IF(TOCA_previous!AA9=0,SUM(LS_previous!D10:AA10),0))</f>
        <v>0</v>
      </c>
      <c r="M9" s="218">
        <f>+TOCA_previous!$D9*SUM('Charges_NonSlice with Prev LS'!D9:I9)</f>
        <v>0</v>
      </c>
      <c r="N9" s="218">
        <f>IF(Init!$R$9="Yes",TOCA_previous!AB9*RT1SC!$C$3*VLOOKUP(Init!$R$3,Init!$K:$M,3,FALSE)+IF(VLOOKUP($B9,TOCA_current!B:AO,33,FALSE)=0,SUM(LS_previous!D10:AA10),SUM(LS_previous!D10:AY10)/2),Z9)</f>
        <v>154964.88448056002</v>
      </c>
      <c r="O9" s="219">
        <f t="shared" si="0"/>
        <v>0</v>
      </c>
      <c r="P9" s="217">
        <f>(TOCA_current!AI9-(TOCA_current!AI9/TOCA_current!AF9)*LDD_current!D10)*Rates_current!$E$74*100*12</f>
        <v>5799926.5823205821</v>
      </c>
      <c r="Q9" s="218">
        <f>(TOCA_current!AI9-LDD_current!D10)*Rates_current!$E$75*100*12</f>
        <v>-862219.87434715522</v>
      </c>
      <c r="R9" s="218">
        <f>IF(VLOOKUP($B9,TOCA_current!$B:$AH,33,FALSE)=0,(SUMPRODUCT(LS_Demand_Rates_Restatement!$C$4:$Z$4,LS_current!$D10:$AA10)-SUMPRODUCT(LS_Demand_Rates_Restatement!$C$4:$Z$4,LDD_current!$F10:$AC10)),(SUMPRODUCT(LS_Demand_Rates_Restatement!$C$4:$AX$4,LS_current!$D10:$AY10)-SUMPRODUCT(LS_Demand_Rates_Restatement!$C$4:$AX$4,LDD_current!$F10:$BA10))/2)</f>
        <v>-7836.8961452553685</v>
      </c>
      <c r="S9" s="218">
        <f>+SUMPRODUCT(LS_Demand_Rates_Restatement!$C$7:$Z$7,Demand_current!D10:AA10)-SUMPRODUCT(LS_Demand_Rates_Restatement!$C$7:$Z$7,LDD_current!BB10:BY10)</f>
        <v>-18109.877936419922</v>
      </c>
      <c r="T9" s="218">
        <f>-IRD!G10*Rates_current!$H$32</f>
        <v>0</v>
      </c>
      <c r="U9" s="218">
        <f>+IF(AND(X9&gt;0,V9&gt;0),-1*MIN(X9,V9)*Rates_current!$H$33,IF(AND(X9&lt;0,W9&lt;ABS(X9)),(-1*X9-W9)*Rates_current!$H$33,0))*IF(VLOOKUP($B9,TOCA_current!$B:$AH,33,FALSE)=0,1,0)*(1-TOCA_current!AP9)</f>
        <v>0</v>
      </c>
      <c r="V9" s="237">
        <f>MAX((TOCA_current!S9/SUMPRODUCT(TOCA_current!$D$4:$D$137,TOCA_current!$S$4:$S$137)-TOCA_current!AF9)*RT1SC!$C$4*VLOOKUP(Init!$R$4,Init!$K:$M,3,FALSE),0)</f>
        <v>2.2501800342311333</v>
      </c>
      <c r="W9" s="237">
        <f>TOCA_current!X9*VLOOKUP(Init!$R$4,Init!$K:$M,3,FALSE)</f>
        <v>19526.831999999999</v>
      </c>
      <c r="X9" s="237">
        <f>IF(TOCA_current!AH9=0,SUM(LS_current!D10:AA10),0)</f>
        <v>0</v>
      </c>
      <c r="Y9" s="218">
        <f>TOCA_current!D9*SUM('Charges_NonSlice with Prev LS'!P9:U9)</f>
        <v>0</v>
      </c>
      <c r="Z9" s="218">
        <f>TOCA_current!AI9*RT1SC!$C$4*VLOOKUP(Init!$R$4,Init!$K:$M,3,FALSE)+IF(VLOOKUP($B9,TOCA_current!B:AI,33,FALSE)=0,SUM(LS_current!D10:AA10),SUM(LS_current!D10:AY10)/2)</f>
        <v>153225.86776272001</v>
      </c>
      <c r="AA9" s="219">
        <f t="shared" si="1"/>
        <v>0</v>
      </c>
      <c r="AB9" s="224" t="str">
        <f>IF(TOCA_current!E9=1,"",AA9/O9-1)</f>
        <v/>
      </c>
      <c r="AC9" s="235" t="str">
        <f t="shared" si="2"/>
        <v/>
      </c>
    </row>
    <row r="10" spans="1:29" x14ac:dyDescent="0.25">
      <c r="B10" s="27">
        <v>10044</v>
      </c>
      <c r="C10" s="28" t="s">
        <v>14</v>
      </c>
      <c r="D10" s="217">
        <f>IF(Init!$R$9="Yes",(TOCA_previous!AB10-(TOCA_previous!AB10/IF(TOCA_previous!Y10=0,1,TOCA_previous!Y10))*LDD_previous!D11),(TOCA_current!AI10-(TOCA_current!AI10/TOCA_current!AF10)*LDD_current!D11))*Rates_previous!$E$74*100*12</f>
        <v>6743982.8248800002</v>
      </c>
      <c r="E10" s="218">
        <f>IF(Init!$R$9="Yes",(TOCA_previous!AB10-LDD_previous!D11),(TOCA_current!AI10-LDD_current!D11))*Rates_previous!$E$75*100*12</f>
        <v>-1037080.2892799999</v>
      </c>
      <c r="F10" s="218">
        <f>IF(VLOOKUP($B10,TOCA_current!$B:$AH,33,FALSE)=0,(SUMPRODUCT(LS_Demand_Rates_Restatement!$C$4:$Z$4,IF(Init!$R$9="Yes",LS_previous!$D11:$AA11,LS_current!$D11:$AA11))-SUMPRODUCT(LS_Demand_Rates_Restatement!$C$4:$Z$4,IF(Init!$R$9="Yes",LDD_previous!$F11:$AC11,LDD_current!$F11:$AC11))),(SUMPRODUCT(LS_Demand_Rates_Restatement!$C$4:$AX$4,IF(Init!$R$9="Yes",LS_previous!$D11:$AY11,LS_current!$D11:$AY11))-SUMPRODUCT(LS_Demand_Rates_Restatement!$C$4:$AX$4,IF(Init!$R$9="Yes",LDD_previous!$F11:$BA11,LDD_current!$F11:$BA11)))/2)</f>
        <v>408507.9832327558</v>
      </c>
      <c r="G10" s="218">
        <f>+SUMPRODUCT(LS_Demand_Rates_Restatement!$C$6:$Z$6,IF(Init!$R$9="Yes",Demand_previous!D11:AA11,Demand_current!D11:AA11))-SUMPRODUCT(LS_Demand_Rates_Restatement!$C$6:$Z$6,IF(Init!$R$9="Yes",LDD_previous!BB11:BY11,LDD_current!BB11:BY11))</f>
        <v>374825.4918348291</v>
      </c>
      <c r="H10" s="218">
        <f>-IRD!C11*Rates_previous!$H$32</f>
        <v>0</v>
      </c>
      <c r="I10" s="218">
        <f>+IF(AND(L10&gt;0,J10&gt;0),-1*MIN(L10,J10)*Rates_previous!$H$33,IF(AND(L10&lt;0,K10&lt;ABS(L10)),(-1*L10-K10)*Rates_previous!$H$33,IF(AND(K10&gt;0,J10&gt;0,L10&lt;=0,ABS(L10)&lt;K10),-1*MIN(K10,K10+L10,J10)*Rates_previous!$H$33,0)))*IF(VLOOKUP($B10,TOCA_current!$B:$AH,33,FALSE)=0,1,0)*(1-TOCA_previous!AI10)</f>
        <v>32.045577466324353</v>
      </c>
      <c r="J10" s="237">
        <f>MAX(IF(Init!$R$9="Yes",(TOCA_previous!S10/SUMPRODUCT(TOCA_previous!$D$4:$D$137,TOCA_previous!$S$4:$S$137)-TOCA_previous!Y10)*RT1SC!$C$3*VLOOKUP(Init!$R$3,Init!$K:$M,3,FALSE),V10),0)</f>
        <v>11.610716473305926</v>
      </c>
      <c r="K10" s="237">
        <f>IF(Init!$R$9="Yes",TOCA_previous!W10*VLOOKUP(Init!$R$3,Init!$K:$M,3,FALSE),W10)</f>
        <v>0</v>
      </c>
      <c r="L10" s="237">
        <f>IF(Init!$R$9="No",X10,IF(TOCA_previous!AA10=0,SUM(LS_previous!D11:AA11),0))</f>
        <v>9906.929495680015</v>
      </c>
      <c r="M10" s="218">
        <f>+TOCA_previous!$D10*SUM('Charges_NonSlice with Prev LS'!D10:I10)</f>
        <v>6490268.0562450513</v>
      </c>
      <c r="N10" s="218">
        <f>IF(Init!$R$9="Yes",TOCA_previous!AB10*RT1SC!$C$3*VLOOKUP(Init!$R$3,Init!$K:$M,3,FALSE)+IF(VLOOKUP($B10,TOCA_current!B:AO,33,FALSE)=0,SUM(LS_previous!D11:AA11),SUM(LS_previous!D11:AY11)/2),Z10)</f>
        <v>188546.65835504804</v>
      </c>
      <c r="O10" s="219">
        <f t="shared" si="0"/>
        <v>34.422609834979788</v>
      </c>
      <c r="P10" s="217">
        <f>(TOCA_current!AI10-(TOCA_current!AI10/TOCA_current!AF10)*LDD_current!D11)*Rates_current!$E$74*100*12</f>
        <v>7128922.2566099474</v>
      </c>
      <c r="Q10" s="218">
        <f>(TOCA_current!AI10-LDD_current!D11)*Rates_current!$E$75*100*12</f>
        <v>-1059789.0102714957</v>
      </c>
      <c r="R10" s="218">
        <f>IF(VLOOKUP($B10,TOCA_current!$B:$AH,33,FALSE)=0,(SUMPRODUCT(LS_Demand_Rates_Restatement!$C$4:$Z$4,LS_current!$D11:$AA11)-SUMPRODUCT(LS_Demand_Rates_Restatement!$C$4:$Z$4,LDD_current!$F11:$AC11)),(SUMPRODUCT(LS_Demand_Rates_Restatement!$C$4:$AX$4,LS_current!$D11:$AY11)-SUMPRODUCT(LS_Demand_Rates_Restatement!$C$4:$AX$4,LDD_current!$F11:$BA11))/2)</f>
        <v>67257.412532458678</v>
      </c>
      <c r="S10" s="218">
        <f>+SUMPRODUCT(LS_Demand_Rates_Restatement!$C$7:$Z$7,Demand_current!D11:AA11)-SUMPRODUCT(LS_Demand_Rates_Restatement!$C$7:$Z$7,LDD_current!BB11:BY11)</f>
        <v>409406.04508278135</v>
      </c>
      <c r="T10" s="218">
        <f>-IRD!G11*Rates_current!$H$32</f>
        <v>0</v>
      </c>
      <c r="U10" s="218">
        <f>+IF(AND(X10&gt;0,V10&gt;0),-1*MIN(X10,V10)*Rates_current!$H$33,IF(AND(X10&lt;0,W10&lt;ABS(X10)),(-1*X10-W10)*Rates_current!$H$33,0))*IF(VLOOKUP($B10,TOCA_current!$B:$AH,33,FALSE)=0,1,0)*(1-TOCA_current!AP10)</f>
        <v>0</v>
      </c>
      <c r="V10" s="237">
        <f>MAX((TOCA_current!S10/SUMPRODUCT(TOCA_current!$D$4:$D$137,TOCA_current!$S$4:$S$137)-TOCA_current!AF10)*RT1SC!$C$4*VLOOKUP(Init!$R$4,Init!$K:$M,3,FALSE),0)</f>
        <v>0</v>
      </c>
      <c r="W10" s="237">
        <f>TOCA_current!X10*VLOOKUP(Init!$R$4,Init!$K:$M,3,FALSE)</f>
        <v>14765.904</v>
      </c>
      <c r="X10" s="237">
        <f>IF(TOCA_current!AH10=0,SUM(LS_current!D11:AA11),0)</f>
        <v>-2872.5282673809561</v>
      </c>
      <c r="Y10" s="218">
        <f>TOCA_current!D10*SUM('Charges_NonSlice with Prev LS'!P10:U10)</f>
        <v>6545796.7039536918</v>
      </c>
      <c r="Z10" s="218">
        <f>TOCA_current!AI10*RT1SC!$C$4*VLOOKUP(Init!$R$4,Init!$K:$M,3,FALSE)+IF(VLOOKUP($B10,TOCA_current!B:AI,33,FALSE)=0,SUM(LS_current!D11:AA11),SUM(LS_current!D11:AY11)/2)</f>
        <v>173784.99741581903</v>
      </c>
      <c r="AA10" s="219">
        <f t="shared" si="1"/>
        <v>37.666063246480512</v>
      </c>
      <c r="AB10" s="224">
        <f>IF(TOCA_current!E10=1,"",AA10/O10-1)</f>
        <v>9.4224506132732921E-2</v>
      </c>
      <c r="AC10" s="235">
        <f t="shared" si="2"/>
        <v>4</v>
      </c>
    </row>
    <row r="11" spans="1:29" x14ac:dyDescent="0.25">
      <c r="B11" s="27">
        <v>10046</v>
      </c>
      <c r="C11" s="28" t="s">
        <v>15</v>
      </c>
      <c r="D11" s="217">
        <f>IF(Init!$R$9="Yes",(TOCA_previous!AB11-(TOCA_previous!AB11/IF(TOCA_previous!Y11=0,1,TOCA_previous!Y11))*LDD_previous!D12),(TOCA_current!AI11-(TOCA_current!AI11/TOCA_current!AF11)*LDD_current!D12))*Rates_previous!$E$74*100*12</f>
        <v>25122851.524436399</v>
      </c>
      <c r="E11" s="218">
        <f>IF(Init!$R$9="Yes",(TOCA_previous!AB11-LDD_previous!D12),(TOCA_current!AI11-LDD_current!D12))*Rates_previous!$E$75*100*12</f>
        <v>-3863357.1293183994</v>
      </c>
      <c r="F11" s="218">
        <f>IF(VLOOKUP($B11,TOCA_current!$B:$AH,33,FALSE)=0,(SUMPRODUCT(LS_Demand_Rates_Restatement!$C$4:$Z$4,IF(Init!$R$9="Yes",LS_previous!$D12:$AA12,LS_current!$D12:$AA12))-SUMPRODUCT(LS_Demand_Rates_Restatement!$C$4:$Z$4,IF(Init!$R$9="Yes",LDD_previous!$F12:$AC12,LDD_current!$F12:$AC12))),(SUMPRODUCT(LS_Demand_Rates_Restatement!$C$4:$AX$4,IF(Init!$R$9="Yes",LS_previous!$D12:$AY12,LS_current!$D12:$AY12))-SUMPRODUCT(LS_Demand_Rates_Restatement!$C$4:$AX$4,IF(Init!$R$9="Yes",LDD_previous!$F12:$BA12,LDD_current!$F12:$BA12)))/2)</f>
        <v>-38143.043460618901</v>
      </c>
      <c r="G11" s="218">
        <f>+SUMPRODUCT(LS_Demand_Rates_Restatement!$C$6:$Z$6,IF(Init!$R$9="Yes",Demand_previous!D12:AA12,Demand_current!D12:AA12))-SUMPRODUCT(LS_Demand_Rates_Restatement!$C$6:$Z$6,IF(Init!$R$9="Yes",LDD_previous!BB12:BY12,LDD_current!BB12:BY12))</f>
        <v>1008737.3705130817</v>
      </c>
      <c r="H11" s="218">
        <f>-IRD!C12*Rates_previous!$H$32</f>
        <v>-410854.57</v>
      </c>
      <c r="I11" s="218">
        <f>+IF(AND(L11&gt;0,J11&gt;0),-1*MIN(L11,J11)*Rates_previous!$H$33,IF(AND(L11&lt;0,K11&lt;ABS(L11)),(-1*L11-K11)*Rates_previous!$H$33,IF(AND(K11&gt;0,J11&gt;0,L11&lt;=0,ABS(L11)&lt;K11),-1*MIN(K11,K11+L11,J11)*Rates_previous!$H$33,0)))*IF(VLOOKUP($B11,TOCA_current!$B:$AH,33,FALSE)=0,1,0)*(1-TOCA_previous!AI11)</f>
        <v>0</v>
      </c>
      <c r="J11" s="237">
        <f>MAX(IF(Init!$R$9="Yes",(TOCA_previous!S11/SUMPRODUCT(TOCA_previous!$D$4:$D$137,TOCA_previous!$S$4:$S$137)-TOCA_previous!Y11)*RT1SC!$C$3*VLOOKUP(Init!$R$3,Init!$K:$M,3,FALSE),V11),0)</f>
        <v>4439.0058502293423</v>
      </c>
      <c r="K11" s="237">
        <f>IF(Init!$R$9="Yes",TOCA_previous!W11*VLOOKUP(Init!$R$3,Init!$K:$M,3,FALSE),W11)</f>
        <v>0</v>
      </c>
      <c r="L11" s="237">
        <f>IF(Init!$R$9="No",X11,IF(TOCA_previous!AA11=0,SUM(LS_previous!D12:AA12),0))</f>
        <v>0</v>
      </c>
      <c r="M11" s="218">
        <f>+TOCA_previous!$D11*SUM('Charges_NonSlice with Prev LS'!D11:I11)</f>
        <v>0</v>
      </c>
      <c r="N11" s="218">
        <f>IF(Init!$R$9="Yes",TOCA_previous!AB11*RT1SC!$C$3*VLOOKUP(Init!$R$3,Init!$K:$M,3,FALSE)+IF(VLOOKUP($B11,TOCA_current!B:AO,33,FALSE)=0,SUM(LS_previous!D12:AA12),SUM(LS_previous!D12:AY12)/2),Z11)</f>
        <v>715562.50941982807</v>
      </c>
      <c r="O11" s="219">
        <f t="shared" si="0"/>
        <v>0</v>
      </c>
      <c r="P11" s="217">
        <f>(TOCA_current!AI11-(TOCA_current!AI11/TOCA_current!AF11)*LDD_current!D12)*Rates_current!$E$74*100*12</f>
        <v>26688721.561925713</v>
      </c>
      <c r="Q11" s="218">
        <f>(TOCA_current!AI11-LDD_current!D12)*Rates_current!$E$75*100*12</f>
        <v>-3967558.1794007402</v>
      </c>
      <c r="R11" s="218">
        <f>IF(VLOOKUP($B11,TOCA_current!$B:$AH,33,FALSE)=0,(SUMPRODUCT(LS_Demand_Rates_Restatement!$C$4:$Z$4,LS_current!$D12:$AA12)-SUMPRODUCT(LS_Demand_Rates_Restatement!$C$4:$Z$4,LDD_current!$F12:$AC12)),(SUMPRODUCT(LS_Demand_Rates_Restatement!$C$4:$AX$4,LS_current!$D12:$AY12)-SUMPRODUCT(LS_Demand_Rates_Restatement!$C$4:$AX$4,LDD_current!$F12:$BA12))/2)</f>
        <v>-31517.821084174149</v>
      </c>
      <c r="S11" s="218">
        <f>+SUMPRODUCT(LS_Demand_Rates_Restatement!$C$7:$Z$7,Demand_current!D12:AA12)-SUMPRODUCT(LS_Demand_Rates_Restatement!$C$7:$Z$7,LDD_current!BB12:BY12)</f>
        <v>-81715.518976664753</v>
      </c>
      <c r="T11" s="218">
        <f>-IRD!G12*Rates_current!$H$32</f>
        <v>-483575.82889</v>
      </c>
      <c r="U11" s="218">
        <f>+IF(AND(X11&gt;0,V11&gt;0),-1*MIN(X11,V11)*Rates_current!$H$33,IF(AND(X11&lt;0,W11&lt;ABS(X11)),(-1*X11-W11)*Rates_current!$H$33,0))*IF(VLOOKUP($B11,TOCA_current!$B:$AH,33,FALSE)=0,1,0)*(1-TOCA_current!AP11)</f>
        <v>0</v>
      </c>
      <c r="V11" s="237">
        <f>MAX((TOCA_current!S11/SUMPRODUCT(TOCA_current!$D$4:$D$137,TOCA_current!$S$4:$S$137)-TOCA_current!AF11)*RT1SC!$C$4*VLOOKUP(Init!$R$4,Init!$K:$M,3,FALSE),0)</f>
        <v>0.3717424468671735</v>
      </c>
      <c r="W11" s="237">
        <f>TOCA_current!X11*VLOOKUP(Init!$R$4,Init!$K:$M,3,FALSE)</f>
        <v>10944.864</v>
      </c>
      <c r="X11" s="237">
        <f>IF(TOCA_current!AH11=0,SUM(LS_current!D12:AA12),0)</f>
        <v>0</v>
      </c>
      <c r="Y11" s="218">
        <f>TOCA_current!D11*SUM('Charges_NonSlice with Prev LS'!P11:U11)</f>
        <v>0</v>
      </c>
      <c r="Z11" s="218">
        <f>TOCA_current!AI11*RT1SC!$C$4*VLOOKUP(Init!$R$4,Init!$K:$M,3,FALSE)+IF(VLOOKUP($B11,TOCA_current!B:AI,33,FALSE)=0,SUM(LS_current!D12:AA12),SUM(LS_current!D12:AY12)/2)</f>
        <v>711960.49821261596</v>
      </c>
      <c r="AA11" s="219">
        <f t="shared" si="1"/>
        <v>0</v>
      </c>
      <c r="AB11" s="224" t="str">
        <f>IF(TOCA_current!E11=1,"",AA11/O11-1)</f>
        <v/>
      </c>
      <c r="AC11" s="235" t="str">
        <f t="shared" si="2"/>
        <v/>
      </c>
    </row>
    <row r="12" spans="1:29" x14ac:dyDescent="0.25">
      <c r="B12" s="27">
        <v>10047</v>
      </c>
      <c r="C12" s="28" t="s">
        <v>16</v>
      </c>
      <c r="D12" s="217">
        <f>IF(Init!$R$9="Yes",(TOCA_previous!AB12-(TOCA_previous!AB12/IF(TOCA_previous!Y12=0,1,TOCA_previous!Y12))*LDD_previous!D13),(TOCA_current!AI12-(TOCA_current!AI12/TOCA_current!AF12)*LDD_current!D13))*Rates_previous!$E$74*100*12</f>
        <v>50493506.412480012</v>
      </c>
      <c r="E12" s="218">
        <f>IF(Init!$R$9="Yes",(TOCA_previous!AB12-LDD_previous!D13),(TOCA_current!AI12-LDD_current!D13))*Rates_previous!$E$75*100*12</f>
        <v>-7764821.1148800012</v>
      </c>
      <c r="F12" s="218">
        <f>IF(VLOOKUP($B12,TOCA_current!$B:$AH,33,FALSE)=0,(SUMPRODUCT(LS_Demand_Rates_Restatement!$C$4:$Z$4,IF(Init!$R$9="Yes",LS_previous!$D13:$AA13,LS_current!$D13:$AA13))-SUMPRODUCT(LS_Demand_Rates_Restatement!$C$4:$Z$4,IF(Init!$R$9="Yes",LDD_previous!$F13:$AC13,LDD_current!$F13:$AC13))),(SUMPRODUCT(LS_Demand_Rates_Restatement!$C$4:$AX$4,IF(Init!$R$9="Yes",LS_previous!$D13:$AY13,LS_current!$D13:$AY13))-SUMPRODUCT(LS_Demand_Rates_Restatement!$C$4:$AX$4,IF(Init!$R$9="Yes",LDD_previous!$F13:$BA13,LDD_current!$F13:$BA13)))/2)</f>
        <v>591626.55731519964</v>
      </c>
      <c r="G12" s="218">
        <f>+SUMPRODUCT(LS_Demand_Rates_Restatement!$C$6:$Z$6,IF(Init!$R$9="Yes",Demand_previous!D13:AA13,Demand_current!D13:AA13))-SUMPRODUCT(LS_Demand_Rates_Restatement!$C$6:$Z$6,IF(Init!$R$9="Yes",LDD_previous!BB13:BY13,LDD_current!BB13:BY13))</f>
        <v>1567262.8826697646</v>
      </c>
      <c r="H12" s="218">
        <f>-IRD!C13*Rates_previous!$H$32</f>
        <v>0</v>
      </c>
      <c r="I12" s="218">
        <f>+IF(AND(L12&gt;0,J12&gt;0),-1*MIN(L12,J12)*Rates_previous!$H$33,IF(AND(L12&lt;0,K12&lt;ABS(L12)),(-1*L12-K12)*Rates_previous!$H$33,IF(AND(K12&gt;0,J12&gt;0,L12&lt;=0,ABS(L12)&lt;K12),-1*MIN(K12,K12+L12,J12)*Rates_previous!$H$33,0)))*IF(VLOOKUP($B12,TOCA_current!$B:$AH,33,FALSE)=0,1,0)*(1-TOCA_previous!AI12)</f>
        <v>21095.093032012799</v>
      </c>
      <c r="J12" s="237">
        <f>MAX(IF(Init!$R$9="Yes",(TOCA_previous!S12/SUMPRODUCT(TOCA_previous!$D$4:$D$137,TOCA_previous!$S$4:$S$137)-TOCA_previous!Y12)*RT1SC!$C$3*VLOOKUP(Init!$R$3,Init!$K:$M,3,FALSE),V12),0)</f>
        <v>40664.714449398431</v>
      </c>
      <c r="K12" s="237">
        <f>IF(Init!$R$9="Yes",TOCA_previous!W12*VLOOKUP(Init!$R$3,Init!$K:$M,3,FALSE),W12)</f>
        <v>0</v>
      </c>
      <c r="L12" s="237">
        <f>IF(Init!$R$9="No",X12,IF(TOCA_previous!AA12=0,SUM(LS_previous!D13:AA13),0))</f>
        <v>7643.1496492799997</v>
      </c>
      <c r="M12" s="218">
        <f>+TOCA_previous!$D12*SUM('Charges_NonSlice with Prev LS'!D12:I12)</f>
        <v>44908669.830616981</v>
      </c>
      <c r="N12" s="218">
        <f>IF(Init!$R$9="Yes",TOCA_previous!AB12*RT1SC!$C$3*VLOOKUP(Init!$R$3,Init!$K:$M,3,FALSE)+IF(VLOOKUP($B12,TOCA_current!B:AO,33,FALSE)=0,SUM(LS_previous!D13:AA13),SUM(LS_previous!D13:AY13)/2),Z12)</f>
        <v>1345153.4204950081</v>
      </c>
      <c r="O12" s="219">
        <f t="shared" si="0"/>
        <v>33.385537401444417</v>
      </c>
      <c r="P12" s="217">
        <f>(TOCA_current!AI12-(TOCA_current!AI12/TOCA_current!AF12)*LDD_current!D13)*Rates_current!$E$74*100*12</f>
        <v>54271395.998671204</v>
      </c>
      <c r="Q12" s="218">
        <f>(TOCA_current!AI12-LDD_current!D13)*Rates_current!$E$75*100*12</f>
        <v>-8068011.8229869921</v>
      </c>
      <c r="R12" s="218">
        <f>IF(VLOOKUP($B12,TOCA_current!$B:$AH,33,FALSE)=0,(SUMPRODUCT(LS_Demand_Rates_Restatement!$C$4:$Z$4,LS_current!$D13:$AA13)-SUMPRODUCT(LS_Demand_Rates_Restatement!$C$4:$Z$4,LDD_current!$F13:$AC13)),(SUMPRODUCT(LS_Demand_Rates_Restatement!$C$4:$AX$4,LS_current!$D13:$AY13)-SUMPRODUCT(LS_Demand_Rates_Restatement!$C$4:$AX$4,LDD_current!$F13:$BA13))/2)</f>
        <v>583323.70906377363</v>
      </c>
      <c r="S12" s="218">
        <f>+SUMPRODUCT(LS_Demand_Rates_Restatement!$C$7:$Z$7,Demand_current!D13:AA13)-SUMPRODUCT(LS_Demand_Rates_Restatement!$C$7:$Z$7,LDD_current!BB13:BY13)</f>
        <v>1689741.2544541392</v>
      </c>
      <c r="T12" s="218">
        <f>-IRD!G13*Rates_current!$H$32</f>
        <v>0</v>
      </c>
      <c r="U12" s="218">
        <f>+IF(AND(X12&gt;0,V12&gt;0),-1*MIN(X12,V12)*Rates_current!$H$33,IF(AND(X12&lt;0,W12&lt;ABS(X12)),(-1*X12-W12)*Rates_current!$H$33,0))*IF(VLOOKUP($B12,TOCA_current!$B:$AH,33,FALSE)=0,1,0)*(1-TOCA_current!AP12)</f>
        <v>2818.154029567645</v>
      </c>
      <c r="V12" s="237">
        <f>MAX((TOCA_current!S12/SUMPRODUCT(TOCA_current!$D$4:$D$137,TOCA_current!$S$4:$S$137)-TOCA_current!AF12)*RT1SC!$C$4*VLOOKUP(Init!$R$4,Init!$K:$M,3,FALSE),0)</f>
        <v>17918.337473162825</v>
      </c>
      <c r="W12" s="237">
        <f>TOCA_current!X12*VLOOKUP(Init!$R$4,Init!$K:$M,3,FALSE)</f>
        <v>0</v>
      </c>
      <c r="X12" s="237">
        <f>IF(TOCA_current!AH12=0,SUM(LS_current!D13:AA13),0)</f>
        <v>318.43548356696556</v>
      </c>
      <c r="Y12" s="218">
        <f>TOCA_current!D12*SUM('Charges_NonSlice with Prev LS'!P12:U12)</f>
        <v>48479267.293231696</v>
      </c>
      <c r="Z12" s="218">
        <f>TOCA_current!AI12*RT1SC!$C$4*VLOOKUP(Init!$R$4,Init!$K:$M,3,FALSE)+IF(VLOOKUP($B12,TOCA_current!B:AI,33,FALSE)=0,SUM(LS_current!D13:AA13),SUM(LS_current!D13:AY13)/2)</f>
        <v>1345185.1891655668</v>
      </c>
      <c r="AA12" s="219">
        <f t="shared" si="1"/>
        <v>36.039102782051827</v>
      </c>
      <c r="AB12" s="224">
        <f>IF(TOCA_current!E12=1,"",AA12/O12-1)</f>
        <v>7.9482482150867062E-2</v>
      </c>
      <c r="AC12" s="235">
        <f t="shared" si="2"/>
        <v>32</v>
      </c>
    </row>
    <row r="13" spans="1:29" x14ac:dyDescent="0.25">
      <c r="B13" s="27">
        <v>10055</v>
      </c>
      <c r="C13" s="28" t="s">
        <v>17</v>
      </c>
      <c r="D13" s="217">
        <f>IF(Init!$R$9="Yes",(TOCA_previous!AB13-(TOCA_previous!AB13/IF(TOCA_previous!Y13=0,1,TOCA_previous!Y13))*LDD_previous!D14),(TOCA_current!AI13-(TOCA_current!AI13/TOCA_current!AF13)*LDD_current!D14))*Rates_previous!$E$74*100*12</f>
        <v>132253.41432000001</v>
      </c>
      <c r="E13" s="218">
        <f>IF(Init!$R$9="Yes",(TOCA_previous!AB13-LDD_previous!D14),(TOCA_current!AI13-LDD_current!D14))*Rates_previous!$E$75*100*12</f>
        <v>-20337.745920000001</v>
      </c>
      <c r="F13" s="218">
        <f>IF(VLOOKUP($B13,TOCA_current!$B:$AH,33,FALSE)=0,(SUMPRODUCT(LS_Demand_Rates_Restatement!$C$4:$Z$4,IF(Init!$R$9="Yes",LS_previous!$D14:$AA14,LS_current!$D14:$AA14))-SUMPRODUCT(LS_Demand_Rates_Restatement!$C$4:$Z$4,IF(Init!$R$9="Yes",LDD_previous!$F14:$AC14,LDD_current!$F14:$AC14))),(SUMPRODUCT(LS_Demand_Rates_Restatement!$C$4:$AX$4,IF(Init!$R$9="Yes",LS_previous!$D14:$AY14,LS_current!$D14:$AY14))-SUMPRODUCT(LS_Demand_Rates_Restatement!$C$4:$AX$4,IF(Init!$R$9="Yes",LDD_previous!$F14:$BA14,LDD_current!$F14:$BA14)))/2)</f>
        <v>1652.5414328393108</v>
      </c>
      <c r="G13" s="218">
        <f>+SUMPRODUCT(LS_Demand_Rates_Restatement!$C$6:$Z$6,IF(Init!$R$9="Yes",Demand_previous!D14:AA14,Demand_current!D14:AA14))-SUMPRODUCT(LS_Demand_Rates_Restatement!$C$6:$Z$6,IF(Init!$R$9="Yes",LDD_previous!BB14:BY14,LDD_current!BB14:BY14))</f>
        <v>9925.9889431089759</v>
      </c>
      <c r="H13" s="218">
        <f>-IRD!C14*Rates_previous!$H$32</f>
        <v>0</v>
      </c>
      <c r="I13" s="218">
        <f>+IF(AND(L13&gt;0,J13&gt;0),-1*MIN(L13,J13)*Rates_previous!$H$33,IF(AND(L13&lt;0,K13&lt;ABS(L13)),(-1*L13-K13)*Rates_previous!$H$33,IF(AND(K13&gt;0,J13&gt;0,L13&lt;=0,ABS(L13)&lt;K13),-1*MIN(K13,K13+L13,J13)*Rates_previous!$H$33,0)))*IF(VLOOKUP($B13,TOCA_current!$B:$AH,33,FALSE)=0,1,0)*(1-TOCA_previous!AI13)</f>
        <v>-160.73104116479891</v>
      </c>
      <c r="J13" s="237">
        <f>MAX(IF(Init!$R$9="Yes",(TOCA_previous!S13/SUMPRODUCT(TOCA_previous!$D$4:$D$137,TOCA_previous!$S$4:$S$137)-TOCA_previous!Y13)*RT1SC!$C$3*VLOOKUP(Init!$R$3,Init!$K:$M,3,FALSE),V13),0)</f>
        <v>0.76934656753186592</v>
      </c>
      <c r="K13" s="237">
        <f>IF(Init!$R$9="Yes",TOCA_previous!W13*VLOOKUP(Init!$R$3,Init!$K:$M,3,FALSE),W13)</f>
        <v>0</v>
      </c>
      <c r="L13" s="237">
        <f>IF(Init!$R$9="No",X13,IF(TOCA_previous!AA13=0,SUM(LS_previous!D14:AA14),0))</f>
        <v>-58.235884479999612</v>
      </c>
      <c r="M13" s="218">
        <f>+TOCA_previous!$D13*SUM('Charges_NonSlice with Prev LS'!D13:I13)</f>
        <v>123333.46773478349</v>
      </c>
      <c r="N13" s="218">
        <f>IF(Init!$R$9="Yes",TOCA_previous!AB13*RT1SC!$C$3*VLOOKUP(Init!$R$3,Init!$K:$M,3,FALSE)+IF(VLOOKUP($B13,TOCA_current!B:AO,33,FALSE)=0,SUM(LS_previous!D14:AA14),SUM(LS_previous!D14:AY14)/2),Z13)</f>
        <v>3444.992799272</v>
      </c>
      <c r="O13" s="219">
        <f t="shared" si="0"/>
        <v>35.800791154293989</v>
      </c>
      <c r="P13" s="217">
        <f>(TOCA_current!AI13-(TOCA_current!AI13/TOCA_current!AF13)*LDD_current!D14)*Rates_current!$E$74*100*12</f>
        <v>139608.06085861148</v>
      </c>
      <c r="Q13" s="218">
        <f>(TOCA_current!AI13-LDD_current!D14)*Rates_current!$E$75*100*12</f>
        <v>-20754.201451150122</v>
      </c>
      <c r="R13" s="218">
        <f>IF(VLOOKUP($B13,TOCA_current!$B:$AH,33,FALSE)=0,(SUMPRODUCT(LS_Demand_Rates_Restatement!$C$4:$Z$4,LS_current!$D14:$AA14)-SUMPRODUCT(LS_Demand_Rates_Restatement!$C$4:$Z$4,LDD_current!$F14:$AC14)),(SUMPRODUCT(LS_Demand_Rates_Restatement!$C$4:$AX$4,LS_current!$D14:$AY14)-SUMPRODUCT(LS_Demand_Rates_Restatement!$C$4:$AX$4,LDD_current!$F14:$BA14))/2)</f>
        <v>3459.2361302356499</v>
      </c>
      <c r="S13" s="218">
        <f>+SUMPRODUCT(LS_Demand_Rates_Restatement!$C$7:$Z$7,Demand_current!D14:AA14)-SUMPRODUCT(LS_Demand_Rates_Restatement!$C$7:$Z$7,LDD_current!BB14:BY14)</f>
        <v>10227.366144248577</v>
      </c>
      <c r="T13" s="218">
        <f>-IRD!G14*Rates_current!$H$32</f>
        <v>0</v>
      </c>
      <c r="U13" s="218">
        <f>+IF(AND(X13&gt;0,V13&gt;0),-1*MIN(X13,V13)*Rates_current!$H$33,IF(AND(X13&lt;0,W13&lt;ABS(X13)),(-1*X13-W13)*Rates_current!$H$33,0))*IF(VLOOKUP($B13,TOCA_current!$B:$AH,33,FALSE)=0,1,0)*(1-TOCA_current!AP13)</f>
        <v>-128.03474790296238</v>
      </c>
      <c r="V13" s="237">
        <f>MAX((TOCA_current!S13/SUMPRODUCT(TOCA_current!$D$4:$D$137,TOCA_current!$S$4:$S$137)-TOCA_current!AF13)*RT1SC!$C$4*VLOOKUP(Init!$R$4,Init!$K:$M,3,FALSE),0)</f>
        <v>1.3532843153940901</v>
      </c>
      <c r="W13" s="237">
        <f>TOCA_current!X13*VLOOKUP(Init!$R$4,Init!$K:$M,3,FALSE)</f>
        <v>0</v>
      </c>
      <c r="X13" s="237">
        <f>IF(TOCA_current!AH13=0,SUM(LS_current!D14:AA14),0)</f>
        <v>-14.467203152877104</v>
      </c>
      <c r="Y13" s="218">
        <f>TOCA_current!D13*SUM('Charges_NonSlice with Prev LS'!P13:U13)</f>
        <v>132412.42693404263</v>
      </c>
      <c r="Z13" s="218">
        <f>TOCA_current!AI13*RT1SC!$C$4*VLOOKUP(Init!$R$4,Init!$K:$M,3,FALSE)+IF(VLOOKUP($B13,TOCA_current!B:AI,33,FALSE)=0,SUM(LS_current!D14:AA14),SUM(LS_current!D14:AY14)/2)</f>
        <v>3445.0760081431231</v>
      </c>
      <c r="AA13" s="219">
        <f t="shared" si="1"/>
        <v>38.435270113361646</v>
      </c>
      <c r="AB13" s="224">
        <f>IF(TOCA_current!E13=1,"",AA13/O13-1)</f>
        <v>7.3587171515668404E-2</v>
      </c>
      <c r="AC13" s="235">
        <f t="shared" si="2"/>
        <v>79</v>
      </c>
    </row>
    <row r="14" spans="1:29" x14ac:dyDescent="0.25">
      <c r="B14" s="27">
        <v>10057</v>
      </c>
      <c r="C14" s="28" t="s">
        <v>18</v>
      </c>
      <c r="D14" s="217">
        <f>IF(Init!$R$9="Yes",(TOCA_previous!AB14-(TOCA_previous!AB14/IF(TOCA_previous!Y14=0,1,TOCA_previous!Y14))*LDD_previous!D15),(TOCA_current!AI14-(TOCA_current!AI14/TOCA_current!AF14)*LDD_current!D15))*Rates_previous!$E$74*100*12</f>
        <v>6932243.9128799997</v>
      </c>
      <c r="E14" s="218">
        <f>IF(Init!$R$9="Yes",(TOCA_previous!AB14-LDD_previous!D15),(TOCA_current!AI14-LDD_current!D15))*Rates_previous!$E$75*100*12</f>
        <v>-1066030.8172800001</v>
      </c>
      <c r="F14" s="218">
        <f>IF(VLOOKUP($B14,TOCA_current!$B:$AH,33,FALSE)=0,(SUMPRODUCT(LS_Demand_Rates_Restatement!$C$4:$Z$4,IF(Init!$R$9="Yes",LS_previous!$D15:$AA15,LS_current!$D15:$AA15))-SUMPRODUCT(LS_Demand_Rates_Restatement!$C$4:$Z$4,IF(Init!$R$9="Yes",LDD_previous!$F15:$AC15,LDD_current!$F15:$AC15))),(SUMPRODUCT(LS_Demand_Rates_Restatement!$C$4:$AX$4,IF(Init!$R$9="Yes",LS_previous!$D15:$AY15,LS_current!$D15:$AY15))-SUMPRODUCT(LS_Demand_Rates_Restatement!$C$4:$AX$4,IF(Init!$R$9="Yes",LDD_previous!$F15:$BA15,LDD_current!$F15:$BA15)))/2)</f>
        <v>76816.311902491187</v>
      </c>
      <c r="G14" s="218">
        <f>+SUMPRODUCT(LS_Demand_Rates_Restatement!$C$6:$Z$6,IF(Init!$R$9="Yes",Demand_previous!D15:AA15,Demand_current!D15:AA15))-SUMPRODUCT(LS_Demand_Rates_Restatement!$C$6:$Z$6,IF(Init!$R$9="Yes",LDD_previous!BB15:BY15,LDD_current!BB15:BY15))</f>
        <v>307963.05263717961</v>
      </c>
      <c r="H14" s="218">
        <f>-IRD!C15*Rates_previous!$H$32</f>
        <v>0</v>
      </c>
      <c r="I14" s="218">
        <f>+IF(AND(L14&gt;0,J14&gt;0),-1*MIN(L14,J14)*Rates_previous!$H$33,IF(AND(L14&lt;0,K14&lt;ABS(L14)),(-1*L14-K14)*Rates_previous!$H$33,IF(AND(K14&gt;0,J14&gt;0,L14&lt;=0,ABS(L14)&lt;K14),-1*MIN(K14,K14+L14,J14)*Rates_previous!$H$33,0)))*IF(VLOOKUP($B14,TOCA_current!$B:$AH,33,FALSE)=0,1,0)*(1-TOCA_previous!AI14)</f>
        <v>-4229.0716482431981</v>
      </c>
      <c r="J14" s="237">
        <f>MAX(IF(Init!$R$9="Yes",(TOCA_previous!S14/SUMPRODUCT(TOCA_previous!$D$4:$D$137,TOCA_previous!$S$4:$S$137)-TOCA_previous!Y14)*RT1SC!$C$3*VLOOKUP(Init!$R$3,Init!$K:$M,3,FALSE),V14),0)</f>
        <v>1708.6845625078015</v>
      </c>
      <c r="K14" s="237">
        <f>IF(Init!$R$9="Yes",TOCA_previous!W14*VLOOKUP(Init!$R$3,Init!$K:$M,3,FALSE),W14)</f>
        <v>0</v>
      </c>
      <c r="L14" s="237">
        <f>IF(Init!$R$9="No",X14,IF(TOCA_previous!AA14=0,SUM(LS_previous!D15:AA15),0))</f>
        <v>-1532.2723363199993</v>
      </c>
      <c r="M14" s="218">
        <f>+TOCA_previous!$D14*SUM('Charges_NonSlice with Prev LS'!D14:I14)</f>
        <v>6246763.3884914275</v>
      </c>
      <c r="N14" s="218">
        <f>IF(Init!$R$9="Yes",TOCA_previous!AB14*RT1SC!$C$3*VLOOKUP(Init!$R$3,Init!$K:$M,3,FALSE)+IF(VLOOKUP($B14,TOCA_current!B:AO,33,FALSE)=0,SUM(LS_previous!D15:AA15),SUM(LS_previous!D15:AY15)/2),Z14)</f>
        <v>182094.25891984804</v>
      </c>
      <c r="O14" s="219">
        <f t="shared" si="0"/>
        <v>34.305108933945299</v>
      </c>
      <c r="P14" s="217">
        <f>(TOCA_current!AI14-(TOCA_current!AI14/TOCA_current!AF14)*LDD_current!D15)*Rates_current!$E$74*100*12</f>
        <v>7395266.7131416239</v>
      </c>
      <c r="Q14" s="218">
        <f>(TOCA_current!AI14-LDD_current!D15)*Rates_current!$E$75*100*12</f>
        <v>-1099383.9052385835</v>
      </c>
      <c r="R14" s="218">
        <f>IF(VLOOKUP($B14,TOCA_current!$B:$AH,33,FALSE)=0,(SUMPRODUCT(LS_Demand_Rates_Restatement!$C$4:$Z$4,LS_current!$D15:$AA15)-SUMPRODUCT(LS_Demand_Rates_Restatement!$C$4:$Z$4,LDD_current!$F15:$AC15)),(SUMPRODUCT(LS_Demand_Rates_Restatement!$C$4:$AX$4,LS_current!$D15:$AY15)-SUMPRODUCT(LS_Demand_Rates_Restatement!$C$4:$AX$4,LDD_current!$F15:$BA15))/2)</f>
        <v>115724.1787634051</v>
      </c>
      <c r="S14" s="218">
        <f>+SUMPRODUCT(LS_Demand_Rates_Restatement!$C$7:$Z$7,Demand_current!D15:AA15)-SUMPRODUCT(LS_Demand_Rates_Restatement!$C$7:$Z$7,LDD_current!BB15:BY15)</f>
        <v>336630.05672129634</v>
      </c>
      <c r="T14" s="218">
        <f>-IRD!G15*Rates_current!$H$32</f>
        <v>0</v>
      </c>
      <c r="U14" s="218">
        <f>+IF(AND(X14&gt;0,V14&gt;0),-1*MIN(X14,V14)*Rates_current!$H$33,IF(AND(X14&lt;0,W14&lt;ABS(X14)),(-1*X14-W14)*Rates_current!$H$33,0))*IF(VLOOKUP($B14,TOCA_current!$B:$AH,33,FALSE)=0,1,0)*(1-TOCA_current!AP14)</f>
        <v>-10257.386272958922</v>
      </c>
      <c r="V14" s="237">
        <f>MAX((TOCA_current!S14/SUMPRODUCT(TOCA_current!$D$4:$D$137,TOCA_current!$S$4:$S$137)-TOCA_current!AF14)*RT1SC!$C$4*VLOOKUP(Init!$R$4,Init!$K:$M,3,FALSE),0)</f>
        <v>2.9711146398530954</v>
      </c>
      <c r="W14" s="237">
        <f>TOCA_current!X14*VLOOKUP(Init!$R$4,Init!$K:$M,3,FALSE)</f>
        <v>0</v>
      </c>
      <c r="X14" s="237">
        <f>IF(TOCA_current!AH14=0,SUM(LS_current!D15:AA15),0)</f>
        <v>-1159.0266975094828</v>
      </c>
      <c r="Y14" s="218">
        <f>TOCA_current!D14*SUM('Charges_NonSlice with Prev LS'!P14:U14)</f>
        <v>6737979.6571147833</v>
      </c>
      <c r="Z14" s="218">
        <f>TOCA_current!AI14*RT1SC!$C$4*VLOOKUP(Init!$R$4,Init!$K:$M,3,FALSE)+IF(VLOOKUP($B14,TOCA_current!B:AI,33,FALSE)=0,SUM(LS_current!D15:AA15),SUM(LS_current!D15:AY15)/2)</f>
        <v>182098.6204313545</v>
      </c>
      <c r="AA14" s="219">
        <f t="shared" si="1"/>
        <v>37.001816055244589</v>
      </c>
      <c r="AB14" s="224">
        <f>IF(TOCA_current!E14=1,"",AA14/O14-1)</f>
        <v>7.860949010515661E-2</v>
      </c>
      <c r="AC14" s="235">
        <f t="shared" si="2"/>
        <v>39</v>
      </c>
    </row>
    <row r="15" spans="1:29" x14ac:dyDescent="0.25">
      <c r="B15" s="27">
        <v>10059</v>
      </c>
      <c r="C15" s="28" t="s">
        <v>19</v>
      </c>
      <c r="D15" s="217">
        <f>IF(Init!$R$9="Yes",(TOCA_previous!AB15-(TOCA_previous!AB15/IF(TOCA_previous!Y15=0,1,TOCA_previous!Y15))*LDD_previous!D16),(TOCA_current!AI15-(TOCA_current!AI15/TOCA_current!AF15)*LDD_current!D16))*Rates_previous!$E$74*100*12</f>
        <v>2536818.1607999997</v>
      </c>
      <c r="E15" s="218">
        <f>IF(Init!$R$9="Yes",(TOCA_previous!AB15-LDD_previous!D16),(TOCA_current!AI15-LDD_current!D16))*Rates_previous!$E$75*100*12</f>
        <v>-390108.36479999998</v>
      </c>
      <c r="F15" s="218">
        <f>IF(VLOOKUP($B15,TOCA_current!$B:$AH,33,FALSE)=0,(SUMPRODUCT(LS_Demand_Rates_Restatement!$C$4:$Z$4,IF(Init!$R$9="Yes",LS_previous!$D16:$AA16,LS_current!$D16:$AA16))-SUMPRODUCT(LS_Demand_Rates_Restatement!$C$4:$Z$4,IF(Init!$R$9="Yes",LDD_previous!$F16:$AC16,LDD_current!$F16:$AC16))),(SUMPRODUCT(LS_Demand_Rates_Restatement!$C$4:$AX$4,IF(Init!$R$9="Yes",LS_previous!$D16:$AY16,LS_current!$D16:$AY16))-SUMPRODUCT(LS_Demand_Rates_Restatement!$C$4:$AX$4,IF(Init!$R$9="Yes",LDD_previous!$F16:$BA16,LDD_current!$F16:$BA16)))/2)</f>
        <v>-11403.192088811798</v>
      </c>
      <c r="G15" s="218">
        <f>+SUMPRODUCT(LS_Demand_Rates_Restatement!$C$6:$Z$6,IF(Init!$R$9="Yes",Demand_previous!D16:AA16,Demand_current!D16:AA16))-SUMPRODUCT(LS_Demand_Rates_Restatement!$C$6:$Z$6,IF(Init!$R$9="Yes",LDD_previous!BB16:BY16,LDD_current!BB16:BY16))</f>
        <v>123732.94835106836</v>
      </c>
      <c r="H15" s="218">
        <f>-IRD!C16*Rates_previous!$H$32</f>
        <v>0</v>
      </c>
      <c r="I15" s="218">
        <f>+IF(AND(L15&gt;0,J15&gt;0),-1*MIN(L15,J15)*Rates_previous!$H$33,IF(AND(L15&lt;0,K15&lt;ABS(L15)),(-1*L15-K15)*Rates_previous!$H$33,IF(AND(K15&gt;0,J15&gt;0,L15&lt;=0,ABS(L15)&lt;K15),-1*MIN(K15,K15+L15,J15)*Rates_previous!$H$33,0)))*IF(VLOOKUP($B15,TOCA_current!$B:$AH,33,FALSE)=0,1,0)*(1-TOCA_previous!AI15)</f>
        <v>-5269.5002229119791</v>
      </c>
      <c r="J15" s="237">
        <f>MAX(IF(Init!$R$9="Yes",(TOCA_previous!S15/SUMPRODUCT(TOCA_previous!$D$4:$D$137,TOCA_previous!$S$4:$S$137)-TOCA_previous!Y15)*RT1SC!$C$3*VLOOKUP(Init!$R$3,Init!$K:$M,3,FALSE),V15),0)</f>
        <v>0.7599295728172194</v>
      </c>
      <c r="K15" s="237">
        <f>IF(Init!$R$9="Yes",TOCA_previous!W15*VLOOKUP(Init!$R$3,Init!$K:$M,3,FALSE),W15)</f>
        <v>0</v>
      </c>
      <c r="L15" s="237">
        <f>IF(Init!$R$9="No",X15,IF(TOCA_previous!AA15=0,SUM(LS_previous!D16:AA16),0))</f>
        <v>-1909.2392111999925</v>
      </c>
      <c r="M15" s="218">
        <f>+TOCA_previous!$D15*SUM('Charges_NonSlice with Prev LS'!D15:I15)</f>
        <v>2253770.0520393443</v>
      </c>
      <c r="N15" s="218">
        <f>IF(Init!$R$9="Yes",TOCA_previous!AB15*RT1SC!$C$3*VLOOKUP(Init!$R$3,Init!$K:$M,3,FALSE)+IF(VLOOKUP($B15,TOCA_current!B:AO,33,FALSE)=0,SUM(LS_previous!D16:AA16),SUM(LS_previous!D16:AY16)/2),Z15)</f>
        <v>65287.923085680013</v>
      </c>
      <c r="O15" s="219">
        <f t="shared" si="0"/>
        <v>34.520474009896589</v>
      </c>
      <c r="P15" s="217">
        <f>(TOCA_current!AI15-(TOCA_current!AI15/TOCA_current!AF15)*LDD_current!D16)*Rates_current!$E$74*100*12</f>
        <v>2678048.9546619104</v>
      </c>
      <c r="Q15" s="218">
        <f>(TOCA_current!AI15-LDD_current!D16)*Rates_current!$E$75*100*12</f>
        <v>-398120.04521275382</v>
      </c>
      <c r="R15" s="218">
        <f>IF(VLOOKUP($B15,TOCA_current!$B:$AH,33,FALSE)=0,(SUMPRODUCT(LS_Demand_Rates_Restatement!$C$4:$Z$4,LS_current!$D16:$AA16)-SUMPRODUCT(LS_Demand_Rates_Restatement!$C$4:$Z$4,LDD_current!$F16:$AC16)),(SUMPRODUCT(LS_Demand_Rates_Restatement!$C$4:$AX$4,LS_current!$D16:$AY16)-SUMPRODUCT(LS_Demand_Rates_Restatement!$C$4:$AX$4,LDD_current!$F16:$BA16))/2)</f>
        <v>23138.42556546022</v>
      </c>
      <c r="S15" s="218">
        <f>+SUMPRODUCT(LS_Demand_Rates_Restatement!$C$7:$Z$7,Demand_current!D16:AA16)-SUMPRODUCT(LS_Demand_Rates_Restatement!$C$7:$Z$7,LDD_current!BB16:BY16)</f>
        <v>129038.18368709045</v>
      </c>
      <c r="T15" s="218">
        <f>-IRD!G16*Rates_current!$H$32</f>
        <v>0</v>
      </c>
      <c r="U15" s="218">
        <f>+IF(AND(X15&gt;0,V15&gt;0),-1*MIN(X15,V15)*Rates_current!$H$33,IF(AND(X15&lt;0,W15&lt;ABS(X15)),(-1*X15-W15)*Rates_current!$H$33,0))*IF(VLOOKUP($B15,TOCA_current!$B:$AH,33,FALSE)=0,1,0)*(1-TOCA_current!AP15)</f>
        <v>-9501.3411531243182</v>
      </c>
      <c r="V15" s="237">
        <f>MAX((TOCA_current!S15/SUMPRODUCT(TOCA_current!$D$4:$D$137,TOCA_current!$S$4:$S$137)-TOCA_current!AF15)*RT1SC!$C$4*VLOOKUP(Init!$R$4,Init!$K:$M,3,FALSE),0)</f>
        <v>87.852489374353382</v>
      </c>
      <c r="W15" s="237">
        <f>TOCA_current!X15*VLOOKUP(Init!$R$4,Init!$K:$M,3,FALSE)</f>
        <v>0</v>
      </c>
      <c r="X15" s="237">
        <f>IF(TOCA_current!AH15=0,SUM(LS_current!D16:AA16),0)</f>
        <v>-1073.5978704095276</v>
      </c>
      <c r="Y15" s="218">
        <f>TOCA_current!D15*SUM('Charges_NonSlice with Prev LS'!P15:U15)</f>
        <v>2422604.1775485827</v>
      </c>
      <c r="Z15" s="218">
        <f>TOCA_current!AI15*RT1SC!$C$4*VLOOKUP(Init!$R$4,Init!$K:$M,3,FALSE)+IF(VLOOKUP($B15,TOCA_current!B:AI,33,FALSE)=0,SUM(LS_current!D16:AA16),SUM(LS_current!D16:AY16)/2)</f>
        <v>65289.519156206479</v>
      </c>
      <c r="AA15" s="219">
        <f t="shared" si="1"/>
        <v>37.105560109157089</v>
      </c>
      <c r="AB15" s="224">
        <f>IF(TOCA_current!E15=1,"",AA15/O15-1)</f>
        <v>7.4885591041403021E-2</v>
      </c>
      <c r="AC15" s="235">
        <f t="shared" si="2"/>
        <v>73</v>
      </c>
    </row>
    <row r="16" spans="1:29" x14ac:dyDescent="0.25">
      <c r="B16" s="27">
        <v>10061</v>
      </c>
      <c r="C16" s="28" t="s">
        <v>20</v>
      </c>
      <c r="D16" s="217">
        <f>IF(Init!$R$9="Yes",(TOCA_previous!AB16-(TOCA_previous!AB16/IF(TOCA_previous!Y16=0,1,TOCA_previous!Y16))*LDD_previous!D17),(TOCA_current!AI16-(TOCA_current!AI16/TOCA_current!AF16)*LDD_current!D17))*Rates_previous!$E$74*100*12</f>
        <v>2904633.2614799999</v>
      </c>
      <c r="E16" s="218">
        <f>IF(Init!$R$9="Yes",(TOCA_previous!AB16-LDD_previous!D17),(TOCA_current!AI16-LDD_current!D17))*Rates_previous!$E$75*100*12</f>
        <v>-446670.45888000005</v>
      </c>
      <c r="F16" s="218">
        <f>IF(VLOOKUP($B16,TOCA_current!$B:$AH,33,FALSE)=0,(SUMPRODUCT(LS_Demand_Rates_Restatement!$C$4:$Z$4,IF(Init!$R$9="Yes",LS_previous!$D17:$AA17,LS_current!$D17:$AA17))-SUMPRODUCT(LS_Demand_Rates_Restatement!$C$4:$Z$4,IF(Init!$R$9="Yes",LDD_previous!$F17:$AC17,LDD_current!$F17:$AC17))),(SUMPRODUCT(LS_Demand_Rates_Restatement!$C$4:$AX$4,IF(Init!$R$9="Yes",LS_previous!$D17:$AY17,LS_current!$D17:$AY17))-SUMPRODUCT(LS_Demand_Rates_Restatement!$C$4:$AX$4,IF(Init!$R$9="Yes",LDD_previous!$F17:$BA17,LDD_current!$F17:$BA17)))/2)</f>
        <v>107578.43209920914</v>
      </c>
      <c r="G16" s="218">
        <f>+SUMPRODUCT(LS_Demand_Rates_Restatement!$C$6:$Z$6,IF(Init!$R$9="Yes",Demand_previous!D17:AA17,Demand_current!D17:AA17))-SUMPRODUCT(LS_Demand_Rates_Restatement!$C$6:$Z$6,IF(Init!$R$9="Yes",LDD_previous!BB17:BY17,LDD_current!BB17:BY17))</f>
        <v>103924.70709967949</v>
      </c>
      <c r="H16" s="218">
        <f>-IRD!C17*Rates_previous!$H$32</f>
        <v>0</v>
      </c>
      <c r="I16" s="218">
        <f>+IF(AND(L16&gt;0,J16&gt;0),-1*MIN(L16,J16)*Rates_previous!$H$33,IF(AND(L16&lt;0,K16&lt;ABS(L16)),(-1*L16-K16)*Rates_previous!$H$33,IF(AND(K16&gt;0,J16&gt;0,L16&lt;=0,ABS(L16)&lt;K16),-1*MIN(K16,K16+L16,J16)*Rates_previous!$H$33,0)))*IF(VLOOKUP($B16,TOCA_current!$B:$AH,33,FALSE)=0,1,0)*(1-TOCA_previous!AI16)</f>
        <v>0</v>
      </c>
      <c r="J16" s="237">
        <f>MAX(IF(Init!$R$9="Yes",(TOCA_previous!S16/SUMPRODUCT(TOCA_previous!$D$4:$D$137,TOCA_previous!$S$4:$S$137)-TOCA_previous!Y16)*RT1SC!$C$3*VLOOKUP(Init!$R$3,Init!$K:$M,3,FALSE),V16),0)</f>
        <v>0</v>
      </c>
      <c r="K16" s="237">
        <f>IF(Init!$R$9="Yes",TOCA_previous!W16*VLOOKUP(Init!$R$3,Init!$K:$M,3,FALSE),W16)</f>
        <v>0</v>
      </c>
      <c r="L16" s="237">
        <f>IF(Init!$R$9="No",X16,IF(TOCA_previous!AA16=0,SUM(LS_previous!D17:AA17),0))</f>
        <v>2640.9092132800056</v>
      </c>
      <c r="M16" s="218">
        <f>+TOCA_previous!$D16*SUM('Charges_NonSlice with Prev LS'!D16:I16)</f>
        <v>2669465.9417988886</v>
      </c>
      <c r="N16" s="218">
        <f>IF(Init!$R$9="Yes",TOCA_previous!AB16*RT1SC!$C$3*VLOOKUP(Init!$R$3,Init!$K:$M,3,FALSE)+IF(VLOOKUP($B16,TOCA_current!B:AO,33,FALSE)=0,SUM(LS_previous!D17:AA17),SUM(LS_previous!D17:AY17)/2),Z16)</f>
        <v>79581.036692908005</v>
      </c>
      <c r="O16" s="219">
        <f t="shared" si="0"/>
        <v>33.543995563917832</v>
      </c>
      <c r="P16" s="217">
        <f>(TOCA_current!AI16-(TOCA_current!AI16/TOCA_current!AF16)*LDD_current!D17)*Rates_current!$E$74*100*12</f>
        <v>3070139.6787754572</v>
      </c>
      <c r="Q16" s="218">
        <f>(TOCA_current!AI16-LDD_current!D17)*Rates_current!$E$75*100*12</f>
        <v>-456408.44077768608</v>
      </c>
      <c r="R16" s="218">
        <f>IF(VLOOKUP($B16,TOCA_current!$B:$AH,33,FALSE)=0,(SUMPRODUCT(LS_Demand_Rates_Restatement!$C$4:$Z$4,LS_current!$D17:$AA17)-SUMPRODUCT(LS_Demand_Rates_Restatement!$C$4:$Z$4,LDD_current!$F17:$AC17)),(SUMPRODUCT(LS_Demand_Rates_Restatement!$C$4:$AX$4,LS_current!$D17:$AY17)-SUMPRODUCT(LS_Demand_Rates_Restatement!$C$4:$AX$4,LDD_current!$F17:$BA17))/2)</f>
        <v>144394.40126484548</v>
      </c>
      <c r="S16" s="218">
        <f>+SUMPRODUCT(LS_Demand_Rates_Restatement!$C$7:$Z$7,Demand_current!D17:AA17)-SUMPRODUCT(LS_Demand_Rates_Restatement!$C$7:$Z$7,LDD_current!BB17:BY17)</f>
        <v>111686.30215438035</v>
      </c>
      <c r="T16" s="218">
        <f>-IRD!G17*Rates_current!$H$32</f>
        <v>0</v>
      </c>
      <c r="U16" s="218">
        <f>+IF(AND(X16&gt;0,V16&gt;0),-1*MIN(X16,V16)*Rates_current!$H$33,IF(AND(X16&lt;0,W16&lt;ABS(X16)),(-1*X16-W16)*Rates_current!$H$33,0))*IF(VLOOKUP($B16,TOCA_current!$B:$AH,33,FALSE)=0,1,0)*(1-TOCA_current!AP16)</f>
        <v>0</v>
      </c>
      <c r="V16" s="237">
        <f>MAX((TOCA_current!S16/SUMPRODUCT(TOCA_current!$D$4:$D$137,TOCA_current!$S$4:$S$137)-TOCA_current!AF16)*RT1SC!$C$4*VLOOKUP(Init!$R$4,Init!$K:$M,3,FALSE),0)</f>
        <v>0</v>
      </c>
      <c r="W16" s="237">
        <f>TOCA_current!X16*VLOOKUP(Init!$R$4,Init!$K:$M,3,FALSE)</f>
        <v>0</v>
      </c>
      <c r="X16" s="237">
        <f>IF(TOCA_current!AH16=0,SUM(LS_current!D17:AA17),0)</f>
        <v>3503.58323988452</v>
      </c>
      <c r="Y16" s="218">
        <f>TOCA_current!D16*SUM('Charges_NonSlice with Prev LS'!P16:U16)</f>
        <v>2869811.941416997</v>
      </c>
      <c r="Z16" s="218">
        <f>TOCA_current!AI16*RT1SC!$C$4*VLOOKUP(Init!$R$4,Init!$K:$M,3,FALSE)+IF(VLOOKUP($B16,TOCA_current!B:AI,33,FALSE)=0,SUM(LS_current!D17:AA17),SUM(LS_current!D17:AY17)/2)</f>
        <v>79582.86417907651</v>
      </c>
      <c r="AA16" s="219">
        <f t="shared" si="1"/>
        <v>36.060676767794845</v>
      </c>
      <c r="AB16" s="224">
        <f>IF(TOCA_current!E16=1,"",AA16/O16-1)</f>
        <v>7.5026280011321056E-2</v>
      </c>
      <c r="AC16" s="235">
        <f t="shared" si="2"/>
        <v>71</v>
      </c>
    </row>
    <row r="17" spans="2:29" x14ac:dyDescent="0.25">
      <c r="B17" s="27">
        <v>10062</v>
      </c>
      <c r="C17" s="28" t="s">
        <v>21</v>
      </c>
      <c r="D17" s="217">
        <f>IF(Init!$R$9="Yes",(TOCA_previous!AB17-(TOCA_previous!AB17/IF(TOCA_previous!Y17=0,1,TOCA_previous!Y17))*LDD_previous!D18),(TOCA_current!AI17-(TOCA_current!AI17/TOCA_current!AF17)*LDD_current!D18))*Rates_previous!$E$74*100*12</f>
        <v>1766594.9845199999</v>
      </c>
      <c r="E17" s="218">
        <f>IF(Init!$R$9="Yes",(TOCA_previous!AB17-LDD_previous!D18),(TOCA_current!AI17-LDD_current!D18))*Rates_previous!$E$75*100*12</f>
        <v>-271664.51712000003</v>
      </c>
      <c r="F17" s="218">
        <f>IF(VLOOKUP($B17,TOCA_current!$B:$AH,33,FALSE)=0,(SUMPRODUCT(LS_Demand_Rates_Restatement!$C$4:$Z$4,IF(Init!$R$9="Yes",LS_previous!$D18:$AA18,LS_current!$D18:$AA18))-SUMPRODUCT(LS_Demand_Rates_Restatement!$C$4:$Z$4,IF(Init!$R$9="Yes",LDD_previous!$F18:$AC18,LDD_current!$F18:$AC18))),(SUMPRODUCT(LS_Demand_Rates_Restatement!$C$4:$AX$4,IF(Init!$R$9="Yes",LS_previous!$D18:$AY18,LS_current!$D18:$AY18))-SUMPRODUCT(LS_Demand_Rates_Restatement!$C$4:$AX$4,IF(Init!$R$9="Yes",LDD_previous!$F18:$BA18,LDD_current!$F18:$BA18)))/2)</f>
        <v>316919.28076235706</v>
      </c>
      <c r="G17" s="218">
        <f>+SUMPRODUCT(LS_Demand_Rates_Restatement!$C$6:$Z$6,IF(Init!$R$9="Yes",Demand_previous!D18:AA18,Demand_current!D18:AA18))-SUMPRODUCT(LS_Demand_Rates_Restatement!$C$6:$Z$6,IF(Init!$R$9="Yes",LDD_previous!BB18:BY18,LDD_current!BB18:BY18))</f>
        <v>130253.13909668803</v>
      </c>
      <c r="H17" s="218">
        <f>-IRD!C18*Rates_previous!$H$32</f>
        <v>0</v>
      </c>
      <c r="I17" s="218">
        <f>+IF(AND(L17&gt;0,J17&gt;0),-1*MIN(L17,J17)*Rates_previous!$H$33,IF(AND(L17&lt;0,K17&lt;ABS(L17)),(-1*L17-K17)*Rates_previous!$H$33,IF(AND(K17&gt;0,J17&gt;0,L17&lt;=0,ABS(L17)&lt;K17),-1*MIN(K17,K17+L17,J17)*Rates_previous!$H$33,0)))*IF(VLOOKUP($B17,TOCA_current!$B:$AH,33,FALSE)=0,1,0)*(1-TOCA_previous!AI17)</f>
        <v>2.7233028891417161</v>
      </c>
      <c r="J17" s="237">
        <f>MAX(IF(Init!$R$9="Yes",(TOCA_previous!S17/SUMPRODUCT(TOCA_previous!$D$4:$D$137,TOCA_previous!$S$4:$S$137)-TOCA_previous!Y17)*RT1SC!$C$3*VLOOKUP(Init!$R$3,Init!$K:$M,3,FALSE),V17),0)</f>
        <v>0.98670394534120154</v>
      </c>
      <c r="K17" s="237">
        <f>IF(Init!$R$9="Yes",TOCA_previous!W17*VLOOKUP(Init!$R$3,Init!$K:$M,3,FALSE),W17)</f>
        <v>0</v>
      </c>
      <c r="L17" s="237">
        <f>IF(Init!$R$9="No",X17,IF(TOCA_previous!AA17=0,SUM(LS_previous!D18:AA18),0))</f>
        <v>6436.3276427200053</v>
      </c>
      <c r="M17" s="218">
        <f>+TOCA_previous!$D17*SUM('Charges_NonSlice with Prev LS'!D17:I17)</f>
        <v>1942105.6105619343</v>
      </c>
      <c r="N17" s="218">
        <f>IF(Init!$R$9="Yes",TOCA_previous!AB17*RT1SC!$C$3*VLOOKUP(Init!$R$3,Init!$K:$M,3,FALSE)+IF(VLOOKUP($B17,TOCA_current!B:AO,33,FALSE)=0,SUM(LS_previous!D18:AA18),SUM(LS_previous!D18:AY18)/2),Z17)</f>
        <v>53231.234633692002</v>
      </c>
      <c r="O17" s="219">
        <f t="shared" si="0"/>
        <v>36.484323986216623</v>
      </c>
      <c r="P17" s="217">
        <f>(TOCA_current!AI17-(TOCA_current!AI17/TOCA_current!AF17)*LDD_current!D18)*Rates_current!$E$74*100*12</f>
        <v>1867381.5799953281</v>
      </c>
      <c r="Q17" s="218">
        <f>(TOCA_current!AI17-LDD_current!D18)*Rates_current!$E$75*100*12</f>
        <v>-277605.84352389455</v>
      </c>
      <c r="R17" s="218">
        <f>IF(VLOOKUP($B17,TOCA_current!$B:$AH,33,FALSE)=0,(SUMPRODUCT(LS_Demand_Rates_Restatement!$C$4:$Z$4,LS_current!$D18:$AA18)-SUMPRODUCT(LS_Demand_Rates_Restatement!$C$4:$Z$4,LDD_current!$F18:$AC18)),(SUMPRODUCT(LS_Demand_Rates_Restatement!$C$4:$AX$4,LS_current!$D18:$AY18)-SUMPRODUCT(LS_Demand_Rates_Restatement!$C$4:$AX$4,LDD_current!$F18:$BA18))/2)</f>
        <v>339220.20165343577</v>
      </c>
      <c r="S17" s="218">
        <f>+SUMPRODUCT(LS_Demand_Rates_Restatement!$C$7:$Z$7,Demand_current!D18:AA18)-SUMPRODUCT(LS_Demand_Rates_Restatement!$C$7:$Z$7,LDD_current!BB18:BY18)</f>
        <v>140752.64810803067</v>
      </c>
      <c r="T17" s="218">
        <f>-IRD!G18*Rates_current!$H$32</f>
        <v>0</v>
      </c>
      <c r="U17" s="218">
        <f>+IF(AND(X17&gt;0,V17&gt;0),-1*MIN(X17,V17)*Rates_current!$H$33,IF(AND(X17&lt;0,W17&lt;ABS(X17)),(-1*X17-W17)*Rates_current!$H$33,0))*IF(VLOOKUP($B17,TOCA_current!$B:$AH,33,FALSE)=0,1,0)*(1-TOCA_current!AP17)</f>
        <v>0</v>
      </c>
      <c r="V17" s="237">
        <f>MAX((TOCA_current!S17/SUMPRODUCT(TOCA_current!$D$4:$D$137,TOCA_current!$S$4:$S$137)-TOCA_current!AF17)*RT1SC!$C$4*VLOOKUP(Init!$R$4,Init!$K:$M,3,FALSE),0)</f>
        <v>0</v>
      </c>
      <c r="W17" s="237">
        <f>TOCA_current!X17*VLOOKUP(Init!$R$4,Init!$K:$M,3,FALSE)</f>
        <v>0</v>
      </c>
      <c r="X17" s="237">
        <f>IF(TOCA_current!AH17=0,SUM(LS_current!D18:AA18),0)</f>
        <v>6957.8886869054922</v>
      </c>
      <c r="Y17" s="218">
        <f>TOCA_current!D17*SUM('Charges_NonSlice with Prev LS'!P17:U17)</f>
        <v>2069748.5862329002</v>
      </c>
      <c r="Z17" s="218">
        <f>TOCA_current!AI17*RT1SC!$C$4*VLOOKUP(Init!$R$4,Init!$K:$M,3,FALSE)+IF(VLOOKUP($B17,TOCA_current!B:AI,33,FALSE)=0,SUM(LS_current!D18:AA18),SUM(LS_current!D18:AY18)/2)</f>
        <v>53232.346108921491</v>
      </c>
      <c r="AA17" s="219">
        <f t="shared" si="1"/>
        <v>38.881408345179437</v>
      </c>
      <c r="AB17" s="224">
        <f>IF(TOCA_current!E17=1,"",AA17/O17-1)</f>
        <v>6.5701761662581681E-2</v>
      </c>
      <c r="AC17" s="235">
        <f t="shared" si="2"/>
        <v>108</v>
      </c>
    </row>
    <row r="18" spans="2:29" x14ac:dyDescent="0.25">
      <c r="B18" s="27">
        <v>10064</v>
      </c>
      <c r="C18" s="28" t="s">
        <v>22</v>
      </c>
      <c r="D18" s="217">
        <f>IF(Init!$R$9="Yes",(TOCA_previous!AB18-(TOCA_previous!AB18/IF(TOCA_previous!Y18=0,1,TOCA_previous!Y18))*LDD_previous!D19),(TOCA_current!AI18-(TOCA_current!AI18/TOCA_current!AF18)*LDD_current!D19))*Rates_previous!$E$74*100*12</f>
        <v>4596865.1162400004</v>
      </c>
      <c r="E18" s="218">
        <f>IF(Init!$R$9="Yes",(TOCA_previous!AB18-LDD_previous!D19),(TOCA_current!AI18-LDD_current!D19))*Rates_previous!$E$75*100*12</f>
        <v>-706899.51744000008</v>
      </c>
      <c r="F18" s="218">
        <f>IF(VLOOKUP($B18,TOCA_current!$B:$AH,33,FALSE)=0,(SUMPRODUCT(LS_Demand_Rates_Restatement!$C$4:$Z$4,IF(Init!$R$9="Yes",LS_previous!$D19:$AA19,LS_current!$D19:$AA19))-SUMPRODUCT(LS_Demand_Rates_Restatement!$C$4:$Z$4,IF(Init!$R$9="Yes",LDD_previous!$F19:$AC19,LDD_current!$F19:$AC19))),(SUMPRODUCT(LS_Demand_Rates_Restatement!$C$4:$AX$4,IF(Init!$R$9="Yes",LS_previous!$D19:$AY19,LS_current!$D19:$AY19))-SUMPRODUCT(LS_Demand_Rates_Restatement!$C$4:$AX$4,IF(Init!$R$9="Yes",LDD_previous!$F19:$BA19,LDD_current!$F19:$BA19)))/2)</f>
        <v>46588.212749720362</v>
      </c>
      <c r="G18" s="218">
        <f>+SUMPRODUCT(LS_Demand_Rates_Restatement!$C$6:$Z$6,IF(Init!$R$9="Yes",Demand_previous!D19:AA19,Demand_current!D19:AA19))-SUMPRODUCT(LS_Demand_Rates_Restatement!$C$6:$Z$6,IF(Init!$R$9="Yes",LDD_previous!BB19:BY19,LDD_current!BB19:BY19))</f>
        <v>169020.03482339747</v>
      </c>
      <c r="H18" s="218">
        <f>-IRD!C19*Rates_previous!$H$32</f>
        <v>0</v>
      </c>
      <c r="I18" s="218">
        <f>+IF(AND(L18&gt;0,J18&gt;0),-1*MIN(L18,J18)*Rates_previous!$H$33,IF(AND(L18&lt;0,K18&lt;ABS(L18)),(-1*L18-K18)*Rates_previous!$H$33,IF(AND(K18&gt;0,J18&gt;0,L18&lt;=0,ABS(L18)&lt;K18),-1*MIN(K18,K18+L18,J18)*Rates_previous!$H$33,0)))*IF(VLOOKUP($B18,TOCA_current!$B:$AH,33,FALSE)=0,1,0)*(1-TOCA_previous!AI18)</f>
        <v>-2721.4053063935958</v>
      </c>
      <c r="J18" s="237">
        <f>MAX(IF(Init!$R$9="Yes",(TOCA_previous!S18/SUMPRODUCT(TOCA_previous!$D$4:$D$137,TOCA_previous!$S$4:$S$137)-TOCA_previous!Y18)*RT1SC!$C$3*VLOOKUP(Init!$R$3,Init!$K:$M,3,FALSE),V18),0)</f>
        <v>1952.16293164286</v>
      </c>
      <c r="K18" s="237">
        <f>IF(Init!$R$9="Yes",TOCA_previous!W18*VLOOKUP(Init!$R$3,Init!$K:$M,3,FALSE),W18)</f>
        <v>0</v>
      </c>
      <c r="L18" s="237">
        <f>IF(Init!$R$9="No",X18,IF(TOCA_previous!AA18=0,SUM(LS_previous!D19:AA19),0))</f>
        <v>-986.01641535999852</v>
      </c>
      <c r="M18" s="218">
        <f>+TOCA_previous!$D18*SUM('Charges_NonSlice with Prev LS'!D18:I18)</f>
        <v>4102852.4410667247</v>
      </c>
      <c r="N18" s="218">
        <f>IF(Init!$R$9="Yes",TOCA_previous!AB18*RT1SC!$C$3*VLOOKUP(Init!$R$3,Init!$K:$M,3,FALSE)+IF(VLOOKUP($B18,TOCA_current!B:AO,33,FALSE)=0,SUM(LS_previous!D19:AA19),SUM(LS_previous!D19:AY19)/2),Z18)</f>
        <v>120779.231108504</v>
      </c>
      <c r="O18" s="219">
        <f t="shared" si="0"/>
        <v>33.969850639145569</v>
      </c>
      <c r="P18" s="217">
        <f>(TOCA_current!AI18-(TOCA_current!AI18/TOCA_current!AF18)*LDD_current!D19)*Rates_current!$E$74*100*12</f>
        <v>4874648.1249798499</v>
      </c>
      <c r="Q18" s="218">
        <f>(TOCA_current!AI18-LDD_current!D19)*Rates_current!$E$75*100*12</f>
        <v>-724667.53400265833</v>
      </c>
      <c r="R18" s="218">
        <f>IF(VLOOKUP($B18,TOCA_current!$B:$AH,33,FALSE)=0,(SUMPRODUCT(LS_Demand_Rates_Restatement!$C$4:$Z$4,LS_current!$D19:$AA19)-SUMPRODUCT(LS_Demand_Rates_Restatement!$C$4:$Z$4,LDD_current!$F19:$AC19)),(SUMPRODUCT(LS_Demand_Rates_Restatement!$C$4:$AX$4,LS_current!$D19:$AY19)-SUMPRODUCT(LS_Demand_Rates_Restatement!$C$4:$AX$4,LDD_current!$F19:$BA19))/2)</f>
        <v>93443.243869062018</v>
      </c>
      <c r="S18" s="218">
        <f>+SUMPRODUCT(LS_Demand_Rates_Restatement!$C$7:$Z$7,Demand_current!D19:AA19)-SUMPRODUCT(LS_Demand_Rates_Restatement!$C$7:$Z$7,LDD_current!BB19:BY19)</f>
        <v>187390.50067105598</v>
      </c>
      <c r="T18" s="218">
        <f>-IRD!G19*Rates_current!$H$32</f>
        <v>0</v>
      </c>
      <c r="U18" s="218">
        <f>+IF(AND(X18&gt;0,V18&gt;0),-1*MIN(X18,V18)*Rates_current!$H$33,IF(AND(X18&lt;0,W18&lt;ABS(X18)),(-1*X18-W18)*Rates_current!$H$33,0))*IF(VLOOKUP($B18,TOCA_current!$B:$AH,33,FALSE)=0,1,0)*(1-TOCA_current!AP18)</f>
        <v>-120.30551427825844</v>
      </c>
      <c r="V18" s="237">
        <f>MAX((TOCA_current!S18/SUMPRODUCT(TOCA_current!$D$4:$D$137,TOCA_current!$S$4:$S$137)-TOCA_current!AF18)*RT1SC!$C$4*VLOOKUP(Init!$R$4,Init!$K:$M,3,FALSE),0)</f>
        <v>1539.0683909786887</v>
      </c>
      <c r="W18" s="237">
        <f>TOCA_current!X18*VLOOKUP(Init!$R$4,Init!$K:$M,3,FALSE)</f>
        <v>0</v>
      </c>
      <c r="X18" s="237">
        <f>IF(TOCA_current!AH18=0,SUM(LS_current!D19:AA19),0)</f>
        <v>-13.59384342127214</v>
      </c>
      <c r="Y18" s="218">
        <f>TOCA_current!D18*SUM('Charges_NonSlice with Prev LS'!P18:U18)</f>
        <v>4430694.0300030317</v>
      </c>
      <c r="Z18" s="218">
        <f>TOCA_current!AI18*RT1SC!$C$4*VLOOKUP(Init!$R$4,Init!$K:$M,3,FALSE)+IF(VLOOKUP($B18,TOCA_current!B:AI,33,FALSE)=0,SUM(LS_current!D19:AA19),SUM(LS_current!D19:AY19)/2)</f>
        <v>120782.12328433071</v>
      </c>
      <c r="AA18" s="219">
        <f t="shared" si="1"/>
        <v>36.683359337646564</v>
      </c>
      <c r="AB18" s="224">
        <f>IF(TOCA_current!E18=1,"",AA18/O18-1)</f>
        <v>7.987991255322302E-2</v>
      </c>
      <c r="AC18" s="235">
        <f t="shared" si="2"/>
        <v>22</v>
      </c>
    </row>
    <row r="19" spans="2:29" x14ac:dyDescent="0.25">
      <c r="B19" s="27">
        <v>10065</v>
      </c>
      <c r="C19" s="28" t="s">
        <v>23</v>
      </c>
      <c r="D19" s="217">
        <f>IF(Init!$R$9="Yes",(TOCA_previous!AB19-(TOCA_previous!AB19/IF(TOCA_previous!Y19=0,1,TOCA_previous!Y19))*LDD_previous!D20),(TOCA_current!AI19-(TOCA_current!AI19/TOCA_current!AF19)*LDD_current!D20))*Rates_previous!$E$74*100*12</f>
        <v>697616.7577974</v>
      </c>
      <c r="E19" s="218">
        <f>IF(Init!$R$9="Yes",(TOCA_previous!AB19-LDD_previous!D20),(TOCA_current!AI19-LDD_current!D20))*Rates_previous!$E$75*100*12</f>
        <v>-107278.53373439997</v>
      </c>
      <c r="F19" s="218">
        <f>IF(VLOOKUP($B19,TOCA_current!$B:$AH,33,FALSE)=0,(SUMPRODUCT(LS_Demand_Rates_Restatement!$C$4:$Z$4,IF(Init!$R$9="Yes",LS_previous!$D20:$AA20,LS_current!$D20:$AA20))-SUMPRODUCT(LS_Demand_Rates_Restatement!$C$4:$Z$4,IF(Init!$R$9="Yes",LDD_previous!$F20:$AC20,LDD_current!$F20:$AC20))),(SUMPRODUCT(LS_Demand_Rates_Restatement!$C$4:$AX$4,IF(Init!$R$9="Yes",LS_previous!$D20:$AY20,LS_current!$D20:$AY20))-SUMPRODUCT(LS_Demand_Rates_Restatement!$C$4:$AX$4,IF(Init!$R$9="Yes",LDD_previous!$F20:$BA20,LDD_current!$F20:$BA20)))/2)</f>
        <v>98787.554906521342</v>
      </c>
      <c r="G19" s="218">
        <f>+SUMPRODUCT(LS_Demand_Rates_Restatement!$C$6:$Z$6,IF(Init!$R$9="Yes",Demand_previous!D20:AA20,Demand_current!D20:AA20))-SUMPRODUCT(LS_Demand_Rates_Restatement!$C$6:$Z$6,IF(Init!$R$9="Yes",LDD_previous!BB20:BY20,LDD_current!BB20:BY20))</f>
        <v>121887.0954509351</v>
      </c>
      <c r="H19" s="218">
        <f>-IRD!C20*Rates_previous!$H$32</f>
        <v>0</v>
      </c>
      <c r="I19" s="218">
        <f>+IF(AND(L19&gt;0,J19&gt;0),-1*MIN(L19,J19)*Rates_previous!$H$33,IF(AND(L19&lt;0,K19&lt;ABS(L19)),(-1*L19-K19)*Rates_previous!$H$33,IF(AND(K19&gt;0,J19&gt;0,L19&lt;=0,ABS(L19)&lt;K19),-1*MIN(K19,K19+L19,J19)*Rates_previous!$H$33,0)))*IF(VLOOKUP($B19,TOCA_current!$B:$AH,33,FALSE)=0,1,0)*(1-TOCA_previous!AI19)</f>
        <v>7936.2040629896701</v>
      </c>
      <c r="J19" s="237">
        <f>MAX(IF(Init!$R$9="Yes",(TOCA_previous!S19/SUMPRODUCT(TOCA_previous!$D$4:$D$137,TOCA_previous!$S$4:$S$137)-TOCA_previous!Y19)*RT1SC!$C$3*VLOOKUP(Init!$R$3,Init!$K:$M,3,FALSE),V19),0)</f>
        <v>3309.0882493829445</v>
      </c>
      <c r="K19" s="237">
        <f>IF(Init!$R$9="Yes",TOCA_previous!W19*VLOOKUP(Init!$R$3,Init!$K:$M,3,FALSE),W19)</f>
        <v>0</v>
      </c>
      <c r="L19" s="237">
        <f>IF(Init!$R$9="No",X19,IF(TOCA_previous!AA19=0,SUM(LS_previous!D20:AA20),0))</f>
        <v>3042.7896875200026</v>
      </c>
      <c r="M19" s="218">
        <f>+TOCA_previous!$D19*SUM('Charges_NonSlice with Prev LS'!D19:I19)</f>
        <v>818949.07848344615</v>
      </c>
      <c r="N19" s="218">
        <f>IF(Init!$R$9="Yes",TOCA_previous!AB19*RT1SC!$C$3*VLOOKUP(Init!$R$3,Init!$K:$M,3,FALSE)+IF(VLOOKUP($B19,TOCA_current!B:AO,33,FALSE)=0,SUM(LS_previous!D20:AA20),SUM(LS_previous!D20:AY20)/2),Z19)</f>
        <v>22597.288585972001</v>
      </c>
      <c r="O19" s="219">
        <f t="shared" si="0"/>
        <v>36.241032872936593</v>
      </c>
      <c r="P19" s="217">
        <f>(TOCA_current!AI19-(TOCA_current!AI19/TOCA_current!AF19)*LDD_current!D20)*Rates_current!$E$74*100*12</f>
        <v>732864.34692052857</v>
      </c>
      <c r="Q19" s="218">
        <f>(TOCA_current!AI19-LDD_current!D20)*Rates_current!$E$75*100*12</f>
        <v>-108947.9661762383</v>
      </c>
      <c r="R19" s="218">
        <f>IF(VLOOKUP($B19,TOCA_current!$B:$AH,33,FALSE)=0,(SUMPRODUCT(LS_Demand_Rates_Restatement!$C$4:$Z$4,LS_current!$D20:$AA20)-SUMPRODUCT(LS_Demand_Rates_Restatement!$C$4:$Z$4,LDD_current!$F20:$AC20)),(SUMPRODUCT(LS_Demand_Rates_Restatement!$C$4:$AX$4,LS_current!$D20:$AY20)-SUMPRODUCT(LS_Demand_Rates_Restatement!$C$4:$AX$4,LDD_current!$F20:$BA20))/2)</f>
        <v>110870.51249584585</v>
      </c>
      <c r="S19" s="218">
        <f>+SUMPRODUCT(LS_Demand_Rates_Restatement!$C$7:$Z$7,Demand_current!D20:AA20)-SUMPRODUCT(LS_Demand_Rates_Restatement!$C$7:$Z$7,LDD_current!BB20:BY20)</f>
        <v>130278.88080884014</v>
      </c>
      <c r="T19" s="218">
        <f>-IRD!G20*Rates_current!$H$32</f>
        <v>0</v>
      </c>
      <c r="U19" s="218">
        <f>+IF(AND(X19&gt;0,V19&gt;0),-1*MIN(X19,V19)*Rates_current!$H$33,IF(AND(X19&lt;0,W19&lt;ABS(X19)),(-1*X19-W19)*Rates_current!$H$33,0))*IF(VLOOKUP($B19,TOCA_current!$B:$AH,33,FALSE)=0,1,0)*(1-TOCA_current!AP19)</f>
        <v>12209.501157921863</v>
      </c>
      <c r="V19" s="237">
        <f>MAX((TOCA_current!S19/SUMPRODUCT(TOCA_current!$D$4:$D$137,TOCA_current!$S$4:$S$137)-TOCA_current!AF19)*RT1SC!$C$4*VLOOKUP(Init!$R$4,Init!$K:$M,3,FALSE),0)</f>
        <v>1459.8991011773969</v>
      </c>
      <c r="W19" s="237">
        <f>TOCA_current!X19*VLOOKUP(Init!$R$4,Init!$K:$M,3,FALSE)</f>
        <v>0</v>
      </c>
      <c r="X19" s="237">
        <f>IF(TOCA_current!AH19=0,SUM(LS_current!D20:AA20),0)</f>
        <v>3380.1131853227594</v>
      </c>
      <c r="Y19" s="218">
        <f>TOCA_current!D19*SUM('Charges_NonSlice with Prev LS'!P19:U19)</f>
        <v>877275.27520689811</v>
      </c>
      <c r="Z19" s="218">
        <f>TOCA_current!AI19*RT1SC!$C$4*VLOOKUP(Init!$R$4,Init!$K:$M,3,FALSE)+IF(VLOOKUP($B19,TOCA_current!B:AI,33,FALSE)=0,SUM(LS_current!D20:AA20),SUM(LS_current!D20:AY20)/2)</f>
        <v>22597.75304523476</v>
      </c>
      <c r="AA19" s="219">
        <f t="shared" si="1"/>
        <v>38.821349779813225</v>
      </c>
      <c r="AB19" s="224">
        <f>IF(TOCA_current!E19=1,"",AA19/O19-1)</f>
        <v>7.1198768421512515E-2</v>
      </c>
      <c r="AC19" s="235">
        <f t="shared" si="2"/>
        <v>94</v>
      </c>
    </row>
    <row r="20" spans="2:29" x14ac:dyDescent="0.25">
      <c r="B20" s="27">
        <v>10066</v>
      </c>
      <c r="C20" s="28" t="s">
        <v>24</v>
      </c>
      <c r="D20" s="217">
        <f>IF(Init!$R$9="Yes",(TOCA_previous!AB20-(TOCA_previous!AB20/IF(TOCA_previous!Y20=0,1,TOCA_previous!Y20))*LDD_previous!D21),(TOCA_current!AI20-(TOCA_current!AI20/TOCA_current!AF20)*LDD_current!D21))*Rates_previous!$E$74*100*12</f>
        <v>8093344.1731200004</v>
      </c>
      <c r="E20" s="218">
        <f>IF(Init!$R$9="Yes",(TOCA_previous!AB20-LDD_previous!D21),(TOCA_current!AI20-LDD_current!D21))*Rates_previous!$E$75*100*12</f>
        <v>-1244583.1987199998</v>
      </c>
      <c r="F20" s="218">
        <f>IF(VLOOKUP($B20,TOCA_current!$B:$AH,33,FALSE)=0,(SUMPRODUCT(LS_Demand_Rates_Restatement!$C$4:$Z$4,IF(Init!$R$9="Yes",LS_previous!$D21:$AA21,LS_current!$D21:$AA21))-SUMPRODUCT(LS_Demand_Rates_Restatement!$C$4:$Z$4,IF(Init!$R$9="Yes",LDD_previous!$F21:$AC21,LDD_current!$F21:$AC21))),(SUMPRODUCT(LS_Demand_Rates_Restatement!$C$4:$AX$4,IF(Init!$R$9="Yes",LS_previous!$D21:$AY21,LS_current!$D21:$AY21))-SUMPRODUCT(LS_Demand_Rates_Restatement!$C$4:$AX$4,IF(Init!$R$9="Yes",LDD_previous!$F21:$BA21,LDD_current!$F21:$BA21)))/2)</f>
        <v>110983.22985453656</v>
      </c>
      <c r="G20" s="218">
        <f>+SUMPRODUCT(LS_Demand_Rates_Restatement!$C$6:$Z$6,IF(Init!$R$9="Yes",Demand_previous!D21:AA21,Demand_current!D21:AA21))-SUMPRODUCT(LS_Demand_Rates_Restatement!$C$6:$Z$6,IF(Init!$R$9="Yes",LDD_previous!BB21:BY21,LDD_current!BB21:BY21))</f>
        <v>489757.88252029906</v>
      </c>
      <c r="H20" s="218">
        <f>-IRD!C21*Rates_previous!$H$32</f>
        <v>0</v>
      </c>
      <c r="I20" s="218">
        <f>+IF(AND(L20&gt;0,J20&gt;0),-1*MIN(L20,J20)*Rates_previous!$H$33,IF(AND(L20&lt;0,K20&lt;ABS(L20)),(-1*L20-K20)*Rates_previous!$H$33,IF(AND(K20&gt;0,J20&gt;0,L20&lt;=0,ABS(L20)&lt;K20),-1*MIN(K20,K20+L20,J20)*Rates_previous!$H$33,0)))*IF(VLOOKUP($B20,TOCA_current!$B:$AH,33,FALSE)=0,1,0)*(1-TOCA_previous!AI20)</f>
        <v>1.9994863959927425</v>
      </c>
      <c r="J20" s="237">
        <f>MAX(IF(Init!$R$9="Yes",(TOCA_previous!S20/SUMPRODUCT(TOCA_previous!$D$4:$D$137,TOCA_previous!$S$4:$S$137)-TOCA_previous!Y20)*RT1SC!$C$3*VLOOKUP(Init!$R$3,Init!$K:$M,3,FALSE),V20),0)</f>
        <v>0.72445159275099369</v>
      </c>
      <c r="K20" s="237">
        <f>IF(Init!$R$9="Yes",TOCA_previous!W20*VLOOKUP(Init!$R$3,Init!$K:$M,3,FALSE),W20)</f>
        <v>5913</v>
      </c>
      <c r="L20" s="237">
        <f>IF(Init!$R$9="No",X20,IF(TOCA_previous!AA20=0,SUM(LS_previous!D21:AA21),0))</f>
        <v>-5062.9835676799703</v>
      </c>
      <c r="M20" s="218">
        <f>+TOCA_previous!$D20*SUM('Charges_NonSlice with Prev LS'!D20:I20)</f>
        <v>7449504.0862612324</v>
      </c>
      <c r="N20" s="218">
        <f>IF(Init!$R$9="Yes",TOCA_previous!AB20*RT1SC!$C$3*VLOOKUP(Init!$R$3,Init!$K:$M,3,FALSE)+IF(VLOOKUP($B20,TOCA_current!B:AO,33,FALSE)=0,SUM(LS_previous!D21:AA21),SUM(LS_previous!D21:AY21)/2),Z20)</f>
        <v>209319.65147075203</v>
      </c>
      <c r="O20" s="219">
        <f t="shared" si="0"/>
        <v>35.589129037424094</v>
      </c>
      <c r="P20" s="217">
        <f>(TOCA_current!AI20-(TOCA_current!AI20/TOCA_current!AF20)*LDD_current!D21)*Rates_current!$E$74*100*12</f>
        <v>8554954.2399547361</v>
      </c>
      <c r="Q20" s="218">
        <f>(TOCA_current!AI20-LDD_current!D21)*Rates_current!$E$75*100*12</f>
        <v>-1271783.610555318</v>
      </c>
      <c r="R20" s="218">
        <f>IF(VLOOKUP($B20,TOCA_current!$B:$AH,33,FALSE)=0,(SUMPRODUCT(LS_Demand_Rates_Restatement!$C$4:$Z$4,LS_current!$D21:$AA21)-SUMPRODUCT(LS_Demand_Rates_Restatement!$C$4:$Z$4,LDD_current!$F21:$AC21)),(SUMPRODUCT(LS_Demand_Rates_Restatement!$C$4:$AX$4,LS_current!$D21:$AY21)-SUMPRODUCT(LS_Demand_Rates_Restatement!$C$4:$AX$4,LDD_current!$F21:$BA21))/2)</f>
        <v>383833.11660101864</v>
      </c>
      <c r="S20" s="218">
        <f>+SUMPRODUCT(LS_Demand_Rates_Restatement!$C$7:$Z$7,Demand_current!D21:AA21)-SUMPRODUCT(LS_Demand_Rates_Restatement!$C$7:$Z$7,LDD_current!BB21:BY21)</f>
        <v>518847.41321722756</v>
      </c>
      <c r="T20" s="218">
        <f>-IRD!G21*Rates_current!$H$32</f>
        <v>0</v>
      </c>
      <c r="U20" s="218">
        <f>+IF(AND(X20&gt;0,V20&gt;0),-1*MIN(X20,V20)*Rates_current!$H$33,IF(AND(X20&lt;0,W20&lt;ABS(X20)),(-1*X20-W20)*Rates_current!$H$33,0))*IF(VLOOKUP($B20,TOCA_current!$B:$AH,33,FALSE)=0,1,0)*(1-TOCA_current!AP20)</f>
        <v>0</v>
      </c>
      <c r="V20" s="237">
        <f>MAX((TOCA_current!S20/SUMPRODUCT(TOCA_current!$D$4:$D$137,TOCA_current!$S$4:$S$137)-TOCA_current!AF20)*RT1SC!$C$4*VLOOKUP(Init!$R$4,Init!$K:$M,3,FALSE),0)</f>
        <v>0</v>
      </c>
      <c r="W20" s="237">
        <f>TOCA_current!X20*VLOOKUP(Init!$R$4,Init!$K:$M,3,FALSE)</f>
        <v>0</v>
      </c>
      <c r="X20" s="237">
        <f>IF(TOCA_current!AH20=0,SUM(LS_current!D21:AA21),0)</f>
        <v>3242.5787372932955</v>
      </c>
      <c r="Y20" s="218">
        <f>TOCA_current!D20*SUM('Charges_NonSlice with Prev LS'!P20:U20)</f>
        <v>8185851.159217664</v>
      </c>
      <c r="Z20" s="218">
        <f>TOCA_current!AI20*RT1SC!$C$4*VLOOKUP(Init!$R$4,Init!$K:$M,3,FALSE)+IF(VLOOKUP($B20,TOCA_current!B:AI,33,FALSE)=0,SUM(LS_current!D21:AA21),SUM(LS_current!D21:AY21)/2)</f>
        <v>215237.7434989973</v>
      </c>
      <c r="AA20" s="219">
        <f t="shared" si="1"/>
        <v>38.031671518874653</v>
      </c>
      <c r="AB20" s="224">
        <f>IF(TOCA_current!E20=1,"",AA20/O20-1)</f>
        <v>6.863170151992426E-2</v>
      </c>
      <c r="AC20" s="235">
        <f t="shared" si="2"/>
        <v>100</v>
      </c>
    </row>
    <row r="21" spans="2:29" x14ac:dyDescent="0.25">
      <c r="B21" s="27">
        <v>10067</v>
      </c>
      <c r="C21" s="28" t="s">
        <v>25</v>
      </c>
      <c r="D21" s="217">
        <f>IF(Init!$R$9="Yes",(TOCA_previous!AB21-(TOCA_previous!AB21/IF(TOCA_previous!Y21=0,1,TOCA_previous!Y21))*LDD_previous!D22),(TOCA_current!AI21-(TOCA_current!AI21/TOCA_current!AF21)*LDD_current!D22))*Rates_previous!$E$74*100*12</f>
        <v>5252719.6815599995</v>
      </c>
      <c r="E21" s="218">
        <f>IF(Init!$R$9="Yes",(TOCA_previous!AB21-LDD_previous!D22),(TOCA_current!AI21-LDD_current!D22))*Rates_previous!$E$75*100*12</f>
        <v>-807755.91935999994</v>
      </c>
      <c r="F21" s="218">
        <f>IF(VLOOKUP($B21,TOCA_current!$B:$AH,33,FALSE)=0,(SUMPRODUCT(LS_Demand_Rates_Restatement!$C$4:$Z$4,IF(Init!$R$9="Yes",LS_previous!$D22:$AA22,LS_current!$D22:$AA22))-SUMPRODUCT(LS_Demand_Rates_Restatement!$C$4:$Z$4,IF(Init!$R$9="Yes",LDD_previous!$F22:$AC22,LDD_current!$F22:$AC22))),(SUMPRODUCT(LS_Demand_Rates_Restatement!$C$4:$AX$4,IF(Init!$R$9="Yes",LS_previous!$D22:$AY22,LS_current!$D22:$AY22))-SUMPRODUCT(LS_Demand_Rates_Restatement!$C$4:$AX$4,IF(Init!$R$9="Yes",LDD_previous!$F22:$BA22,LDD_current!$F22:$BA22)))/2)</f>
        <v>96581.849664637353</v>
      </c>
      <c r="G21" s="218">
        <f>+SUMPRODUCT(LS_Demand_Rates_Restatement!$C$6:$Z$6,IF(Init!$R$9="Yes",Demand_previous!D22:AA22,Demand_current!D22:AA22))-SUMPRODUCT(LS_Demand_Rates_Restatement!$C$6:$Z$6,IF(Init!$R$9="Yes",LDD_previous!BB22:BY22,LDD_current!BB22:BY22))</f>
        <v>377794.56688215805</v>
      </c>
      <c r="H21" s="218">
        <f>-IRD!C22*Rates_previous!$H$32</f>
        <v>0</v>
      </c>
      <c r="I21" s="218">
        <f>+IF(AND(L21&gt;0,J21&gt;0),-1*MIN(L21,J21)*Rates_previous!$H$33,IF(AND(L21&lt;0,K21&lt;ABS(L21)),(-1*L21-K21)*Rates_previous!$H$33,IF(AND(K21&gt;0,J21&gt;0,L21&lt;=0,ABS(L21)&lt;K21),-1*MIN(K21,K21+L21,J21)*Rates_previous!$H$33,0)))*IF(VLOOKUP($B21,TOCA_current!$B:$AH,33,FALSE)=0,1,0)*(1-TOCA_previous!AI21)</f>
        <v>0</v>
      </c>
      <c r="J21" s="237">
        <f>MAX(IF(Init!$R$9="Yes",(TOCA_previous!S21/SUMPRODUCT(TOCA_previous!$D$4:$D$137,TOCA_previous!$S$4:$S$137)-TOCA_previous!Y21)*RT1SC!$C$3*VLOOKUP(Init!$R$3,Init!$K:$M,3,FALSE),V21),0)</f>
        <v>0</v>
      </c>
      <c r="K21" s="237">
        <f>IF(Init!$R$9="Yes",TOCA_previous!W21*VLOOKUP(Init!$R$3,Init!$K:$M,3,FALSE),W21)</f>
        <v>8470.92</v>
      </c>
      <c r="L21" s="237">
        <f>IF(Init!$R$9="No",X21,IF(TOCA_previous!AA21=0,SUM(LS_previous!D22:AA22),0))</f>
        <v>-51.719863839990012</v>
      </c>
      <c r="M21" s="218">
        <f>+TOCA_previous!$D21*SUM('Charges_NonSlice with Prev LS'!D21:I21)</f>
        <v>4919340.1787467953</v>
      </c>
      <c r="N21" s="218">
        <f>IF(Init!$R$9="Yes",TOCA_previous!AB21*RT1SC!$C$3*VLOOKUP(Init!$R$3,Init!$K:$M,3,FALSE)+IF(VLOOKUP($B21,TOCA_current!B:AO,33,FALSE)=0,SUM(LS_previous!D22:AA22),SUM(LS_previous!D22:AY22)/2),Z21)</f>
        <v>139086.30050987599</v>
      </c>
      <c r="O21" s="219">
        <f t="shared" si="0"/>
        <v>35.368977107831633</v>
      </c>
      <c r="P21" s="217">
        <f>(TOCA_current!AI21-(TOCA_current!AI21/TOCA_current!AF21)*LDD_current!D22)*Rates_current!$E$74*100*12</f>
        <v>5552143.2713805949</v>
      </c>
      <c r="Q21" s="218">
        <f>(TOCA_current!AI21-LDD_current!D22)*Rates_current!$E$75*100*12</f>
        <v>-825384.28820797394</v>
      </c>
      <c r="R21" s="218">
        <f>IF(VLOOKUP($B21,TOCA_current!$B:$AH,33,FALSE)=0,(SUMPRODUCT(LS_Demand_Rates_Restatement!$C$4:$Z$4,LS_current!$D22:$AA22)-SUMPRODUCT(LS_Demand_Rates_Restatement!$C$4:$Z$4,LDD_current!$F22:$AC22)),(SUMPRODUCT(LS_Demand_Rates_Restatement!$C$4:$AX$4,LS_current!$D22:$AY22)-SUMPRODUCT(LS_Demand_Rates_Restatement!$C$4:$AX$4,LDD_current!$F22:$BA22))/2)</f>
        <v>407459.23362061271</v>
      </c>
      <c r="S21" s="218">
        <f>+SUMPRODUCT(LS_Demand_Rates_Restatement!$C$7:$Z$7,Demand_current!D22:AA22)-SUMPRODUCT(LS_Demand_Rates_Restatement!$C$7:$Z$7,LDD_current!BB22:BY22)</f>
        <v>407827.30157411855</v>
      </c>
      <c r="T21" s="218">
        <f>-IRD!G22*Rates_current!$H$32</f>
        <v>0</v>
      </c>
      <c r="U21" s="218">
        <f>+IF(AND(X21&gt;0,V21&gt;0),-1*MIN(X21,V21)*Rates_current!$H$33,IF(AND(X21&lt;0,W21&lt;ABS(X21)),(-1*X21-W21)*Rates_current!$H$33,0))*IF(VLOOKUP($B21,TOCA_current!$B:$AH,33,FALSE)=0,1,0)*(1-TOCA_current!AP21)</f>
        <v>0</v>
      </c>
      <c r="V21" s="237">
        <f>MAX((TOCA_current!S21/SUMPRODUCT(TOCA_current!$D$4:$D$137,TOCA_current!$S$4:$S$137)-TOCA_current!AF21)*RT1SC!$C$4*VLOOKUP(Init!$R$4,Init!$K:$M,3,FALSE),0)</f>
        <v>0</v>
      </c>
      <c r="W21" s="237">
        <f>TOCA_current!X21*VLOOKUP(Init!$R$4,Init!$K:$M,3,FALSE)</f>
        <v>0</v>
      </c>
      <c r="X21" s="237">
        <f>IF(TOCA_current!AH21=0,SUM(LS_current!D22:AA22),0)</f>
        <v>9976.2093143279526</v>
      </c>
      <c r="Y21" s="218">
        <f>TOCA_current!D21*SUM('Charges_NonSlice with Prev LS'!P21:U21)</f>
        <v>5542045.518367352</v>
      </c>
      <c r="Z21" s="218">
        <f>TOCA_current!AI21*RT1SC!$C$4*VLOOKUP(Init!$R$4,Init!$K:$M,3,FALSE)+IF(VLOOKUP($B21,TOCA_current!B:AI,33,FALSE)=0,SUM(LS_current!D22:AA22),SUM(LS_current!D22:AY22)/2)</f>
        <v>147560.52532384795</v>
      </c>
      <c r="AA21" s="219">
        <f t="shared" si="1"/>
        <v>37.557778451956189</v>
      </c>
      <c r="AB21" s="224">
        <f>IF(TOCA_current!E21=1,"",AA21/O21-1)</f>
        <v>6.1884779349185459E-2</v>
      </c>
      <c r="AC21" s="235">
        <f t="shared" si="2"/>
        <v>113</v>
      </c>
    </row>
    <row r="22" spans="2:29" x14ac:dyDescent="0.25">
      <c r="B22" s="27">
        <v>10068</v>
      </c>
      <c r="C22" s="28" t="s">
        <v>26</v>
      </c>
      <c r="D22" s="217">
        <f>IF(Init!$R$9="Yes",(TOCA_previous!AB22-(TOCA_previous!AB22/IF(TOCA_previous!Y22=0,1,TOCA_previous!Y22))*LDD_previous!D23),(TOCA_current!AI22-(TOCA_current!AI22/TOCA_current!AF22)*LDD_current!D23))*Rates_previous!$E$74*100*12</f>
        <v>921302.69939999981</v>
      </c>
      <c r="E22" s="218">
        <f>IF(Init!$R$9="Yes",(TOCA_previous!AB22-LDD_previous!D23),(TOCA_current!AI22-LDD_current!D23))*Rates_previous!$E$75*100*12</f>
        <v>-141676.6464</v>
      </c>
      <c r="F22" s="218">
        <f>IF(VLOOKUP($B22,TOCA_current!$B:$AH,33,FALSE)=0,(SUMPRODUCT(LS_Demand_Rates_Restatement!$C$4:$Z$4,IF(Init!$R$9="Yes",LS_previous!$D23:$AA23,LS_current!$D23:$AA23))-SUMPRODUCT(LS_Demand_Rates_Restatement!$C$4:$Z$4,IF(Init!$R$9="Yes",LDD_previous!$F23:$AC23,LDD_current!$F23:$AC23))),(SUMPRODUCT(LS_Demand_Rates_Restatement!$C$4:$AX$4,IF(Init!$R$9="Yes",LS_previous!$D23:$AY23,LS_current!$D23:$AY23))-SUMPRODUCT(LS_Demand_Rates_Restatement!$C$4:$AX$4,IF(Init!$R$9="Yes",LDD_previous!$F23:$BA23,LDD_current!$F23:$BA23)))/2)</f>
        <v>-20786.439527356037</v>
      </c>
      <c r="G22" s="218">
        <f>+SUMPRODUCT(LS_Demand_Rates_Restatement!$C$6:$Z$6,IF(Init!$R$9="Yes",Demand_previous!D23:AA23,Demand_current!D23:AA23))-SUMPRODUCT(LS_Demand_Rates_Restatement!$C$6:$Z$6,IF(Init!$R$9="Yes",LDD_previous!BB23:BY23,LDD_current!BB23:BY23))</f>
        <v>31271.341811538467</v>
      </c>
      <c r="H22" s="218">
        <f>-IRD!C23*Rates_previous!$H$32</f>
        <v>0</v>
      </c>
      <c r="I22" s="218">
        <f>+IF(AND(L22&gt;0,J22&gt;0),-1*MIN(L22,J22)*Rates_previous!$H$33,IF(AND(L22&lt;0,K22&lt;ABS(L22)),(-1*L22-K22)*Rates_previous!$H$33,IF(AND(K22&gt;0,J22&gt;0,L22&lt;=0,ABS(L22)&lt;K22),-1*MIN(K22,K22+L22,J22)*Rates_previous!$H$33,0)))*IF(VLOOKUP($B22,TOCA_current!$B:$AH,33,FALSE)=0,1,0)*(1-TOCA_previous!AI22)</f>
        <v>-3738.9411476159903</v>
      </c>
      <c r="J22" s="237">
        <f>MAX(IF(Init!$R$9="Yes",(TOCA_previous!S22/SUMPRODUCT(TOCA_previous!$D$4:$D$137,TOCA_previous!$S$4:$S$137)-TOCA_previous!Y22)*RT1SC!$C$3*VLOOKUP(Init!$R$3,Init!$K:$M,3,FALSE),V22),0)</f>
        <v>614.38170714145451</v>
      </c>
      <c r="K22" s="237">
        <f>IF(Init!$R$9="Yes",TOCA_previous!W22*VLOOKUP(Init!$R$3,Init!$K:$M,3,FALSE),W22)</f>
        <v>0</v>
      </c>
      <c r="L22" s="237">
        <f>IF(Init!$R$9="No",X22,IF(TOCA_previous!AA22=0,SUM(LS_previous!D23:AA23),0))</f>
        <v>-1354.6888215999966</v>
      </c>
      <c r="M22" s="218">
        <f>+TOCA_previous!$D22*SUM('Charges_NonSlice with Prev LS'!D22:I22)</f>
        <v>786372.0141365662</v>
      </c>
      <c r="N22" s="218">
        <f>IF(Init!$R$9="Yes",TOCA_previous!AB22*RT1SC!$C$3*VLOOKUP(Init!$R$3,Init!$K:$M,3,FALSE)+IF(VLOOKUP($B22,TOCA_current!B:AO,33,FALSE)=0,SUM(LS_previous!D23:AA23),SUM(LS_previous!D23:AY23)/2),Z22)</f>
        <v>23049.475407739999</v>
      </c>
      <c r="O22" s="219">
        <f t="shared" si="0"/>
        <v>34.116698980164337</v>
      </c>
      <c r="P22" s="217">
        <f>(TOCA_current!AI22-(TOCA_current!AI22/TOCA_current!AF22)*LDD_current!D23)*Rates_current!$E$74*100*12</f>
        <v>923789.50908570585</v>
      </c>
      <c r="Q22" s="218">
        <f>(TOCA_current!AI22-LDD_current!D23)*Rates_current!$E$75*100*12</f>
        <v>-137330.99258101464</v>
      </c>
      <c r="R22" s="218">
        <f>IF(VLOOKUP($B22,TOCA_current!$B:$AH,33,FALSE)=0,(SUMPRODUCT(LS_Demand_Rates_Restatement!$C$4:$Z$4,LS_current!$D23:$AA23)-SUMPRODUCT(LS_Demand_Rates_Restatement!$C$4:$Z$4,LDD_current!$F23:$AC23)),(SUMPRODUCT(LS_Demand_Rates_Restatement!$C$4:$AX$4,LS_current!$D23:$AY23)-SUMPRODUCT(LS_Demand_Rates_Restatement!$C$4:$AX$4,LDD_current!$F23:$BA23))/2)</f>
        <v>26883.956309006135</v>
      </c>
      <c r="S22" s="218">
        <f>+SUMPRODUCT(LS_Demand_Rates_Restatement!$C$7:$Z$7,Demand_current!D23:AA23)-SUMPRODUCT(LS_Demand_Rates_Restatement!$C$7:$Z$7,LDD_current!BB23:BY23)</f>
        <v>32839.520531980059</v>
      </c>
      <c r="T22" s="218">
        <f>-IRD!G23*Rates_current!$H$32</f>
        <v>0</v>
      </c>
      <c r="U22" s="218">
        <f>+IF(AND(X22&gt;0,V22&gt;0),-1*MIN(X22,V22)*Rates_current!$H$33,IF(AND(X22&lt;0,W22&lt;ABS(X22)),(-1*X22-W22)*Rates_current!$H$33,0))*IF(VLOOKUP($B22,TOCA_current!$B:$AH,33,FALSE)=0,1,0)*(1-TOCA_current!AP22)</f>
        <v>1399.9285543016797</v>
      </c>
      <c r="V22" s="237">
        <f>MAX((TOCA_current!S22/SUMPRODUCT(TOCA_current!$D$4:$D$137,TOCA_current!$S$4:$S$137)-TOCA_current!AF22)*RT1SC!$C$4*VLOOKUP(Init!$R$4,Init!$K:$M,3,FALSE),0)</f>
        <v>1202.6444139633047</v>
      </c>
      <c r="W22" s="237">
        <f>TOCA_current!X22*VLOOKUP(Init!$R$4,Init!$K:$M,3,FALSE)</f>
        <v>0</v>
      </c>
      <c r="X22" s="237">
        <f>IF(TOCA_current!AH22=0,SUM(LS_current!D23:AA23),0)</f>
        <v>158.18401743521804</v>
      </c>
      <c r="Y22" s="218">
        <f>TOCA_current!D22*SUM('Charges_NonSlice with Prev LS'!P22:U22)</f>
        <v>847581.92189997912</v>
      </c>
      <c r="Z22" s="218">
        <f>TOCA_current!AI22*RT1SC!$C$4*VLOOKUP(Init!$R$4,Init!$K:$M,3,FALSE)+IF(VLOOKUP($B22,TOCA_current!B:AI,33,FALSE)=0,SUM(LS_current!D23:AA23),SUM(LS_current!D23:AY23)/2)</f>
        <v>23050.055053883218</v>
      </c>
      <c r="AA22" s="219">
        <f t="shared" si="1"/>
        <v>36.771362147232182</v>
      </c>
      <c r="AB22" s="224">
        <f>IF(TOCA_current!E22=1,"",AA22/O22-1)</f>
        <v>7.7811255086879472E-2</v>
      </c>
      <c r="AC22" s="235">
        <f t="shared" si="2"/>
        <v>52</v>
      </c>
    </row>
    <row r="23" spans="2:29" x14ac:dyDescent="0.25">
      <c r="B23" s="27">
        <v>10070</v>
      </c>
      <c r="C23" s="28" t="s">
        <v>27</v>
      </c>
      <c r="D23" s="217">
        <f>IF(Init!$R$9="Yes",(TOCA_previous!AB23-(TOCA_previous!AB23/IF(TOCA_previous!Y23=0,1,TOCA_previous!Y23))*LDD_previous!D24),(TOCA_current!AI23-(TOCA_current!AI23/TOCA_current!AF23)*LDD_current!D24))*Rates_previous!$E$74*100*12</f>
        <v>119075.13815999999</v>
      </c>
      <c r="E23" s="218">
        <f>IF(Init!$R$9="Yes",(TOCA_previous!AB23-LDD_previous!D24),(TOCA_current!AI23-LDD_current!D24))*Rates_previous!$E$75*100*12</f>
        <v>-18311.208959999996</v>
      </c>
      <c r="F23" s="218">
        <f>IF(VLOOKUP($B23,TOCA_current!$B:$AH,33,FALSE)=0,(SUMPRODUCT(LS_Demand_Rates_Restatement!$C$4:$Z$4,IF(Init!$R$9="Yes",LS_previous!$D24:$AA24,LS_current!$D24:$AA24))-SUMPRODUCT(LS_Demand_Rates_Restatement!$C$4:$Z$4,IF(Init!$R$9="Yes",LDD_previous!$F24:$AC24,LDD_current!$F24:$AC24))),(SUMPRODUCT(LS_Demand_Rates_Restatement!$C$4:$AX$4,IF(Init!$R$9="Yes",LS_previous!$D24:$AY24,LS_current!$D24:$AY24))-SUMPRODUCT(LS_Demand_Rates_Restatement!$C$4:$AX$4,IF(Init!$R$9="Yes",LDD_previous!$F24:$BA24,LDD_current!$F24:$BA24)))/2)</f>
        <v>7223.9181541578137</v>
      </c>
      <c r="G23" s="218">
        <f>+SUMPRODUCT(LS_Demand_Rates_Restatement!$C$6:$Z$6,IF(Init!$R$9="Yes",Demand_previous!D24:AA24,Demand_current!D24:AA24))-SUMPRODUCT(LS_Demand_Rates_Restatement!$C$6:$Z$6,IF(Init!$R$9="Yes",LDD_previous!BB24:BY24,LDD_current!BB24:BY24))</f>
        <v>6051.1465256944457</v>
      </c>
      <c r="H23" s="218">
        <f>-IRD!C24*Rates_previous!$H$32</f>
        <v>0</v>
      </c>
      <c r="I23" s="218">
        <f>+IF(AND(L23&gt;0,J23&gt;0),-1*MIN(L23,J23)*Rates_previous!$H$33,IF(AND(L23&lt;0,K23&lt;ABS(L23)),(-1*L23-K23)*Rates_previous!$H$33,IF(AND(K23&gt;0,J23&gt;0,L23&lt;=0,ABS(L23)&lt;K23),-1*MIN(K23,K23+L23,J23)*Rates_previous!$H$33,0)))*IF(VLOOKUP($B23,TOCA_current!$B:$AH,33,FALSE)=0,1,0)*(1-TOCA_previous!AI23)</f>
        <v>0</v>
      </c>
      <c r="J23" s="237">
        <f>MAX(IF(Init!$R$9="Yes",(TOCA_previous!S23/SUMPRODUCT(TOCA_previous!$D$4:$D$137,TOCA_previous!$S$4:$S$137)-TOCA_previous!Y23)*RT1SC!$C$3*VLOOKUP(Init!$R$3,Init!$K:$M,3,FALSE),V23),0)</f>
        <v>0</v>
      </c>
      <c r="K23" s="237">
        <f>IF(Init!$R$9="Yes",TOCA_previous!W23*VLOOKUP(Init!$R$3,Init!$K:$M,3,FALSE),W23)</f>
        <v>0</v>
      </c>
      <c r="L23" s="237">
        <f>IF(Init!$R$9="No",X23,IF(TOCA_previous!AA23=0,SUM(LS_previous!D24:AA24),0))</f>
        <v>172.76857376000041</v>
      </c>
      <c r="M23" s="218">
        <f>+TOCA_previous!$D23*SUM('Charges_NonSlice with Prev LS'!D23:I23)</f>
        <v>114038.99387985225</v>
      </c>
      <c r="N23" s="218">
        <f>IF(Init!$R$9="Yes",TOCA_previous!AB23*RT1SC!$C$3*VLOOKUP(Init!$R$3,Init!$K:$M,3,FALSE)+IF(VLOOKUP($B23,TOCA_current!B:AO,33,FALSE)=0,SUM(LS_previous!D24:AA24),SUM(LS_previous!D24:AY24)/2),Z23)</f>
        <v>3326.9210897360003</v>
      </c>
      <c r="O23" s="219">
        <f t="shared" si="0"/>
        <v>34.277637131724553</v>
      </c>
      <c r="P23" s="217">
        <f>(TOCA_current!AI23-(TOCA_current!AI23/TOCA_current!AF23)*LDD_current!D24)*Rates_current!$E$74*100*12</f>
        <v>125746.26758186991</v>
      </c>
      <c r="Q23" s="218">
        <f>(TOCA_current!AI23-LDD_current!D24)*Rates_current!$E$75*100*12</f>
        <v>-18693.500597844439</v>
      </c>
      <c r="R23" s="218">
        <f>IF(VLOOKUP($B23,TOCA_current!$B:$AH,33,FALSE)=0,(SUMPRODUCT(LS_Demand_Rates_Restatement!$C$4:$Z$4,LS_current!$D24:$AA24)-SUMPRODUCT(LS_Demand_Rates_Restatement!$C$4:$Z$4,LDD_current!$F24:$AC24)),(SUMPRODUCT(LS_Demand_Rates_Restatement!$C$4:$AX$4,LS_current!$D24:$AY24)-SUMPRODUCT(LS_Demand_Rates_Restatement!$C$4:$AX$4,LDD_current!$F24:$BA24))/2)</f>
        <v>8815.0820084392053</v>
      </c>
      <c r="S23" s="218">
        <f>+SUMPRODUCT(LS_Demand_Rates_Restatement!$C$7:$Z$7,Demand_current!D24:AA24)-SUMPRODUCT(LS_Demand_Rates_Restatement!$C$7:$Z$7,LDD_current!BB24:BY24)</f>
        <v>6460.6168709579779</v>
      </c>
      <c r="T23" s="218">
        <f>-IRD!G24*Rates_current!$H$32</f>
        <v>0</v>
      </c>
      <c r="U23" s="218">
        <f>+IF(AND(X23&gt;0,V23&gt;0),-1*MIN(X23,V23)*Rates_current!$H$33,IF(AND(X23&lt;0,W23&lt;ABS(X23)),(-1*X23-W23)*Rates_current!$H$33,0))*IF(VLOOKUP($B23,TOCA_current!$B:$AH,33,FALSE)=0,1,0)*(1-TOCA_current!AP23)</f>
        <v>20.16011982650814</v>
      </c>
      <c r="V23" s="237">
        <f>MAX((TOCA_current!S23/SUMPRODUCT(TOCA_current!$D$4:$D$137,TOCA_current!$S$4:$S$137)-TOCA_current!AF23)*RT1SC!$C$4*VLOOKUP(Init!$R$4,Init!$K:$M,3,FALSE),0)</f>
        <v>2.2779796414133493</v>
      </c>
      <c r="W23" s="237">
        <f>TOCA_current!X23*VLOOKUP(Init!$R$4,Init!$K:$M,3,FALSE)</f>
        <v>0</v>
      </c>
      <c r="X23" s="237">
        <f>IF(TOCA_current!AH23=0,SUM(LS_current!D24:AA24),0)</f>
        <v>210.95354042258589</v>
      </c>
      <c r="Y23" s="218">
        <f>TOCA_current!D23*SUM('Charges_NonSlice with Prev LS'!P23:U23)</f>
        <v>122348.62598324916</v>
      </c>
      <c r="Z23" s="218">
        <f>TOCA_current!AI23*RT1SC!$C$4*VLOOKUP(Init!$R$4,Init!$K:$M,3,FALSE)+IF(VLOOKUP($B23,TOCA_current!B:AI,33,FALSE)=0,SUM(LS_current!D24:AA24),SUM(LS_current!D24:AY24)/2)</f>
        <v>3326.996007334586</v>
      </c>
      <c r="AA23" s="219">
        <f t="shared" si="1"/>
        <v>36.774503399920953</v>
      </c>
      <c r="AB23" s="224">
        <f>IF(TOCA_current!E23=1,"",AA23/O23-1)</f>
        <v>7.2842426641056557E-2</v>
      </c>
      <c r="AC23" s="235">
        <f t="shared" si="2"/>
        <v>87</v>
      </c>
    </row>
    <row r="24" spans="2:29" x14ac:dyDescent="0.25">
      <c r="B24" s="27">
        <v>10071</v>
      </c>
      <c r="C24" s="28" t="s">
        <v>28</v>
      </c>
      <c r="D24" s="217">
        <f>IF(Init!$R$9="Yes",(TOCA_previous!AB24-(TOCA_previous!AB24/IF(TOCA_previous!Y24=0,1,TOCA_previous!Y24))*LDD_previous!D25),(TOCA_current!AI24-(TOCA_current!AI24/TOCA_current!AF24)*LDD_current!D25))*Rates_previous!$E$74*100*12</f>
        <v>656560.54440000001</v>
      </c>
      <c r="E24" s="218">
        <f>IF(Init!$R$9="Yes",(TOCA_previous!AB24-LDD_previous!D25),(TOCA_current!AI24-LDD_current!D25))*Rates_previous!$E$75*100*12</f>
        <v>-100964.9664</v>
      </c>
      <c r="F24" s="218">
        <f>IF(VLOOKUP($B24,TOCA_current!$B:$AH,33,FALSE)=0,(SUMPRODUCT(LS_Demand_Rates_Restatement!$C$4:$Z$4,IF(Init!$R$9="Yes",LS_previous!$D25:$AA25,LS_current!$D25:$AA25))-SUMPRODUCT(LS_Demand_Rates_Restatement!$C$4:$Z$4,IF(Init!$R$9="Yes",LDD_previous!$F25:$AC25,LDD_current!$F25:$AC25))),(SUMPRODUCT(LS_Demand_Rates_Restatement!$C$4:$AX$4,IF(Init!$R$9="Yes",LS_previous!$D25:$AY25,LS_current!$D25:$AY25))-SUMPRODUCT(LS_Demand_Rates_Restatement!$C$4:$AX$4,IF(Init!$R$9="Yes",LDD_previous!$F25:$BA25,LDD_current!$F25:$BA25)))/2)</f>
        <v>-10752.128306046889</v>
      </c>
      <c r="G24" s="218">
        <f>+SUMPRODUCT(LS_Demand_Rates_Restatement!$C$6:$Z$6,IF(Init!$R$9="Yes",Demand_previous!D25:AA25,Demand_current!D25:AA25))-SUMPRODUCT(LS_Demand_Rates_Restatement!$C$6:$Z$6,IF(Init!$R$9="Yes",LDD_previous!BB25:BY25,LDD_current!BB25:BY25))</f>
        <v>25734.922728952995</v>
      </c>
      <c r="H24" s="218">
        <f>-IRD!C25*Rates_previous!$H$32</f>
        <v>0</v>
      </c>
      <c r="I24" s="218">
        <f>+IF(AND(L24&gt;0,J24&gt;0),-1*MIN(L24,J24)*Rates_previous!$H$33,IF(AND(L24&lt;0,K24&lt;ABS(L24)),(-1*L24-K24)*Rates_previous!$H$33,IF(AND(K24&gt;0,J24&gt;0,L24&lt;=0,ABS(L24)&lt;K24),-1*MIN(K24,K24+L24,J24)*Rates_previous!$H$33,0)))*IF(VLOOKUP($B24,TOCA_current!$B:$AH,33,FALSE)=0,1,0)*(1-TOCA_previous!AI24)</f>
        <v>-2230.944988415999</v>
      </c>
      <c r="J24" s="237">
        <f>MAX(IF(Init!$R$9="Yes",(TOCA_previous!S24/SUMPRODUCT(TOCA_previous!$D$4:$D$137,TOCA_previous!$S$4:$S$137)-TOCA_previous!Y24)*RT1SC!$C$3*VLOOKUP(Init!$R$3,Init!$K:$M,3,FALSE),V24),0)</f>
        <v>4096.7945620945238</v>
      </c>
      <c r="K24" s="237">
        <f>IF(Init!$R$9="Yes",TOCA_previous!W24*VLOOKUP(Init!$R$3,Init!$K:$M,3,FALSE),W24)</f>
        <v>0</v>
      </c>
      <c r="L24" s="237">
        <f>IF(Init!$R$9="No",X24,IF(TOCA_previous!AA24=0,SUM(LS_previous!D25:AA25),0))</f>
        <v>-808.31340159999968</v>
      </c>
      <c r="M24" s="218">
        <f>+TOCA_previous!$D24*SUM('Charges_NonSlice with Prev LS'!D24:I24)</f>
        <v>568347.42743448995</v>
      </c>
      <c r="N24" s="218">
        <f>IF(Init!$R$9="Yes",TOCA_previous!AB24*RT1SC!$C$3*VLOOKUP(Init!$R$3,Init!$K:$M,3,FALSE)+IF(VLOOKUP($B24,TOCA_current!B:AO,33,FALSE)=0,SUM(LS_previous!D25:AA25),SUM(LS_previous!D25:AY25)/2),Z24)</f>
        <v>16583.159957240001</v>
      </c>
      <c r="O24" s="219">
        <f t="shared" si="0"/>
        <v>34.272564993643236</v>
      </c>
      <c r="P24" s="217">
        <f>(TOCA_current!AI24-(TOCA_current!AI24/TOCA_current!AF24)*LDD_current!D25)*Rates_current!$E$74*100*12</f>
        <v>672049.44189916691</v>
      </c>
      <c r="Q24" s="218">
        <f>(TOCA_current!AI24-LDD_current!D25)*Rates_current!$E$75*100*12</f>
        <v>-99907.193155802437</v>
      </c>
      <c r="R24" s="218">
        <f>IF(VLOOKUP($B24,TOCA_current!$B:$AH,33,FALSE)=0,(SUMPRODUCT(LS_Demand_Rates_Restatement!$C$4:$Z$4,LS_current!$D25:$AA25)-SUMPRODUCT(LS_Demand_Rates_Restatement!$C$4:$Z$4,LDD_current!$F25:$AC25)),(SUMPRODUCT(LS_Demand_Rates_Restatement!$C$4:$AX$4,LS_current!$D25:$AY25)-SUMPRODUCT(LS_Demand_Rates_Restatement!$C$4:$AX$4,LDD_current!$F25:$BA25))/2)</f>
        <v>13347.59859405996</v>
      </c>
      <c r="S24" s="218">
        <f>+SUMPRODUCT(LS_Demand_Rates_Restatement!$C$7:$Z$7,Demand_current!D25:AA25)-SUMPRODUCT(LS_Demand_Rates_Restatement!$C$7:$Z$7,LDD_current!BB25:BY25)</f>
        <v>28694.801544658123</v>
      </c>
      <c r="T24" s="218">
        <f>-IRD!G25*Rates_current!$H$32</f>
        <v>0</v>
      </c>
      <c r="U24" s="218">
        <f>+IF(AND(X24&gt;0,V24&gt;0),-1*MIN(X24,V24)*Rates_current!$H$33,IF(AND(X24&lt;0,W24&lt;ABS(X24)),(-1*X24-W24)*Rates_current!$H$33,0))*IF(VLOOKUP($B24,TOCA_current!$B:$AH,33,FALSE)=0,1,0)*(1-TOCA_current!AP24)</f>
        <v>-620.20022580945783</v>
      </c>
      <c r="V24" s="237">
        <f>MAX((TOCA_current!S24/SUMPRODUCT(TOCA_current!$D$4:$D$137,TOCA_current!$S$4:$S$137)-TOCA_current!AF24)*RT1SC!$C$4*VLOOKUP(Init!$R$4,Init!$K:$M,3,FALSE),0)</f>
        <v>0.81422421259686928</v>
      </c>
      <c r="W24" s="237">
        <f>TOCA_current!X24*VLOOKUP(Init!$R$4,Init!$K:$M,3,FALSE)</f>
        <v>0</v>
      </c>
      <c r="X24" s="237">
        <f>IF(TOCA_current!AH24=0,SUM(LS_current!D25:AA25),0)</f>
        <v>-70.079121560390718</v>
      </c>
      <c r="Y24" s="218">
        <f>TOCA_current!D24*SUM('Charges_NonSlice with Prev LS'!P24:U24)</f>
        <v>613564.44865627307</v>
      </c>
      <c r="Z24" s="218">
        <f>TOCA_current!AI24*RT1SC!$C$4*VLOOKUP(Init!$R$4,Init!$K:$M,3,FALSE)+IF(VLOOKUP($B24,TOCA_current!B:AI,33,FALSE)=0,SUM(LS_current!D25:AA25),SUM(LS_current!D25:AY25)/2)</f>
        <v>16583.573039199608</v>
      </c>
      <c r="AA24" s="219">
        <f t="shared" si="1"/>
        <v>36.998326428565981</v>
      </c>
      <c r="AB24" s="224">
        <f>IF(TOCA_current!E24=1,"",AA24/O24-1)</f>
        <v>7.9531877331863177E-2</v>
      </c>
      <c r="AC24" s="235">
        <f t="shared" si="2"/>
        <v>29</v>
      </c>
    </row>
    <row r="25" spans="2:29" x14ac:dyDescent="0.25">
      <c r="B25" s="27">
        <v>10072</v>
      </c>
      <c r="C25" s="28" t="s">
        <v>29</v>
      </c>
      <c r="D25" s="217">
        <f>IF(Init!$R$9="Yes",(TOCA_previous!AB25-(TOCA_previous!AB25/IF(TOCA_previous!Y25=0,1,TOCA_previous!Y25))*LDD_previous!D26),(TOCA_current!AI25-(TOCA_current!AI25/TOCA_current!AF25)*LDD_current!D26))*Rates_previous!$E$74*100*12</f>
        <v>7964150.0014800001</v>
      </c>
      <c r="E25" s="218">
        <f>IF(Init!$R$9="Yes",(TOCA_previous!AB25-LDD_previous!D26),(TOCA_current!AI25-LDD_current!D26))*Rates_previous!$E$75*100*12</f>
        <v>-1224715.89888</v>
      </c>
      <c r="F25" s="218">
        <f>IF(VLOOKUP($B25,TOCA_current!$B:$AH,33,FALSE)=0,(SUMPRODUCT(LS_Demand_Rates_Restatement!$C$4:$Z$4,IF(Init!$R$9="Yes",LS_previous!$D26:$AA26,LS_current!$D26:$AA26))-SUMPRODUCT(LS_Demand_Rates_Restatement!$C$4:$Z$4,IF(Init!$R$9="Yes",LDD_previous!$F26:$AC26,LDD_current!$F26:$AC26))),(SUMPRODUCT(LS_Demand_Rates_Restatement!$C$4:$AX$4,IF(Init!$R$9="Yes",LS_previous!$D26:$AY26,LS_current!$D26:$AY26))-SUMPRODUCT(LS_Demand_Rates_Restatement!$C$4:$AX$4,IF(Init!$R$9="Yes",LDD_previous!$F26:$BA26,LDD_current!$F26:$BA26)))/2)</f>
        <v>88590.055940855629</v>
      </c>
      <c r="G25" s="218">
        <f>+SUMPRODUCT(LS_Demand_Rates_Restatement!$C$6:$Z$6,IF(Init!$R$9="Yes",Demand_previous!D26:AA26,Demand_current!D26:AA26))-SUMPRODUCT(LS_Demand_Rates_Restatement!$C$6:$Z$6,IF(Init!$R$9="Yes",LDD_previous!BB26:BY26,LDD_current!BB26:BY26))</f>
        <v>425893.95714556618</v>
      </c>
      <c r="H25" s="218">
        <f>-IRD!C26*Rates_previous!$H$32</f>
        <v>0</v>
      </c>
      <c r="I25" s="218">
        <f>+IF(AND(L25&gt;0,J25&gt;0),-1*MIN(L25,J25)*Rates_previous!$H$33,IF(AND(L25&lt;0,K25&lt;ABS(L25)),(-1*L25-K25)*Rates_previous!$H$33,IF(AND(K25&gt;0,J25&gt;0,L25&lt;=0,ABS(L25)&lt;K25),-1*MIN(K25,K25+L25,J25)*Rates_previous!$H$33,0)))*IF(VLOOKUP($B25,TOCA_current!$B:$AH,33,FALSE)=0,1,0)*(1-TOCA_previous!AI25)</f>
        <v>-4488.8947649471165</v>
      </c>
      <c r="J25" s="237">
        <f>MAX(IF(Init!$R$9="Yes",(TOCA_previous!S25/SUMPRODUCT(TOCA_previous!$D$4:$D$137,TOCA_previous!$S$4:$S$137)-TOCA_previous!Y25)*RT1SC!$C$3*VLOOKUP(Init!$R$3,Init!$K:$M,3,FALSE),V25),0)</f>
        <v>0</v>
      </c>
      <c r="K25" s="237">
        <f>IF(Init!$R$9="Yes",TOCA_previous!W25*VLOOKUP(Init!$R$3,Init!$K:$M,3,FALSE),W25)</f>
        <v>0</v>
      </c>
      <c r="L25" s="237">
        <f>IF(Init!$R$9="No",X25,IF(TOCA_previous!AA25=0,SUM(LS_previous!D26:AA26),0))</f>
        <v>-1626.41114671997</v>
      </c>
      <c r="M25" s="218">
        <f>+TOCA_previous!$D25*SUM('Charges_NonSlice with Prev LS'!D25:I25)</f>
        <v>7249429.2209214745</v>
      </c>
      <c r="N25" s="218">
        <f>IF(Init!$R$9="Yes",TOCA_previous!AB25*RT1SC!$C$3*VLOOKUP(Init!$R$3,Init!$K:$M,3,FALSE)+IF(VLOOKUP($B25,TOCA_current!B:AO,33,FALSE)=0,SUM(LS_previous!D26:AA26),SUM(LS_previous!D26:AY26)/2),Z25)</f>
        <v>209334.03074690804</v>
      </c>
      <c r="O25" s="219">
        <f t="shared" si="0"/>
        <v>34.630915933999667</v>
      </c>
      <c r="P25" s="217">
        <f>(TOCA_current!AI25-(TOCA_current!AI25/TOCA_current!AF25)*LDD_current!D26)*Rates_current!$E$74*100*12</f>
        <v>8418069.0313469134</v>
      </c>
      <c r="Q25" s="218">
        <f>(TOCA_current!AI25-LDD_current!D26)*Rates_current!$E$75*100*12</f>
        <v>-1251434.1896289242</v>
      </c>
      <c r="R25" s="218">
        <f>IF(VLOOKUP($B25,TOCA_current!$B:$AH,33,FALSE)=0,(SUMPRODUCT(LS_Demand_Rates_Restatement!$C$4:$Z$4,LS_current!$D26:$AA26)-SUMPRODUCT(LS_Demand_Rates_Restatement!$C$4:$Z$4,LDD_current!$F26:$AC26)),(SUMPRODUCT(LS_Demand_Rates_Restatement!$C$4:$AX$4,LS_current!$D26:$AY26)-SUMPRODUCT(LS_Demand_Rates_Restatement!$C$4:$AX$4,LDD_current!$F26:$BA26))/2)</f>
        <v>88020.320449529318</v>
      </c>
      <c r="S25" s="218">
        <f>+SUMPRODUCT(LS_Demand_Rates_Restatement!$C$7:$Z$7,Demand_current!D26:AA26)-SUMPRODUCT(LS_Demand_Rates_Restatement!$C$7:$Z$7,LDD_current!BB26:BY26)</f>
        <v>461863.06473350234</v>
      </c>
      <c r="T25" s="218">
        <f>-IRD!G26*Rates_current!$H$32</f>
        <v>0</v>
      </c>
      <c r="U25" s="218">
        <f>+IF(AND(X25&gt;0,V25&gt;0),-1*MIN(X25,V25)*Rates_current!$H$33,IF(AND(X25&lt;0,W25&lt;ABS(X25)),(-1*X25-W25)*Rates_current!$H$33,0))*IF(VLOOKUP($B25,TOCA_current!$B:$AH,33,FALSE)=0,1,0)*(1-TOCA_current!AP25)</f>
        <v>0</v>
      </c>
      <c r="V25" s="237">
        <f>MAX((TOCA_current!S25/SUMPRODUCT(TOCA_current!$D$4:$D$137,TOCA_current!$S$4:$S$137)-TOCA_current!AF25)*RT1SC!$C$4*VLOOKUP(Init!$R$4,Init!$K:$M,3,FALSE),0)</f>
        <v>0</v>
      </c>
      <c r="W25" s="237">
        <f>TOCA_current!X25*VLOOKUP(Init!$R$4,Init!$K:$M,3,FALSE)</f>
        <v>3513.6000000000004</v>
      </c>
      <c r="X25" s="237">
        <f>IF(TOCA_current!AH25=0,SUM(LS_current!D26:AA26),0)</f>
        <v>-2777.6534198989802</v>
      </c>
      <c r="Y25" s="218">
        <f>TOCA_current!D25*SUM('Charges_NonSlice with Prev LS'!P25:U25)</f>
        <v>7716518.2269010209</v>
      </c>
      <c r="Z25" s="218">
        <f>TOCA_current!AI25*RT1SC!$C$4*VLOOKUP(Init!$R$4,Init!$K:$M,3,FALSE)+IF(VLOOKUP($B25,TOCA_current!B:AI,33,FALSE)=0,SUM(LS_current!D26:AA26),SUM(LS_current!D26:AY26)/2)</f>
        <v>205825.44149101301</v>
      </c>
      <c r="AA25" s="219">
        <f t="shared" si="1"/>
        <v>37.490594802090818</v>
      </c>
      <c r="AB25" s="224">
        <f>IF(TOCA_current!E25=1,"",AA25/O25-1)</f>
        <v>8.257589471618898E-2</v>
      </c>
      <c r="AC25" s="235">
        <f t="shared" si="2"/>
        <v>8</v>
      </c>
    </row>
    <row r="26" spans="2:29" x14ac:dyDescent="0.25">
      <c r="B26" s="27">
        <v>10074</v>
      </c>
      <c r="C26" s="28" t="s">
        <v>30</v>
      </c>
      <c r="D26" s="217">
        <f>IF(Init!$R$9="Yes",(TOCA_previous!AB26-(TOCA_previous!AB26/IF(TOCA_previous!Y26=0,1,TOCA_previous!Y26))*LDD_previous!D27),(TOCA_current!AI26-(TOCA_current!AI26/TOCA_current!AF26)*LDD_current!D27))*Rates_previous!$E$74*100*12</f>
        <v>8406563.5582800005</v>
      </c>
      <c r="E26" s="218">
        <f>IF(Init!$R$9="Yes",(TOCA_previous!AB26-LDD_previous!D27),(TOCA_current!AI26-LDD_current!D27))*Rates_previous!$E$75*100*12</f>
        <v>-1292749.63968</v>
      </c>
      <c r="F26" s="218">
        <f>IF(VLOOKUP($B26,TOCA_current!$B:$AH,33,FALSE)=0,(SUMPRODUCT(LS_Demand_Rates_Restatement!$C$4:$Z$4,IF(Init!$R$9="Yes",LS_previous!$D27:$AA27,LS_current!$D27:$AA27))-SUMPRODUCT(LS_Demand_Rates_Restatement!$C$4:$Z$4,IF(Init!$R$9="Yes",LDD_previous!$F27:$AC27,LDD_current!$F27:$AC27))),(SUMPRODUCT(LS_Demand_Rates_Restatement!$C$4:$AX$4,IF(Init!$R$9="Yes",LS_previous!$D27:$AY27,LS_current!$D27:$AY27))-SUMPRODUCT(LS_Demand_Rates_Restatement!$C$4:$AX$4,IF(Init!$R$9="Yes",LDD_previous!$F27:$BA27,LDD_current!$F27:$BA27)))/2)</f>
        <v>531440.72589373402</v>
      </c>
      <c r="G26" s="218">
        <f>+SUMPRODUCT(LS_Demand_Rates_Restatement!$C$6:$Z$6,IF(Init!$R$9="Yes",Demand_previous!D27:AA27,Demand_current!D27:AA27))-SUMPRODUCT(LS_Demand_Rates_Restatement!$C$6:$Z$6,IF(Init!$R$9="Yes",LDD_previous!BB27:BY27,LDD_current!BB27:BY27))</f>
        <v>441844.10321618593</v>
      </c>
      <c r="H26" s="218">
        <f>-IRD!C27*Rates_previous!$H$32</f>
        <v>0</v>
      </c>
      <c r="I26" s="218">
        <f>+IF(AND(L26&gt;0,J26&gt;0),-1*MIN(L26,J26)*Rates_previous!$H$33,IF(AND(L26&lt;0,K26&lt;ABS(L26)),(-1*L26-K26)*Rates_previous!$H$33,IF(AND(K26&gt;0,J26&gt;0,L26&lt;=0,ABS(L26)&lt;K26),-1*MIN(K26,K26+L26,J26)*Rates_previous!$H$33,0)))*IF(VLOOKUP($B26,TOCA_current!$B:$AH,33,FALSE)=0,1,0)*(1-TOCA_previous!AI26)</f>
        <v>33805.20559870085</v>
      </c>
      <c r="J26" s="237">
        <f>MAX(IF(Init!$R$9="Yes",(TOCA_previous!S26/SUMPRODUCT(TOCA_previous!$D$4:$D$137,TOCA_previous!$S$4:$S$137)-TOCA_previous!Y26)*RT1SC!$C$3*VLOOKUP(Init!$R$3,Init!$K:$M,3,FALSE),V26),0)</f>
        <v>13717.79958939921</v>
      </c>
      <c r="K26" s="237">
        <f>IF(Init!$R$9="Yes",TOCA_previous!W26*VLOOKUP(Init!$R$3,Init!$K:$M,3,FALSE),W26)</f>
        <v>0</v>
      </c>
      <c r="L26" s="237">
        <f>IF(Init!$R$9="No",X26,IF(TOCA_previous!AA26=0,SUM(LS_previous!D27:AA27),0))</f>
        <v>12248.262898080018</v>
      </c>
      <c r="M26" s="218">
        <f>+TOCA_previous!$D26*SUM('Charges_NonSlice with Prev LS'!D26:I26)</f>
        <v>8120903.9533086214</v>
      </c>
      <c r="N26" s="218">
        <f>IF(Init!$R$9="Yes",TOCA_previous!AB26*RT1SC!$C$3*VLOOKUP(Init!$R$3,Init!$K:$M,3,FALSE)+IF(VLOOKUP($B26,TOCA_current!B:AO,33,FALSE)=0,SUM(LS_previous!D27:AA27),SUM(LS_previous!D27:AY27)/2),Z26)</f>
        <v>234927.69042418801</v>
      </c>
      <c r="O26" s="219">
        <f t="shared" si="0"/>
        <v>34.567674583806735</v>
      </c>
      <c r="P26" s="217">
        <f>(TOCA_current!AI26-(TOCA_current!AI26/TOCA_current!AF26)*LDD_current!D27)*Rates_current!$E$74*100*12</f>
        <v>9365869.1466441173</v>
      </c>
      <c r="Q26" s="218">
        <f>(TOCA_current!AI26-LDD_current!D27)*Rates_current!$E$75*100*12</f>
        <v>-1392334.6104737008</v>
      </c>
      <c r="R26" s="218">
        <f>IF(VLOOKUP($B26,TOCA_current!$B:$AH,33,FALSE)=0,(SUMPRODUCT(LS_Demand_Rates_Restatement!$C$4:$Z$4,LS_current!$D27:$AA27)-SUMPRODUCT(LS_Demand_Rates_Restatement!$C$4:$Z$4,LDD_current!$F27:$AC27)),(SUMPRODUCT(LS_Demand_Rates_Restatement!$C$4:$AX$4,LS_current!$D27:$AY27)-SUMPRODUCT(LS_Demand_Rates_Restatement!$C$4:$AX$4,LDD_current!$F27:$BA27))/2)</f>
        <v>292309.154071111</v>
      </c>
      <c r="S26" s="218">
        <f>+SUMPRODUCT(LS_Demand_Rates_Restatement!$C$7:$Z$7,Demand_current!D27:AA27)-SUMPRODUCT(LS_Demand_Rates_Restatement!$C$7:$Z$7,LDD_current!BB27:BY27)</f>
        <v>475910.32239281508</v>
      </c>
      <c r="T26" s="218">
        <f>-IRD!G27*Rates_current!$H$32</f>
        <v>0</v>
      </c>
      <c r="U26" s="218">
        <f>+IF(AND(X26&gt;0,V26&gt;0),-1*MIN(X26,V26)*Rates_current!$H$33,IF(AND(X26&lt;0,W26&lt;ABS(X26)),(-1*X26-W26)*Rates_current!$H$33,0))*IF(VLOOKUP($B26,TOCA_current!$B:$AH,33,FALSE)=0,1,0)*(1-TOCA_current!AP26)</f>
        <v>8.1679126666706843</v>
      </c>
      <c r="V26" s="237">
        <f>MAX((TOCA_current!S26/SUMPRODUCT(TOCA_current!$D$4:$D$137,TOCA_current!$S$4:$S$137)-TOCA_current!AF26)*RT1SC!$C$4*VLOOKUP(Init!$R$4,Init!$K:$M,3,FALSE),0)</f>
        <v>0.92292798493454065</v>
      </c>
      <c r="W26" s="237">
        <f>TOCA_current!X26*VLOOKUP(Init!$R$4,Init!$K:$M,3,FALSE)</f>
        <v>0</v>
      </c>
      <c r="X26" s="237">
        <f>IF(TOCA_current!AH26=0,SUM(LS_current!D27:AA27),0)</f>
        <v>2843.0212381287174</v>
      </c>
      <c r="Y26" s="218">
        <f>TOCA_current!D26*SUM('Charges_NonSlice with Prev LS'!P26:U26)</f>
        <v>8741762.1805470083</v>
      </c>
      <c r="Z26" s="218">
        <f>TOCA_current!AI26*RT1SC!$C$4*VLOOKUP(Init!$R$4,Init!$K:$M,3,FALSE)+IF(VLOOKUP($B26,TOCA_current!B:AI,33,FALSE)=0,SUM(LS_current!D27:AA27),SUM(LS_current!D27:AY27)/2)</f>
        <v>234932.9795462967</v>
      </c>
      <c r="AA26" s="219">
        <f t="shared" si="1"/>
        <v>37.209599935390621</v>
      </c>
      <c r="AB26" s="224">
        <f>IF(TOCA_current!E26=1,"",AA26/O26-1)</f>
        <v>7.6427627353952809E-2</v>
      </c>
      <c r="AC26" s="235">
        <f t="shared" si="2"/>
        <v>59</v>
      </c>
    </row>
    <row r="27" spans="2:29" x14ac:dyDescent="0.25">
      <c r="B27" s="27">
        <v>10076</v>
      </c>
      <c r="C27" s="28" t="s">
        <v>31</v>
      </c>
      <c r="D27" s="217">
        <f>IF(Init!$R$9="Yes",(TOCA_previous!AB27-(TOCA_previous!AB27/IF(TOCA_previous!Y27=0,1,TOCA_previous!Y27))*LDD_previous!D28),(TOCA_current!AI27-(TOCA_current!AI27/TOCA_current!AF27)*LDD_current!D28))*Rates_previous!$E$74*100*12</f>
        <v>1599513.2689200002</v>
      </c>
      <c r="E27" s="218">
        <f>IF(Init!$R$9="Yes",(TOCA_previous!AB27-LDD_previous!D28),(TOCA_current!AI27-LDD_current!D28))*Rates_previous!$E$75*100*12</f>
        <v>-245970.92352000001</v>
      </c>
      <c r="F27" s="218">
        <f>IF(VLOOKUP($B27,TOCA_current!$B:$AH,33,FALSE)=0,(SUMPRODUCT(LS_Demand_Rates_Restatement!$C$4:$Z$4,IF(Init!$R$9="Yes",LS_previous!$D28:$AA28,LS_current!$D28:$AA28))-SUMPRODUCT(LS_Demand_Rates_Restatement!$C$4:$Z$4,IF(Init!$R$9="Yes",LDD_previous!$F28:$AC28,LDD_current!$F28:$AC28))),(SUMPRODUCT(LS_Demand_Rates_Restatement!$C$4:$AX$4,IF(Init!$R$9="Yes",LS_previous!$D28:$AY28,LS_current!$D28:$AY28))-SUMPRODUCT(LS_Demand_Rates_Restatement!$C$4:$AX$4,IF(Init!$R$9="Yes",LDD_previous!$F28:$BA28,LDD_current!$F28:$BA28)))/2)</f>
        <v>-44304.612526283308</v>
      </c>
      <c r="G27" s="218">
        <f>+SUMPRODUCT(LS_Demand_Rates_Restatement!$C$6:$Z$6,IF(Init!$R$9="Yes",Demand_previous!D28:AA28,Demand_current!D28:AA28))-SUMPRODUCT(LS_Demand_Rates_Restatement!$C$6:$Z$6,IF(Init!$R$9="Yes",LDD_previous!BB28:BY28,LDD_current!BB28:BY28))</f>
        <v>55986.335789102537</v>
      </c>
      <c r="H27" s="218">
        <f>-IRD!C28*Rates_previous!$H$32</f>
        <v>0</v>
      </c>
      <c r="I27" s="218">
        <f>+IF(AND(L27&gt;0,J27&gt;0),-1*MIN(L27,J27)*Rates_previous!$H$33,IF(AND(L27&lt;0,K27&lt;ABS(L27)),(-1*L27-K27)*Rates_previous!$H$33,IF(AND(K27&gt;0,J27&gt;0,L27&lt;=0,ABS(L27)&lt;K27),-1*MIN(K27,K27+L27,J27)*Rates_previous!$H$33,0)))*IF(VLOOKUP($B27,TOCA_current!$B:$AH,33,FALSE)=0,1,0)*(1-TOCA_previous!AI27)</f>
        <v>8.2146372023359682</v>
      </c>
      <c r="J27" s="237">
        <f>MAX(IF(Init!$R$9="Yes",(TOCA_previous!S27/SUMPRODUCT(TOCA_previous!$D$4:$D$137,TOCA_previous!$S$4:$S$137)-TOCA_previous!Y27)*RT1SC!$C$3*VLOOKUP(Init!$R$3,Init!$K:$M,3,FALSE),V27),0)</f>
        <v>2.9763178269333221</v>
      </c>
      <c r="K27" s="237">
        <f>IF(Init!$R$9="Yes",TOCA_previous!W27*VLOOKUP(Init!$R$3,Init!$K:$M,3,FALSE),W27)</f>
        <v>13639.32</v>
      </c>
      <c r="L27" s="237">
        <f>IF(Init!$R$9="No",X27,IF(TOCA_previous!AA27=0,SUM(LS_previous!D28:AA28),0))</f>
        <v>-2240.4901188799954</v>
      </c>
      <c r="M27" s="218">
        <f>+TOCA_previous!$D27*SUM('Charges_NonSlice with Prev LS'!D27:I27)</f>
        <v>1365232.2833000219</v>
      </c>
      <c r="N27" s="218">
        <f>IF(Init!$R$9="Yes",TOCA_previous!AB27*RT1SC!$C$3*VLOOKUP(Init!$R$3,Init!$K:$M,3,FALSE)+IF(VLOOKUP($B27,TOCA_current!B:AO,33,FALSE)=0,SUM(LS_previous!D28:AA28),SUM(LS_previous!D28:AY28)/2),Z27)</f>
        <v>40128.629744932012</v>
      </c>
      <c r="O27" s="219">
        <f t="shared" si="0"/>
        <v>34.02140297283492</v>
      </c>
      <c r="P27" s="217">
        <f>(TOCA_current!AI27-(TOCA_current!AI27/TOCA_current!AF27)*LDD_current!D28)*Rates_current!$E$74*100*12</f>
        <v>1690891.247739672</v>
      </c>
      <c r="Q27" s="218">
        <f>(TOCA_current!AI27-LDD_current!D28)*Rates_current!$E$75*100*12</f>
        <v>-251368.70587377035</v>
      </c>
      <c r="R27" s="218">
        <f>IF(VLOOKUP($B27,TOCA_current!$B:$AH,33,FALSE)=0,(SUMPRODUCT(LS_Demand_Rates_Restatement!$C$4:$Z$4,LS_current!$D28:$AA28)-SUMPRODUCT(LS_Demand_Rates_Restatement!$C$4:$Z$4,LDD_current!$F28:$AC28)),(SUMPRODUCT(LS_Demand_Rates_Restatement!$C$4:$AX$4,LS_current!$D28:$AY28)-SUMPRODUCT(LS_Demand_Rates_Restatement!$C$4:$AX$4,LDD_current!$F28:$BA28))/2)</f>
        <v>-305959.87018890091</v>
      </c>
      <c r="S27" s="218">
        <f>+SUMPRODUCT(LS_Demand_Rates_Restatement!$C$7:$Z$7,Demand_current!D28:AA28)-SUMPRODUCT(LS_Demand_Rates_Restatement!$C$7:$Z$7,LDD_current!BB28:BY28)</f>
        <v>62201.676717699411</v>
      </c>
      <c r="T27" s="218">
        <f>-IRD!G28*Rates_current!$H$32</f>
        <v>0</v>
      </c>
      <c r="U27" s="218">
        <f>+IF(AND(X27&gt;0,V27&gt;0),-1*MIN(X27,V27)*Rates_current!$H$33,IF(AND(X27&lt;0,W27&lt;ABS(X27)),(-1*X27-W27)*Rates_current!$H$33,0))*IF(VLOOKUP($B27,TOCA_current!$B:$AH,33,FALSE)=0,1,0)*(1-TOCA_current!AP27)</f>
        <v>0</v>
      </c>
      <c r="V27" s="237">
        <f>MAX((TOCA_current!S27/SUMPRODUCT(TOCA_current!$D$4:$D$137,TOCA_current!$S$4:$S$137)-TOCA_current!AF27)*RT1SC!$C$4*VLOOKUP(Init!$R$4,Init!$K:$M,3,FALSE),0)</f>
        <v>0</v>
      </c>
      <c r="W27" s="237">
        <f>TOCA_current!X27*VLOOKUP(Init!$R$4,Init!$K:$M,3,FALSE)</f>
        <v>23391.791999999998</v>
      </c>
      <c r="X27" s="237">
        <f>IF(TOCA_current!AH27=0,SUM(LS_current!D28:AA28),0)</f>
        <v>-11523.792774356913</v>
      </c>
      <c r="Y27" s="218">
        <f>TOCA_current!D27*SUM('Charges_NonSlice with Prev LS'!P27:U27)</f>
        <v>1195764.3483947001</v>
      </c>
      <c r="Z27" s="218">
        <f>TOCA_current!AI27*RT1SC!$C$4*VLOOKUP(Init!$R$4,Init!$K:$M,3,FALSE)+IF(VLOOKUP($B27,TOCA_current!B:AI,33,FALSE)=0,SUM(LS_current!D28:AA28),SUM(LS_current!D28:AY28)/2)</f>
        <v>30377.16409862709</v>
      </c>
      <c r="AA27" s="219">
        <f t="shared" si="1"/>
        <v>39.363922995324742</v>
      </c>
      <c r="AB27" s="224">
        <f>IF(TOCA_current!E27=1,"",AA27/O27-1)</f>
        <v>0.15703408900437377</v>
      </c>
      <c r="AC27" s="235">
        <f t="shared" si="2"/>
        <v>1</v>
      </c>
    </row>
    <row r="28" spans="2:29" x14ac:dyDescent="0.25">
      <c r="B28" s="27">
        <v>10078</v>
      </c>
      <c r="C28" s="28" t="s">
        <v>32</v>
      </c>
      <c r="D28" s="217">
        <f>IF(Init!$R$9="Yes",(TOCA_previous!AB28-(TOCA_previous!AB28/IF(TOCA_previous!Y28=0,1,TOCA_previous!Y28))*LDD_previous!D29),(TOCA_current!AI28-(TOCA_current!AI28/TOCA_current!AF28)*LDD_current!D29))*Rates_previous!$E$74*100*12</f>
        <v>1158746.99664</v>
      </c>
      <c r="E28" s="218">
        <f>IF(Init!$R$9="Yes",(TOCA_previous!AB28-LDD_previous!D29),(TOCA_current!AI28-LDD_current!D29))*Rates_previous!$E$75*100*12</f>
        <v>-178190.49984</v>
      </c>
      <c r="F28" s="218">
        <f>IF(VLOOKUP($B28,TOCA_current!$B:$AH,33,FALSE)=0,(SUMPRODUCT(LS_Demand_Rates_Restatement!$C$4:$Z$4,IF(Init!$R$9="Yes",LS_previous!$D29:$AA29,LS_current!$D29:$AA29))-SUMPRODUCT(LS_Demand_Rates_Restatement!$C$4:$Z$4,IF(Init!$R$9="Yes",LDD_previous!$F29:$AC29,LDD_current!$F29:$AC29))),(SUMPRODUCT(LS_Demand_Rates_Restatement!$C$4:$AX$4,IF(Init!$R$9="Yes",LS_previous!$D29:$AY29,LS_current!$D29:$AY29))-SUMPRODUCT(LS_Demand_Rates_Restatement!$C$4:$AX$4,IF(Init!$R$9="Yes",LDD_previous!$F29:$BA29,LDD_current!$F29:$BA29)))/2)</f>
        <v>37257.505721922964</v>
      </c>
      <c r="G28" s="218">
        <f>+SUMPRODUCT(LS_Demand_Rates_Restatement!$C$6:$Z$6,IF(Init!$R$9="Yes",Demand_previous!D29:AA29,Demand_current!D29:AA29))-SUMPRODUCT(LS_Demand_Rates_Restatement!$C$6:$Z$6,IF(Init!$R$9="Yes",LDD_previous!BB29:BY29,LDD_current!BB29:BY29))</f>
        <v>97984.905823717971</v>
      </c>
      <c r="H28" s="218">
        <f>-IRD!C29*Rates_previous!$H$32</f>
        <v>0</v>
      </c>
      <c r="I28" s="218">
        <f>+IF(AND(L28&gt;0,J28&gt;0),-1*MIN(L28,J28)*Rates_previous!$H$33,IF(AND(L28&lt;0,K28&lt;ABS(L28)),(-1*L28-K28)*Rates_previous!$H$33,IF(AND(K28&gt;0,J28&gt;0,L28&lt;=0,ABS(L28)&lt;K28),-1*MIN(K28,K28+L28,J28)*Rates_previous!$H$33,0)))*IF(VLOOKUP($B28,TOCA_current!$B:$AH,33,FALSE)=0,1,0)*(1-TOCA_previous!AI28)</f>
        <v>751.60949015039932</v>
      </c>
      <c r="J28" s="237">
        <f>MAX(IF(Init!$R$9="Yes",(TOCA_previous!S28/SUMPRODUCT(TOCA_previous!$D$4:$D$137,TOCA_previous!$S$4:$S$137)-TOCA_previous!Y28)*RT1SC!$C$3*VLOOKUP(Init!$R$3,Init!$K:$M,3,FALSE),V28),0)</f>
        <v>6019.3706103688901</v>
      </c>
      <c r="K28" s="237">
        <f>IF(Init!$R$9="Yes",TOCA_previous!W28*VLOOKUP(Init!$R$3,Init!$K:$M,3,FALSE),W28)</f>
        <v>0</v>
      </c>
      <c r="L28" s="237">
        <f>IF(Init!$R$9="No",X28,IF(TOCA_previous!AA28=0,SUM(LS_previous!D29:AA29),0))</f>
        <v>272.32227903999978</v>
      </c>
      <c r="M28" s="218">
        <f>+TOCA_previous!$D28*SUM('Charges_NonSlice with Prev LS'!D28:I28)</f>
        <v>1116550.5178357915</v>
      </c>
      <c r="N28" s="218">
        <f>IF(Init!$R$9="Yes",TOCA_previous!AB28*RT1SC!$C$3*VLOOKUP(Init!$R$3,Init!$K:$M,3,FALSE)+IF(VLOOKUP($B28,TOCA_current!B:AO,33,FALSE)=0,SUM(LS_previous!D29:AA29),SUM(LS_previous!D29:AY29)/2),Z28)</f>
        <v>30966.091031344004</v>
      </c>
      <c r="O28" s="219">
        <f t="shared" si="0"/>
        <v>36.057199363833632</v>
      </c>
      <c r="P28" s="217">
        <f>(TOCA_current!AI28-(TOCA_current!AI28/TOCA_current!AF28)*LDD_current!D29)*Rates_current!$E$74*100*12</f>
        <v>1249541.6510891325</v>
      </c>
      <c r="Q28" s="218">
        <f>(TOCA_current!AI28-LDD_current!D29)*Rates_current!$E$75*100*12</f>
        <v>-185757.46263369825</v>
      </c>
      <c r="R28" s="218">
        <f>IF(VLOOKUP($B28,TOCA_current!$B:$AH,33,FALSE)=0,(SUMPRODUCT(LS_Demand_Rates_Restatement!$C$4:$Z$4,LS_current!$D29:$AA29)-SUMPRODUCT(LS_Demand_Rates_Restatement!$C$4:$Z$4,LDD_current!$F29:$AC29)),(SUMPRODUCT(LS_Demand_Rates_Restatement!$C$4:$AX$4,LS_current!$D29:$AY29)-SUMPRODUCT(LS_Demand_Rates_Restatement!$C$4:$AX$4,LDD_current!$F29:$BA29))/2)</f>
        <v>34117.526496222679</v>
      </c>
      <c r="S28" s="218">
        <f>+SUMPRODUCT(LS_Demand_Rates_Restatement!$C$7:$Z$7,Demand_current!D29:AA29)-SUMPRODUCT(LS_Demand_Rates_Restatement!$C$7:$Z$7,LDD_current!BB29:BY29)</f>
        <v>103797.97984619839</v>
      </c>
      <c r="T28" s="218">
        <f>-IRD!G29*Rates_current!$H$32</f>
        <v>0</v>
      </c>
      <c r="U28" s="218">
        <f>+IF(AND(X28&gt;0,V28&gt;0),-1*MIN(X28,V28)*Rates_current!$H$33,IF(AND(X28&lt;0,W28&lt;ABS(X28)),(-1*X28-W28)*Rates_current!$H$33,0))*IF(VLOOKUP($B28,TOCA_current!$B:$AH,33,FALSE)=0,1,0)*(1-TOCA_current!AP28)</f>
        <v>23.731659194773275</v>
      </c>
      <c r="V28" s="237">
        <f>MAX((TOCA_current!S28/SUMPRODUCT(TOCA_current!$D$4:$D$137,TOCA_current!$S$4:$S$137)-TOCA_current!AF28)*RT1SC!$C$4*VLOOKUP(Init!$R$4,Init!$K:$M,3,FALSE),0)</f>
        <v>1369.770100846634</v>
      </c>
      <c r="W28" s="237">
        <f>TOCA_current!X28*VLOOKUP(Init!$R$4,Init!$K:$M,3,FALSE)</f>
        <v>0</v>
      </c>
      <c r="X28" s="237">
        <f>IF(TOCA_current!AH28=0,SUM(LS_current!D29:AA29),0)</f>
        <v>2.6815434118387884</v>
      </c>
      <c r="Y28" s="218">
        <f>TOCA_current!D28*SUM('Charges_NonSlice with Prev LS'!P28:U28)</f>
        <v>1201723.42645705</v>
      </c>
      <c r="Z28" s="218">
        <f>TOCA_current!AI28*RT1SC!$C$4*VLOOKUP(Init!$R$4,Init!$K:$M,3,FALSE)+IF(VLOOKUP($B28,TOCA_current!B:AI,33,FALSE)=0,SUM(LS_current!D29:AA29),SUM(LS_current!D29:AY29)/2)</f>
        <v>30966.820072883842</v>
      </c>
      <c r="AA28" s="219">
        <f t="shared" si="1"/>
        <v>38.806807532341416</v>
      </c>
      <c r="AB28" s="224">
        <f>IF(TOCA_current!E28=1,"",AA28/O28-1)</f>
        <v>7.6256842378771061E-2</v>
      </c>
      <c r="AC28" s="235">
        <f t="shared" si="2"/>
        <v>60</v>
      </c>
    </row>
    <row r="29" spans="2:29" x14ac:dyDescent="0.25">
      <c r="B29" s="27">
        <v>10079</v>
      </c>
      <c r="C29" s="28" t="s">
        <v>33</v>
      </c>
      <c r="D29" s="217">
        <f>IF(Init!$R$9="Yes",(TOCA_previous!AB29-(TOCA_previous!AB29/IF(TOCA_previous!Y29=0,1,TOCA_previous!Y29))*LDD_previous!D30),(TOCA_current!AI29-(TOCA_current!AI29/TOCA_current!AF29)*LDD_current!D30))*Rates_previous!$E$74*100*12</f>
        <v>27518123.232960001</v>
      </c>
      <c r="E29" s="218">
        <f>IF(Init!$R$9="Yes",(TOCA_previous!AB29-LDD_previous!D30),(TOCA_current!AI29-LDD_current!D30))*Rates_previous!$E$75*100*12</f>
        <v>-4231698.6777600003</v>
      </c>
      <c r="F29" s="218">
        <f>IF(VLOOKUP($B29,TOCA_current!$B:$AH,33,FALSE)=0,(SUMPRODUCT(LS_Demand_Rates_Restatement!$C$4:$Z$4,IF(Init!$R$9="Yes",LS_previous!$D30:$AA30,LS_current!$D30:$AA30))-SUMPRODUCT(LS_Demand_Rates_Restatement!$C$4:$Z$4,IF(Init!$R$9="Yes",LDD_previous!$F30:$AC30,LDD_current!$F30:$AC30))),(SUMPRODUCT(LS_Demand_Rates_Restatement!$C$4:$AX$4,IF(Init!$R$9="Yes",LS_previous!$D30:$AY30,LS_current!$D30:$AY30))-SUMPRODUCT(LS_Demand_Rates_Restatement!$C$4:$AX$4,IF(Init!$R$9="Yes",LDD_previous!$F30:$BA30,LDD_current!$F30:$BA30)))/2)</f>
        <v>2744786.3948210631</v>
      </c>
      <c r="G29" s="218">
        <f>+SUMPRODUCT(LS_Demand_Rates_Restatement!$C$6:$Z$6,IF(Init!$R$9="Yes",Demand_previous!D30:AA30,Demand_current!D30:AA30))-SUMPRODUCT(LS_Demand_Rates_Restatement!$C$6:$Z$6,IF(Init!$R$9="Yes",LDD_previous!BB30:BY30,LDD_current!BB30:BY30))</f>
        <v>714865.970521688</v>
      </c>
      <c r="H29" s="218">
        <f>-IRD!C30*Rates_previous!$H$32</f>
        <v>0</v>
      </c>
      <c r="I29" s="218">
        <f>+IF(AND(L29&gt;0,J29&gt;0),-1*MIN(L29,J29)*Rates_previous!$H$33,IF(AND(L29&lt;0,K29&lt;ABS(L29)),(-1*L29-K29)*Rates_previous!$H$33,IF(AND(K29&gt;0,J29&gt;0,L29&lt;=0,ABS(L29)&lt;K29),-1*MIN(K29,K29+L29,J29)*Rates_previous!$H$33,0)))*IF(VLOOKUP($B29,TOCA_current!$B:$AH,33,FALSE)=0,1,0)*(1-TOCA_previous!AI29)</f>
        <v>237676.29320290574</v>
      </c>
      <c r="J29" s="237">
        <f>MAX(IF(Init!$R$9="Yes",(TOCA_previous!S29/SUMPRODUCT(TOCA_previous!$D$4:$D$137,TOCA_previous!$S$4:$S$137)-TOCA_previous!Y29)*RT1SC!$C$3*VLOOKUP(Init!$R$3,Init!$K:$M,3,FALSE),V29),0)</f>
        <v>187891.41829777366</v>
      </c>
      <c r="K29" s="237">
        <f>IF(Init!$R$9="Yes",TOCA_previous!W29*VLOOKUP(Init!$R$3,Init!$K:$M,3,FALSE),W29)</f>
        <v>0</v>
      </c>
      <c r="L29" s="237">
        <f>IF(Init!$R$9="No",X29,IF(TOCA_previous!AA29=0,SUM(LS_previous!D30:AA30),0))</f>
        <v>86114.598986560057</v>
      </c>
      <c r="M29" s="218">
        <f>+TOCA_previous!$D29*SUM('Charges_NonSlice with Prev LS'!D29:I29)</f>
        <v>26983753.213745657</v>
      </c>
      <c r="N29" s="218">
        <f>IF(Init!$R$9="Yes",TOCA_previous!AB29*RT1SC!$C$3*VLOOKUP(Init!$R$3,Init!$K:$M,3,FALSE)+IF(VLOOKUP($B29,TOCA_current!B:AO,33,FALSE)=0,SUM(LS_previous!D30:AA30),SUM(LS_previous!D30:AY30)/2),Z29)</f>
        <v>815035.505326816</v>
      </c>
      <c r="O29" s="219">
        <f t="shared" si="0"/>
        <v>33.107457328408792</v>
      </c>
      <c r="P29" s="217">
        <f>(TOCA_current!AI29-(TOCA_current!AI29/TOCA_current!AF29)*LDD_current!D30)*Rates_current!$E$74*100*12</f>
        <v>30951899.194827124</v>
      </c>
      <c r="Q29" s="218">
        <f>(TOCA_current!AI29-LDD_current!D30)*Rates_current!$E$75*100*12</f>
        <v>-4601324.2160544563</v>
      </c>
      <c r="R29" s="218">
        <f>IF(VLOOKUP($B29,TOCA_current!$B:$AH,33,FALSE)=0,(SUMPRODUCT(LS_Demand_Rates_Restatement!$C$4:$Z$4,LS_current!$D30:$AA30)-SUMPRODUCT(LS_Demand_Rates_Restatement!$C$4:$Z$4,LDD_current!$F30:$AC30)),(SUMPRODUCT(LS_Demand_Rates_Restatement!$C$4:$AX$4,LS_current!$D30:$AY30)-SUMPRODUCT(LS_Demand_Rates_Restatement!$C$4:$AX$4,LDD_current!$F30:$BA30))/2)</f>
        <v>335544.48599306215</v>
      </c>
      <c r="S29" s="218">
        <f>+SUMPRODUCT(LS_Demand_Rates_Restatement!$C$7:$Z$7,Demand_current!D30:AA30)-SUMPRODUCT(LS_Demand_Rates_Restatement!$C$7:$Z$7,LDD_current!BB30:BY30)</f>
        <v>730225.65425462951</v>
      </c>
      <c r="T29" s="218">
        <f>-IRD!G30*Rates_current!$H$32</f>
        <v>0</v>
      </c>
      <c r="U29" s="218">
        <f>+IF(AND(X29&gt;0,V29&gt;0),-1*MIN(X29,V29)*Rates_current!$H$33,IF(AND(X29&lt;0,W29&lt;ABS(X29)),(-1*X29-W29)*Rates_current!$H$33,0))*IF(VLOOKUP($B29,TOCA_current!$B:$AH,33,FALSE)=0,1,0)*(1-TOCA_current!AP29)</f>
        <v>0</v>
      </c>
      <c r="V29" s="237">
        <f>MAX((TOCA_current!S29/SUMPRODUCT(TOCA_current!$D$4:$D$137,TOCA_current!$S$4:$S$137)-TOCA_current!AF29)*RT1SC!$C$4*VLOOKUP(Init!$R$4,Init!$K:$M,3,FALSE),0)</f>
        <v>1.0632787569169058</v>
      </c>
      <c r="W29" s="237">
        <f>TOCA_current!X29*VLOOKUP(Init!$R$4,Init!$K:$M,3,FALSE)</f>
        <v>49023.504000000001</v>
      </c>
      <c r="X29" s="237">
        <f>IF(TOCA_current!AH29=0,SUM(LS_current!D30:AA30),0)</f>
        <v>-971.04375291138786</v>
      </c>
      <c r="Y29" s="218">
        <f>TOCA_current!D29*SUM('Charges_NonSlice with Prev LS'!P29:U29)</f>
        <v>27416345.119020361</v>
      </c>
      <c r="Z29" s="218">
        <f>TOCA_current!AI29*RT1SC!$C$4*VLOOKUP(Init!$R$4,Init!$K:$M,3,FALSE)+IF(VLOOKUP($B29,TOCA_current!B:AI,33,FALSE)=0,SUM(LS_current!D30:AA30),SUM(LS_current!D30:AY30)/2)</f>
        <v>766029.31480537658</v>
      </c>
      <c r="AA29" s="219">
        <f t="shared" si="1"/>
        <v>35.790203572021227</v>
      </c>
      <c r="AB29" s="224">
        <f>IF(TOCA_current!E29=1,"",AA29/O29-1)</f>
        <v>8.1031479312983379E-2</v>
      </c>
      <c r="AC29" s="235">
        <f t="shared" si="2"/>
        <v>11</v>
      </c>
    </row>
    <row r="30" spans="2:29" x14ac:dyDescent="0.25">
      <c r="B30" s="27">
        <v>10080</v>
      </c>
      <c r="C30" s="28" t="s">
        <v>34</v>
      </c>
      <c r="D30" s="217">
        <f>IF(Init!$R$9="Yes",(TOCA_previous!AB30-(TOCA_previous!AB30/IF(TOCA_previous!Y30=0,1,TOCA_previous!Y30))*LDD_previous!D31),(TOCA_current!AI30-(TOCA_current!AI30/TOCA_current!AF30)*LDD_current!D31))*Rates_previous!$E$74*100*12</f>
        <v>2462690.3574000001</v>
      </c>
      <c r="E30" s="218">
        <f>IF(Init!$R$9="Yes",(TOCA_previous!AB30-LDD_previous!D31),(TOCA_current!AI30-LDD_current!D31))*Rates_previous!$E$75*100*12</f>
        <v>-378709.09439999994</v>
      </c>
      <c r="F30" s="218">
        <f>IF(VLOOKUP($B30,TOCA_current!$B:$AH,33,FALSE)=0,(SUMPRODUCT(LS_Demand_Rates_Restatement!$C$4:$Z$4,IF(Init!$R$9="Yes",LS_previous!$D31:$AA31,LS_current!$D31:$AA31))-SUMPRODUCT(LS_Demand_Rates_Restatement!$C$4:$Z$4,IF(Init!$R$9="Yes",LDD_previous!$F31:$AC31,LDD_current!$F31:$AC31))),(SUMPRODUCT(LS_Demand_Rates_Restatement!$C$4:$AX$4,IF(Init!$R$9="Yes",LS_previous!$D31:$AY31,LS_current!$D31:$AY31))-SUMPRODUCT(LS_Demand_Rates_Restatement!$C$4:$AX$4,IF(Init!$R$9="Yes",LDD_previous!$F31:$BA31,LDD_current!$F31:$BA31)))/2)</f>
        <v>-4145.2519576451987</v>
      </c>
      <c r="G30" s="218">
        <f>+SUMPRODUCT(LS_Demand_Rates_Restatement!$C$6:$Z$6,IF(Init!$R$9="Yes",Demand_previous!D31:AA31,Demand_current!D31:AA31))-SUMPRODUCT(LS_Demand_Rates_Restatement!$C$6:$Z$6,IF(Init!$R$9="Yes",LDD_previous!BB31:BY31,LDD_current!BB31:BY31))</f>
        <v>96668.005350534178</v>
      </c>
      <c r="H30" s="218">
        <f>-IRD!C31*Rates_previous!$H$32</f>
        <v>0</v>
      </c>
      <c r="I30" s="218">
        <f>+IF(AND(L30&gt;0,J30&gt;0),-1*MIN(L30,J30)*Rates_previous!$H$33,IF(AND(L30&lt;0,K30&lt;ABS(L30)),(-1*L30-K30)*Rates_previous!$H$33,IF(AND(K30&gt;0,J30&gt;0,L30&lt;=0,ABS(L30)&lt;K30),-1*MIN(K30,K30+L30,J30)*Rates_previous!$H$33,0)))*IF(VLOOKUP($B30,TOCA_current!$B:$AH,33,FALSE)=0,1,0)*(1-TOCA_previous!AI30)</f>
        <v>-5079.5706087359722</v>
      </c>
      <c r="J30" s="237">
        <f>MAX(IF(Init!$R$9="Yes",(TOCA_previous!S30/SUMPRODUCT(TOCA_previous!$D$4:$D$137,TOCA_previous!$S$4:$S$137)-TOCA_previous!Y30)*RT1SC!$C$3*VLOOKUP(Init!$R$3,Init!$K:$M,3,FALSE),V30),0)</f>
        <v>186.03437292565582</v>
      </c>
      <c r="K30" s="237">
        <f>IF(Init!$R$9="Yes",TOCA_previous!W30*VLOOKUP(Init!$R$3,Init!$K:$M,3,FALSE),W30)</f>
        <v>0</v>
      </c>
      <c r="L30" s="237">
        <f>IF(Init!$R$9="No",X30,IF(TOCA_previous!AA30=0,SUM(LS_previous!D31:AA31),0))</f>
        <v>-1840.42413359999</v>
      </c>
      <c r="M30" s="218">
        <f>+TOCA_previous!$D30*SUM('Charges_NonSlice with Prev LS'!D30:I30)</f>
        <v>2171424.4457841534</v>
      </c>
      <c r="N30" s="218">
        <f>IF(Init!$R$9="Yes",TOCA_previous!AB30*RT1SC!$C$3*VLOOKUP(Init!$R$3,Init!$K:$M,3,FALSE)+IF(VLOOKUP($B30,TOCA_current!B:AO,33,FALSE)=0,SUM(LS_previous!D31:AA31),SUM(LS_previous!D31:AY31)/2),Z30)</f>
        <v>63393.184719540004</v>
      </c>
      <c r="O30" s="219">
        <f t="shared" si="0"/>
        <v>34.253279045544531</v>
      </c>
      <c r="P30" s="217">
        <f>(TOCA_current!AI30-(TOCA_current!AI30/TOCA_current!AF30)*LDD_current!D31)*Rates_current!$E$74*100*12</f>
        <v>2610225.180414997</v>
      </c>
      <c r="Q30" s="218">
        <f>(TOCA_current!AI30-LDD_current!D31)*Rates_current!$E$75*100*12</f>
        <v>-388037.33032336534</v>
      </c>
      <c r="R30" s="218">
        <f>IF(VLOOKUP($B30,TOCA_current!$B:$AH,33,FALSE)=0,(SUMPRODUCT(LS_Demand_Rates_Restatement!$C$4:$Z$4,LS_current!$D31:$AA31)-SUMPRODUCT(LS_Demand_Rates_Restatement!$C$4:$Z$4,LDD_current!$F31:$AC31)),(SUMPRODUCT(LS_Demand_Rates_Restatement!$C$4:$AX$4,LS_current!$D31:$AY31)-SUMPRODUCT(LS_Demand_Rates_Restatement!$C$4:$AX$4,LDD_current!$F31:$BA31))/2)</f>
        <v>21879.623794884585</v>
      </c>
      <c r="S30" s="218">
        <f>+SUMPRODUCT(LS_Demand_Rates_Restatement!$C$7:$Z$7,Demand_current!D31:AA31)-SUMPRODUCT(LS_Demand_Rates_Restatement!$C$7:$Z$7,LDD_current!BB31:BY31)</f>
        <v>107404.69608287037</v>
      </c>
      <c r="T30" s="218">
        <f>-IRD!G31*Rates_current!$H$32</f>
        <v>0</v>
      </c>
      <c r="U30" s="218">
        <f>+IF(AND(X30&gt;0,V30&gt;0),-1*MIN(X30,V30)*Rates_current!$H$33,IF(AND(X30&lt;0,W30&lt;ABS(X30)),(-1*X30-W30)*Rates_current!$H$33,0))*IF(VLOOKUP($B30,TOCA_current!$B:$AH,33,FALSE)=0,1,0)*(1-TOCA_current!AP30)</f>
        <v>-11395.992812121893</v>
      </c>
      <c r="V30" s="237">
        <f>MAX((TOCA_current!S30/SUMPRODUCT(TOCA_current!$D$4:$D$137,TOCA_current!$S$4:$S$137)-TOCA_current!AF30)*RT1SC!$C$4*VLOOKUP(Init!$R$4,Init!$K:$M,3,FALSE),0)</f>
        <v>2.9683072730582993</v>
      </c>
      <c r="W30" s="237">
        <f>TOCA_current!X30*VLOOKUP(Init!$R$4,Init!$K:$M,3,FALSE)</f>
        <v>0</v>
      </c>
      <c r="X30" s="237">
        <f>IF(TOCA_current!AH30=0,SUM(LS_current!D31:AA31),0)</f>
        <v>-1287.6828036295924</v>
      </c>
      <c r="Y30" s="218">
        <f>TOCA_current!D30*SUM('Charges_NonSlice with Prev LS'!P30:U30)</f>
        <v>2340076.1771572647</v>
      </c>
      <c r="Z30" s="218">
        <f>TOCA_current!AI30*RT1SC!$C$4*VLOOKUP(Init!$R$4,Init!$K:$M,3,FALSE)+IF(VLOOKUP($B30,TOCA_current!B:AI,33,FALSE)=0,SUM(LS_current!D31:AA31),SUM(LS_current!D31:AY31)/2)</f>
        <v>63394.734152250414</v>
      </c>
      <c r="AA30" s="219">
        <f t="shared" si="1"/>
        <v>36.912784767537282</v>
      </c>
      <c r="AB30" s="224">
        <f>IF(TOCA_current!E30=1,"",AA30/O30-1)</f>
        <v>7.7642368733707778E-2</v>
      </c>
      <c r="AC30" s="235">
        <f t="shared" si="2"/>
        <v>54</v>
      </c>
    </row>
    <row r="31" spans="2:29" x14ac:dyDescent="0.25">
      <c r="B31" s="27">
        <v>10081</v>
      </c>
      <c r="C31" s="28" t="s">
        <v>35</v>
      </c>
      <c r="D31" s="217">
        <f>IF(Init!$R$9="Yes",(TOCA_previous!AB31-(TOCA_previous!AB31/IF(TOCA_previous!Y31=0,1,TOCA_previous!Y31))*LDD_previous!D32),(TOCA_current!AI31-(TOCA_current!AI31/TOCA_current!AF31)*LDD_current!D32))*Rates_previous!$E$74*100*12</f>
        <v>3314571.7805999997</v>
      </c>
      <c r="E31" s="218">
        <f>IF(Init!$R$9="Yes",(TOCA_previous!AB31-LDD_previous!D32),(TOCA_current!AI31-LDD_current!D32))*Rates_previous!$E$75*100*12</f>
        <v>-509710.23360000004</v>
      </c>
      <c r="F31" s="218">
        <f>IF(VLOOKUP($B31,TOCA_current!$B:$AH,33,FALSE)=0,(SUMPRODUCT(LS_Demand_Rates_Restatement!$C$4:$Z$4,IF(Init!$R$9="Yes",LS_previous!$D32:$AA32,LS_current!$D32:$AA32))-SUMPRODUCT(LS_Demand_Rates_Restatement!$C$4:$Z$4,IF(Init!$R$9="Yes",LDD_previous!$F32:$AC32,LDD_current!$F32:$AC32))),(SUMPRODUCT(LS_Demand_Rates_Restatement!$C$4:$AX$4,IF(Init!$R$9="Yes",LS_previous!$D32:$AY32,LS_current!$D32:$AY32))-SUMPRODUCT(LS_Demand_Rates_Restatement!$C$4:$AX$4,IF(Init!$R$9="Yes",LDD_previous!$F32:$BA32,LDD_current!$F32:$BA32)))/2)</f>
        <v>84929.990366408587</v>
      </c>
      <c r="G31" s="218">
        <f>+SUMPRODUCT(LS_Demand_Rates_Restatement!$C$6:$Z$6,IF(Init!$R$9="Yes",Demand_previous!D32:AA32,Demand_current!D32:AA32))-SUMPRODUCT(LS_Demand_Rates_Restatement!$C$6:$Z$6,IF(Init!$R$9="Yes",LDD_previous!BB32:BY32,LDD_current!BB32:BY32))</f>
        <v>150742.80265945516</v>
      </c>
      <c r="H31" s="218">
        <f>-IRD!C32*Rates_previous!$H$32</f>
        <v>0</v>
      </c>
      <c r="I31" s="218">
        <f>+IF(AND(L31&gt;0,J31&gt;0),-1*MIN(L31,J31)*Rates_previous!$H$33,IF(AND(L31&lt;0,K31&lt;ABS(L31)),(-1*L31-K31)*Rates_previous!$H$33,IF(AND(K31&gt;0,J31&gt;0,L31&lt;=0,ABS(L31)&lt;K31),-1*MIN(K31,K31+L31,J31)*Rates_previous!$H$33,0)))*IF(VLOOKUP($B31,TOCA_current!$B:$AH,33,FALSE)=0,1,0)*(1-TOCA_previous!AI31)</f>
        <v>-1342.3229595839825</v>
      </c>
      <c r="J31" s="237">
        <f>MAX(IF(Init!$R$9="Yes",(TOCA_previous!S31/SUMPRODUCT(TOCA_previous!$D$4:$D$137,TOCA_previous!$S$4:$S$137)-TOCA_previous!Y31)*RT1SC!$C$3*VLOOKUP(Init!$R$3,Init!$K:$M,3,FALSE),V31),0)</f>
        <v>4925.6581786706138</v>
      </c>
      <c r="K31" s="237">
        <f>IF(Init!$R$9="Yes",TOCA_previous!W31*VLOOKUP(Init!$R$3,Init!$K:$M,3,FALSE),W31)</f>
        <v>0</v>
      </c>
      <c r="L31" s="237">
        <f>IF(Init!$R$9="No",X31,IF(TOCA_previous!AA31=0,SUM(LS_previous!D32:AA32),0))</f>
        <v>-486.34889839999369</v>
      </c>
      <c r="M31" s="218">
        <f>+TOCA_previous!$D31*SUM('Charges_NonSlice with Prev LS'!D31:I31)</f>
        <v>3039192.0170662794</v>
      </c>
      <c r="N31" s="218">
        <f>IF(Init!$R$9="Yes",TOCA_previous!AB31*RT1SC!$C$3*VLOOKUP(Init!$R$3,Init!$K:$M,3,FALSE)+IF(VLOOKUP($B31,TOCA_current!B:AO,33,FALSE)=0,SUM(LS_previous!D32:AA32),SUM(LS_previous!D32:AY32)/2),Z31)</f>
        <v>87312.540800260016</v>
      </c>
      <c r="O31" s="219">
        <f t="shared" si="0"/>
        <v>34.808195812545051</v>
      </c>
      <c r="P31" s="217">
        <f>(TOCA_current!AI31-(TOCA_current!AI31/TOCA_current!AF31)*LDD_current!D32)*Rates_current!$E$74*100*12</f>
        <v>3523370.8125203471</v>
      </c>
      <c r="Q31" s="218">
        <f>(TOCA_current!AI31-LDD_current!D32)*Rates_current!$E$75*100*12</f>
        <v>-523785.99903487728</v>
      </c>
      <c r="R31" s="218">
        <f>IF(VLOOKUP($B31,TOCA_current!$B:$AH,33,FALSE)=0,(SUMPRODUCT(LS_Demand_Rates_Restatement!$C$4:$Z$4,LS_current!$D32:$AA32)-SUMPRODUCT(LS_Demand_Rates_Restatement!$C$4:$Z$4,LDD_current!$F32:$AC32)),(SUMPRODUCT(LS_Demand_Rates_Restatement!$C$4:$AX$4,LS_current!$D32:$AY32)-SUMPRODUCT(LS_Demand_Rates_Restatement!$C$4:$AX$4,LDD_current!$F32:$BA32))/2)</f>
        <v>112594.65701697573</v>
      </c>
      <c r="S31" s="218">
        <f>+SUMPRODUCT(LS_Demand_Rates_Restatement!$C$7:$Z$7,Demand_current!D32:AA32)-SUMPRODUCT(LS_Demand_Rates_Restatement!$C$7:$Z$7,LDD_current!BB32:BY32)</f>
        <v>165199.14297588138</v>
      </c>
      <c r="T31" s="218">
        <f>-IRD!G32*Rates_current!$H$32</f>
        <v>0</v>
      </c>
      <c r="U31" s="218">
        <f>+IF(AND(X31&gt;0,V31&gt;0),-1*MIN(X31,V31)*Rates_current!$H$33,IF(AND(X31&lt;0,W31&lt;ABS(X31)),(-1*X31-W31)*Rates_current!$H$33,0))*IF(VLOOKUP($B31,TOCA_current!$B:$AH,33,FALSE)=0,1,0)*(1-TOCA_current!AP31)</f>
        <v>36.264763030604399</v>
      </c>
      <c r="V31" s="237">
        <f>MAX((TOCA_current!S31/SUMPRODUCT(TOCA_current!$D$4:$D$137,TOCA_current!$S$4:$S$137)-TOCA_current!AF31)*RT1SC!$C$4*VLOOKUP(Init!$R$4,Init!$K:$M,3,FALSE),0)</f>
        <v>3630.2365308310154</v>
      </c>
      <c r="W31" s="237">
        <f>TOCA_current!X31*VLOOKUP(Init!$R$4,Init!$K:$M,3,FALSE)</f>
        <v>0</v>
      </c>
      <c r="X31" s="237">
        <f>IF(TOCA_current!AH31=0,SUM(LS_current!D32:AA32),0)</f>
        <v>4.0977133367914576</v>
      </c>
      <c r="Y31" s="218">
        <f>TOCA_current!D31*SUM('Charges_NonSlice with Prev LS'!P31:U31)</f>
        <v>3277414.8782413574</v>
      </c>
      <c r="Z31" s="218">
        <f>TOCA_current!AI31*RT1SC!$C$4*VLOOKUP(Init!$R$4,Init!$K:$M,3,FALSE)+IF(VLOOKUP($B31,TOCA_current!B:AI,33,FALSE)=0,SUM(LS_current!D32:AA32),SUM(LS_current!D32:AY32)/2)</f>
        <v>87314.626205512788</v>
      </c>
      <c r="AA31" s="219">
        <f t="shared" si="1"/>
        <v>37.535691563602334</v>
      </c>
      <c r="AB31" s="224">
        <f>IF(TOCA_current!E31=1,"",AA31/O31-1)</f>
        <v>7.8357860480498642E-2</v>
      </c>
      <c r="AC31" s="235">
        <f t="shared" si="2"/>
        <v>48</v>
      </c>
    </row>
    <row r="32" spans="2:29" x14ac:dyDescent="0.25">
      <c r="B32" s="27">
        <v>10082</v>
      </c>
      <c r="C32" s="28" t="s">
        <v>36</v>
      </c>
      <c r="D32" s="217">
        <f>IF(Init!$R$9="Yes",(TOCA_previous!AB32-(TOCA_previous!AB32/IF(TOCA_previous!Y32=0,1,TOCA_previous!Y32))*LDD_previous!D33),(TOCA_current!AI32-(TOCA_current!AI32/TOCA_current!AF32)*LDD_current!D33))*Rates_previous!$E$74*100*12</f>
        <v>39299.502119999997</v>
      </c>
      <c r="E32" s="218">
        <f>IF(Init!$R$9="Yes",(TOCA_previous!AB32-LDD_previous!D33),(TOCA_current!AI32-LDD_current!D33))*Rates_previous!$E$75*100*12</f>
        <v>-6043.4227199999996</v>
      </c>
      <c r="F32" s="218">
        <f>IF(VLOOKUP($B32,TOCA_current!$B:$AH,33,FALSE)=0,(SUMPRODUCT(LS_Demand_Rates_Restatement!$C$4:$Z$4,IF(Init!$R$9="Yes",LS_previous!$D33:$AA33,LS_current!$D33:$AA33))-SUMPRODUCT(LS_Demand_Rates_Restatement!$C$4:$Z$4,IF(Init!$R$9="Yes",LDD_previous!$F33:$AC33,LDD_current!$F33:$AC33))),(SUMPRODUCT(LS_Demand_Rates_Restatement!$C$4:$AX$4,IF(Init!$R$9="Yes",LS_previous!$D33:$AY33,LS_current!$D33:$AY33))-SUMPRODUCT(LS_Demand_Rates_Restatement!$C$4:$AX$4,IF(Init!$R$9="Yes",LDD_previous!$F33:$BA33,LDD_current!$F33:$BA33)))/2)</f>
        <v>-2011.1526269676788</v>
      </c>
      <c r="G32" s="218">
        <f>+SUMPRODUCT(LS_Demand_Rates_Restatement!$C$6:$Z$6,IF(Init!$R$9="Yes",Demand_previous!D33:AA33,Demand_current!D33:AA33))-SUMPRODUCT(LS_Demand_Rates_Restatement!$C$6:$Z$6,IF(Init!$R$9="Yes",LDD_previous!BB33:BY33,LDD_current!BB33:BY33))</f>
        <v>790.43696805555533</v>
      </c>
      <c r="H32" s="218">
        <f>-IRD!C33*Rates_previous!$H$32</f>
        <v>0</v>
      </c>
      <c r="I32" s="218">
        <f>+IF(AND(L32&gt;0,J32&gt;0),-1*MIN(L32,J32)*Rates_previous!$H$33,IF(AND(L32&lt;0,K32&lt;ABS(L32)),(-1*L32-K32)*Rates_previous!$H$33,IF(AND(K32&gt;0,J32&gt;0,L32&lt;=0,ABS(L32)&lt;K32),-1*MIN(K32,K32+L32,J32)*Rates_previous!$H$33,0)))*IF(VLOOKUP($B32,TOCA_current!$B:$AH,33,FALSE)=0,1,0)*(1-TOCA_previous!AI32)</f>
        <v>-270.38263735679971</v>
      </c>
      <c r="J32" s="237">
        <f>MAX(IF(Init!$R$9="Yes",(TOCA_previous!S32/SUMPRODUCT(TOCA_previous!$D$4:$D$137,TOCA_previous!$S$4:$S$137)-TOCA_previous!Y32)*RT1SC!$C$3*VLOOKUP(Init!$R$3,Init!$K:$M,3,FALSE),V32),0)</f>
        <v>1.4444136880606488</v>
      </c>
      <c r="K32" s="237">
        <f>IF(Init!$R$9="Yes",TOCA_previous!W32*VLOOKUP(Init!$R$3,Init!$K:$M,3,FALSE),W32)</f>
        <v>0</v>
      </c>
      <c r="L32" s="237">
        <f>IF(Init!$R$9="No",X32,IF(TOCA_previous!AA32=0,SUM(LS_previous!D33:AA33),0))</f>
        <v>-97.964723679999906</v>
      </c>
      <c r="M32" s="218">
        <f>+TOCA_previous!$D32*SUM('Charges_NonSlice with Prev LS'!D32:I32)</f>
        <v>31764.981103731068</v>
      </c>
      <c r="N32" s="218">
        <f>IF(Init!$R$9="Yes",TOCA_previous!AB32*RT1SC!$C$3*VLOOKUP(Init!$R$3,Init!$K:$M,3,FALSE)+IF(VLOOKUP($B32,TOCA_current!B:AO,33,FALSE)=0,SUM(LS_previous!D33:AA33),SUM(LS_previous!D33:AY33)/2),Z32)</f>
        <v>943.03027665200011</v>
      </c>
      <c r="O32" s="219">
        <f t="shared" si="0"/>
        <v>33.683946200014823</v>
      </c>
      <c r="P32" s="217">
        <f>(TOCA_current!AI32-(TOCA_current!AI32/TOCA_current!AF32)*LDD_current!D33)*Rates_current!$E$74*100*12</f>
        <v>40347.719716229913</v>
      </c>
      <c r="Q32" s="218">
        <f>(TOCA_current!AI32-LDD_current!D33)*Rates_current!$E$75*100*12</f>
        <v>-5998.1114123004791</v>
      </c>
      <c r="R32" s="218">
        <f>IF(VLOOKUP($B32,TOCA_current!$B:$AH,33,FALSE)=0,(SUMPRODUCT(LS_Demand_Rates_Restatement!$C$4:$Z$4,LS_current!$D33:$AA33)-SUMPRODUCT(LS_Demand_Rates_Restatement!$C$4:$Z$4,LDD_current!$F33:$AC33)),(SUMPRODUCT(LS_Demand_Rates_Restatement!$C$4:$AX$4,LS_current!$D33:$AY33)-SUMPRODUCT(LS_Demand_Rates_Restatement!$C$4:$AX$4,LDD_current!$F33:$BA33))/2)</f>
        <v>-655.78633494962332</v>
      </c>
      <c r="S32" s="218">
        <f>+SUMPRODUCT(LS_Demand_Rates_Restatement!$C$7:$Z$7,Demand_current!D33:AA33)-SUMPRODUCT(LS_Demand_Rates_Restatement!$C$7:$Z$7,LDD_current!BB33:BY33)</f>
        <v>822.49391995192229</v>
      </c>
      <c r="T32" s="218">
        <f>-IRD!G33*Rates_current!$H$32</f>
        <v>0</v>
      </c>
      <c r="U32" s="218">
        <f>+IF(AND(X32&gt;0,V32&gt;0),-1*MIN(X32,V32)*Rates_current!$H$33,IF(AND(X32&lt;0,W32&lt;ABS(X32)),(-1*X32-W32)*Rates_current!$H$33,0))*IF(VLOOKUP($B32,TOCA_current!$B:$AH,33,FALSE)=0,1,0)*(1-TOCA_current!AP32)</f>
        <v>-502.48106508542952</v>
      </c>
      <c r="V32" s="237">
        <f>MAX((TOCA_current!S32/SUMPRODUCT(TOCA_current!$D$4:$D$137,TOCA_current!$S$4:$S$137)-TOCA_current!AF32)*RT1SC!$C$4*VLOOKUP(Init!$R$4,Init!$K:$M,3,FALSE),0)</f>
        <v>27.895623341941928</v>
      </c>
      <c r="W32" s="237">
        <f>TOCA_current!X32*VLOOKUP(Init!$R$4,Init!$K:$M,3,FALSE)</f>
        <v>0</v>
      </c>
      <c r="X32" s="237">
        <f>IF(TOCA_current!AH32=0,SUM(LS_current!D33:AA33),0)</f>
        <v>-56.777521478579608</v>
      </c>
      <c r="Y32" s="218">
        <f>TOCA_current!D32*SUM('Charges_NonSlice with Prev LS'!P32:U32)</f>
        <v>34013.8348238463</v>
      </c>
      <c r="Z32" s="218">
        <f>TOCA_current!AI32*RT1SC!$C$4*VLOOKUP(Init!$R$4,Init!$K:$M,3,FALSE)+IF(VLOOKUP($B32,TOCA_current!B:AI,33,FALSE)=0,SUM(LS_current!D33:AA33),SUM(LS_current!D33:AY33)/2)</f>
        <v>943.05500235342038</v>
      </c>
      <c r="AA32" s="219">
        <f t="shared" si="1"/>
        <v>36.06771051419463</v>
      </c>
      <c r="AB32" s="224">
        <f>IF(TOCA_current!E32=1,"",AA32/O32-1)</f>
        <v>7.0768558411328897E-2</v>
      </c>
      <c r="AC32" s="235">
        <f t="shared" si="2"/>
        <v>95</v>
      </c>
    </row>
    <row r="33" spans="2:29" x14ac:dyDescent="0.25">
      <c r="B33" s="27">
        <v>10083</v>
      </c>
      <c r="C33" s="28" t="s">
        <v>37</v>
      </c>
      <c r="D33" s="217">
        <f>IF(Init!$R$9="Yes",(TOCA_previous!AB33-(TOCA_previous!AB33/IF(TOCA_previous!Y33=0,1,TOCA_previous!Y33))*LDD_previous!D34),(TOCA_current!AI33-(TOCA_current!AI33/TOCA_current!AF33)*LDD_current!D34))*Rates_previous!$E$74*100*12</f>
        <v>2777321.7007200001</v>
      </c>
      <c r="E33" s="218">
        <f>IF(Init!$R$9="Yes",(TOCA_previous!AB33-LDD_previous!D34),(TOCA_current!AI33-LDD_current!D34))*Rates_previous!$E$75*100*12</f>
        <v>-427092.66431999998</v>
      </c>
      <c r="F33" s="218">
        <f>IF(VLOOKUP($B33,TOCA_current!$B:$AH,33,FALSE)=0,(SUMPRODUCT(LS_Demand_Rates_Restatement!$C$4:$Z$4,IF(Init!$R$9="Yes",LS_previous!$D34:$AA34,LS_current!$D34:$AA34))-SUMPRODUCT(LS_Demand_Rates_Restatement!$C$4:$Z$4,IF(Init!$R$9="Yes",LDD_previous!$F34:$AC34,LDD_current!$F34:$AC34))),(SUMPRODUCT(LS_Demand_Rates_Restatement!$C$4:$AX$4,IF(Init!$R$9="Yes",LS_previous!$D34:$AY34,LS_current!$D34:$AY34))-SUMPRODUCT(LS_Demand_Rates_Restatement!$C$4:$AX$4,IF(Init!$R$9="Yes",LDD_previous!$F34:$BA34,LDD_current!$F34:$BA34)))/2)</f>
        <v>80261.443589625429</v>
      </c>
      <c r="G33" s="218">
        <f>+SUMPRODUCT(LS_Demand_Rates_Restatement!$C$6:$Z$6,IF(Init!$R$9="Yes",Demand_previous!D34:AA34,Demand_current!D34:AA34))-SUMPRODUCT(LS_Demand_Rates_Restatement!$C$6:$Z$6,IF(Init!$R$9="Yes",LDD_previous!BB34:BY34,LDD_current!BB34:BY34))</f>
        <v>119948.93996367522</v>
      </c>
      <c r="H33" s="218">
        <f>-IRD!C34*Rates_previous!$H$32</f>
        <v>0</v>
      </c>
      <c r="I33" s="218">
        <f>+IF(AND(L33&gt;0,J33&gt;0),-1*MIN(L33,J33)*Rates_previous!$H$33,IF(AND(L33&lt;0,K33&lt;ABS(L33)),(-1*L33-K33)*Rates_previous!$H$33,IF(AND(K33&gt;0,J33&gt;0,L33&lt;=0,ABS(L33)&lt;K33),-1*MIN(K33,K33+L33,J33)*Rates_previous!$H$33,0)))*IF(VLOOKUP($B33,TOCA_current!$B:$AH,33,FALSE)=0,1,0)*(1-TOCA_previous!AI33)</f>
        <v>0</v>
      </c>
      <c r="J33" s="237">
        <f>MAX(IF(Init!$R$9="Yes",(TOCA_previous!S33/SUMPRODUCT(TOCA_previous!$D$4:$D$137,TOCA_previous!$S$4:$S$137)-TOCA_previous!Y33)*RT1SC!$C$3*VLOOKUP(Init!$R$3,Init!$K:$M,3,FALSE),V33),0)</f>
        <v>0</v>
      </c>
      <c r="K33" s="237">
        <f>IF(Init!$R$9="Yes",TOCA_previous!W33*VLOOKUP(Init!$R$3,Init!$K:$M,3,FALSE),W33)</f>
        <v>0</v>
      </c>
      <c r="L33" s="237">
        <f>IF(Init!$R$9="No",X33,IF(TOCA_previous!AA33=0,SUM(LS_previous!D34:AA34),0))</f>
        <v>794.7874259200089</v>
      </c>
      <c r="M33" s="218">
        <f>+TOCA_previous!$D33*SUM('Charges_NonSlice with Prev LS'!D33:I33)</f>
        <v>2550439.4199533006</v>
      </c>
      <c r="N33" s="218">
        <f>IF(Init!$R$9="Yes",TOCA_previous!AB33*RT1SC!$C$3*VLOOKUP(Init!$R$3,Init!$K:$M,3,FALSE)+IF(VLOOKUP($B33,TOCA_current!B:AO,33,FALSE)=0,SUM(LS_previous!D34:AA34),SUM(LS_previous!D34:AY34)/2),Z33)</f>
        <v>74362.589784712007</v>
      </c>
      <c r="O33" s="219">
        <f t="shared" si="0"/>
        <v>34.29734530947762</v>
      </c>
      <c r="P33" s="217">
        <f>(TOCA_current!AI33-(TOCA_current!AI33/TOCA_current!AF33)*LDD_current!D34)*Rates_current!$E$74*100*12</f>
        <v>2935729.790395624</v>
      </c>
      <c r="Q33" s="218">
        <f>(TOCA_current!AI33-LDD_current!D34)*Rates_current!$E$75*100*12</f>
        <v>-436427.00214652554</v>
      </c>
      <c r="R33" s="218">
        <f>IF(VLOOKUP($B33,TOCA_current!$B:$AH,33,FALSE)=0,(SUMPRODUCT(LS_Demand_Rates_Restatement!$C$4:$Z$4,LS_current!$D34:$AA34)-SUMPRODUCT(LS_Demand_Rates_Restatement!$C$4:$Z$4,LDD_current!$F34:$AC34)),(SUMPRODUCT(LS_Demand_Rates_Restatement!$C$4:$AX$4,LS_current!$D34:$AY34)-SUMPRODUCT(LS_Demand_Rates_Restatement!$C$4:$AX$4,LDD_current!$F34:$BA34))/2)</f>
        <v>115351.54212403348</v>
      </c>
      <c r="S33" s="218">
        <f>+SUMPRODUCT(LS_Demand_Rates_Restatement!$C$7:$Z$7,Demand_current!D34:AA34)-SUMPRODUCT(LS_Demand_Rates_Restatement!$C$7:$Z$7,LDD_current!BB34:BY34)</f>
        <v>129055.2225818732</v>
      </c>
      <c r="T33" s="218">
        <f>-IRD!G34*Rates_current!$H$32</f>
        <v>0</v>
      </c>
      <c r="U33" s="218">
        <f>+IF(AND(X33&gt;0,V33&gt;0),-1*MIN(X33,V33)*Rates_current!$H$33,IF(AND(X33&lt;0,W33&lt;ABS(X33)),(-1*X33-W33)*Rates_current!$H$33,0))*IF(VLOOKUP($B33,TOCA_current!$B:$AH,33,FALSE)=0,1,0)*(1-TOCA_current!AP33)</f>
        <v>4.8490111327463099</v>
      </c>
      <c r="V33" s="237">
        <f>MAX((TOCA_current!S33/SUMPRODUCT(TOCA_current!$D$4:$D$137,TOCA_current!$S$4:$S$137)-TOCA_current!AF33)*RT1SC!$C$4*VLOOKUP(Init!$R$4,Init!$K:$M,3,FALSE),0)</f>
        <v>0.54791086245721021</v>
      </c>
      <c r="W33" s="237">
        <f>TOCA_current!X33*VLOOKUP(Init!$R$4,Init!$K:$M,3,FALSE)</f>
        <v>0</v>
      </c>
      <c r="X33" s="237">
        <f>IF(TOCA_current!AH33=0,SUM(LS_current!D34:AA34),0)</f>
        <v>1615.7866641965954</v>
      </c>
      <c r="Y33" s="218">
        <f>TOCA_current!D33*SUM('Charges_NonSlice with Prev LS'!P33:U33)</f>
        <v>2743714.4019661383</v>
      </c>
      <c r="Z33" s="218">
        <f>TOCA_current!AI33*RT1SC!$C$4*VLOOKUP(Init!$R$4,Init!$K:$M,3,FALSE)+IF(VLOOKUP($B33,TOCA_current!B:AI,33,FALSE)=0,SUM(LS_current!D34:AA34),SUM(LS_current!D34:AY34)/2)</f>
        <v>74364.337171236592</v>
      </c>
      <c r="AA33" s="219">
        <f t="shared" si="1"/>
        <v>36.895567234711812</v>
      </c>
      <c r="AB33" s="224">
        <f>IF(TOCA_current!E33=1,"",AA33/O33-1)</f>
        <v>7.5755773567588891E-2</v>
      </c>
      <c r="AC33" s="235">
        <f t="shared" si="2"/>
        <v>63</v>
      </c>
    </row>
    <row r="34" spans="2:29" x14ac:dyDescent="0.25">
      <c r="B34" s="27">
        <v>10086</v>
      </c>
      <c r="C34" s="28" t="s">
        <v>38</v>
      </c>
      <c r="D34" s="217">
        <f>IF(Init!$R$9="Yes",(TOCA_previous!AB34-(TOCA_previous!AB34/IF(TOCA_previous!Y34=0,1,TOCA_previous!Y34))*LDD_previous!D35),(TOCA_current!AI34-(TOCA_current!AI34/TOCA_current!AF34)*LDD_current!D35))*Rates_previous!$E$74*100*12</f>
        <v>1310297.17248</v>
      </c>
      <c r="E34" s="218">
        <f>IF(Init!$R$9="Yes",(TOCA_previous!AB34-LDD_previous!D35),(TOCA_current!AI34-LDD_current!D35))*Rates_previous!$E$75*100*12</f>
        <v>-201495.67488000001</v>
      </c>
      <c r="F34" s="218">
        <f>IF(VLOOKUP($B34,TOCA_current!$B:$AH,33,FALSE)=0,(SUMPRODUCT(LS_Demand_Rates_Restatement!$C$4:$Z$4,IF(Init!$R$9="Yes",LS_previous!$D35:$AA35,LS_current!$D35:$AA35))-SUMPRODUCT(LS_Demand_Rates_Restatement!$C$4:$Z$4,IF(Init!$R$9="Yes",LDD_previous!$F35:$AC35,LDD_current!$F35:$AC35))),(SUMPRODUCT(LS_Demand_Rates_Restatement!$C$4:$AX$4,IF(Init!$R$9="Yes",LS_previous!$D35:$AY35,LS_current!$D35:$AY35))-SUMPRODUCT(LS_Demand_Rates_Restatement!$C$4:$AX$4,IF(Init!$R$9="Yes",LDD_previous!$F35:$BA35,LDD_current!$F35:$BA35)))/2)</f>
        <v>13320.877331760288</v>
      </c>
      <c r="G34" s="218">
        <f>+SUMPRODUCT(LS_Demand_Rates_Restatement!$C$6:$Z$6,IF(Init!$R$9="Yes",Demand_previous!D35:AA35,Demand_current!D35:AA35))-SUMPRODUCT(LS_Demand_Rates_Restatement!$C$6:$Z$6,IF(Init!$R$9="Yes",LDD_previous!BB35:BY35,LDD_current!BB35:BY35))</f>
        <v>84612.66881346154</v>
      </c>
      <c r="H34" s="218">
        <f>-IRD!C35*Rates_previous!$H$32</f>
        <v>0</v>
      </c>
      <c r="I34" s="218">
        <f>+IF(AND(L34&gt;0,J34&gt;0),-1*MIN(L34,J34)*Rates_previous!$H$33,IF(AND(L34&lt;0,K34&lt;ABS(L34)),(-1*L34-K34)*Rates_previous!$H$33,IF(AND(K34&gt;0,J34&gt;0,L34&lt;=0,ABS(L34)&lt;K34),-1*MIN(K34,K34+L34,J34)*Rates_previous!$H$33,0)))*IF(VLOOKUP($B34,TOCA_current!$B:$AH,33,FALSE)=0,1,0)*(1-TOCA_previous!AI34)</f>
        <v>-806.14353438718808</v>
      </c>
      <c r="J34" s="237">
        <f>MAX(IF(Init!$R$9="Yes",(TOCA_previous!S34/SUMPRODUCT(TOCA_previous!$D$4:$D$137,TOCA_previous!$S$4:$S$137)-TOCA_previous!Y34)*RT1SC!$C$3*VLOOKUP(Init!$R$3,Init!$K:$M,3,FALSE),V34),0)</f>
        <v>0</v>
      </c>
      <c r="K34" s="237">
        <f>IF(Init!$R$9="Yes",TOCA_previous!W34*VLOOKUP(Init!$R$3,Init!$K:$M,3,FALSE),W34)</f>
        <v>0</v>
      </c>
      <c r="L34" s="237">
        <f>IF(Init!$R$9="No",X34,IF(TOCA_previous!AA34=0,SUM(LS_previous!D35:AA35),0))</f>
        <v>-292.08099071999573</v>
      </c>
      <c r="M34" s="218">
        <f>+TOCA_previous!$D34*SUM('Charges_NonSlice with Prev LS'!D34:I34)</f>
        <v>1205928.9002108343</v>
      </c>
      <c r="N34" s="218">
        <f>IF(Init!$R$9="Yes",TOCA_previous!AB34*RT1SC!$C$3*VLOOKUP(Init!$R$3,Init!$K:$M,3,FALSE)+IF(VLOOKUP($B34,TOCA_current!B:AO,33,FALSE)=0,SUM(LS_previous!D35:AA35),SUM(LS_previous!D35:AY35)/2),Z34)</f>
        <v>34416.063691008007</v>
      </c>
      <c r="O34" s="219">
        <f t="shared" si="0"/>
        <v>35.039710265468599</v>
      </c>
      <c r="P34" s="217">
        <f>(TOCA_current!AI34-(TOCA_current!AI34/TOCA_current!AF34)*LDD_current!D35)*Rates_current!$E$74*100*12</f>
        <v>1384941.6675601616</v>
      </c>
      <c r="Q34" s="218">
        <f>(TOCA_current!AI34-LDD_current!D35)*Rates_current!$E$75*100*12</f>
        <v>-205886.09418295202</v>
      </c>
      <c r="R34" s="218">
        <f>IF(VLOOKUP($B34,TOCA_current!$B:$AH,33,FALSE)=0,(SUMPRODUCT(LS_Demand_Rates_Restatement!$C$4:$Z$4,LS_current!$D35:$AA35)-SUMPRODUCT(LS_Demand_Rates_Restatement!$C$4:$Z$4,LDD_current!$F35:$AC35)),(SUMPRODUCT(LS_Demand_Rates_Restatement!$C$4:$AX$4,LS_current!$D35:$AY35)-SUMPRODUCT(LS_Demand_Rates_Restatement!$C$4:$AX$4,LDD_current!$F35:$BA35))/2)</f>
        <v>29940.599099305884</v>
      </c>
      <c r="S34" s="218">
        <f>+SUMPRODUCT(LS_Demand_Rates_Restatement!$C$7:$Z$7,Demand_current!D35:AA35)-SUMPRODUCT(LS_Demand_Rates_Restatement!$C$7:$Z$7,LDD_current!BB35:BY35)</f>
        <v>90316.21464891381</v>
      </c>
      <c r="T34" s="218">
        <f>-IRD!G35*Rates_current!$H$32</f>
        <v>0</v>
      </c>
      <c r="U34" s="218">
        <f>+IF(AND(X34&gt;0,V34&gt;0),-1*MIN(X34,V34)*Rates_current!$H$33,IF(AND(X34&lt;0,W34&lt;ABS(X34)),(-1*X34-W34)*Rates_current!$H$33,0))*IF(VLOOKUP($B34,TOCA_current!$B:$AH,33,FALSE)=0,1,0)*(1-TOCA_current!AP34)</f>
        <v>0</v>
      </c>
      <c r="V34" s="237">
        <f>MAX((TOCA_current!S34/SUMPRODUCT(TOCA_current!$D$4:$D$137,TOCA_current!$S$4:$S$137)-TOCA_current!AF34)*RT1SC!$C$4*VLOOKUP(Init!$R$4,Init!$K:$M,3,FALSE),0)</f>
        <v>0</v>
      </c>
      <c r="W34" s="237">
        <f>TOCA_current!X34*VLOOKUP(Init!$R$4,Init!$K:$M,3,FALSE)</f>
        <v>0</v>
      </c>
      <c r="X34" s="237">
        <f>IF(TOCA_current!AH34=0,SUM(LS_current!D35:AA35),0)</f>
        <v>97.48335170151563</v>
      </c>
      <c r="Y34" s="218">
        <f>TOCA_current!D34*SUM('Charges_NonSlice with Prev LS'!P34:U34)</f>
        <v>1299312.3871254292</v>
      </c>
      <c r="Z34" s="218">
        <f>TOCA_current!AI34*RT1SC!$C$4*VLOOKUP(Init!$R$4,Init!$K:$M,3,FALSE)+IF(VLOOKUP($B34,TOCA_current!B:AI,33,FALSE)=0,SUM(LS_current!D35:AA35),SUM(LS_current!D35:AY35)/2)</f>
        <v>34416.888080781515</v>
      </c>
      <c r="AA34" s="219">
        <f t="shared" si="1"/>
        <v>37.752175155282821</v>
      </c>
      <c r="AB34" s="224">
        <f>IF(TOCA_current!E34=1,"",AA34/O34-1)</f>
        <v>7.7411167765486288E-2</v>
      </c>
      <c r="AC34" s="235">
        <f t="shared" si="2"/>
        <v>55</v>
      </c>
    </row>
    <row r="35" spans="2:29" x14ac:dyDescent="0.25">
      <c r="B35" s="27">
        <v>10087</v>
      </c>
      <c r="C35" s="28" t="s">
        <v>39</v>
      </c>
      <c r="D35" s="217">
        <f>IF(Init!$R$9="Yes",(TOCA_previous!AB35-(TOCA_previous!AB35/IF(TOCA_previous!Y35=0,1,TOCA_previous!Y35))*LDD_previous!D36),(TOCA_current!AI35-(TOCA_current!AI35/TOCA_current!AF35)*LDD_current!D36))*Rates_previous!$E$74*100*12</f>
        <v>28185508.789920002</v>
      </c>
      <c r="E35" s="218">
        <f>IF(Init!$R$9="Yes",(TOCA_previous!AB35-LDD_previous!D36),(TOCA_current!AI35-LDD_current!D36))*Rates_previous!$E$75*100*12</f>
        <v>-4334328.2995199999</v>
      </c>
      <c r="F35" s="218">
        <f>IF(VLOOKUP($B35,TOCA_current!$B:$AH,33,FALSE)=0,(SUMPRODUCT(LS_Demand_Rates_Restatement!$C$4:$Z$4,IF(Init!$R$9="Yes",LS_previous!$D36:$AA36,LS_current!$D36:$AA36))-SUMPRODUCT(LS_Demand_Rates_Restatement!$C$4:$Z$4,IF(Init!$R$9="Yes",LDD_previous!$F36:$AC36,LDD_current!$F36:$AC36))),(SUMPRODUCT(LS_Demand_Rates_Restatement!$C$4:$AX$4,IF(Init!$R$9="Yes",LS_previous!$D36:$AY36,LS_current!$D36:$AY36))-SUMPRODUCT(LS_Demand_Rates_Restatement!$C$4:$AX$4,IF(Init!$R$9="Yes",LDD_previous!$F36:$BA36,LDD_current!$F36:$BA36)))/2)</f>
        <v>-6094469.4707664251</v>
      </c>
      <c r="G35" s="218">
        <f>+SUMPRODUCT(LS_Demand_Rates_Restatement!$C$6:$Z$6,IF(Init!$R$9="Yes",Demand_previous!D36:AA36,Demand_current!D36:AA36))-SUMPRODUCT(LS_Demand_Rates_Restatement!$C$6:$Z$6,IF(Init!$R$9="Yes",LDD_previous!BB36:BY36,LDD_current!BB36:BY36))</f>
        <v>179376.89318397432</v>
      </c>
      <c r="H35" s="218">
        <f>-IRD!C36*Rates_previous!$H$32</f>
        <v>0</v>
      </c>
      <c r="I35" s="218">
        <f>+IF(AND(L35&gt;0,J35&gt;0),-1*MIN(L35,J35)*Rates_previous!$H$33,IF(AND(L35&lt;0,K35&lt;ABS(L35)),(-1*L35-K35)*Rates_previous!$H$33,IF(AND(K35&gt;0,J35&gt;0,L35&lt;=0,ABS(L35)&lt;K35),-1*MIN(K35,K35+L35,J35)*Rates_previous!$H$33,0)))*IF(VLOOKUP($B35,TOCA_current!$B:$AH,33,FALSE)=0,1,0)*(1-TOCA_previous!AI35)</f>
        <v>-585905.25964154862</v>
      </c>
      <c r="J35" s="237">
        <f>MAX(IF(Init!$R$9="Yes",(TOCA_previous!S35/SUMPRODUCT(TOCA_previous!$D$4:$D$137,TOCA_previous!$S$4:$S$137)-TOCA_previous!Y35)*RT1SC!$C$3*VLOOKUP(Init!$R$3,Init!$K:$M,3,FALSE),V35),0)</f>
        <v>5323.8164893562453</v>
      </c>
      <c r="K35" s="237">
        <f>IF(Init!$R$9="Yes",TOCA_previous!W35*VLOOKUP(Init!$R$3,Init!$K:$M,3,FALSE),W35)</f>
        <v>0</v>
      </c>
      <c r="L35" s="237">
        <f>IF(Init!$R$9="No",X35,IF(TOCA_previous!AA35=0,SUM(LS_previous!D36:AA36),0))</f>
        <v>-212284.51436287994</v>
      </c>
      <c r="M35" s="218">
        <f>+TOCA_previous!$D35*SUM('Charges_NonSlice with Prev LS'!D35:I35)</f>
        <v>17350182.653176002</v>
      </c>
      <c r="N35" s="218">
        <f>IF(Init!$R$9="Yes",TOCA_previous!AB35*RT1SC!$C$3*VLOOKUP(Init!$R$3,Init!$K:$M,3,FALSE)+IF(VLOOKUP($B35,TOCA_current!B:AO,33,FALSE)=0,SUM(LS_previous!D36:AA36),SUM(LS_previous!D36:AY36)/2),Z35)</f>
        <v>534314.60647403216</v>
      </c>
      <c r="O35" s="219">
        <f t="shared" si="0"/>
        <v>32.47184793930807</v>
      </c>
      <c r="P35" s="217">
        <f>(TOCA_current!AI35-(TOCA_current!AI35/TOCA_current!AF35)*LDD_current!D36)*Rates_current!$E$74*100*12</f>
        <v>29573640.891882531</v>
      </c>
      <c r="Q35" s="218">
        <f>(TOCA_current!AI35-LDD_current!D36)*Rates_current!$E$75*100*12</f>
        <v>-4396431.6740686335</v>
      </c>
      <c r="R35" s="218">
        <f>IF(VLOOKUP($B35,TOCA_current!$B:$AH,33,FALSE)=0,(SUMPRODUCT(LS_Demand_Rates_Restatement!$C$4:$Z$4,LS_current!$D36:$AA36)-SUMPRODUCT(LS_Demand_Rates_Restatement!$C$4:$Z$4,LDD_current!$F36:$AC36)),(SUMPRODUCT(LS_Demand_Rates_Restatement!$C$4:$AX$4,LS_current!$D36:$AY36)-SUMPRODUCT(LS_Demand_Rates_Restatement!$C$4:$AX$4,LDD_current!$F36:$BA36))/2)</f>
        <v>-5580404.8042084137</v>
      </c>
      <c r="S35" s="218">
        <f>+SUMPRODUCT(LS_Demand_Rates_Restatement!$C$7:$Z$7,Demand_current!D36:AA36)-SUMPRODUCT(LS_Demand_Rates_Restatement!$C$7:$Z$7,LDD_current!BB36:BY36)</f>
        <v>180649.47690769235</v>
      </c>
      <c r="T35" s="218">
        <f>-IRD!G36*Rates_current!$H$32</f>
        <v>0</v>
      </c>
      <c r="U35" s="218">
        <f>+IF(AND(X35&gt;0,V35&gt;0),-1*MIN(X35,V35)*Rates_current!$H$33,IF(AND(X35&lt;0,W35&lt;ABS(X35)),(-1*X35-W35)*Rates_current!$H$33,0))*IF(VLOOKUP($B35,TOCA_current!$B:$AH,33,FALSE)=0,1,0)*(1-TOCA_current!AP35)</f>
        <v>-1756850.9402307768</v>
      </c>
      <c r="V35" s="237">
        <f>MAX((TOCA_current!S35/SUMPRODUCT(TOCA_current!$D$4:$D$137,TOCA_current!$S$4:$S$137)-TOCA_current!AF35)*RT1SC!$C$4*VLOOKUP(Init!$R$4,Init!$K:$M,3,FALSE),0)</f>
        <v>10684.000216408356</v>
      </c>
      <c r="W35" s="237">
        <f>TOCA_current!X35*VLOOKUP(Init!$R$4,Init!$K:$M,3,FALSE)</f>
        <v>0</v>
      </c>
      <c r="X35" s="237">
        <f>IF(TOCA_current!AH35=0,SUM(LS_current!D36:AA36),0)</f>
        <v>-198514.23053455105</v>
      </c>
      <c r="Y35" s="218">
        <f>TOCA_current!D35*SUM('Charges_NonSlice with Prev LS'!P35:U35)</f>
        <v>18020602.950282402</v>
      </c>
      <c r="Z35" s="218">
        <f>TOCA_current!AI35*RT1SC!$C$4*VLOOKUP(Init!$R$4,Init!$K:$M,3,FALSE)+IF(VLOOKUP($B35,TOCA_current!B:AI,33,FALSE)=0,SUM(LS_current!D36:AA36),SUM(LS_current!D36:AY36)/2)</f>
        <v>534332.33972498495</v>
      </c>
      <c r="AA35" s="219">
        <f t="shared" si="1"/>
        <v>33.72545812884433</v>
      </c>
      <c r="AB35" s="224">
        <f>IF(TOCA_current!E35=1,"",AA35/O35-1)</f>
        <v>3.8606062453832024E-2</v>
      </c>
      <c r="AC35" s="235">
        <f t="shared" si="2"/>
        <v>119</v>
      </c>
    </row>
    <row r="36" spans="2:29" x14ac:dyDescent="0.25">
      <c r="B36" s="27">
        <v>10089</v>
      </c>
      <c r="C36" s="28" t="s">
        <v>40</v>
      </c>
      <c r="D36" s="217">
        <f>IF(Init!$R$9="Yes",(TOCA_previous!AB36-(TOCA_previous!AB36/IF(TOCA_previous!Y36=0,1,TOCA_previous!Y36))*LDD_previous!D37),(TOCA_current!AI36-(TOCA_current!AI36/TOCA_current!AF36)*LDD_current!D37))*Rates_previous!$E$74*100*12</f>
        <v>33587896.03644</v>
      </c>
      <c r="E36" s="218">
        <f>IF(Init!$R$9="Yes",(TOCA_previous!AB36-LDD_previous!D37),(TOCA_current!AI36-LDD_current!D37))*Rates_previous!$E$75*100*12</f>
        <v>-5165099.8886399996</v>
      </c>
      <c r="F36" s="218">
        <f>IF(VLOOKUP($B36,TOCA_current!$B:$AH,33,FALSE)=0,(SUMPRODUCT(LS_Demand_Rates_Restatement!$C$4:$Z$4,IF(Init!$R$9="Yes",LS_previous!$D37:$AA37,LS_current!$D37:$AA37))-SUMPRODUCT(LS_Demand_Rates_Restatement!$C$4:$Z$4,IF(Init!$R$9="Yes",LDD_previous!$F37:$AC37,LDD_current!$F37:$AC37))),(SUMPRODUCT(LS_Demand_Rates_Restatement!$C$4:$AX$4,IF(Init!$R$9="Yes",LS_previous!$D37:$AY37,LS_current!$D37:$AY37))-SUMPRODUCT(LS_Demand_Rates_Restatement!$C$4:$AX$4,IF(Init!$R$9="Yes",LDD_previous!$F37:$BA37,LDD_current!$F37:$BA37)))/2)</f>
        <v>912034.46646395209</v>
      </c>
      <c r="G36" s="218">
        <f>+SUMPRODUCT(LS_Demand_Rates_Restatement!$C$6:$Z$6,IF(Init!$R$9="Yes",Demand_previous!D37:AA37,Demand_current!D37:AA37))-SUMPRODUCT(LS_Demand_Rates_Restatement!$C$6:$Z$6,IF(Init!$R$9="Yes",LDD_previous!BB37:BY37,LDD_current!BB37:BY37))</f>
        <v>1730770.1465048075</v>
      </c>
      <c r="H36" s="218">
        <f>-IRD!C37*Rates_previous!$H$32</f>
        <v>0</v>
      </c>
      <c r="I36" s="218">
        <f>+IF(AND(L36&gt;0,J36&gt;0),-1*MIN(L36,J36)*Rates_previous!$H$33,IF(AND(L36&lt;0,K36&lt;ABS(L36)),(-1*L36-K36)*Rates_previous!$H$33,IF(AND(K36&gt;0,J36&gt;0,L36&lt;=0,ABS(L36)&lt;K36),-1*MIN(K36,K36+L36,J36)*Rates_previous!$H$33,0)))*IF(VLOOKUP($B36,TOCA_current!$B:$AH,33,FALSE)=0,1,0)*(1-TOCA_previous!AI36)</f>
        <v>0</v>
      </c>
      <c r="J36" s="237">
        <f>MAX(IF(Init!$R$9="Yes",(TOCA_previous!S36/SUMPRODUCT(TOCA_previous!$D$4:$D$137,TOCA_previous!$S$4:$S$137)-TOCA_previous!Y36)*RT1SC!$C$3*VLOOKUP(Init!$R$3,Init!$K:$M,3,FALSE),V36),0)</f>
        <v>0</v>
      </c>
      <c r="K36" s="237">
        <f>IF(Init!$R$9="Yes",TOCA_previous!W36*VLOOKUP(Init!$R$3,Init!$K:$M,3,FALSE),W36)</f>
        <v>78156.72</v>
      </c>
      <c r="L36" s="237">
        <f>IF(Init!$R$9="No",X36,IF(TOCA_previous!AA36=0,SUM(LS_previous!D37:AA37),0))</f>
        <v>15135.709711840056</v>
      </c>
      <c r="M36" s="218">
        <f>+TOCA_previous!$D36*SUM('Charges_NonSlice with Prev LS'!D36:I36)</f>
        <v>31065600.76076876</v>
      </c>
      <c r="N36" s="218">
        <f>IF(Init!$R$9="Yes",TOCA_previous!AB36*RT1SC!$C$3*VLOOKUP(Init!$R$3,Init!$K:$M,3,FALSE)+IF(VLOOKUP($B36,TOCA_current!B:AO,33,FALSE)=0,SUM(LS_previous!D37:AA37),SUM(LS_previous!D37:AY37)/2),Z36)</f>
        <v>904837.35882792401</v>
      </c>
      <c r="O36" s="219">
        <f t="shared" si="0"/>
        <v>34.332800759917134</v>
      </c>
      <c r="P36" s="217">
        <f>(TOCA_current!AI36-(TOCA_current!AI36/TOCA_current!AF36)*LDD_current!D37)*Rates_current!$E$74*100*12</f>
        <v>36348344.823867172</v>
      </c>
      <c r="Q36" s="218">
        <f>(TOCA_current!AI36-LDD_current!D37)*Rates_current!$E$75*100*12</f>
        <v>-5403562.4178922651</v>
      </c>
      <c r="R36" s="218">
        <f>IF(VLOOKUP($B36,TOCA_current!$B:$AH,33,FALSE)=0,(SUMPRODUCT(LS_Demand_Rates_Restatement!$C$4:$Z$4,LS_current!$D37:$AA37)-SUMPRODUCT(LS_Demand_Rates_Restatement!$C$4:$Z$4,LDD_current!$F37:$AC37)),(SUMPRODUCT(LS_Demand_Rates_Restatement!$C$4:$AX$4,LS_current!$D37:$AY37)-SUMPRODUCT(LS_Demand_Rates_Restatement!$C$4:$AX$4,LDD_current!$F37:$BA37))/2)</f>
        <v>2044811.7727690309</v>
      </c>
      <c r="S36" s="218">
        <f>+SUMPRODUCT(LS_Demand_Rates_Restatement!$C$7:$Z$7,Demand_current!D37:AA37)-SUMPRODUCT(LS_Demand_Rates_Restatement!$C$7:$Z$7,LDD_current!BB37:BY37)</f>
        <v>1870012.2406545221</v>
      </c>
      <c r="T36" s="218">
        <f>-IRD!G37*Rates_current!$H$32</f>
        <v>0</v>
      </c>
      <c r="U36" s="218">
        <f>+IF(AND(X36&gt;0,V36&gt;0),-1*MIN(X36,V36)*Rates_current!$H$33,IF(AND(X36&lt;0,W36&lt;ABS(X36)),(-1*X36-W36)*Rates_current!$H$33,0))*IF(VLOOKUP($B36,TOCA_current!$B:$AH,33,FALSE)=0,1,0)*(1-TOCA_current!AP36)</f>
        <v>23.291889456156991</v>
      </c>
      <c r="V36" s="237">
        <f>MAX((TOCA_current!S36/SUMPRODUCT(TOCA_current!$D$4:$D$137,TOCA_current!$S$4:$S$137)-TOCA_current!AF36)*RT1SC!$C$4*VLOOKUP(Init!$R$4,Init!$K:$M,3,FALSE),0)</f>
        <v>2.6318519159499427</v>
      </c>
      <c r="W36" s="237">
        <f>TOCA_current!X36*VLOOKUP(Init!$R$4,Init!$K:$M,3,FALSE)</f>
        <v>32509.583999999999</v>
      </c>
      <c r="X36" s="237">
        <f>IF(TOCA_current!AH36=0,SUM(LS_current!D37:AA37),0)</f>
        <v>49779.201984790903</v>
      </c>
      <c r="Y36" s="218">
        <f>TOCA_current!D36*SUM('Charges_NonSlice with Prev LS'!P36:U36)</f>
        <v>34859629.711287916</v>
      </c>
      <c r="Z36" s="218">
        <f>TOCA_current!AI36*RT1SC!$C$4*VLOOKUP(Init!$R$4,Init!$K:$M,3,FALSE)+IF(VLOOKUP($B36,TOCA_current!B:AI,33,FALSE)=0,SUM(LS_current!D37:AA37),SUM(LS_current!D37:AY37)/2)</f>
        <v>950505.6271201428</v>
      </c>
      <c r="AA36" s="219">
        <f t="shared" si="1"/>
        <v>36.674827288404572</v>
      </c>
      <c r="AB36" s="224">
        <f>IF(TOCA_current!E36=1,"",AA36/O36-1)</f>
        <v>6.8215423054611479E-2</v>
      </c>
      <c r="AC36" s="235">
        <f t="shared" si="2"/>
        <v>104</v>
      </c>
    </row>
    <row r="37" spans="2:29" x14ac:dyDescent="0.25">
      <c r="B37" s="27">
        <v>10091</v>
      </c>
      <c r="C37" s="28" t="s">
        <v>41</v>
      </c>
      <c r="D37" s="217">
        <f>IF(Init!$R$9="Yes",(TOCA_previous!AB37-(TOCA_previous!AB37/IF(TOCA_previous!Y37=0,1,TOCA_previous!Y37))*LDD_previous!D38),(TOCA_current!AI37-(TOCA_current!AI37/TOCA_current!AF37)*LDD_current!D38))*Rates_previous!$E$74*100*12</f>
        <v>2997116.5209599994</v>
      </c>
      <c r="E37" s="218">
        <f>IF(Init!$R$9="Yes",(TOCA_previous!AB37-LDD_previous!D38),(TOCA_current!AI37-LDD_current!D38))*Rates_previous!$E$75*100*12</f>
        <v>-460892.40575999999</v>
      </c>
      <c r="F37" s="218">
        <f>IF(VLOOKUP($B37,TOCA_current!$B:$AH,33,FALSE)=0,(SUMPRODUCT(LS_Demand_Rates_Restatement!$C$4:$Z$4,IF(Init!$R$9="Yes",LS_previous!$D38:$AA38,LS_current!$D38:$AA38))-SUMPRODUCT(LS_Demand_Rates_Restatement!$C$4:$Z$4,IF(Init!$R$9="Yes",LDD_previous!$F38:$AC38,LDD_current!$F38:$AC38))),(SUMPRODUCT(LS_Demand_Rates_Restatement!$C$4:$AX$4,IF(Init!$R$9="Yes",LS_previous!$D38:$AY38,LS_current!$D38:$AY38))-SUMPRODUCT(LS_Demand_Rates_Restatement!$C$4:$AX$4,IF(Init!$R$9="Yes",LDD_previous!$F38:$BA38,LDD_current!$F38:$BA38)))/2)</f>
        <v>253062.11146299192</v>
      </c>
      <c r="G37" s="218">
        <f>+SUMPRODUCT(LS_Demand_Rates_Restatement!$C$6:$Z$6,IF(Init!$R$9="Yes",Demand_previous!D38:AA38,Demand_current!D38:AA38))-SUMPRODUCT(LS_Demand_Rates_Restatement!$C$6:$Z$6,IF(Init!$R$9="Yes",LDD_previous!BB38:BY38,LDD_current!BB38:BY38))</f>
        <v>133970.77461036324</v>
      </c>
      <c r="H37" s="218">
        <f>-IRD!C38*Rates_previous!$H$32</f>
        <v>0</v>
      </c>
      <c r="I37" s="218">
        <f>+IF(AND(L37&gt;0,J37&gt;0),-1*MIN(L37,J37)*Rates_previous!$H$33,IF(AND(L37&lt;0,K37&lt;ABS(L37)),(-1*L37-K37)*Rates_previous!$H$33,IF(AND(K37&gt;0,J37&gt;0,L37&lt;=0,ABS(L37)&lt;K37),-1*MIN(K37,K37+L37,J37)*Rates_previous!$H$33,0)))*IF(VLOOKUP($B37,TOCA_current!$B:$AH,33,FALSE)=0,1,0)*(1-TOCA_previous!AI37)</f>
        <v>9652.2147304209557</v>
      </c>
      <c r="J37" s="237">
        <f>MAX(IF(Init!$R$9="Yes",(TOCA_previous!S37/SUMPRODUCT(TOCA_previous!$D$4:$D$137,TOCA_previous!$S$4:$S$137)-TOCA_previous!Y37)*RT1SC!$C$3*VLOOKUP(Init!$R$3,Init!$K:$M,3,FALSE),V37),0)</f>
        <v>3497.1792501525206</v>
      </c>
      <c r="K37" s="237">
        <f>IF(Init!$R$9="Yes",TOCA_previous!W37*VLOOKUP(Init!$R$3,Init!$K:$M,3,FALSE),W37)</f>
        <v>0</v>
      </c>
      <c r="L37" s="237">
        <f>IF(Init!$R$9="No",X37,IF(TOCA_previous!AA37=0,SUM(LS_previous!D38:AA38),0))</f>
        <v>6491.8433545600092</v>
      </c>
      <c r="M37" s="218">
        <f>+TOCA_previous!$D37*SUM('Charges_NonSlice with Prev LS'!D37:I37)</f>
        <v>2932909.2160037761</v>
      </c>
      <c r="N37" s="218">
        <f>IF(Init!$R$9="Yes",TOCA_previous!AB37*RT1SC!$C$3*VLOOKUP(Init!$R$3,Init!$K:$M,3,FALSE)+IF(VLOOKUP($B37,TOCA_current!B:AO,33,FALSE)=0,SUM(LS_previous!D38:AA38),SUM(LS_previous!D38:AY38)/2),Z37)</f>
        <v>85881.737511616011</v>
      </c>
      <c r="O37" s="219">
        <f t="shared" si="0"/>
        <v>34.150557510635863</v>
      </c>
      <c r="P37" s="217">
        <f>(TOCA_current!AI37-(TOCA_current!AI37/TOCA_current!AF37)*LDD_current!D38)*Rates_current!$E$74*100*12</f>
        <v>3307275.3566168575</v>
      </c>
      <c r="Q37" s="218">
        <f>(TOCA_current!AI37-LDD_current!D38)*Rates_current!$E$75*100*12</f>
        <v>-491661.14466102258</v>
      </c>
      <c r="R37" s="218">
        <f>IF(VLOOKUP($B37,TOCA_current!$B:$AH,33,FALSE)=0,(SUMPRODUCT(LS_Demand_Rates_Restatement!$C$4:$Z$4,LS_current!$D38:$AA38)-SUMPRODUCT(LS_Demand_Rates_Restatement!$C$4:$Z$4,LDD_current!$F38:$AC38)),(SUMPRODUCT(LS_Demand_Rates_Restatement!$C$4:$AX$4,LS_current!$D38:$AY38)-SUMPRODUCT(LS_Demand_Rates_Restatement!$C$4:$AX$4,LDD_current!$F38:$BA38))/2)</f>
        <v>190732.71325379191</v>
      </c>
      <c r="S37" s="218">
        <f>+SUMPRODUCT(LS_Demand_Rates_Restatement!$C$7:$Z$7,Demand_current!D38:AA38)-SUMPRODUCT(LS_Demand_Rates_Restatement!$C$7:$Z$7,LDD_current!BB38:BY38)</f>
        <v>146211.47864674142</v>
      </c>
      <c r="T37" s="218">
        <f>-IRD!G38*Rates_current!$H$32</f>
        <v>0</v>
      </c>
      <c r="U37" s="218">
        <f>+IF(AND(X37&gt;0,V37&gt;0),-1*MIN(X37,V37)*Rates_current!$H$33,IF(AND(X37&lt;0,W37&lt;ABS(X37)),(-1*X37-W37)*Rates_current!$H$33,0))*IF(VLOOKUP($B37,TOCA_current!$B:$AH,33,FALSE)=0,1,0)*(1-TOCA_current!AP37)</f>
        <v>0</v>
      </c>
      <c r="V37" s="237">
        <f>MAX((TOCA_current!S37/SUMPRODUCT(TOCA_current!$D$4:$D$137,TOCA_current!$S$4:$S$137)-TOCA_current!AF37)*RT1SC!$C$4*VLOOKUP(Init!$R$4,Init!$K:$M,3,FALSE),0)</f>
        <v>0</v>
      </c>
      <c r="W37" s="237">
        <f>TOCA_current!X37*VLOOKUP(Init!$R$4,Init!$K:$M,3,FALSE)</f>
        <v>0</v>
      </c>
      <c r="X37" s="237">
        <f>IF(TOCA_current!AH37=0,SUM(LS_current!D38:AA38),0)</f>
        <v>3928.0259480042787</v>
      </c>
      <c r="Y37" s="218">
        <f>TOCA_current!D37*SUM('Charges_NonSlice with Prev LS'!P37:U37)</f>
        <v>3152558.4038563683</v>
      </c>
      <c r="Z37" s="218">
        <f>TOCA_current!AI37*RT1SC!$C$4*VLOOKUP(Init!$R$4,Init!$K:$M,3,FALSE)+IF(VLOOKUP($B37,TOCA_current!B:AI,33,FALSE)=0,SUM(LS_current!D38:AA38),SUM(LS_current!D38:AY38)/2)</f>
        <v>85883.623192908271</v>
      </c>
      <c r="AA37" s="219">
        <f t="shared" si="1"/>
        <v>36.707328902219473</v>
      </c>
      <c r="AB37" s="224">
        <f>IF(TOCA_current!E37=1,"",AA37/O37-1)</f>
        <v>7.4867632564631803E-2</v>
      </c>
      <c r="AC37" s="235">
        <f t="shared" si="2"/>
        <v>74</v>
      </c>
    </row>
    <row r="38" spans="2:29" x14ac:dyDescent="0.25">
      <c r="B38" s="27">
        <v>10094</v>
      </c>
      <c r="C38" s="28" t="s">
        <v>42</v>
      </c>
      <c r="D38" s="217">
        <f>IF(Init!$R$9="Yes",(TOCA_previous!AB38-(TOCA_previous!AB38/IF(TOCA_previous!Y38=0,1,TOCA_previous!Y38))*LDD_previous!D39),(TOCA_current!AI38-(TOCA_current!AI38/TOCA_current!AF38)*LDD_current!D39))*Rates_previous!$E$74*100*12</f>
        <v>988135.38563999999</v>
      </c>
      <c r="E38" s="218">
        <f>IF(Init!$R$9="Yes",(TOCA_previous!AB38-LDD_previous!D39),(TOCA_current!AI38-LDD_current!D39))*Rates_previous!$E$75*100*12</f>
        <v>-151954.08384000001</v>
      </c>
      <c r="F38" s="218">
        <f>IF(VLOOKUP($B38,TOCA_current!$B:$AH,33,FALSE)=0,(SUMPRODUCT(LS_Demand_Rates_Restatement!$C$4:$Z$4,IF(Init!$R$9="Yes",LS_previous!$D39:$AA39,LS_current!$D39:$AA39))-SUMPRODUCT(LS_Demand_Rates_Restatement!$C$4:$Z$4,IF(Init!$R$9="Yes",LDD_previous!$F39:$AC39,LDD_current!$F39:$AC39))),(SUMPRODUCT(LS_Demand_Rates_Restatement!$C$4:$AX$4,IF(Init!$R$9="Yes",LS_previous!$D39:$AY39,LS_current!$D39:$AY39))-SUMPRODUCT(LS_Demand_Rates_Restatement!$C$4:$AX$4,IF(Init!$R$9="Yes",LDD_previous!$F39:$BA39,LDD_current!$F39:$BA39)))/2)</f>
        <v>5184.1616081000566</v>
      </c>
      <c r="G38" s="218">
        <f>+SUMPRODUCT(LS_Demand_Rates_Restatement!$C$6:$Z$6,IF(Init!$R$9="Yes",Demand_previous!D39:AA39,Demand_current!D39:AA39))-SUMPRODUCT(LS_Demand_Rates_Restatement!$C$6:$Z$6,IF(Init!$R$9="Yes",LDD_previous!BB39:BY39,LDD_current!BB39:BY39))</f>
        <v>44571.797512873934</v>
      </c>
      <c r="H38" s="218">
        <f>-IRD!C39*Rates_previous!$H$32</f>
        <v>0</v>
      </c>
      <c r="I38" s="218">
        <f>+IF(AND(L38&gt;0,J38&gt;0),-1*MIN(L38,J38)*Rates_previous!$H$33,IF(AND(L38&lt;0,K38&lt;ABS(L38)),(-1*L38-K38)*Rates_previous!$H$33,IF(AND(K38&gt;0,J38&gt;0,L38&lt;=0,ABS(L38)&lt;K38),-1*MIN(K38,K38+L38,J38)*Rates_previous!$H$33,0)))*IF(VLOOKUP($B38,TOCA_current!$B:$AH,33,FALSE)=0,1,0)*(1-TOCA_previous!AI38)</f>
        <v>-887.13773880959718</v>
      </c>
      <c r="J38" s="237">
        <f>MAX(IF(Init!$R$9="Yes",(TOCA_previous!S38/SUMPRODUCT(TOCA_previous!$D$4:$D$137,TOCA_previous!$S$4:$S$137)-TOCA_previous!Y38)*RT1SC!$C$3*VLOOKUP(Init!$R$3,Init!$K:$M,3,FALSE),V38),0)</f>
        <v>718.70580249840236</v>
      </c>
      <c r="K38" s="237">
        <f>IF(Init!$R$9="Yes",TOCA_previous!W38*VLOOKUP(Init!$R$3,Init!$K:$M,3,FALSE),W38)</f>
        <v>0</v>
      </c>
      <c r="L38" s="237">
        <f>IF(Init!$R$9="No",X38,IF(TOCA_previous!AA38=0,SUM(LS_previous!D39:AA39),0))</f>
        <v>-321.426716959999</v>
      </c>
      <c r="M38" s="218">
        <f>+TOCA_previous!$D38*SUM('Charges_NonSlice with Prev LS'!D38:I38)</f>
        <v>885050.12318216439</v>
      </c>
      <c r="N38" s="218">
        <f>IF(Init!$R$9="Yes",TOCA_previous!AB38*RT1SC!$C$3*VLOOKUP(Init!$R$3,Init!$K:$M,3,FALSE)+IF(VLOOKUP($B38,TOCA_current!B:AO,33,FALSE)=0,SUM(LS_previous!D39:AA39),SUM(LS_previous!D39:AY39)/2),Z38)</f>
        <v>25853.052363244002</v>
      </c>
      <c r="O38" s="219">
        <f t="shared" si="0"/>
        <v>34.233873460932784</v>
      </c>
      <c r="P38" s="217">
        <f>(TOCA_current!AI38-(TOCA_current!AI38/TOCA_current!AF38)*LDD_current!D39)*Rates_current!$E$74*100*12</f>
        <v>1042604.8800292048</v>
      </c>
      <c r="Q38" s="218">
        <f>(TOCA_current!AI38-LDD_current!D39)*Rates_current!$E$75*100*12</f>
        <v>-154994.14275220619</v>
      </c>
      <c r="R38" s="218">
        <f>IF(VLOOKUP($B38,TOCA_current!$B:$AH,33,FALSE)=0,(SUMPRODUCT(LS_Demand_Rates_Restatement!$C$4:$Z$4,LS_current!$D39:$AA39)-SUMPRODUCT(LS_Demand_Rates_Restatement!$C$4:$Z$4,LDD_current!$F39:$AC39)),(SUMPRODUCT(LS_Demand_Rates_Restatement!$C$4:$AX$4,LS_current!$D39:$AY39)-SUMPRODUCT(LS_Demand_Rates_Restatement!$C$4:$AX$4,LDD_current!$F39:$BA39))/2)</f>
        <v>19029.102861547159</v>
      </c>
      <c r="S38" s="218">
        <f>+SUMPRODUCT(LS_Demand_Rates_Restatement!$C$7:$Z$7,Demand_current!D39:AA39)-SUMPRODUCT(LS_Demand_Rates_Restatement!$C$7:$Z$7,LDD_current!BB39:BY39)</f>
        <v>48862.8900005787</v>
      </c>
      <c r="T38" s="218">
        <f>-IRD!G39*Rates_current!$H$32</f>
        <v>0</v>
      </c>
      <c r="U38" s="218">
        <f>+IF(AND(X38&gt;0,V38&gt;0),-1*MIN(X38,V38)*Rates_current!$H$33,IF(AND(X38&lt;0,W38&lt;ABS(X38)),(-1*X38-W38)*Rates_current!$H$33,0))*IF(VLOOKUP($B38,TOCA_current!$B:$AH,33,FALSE)=0,1,0)*(1-TOCA_current!AP38)</f>
        <v>154.97172736300524</v>
      </c>
      <c r="V38" s="237">
        <f>MAX((TOCA_current!S38/SUMPRODUCT(TOCA_current!$D$4:$D$137,TOCA_current!$S$4:$S$137)-TOCA_current!AF38)*RT1SC!$C$4*VLOOKUP(Init!$R$4,Init!$K:$M,3,FALSE),0)</f>
        <v>577.32865132809843</v>
      </c>
      <c r="W38" s="237">
        <f>TOCA_current!X38*VLOOKUP(Init!$R$4,Init!$K:$M,3,FALSE)</f>
        <v>0</v>
      </c>
      <c r="X38" s="237">
        <f>IF(TOCA_current!AH38=0,SUM(LS_current!D39:AA39),0)</f>
        <v>17.510929645537317</v>
      </c>
      <c r="Y38" s="218">
        <f>TOCA_current!D38*SUM('Charges_NonSlice with Prev LS'!P38:U38)</f>
        <v>955657.70186648739</v>
      </c>
      <c r="Z38" s="218">
        <f>TOCA_current!AI38*RT1SC!$C$4*VLOOKUP(Init!$R$4,Init!$K:$M,3,FALSE)+IF(VLOOKUP($B38,TOCA_current!B:AI,33,FALSE)=0,SUM(LS_current!D39:AA39),SUM(LS_current!D39:AY39)/2)</f>
        <v>25853.674060813537</v>
      </c>
      <c r="AA38" s="219">
        <f t="shared" si="1"/>
        <v>36.964096461437933</v>
      </c>
      <c r="AB38" s="224">
        <f>IF(TOCA_current!E38=1,"",AA38/O38-1)</f>
        <v>7.9752091261914515E-2</v>
      </c>
      <c r="AC38" s="235">
        <f t="shared" si="2"/>
        <v>26</v>
      </c>
    </row>
    <row r="39" spans="2:29" x14ac:dyDescent="0.25">
      <c r="B39" s="27">
        <v>10095</v>
      </c>
      <c r="C39" s="28" t="s">
        <v>43</v>
      </c>
      <c r="D39" s="217">
        <f>IF(Init!$R$9="Yes",(TOCA_previous!AB39-(TOCA_previous!AB39/IF(TOCA_previous!Y39=0,1,TOCA_previous!Y39))*LDD_previous!D40),(TOCA_current!AI39-(TOCA_current!AI39/TOCA_current!AF39)*LDD_current!D40))*Rates_previous!$E$74*100*12</f>
        <v>1209812.8167599998</v>
      </c>
      <c r="E39" s="218">
        <f>IF(Init!$R$9="Yes",(TOCA_previous!AB39-LDD_previous!D40),(TOCA_current!AI39-LDD_current!D40))*Rates_previous!$E$75*100*12</f>
        <v>-186043.33056</v>
      </c>
      <c r="F39" s="218">
        <f>IF(VLOOKUP($B39,TOCA_current!$B:$AH,33,FALSE)=0,(SUMPRODUCT(LS_Demand_Rates_Restatement!$C$4:$Z$4,IF(Init!$R$9="Yes",LS_previous!$D40:$AA40,LS_current!$D40:$AA40))-SUMPRODUCT(LS_Demand_Rates_Restatement!$C$4:$Z$4,IF(Init!$R$9="Yes",LDD_previous!$F40:$AC40,LDD_current!$F40:$AC40))),(SUMPRODUCT(LS_Demand_Rates_Restatement!$C$4:$AX$4,IF(Init!$R$9="Yes",LS_previous!$D40:$AY40,LS_current!$D40:$AY40))-SUMPRODUCT(LS_Demand_Rates_Restatement!$C$4:$AX$4,IF(Init!$R$9="Yes",LDD_previous!$F40:$BA40,LDD_current!$F40:$BA40)))/2)</f>
        <v>7048.9543455638841</v>
      </c>
      <c r="G39" s="218">
        <f>+SUMPRODUCT(LS_Demand_Rates_Restatement!$C$6:$Z$6,IF(Init!$R$9="Yes",Demand_previous!D40:AA40,Demand_current!D40:AA40))-SUMPRODUCT(LS_Demand_Rates_Restatement!$C$6:$Z$6,IF(Init!$R$9="Yes",LDD_previous!BB40:BY40,LDD_current!BB40:BY40))</f>
        <v>52367.661940918792</v>
      </c>
      <c r="H39" s="218">
        <f>-IRD!C40*Rates_previous!$H$32</f>
        <v>0</v>
      </c>
      <c r="I39" s="218">
        <f>+IF(AND(L39&gt;0,J39&gt;0),-1*MIN(L39,J39)*Rates_previous!$H$33,IF(AND(L39&lt;0,K39&lt;ABS(L39)),(-1*L39-K39)*Rates_previous!$H$33,IF(AND(K39&gt;0,J39&gt;0,L39&lt;=0,ABS(L39)&lt;K39),-1*MIN(K39,K39+L39,J39)*Rates_previous!$H$33,0)))*IF(VLOOKUP($B39,TOCA_current!$B:$AH,33,FALSE)=0,1,0)*(1-TOCA_previous!AI39)</f>
        <v>0</v>
      </c>
      <c r="J39" s="237">
        <f>MAX(IF(Init!$R$9="Yes",(TOCA_previous!S39/SUMPRODUCT(TOCA_previous!$D$4:$D$137,TOCA_previous!$S$4:$S$137)-TOCA_previous!Y39)*RT1SC!$C$3*VLOOKUP(Init!$R$3,Init!$K:$M,3,FALSE),V39),0)</f>
        <v>0</v>
      </c>
      <c r="K39" s="237">
        <f>IF(Init!$R$9="Yes",TOCA_previous!W39*VLOOKUP(Init!$R$3,Init!$K:$M,3,FALSE),W39)</f>
        <v>0</v>
      </c>
      <c r="L39" s="237">
        <f>IF(Init!$R$9="No",X39,IF(TOCA_previous!AA39=0,SUM(LS_previous!D40:AA40),0))</f>
        <v>1.2570033600043189</v>
      </c>
      <c r="M39" s="218">
        <f>+TOCA_previous!$D39*SUM('Charges_NonSlice with Prev LS'!D39:I39)</f>
        <v>1083186.1024864826</v>
      </c>
      <c r="N39" s="218">
        <f>IF(Init!$R$9="Yes",TOCA_previous!AB39*RT1SC!$C$3*VLOOKUP(Init!$R$3,Init!$K:$M,3,FALSE)+IF(VLOOKUP($B39,TOCA_current!B:AO,33,FALSE)=0,SUM(LS_previous!D40:AA40),SUM(LS_previous!D40:AY40)/2),Z39)</f>
        <v>32047.695905796005</v>
      </c>
      <c r="O39" s="219">
        <f t="shared" si="0"/>
        <v>33.799188112321744</v>
      </c>
      <c r="P39" s="217">
        <f>(TOCA_current!AI39-(TOCA_current!AI39/TOCA_current!AF39)*LDD_current!D40)*Rates_current!$E$74*100*12</f>
        <v>1278502.8977566105</v>
      </c>
      <c r="Q39" s="218">
        <f>(TOCA_current!AI39-LDD_current!D40)*Rates_current!$E$75*100*12</f>
        <v>-190062.85548792622</v>
      </c>
      <c r="R39" s="218">
        <f>IF(VLOOKUP($B39,TOCA_current!$B:$AH,33,FALSE)=0,(SUMPRODUCT(LS_Demand_Rates_Restatement!$C$4:$Z$4,LS_current!$D40:$AA40)-SUMPRODUCT(LS_Demand_Rates_Restatement!$C$4:$Z$4,LDD_current!$F40:$AC40)),(SUMPRODUCT(LS_Demand_Rates_Restatement!$C$4:$AX$4,LS_current!$D40:$AY40)-SUMPRODUCT(LS_Demand_Rates_Restatement!$C$4:$AX$4,LDD_current!$F40:$BA40))/2)</f>
        <v>22559.720330154505</v>
      </c>
      <c r="S39" s="218">
        <f>+SUMPRODUCT(LS_Demand_Rates_Restatement!$C$7:$Z$7,Demand_current!D40:AA40)-SUMPRODUCT(LS_Demand_Rates_Restatement!$C$7:$Z$7,LDD_current!BB40:BY40)</f>
        <v>57086.090850881403</v>
      </c>
      <c r="T39" s="218">
        <f>-IRD!G40*Rates_current!$H$32</f>
        <v>0</v>
      </c>
      <c r="U39" s="218">
        <f>+IF(AND(X39&gt;0,V39&gt;0),-1*MIN(X39,V39)*Rates_current!$H$33,IF(AND(X39&lt;0,W39&lt;ABS(X39)),(-1*X39-W39)*Rates_current!$H$33,0))*IF(VLOOKUP($B39,TOCA_current!$B:$AH,33,FALSE)=0,1,0)*(1-TOCA_current!AP39)</f>
        <v>18.432865617198743</v>
      </c>
      <c r="V39" s="237">
        <f>MAX((TOCA_current!S39/SUMPRODUCT(TOCA_current!$D$4:$D$137,TOCA_current!$S$4:$S$137)-TOCA_current!AF39)*RT1SC!$C$4*VLOOKUP(Init!$R$4,Init!$K:$M,3,FALSE),0)</f>
        <v>2.0828096742597451</v>
      </c>
      <c r="W39" s="237">
        <f>TOCA_current!X39*VLOOKUP(Init!$R$4,Init!$K:$M,3,FALSE)</f>
        <v>0</v>
      </c>
      <c r="X39" s="237">
        <f>IF(TOCA_current!AH39=0,SUM(LS_current!D40:AA40),0)</f>
        <v>366.6473470131034</v>
      </c>
      <c r="Y39" s="218">
        <f>TOCA_current!D39*SUM('Charges_NonSlice with Prev LS'!P39:U39)</f>
        <v>1168104.2863153373</v>
      </c>
      <c r="Z39" s="218">
        <f>TOCA_current!AI39*RT1SC!$C$4*VLOOKUP(Init!$R$4,Init!$K:$M,3,FALSE)+IF(VLOOKUP($B39,TOCA_current!B:AI,33,FALSE)=0,SUM(LS_current!D40:AA40),SUM(LS_current!D40:AY40)/2)</f>
        <v>32048.457074573107</v>
      </c>
      <c r="AA39" s="219">
        <f t="shared" si="1"/>
        <v>36.448066239110723</v>
      </c>
      <c r="AB39" s="224">
        <f>IF(TOCA_current!E39=1,"",AA39/O39-1)</f>
        <v>7.837105784867382E-2</v>
      </c>
      <c r="AC39" s="235">
        <f t="shared" si="2"/>
        <v>47</v>
      </c>
    </row>
    <row r="40" spans="2:29" x14ac:dyDescent="0.25">
      <c r="B40" s="27">
        <v>10097</v>
      </c>
      <c r="C40" s="28" t="s">
        <v>44</v>
      </c>
      <c r="D40" s="217">
        <f>IF(Init!$R$9="Yes",(TOCA_previous!AB40-(TOCA_previous!AB40/IF(TOCA_previous!Y40=0,1,TOCA_previous!Y40))*LDD_previous!D41),(TOCA_current!AI40-(TOCA_current!AI40/TOCA_current!AF40)*LDD_current!D41))*Rates_previous!$E$74*100*12</f>
        <v>676563.28500000003</v>
      </c>
      <c r="E40" s="218">
        <f>IF(Init!$R$9="Yes",(TOCA_previous!AB40-LDD_previous!D41),(TOCA_current!AI40-LDD_current!D41))*Rates_previous!$E$75*100*12</f>
        <v>-104040.95999999999</v>
      </c>
      <c r="F40" s="218">
        <f>IF(VLOOKUP($B40,TOCA_current!$B:$AH,33,FALSE)=0,(SUMPRODUCT(LS_Demand_Rates_Restatement!$C$4:$Z$4,IF(Init!$R$9="Yes",LS_previous!$D41:$AA41,LS_current!$D41:$AA41))-SUMPRODUCT(LS_Demand_Rates_Restatement!$C$4:$Z$4,IF(Init!$R$9="Yes",LDD_previous!$F41:$AC41,LDD_current!$F41:$AC41))),(SUMPRODUCT(LS_Demand_Rates_Restatement!$C$4:$AX$4,IF(Init!$R$9="Yes",LS_previous!$D41:$AY41,LS_current!$D41:$AY41))-SUMPRODUCT(LS_Demand_Rates_Restatement!$C$4:$AX$4,IF(Init!$R$9="Yes",LDD_previous!$F41:$BA41,LDD_current!$F41:$BA41)))/2)</f>
        <v>50354.546059987566</v>
      </c>
      <c r="G40" s="218">
        <f>+SUMPRODUCT(LS_Demand_Rates_Restatement!$C$6:$Z$6,IF(Init!$R$9="Yes",Demand_previous!D41:AA41,Demand_current!D41:AA41))-SUMPRODUCT(LS_Demand_Rates_Restatement!$C$6:$Z$6,IF(Init!$R$9="Yes",LDD_previous!BB41:BY41,LDD_current!BB41:BY41))</f>
        <v>70853.174408547013</v>
      </c>
      <c r="H40" s="218">
        <f>-IRD!C41*Rates_previous!$H$32</f>
        <v>0</v>
      </c>
      <c r="I40" s="218">
        <f>+IF(AND(L40&gt;0,J40&gt;0),-1*MIN(L40,J40)*Rates_previous!$H$33,IF(AND(L40&lt;0,K40&lt;ABS(L40)),(-1*L40-K40)*Rates_previous!$H$33,IF(AND(K40&gt;0,J40&gt;0,L40&lt;=0,ABS(L40)&lt;K40),-1*MIN(K40,K40+L40,J40)*Rates_previous!$H$33,0)))*IF(VLOOKUP($B40,TOCA_current!$B:$AH,33,FALSE)=0,1,0)*(1-TOCA_previous!AI40)</f>
        <v>4.4955199729486042</v>
      </c>
      <c r="J40" s="237">
        <f>MAX(IF(Init!$R$9="Yes",(TOCA_previous!S40/SUMPRODUCT(TOCA_previous!$D$4:$D$137,TOCA_previous!$S$4:$S$137)-TOCA_previous!Y40)*RT1SC!$C$3*VLOOKUP(Init!$R$3,Init!$K:$M,3,FALSE),V40),0)</f>
        <v>1.6288115844016684</v>
      </c>
      <c r="K40" s="237">
        <f>IF(Init!$R$9="Yes",TOCA_previous!W40*VLOOKUP(Init!$R$3,Init!$K:$M,3,FALSE),W40)</f>
        <v>0</v>
      </c>
      <c r="L40" s="237">
        <f>IF(Init!$R$9="No",X40,IF(TOCA_previous!AA40=0,SUM(LS_previous!D41:AA41),0))</f>
        <v>1142.5132600000015</v>
      </c>
      <c r="M40" s="218">
        <f>+TOCA_previous!$D40*SUM('Charges_NonSlice with Prev LS'!D40:I40)</f>
        <v>693734.54098850768</v>
      </c>
      <c r="N40" s="218">
        <f>IF(Init!$R$9="Yes",TOCA_previous!AB40*RT1SC!$C$3*VLOOKUP(Init!$R$3,Init!$K:$M,3,FALSE)+IF(VLOOKUP($B40,TOCA_current!B:AO,33,FALSE)=0,SUM(LS_previous!D41:AA41),SUM(LS_previous!D41:AY41)/2),Z40)</f>
        <v>19063.834373500002</v>
      </c>
      <c r="O40" s="219">
        <f t="shared" si="0"/>
        <v>36.390084355372117</v>
      </c>
      <c r="P40" s="217">
        <f>(TOCA_current!AI40-(TOCA_current!AI40/TOCA_current!AF40)*LDD_current!D41)*Rates_current!$E$74*100*12</f>
        <v>715367.54588898434</v>
      </c>
      <c r="Q40" s="218">
        <f>(TOCA_current!AI40-LDD_current!D41)*Rates_current!$E$75*100*12</f>
        <v>-106346.8833223827</v>
      </c>
      <c r="R40" s="218">
        <f>IF(VLOOKUP($B40,TOCA_current!$B:$AH,33,FALSE)=0,(SUMPRODUCT(LS_Demand_Rates_Restatement!$C$4:$Z$4,LS_current!$D41:$AA41)-SUMPRODUCT(LS_Demand_Rates_Restatement!$C$4:$Z$4,LDD_current!$F41:$AC41)),(SUMPRODUCT(LS_Demand_Rates_Restatement!$C$4:$AX$4,LS_current!$D41:$AY41)-SUMPRODUCT(LS_Demand_Rates_Restatement!$C$4:$AX$4,LDD_current!$F41:$BA41))/2)</f>
        <v>58747.411115923882</v>
      </c>
      <c r="S40" s="218">
        <f>+SUMPRODUCT(LS_Demand_Rates_Restatement!$C$7:$Z$7,Demand_current!D41:AA41)-SUMPRODUCT(LS_Demand_Rates_Restatement!$C$7:$Z$7,LDD_current!BB41:BY41)</f>
        <v>75557.717880528857</v>
      </c>
      <c r="T40" s="218">
        <f>-IRD!G41*Rates_current!$H$32</f>
        <v>0</v>
      </c>
      <c r="U40" s="218">
        <f>+IF(AND(X40&gt;0,V40&gt;0),-1*MIN(X40,V40)*Rates_current!$H$33,IF(AND(X40&lt;0,W40&lt;ABS(X40)),(-1*X40-W40)*Rates_current!$H$33,0))*IF(VLOOKUP($B40,TOCA_current!$B:$AH,33,FALSE)=0,1,0)*(1-TOCA_current!AP40)</f>
        <v>0</v>
      </c>
      <c r="V40" s="237">
        <f>MAX((TOCA_current!S40/SUMPRODUCT(TOCA_current!$D$4:$D$137,TOCA_current!$S$4:$S$137)-TOCA_current!AF40)*RT1SC!$C$4*VLOOKUP(Init!$R$4,Init!$K:$M,3,FALSE),0)</f>
        <v>0</v>
      </c>
      <c r="W40" s="237">
        <f>TOCA_current!X40*VLOOKUP(Init!$R$4,Init!$K:$M,3,FALSE)</f>
        <v>0</v>
      </c>
      <c r="X40" s="237">
        <f>IF(TOCA_current!AH40=0,SUM(LS_current!D41:AA41),0)</f>
        <v>1337.1680547662886</v>
      </c>
      <c r="Y40" s="218">
        <f>TOCA_current!D40*SUM('Charges_NonSlice with Prev LS'!P40:U40)</f>
        <v>743325.79156305443</v>
      </c>
      <c r="Z40" s="218">
        <f>TOCA_current!AI40*RT1SC!$C$4*VLOOKUP(Init!$R$4,Init!$K:$M,3,FALSE)+IF(VLOOKUP($B40,TOCA_current!B:AI,33,FALSE)=0,SUM(LS_current!D41:AA41),SUM(LS_current!D41:AY41)/2)</f>
        <v>19064.260041726287</v>
      </c>
      <c r="AA40" s="219">
        <f t="shared" si="1"/>
        <v>38.990539886474686</v>
      </c>
      <c r="AB40" s="224">
        <f>IF(TOCA_current!E40=1,"",AA40/O40-1)</f>
        <v>7.1460552432565994E-2</v>
      </c>
      <c r="AC40" s="235">
        <f t="shared" si="2"/>
        <v>93</v>
      </c>
    </row>
    <row r="41" spans="2:29" x14ac:dyDescent="0.25">
      <c r="B41" s="27">
        <v>10101</v>
      </c>
      <c r="C41" s="28" t="s">
        <v>45</v>
      </c>
      <c r="D41" s="217">
        <f>IF(Init!$R$9="Yes",(TOCA_previous!AB41-(TOCA_previous!AB41/IF(TOCA_previous!Y41=0,1,TOCA_previous!Y41))*LDD_previous!D42),(TOCA_current!AI41-(TOCA_current!AI41/TOCA_current!AF41)*LDD_current!D42))*Rates_previous!$E$74*100*12</f>
        <v>23953245.214066166</v>
      </c>
      <c r="E41" s="218">
        <f>IF(Init!$R$9="Yes",(TOCA_previous!AB41-LDD_previous!D42),(TOCA_current!AI41-LDD_current!D42))*Rates_previous!$E$75*100*12</f>
        <v>-3683496.6993321986</v>
      </c>
      <c r="F41" s="218">
        <f>IF(VLOOKUP($B41,TOCA_current!$B:$AH,33,FALSE)=0,(SUMPRODUCT(LS_Demand_Rates_Restatement!$C$4:$Z$4,IF(Init!$R$9="Yes",LS_previous!$D42:$AA42,LS_current!$D42:$AA42))-SUMPRODUCT(LS_Demand_Rates_Restatement!$C$4:$Z$4,IF(Init!$R$9="Yes",LDD_previous!$F42:$AC42,LDD_current!$F42:$AC42))),(SUMPRODUCT(LS_Demand_Rates_Restatement!$C$4:$AX$4,IF(Init!$R$9="Yes",LS_previous!$D42:$AY42,LS_current!$D42:$AY42))-SUMPRODUCT(LS_Demand_Rates_Restatement!$C$4:$AX$4,IF(Init!$R$9="Yes",LDD_previous!$F42:$BA42,LDD_current!$F42:$BA42)))/2)</f>
        <v>552631.82940961246</v>
      </c>
      <c r="G41" s="218">
        <f>+SUMPRODUCT(LS_Demand_Rates_Restatement!$C$6:$Z$6,IF(Init!$R$9="Yes",Demand_previous!D42:AA42,Demand_current!D42:AA42))-SUMPRODUCT(LS_Demand_Rates_Restatement!$C$6:$Z$6,IF(Init!$R$9="Yes",LDD_previous!BB42:BY42,LDD_current!BB42:BY42))</f>
        <v>1583312.9748625634</v>
      </c>
      <c r="H41" s="218">
        <f>-IRD!C42*Rates_previous!$H$32</f>
        <v>0</v>
      </c>
      <c r="I41" s="218">
        <f>+IF(AND(L41&gt;0,J41&gt;0),-1*MIN(L41,J41)*Rates_previous!$H$33,IF(AND(L41&lt;0,K41&lt;ABS(L41)),(-1*L41-K41)*Rates_previous!$H$33,IF(AND(K41&gt;0,J41&gt;0,L41&lt;=0,ABS(L41)&lt;K41),-1*MIN(K41,K41+L41,J41)*Rates_previous!$H$33,0)))*IF(VLOOKUP($B41,TOCA_current!$B:$AH,33,FALSE)=0,1,0)*(1-TOCA_previous!AI41)</f>
        <v>4.5944817109641818</v>
      </c>
      <c r="J41" s="237">
        <f>MAX(IF(Init!$R$9="Yes",(TOCA_previous!S41/SUMPRODUCT(TOCA_previous!$D$4:$D$137,TOCA_previous!$S$4:$S$137)-TOCA_previous!Y41)*RT1SC!$C$3*VLOOKUP(Init!$R$3,Init!$K:$M,3,FALSE),V41),0)</f>
        <v>1.754627013566795</v>
      </c>
      <c r="K41" s="237">
        <f>IF(Init!$R$9="Yes",TOCA_previous!W41*VLOOKUP(Init!$R$3,Init!$K:$M,3,FALSE),W41)</f>
        <v>16924.32</v>
      </c>
      <c r="L41" s="237">
        <f>IF(Init!$R$9="No",X41,IF(TOCA_previous!AA41=0,SUM(LS_previous!D42:AA42),0))</f>
        <v>-1919.2447795199569</v>
      </c>
      <c r="M41" s="218">
        <f>+TOCA_previous!$D41*SUM('Charges_NonSlice with Prev LS'!D41:I41)</f>
        <v>22405697.913487855</v>
      </c>
      <c r="N41" s="218">
        <f>IF(Init!$R$9="Yes",TOCA_previous!AB41*RT1SC!$C$3*VLOOKUP(Init!$R$3,Init!$K:$M,3,FALSE)+IF(VLOOKUP($B41,TOCA_current!B:AO,33,FALSE)=0,SUM(LS_previous!D42:AA42),SUM(LS_previous!D42:AY42)/2),Z41)</f>
        <v>666860.82465532806</v>
      </c>
      <c r="O41" s="219">
        <f t="shared" si="0"/>
        <v>33.59876166825125</v>
      </c>
      <c r="P41" s="217">
        <f>(TOCA_current!AI41-(TOCA_current!AI41/TOCA_current!AF41)*LDD_current!D42)*Rates_current!$E$74*100*12</f>
        <v>25160088.127420798</v>
      </c>
      <c r="Q41" s="218">
        <f>(TOCA_current!AI41-LDD_current!D42)*Rates_current!$E$75*100*12</f>
        <v>-3740310.7980564153</v>
      </c>
      <c r="R41" s="218">
        <f>IF(VLOOKUP($B41,TOCA_current!$B:$AH,33,FALSE)=0,(SUMPRODUCT(LS_Demand_Rates_Restatement!$C$4:$Z$4,LS_current!$D42:$AA42)-SUMPRODUCT(LS_Demand_Rates_Restatement!$C$4:$Z$4,LDD_current!$F42:$AC42)),(SUMPRODUCT(LS_Demand_Rates_Restatement!$C$4:$AX$4,LS_current!$D42:$AY42)-SUMPRODUCT(LS_Demand_Rates_Restatement!$C$4:$AX$4,LDD_current!$F42:$BA42))/2)</f>
        <v>586675.46909184044</v>
      </c>
      <c r="S41" s="218">
        <f>+SUMPRODUCT(LS_Demand_Rates_Restatement!$C$7:$Z$7,Demand_current!D42:AA42)-SUMPRODUCT(LS_Demand_Rates_Restatement!$C$7:$Z$7,LDD_current!BB42:BY42)</f>
        <v>1665584.3011543066</v>
      </c>
      <c r="T41" s="218">
        <f>-IRD!G42*Rates_current!$H$32</f>
        <v>0</v>
      </c>
      <c r="U41" s="218">
        <f>+IF(AND(X41&gt;0,V41&gt;0),-1*MIN(X41,V41)*Rates_current!$H$33,IF(AND(X41&lt;0,W41&lt;ABS(X41)),(-1*X41-W41)*Rates_current!$H$33,0))*IF(VLOOKUP($B41,TOCA_current!$B:$AH,33,FALSE)=0,1,0)*(1-TOCA_current!AP41)</f>
        <v>0</v>
      </c>
      <c r="V41" s="237">
        <f>MAX((TOCA_current!S41/SUMPRODUCT(TOCA_current!$D$4:$D$137,TOCA_current!$S$4:$S$137)-TOCA_current!AF41)*RT1SC!$C$4*VLOOKUP(Init!$R$4,Init!$K:$M,3,FALSE),0)</f>
        <v>0</v>
      </c>
      <c r="W41" s="237">
        <f>TOCA_current!X41*VLOOKUP(Init!$R$4,Init!$K:$M,3,FALSE)</f>
        <v>26606.736000000001</v>
      </c>
      <c r="X41" s="237">
        <f>IF(TOCA_current!AH41=0,SUM(LS_current!D42:AA42),0)</f>
        <v>-4118.2466849608463</v>
      </c>
      <c r="Y41" s="218">
        <f>TOCA_current!D41*SUM('Charges_NonSlice with Prev LS'!P41:U41)</f>
        <v>23672037.09961053</v>
      </c>
      <c r="Z41" s="218">
        <f>TOCA_current!AI41*RT1SC!$C$4*VLOOKUP(Init!$R$4,Init!$K:$M,3,FALSE)+IF(VLOOKUP($B41,TOCA_current!B:AI,33,FALSE)=0,SUM(LS_current!D42:AA42),SUM(LS_current!D42:AY42)/2)</f>
        <v>657194.2935566071</v>
      </c>
      <c r="AA41" s="219">
        <f t="shared" si="1"/>
        <v>36.019845777269445</v>
      </c>
      <c r="AB41" s="224">
        <f>IF(TOCA_current!E41=1,"",AA41/O41-1)</f>
        <v>7.2058730405709204E-2</v>
      </c>
      <c r="AC41" s="235">
        <f t="shared" si="2"/>
        <v>91</v>
      </c>
    </row>
    <row r="42" spans="2:29" x14ac:dyDescent="0.25">
      <c r="B42" s="27">
        <v>10103</v>
      </c>
      <c r="C42" s="28" t="s">
        <v>46</v>
      </c>
      <c r="D42" s="217">
        <f>IF(Init!$R$9="Yes",(TOCA_previous!AB42-(TOCA_previous!AB42/IF(TOCA_previous!Y42=0,1,TOCA_previous!Y42))*LDD_previous!D43),(TOCA_current!AI42-(TOCA_current!AI42/TOCA_current!AF42)*LDD_current!D43))*Rates_previous!$E$74*100*12</f>
        <v>47045975.238479994</v>
      </c>
      <c r="E42" s="218">
        <f>IF(Init!$R$9="Yes",(TOCA_previous!AB42-LDD_previous!D43),(TOCA_current!AI42-LDD_current!D43))*Rates_previous!$E$75*100*12</f>
        <v>-7234664.5708799986</v>
      </c>
      <c r="F42" s="218">
        <f>IF(VLOOKUP($B42,TOCA_current!$B:$AH,33,FALSE)=0,(SUMPRODUCT(LS_Demand_Rates_Restatement!$C$4:$Z$4,IF(Init!$R$9="Yes",LS_previous!$D43:$AA43,LS_current!$D43:$AA43))-SUMPRODUCT(LS_Demand_Rates_Restatement!$C$4:$Z$4,IF(Init!$R$9="Yes",LDD_previous!$F43:$AC43,LDD_current!$F43:$AC43))),(SUMPRODUCT(LS_Demand_Rates_Restatement!$C$4:$AX$4,IF(Init!$R$9="Yes",LS_previous!$D43:$AY43,LS_current!$D43:$AY43))-SUMPRODUCT(LS_Demand_Rates_Restatement!$C$4:$AX$4,IF(Init!$R$9="Yes",LDD_previous!$F43:$BA43,LDD_current!$F43:$BA43)))/2)</f>
        <v>360083.38095174043</v>
      </c>
      <c r="G42" s="218">
        <f>+SUMPRODUCT(LS_Demand_Rates_Restatement!$C$6:$Z$6,IF(Init!$R$9="Yes",Demand_previous!D43:AA43,Demand_current!D43:AA43))-SUMPRODUCT(LS_Demand_Rates_Restatement!$C$6:$Z$6,IF(Init!$R$9="Yes",LDD_previous!BB43:BY43,LDD_current!BB43:BY43))</f>
        <v>0</v>
      </c>
      <c r="H42" s="218">
        <f>-IRD!C43*Rates_previous!$H$32</f>
        <v>0</v>
      </c>
      <c r="I42" s="218">
        <f>+IF(AND(L42&gt;0,J42&gt;0),-1*MIN(L42,J42)*Rates_previous!$H$33,IF(AND(L42&lt;0,K42&lt;ABS(L42)),(-1*L42-K42)*Rates_previous!$H$33,IF(AND(K42&gt;0,J42&gt;0,L42&lt;=0,ABS(L42)&lt;K42),-1*MIN(K42,K42+L42,J42)*Rates_previous!$H$33,0)))*IF(VLOOKUP($B42,TOCA_current!$B:$AH,33,FALSE)=0,1,0)*(1-TOCA_previous!AI42)</f>
        <v>0</v>
      </c>
      <c r="J42" s="237">
        <f>MAX(IF(Init!$R$9="Yes",(TOCA_previous!S42/SUMPRODUCT(TOCA_previous!$D$4:$D$137,TOCA_previous!$S$4:$S$137)-TOCA_previous!Y42)*RT1SC!$C$3*VLOOKUP(Init!$R$3,Init!$K:$M,3,FALSE),V42),0)</f>
        <v>192830.87226418927</v>
      </c>
      <c r="K42" s="237">
        <f>IF(Init!$R$9="Yes",TOCA_previous!W42*VLOOKUP(Init!$R$3,Init!$K:$M,3,FALSE),W42)</f>
        <v>78734.87999999999</v>
      </c>
      <c r="L42" s="237">
        <f>IF(Init!$R$9="No",X42,IF(TOCA_previous!AA42=0,SUM(LS_previous!D43:AA43),0))</f>
        <v>0</v>
      </c>
      <c r="M42" s="218">
        <f>+TOCA_previous!$D42*SUM('Charges_NonSlice with Prev LS'!D42:I42)</f>
        <v>40171394.048551738</v>
      </c>
      <c r="N42" s="218">
        <f>IF(Init!$R$9="Yes",TOCA_previous!AB42*RT1SC!$C$3*VLOOKUP(Init!$R$3,Init!$K:$M,3,FALSE)+IF(VLOOKUP($B42,TOCA_current!B:AO,33,FALSE)=0,SUM(LS_previous!D43:AA43),SUM(LS_previous!D43:AY43)/2),Z42)</f>
        <v>1246126.6434901685</v>
      </c>
      <c r="O42" s="219">
        <f t="shared" si="0"/>
        <v>32.237007577367216</v>
      </c>
      <c r="P42" s="217">
        <f>(TOCA_current!AI42-(TOCA_current!AI42/TOCA_current!AF42)*LDD_current!D43)*Rates_current!$E$74*100*12</f>
        <v>50951991.572937205</v>
      </c>
      <c r="Q42" s="218">
        <f>(TOCA_current!AI42-LDD_current!D43)*Rates_current!$E$75*100*12</f>
        <v>-7574547.5650793277</v>
      </c>
      <c r="R42" s="218">
        <f>IF(VLOOKUP($B42,TOCA_current!$B:$AH,33,FALSE)=0,(SUMPRODUCT(LS_Demand_Rates_Restatement!$C$4:$Z$4,LS_current!$D43:$AA43)-SUMPRODUCT(LS_Demand_Rates_Restatement!$C$4:$Z$4,LDD_current!$F43:$AC43)),(SUMPRODUCT(LS_Demand_Rates_Restatement!$C$4:$AX$4,LS_current!$D43:$AY43)-SUMPRODUCT(LS_Demand_Rates_Restatement!$C$4:$AX$4,LDD_current!$F43:$BA43))/2)</f>
        <v>569837.02519298496</v>
      </c>
      <c r="S42" s="218">
        <f>+SUMPRODUCT(LS_Demand_Rates_Restatement!$C$7:$Z$7,Demand_current!D43:AA43)-SUMPRODUCT(LS_Demand_Rates_Restatement!$C$7:$Z$7,LDD_current!BB43:BY43)</f>
        <v>0</v>
      </c>
      <c r="T42" s="218">
        <f>-IRD!G43*Rates_current!$H$32</f>
        <v>0</v>
      </c>
      <c r="U42" s="218">
        <f>+IF(AND(X42&gt;0,V42&gt;0),-1*MIN(X42,V42)*Rates_current!$H$33,IF(AND(X42&lt;0,W42&lt;ABS(X42)),(-1*X42-W42)*Rates_current!$H$33,0))*IF(VLOOKUP($B42,TOCA_current!$B:$AH,33,FALSE)=0,1,0)*(1-TOCA_current!AP42)</f>
        <v>0</v>
      </c>
      <c r="V42" s="237">
        <f>MAX((TOCA_current!S42/SUMPRODUCT(TOCA_current!$D$4:$D$137,TOCA_current!$S$4:$S$137)-TOCA_current!AF42)*RT1SC!$C$4*VLOOKUP(Init!$R$4,Init!$K:$M,3,FALSE),0)</f>
        <v>167326.91554858856</v>
      </c>
      <c r="W42" s="237">
        <f>TOCA_current!X42*VLOOKUP(Init!$R$4,Init!$K:$M,3,FALSE)</f>
        <v>0</v>
      </c>
      <c r="X42" s="237">
        <f>IF(TOCA_current!AH42=0,SUM(LS_current!D43:AA43),0)</f>
        <v>0</v>
      </c>
      <c r="Y42" s="218">
        <f>TOCA_current!D42*SUM('Charges_NonSlice with Prev LS'!P42:U42)</f>
        <v>43947281.033050857</v>
      </c>
      <c r="Z42" s="218">
        <f>TOCA_current!AI42*RT1SC!$C$4*VLOOKUP(Init!$R$4,Init!$K:$M,3,FALSE)+IF(VLOOKUP($B42,TOCA_current!B:AI,33,FALSE)=0,SUM(LS_current!D43:AA43),SUM(LS_current!D43:AY43)/2)</f>
        <v>1262610.7043864704</v>
      </c>
      <c r="AA42" s="219">
        <f t="shared" si="1"/>
        <v>34.806675470414127</v>
      </c>
      <c r="AB42" s="224">
        <f>IF(TOCA_current!E42=1,"",AA42/O42-1)</f>
        <v>7.9711737725030263E-2</v>
      </c>
      <c r="AC42" s="235">
        <f t="shared" si="2"/>
        <v>28</v>
      </c>
    </row>
    <row r="43" spans="2:29" x14ac:dyDescent="0.25">
      <c r="B43" s="27">
        <v>10105</v>
      </c>
      <c r="C43" s="28" t="s">
        <v>47</v>
      </c>
      <c r="D43" s="217">
        <f>IF(Init!$R$9="Yes",(TOCA_previous!AB43-(TOCA_previous!AB43/IF(TOCA_previous!Y43=0,1,TOCA_previous!Y43))*LDD_previous!D44),(TOCA_current!AI43-(TOCA_current!AI43/TOCA_current!AF43)*LDD_current!D44))*Rates_previous!$E$74*100*12</f>
        <v>13976738.499480002</v>
      </c>
      <c r="E43" s="218">
        <f>IF(Init!$R$9="Yes",(TOCA_previous!AB43-LDD_previous!D44),(TOCA_current!AI43-LDD_current!D44))*Rates_previous!$E$75*100*12</f>
        <v>-2149323.3868800001</v>
      </c>
      <c r="F43" s="218">
        <f>IF(VLOOKUP($B43,TOCA_current!$B:$AH,33,FALSE)=0,(SUMPRODUCT(LS_Demand_Rates_Restatement!$C$4:$Z$4,IF(Init!$R$9="Yes",LS_previous!$D44:$AA44,LS_current!$D44:$AA44))-SUMPRODUCT(LS_Demand_Rates_Restatement!$C$4:$Z$4,IF(Init!$R$9="Yes",LDD_previous!$F44:$AC44,LDD_current!$F44:$AC44))),(SUMPRODUCT(LS_Demand_Rates_Restatement!$C$4:$AX$4,IF(Init!$R$9="Yes",LS_previous!$D44:$AY44,LS_current!$D44:$AY44))-SUMPRODUCT(LS_Demand_Rates_Restatement!$C$4:$AX$4,IF(Init!$R$9="Yes",LDD_previous!$F44:$BA44,LDD_current!$F44:$BA44)))/2)</f>
        <v>-28363.426979248427</v>
      </c>
      <c r="G43" s="218">
        <f>+SUMPRODUCT(LS_Demand_Rates_Restatement!$C$6:$Z$6,IF(Init!$R$9="Yes",Demand_previous!D44:AA44,Demand_current!D44:AA44))-SUMPRODUCT(LS_Demand_Rates_Restatement!$C$6:$Z$6,IF(Init!$R$9="Yes",LDD_previous!BB44:BY44,LDD_current!BB44:BY44))</f>
        <v>0</v>
      </c>
      <c r="H43" s="218">
        <f>-IRD!C44*Rates_previous!$H$32</f>
        <v>0</v>
      </c>
      <c r="I43" s="218">
        <f>+IF(AND(L43&gt;0,J43&gt;0),-1*MIN(L43,J43)*Rates_previous!$H$33,IF(AND(L43&lt;0,K43&lt;ABS(L43)),(-1*L43-K43)*Rates_previous!$H$33,IF(AND(K43&gt;0,J43&gt;0,L43&lt;=0,ABS(L43)&lt;K43),-1*MIN(K43,K43+L43,J43)*Rates_previous!$H$33,0)))*IF(VLOOKUP($B43,TOCA_current!$B:$AH,33,FALSE)=0,1,0)*(1-TOCA_previous!AI43)</f>
        <v>0</v>
      </c>
      <c r="J43" s="237">
        <f>MAX(IF(Init!$R$9="Yes",(TOCA_previous!S43/SUMPRODUCT(TOCA_previous!$D$4:$D$137,TOCA_previous!$S$4:$S$137)-TOCA_previous!Y43)*RT1SC!$C$3*VLOOKUP(Init!$R$3,Init!$K:$M,3,FALSE),V43),0)</f>
        <v>0.21264888031114237</v>
      </c>
      <c r="K43" s="237">
        <f>IF(Init!$R$9="Yes",TOCA_previous!W43*VLOOKUP(Init!$R$3,Init!$K:$M,3,FALSE),W43)</f>
        <v>77412.12</v>
      </c>
      <c r="L43" s="237">
        <f>IF(Init!$R$9="No",X43,IF(TOCA_previous!AA43=0,SUM(LS_previous!D44:AA44),0))</f>
        <v>0</v>
      </c>
      <c r="M43" s="218">
        <f>+TOCA_previous!$D43*SUM('Charges_NonSlice with Prev LS'!D43:I43)</f>
        <v>11799051.685620753</v>
      </c>
      <c r="N43" s="218">
        <f>IF(Init!$R$9="Yes",TOCA_previous!AB43*RT1SC!$C$3*VLOOKUP(Init!$R$3,Init!$K:$M,3,FALSE)+IF(VLOOKUP($B43,TOCA_current!B:AO,33,FALSE)=0,SUM(LS_previous!D44:AA44),SUM(LS_previous!D44:AY44)/2),Z43)</f>
        <v>370207.56900526816</v>
      </c>
      <c r="O43" s="219">
        <f t="shared" si="0"/>
        <v>31.871449082805892</v>
      </c>
      <c r="P43" s="217">
        <f>(TOCA_current!AI43-(TOCA_current!AI43/TOCA_current!AF43)*LDD_current!D44)*Rates_current!$E$74*100*12</f>
        <v>14607607.26143482</v>
      </c>
      <c r="Q43" s="218">
        <f>(TOCA_current!AI43-LDD_current!D44)*Rates_current!$E$75*100*12</f>
        <v>-2171573.9188594362</v>
      </c>
      <c r="R43" s="218">
        <f>IF(VLOOKUP($B43,TOCA_current!$B:$AH,33,FALSE)=0,(SUMPRODUCT(LS_Demand_Rates_Restatement!$C$4:$Z$4,LS_current!$D44:$AA44)-SUMPRODUCT(LS_Demand_Rates_Restatement!$C$4:$Z$4,LDD_current!$F44:$AC44)),(SUMPRODUCT(LS_Demand_Rates_Restatement!$C$4:$AX$4,LS_current!$D44:$AY44)-SUMPRODUCT(LS_Demand_Rates_Restatement!$C$4:$AX$4,LDD_current!$F44:$BA44))/2)</f>
        <v>31841.264499836077</v>
      </c>
      <c r="S43" s="218">
        <f>+SUMPRODUCT(LS_Demand_Rates_Restatement!$C$7:$Z$7,Demand_current!D44:AA44)-SUMPRODUCT(LS_Demand_Rates_Restatement!$C$7:$Z$7,LDD_current!BB44:BY44)</f>
        <v>0</v>
      </c>
      <c r="T43" s="218">
        <f>-IRD!G44*Rates_current!$H$32</f>
        <v>0</v>
      </c>
      <c r="U43" s="218">
        <f>+IF(AND(X43&gt;0,V43&gt;0),-1*MIN(X43,V43)*Rates_current!$H$33,IF(AND(X43&lt;0,W43&lt;ABS(X43)),(-1*X43-W43)*Rates_current!$H$33,0))*IF(VLOOKUP($B43,TOCA_current!$B:$AH,33,FALSE)=0,1,0)*(1-TOCA_current!AP43)</f>
        <v>0</v>
      </c>
      <c r="V43" s="237">
        <f>MAX((TOCA_current!S43/SUMPRODUCT(TOCA_current!$D$4:$D$137,TOCA_current!$S$4:$S$137)-TOCA_current!AF43)*RT1SC!$C$4*VLOOKUP(Init!$R$4,Init!$K:$M,3,FALSE),0)</f>
        <v>0</v>
      </c>
      <c r="W43" s="237">
        <f>TOCA_current!X43*VLOOKUP(Init!$R$4,Init!$K:$M,3,FALSE)</f>
        <v>47644.416000000005</v>
      </c>
      <c r="X43" s="237">
        <f>IF(TOCA_current!AH43=0,SUM(LS_current!D44:AA44),0)</f>
        <v>0</v>
      </c>
      <c r="Y43" s="218">
        <f>TOCA_current!D43*SUM('Charges_NonSlice with Prev LS'!P43:U43)</f>
        <v>12467874.607075218</v>
      </c>
      <c r="Z43" s="218">
        <f>TOCA_current!AI43*RT1SC!$C$4*VLOOKUP(Init!$R$4,Init!$K:$M,3,FALSE)+IF(VLOOKUP($B43,TOCA_current!B:AI,33,FALSE)=0,SUM(LS_current!D44:AA44),SUM(LS_current!D44:AY44)/2)</f>
        <v>361979.558493716</v>
      </c>
      <c r="AA43" s="219">
        <f t="shared" si="1"/>
        <v>34.443587530072257</v>
      </c>
      <c r="AB43" s="224">
        <f>IF(TOCA_current!E43=1,"",AA43/O43-1)</f>
        <v>8.0703530002154578E-2</v>
      </c>
      <c r="AC43" s="235">
        <f t="shared" si="2"/>
        <v>13</v>
      </c>
    </row>
    <row r="44" spans="2:29" x14ac:dyDescent="0.25">
      <c r="B44" s="27">
        <v>10106</v>
      </c>
      <c r="C44" s="28" t="s">
        <v>48</v>
      </c>
      <c r="D44" s="217">
        <f>IF(Init!$R$9="Yes",(TOCA_previous!AB44-(TOCA_previous!AB44/IF(TOCA_previous!Y44=0,1,TOCA_previous!Y44))*LDD_previous!D45),(TOCA_current!AI44-(TOCA_current!AI44/TOCA_current!AF44)*LDD_current!D45))*Rates_previous!$E$74*100*12</f>
        <v>6905484.9524843991</v>
      </c>
      <c r="E44" s="218">
        <f>IF(Init!$R$9="Yes",(TOCA_previous!AB44-LDD_previous!D45),(TOCA_current!AI44-LDD_current!D45))*Rates_previous!$E$75*100*12</f>
        <v>-1061915.8616064</v>
      </c>
      <c r="F44" s="218">
        <f>IF(VLOOKUP($B44,TOCA_current!$B:$AH,33,FALSE)=0,(SUMPRODUCT(LS_Demand_Rates_Restatement!$C$4:$Z$4,IF(Init!$R$9="Yes",LS_previous!$D45:$AA45,LS_current!$D45:$AA45))-SUMPRODUCT(LS_Demand_Rates_Restatement!$C$4:$Z$4,IF(Init!$R$9="Yes",LDD_previous!$F45:$AC45,LDD_current!$F45:$AC45))),(SUMPRODUCT(LS_Demand_Rates_Restatement!$C$4:$AX$4,IF(Init!$R$9="Yes",LS_previous!$D45:$AY45,LS_current!$D45:$AY45))-SUMPRODUCT(LS_Demand_Rates_Restatement!$C$4:$AX$4,IF(Init!$R$9="Yes",LDD_previous!$F45:$BA45,LDD_current!$F45:$BA45)))/2)</f>
        <v>-25269.456125409062</v>
      </c>
      <c r="G44" s="218">
        <f>+SUMPRODUCT(LS_Demand_Rates_Restatement!$C$6:$Z$6,IF(Init!$R$9="Yes",Demand_previous!D45:AA45,Demand_current!D45:AA45))-SUMPRODUCT(LS_Demand_Rates_Restatement!$C$6:$Z$6,IF(Init!$R$9="Yes",LDD_previous!BB45:BY45,LDD_current!BB45:BY45))</f>
        <v>275556.44521990209</v>
      </c>
      <c r="H44" s="218">
        <f>-IRD!C45*Rates_previous!$H$32</f>
        <v>0</v>
      </c>
      <c r="I44" s="218">
        <f>+IF(AND(L44&gt;0,J44&gt;0),-1*MIN(L44,J44)*Rates_previous!$H$33,IF(AND(L44&lt;0,K44&lt;ABS(L44)),(-1*L44-K44)*Rates_previous!$H$33,IF(AND(K44&gt;0,J44&gt;0,L44&lt;=0,ABS(L44)&lt;K44),-1*MIN(K44,K44+L44,J44)*Rates_previous!$H$33,0)))*IF(VLOOKUP($B44,TOCA_current!$B:$AH,33,FALSE)=0,1,0)*(1-TOCA_previous!AI44)</f>
        <v>0</v>
      </c>
      <c r="J44" s="237">
        <f>MAX(IF(Init!$R$9="Yes",(TOCA_previous!S44/SUMPRODUCT(TOCA_previous!$D$4:$D$137,TOCA_previous!$S$4:$S$137)-TOCA_previous!Y44)*RT1SC!$C$3*VLOOKUP(Init!$R$3,Init!$K:$M,3,FALSE),V44),0)</f>
        <v>15858.040491318983</v>
      </c>
      <c r="K44" s="237">
        <f>IF(Init!$R$9="Yes",TOCA_previous!W44*VLOOKUP(Init!$R$3,Init!$K:$M,3,FALSE),W44)</f>
        <v>0</v>
      </c>
      <c r="L44" s="237">
        <f>IF(Init!$R$9="No",X44,IF(TOCA_previous!AA44=0,SUM(LS_previous!D45:AA45),0))</f>
        <v>0</v>
      </c>
      <c r="M44" s="218">
        <f>+TOCA_previous!$D44*SUM('Charges_NonSlice with Prev LS'!D44:I44)</f>
        <v>0</v>
      </c>
      <c r="N44" s="218">
        <f>IF(Init!$R$9="Yes",TOCA_previous!AB44*RT1SC!$C$3*VLOOKUP(Init!$R$3,Init!$K:$M,3,FALSE)+IF(VLOOKUP($B44,TOCA_current!B:AO,33,FALSE)=0,SUM(LS_previous!D45:AA45),SUM(LS_previous!D45:AY45)/2),Z44)</f>
        <v>196685.720032788</v>
      </c>
      <c r="O44" s="219">
        <f t="shared" si="0"/>
        <v>0</v>
      </c>
      <c r="P44" s="217">
        <f>(TOCA_current!AI44-(TOCA_current!AI44/TOCA_current!AF44)*LDD_current!D45)*Rates_current!$E$74*100*12</f>
        <v>7628756.2442871965</v>
      </c>
      <c r="Q44" s="218">
        <f>(TOCA_current!AI44-LDD_current!D45)*Rates_current!$E$75*100*12</f>
        <v>-1134094.5712010413</v>
      </c>
      <c r="R44" s="218">
        <f>IF(VLOOKUP($B44,TOCA_current!$B:$AH,33,FALSE)=0,(SUMPRODUCT(LS_Demand_Rates_Restatement!$C$4:$Z$4,LS_current!$D45:$AA45)-SUMPRODUCT(LS_Demand_Rates_Restatement!$C$4:$Z$4,LDD_current!$F45:$AC45)),(SUMPRODUCT(LS_Demand_Rates_Restatement!$C$4:$AX$4,LS_current!$D45:$AY45)-SUMPRODUCT(LS_Demand_Rates_Restatement!$C$4:$AX$4,LDD_current!$F45:$BA45))/2)</f>
        <v>-13991.423734303147</v>
      </c>
      <c r="S44" s="218">
        <f>+SUMPRODUCT(LS_Demand_Rates_Restatement!$C$7:$Z$7,Demand_current!D45:AA45)-SUMPRODUCT(LS_Demand_Rates_Restatement!$C$7:$Z$7,LDD_current!BB45:BY45)</f>
        <v>-22586.603421188654</v>
      </c>
      <c r="T44" s="218">
        <f>-IRD!G45*Rates_current!$H$32</f>
        <v>0</v>
      </c>
      <c r="U44" s="218">
        <f>+IF(AND(X44&gt;0,V44&gt;0),-1*MIN(X44,V44)*Rates_current!$H$33,IF(AND(X44&lt;0,W44&lt;ABS(X44)),(-1*X44-W44)*Rates_current!$H$33,0))*IF(VLOOKUP($B44,TOCA_current!$B:$AH,33,FALSE)=0,1,0)*(1-TOCA_current!AP44)</f>
        <v>0</v>
      </c>
      <c r="V44" s="237">
        <f>MAX((TOCA_current!S44/SUMPRODUCT(TOCA_current!$D$4:$D$137,TOCA_current!$S$4:$S$137)-TOCA_current!AF44)*RT1SC!$C$4*VLOOKUP(Init!$R$4,Init!$K:$M,3,FALSE),0)</f>
        <v>4433.7943131350657</v>
      </c>
      <c r="W44" s="237">
        <f>TOCA_current!X44*VLOOKUP(Init!$R$4,Init!$K:$M,3,FALSE)</f>
        <v>0</v>
      </c>
      <c r="X44" s="237">
        <f>IF(TOCA_current!AH44=0,SUM(LS_current!D45:AA45),0)</f>
        <v>0</v>
      </c>
      <c r="Y44" s="218">
        <f>TOCA_current!D44*SUM('Charges_NonSlice with Prev LS'!P44:U44)</f>
        <v>0</v>
      </c>
      <c r="Z44" s="218">
        <f>TOCA_current!AI44*RT1SC!$C$4*VLOOKUP(Init!$R$4,Init!$K:$M,3,FALSE)+IF(VLOOKUP($B44,TOCA_current!B:AI,33,FALSE)=0,SUM(LS_current!D45:AA45),SUM(LS_current!D45:AY45)/2)</f>
        <v>203272.699431096</v>
      </c>
      <c r="AA44" s="219">
        <f t="shared" si="1"/>
        <v>0</v>
      </c>
      <c r="AB44" s="224" t="str">
        <f>IF(TOCA_current!E44=1,"",AA44/O44-1)</f>
        <v/>
      </c>
      <c r="AC44" s="235" t="str">
        <f t="shared" si="2"/>
        <v/>
      </c>
    </row>
    <row r="45" spans="2:29" x14ac:dyDescent="0.25">
      <c r="B45" s="27">
        <v>10109</v>
      </c>
      <c r="C45" s="28" t="s">
        <v>49</v>
      </c>
      <c r="D45" s="217">
        <f>IF(Init!$R$9="Yes",(TOCA_previous!AB45-(TOCA_previous!AB45/IF(TOCA_previous!Y45=0,1,TOCA_previous!Y45))*LDD_previous!D46),(TOCA_current!AI45-(TOCA_current!AI45/TOCA_current!AF45)*LDD_current!D46))*Rates_previous!$E$74*100*12</f>
        <v>3730581.2515085433</v>
      </c>
      <c r="E45" s="218">
        <f>IF(Init!$R$9="Yes",(TOCA_previous!AB45-LDD_previous!D46),(TOCA_current!AI45-LDD_current!D46))*Rates_previous!$E$75*100*12</f>
        <v>-573683.59083356161</v>
      </c>
      <c r="F45" s="218">
        <f>IF(VLOOKUP($B45,TOCA_current!$B:$AH,33,FALSE)=0,(SUMPRODUCT(LS_Demand_Rates_Restatement!$C$4:$Z$4,IF(Init!$R$9="Yes",LS_previous!$D46:$AA46,LS_current!$D46:$AA46))-SUMPRODUCT(LS_Demand_Rates_Restatement!$C$4:$Z$4,IF(Init!$R$9="Yes",LDD_previous!$F46:$AC46,LDD_current!$F46:$AC46))),(SUMPRODUCT(LS_Demand_Rates_Restatement!$C$4:$AX$4,IF(Init!$R$9="Yes",LS_previous!$D46:$AY46,LS_current!$D46:$AY46))-SUMPRODUCT(LS_Demand_Rates_Restatement!$C$4:$AX$4,IF(Init!$R$9="Yes",LDD_previous!$F46:$BA46,LDD_current!$F46:$BA46)))/2)</f>
        <v>306157.23397790693</v>
      </c>
      <c r="G45" s="218">
        <f>+SUMPRODUCT(LS_Demand_Rates_Restatement!$C$6:$Z$6,IF(Init!$R$9="Yes",Demand_previous!D46:AA46,Demand_current!D46:AA46))-SUMPRODUCT(LS_Demand_Rates_Restatement!$C$6:$Z$6,IF(Init!$R$9="Yes",LDD_previous!BB46:BY46,LDD_current!BB46:BY46))</f>
        <v>162359.55106584638</v>
      </c>
      <c r="H45" s="218">
        <f>-IRD!C46*Rates_previous!$H$32</f>
        <v>-211003.35000000003</v>
      </c>
      <c r="I45" s="218">
        <f>+IF(AND(L45&gt;0,J45&gt;0),-1*MIN(L45,J45)*Rates_previous!$H$33,IF(AND(L45&lt;0,K45&lt;ABS(L45)),(-1*L45-K45)*Rates_previous!$H$33,IF(AND(K45&gt;0,J45&gt;0,L45&lt;=0,ABS(L45)&lt;K45),-1*MIN(K45,K45+L45,J45)*Rates_previous!$H$33,0)))*IF(VLOOKUP($B45,TOCA_current!$B:$AH,33,FALSE)=0,1,0)*(1-TOCA_previous!AI45)</f>
        <v>3.1862688320039205</v>
      </c>
      <c r="J45" s="237">
        <f>MAX(IF(Init!$R$9="Yes",(TOCA_previous!S45/SUMPRODUCT(TOCA_previous!$D$4:$D$137,TOCA_previous!$S$4:$S$137)-TOCA_previous!Y45)*RT1SC!$C$3*VLOOKUP(Init!$R$3,Init!$K:$M,3,FALSE),V45),0)</f>
        <v>1.2453427999556939</v>
      </c>
      <c r="K45" s="237">
        <f>IF(Init!$R$9="Yes",TOCA_previous!W45*VLOOKUP(Init!$R$3,Init!$K:$M,3,FALSE),W45)</f>
        <v>0</v>
      </c>
      <c r="L45" s="237">
        <f>IF(Init!$R$9="No",X45,IF(TOCA_previous!AA45=0,SUM(LS_previous!D46:AA46),0))</f>
        <v>14639.104564960009</v>
      </c>
      <c r="M45" s="218">
        <f>+TOCA_previous!$D45*SUM('Charges_NonSlice with Prev LS'!D45:I45)</f>
        <v>3414414.281987567</v>
      </c>
      <c r="N45" s="218">
        <f>IF(Init!$R$9="Yes",TOCA_previous!AB45*RT1SC!$C$3*VLOOKUP(Init!$R$3,Init!$K:$M,3,FALSE)+IF(VLOOKUP($B45,TOCA_current!B:AO,33,FALSE)=0,SUM(LS_previous!D46:AA46),SUM(LS_previous!D46:AY46)/2),Z45)</f>
        <v>121238.23929955601</v>
      </c>
      <c r="O45" s="219">
        <f t="shared" si="0"/>
        <v>28.16284945833976</v>
      </c>
      <c r="P45" s="217">
        <f>(TOCA_current!AI45-(TOCA_current!AI45/TOCA_current!AF45)*LDD_current!D46)*Rates_current!$E$74*100*12</f>
        <v>3940604.0176741239</v>
      </c>
      <c r="Q45" s="218">
        <f>(TOCA_current!AI45-LDD_current!D46)*Rates_current!$E$75*100*12</f>
        <v>-585812.0879198187</v>
      </c>
      <c r="R45" s="218">
        <f>IF(VLOOKUP($B45,TOCA_current!$B:$AH,33,FALSE)=0,(SUMPRODUCT(LS_Demand_Rates_Restatement!$C$4:$Z$4,LS_current!$D46:$AA46)-SUMPRODUCT(LS_Demand_Rates_Restatement!$C$4:$Z$4,LDD_current!$F46:$AC46)),(SUMPRODUCT(LS_Demand_Rates_Restatement!$C$4:$AX$4,LS_current!$D46:$AY46)-SUMPRODUCT(LS_Demand_Rates_Restatement!$C$4:$AX$4,LDD_current!$F46:$BA46))/2)</f>
        <v>353237.7097239861</v>
      </c>
      <c r="S45" s="218">
        <f>+SUMPRODUCT(LS_Demand_Rates_Restatement!$C$7:$Z$7,Demand_current!D46:AA46)-SUMPRODUCT(LS_Demand_Rates_Restatement!$C$7:$Z$7,LDD_current!BB46:BY46)</f>
        <v>176291.29019535225</v>
      </c>
      <c r="T45" s="218">
        <f>-IRD!G46*Rates_current!$H$32</f>
        <v>-248350.94295000003</v>
      </c>
      <c r="U45" s="218">
        <f>+IF(AND(X45&gt;0,V45&gt;0),-1*MIN(X45,V45)*Rates_current!$H$33,IF(AND(X45&lt;0,W45&lt;ABS(X45)),(-1*X45-W45)*Rates_current!$H$33,0))*IF(VLOOKUP($B45,TOCA_current!$B:$AH,33,FALSE)=0,1,0)*(1-TOCA_current!AP45)</f>
        <v>19.33362663688488</v>
      </c>
      <c r="V45" s="237">
        <f>MAX((TOCA_current!S45/SUMPRODUCT(TOCA_current!$D$4:$D$137,TOCA_current!$S$4:$S$137)-TOCA_current!AF45)*RT1SC!$C$4*VLOOKUP(Init!$R$4,Init!$K:$M,3,FALSE),0)</f>
        <v>2.3581037872800117</v>
      </c>
      <c r="W45" s="237">
        <f>TOCA_current!X45*VLOOKUP(Init!$R$4,Init!$K:$M,3,FALSE)</f>
        <v>0</v>
      </c>
      <c r="X45" s="237">
        <f>IF(TOCA_current!AH45=0,SUM(LS_current!D46:AA46),0)</f>
        <v>15835.114257129375</v>
      </c>
      <c r="Y45" s="218">
        <f>TOCA_current!D45*SUM('Charges_NonSlice with Prev LS'!P45:U45)</f>
        <v>3635989.3203502805</v>
      </c>
      <c r="Z45" s="218">
        <f>TOCA_current!AI45*RT1SC!$C$4*VLOOKUP(Init!$R$4,Init!$K:$M,3,FALSE)+IF(VLOOKUP($B45,TOCA_current!B:AI,33,FALSE)=0,SUM(LS_current!D46:AA46),SUM(LS_current!D46:AY46)/2)</f>
        <v>121240.77124810537</v>
      </c>
      <c r="AA45" s="219">
        <f t="shared" si="1"/>
        <v>29.989823414349981</v>
      </c>
      <c r="AB45" s="224">
        <f>IF(TOCA_current!E45=1,"",AA45/O45-1)</f>
        <v>6.4871772251340998E-2</v>
      </c>
      <c r="AC45" s="235">
        <f t="shared" si="2"/>
        <v>109</v>
      </c>
    </row>
    <row r="46" spans="2:29" x14ac:dyDescent="0.25">
      <c r="B46" s="27">
        <v>10111</v>
      </c>
      <c r="C46" s="28" t="s">
        <v>50</v>
      </c>
      <c r="D46" s="217">
        <f>IF(Init!$R$9="Yes",(TOCA_previous!AB46-(TOCA_previous!AB46/IF(TOCA_previous!Y46=0,1,TOCA_previous!Y46))*LDD_previous!D47),(TOCA_current!AI46-(TOCA_current!AI46/TOCA_current!AF46)*LDD_current!D47))*Rates_previous!$E$74*100*12</f>
        <v>998203.02384297608</v>
      </c>
      <c r="E46" s="218">
        <f>IF(Init!$R$9="Yes",(TOCA_previous!AB46-LDD_previous!D47),(TOCA_current!AI46-LDD_current!D47))*Rates_previous!$E$75*100*12</f>
        <v>-153502.27122585601</v>
      </c>
      <c r="F46" s="218">
        <f>IF(VLOOKUP($B46,TOCA_current!$B:$AH,33,FALSE)=0,(SUMPRODUCT(LS_Demand_Rates_Restatement!$C$4:$Z$4,IF(Init!$R$9="Yes",LS_previous!$D47:$AA47,LS_current!$D47:$AA47))-SUMPRODUCT(LS_Demand_Rates_Restatement!$C$4:$Z$4,IF(Init!$R$9="Yes",LDD_previous!$F47:$AC47,LDD_current!$F47:$AC47))),(SUMPRODUCT(LS_Demand_Rates_Restatement!$C$4:$AX$4,IF(Init!$R$9="Yes",LS_previous!$D47:$AY47,LS_current!$D47:$AY47))-SUMPRODUCT(LS_Demand_Rates_Restatement!$C$4:$AX$4,IF(Init!$R$9="Yes",LDD_previous!$F47:$BA47,LDD_current!$F47:$BA47)))/2)</f>
        <v>-78868.415138572469</v>
      </c>
      <c r="G46" s="218">
        <f>+SUMPRODUCT(LS_Demand_Rates_Restatement!$C$6:$Z$6,IF(Init!$R$9="Yes",Demand_previous!D47:AA47,Demand_current!D47:AA47))-SUMPRODUCT(LS_Demand_Rates_Restatement!$C$6:$Z$6,IF(Init!$R$9="Yes",LDD_previous!BB47:BY47,LDD_current!BB47:BY47))</f>
        <v>30501.374442040571</v>
      </c>
      <c r="H46" s="218">
        <f>-IRD!C47*Rates_previous!$H$32</f>
        <v>-52276.489999999991</v>
      </c>
      <c r="I46" s="218">
        <f>+IF(AND(L46&gt;0,J46&gt;0),-1*MIN(L46,J46)*Rates_previous!$H$33,IF(AND(L46&lt;0,K46&lt;ABS(L46)),(-1*L46-K46)*Rates_previous!$H$33,IF(AND(K46&gt;0,J46&gt;0,L46&lt;=0,ABS(L46)&lt;K46),-1*MIN(K46,K46+L46,J46)*Rates_previous!$H$33,0)))*IF(VLOOKUP($B46,TOCA_current!$B:$AH,33,FALSE)=0,1,0)*(1-TOCA_previous!AI46)</f>
        <v>-7530.7429487442942</v>
      </c>
      <c r="J46" s="237">
        <f>MAX(IF(Init!$R$9="Yes",(TOCA_previous!S46/SUMPRODUCT(TOCA_previous!$D$4:$D$137,TOCA_previous!$S$4:$S$137)-TOCA_previous!Y46)*RT1SC!$C$3*VLOOKUP(Init!$R$3,Init!$K:$M,3,FALSE),V46),0)</f>
        <v>2.7563324506006097</v>
      </c>
      <c r="K46" s="237">
        <f>IF(Init!$R$9="Yes",TOCA_previous!W46*VLOOKUP(Init!$R$3,Init!$K:$M,3,FALSE),W46)</f>
        <v>0</v>
      </c>
      <c r="L46" s="237">
        <f>IF(Init!$R$9="No",X46,IF(TOCA_previous!AA46=0,SUM(LS_previous!D47:AA47),0))</f>
        <v>-2935.7973465599962</v>
      </c>
      <c r="M46" s="218">
        <f>+TOCA_previous!$D46*SUM('Charges_NonSlice with Prev LS'!D46:I46)</f>
        <v>736526.47897184384</v>
      </c>
      <c r="N46" s="218">
        <f>IF(Init!$R$9="Yes",TOCA_previous!AB46*RT1SC!$C$3*VLOOKUP(Init!$R$3,Init!$K:$M,3,FALSE)+IF(VLOOKUP($B46,TOCA_current!B:AO,33,FALSE)=0,SUM(LS_previous!D47:AA47),SUM(LS_previous!D47:AY47)/2),Z46)</f>
        <v>25513.910327183999</v>
      </c>
      <c r="O46" s="219">
        <f t="shared" si="0"/>
        <v>28.867643945079866</v>
      </c>
      <c r="P46" s="217">
        <f>(TOCA_current!AI46-(TOCA_current!AI46/TOCA_current!AF46)*LDD_current!D47)*Rates_current!$E$74*100*12</f>
        <v>957651.88980460283</v>
      </c>
      <c r="Q46" s="218">
        <f>(TOCA_current!AI46-LDD_current!D47)*Rates_current!$E$75*100*12</f>
        <v>-142364.99037980422</v>
      </c>
      <c r="R46" s="218">
        <f>IF(VLOOKUP($B46,TOCA_current!$B:$AH,33,FALSE)=0,(SUMPRODUCT(LS_Demand_Rates_Restatement!$C$4:$Z$4,LS_current!$D47:$AA47)-SUMPRODUCT(LS_Demand_Rates_Restatement!$C$4:$Z$4,LDD_current!$F47:$AC47)),(SUMPRODUCT(LS_Demand_Rates_Restatement!$C$4:$AX$4,LS_current!$D47:$AY47)-SUMPRODUCT(LS_Demand_Rates_Restatement!$C$4:$AX$4,LDD_current!$F47:$BA47))/2)</f>
        <v>4353.4634475803869</v>
      </c>
      <c r="S46" s="218">
        <f>+SUMPRODUCT(LS_Demand_Rates_Restatement!$C$7:$Z$7,Demand_current!D47:AA47)-SUMPRODUCT(LS_Demand_Rates_Restatement!$C$7:$Z$7,LDD_current!BB47:BY47)</f>
        <v>32324.29488519764</v>
      </c>
      <c r="T46" s="218">
        <f>-IRD!G47*Rates_current!$H$32</f>
        <v>-61529.428729999992</v>
      </c>
      <c r="U46" s="218">
        <f>+IF(AND(X46&gt;0,V46&gt;0),-1*MIN(X46,V46)*Rates_current!$H$33,IF(AND(X46&lt;0,W46&lt;ABS(X46)),(-1*X46-W46)*Rates_current!$H$33,0))*IF(VLOOKUP($B46,TOCA_current!$B:$AH,33,FALSE)=0,1,0)*(1-TOCA_current!AP46)</f>
        <v>-21.498841125822555</v>
      </c>
      <c r="V46" s="237">
        <f>MAX((TOCA_current!S46/SUMPRODUCT(TOCA_current!$D$4:$D$137,TOCA_current!$S$4:$S$137)-TOCA_current!AF46)*RT1SC!$C$4*VLOOKUP(Init!$R$4,Init!$K:$M,3,FALSE),0)</f>
        <v>2617.9578748038971</v>
      </c>
      <c r="W46" s="237">
        <f>TOCA_current!X46*VLOOKUP(Init!$R$4,Init!$K:$M,3,FALSE)</f>
        <v>0</v>
      </c>
      <c r="X46" s="237">
        <f>IF(TOCA_current!AH46=0,SUM(LS_current!D47:AA47),0)</f>
        <v>-2.6120941772459219</v>
      </c>
      <c r="Y46" s="218">
        <f>TOCA_current!D46*SUM('Charges_NonSlice with Prev LS'!P46:U46)</f>
        <v>790413.73018645064</v>
      </c>
      <c r="Z46" s="218">
        <f>TOCA_current!AI46*RT1SC!$C$4*VLOOKUP(Init!$R$4,Init!$K:$M,3,FALSE)+IF(VLOOKUP($B46,TOCA_current!B:AI,33,FALSE)=0,SUM(LS_current!D47:AA47),SUM(LS_current!D47:AY47)/2)</f>
        <v>25514.586060062753</v>
      </c>
      <c r="AA46" s="219">
        <f t="shared" si="1"/>
        <v>30.978896868080589</v>
      </c>
      <c r="AB46" s="224">
        <f>IF(TOCA_current!E46=1,"",AA46/O46-1)</f>
        <v>7.3135616021083649E-2</v>
      </c>
      <c r="AC46" s="235">
        <f t="shared" si="2"/>
        <v>84</v>
      </c>
    </row>
    <row r="47" spans="2:29" x14ac:dyDescent="0.25">
      <c r="B47" s="27">
        <v>10112</v>
      </c>
      <c r="C47" s="28" t="s">
        <v>51</v>
      </c>
      <c r="D47" s="217">
        <f>IF(Init!$R$9="Yes",(TOCA_previous!AB47-(TOCA_previous!AB47/IF(TOCA_previous!Y47=0,1,TOCA_previous!Y47))*LDD_previous!D48),(TOCA_current!AI47-(TOCA_current!AI47/TOCA_current!AF47)*LDD_current!D48))*Rates_previous!$E$74*100*12</f>
        <v>18960715.47792</v>
      </c>
      <c r="E47" s="218">
        <f>IF(Init!$R$9="Yes",(TOCA_previous!AB47-LDD_previous!D48),(TOCA_current!AI47-LDD_current!D48))*Rates_previous!$E$75*100*12</f>
        <v>-2915752.4275200004</v>
      </c>
      <c r="F47" s="218">
        <f>IF(VLOOKUP($B47,TOCA_current!$B:$AH,33,FALSE)=0,(SUMPRODUCT(LS_Demand_Rates_Restatement!$C$4:$Z$4,IF(Init!$R$9="Yes",LS_previous!$D48:$AA48,LS_current!$D48:$AA48))-SUMPRODUCT(LS_Demand_Rates_Restatement!$C$4:$Z$4,IF(Init!$R$9="Yes",LDD_previous!$F48:$AC48,LDD_current!$F48:$AC48))),(SUMPRODUCT(LS_Demand_Rates_Restatement!$C$4:$AX$4,IF(Init!$R$9="Yes",LS_previous!$D48:$AY48,LS_current!$D48:$AY48))-SUMPRODUCT(LS_Demand_Rates_Restatement!$C$4:$AX$4,IF(Init!$R$9="Yes",LDD_previous!$F48:$BA48,LDD_current!$F48:$BA48)))/2)</f>
        <v>-217290.21136347335</v>
      </c>
      <c r="G47" s="218">
        <f>+SUMPRODUCT(LS_Demand_Rates_Restatement!$C$6:$Z$6,IF(Init!$R$9="Yes",Demand_previous!D48:AA48,Demand_current!D48:AA48))-SUMPRODUCT(LS_Demand_Rates_Restatement!$C$6:$Z$6,IF(Init!$R$9="Yes",LDD_previous!BB48:BY48,LDD_current!BB48:BY48))</f>
        <v>1040538.5773854165</v>
      </c>
      <c r="H47" s="218">
        <f>-IRD!C48*Rates_previous!$H$32</f>
        <v>0</v>
      </c>
      <c r="I47" s="218">
        <f>+IF(AND(L47&gt;0,J47&gt;0),-1*MIN(L47,J47)*Rates_previous!$H$33,IF(AND(L47&lt;0,K47&lt;ABS(L47)),(-1*L47-K47)*Rates_previous!$H$33,IF(AND(K47&gt;0,J47&gt;0,L47&lt;=0,ABS(L47)&lt;K47),-1*MIN(K47,K47+L47,J47)*Rates_previous!$H$33,0)))*IF(VLOOKUP($B47,TOCA_current!$B:$AH,33,FALSE)=0,1,0)*(1-TOCA_previous!AI47)</f>
        <v>-41034.994401868782</v>
      </c>
      <c r="J47" s="237">
        <f>MAX(IF(Init!$R$9="Yes",(TOCA_previous!S47/SUMPRODUCT(TOCA_previous!$D$4:$D$137,TOCA_previous!$S$4:$S$137)-TOCA_previous!Y47)*RT1SC!$C$3*VLOOKUP(Init!$R$3,Init!$K:$M,3,FALSE),V47),0)</f>
        <v>28653.69817507601</v>
      </c>
      <c r="K47" s="237">
        <f>IF(Init!$R$9="Yes",TOCA_previous!W47*VLOOKUP(Init!$R$3,Init!$K:$M,3,FALSE),W47)</f>
        <v>0</v>
      </c>
      <c r="L47" s="237">
        <f>IF(Init!$R$9="No",X47,IF(TOCA_previous!AA47=0,SUM(LS_previous!D48:AA48),0))</f>
        <v>-14867.751594879994</v>
      </c>
      <c r="M47" s="218">
        <f>+TOCA_previous!$D47*SUM('Charges_NonSlice with Prev LS'!D47:I47)</f>
        <v>16827176.422020074</v>
      </c>
      <c r="N47" s="218">
        <f>IF(Init!$R$9="Yes",TOCA_previous!AB47*RT1SC!$C$3*VLOOKUP(Init!$R$3,Init!$K:$M,3,FALSE)+IF(VLOOKUP($B47,TOCA_current!B:AO,33,FALSE)=0,SUM(LS_previous!D48:AA48),SUM(LS_previous!D48:AY48)/2),Z47)</f>
        <v>487378.05179883202</v>
      </c>
      <c r="O47" s="219">
        <f t="shared" si="0"/>
        <v>34.525921632937184</v>
      </c>
      <c r="P47" s="217">
        <f>(TOCA_current!AI47-(TOCA_current!AI47/TOCA_current!AF47)*LDD_current!D48)*Rates_current!$E$74*100*12</f>
        <v>19834493.454857584</v>
      </c>
      <c r="Q47" s="218">
        <f>(TOCA_current!AI47-LDD_current!D48)*Rates_current!$E$75*100*12</f>
        <v>-2948605.3334737727</v>
      </c>
      <c r="R47" s="218">
        <f>IF(VLOOKUP($B47,TOCA_current!$B:$AH,33,FALSE)=0,(SUMPRODUCT(LS_Demand_Rates_Restatement!$C$4:$Z$4,LS_current!$D48:$AA48)-SUMPRODUCT(LS_Demand_Rates_Restatement!$C$4:$Z$4,LDD_current!$F48:$AC48)),(SUMPRODUCT(LS_Demand_Rates_Restatement!$C$4:$AX$4,LS_current!$D48:$AY48)-SUMPRODUCT(LS_Demand_Rates_Restatement!$C$4:$AX$4,LDD_current!$F48:$BA48))/2)</f>
        <v>171735.43164424296</v>
      </c>
      <c r="S47" s="218">
        <f>+SUMPRODUCT(LS_Demand_Rates_Restatement!$C$7:$Z$7,Demand_current!D48:AA48)-SUMPRODUCT(LS_Demand_Rates_Restatement!$C$7:$Z$7,LDD_current!BB48:BY48)</f>
        <v>1126796.5836909011</v>
      </c>
      <c r="T47" s="218">
        <f>-IRD!G48*Rates_current!$H$32</f>
        <v>0</v>
      </c>
      <c r="U47" s="218">
        <f>+IF(AND(X47&gt;0,V47&gt;0),-1*MIN(X47,V47)*Rates_current!$H$33,IF(AND(X47&lt;0,W47&lt;ABS(X47)),(-1*X47-W47)*Rates_current!$H$33,0))*IF(VLOOKUP($B47,TOCA_current!$B:$AH,33,FALSE)=0,1,0)*(1-TOCA_current!AP47)</f>
        <v>-36432.321202333718</v>
      </c>
      <c r="V47" s="237">
        <f>MAX((TOCA_current!S47/SUMPRODUCT(TOCA_current!$D$4:$D$137,TOCA_current!$S$4:$S$137)-TOCA_current!AF47)*RT1SC!$C$4*VLOOKUP(Init!$R$4,Init!$K:$M,3,FALSE),0)</f>
        <v>15172.132937555309</v>
      </c>
      <c r="W47" s="237">
        <f>TOCA_current!X47*VLOOKUP(Init!$R$4,Init!$K:$M,3,FALSE)</f>
        <v>0</v>
      </c>
      <c r="X47" s="237">
        <f>IF(TOCA_current!AH47=0,SUM(LS_current!D48:AA48),0)</f>
        <v>-4116.6464635405337</v>
      </c>
      <c r="Y47" s="218">
        <f>TOCA_current!D47*SUM('Charges_NonSlice with Prev LS'!P47:U47)</f>
        <v>18147987.815516621</v>
      </c>
      <c r="Z47" s="218">
        <f>TOCA_current!AI47*RT1SC!$C$4*VLOOKUP(Init!$R$4,Init!$K:$M,3,FALSE)+IF(VLOOKUP($B47,TOCA_current!B:AI,33,FALSE)=0,SUM(LS_current!D48:AA48),SUM(LS_current!D48:AY48)/2)</f>
        <v>487389.98115691548</v>
      </c>
      <c r="AA47" s="219">
        <f t="shared" si="1"/>
        <v>37.235044865794784</v>
      </c>
      <c r="AB47" s="224">
        <f>IF(TOCA_current!E47=1,"",AA47/O47-1)</f>
        <v>7.8466355269518395E-2</v>
      </c>
      <c r="AC47" s="235">
        <f t="shared" si="2"/>
        <v>46</v>
      </c>
    </row>
    <row r="48" spans="2:29" x14ac:dyDescent="0.25">
      <c r="B48" s="27">
        <v>10113</v>
      </c>
      <c r="C48" s="28" t="s">
        <v>52</v>
      </c>
      <c r="D48" s="217">
        <f>IF(Init!$R$9="Yes",(TOCA_previous!AB48-(TOCA_previous!AB48/IF(TOCA_previous!Y48=0,1,TOCA_previous!Y48))*LDD_previous!D49),(TOCA_current!AI48-(TOCA_current!AI48/TOCA_current!AF48)*LDD_current!D49))*Rates_previous!$E$74*100*12</f>
        <v>11591969.707620941</v>
      </c>
      <c r="E48" s="218">
        <f>IF(Init!$R$9="Yes",(TOCA_previous!AB48-LDD_previous!D49),(TOCA_current!AI48-LDD_current!D49))*Rates_previous!$E$75*100*12</f>
        <v>-1782596.9623400448</v>
      </c>
      <c r="F48" s="218">
        <f>IF(VLOOKUP($B48,TOCA_current!$B:$AH,33,FALSE)=0,(SUMPRODUCT(LS_Demand_Rates_Restatement!$C$4:$Z$4,IF(Init!$R$9="Yes",LS_previous!$D49:$AA49,LS_current!$D49:$AA49))-SUMPRODUCT(LS_Demand_Rates_Restatement!$C$4:$Z$4,IF(Init!$R$9="Yes",LDD_previous!$F49:$AC49,LDD_current!$F49:$AC49))),(SUMPRODUCT(LS_Demand_Rates_Restatement!$C$4:$AX$4,IF(Init!$R$9="Yes",LS_previous!$D49:$AY49,LS_current!$D49:$AY49))-SUMPRODUCT(LS_Demand_Rates_Restatement!$C$4:$AX$4,IF(Init!$R$9="Yes",LDD_previous!$F49:$BA49,LDD_current!$F49:$BA49)))/2)</f>
        <v>-334044.90475923143</v>
      </c>
      <c r="G48" s="218">
        <f>+SUMPRODUCT(LS_Demand_Rates_Restatement!$C$6:$Z$6,IF(Init!$R$9="Yes",Demand_previous!D49:AA49,Demand_current!D49:AA49))-SUMPRODUCT(LS_Demand_Rates_Restatement!$C$6:$Z$6,IF(Init!$R$9="Yes",LDD_previous!BB49:BY49,LDD_current!BB49:BY49))</f>
        <v>753068.13241591118</v>
      </c>
      <c r="H48" s="218">
        <f>-IRD!C49*Rates_previous!$H$32</f>
        <v>-1346559.62</v>
      </c>
      <c r="I48" s="218">
        <f>+IF(AND(L48&gt;0,J48&gt;0),-1*MIN(L48,J48)*Rates_previous!$H$33,IF(AND(L48&lt;0,K48&lt;ABS(L48)),(-1*L48-K48)*Rates_previous!$H$33,IF(AND(K48&gt;0,J48&gt;0,L48&lt;=0,ABS(L48)&lt;K48),-1*MIN(K48,K48+L48,J48)*Rates_previous!$H$33,0)))*IF(VLOOKUP($B48,TOCA_current!$B:$AH,33,FALSE)=0,1,0)*(1-TOCA_previous!AI48)</f>
        <v>0</v>
      </c>
      <c r="J48" s="237">
        <f>MAX(IF(Init!$R$9="Yes",(TOCA_previous!S48/SUMPRODUCT(TOCA_previous!$D$4:$D$137,TOCA_previous!$S$4:$S$137)-TOCA_previous!Y48)*RT1SC!$C$3*VLOOKUP(Init!$R$3,Init!$K:$M,3,FALSE),V48),0)</f>
        <v>0</v>
      </c>
      <c r="K48" s="237">
        <f>IF(Init!$R$9="Yes",TOCA_previous!W48*VLOOKUP(Init!$R$3,Init!$K:$M,3,FALSE),W48)</f>
        <v>18553.68</v>
      </c>
      <c r="L48" s="237">
        <f>IF(Init!$R$9="No",X48,IF(TOCA_previous!AA48=0,SUM(LS_previous!D49:AA49),0))</f>
        <v>3074.1735313599929</v>
      </c>
      <c r="M48" s="218">
        <f>+TOCA_previous!$D48*SUM('Charges_NonSlice with Prev LS'!D48:I48)</f>
        <v>8881836.3529375754</v>
      </c>
      <c r="N48" s="218">
        <f>IF(Init!$R$9="Yes",TOCA_previous!AB48*RT1SC!$C$3*VLOOKUP(Init!$R$3,Init!$K:$M,3,FALSE)+IF(VLOOKUP($B48,TOCA_current!B:AO,33,FALSE)=0,SUM(LS_previous!D49:AA49),SUM(LS_previous!D49:AY49)/2),Z48)</f>
        <v>334640.43139159598</v>
      </c>
      <c r="O48" s="219">
        <f t="shared" si="0"/>
        <v>26.541432294963954</v>
      </c>
      <c r="P48" s="217">
        <f>(TOCA_current!AI48-(TOCA_current!AI48/TOCA_current!AF48)*LDD_current!D49)*Rates_current!$E$74*100*12</f>
        <v>12251624.811952313</v>
      </c>
      <c r="Q48" s="218">
        <f>(TOCA_current!AI48-LDD_current!D49)*Rates_current!$E$75*100*12</f>
        <v>-1821332.4351570436</v>
      </c>
      <c r="R48" s="218">
        <f>IF(VLOOKUP($B48,TOCA_current!$B:$AH,33,FALSE)=0,(SUMPRODUCT(LS_Demand_Rates_Restatement!$C$4:$Z$4,LS_current!$D49:$AA49)-SUMPRODUCT(LS_Demand_Rates_Restatement!$C$4:$Z$4,LDD_current!$F49:$AC49)),(SUMPRODUCT(LS_Demand_Rates_Restatement!$C$4:$AX$4,LS_current!$D49:$AY49)-SUMPRODUCT(LS_Demand_Rates_Restatement!$C$4:$AX$4,LDD_current!$F49:$BA49))/2)</f>
        <v>-193682.77060880628</v>
      </c>
      <c r="S48" s="218">
        <f>+SUMPRODUCT(LS_Demand_Rates_Restatement!$C$7:$Z$7,Demand_current!D49:AA49)-SUMPRODUCT(LS_Demand_Rates_Restatement!$C$7:$Z$7,LDD_current!BB49:BY49)</f>
        <v>852115.02550471772</v>
      </c>
      <c r="T48" s="218">
        <f>-IRD!G49*Rates_current!$H$32</f>
        <v>-1584900.6727399998</v>
      </c>
      <c r="U48" s="218">
        <f>+IF(AND(X48&gt;0,V48&gt;0),-1*MIN(X48,V48)*Rates_current!$H$33,IF(AND(X48&lt;0,W48&lt;ABS(X48)),(-1*X48-W48)*Rates_current!$H$33,0))*IF(VLOOKUP($B48,TOCA_current!$B:$AH,33,FALSE)=0,1,0)*(1-TOCA_current!AP48)</f>
        <v>0</v>
      </c>
      <c r="V48" s="237">
        <f>MAX((TOCA_current!S48/SUMPRODUCT(TOCA_current!$D$4:$D$137,TOCA_current!$S$4:$S$137)-TOCA_current!AF48)*RT1SC!$C$4*VLOOKUP(Init!$R$4,Init!$K:$M,3,FALSE),0)</f>
        <v>0</v>
      </c>
      <c r="W48" s="237">
        <f>TOCA_current!X48*VLOOKUP(Init!$R$4,Init!$K:$M,3,FALSE)</f>
        <v>18780.191999999999</v>
      </c>
      <c r="X48" s="237">
        <f>IF(TOCA_current!AH48=0,SUM(LS_current!D49:AA49),0)</f>
        <v>6556.4681990701702</v>
      </c>
      <c r="Y48" s="218">
        <f>TOCA_current!D48*SUM('Charges_NonSlice with Prev LS'!P48:U48)</f>
        <v>9503823.9589511808</v>
      </c>
      <c r="Z48" s="218">
        <f>TOCA_current!AI48*RT1SC!$C$4*VLOOKUP(Init!$R$4,Init!$K:$M,3,FALSE)+IF(VLOOKUP($B48,TOCA_current!B:AI,33,FALSE)=0,SUM(LS_current!D49:AA49),SUM(LS_current!D49:AY49)/2)</f>
        <v>334421.79477173422</v>
      </c>
      <c r="AA48" s="219">
        <f t="shared" si="1"/>
        <v>28.418673984565483</v>
      </c>
      <c r="AB48" s="224">
        <f>IF(TOCA_current!E48=1,"",AA48/O48-1)</f>
        <v>7.0728725893128397E-2</v>
      </c>
      <c r="AC48" s="235">
        <f t="shared" si="2"/>
        <v>96</v>
      </c>
    </row>
    <row r="49" spans="2:29" x14ac:dyDescent="0.25">
      <c r="B49" s="27">
        <v>10116</v>
      </c>
      <c r="C49" s="28" t="s">
        <v>53</v>
      </c>
      <c r="D49" s="217">
        <f>IF(Init!$R$9="Yes",(TOCA_previous!AB49-(TOCA_previous!AB49/IF(TOCA_previous!Y49=0,1,TOCA_previous!Y49))*LDD_previous!D50),(TOCA_current!AI49-(TOCA_current!AI49/TOCA_current!AF49)*LDD_current!D50))*Rates_previous!$E$74*100*12</f>
        <v>75775.087919999991</v>
      </c>
      <c r="E49" s="218">
        <f>IF(Init!$R$9="Yes",(TOCA_previous!AB49-LDD_previous!D50),(TOCA_current!AI49-LDD_current!D50))*Rates_previous!$E$75*100*12</f>
        <v>-11652.587519999997</v>
      </c>
      <c r="F49" s="218">
        <f>IF(VLOOKUP($B49,TOCA_current!$B:$AH,33,FALSE)=0,(SUMPRODUCT(LS_Demand_Rates_Restatement!$C$4:$Z$4,IF(Init!$R$9="Yes",LS_previous!$D50:$AA50,LS_current!$D50:$AA50))-SUMPRODUCT(LS_Demand_Rates_Restatement!$C$4:$Z$4,IF(Init!$R$9="Yes",LDD_previous!$F50:$AC50,LDD_current!$F50:$AC50))),(SUMPRODUCT(LS_Demand_Rates_Restatement!$C$4:$AX$4,IF(Init!$R$9="Yes",LS_previous!$D50:$AY50,LS_current!$D50:$AY50))-SUMPRODUCT(LS_Demand_Rates_Restatement!$C$4:$AX$4,IF(Init!$R$9="Yes",LDD_previous!$F50:$BA50,LDD_current!$F50:$BA50)))/2)</f>
        <v>-3579.3270900813877</v>
      </c>
      <c r="G49" s="218">
        <f>+SUMPRODUCT(LS_Demand_Rates_Restatement!$C$6:$Z$6,IF(Init!$R$9="Yes",Demand_previous!D50:AA50,Demand_current!D50:AA50))-SUMPRODUCT(LS_Demand_Rates_Restatement!$C$6:$Z$6,IF(Init!$R$9="Yes",LDD_previous!BB50:BY50,LDD_current!BB50:BY50))</f>
        <v>12569.954585149571</v>
      </c>
      <c r="H49" s="218">
        <f>-IRD!C50*Rates_previous!$H$32</f>
        <v>0</v>
      </c>
      <c r="I49" s="218">
        <f>+IF(AND(L49&gt;0,J49&gt;0),-1*MIN(L49,J49)*Rates_previous!$H$33,IF(AND(L49&lt;0,K49&lt;ABS(L49)),(-1*L49-K49)*Rates_previous!$H$33,IF(AND(K49&gt;0,J49&gt;0,L49&lt;=0,ABS(L49)&lt;K49),-1*MIN(K49,K49+L49,J49)*Rates_previous!$H$33,0)))*IF(VLOOKUP($B49,TOCA_current!$B:$AH,33,FALSE)=0,1,0)*(1-TOCA_previous!AI49)</f>
        <v>-364.74955226879888</v>
      </c>
      <c r="J49" s="237">
        <f>MAX(IF(Init!$R$9="Yes",(TOCA_previous!S49/SUMPRODUCT(TOCA_previous!$D$4:$D$137,TOCA_previous!$S$4:$S$137)-TOCA_previous!Y49)*RT1SC!$C$3*VLOOKUP(Init!$R$3,Init!$K:$M,3,FALSE),V49),0)</f>
        <v>0</v>
      </c>
      <c r="K49" s="237">
        <f>IF(Init!$R$9="Yes",TOCA_previous!W49*VLOOKUP(Init!$R$3,Init!$K:$M,3,FALSE),W49)</f>
        <v>0</v>
      </c>
      <c r="L49" s="237">
        <f>IF(Init!$R$9="No",X49,IF(TOCA_previous!AA49=0,SUM(LS_previous!D50:AA50),0))</f>
        <v>-132.15563487999961</v>
      </c>
      <c r="M49" s="218">
        <f>+TOCA_previous!$D49*SUM('Charges_NonSlice with Prev LS'!D49:I49)</f>
        <v>72748.378342799377</v>
      </c>
      <c r="N49" s="218">
        <f>IF(Init!$R$9="Yes",TOCA_previous!AB49*RT1SC!$C$3*VLOOKUP(Init!$R$3,Init!$K:$M,3,FALSE)+IF(VLOOKUP($B49,TOCA_current!B:AO,33,FALSE)=0,SUM(LS_previous!D50:AA50),SUM(LS_previous!D50:AY50)/2),Z49)</f>
        <v>1875.0323298320002</v>
      </c>
      <c r="O49" s="219">
        <f t="shared" si="0"/>
        <v>38.798466130617335</v>
      </c>
      <c r="P49" s="217">
        <f>(TOCA_current!AI49-(TOCA_current!AI49/TOCA_current!AF49)*LDD_current!D50)*Rates_current!$E$74*100*12</f>
        <v>70299.094474903643</v>
      </c>
      <c r="Q49" s="218">
        <f>(TOCA_current!AI49-LDD_current!D50)*Rates_current!$E$75*100*12</f>
        <v>-10450.697184621691</v>
      </c>
      <c r="R49" s="218">
        <f>IF(VLOOKUP($B49,TOCA_current!$B:$AH,33,FALSE)=0,(SUMPRODUCT(LS_Demand_Rates_Restatement!$C$4:$Z$4,LS_current!$D50:$AA50)-SUMPRODUCT(LS_Demand_Rates_Restatement!$C$4:$Z$4,LDD_current!$F50:$AC50)),(SUMPRODUCT(LS_Demand_Rates_Restatement!$C$4:$AX$4,LS_current!$D50:$AY50)-SUMPRODUCT(LS_Demand_Rates_Restatement!$C$4:$AX$4,LDD_current!$F50:$BA50))/2)</f>
        <v>4429.889271253418</v>
      </c>
      <c r="S49" s="218">
        <f>+SUMPRODUCT(LS_Demand_Rates_Restatement!$C$7:$Z$7,Demand_current!D50:AA50)-SUMPRODUCT(LS_Demand_Rates_Restatement!$C$7:$Z$7,LDD_current!BB50:BY50)</f>
        <v>14316.704063888888</v>
      </c>
      <c r="T49" s="218">
        <f>-IRD!G50*Rates_current!$H$32</f>
        <v>0</v>
      </c>
      <c r="U49" s="218">
        <f>+IF(AND(X49&gt;0,V49&gt;0),-1*MIN(X49,V49)*Rates_current!$H$33,IF(AND(X49&lt;0,W49&lt;ABS(X49)),(-1*X49-W49)*Rates_current!$H$33,0))*IF(VLOOKUP($B49,TOCA_current!$B:$AH,33,FALSE)=0,1,0)*(1-TOCA_current!AP49)</f>
        <v>1177.4085553112766</v>
      </c>
      <c r="V49" s="237">
        <f>MAX((TOCA_current!S49/SUMPRODUCT(TOCA_current!$D$4:$D$137,TOCA_current!$S$4:$S$137)-TOCA_current!AF49)*RT1SC!$C$4*VLOOKUP(Init!$R$4,Init!$K:$M,3,FALSE),0)</f>
        <v>234.36079365081144</v>
      </c>
      <c r="W49" s="237">
        <f>TOCA_current!X49*VLOOKUP(Init!$R$4,Init!$K:$M,3,FALSE)</f>
        <v>0</v>
      </c>
      <c r="X49" s="237">
        <f>IF(TOCA_current!AH49=0,SUM(LS_current!D50:AA50),0)</f>
        <v>133.04051472443803</v>
      </c>
      <c r="Y49" s="218">
        <f>TOCA_current!D49*SUM('Charges_NonSlice with Prev LS'!P49:U49)</f>
        <v>79772.399180735534</v>
      </c>
      <c r="Z49" s="218">
        <f>TOCA_current!AI49*RT1SC!$C$4*VLOOKUP(Init!$R$4,Init!$K:$M,3,FALSE)+IF(VLOOKUP($B49,TOCA_current!B:AI,33,FALSE)=0,SUM(LS_current!D50:AA50),SUM(LS_current!D50:AY50)/2)</f>
        <v>1875.0800041004381</v>
      </c>
      <c r="AA49" s="219">
        <f t="shared" si="1"/>
        <v>42.543464282211261</v>
      </c>
      <c r="AB49" s="224">
        <f>IF(TOCA_current!E49=1,"",AA49/O49-1)</f>
        <v>9.6524386788543914E-2</v>
      </c>
      <c r="AC49" s="235">
        <f t="shared" si="2"/>
        <v>3</v>
      </c>
    </row>
    <row r="50" spans="2:29" x14ac:dyDescent="0.25">
      <c r="B50" s="27">
        <v>10118</v>
      </c>
      <c r="C50" s="28" t="s">
        <v>54</v>
      </c>
      <c r="D50" s="217">
        <f>IF(Init!$R$9="Yes",(TOCA_previous!AB50-(TOCA_previous!AB50/IF(TOCA_previous!Y50=0,1,TOCA_previous!Y50))*LDD_previous!D51),(TOCA_current!AI50-(TOCA_current!AI50/TOCA_current!AF50)*LDD_current!D51))*Rates_previous!$E$74*100*12</f>
        <v>14174019.293869261</v>
      </c>
      <c r="E50" s="218">
        <f>IF(Init!$R$9="Yes",(TOCA_previous!AB50-LDD_previous!D51),(TOCA_current!AI50-LDD_current!D51))*Rates_previous!$E$75*100*12</f>
        <v>-2179660.95277056</v>
      </c>
      <c r="F50" s="218">
        <f>IF(VLOOKUP($B50,TOCA_current!$B:$AH,33,FALSE)=0,(SUMPRODUCT(LS_Demand_Rates_Restatement!$C$4:$Z$4,IF(Init!$R$9="Yes",LS_previous!$D51:$AA51,LS_current!$D51:$AA51))-SUMPRODUCT(LS_Demand_Rates_Restatement!$C$4:$Z$4,IF(Init!$R$9="Yes",LDD_previous!$F51:$AC51,LDD_current!$F51:$AC51))),(SUMPRODUCT(LS_Demand_Rates_Restatement!$C$4:$AX$4,IF(Init!$R$9="Yes",LS_previous!$D51:$AY51,LS_current!$D51:$AY51))-SUMPRODUCT(LS_Demand_Rates_Restatement!$C$4:$AX$4,IF(Init!$R$9="Yes",LDD_previous!$F51:$BA51,LDD_current!$F51:$BA51)))/2)</f>
        <v>-15675.079866385435</v>
      </c>
      <c r="G50" s="218">
        <f>+SUMPRODUCT(LS_Demand_Rates_Restatement!$C$6:$Z$6,IF(Init!$R$9="Yes",Demand_previous!D51:AA51,Demand_current!D51:AA51))-SUMPRODUCT(LS_Demand_Rates_Restatement!$C$6:$Z$6,IF(Init!$R$9="Yes",LDD_previous!BB51:BY51,LDD_current!BB51:BY51))</f>
        <v>570188.52351088321</v>
      </c>
      <c r="H50" s="218">
        <f>-IRD!C51*Rates_previous!$H$32</f>
        <v>0</v>
      </c>
      <c r="I50" s="218">
        <f>+IF(AND(L50&gt;0,J50&gt;0),-1*MIN(L50,J50)*Rates_previous!$H$33,IF(AND(L50&lt;0,K50&lt;ABS(L50)),(-1*L50-K50)*Rates_previous!$H$33,IF(AND(K50&gt;0,J50&gt;0,L50&lt;=0,ABS(L50)&lt;K50),-1*MIN(K50,K50+L50,J50)*Rates_previous!$H$33,0)))*IF(VLOOKUP($B50,TOCA_current!$B:$AH,33,FALSE)=0,1,0)*(1-TOCA_previous!AI50)</f>
        <v>1.1491850105047787</v>
      </c>
      <c r="J50" s="237">
        <f>MAX(IF(Init!$R$9="Yes",(TOCA_previous!S50/SUMPRODUCT(TOCA_previous!$D$4:$D$137,TOCA_previous!$S$4:$S$137)-TOCA_previous!Y50)*RT1SC!$C$3*VLOOKUP(Init!$R$3,Init!$K:$M,3,FALSE),V50),0)</f>
        <v>0.44555524945711444</v>
      </c>
      <c r="K50" s="237">
        <f>IF(Init!$R$9="Yes",TOCA_previous!W50*VLOOKUP(Init!$R$3,Init!$K:$M,3,FALSE),W50)</f>
        <v>3074.7599999999998</v>
      </c>
      <c r="L50" s="237">
        <f>IF(Init!$R$9="No",X50,IF(TOCA_previous!AA50=0,SUM(LS_previous!D51:AA51),0))</f>
        <v>0</v>
      </c>
      <c r="M50" s="218">
        <f>+TOCA_previous!$D50*SUM('Charges_NonSlice with Prev LS'!D50:I50)</f>
        <v>0</v>
      </c>
      <c r="N50" s="218">
        <f>IF(Init!$R$9="Yes",TOCA_previous!AB50*RT1SC!$C$3*VLOOKUP(Init!$R$3,Init!$K:$M,3,FALSE)+IF(VLOOKUP($B50,TOCA_current!B:AO,33,FALSE)=0,SUM(LS_previous!D51:AA51),SUM(LS_previous!D51:AY51)/2),Z50)</f>
        <v>401767.96860118798</v>
      </c>
      <c r="O50" s="219">
        <f t="shared" si="0"/>
        <v>0</v>
      </c>
      <c r="P50" s="217">
        <f>(TOCA_current!AI50-(TOCA_current!AI50/TOCA_current!AF50)*LDD_current!D51)*Rates_current!$E$74*100*12</f>
        <v>14979234.85583224</v>
      </c>
      <c r="Q50" s="218">
        <f>(TOCA_current!AI50-LDD_current!D51)*Rates_current!$E$75*100*12</f>
        <v>-2226820.255722045</v>
      </c>
      <c r="R50" s="218">
        <f>IF(VLOOKUP($B50,TOCA_current!$B:$AH,33,FALSE)=0,(SUMPRODUCT(LS_Demand_Rates_Restatement!$C$4:$Z$4,LS_current!$D51:$AA51)-SUMPRODUCT(LS_Demand_Rates_Restatement!$C$4:$Z$4,LDD_current!$F51:$AC51)),(SUMPRODUCT(LS_Demand_Rates_Restatement!$C$4:$AX$4,LS_current!$D51:$AY51)-SUMPRODUCT(LS_Demand_Rates_Restatement!$C$4:$AX$4,LDD_current!$F51:$BA51))/2)</f>
        <v>-26322.037850277149</v>
      </c>
      <c r="S50" s="218">
        <f>+SUMPRODUCT(LS_Demand_Rates_Restatement!$C$7:$Z$7,Demand_current!D51:AA51)-SUMPRODUCT(LS_Demand_Rates_Restatement!$C$7:$Z$7,LDD_current!BB51:BY51)</f>
        <v>-44035.278090520384</v>
      </c>
      <c r="T50" s="218">
        <f>-IRD!G51*Rates_current!$H$32</f>
        <v>0</v>
      </c>
      <c r="U50" s="218">
        <f>+IF(AND(X50&gt;0,V50&gt;0),-1*MIN(X50,V50)*Rates_current!$H$33,IF(AND(X50&lt;0,W50&lt;ABS(X50)),(-1*X50-W50)*Rates_current!$H$33,0))*IF(VLOOKUP($B50,TOCA_current!$B:$AH,33,FALSE)=0,1,0)*(1-TOCA_current!AP50)</f>
        <v>0</v>
      </c>
      <c r="V50" s="237">
        <f>MAX((TOCA_current!S50/SUMPRODUCT(TOCA_current!$D$4:$D$137,TOCA_current!$S$4:$S$137)-TOCA_current!AF50)*RT1SC!$C$4*VLOOKUP(Init!$R$4,Init!$K:$M,3,FALSE),0)</f>
        <v>0</v>
      </c>
      <c r="W50" s="237">
        <f>TOCA_current!X50*VLOOKUP(Init!$R$4,Init!$K:$M,3,FALSE)</f>
        <v>4128.4799999999996</v>
      </c>
      <c r="X50" s="237">
        <f>IF(TOCA_current!AH50=0,SUM(LS_current!D51:AA51),0)</f>
        <v>0</v>
      </c>
      <c r="Y50" s="218">
        <f>TOCA_current!D50*SUM('Charges_NonSlice with Prev LS'!P50:U50)</f>
        <v>0</v>
      </c>
      <c r="Z50" s="218">
        <f>TOCA_current!AI50*RT1SC!$C$4*VLOOKUP(Init!$R$4,Init!$K:$M,3,FALSE)+IF(VLOOKUP($B50,TOCA_current!B:AI,33,FALSE)=0,SUM(LS_current!D51:AA51),SUM(LS_current!D51:AY51)/2)</f>
        <v>397283.14664755197</v>
      </c>
      <c r="AA50" s="219">
        <f t="shared" si="1"/>
        <v>0</v>
      </c>
      <c r="AB50" s="224" t="str">
        <f>IF(TOCA_current!E50=1,"",AA50/O50-1)</f>
        <v/>
      </c>
      <c r="AC50" s="235" t="str">
        <f t="shared" si="2"/>
        <v/>
      </c>
    </row>
    <row r="51" spans="2:29" x14ac:dyDescent="0.25">
      <c r="B51" s="27">
        <v>10121</v>
      </c>
      <c r="C51" s="28" t="s">
        <v>55</v>
      </c>
      <c r="D51" s="217">
        <f>IF(Init!$R$9="Yes",(TOCA_previous!AB51-(TOCA_previous!AB51/IF(TOCA_previous!Y51=0,1,TOCA_previous!Y51))*LDD_previous!D52),(TOCA_current!AI51-(TOCA_current!AI51/TOCA_current!AF51)*LDD_current!D52))*Rates_previous!$E$74*100*12</f>
        <v>12894847.378840098</v>
      </c>
      <c r="E51" s="218">
        <f>IF(Init!$R$9="Yes",(TOCA_previous!AB51-LDD_previous!D52),(TOCA_current!AI51-LDD_current!D52))*Rates_previous!$E$75*100*12</f>
        <v>-1982951.6766461951</v>
      </c>
      <c r="F51" s="218">
        <f>IF(VLOOKUP($B51,TOCA_current!$B:$AH,33,FALSE)=0,(SUMPRODUCT(LS_Demand_Rates_Restatement!$C$4:$Z$4,IF(Init!$R$9="Yes",LS_previous!$D52:$AA52,LS_current!$D52:$AA52))-SUMPRODUCT(LS_Demand_Rates_Restatement!$C$4:$Z$4,IF(Init!$R$9="Yes",LDD_previous!$F52:$AC52,LDD_current!$F52:$AC52))),(SUMPRODUCT(LS_Demand_Rates_Restatement!$C$4:$AX$4,IF(Init!$R$9="Yes",LS_previous!$D52:$AY52,LS_current!$D52:$AY52))-SUMPRODUCT(LS_Demand_Rates_Restatement!$C$4:$AX$4,IF(Init!$R$9="Yes",LDD_previous!$F52:$BA52,LDD_current!$F52:$BA52)))/2)</f>
        <v>7349.1091212286146</v>
      </c>
      <c r="G51" s="218">
        <f>+SUMPRODUCT(LS_Demand_Rates_Restatement!$C$6:$Z$6,IF(Init!$R$9="Yes",Demand_previous!D52:AA52,Demand_current!D52:AA52))-SUMPRODUCT(LS_Demand_Rates_Restatement!$C$6:$Z$6,IF(Init!$R$9="Yes",LDD_previous!BB52:BY52,LDD_current!BB52:BY52))</f>
        <v>436807.12628821348</v>
      </c>
      <c r="H51" s="218">
        <f>-IRD!C52*Rates_previous!$H$32</f>
        <v>0</v>
      </c>
      <c r="I51" s="218">
        <f>+IF(AND(L51&gt;0,J51&gt;0),-1*MIN(L51,J51)*Rates_previous!$H$33,IF(AND(L51&lt;0,K51&lt;ABS(L51)),(-1*L51-K51)*Rates_previous!$H$33,IF(AND(K51&gt;0,J51&gt;0,L51&lt;=0,ABS(L51)&lt;K51),-1*MIN(K51,K51+L51,J51)*Rates_previous!$H$33,0)))*IF(VLOOKUP($B51,TOCA_current!$B:$AH,33,FALSE)=0,1,0)*(1-TOCA_previous!AI51)</f>
        <v>4.8192060422533158</v>
      </c>
      <c r="J51" s="237">
        <f>MAX(IF(Init!$R$9="Yes",(TOCA_previous!S51/SUMPRODUCT(TOCA_previous!$D$4:$D$137,TOCA_previous!$S$4:$S$137)-TOCA_previous!Y51)*RT1SC!$C$3*VLOOKUP(Init!$R$3,Init!$K:$M,3,FALSE),V51),0)</f>
        <v>1.8380659667185515</v>
      </c>
      <c r="K51" s="237">
        <f>IF(Init!$R$9="Yes",TOCA_previous!W51*VLOOKUP(Init!$R$3,Init!$K:$M,3,FALSE),W51)</f>
        <v>254.04000000000002</v>
      </c>
      <c r="L51" s="237">
        <f>IF(Init!$R$9="No",X51,IF(TOCA_previous!AA51=0,SUM(LS_previous!D52:AA52),0))</f>
        <v>0</v>
      </c>
      <c r="M51" s="218">
        <f>+TOCA_previous!$D51*SUM('Charges_NonSlice with Prev LS'!D51:I51)</f>
        <v>0</v>
      </c>
      <c r="N51" s="218">
        <f>IF(Init!$R$9="Yes",TOCA_previous!AB51*RT1SC!$C$3*VLOOKUP(Init!$R$3,Init!$K:$M,3,FALSE)+IF(VLOOKUP($B51,TOCA_current!B:AO,33,FALSE)=0,SUM(LS_previous!D52:AA52),SUM(LS_previous!D52:AY52)/2),Z51)</f>
        <v>359560.91981527203</v>
      </c>
      <c r="O51" s="219">
        <f t="shared" si="0"/>
        <v>0</v>
      </c>
      <c r="P51" s="217">
        <f>(TOCA_current!AI51-(TOCA_current!AI51/TOCA_current!AF51)*LDD_current!D52)*Rates_current!$E$74*100*12</f>
        <v>13385516.911674092</v>
      </c>
      <c r="Q51" s="218">
        <f>(TOCA_current!AI51-LDD_current!D52)*Rates_current!$E$75*100*12</f>
        <v>-1989897.3798798735</v>
      </c>
      <c r="R51" s="218">
        <f>IF(VLOOKUP($B51,TOCA_current!$B:$AH,33,FALSE)=0,(SUMPRODUCT(LS_Demand_Rates_Restatement!$C$4:$Z$4,LS_current!$D52:$AA52)-SUMPRODUCT(LS_Demand_Rates_Restatement!$C$4:$Z$4,LDD_current!$F52:$AC52)),(SUMPRODUCT(LS_Demand_Rates_Restatement!$C$4:$AX$4,LS_current!$D52:$AY52)-SUMPRODUCT(LS_Demand_Rates_Restatement!$C$4:$AX$4,LDD_current!$F52:$BA52))/2)</f>
        <v>-10893.35850724774</v>
      </c>
      <c r="S51" s="218">
        <f>+SUMPRODUCT(LS_Demand_Rates_Restatement!$C$7:$Z$7,Demand_current!D52:AA52)-SUMPRODUCT(LS_Demand_Rates_Restatement!$C$7:$Z$7,LDD_current!BB52:BY52)</f>
        <v>-24878.492658767809</v>
      </c>
      <c r="T51" s="218">
        <f>-IRD!G52*Rates_current!$H$32</f>
        <v>0</v>
      </c>
      <c r="U51" s="218">
        <f>+IF(AND(X51&gt;0,V51&gt;0),-1*MIN(X51,V51)*Rates_current!$H$33,IF(AND(X51&lt;0,W51&lt;ABS(X51)),(-1*X51-W51)*Rates_current!$H$33,0))*IF(VLOOKUP($B51,TOCA_current!$B:$AH,33,FALSE)=0,1,0)*(1-TOCA_current!AP51)</f>
        <v>0</v>
      </c>
      <c r="V51" s="237">
        <f>MAX((TOCA_current!S51/SUMPRODUCT(TOCA_current!$D$4:$D$137,TOCA_current!$S$4:$S$137)-TOCA_current!AF51)*RT1SC!$C$4*VLOOKUP(Init!$R$4,Init!$K:$M,3,FALSE),0)</f>
        <v>6384.9961320285165</v>
      </c>
      <c r="W51" s="237">
        <f>TOCA_current!X51*VLOOKUP(Init!$R$4,Init!$K:$M,3,FALSE)</f>
        <v>0</v>
      </c>
      <c r="X51" s="237">
        <f>IF(TOCA_current!AH51=0,SUM(LS_current!D52:AA52),0)</f>
        <v>0</v>
      </c>
      <c r="Y51" s="218">
        <f>TOCA_current!D51*SUM('Charges_NonSlice with Prev LS'!P51:U51)</f>
        <v>0</v>
      </c>
      <c r="Z51" s="218">
        <f>TOCA_current!AI51*RT1SC!$C$4*VLOOKUP(Init!$R$4,Init!$K:$M,3,FALSE)+IF(VLOOKUP($B51,TOCA_current!B:AI,33,FALSE)=0,SUM(LS_current!D52:AA52),SUM(LS_current!D52:AY52)/2)</f>
        <v>349156.23878260801</v>
      </c>
      <c r="AA51" s="219">
        <f t="shared" si="1"/>
        <v>0</v>
      </c>
      <c r="AB51" s="224" t="str">
        <f>IF(TOCA_current!E51=1,"",AA51/O51-1)</f>
        <v/>
      </c>
      <c r="AC51" s="235" t="str">
        <f t="shared" si="2"/>
        <v/>
      </c>
    </row>
    <row r="52" spans="2:29" x14ac:dyDescent="0.25">
      <c r="B52" s="27">
        <v>10123</v>
      </c>
      <c r="C52" s="28" t="s">
        <v>56</v>
      </c>
      <c r="D52" s="217">
        <f>IF(Init!$R$9="Yes",(TOCA_previous!AB52-(TOCA_previous!AB52/IF(TOCA_previous!Y52=0,1,TOCA_previous!Y52))*LDD_previous!D53),(TOCA_current!AI52-(TOCA_current!AI52/TOCA_current!AF52)*LDD_current!D53))*Rates_previous!$E$74*100*12</f>
        <v>88359635.673720017</v>
      </c>
      <c r="E52" s="218">
        <f>IF(Init!$R$9="Yes",(TOCA_previous!AB52-LDD_previous!D53),(TOCA_current!AI52-LDD_current!D53))*Rates_previous!$E$75*100*12</f>
        <v>-13587821.752320003</v>
      </c>
      <c r="F52" s="218">
        <f>IF(VLOOKUP($B52,TOCA_current!$B:$AH,33,FALSE)=0,(SUMPRODUCT(LS_Demand_Rates_Restatement!$C$4:$Z$4,IF(Init!$R$9="Yes",LS_previous!$D53:$AA53,LS_current!$D53:$AA53))-SUMPRODUCT(LS_Demand_Rates_Restatement!$C$4:$Z$4,IF(Init!$R$9="Yes",LDD_previous!$F53:$AC53,LDD_current!$F53:$AC53))),(SUMPRODUCT(LS_Demand_Rates_Restatement!$C$4:$AX$4,IF(Init!$R$9="Yes",LS_previous!$D53:$AY53,LS_current!$D53:$AY53))-SUMPRODUCT(LS_Demand_Rates_Restatement!$C$4:$AX$4,IF(Init!$R$9="Yes",LDD_previous!$F53:$BA53,LDD_current!$F53:$BA53)))/2)</f>
        <v>-355268.56164774537</v>
      </c>
      <c r="G52" s="218">
        <f>+SUMPRODUCT(LS_Demand_Rates_Restatement!$C$6:$Z$6,IF(Init!$R$9="Yes",Demand_previous!D53:AA53,Demand_current!D53:AA53))-SUMPRODUCT(LS_Demand_Rates_Restatement!$C$6:$Z$6,IF(Init!$R$9="Yes",LDD_previous!BB53:BY53,LDD_current!BB53:BY53))</f>
        <v>0</v>
      </c>
      <c r="H52" s="218">
        <f>-IRD!C53*Rates_previous!$H$32</f>
        <v>0</v>
      </c>
      <c r="I52" s="218">
        <f>+IF(AND(L52&gt;0,J52&gt;0),-1*MIN(L52,J52)*Rates_previous!$H$33,IF(AND(L52&lt;0,K52&lt;ABS(L52)),(-1*L52-K52)*Rates_previous!$H$33,IF(AND(K52&gt;0,J52&gt;0,L52&lt;=0,ABS(L52)&lt;K52),-1*MIN(K52,K52+L52,J52)*Rates_previous!$H$33,0)))*IF(VLOOKUP($B52,TOCA_current!$B:$AH,33,FALSE)=0,1,0)*(1-TOCA_previous!AI52)</f>
        <v>0</v>
      </c>
      <c r="J52" s="237">
        <f>MAX(IF(Init!$R$9="Yes",(TOCA_previous!S52/SUMPRODUCT(TOCA_previous!$D$4:$D$137,TOCA_previous!$S$4:$S$137)-TOCA_previous!Y52)*RT1SC!$C$3*VLOOKUP(Init!$R$3,Init!$K:$M,3,FALSE),V52),0)</f>
        <v>1.3004212685981151</v>
      </c>
      <c r="K52" s="237">
        <f>IF(Init!$R$9="Yes",TOCA_previous!W52*VLOOKUP(Init!$R$3,Init!$K:$M,3,FALSE),W52)</f>
        <v>136200.48000000001</v>
      </c>
      <c r="L52" s="237">
        <f>IF(Init!$R$9="No",X52,IF(TOCA_previous!AA52=0,SUM(LS_previous!D53:AA53),0))</f>
        <v>0</v>
      </c>
      <c r="M52" s="218">
        <f>+TOCA_previous!$D52*SUM('Charges_NonSlice with Prev LS'!D52:I52)</f>
        <v>74416545.359752268</v>
      </c>
      <c r="N52" s="218">
        <f>IF(Init!$R$9="Yes",TOCA_previous!AB52*RT1SC!$C$3*VLOOKUP(Init!$R$3,Init!$K:$M,3,FALSE)+IF(VLOOKUP($B52,TOCA_current!B:AO,33,FALSE)=0,SUM(LS_previous!D53:AA53),SUM(LS_previous!D53:AY53)/2),Z52)</f>
        <v>2340426.2846166128</v>
      </c>
      <c r="O52" s="219">
        <f t="shared" si="0"/>
        <v>31.796150064150602</v>
      </c>
      <c r="P52" s="217">
        <f>(TOCA_current!AI52-(TOCA_current!AI52/TOCA_current!AF52)*LDD_current!D53)*Rates_current!$E$74*100*12</f>
        <v>93911916.725764483</v>
      </c>
      <c r="Q52" s="218">
        <f>(TOCA_current!AI52-LDD_current!D53)*Rates_current!$E$75*100*12</f>
        <v>-13960990.693539357</v>
      </c>
      <c r="R52" s="218">
        <f>IF(VLOOKUP($B52,TOCA_current!$B:$AH,33,FALSE)=0,(SUMPRODUCT(LS_Demand_Rates_Restatement!$C$4:$Z$4,LS_current!$D53:$AA53)-SUMPRODUCT(LS_Demand_Rates_Restatement!$C$4:$Z$4,LDD_current!$F53:$AC53)),(SUMPRODUCT(LS_Demand_Rates_Restatement!$C$4:$AX$4,LS_current!$D53:$AY53)-SUMPRODUCT(LS_Demand_Rates_Restatement!$C$4:$AX$4,LDD_current!$F53:$BA53))/2)</f>
        <v>27231.067278835661</v>
      </c>
      <c r="S52" s="218">
        <f>+SUMPRODUCT(LS_Demand_Rates_Restatement!$C$7:$Z$7,Demand_current!D53:AA53)-SUMPRODUCT(LS_Demand_Rates_Restatement!$C$7:$Z$7,LDD_current!BB53:BY53)</f>
        <v>0</v>
      </c>
      <c r="T52" s="218">
        <f>-IRD!G53*Rates_current!$H$32</f>
        <v>0</v>
      </c>
      <c r="U52" s="218">
        <f>+IF(AND(X52&gt;0,V52&gt;0),-1*MIN(X52,V52)*Rates_current!$H$33,IF(AND(X52&lt;0,W52&lt;ABS(X52)),(-1*X52-W52)*Rates_current!$H$33,0))*IF(VLOOKUP($B52,TOCA_current!$B:$AH,33,FALSE)=0,1,0)*(1-TOCA_current!AP52)</f>
        <v>0</v>
      </c>
      <c r="V52" s="237">
        <f>MAX((TOCA_current!S52/SUMPRODUCT(TOCA_current!$D$4:$D$137,TOCA_current!$S$4:$S$137)-TOCA_current!AF52)*RT1SC!$C$4*VLOOKUP(Init!$R$4,Init!$K:$M,3,FALSE),0)</f>
        <v>1.8561789281646675</v>
      </c>
      <c r="W52" s="237">
        <f>TOCA_current!X52*VLOOKUP(Init!$R$4,Init!$K:$M,3,FALSE)</f>
        <v>221119.63199999998</v>
      </c>
      <c r="X52" s="237">
        <f>IF(TOCA_current!AH52=0,SUM(LS_current!D53:AA53),0)</f>
        <v>0</v>
      </c>
      <c r="Y52" s="218">
        <f>TOCA_current!D52*SUM('Charges_NonSlice with Prev LS'!P52:U52)</f>
        <v>79978157.099503964</v>
      </c>
      <c r="Z52" s="218">
        <f>TOCA_current!AI52*RT1SC!$C$4*VLOOKUP(Init!$R$4,Init!$K:$M,3,FALSE)+IF(VLOOKUP($B52,TOCA_current!B:AI,33,FALSE)=0,SUM(LS_current!D53:AA53),SUM(LS_current!D53:AY53)/2)</f>
        <v>2327175.787335983</v>
      </c>
      <c r="AA52" s="219">
        <f t="shared" si="1"/>
        <v>34.367045899466994</v>
      </c>
      <c r="AB52" s="224">
        <f>IF(TOCA_current!E52=1,"",AA52/O52-1)</f>
        <v>8.0855569939425331E-2</v>
      </c>
      <c r="AC52" s="235">
        <f t="shared" si="2"/>
        <v>12</v>
      </c>
    </row>
    <row r="53" spans="2:29" x14ac:dyDescent="0.25">
      <c r="B53" s="27">
        <v>10136</v>
      </c>
      <c r="C53" s="28" t="s">
        <v>57</v>
      </c>
      <c r="D53" s="217">
        <f>IF(Init!$R$9="Yes",(TOCA_previous!AB53-(TOCA_previous!AB53/IF(TOCA_previous!Y53=0,1,TOCA_previous!Y53))*LDD_previous!D54),(TOCA_current!AI53-(TOCA_current!AI53/TOCA_current!AF53)*LDD_current!D54))*Rates_previous!$E$74*100*12</f>
        <v>5603744.2464539995</v>
      </c>
      <c r="E53" s="218">
        <f>IF(Init!$R$9="Yes",(TOCA_previous!AB53-LDD_previous!D54),(TOCA_current!AI53-LDD_current!D54))*Rates_previous!$E$75*100*12</f>
        <v>-861735.98822399997</v>
      </c>
      <c r="F53" s="218">
        <f>IF(VLOOKUP($B53,TOCA_current!$B:$AH,33,FALSE)=0,(SUMPRODUCT(LS_Demand_Rates_Restatement!$C$4:$Z$4,IF(Init!$R$9="Yes",LS_previous!$D54:$AA54,LS_current!$D54:$AA54))-SUMPRODUCT(LS_Demand_Rates_Restatement!$C$4:$Z$4,IF(Init!$R$9="Yes",LDD_previous!$F54:$AC54,LDD_current!$F54:$AC54))),(SUMPRODUCT(LS_Demand_Rates_Restatement!$C$4:$AX$4,IF(Init!$R$9="Yes",LS_previous!$D54:$AY54,LS_current!$D54:$AY54))-SUMPRODUCT(LS_Demand_Rates_Restatement!$C$4:$AX$4,IF(Init!$R$9="Yes",LDD_previous!$F54:$BA54,LDD_current!$F54:$BA54)))/2)</f>
        <v>-5595.0180892621793</v>
      </c>
      <c r="G53" s="218">
        <f>+SUMPRODUCT(LS_Demand_Rates_Restatement!$C$6:$Z$6,IF(Init!$R$9="Yes",Demand_previous!D54:AA54,Demand_current!D54:AA54))-SUMPRODUCT(LS_Demand_Rates_Restatement!$C$6:$Z$6,IF(Init!$R$9="Yes",LDD_previous!BB54:BY54,LDD_current!BB54:BY54))</f>
        <v>327838.98234268767</v>
      </c>
      <c r="H53" s="218">
        <f>-IRD!C54*Rates_previous!$H$32</f>
        <v>0</v>
      </c>
      <c r="I53" s="218">
        <f>+IF(AND(L53&gt;0,J53&gt;0),-1*MIN(L53,J53)*Rates_previous!$H$33,IF(AND(L53&lt;0,K53&lt;ABS(L53)),(-1*L53-K53)*Rates_previous!$H$33,IF(AND(K53&gt;0,J53&gt;0,L53&lt;=0,ABS(L53)&lt;K53),-1*MIN(K53,K53+L53,J53)*Rates_previous!$H$33,0)))*IF(VLOOKUP($B53,TOCA_current!$B:$AH,33,FALSE)=0,1,0)*(1-TOCA_previous!AI53)</f>
        <v>0</v>
      </c>
      <c r="J53" s="237">
        <f>MAX(IF(Init!$R$9="Yes",(TOCA_previous!S53/SUMPRODUCT(TOCA_previous!$D$4:$D$137,TOCA_previous!$S$4:$S$137)-TOCA_previous!Y53)*RT1SC!$C$3*VLOOKUP(Init!$R$3,Init!$K:$M,3,FALSE),V53),0)</f>
        <v>7593.1817991922671</v>
      </c>
      <c r="K53" s="237">
        <f>IF(Init!$R$9="Yes",TOCA_previous!W53*VLOOKUP(Init!$R$3,Init!$K:$M,3,FALSE),W53)</f>
        <v>0</v>
      </c>
      <c r="L53" s="237">
        <f>IF(Init!$R$9="No",X53,IF(TOCA_previous!AA53=0,SUM(LS_previous!D54:AA54),0))</f>
        <v>0</v>
      </c>
      <c r="M53" s="218">
        <f>+TOCA_previous!$D53*SUM('Charges_NonSlice with Prev LS'!D53:I53)</f>
        <v>0</v>
      </c>
      <c r="N53" s="218">
        <f>IF(Init!$R$9="Yes",TOCA_previous!AB53*RT1SC!$C$3*VLOOKUP(Init!$R$3,Init!$K:$M,3,FALSE)+IF(VLOOKUP($B53,TOCA_current!B:AO,33,FALSE)=0,SUM(LS_previous!D54:AA54),SUM(LS_previous!D54:AY54)/2),Z53)</f>
        <v>159608.84421257998</v>
      </c>
      <c r="O53" s="219">
        <f t="shared" si="0"/>
        <v>0</v>
      </c>
      <c r="P53" s="217">
        <f>(TOCA_current!AI53-(TOCA_current!AI53/TOCA_current!AF53)*LDD_current!D54)*Rates_current!$E$74*100*12</f>
        <v>5941815.6076313946</v>
      </c>
      <c r="Q53" s="218">
        <f>(TOCA_current!AI53-LDD_current!D54)*Rates_current!$E$75*100*12</f>
        <v>-883313.1650704632</v>
      </c>
      <c r="R53" s="218">
        <f>IF(VLOOKUP($B53,TOCA_current!$B:$AH,33,FALSE)=0,(SUMPRODUCT(LS_Demand_Rates_Restatement!$C$4:$Z$4,LS_current!$D54:$AA54)-SUMPRODUCT(LS_Demand_Rates_Restatement!$C$4:$Z$4,LDD_current!$F54:$AC54)),(SUMPRODUCT(LS_Demand_Rates_Restatement!$C$4:$AX$4,LS_current!$D54:$AY54)-SUMPRODUCT(LS_Demand_Rates_Restatement!$C$4:$AX$4,LDD_current!$F54:$BA54))/2)</f>
        <v>-9924.347924247686</v>
      </c>
      <c r="S53" s="218">
        <f>+SUMPRODUCT(LS_Demand_Rates_Restatement!$C$7:$Z$7,Demand_current!D54:AA54)-SUMPRODUCT(LS_Demand_Rates_Restatement!$C$7:$Z$7,LDD_current!BB54:BY54)</f>
        <v>-26255.415379565096</v>
      </c>
      <c r="T53" s="218">
        <f>-IRD!G54*Rates_current!$H$32</f>
        <v>0</v>
      </c>
      <c r="U53" s="218">
        <f>+IF(AND(X53&gt;0,V53&gt;0),-1*MIN(X53,V53)*Rates_current!$H$33,IF(AND(X53&lt;0,W53&lt;ABS(X53)),(-1*X53-W53)*Rates_current!$H$33,0))*IF(VLOOKUP($B53,TOCA_current!$B:$AH,33,FALSE)=0,1,0)*(1-TOCA_current!AP53)</f>
        <v>0</v>
      </c>
      <c r="V53" s="237">
        <f>MAX((TOCA_current!S53/SUMPRODUCT(TOCA_current!$D$4:$D$137,TOCA_current!$S$4:$S$137)-TOCA_current!AF53)*RT1SC!$C$4*VLOOKUP(Init!$R$4,Init!$K:$M,3,FALSE),0)</f>
        <v>2924.7376395101242</v>
      </c>
      <c r="W53" s="237">
        <f>TOCA_current!X53*VLOOKUP(Init!$R$4,Init!$K:$M,3,FALSE)</f>
        <v>0</v>
      </c>
      <c r="X53" s="237">
        <f>IF(TOCA_current!AH53=0,SUM(LS_current!D54:AA54),0)</f>
        <v>0</v>
      </c>
      <c r="Y53" s="218">
        <f>TOCA_current!D53*SUM('Charges_NonSlice with Prev LS'!P53:U53)</f>
        <v>0</v>
      </c>
      <c r="Z53" s="218">
        <f>TOCA_current!AI53*RT1SC!$C$4*VLOOKUP(Init!$R$4,Init!$K:$M,3,FALSE)+IF(VLOOKUP($B53,TOCA_current!B:AI,33,FALSE)=0,SUM(LS_current!D54:AA54),SUM(LS_current!D54:AY54)/2)</f>
        <v>158323.17345170397</v>
      </c>
      <c r="AA53" s="219">
        <f t="shared" si="1"/>
        <v>0</v>
      </c>
      <c r="AB53" s="224" t="str">
        <f>IF(TOCA_current!E53=1,"",AA53/O53-1)</f>
        <v/>
      </c>
      <c r="AC53" s="235" t="str">
        <f t="shared" si="2"/>
        <v/>
      </c>
    </row>
    <row r="54" spans="2:29" x14ac:dyDescent="0.25">
      <c r="B54" s="27">
        <v>10142</v>
      </c>
      <c r="C54" s="28" t="s">
        <v>58</v>
      </c>
      <c r="D54" s="217">
        <f>IF(Init!$R$9="Yes",(TOCA_previous!AB54-(TOCA_previous!AB54/IF(TOCA_previous!Y54=0,1,TOCA_previous!Y54))*LDD_previous!D55),(TOCA_current!AI54-(TOCA_current!AI54/TOCA_current!AF54)*LDD_current!D55))*Rates_previous!$E$74*100*12</f>
        <v>874073.15077461139</v>
      </c>
      <c r="E54" s="218">
        <f>IF(Init!$R$9="Yes",(TOCA_previous!AB54-LDD_previous!D55),(TOCA_current!AI54-LDD_current!D55))*Rates_previous!$E$75*100*12</f>
        <v>-134413.75216926722</v>
      </c>
      <c r="F54" s="218">
        <f>IF(VLOOKUP($B54,TOCA_current!$B:$AH,33,FALSE)=0,(SUMPRODUCT(LS_Demand_Rates_Restatement!$C$4:$Z$4,IF(Init!$R$9="Yes",LS_previous!$D55:$AA55,LS_current!$D55:$AA55))-SUMPRODUCT(LS_Demand_Rates_Restatement!$C$4:$Z$4,IF(Init!$R$9="Yes",LDD_previous!$F55:$AC55,LDD_current!$F55:$AC55))),(SUMPRODUCT(LS_Demand_Rates_Restatement!$C$4:$AX$4,IF(Init!$R$9="Yes",LS_previous!$D55:$AY55,LS_current!$D55:$AY55))-SUMPRODUCT(LS_Demand_Rates_Restatement!$C$4:$AX$4,IF(Init!$R$9="Yes",LDD_previous!$F55:$BA55,LDD_current!$F55:$BA55)))/2)</f>
        <v>30825.537752188455</v>
      </c>
      <c r="G54" s="218">
        <f>+SUMPRODUCT(LS_Demand_Rates_Restatement!$C$6:$Z$6,IF(Init!$R$9="Yes",Demand_previous!D55:AA55,Demand_current!D55:AA55))-SUMPRODUCT(LS_Demand_Rates_Restatement!$C$6:$Z$6,IF(Init!$R$9="Yes",LDD_previous!BB55:BY55,LDD_current!BB55:BY55))</f>
        <v>42495.165542638759</v>
      </c>
      <c r="H54" s="218">
        <f>-IRD!C55*Rates_previous!$H$32</f>
        <v>-57694.840000000004</v>
      </c>
      <c r="I54" s="218">
        <f>+IF(AND(L54&gt;0,J54&gt;0),-1*MIN(L54,J54)*Rates_previous!$H$33,IF(AND(L54&lt;0,K54&lt;ABS(L54)),(-1*L54-K54)*Rates_previous!$H$33,IF(AND(K54&gt;0,J54&gt;0,L54&lt;=0,ABS(L54)&lt;K54),-1*MIN(K54,K54+L54,J54)*Rates_previous!$H$33,0)))*IF(VLOOKUP($B54,TOCA_current!$B:$AH,33,FALSE)=0,1,0)*(1-TOCA_previous!AI54)</f>
        <v>0</v>
      </c>
      <c r="J54" s="237">
        <f>MAX(IF(Init!$R$9="Yes",(TOCA_previous!S54/SUMPRODUCT(TOCA_previous!$D$4:$D$137,TOCA_previous!$S$4:$S$137)-TOCA_previous!Y54)*RT1SC!$C$3*VLOOKUP(Init!$R$3,Init!$K:$M,3,FALSE),V54),0)</f>
        <v>0</v>
      </c>
      <c r="K54" s="237">
        <f>IF(Init!$R$9="Yes",TOCA_previous!W54*VLOOKUP(Init!$R$3,Init!$K:$M,3,FALSE),W54)</f>
        <v>0</v>
      </c>
      <c r="L54" s="237">
        <f>IF(Init!$R$9="No",X54,IF(TOCA_previous!AA54=0,SUM(LS_previous!D55:AA55),0))</f>
        <v>1625.8632563200017</v>
      </c>
      <c r="M54" s="218">
        <f>+TOCA_previous!$D54*SUM('Charges_NonSlice with Prev LS'!D54:I54)</f>
        <v>755285.2619001714</v>
      </c>
      <c r="N54" s="218">
        <f>IF(Init!$R$9="Yes",TOCA_previous!AB54*RT1SC!$C$3*VLOOKUP(Init!$R$3,Init!$K:$M,3,FALSE)+IF(VLOOKUP($B54,TOCA_current!B:AO,33,FALSE)=0,SUM(LS_previous!D55:AA55),SUM(LS_previous!D55:AY55)/2),Z54)</f>
        <v>25263.306617152</v>
      </c>
      <c r="O54" s="219">
        <f t="shared" si="0"/>
        <v>29.896532284787536</v>
      </c>
      <c r="P54" s="217">
        <f>(TOCA_current!AI54-(TOCA_current!AI54/TOCA_current!AF54)*LDD_current!D55)*Rates_current!$E$74*100*12</f>
        <v>916269.02623839001</v>
      </c>
      <c r="Q54" s="218">
        <f>(TOCA_current!AI54-LDD_current!D55)*Rates_current!$E$75*100*12</f>
        <v>-136212.99398506549</v>
      </c>
      <c r="R54" s="218">
        <f>IF(VLOOKUP($B54,TOCA_current!$B:$AH,33,FALSE)=0,(SUMPRODUCT(LS_Demand_Rates_Restatement!$C$4:$Z$4,LS_current!$D55:$AA55)-SUMPRODUCT(LS_Demand_Rates_Restatement!$C$4:$Z$4,LDD_current!$F55:$AC55)),(SUMPRODUCT(LS_Demand_Rates_Restatement!$C$4:$AX$4,LS_current!$D55:$AY55)-SUMPRODUCT(LS_Demand_Rates_Restatement!$C$4:$AX$4,LDD_current!$F55:$BA55))/2)</f>
        <v>41454.942792948343</v>
      </c>
      <c r="S54" s="218">
        <f>+SUMPRODUCT(LS_Demand_Rates_Restatement!$C$7:$Z$7,Demand_current!D55:AA55)-SUMPRODUCT(LS_Demand_Rates_Restatement!$C$7:$Z$7,LDD_current!BB55:BY55)</f>
        <v>45612.686474233531</v>
      </c>
      <c r="T54" s="218">
        <f>-IRD!G55*Rates_current!$H$32</f>
        <v>-67906.826679999998</v>
      </c>
      <c r="U54" s="218">
        <f>+IF(AND(X54&gt;0,V54&gt;0),-1*MIN(X54,V54)*Rates_current!$H$33,IF(AND(X54&lt;0,W54&lt;ABS(X54)),(-1*X54-W54)*Rates_current!$H$33,0))*IF(VLOOKUP($B54,TOCA_current!$B:$AH,33,FALSE)=0,1,0)*(1-TOCA_current!AP54)</f>
        <v>0</v>
      </c>
      <c r="V54" s="237">
        <f>MAX((TOCA_current!S54/SUMPRODUCT(TOCA_current!$D$4:$D$137,TOCA_current!$S$4:$S$137)-TOCA_current!AF54)*RT1SC!$C$4*VLOOKUP(Init!$R$4,Init!$K:$M,3,FALSE),0)</f>
        <v>0</v>
      </c>
      <c r="W54" s="237">
        <f>TOCA_current!X54*VLOOKUP(Init!$R$4,Init!$K:$M,3,FALSE)</f>
        <v>0</v>
      </c>
      <c r="X54" s="237">
        <f>IF(TOCA_current!AH54=0,SUM(LS_current!D55:AA55),0)</f>
        <v>1887.4156113198342</v>
      </c>
      <c r="Y54" s="218">
        <f>TOCA_current!D54*SUM('Charges_NonSlice with Prev LS'!P54:U54)</f>
        <v>799216.83484050632</v>
      </c>
      <c r="Z54" s="218">
        <f>TOCA_current!AI54*RT1SC!$C$4*VLOOKUP(Init!$R$4,Init!$K:$M,3,FALSE)+IF(VLOOKUP($B54,TOCA_current!B:AI,33,FALSE)=0,SUM(LS_current!D55:AA55),SUM(LS_current!D55:AY55)/2)</f>
        <v>25263.868055023831</v>
      </c>
      <c r="AA54" s="219">
        <f t="shared" si="1"/>
        <v>31.634777109342071</v>
      </c>
      <c r="AB54" s="224">
        <f>IF(TOCA_current!E54=1,"",AA54/O54-1)</f>
        <v>5.8142021556092605E-2</v>
      </c>
      <c r="AC54" s="235">
        <f t="shared" si="2"/>
        <v>115</v>
      </c>
    </row>
    <row r="55" spans="2:29" x14ac:dyDescent="0.25">
      <c r="B55" s="27">
        <v>10144</v>
      </c>
      <c r="C55" s="28" t="s">
        <v>59</v>
      </c>
      <c r="D55" s="217">
        <f>IF(Init!$R$9="Yes",(TOCA_previous!AB55-(TOCA_previous!AB55/IF(TOCA_previous!Y55=0,1,TOCA_previous!Y55))*LDD_previous!D56),(TOCA_current!AI55-(TOCA_current!AI55/TOCA_current!AF55)*LDD_current!D56))*Rates_previous!$E$74*100*12</f>
        <v>1118506.1890799999</v>
      </c>
      <c r="E55" s="218">
        <f>IF(Init!$R$9="Yes",(TOCA_previous!AB55-LDD_previous!D56),(TOCA_current!AI55-LDD_current!D56))*Rates_previous!$E$75*100*12</f>
        <v>-172002.32448000001</v>
      </c>
      <c r="F55" s="218">
        <f>IF(VLOOKUP($B55,TOCA_current!$B:$AH,33,FALSE)=0,(SUMPRODUCT(LS_Demand_Rates_Restatement!$C$4:$Z$4,IF(Init!$R$9="Yes",LS_previous!$D56:$AA56,LS_current!$D56:$AA56))-SUMPRODUCT(LS_Demand_Rates_Restatement!$C$4:$Z$4,IF(Init!$R$9="Yes",LDD_previous!$F56:$AC56,LDD_current!$F56:$AC56))),(SUMPRODUCT(LS_Demand_Rates_Restatement!$C$4:$AX$4,IF(Init!$R$9="Yes",LS_previous!$D56:$AY56,LS_current!$D56:$AY56))-SUMPRODUCT(LS_Demand_Rates_Restatement!$C$4:$AX$4,IF(Init!$R$9="Yes",LDD_previous!$F56:$BA56,LDD_current!$F56:$BA56)))/2)</f>
        <v>13442.234216841991</v>
      </c>
      <c r="G55" s="218">
        <f>+SUMPRODUCT(LS_Demand_Rates_Restatement!$C$6:$Z$6,IF(Init!$R$9="Yes",Demand_previous!D56:AA56,Demand_current!D56:AA56))-SUMPRODUCT(LS_Demand_Rates_Restatement!$C$6:$Z$6,IF(Init!$R$9="Yes",LDD_previous!BB56:BY56,LDD_current!BB56:BY56))</f>
        <v>76235.532817681669</v>
      </c>
      <c r="H55" s="218">
        <f>-IRD!C56*Rates_previous!$H$32</f>
        <v>0</v>
      </c>
      <c r="I55" s="218">
        <f>+IF(AND(L55&gt;0,J55&gt;0),-1*MIN(L55,J55)*Rates_previous!$H$33,IF(AND(L55&lt;0,K55&lt;ABS(L55)),(-1*L55-K55)*Rates_previous!$H$33,IF(AND(K55&gt;0,J55&gt;0,L55&lt;=0,ABS(L55)&lt;K55),-1*MIN(K55,K55+L55,J55)*Rates_previous!$H$33,0)))*IF(VLOOKUP($B55,TOCA_current!$B:$AH,33,FALSE)=0,1,0)*(1-TOCA_previous!AI55)</f>
        <v>-1389.7190450111975</v>
      </c>
      <c r="J55" s="237">
        <f>MAX(IF(Init!$R$9="Yes",(TOCA_previous!S55/SUMPRODUCT(TOCA_previous!$D$4:$D$137,TOCA_previous!$S$4:$S$137)-TOCA_previous!Y55)*RT1SC!$C$3*VLOOKUP(Init!$R$3,Init!$K:$M,3,FALSE),V55),0)</f>
        <v>0</v>
      </c>
      <c r="K55" s="237">
        <f>IF(Init!$R$9="Yes",TOCA_previous!W55*VLOOKUP(Init!$R$3,Init!$K:$M,3,FALSE),W55)</f>
        <v>0</v>
      </c>
      <c r="L55" s="237">
        <f>IF(Init!$R$9="No",X55,IF(TOCA_previous!AA55=0,SUM(LS_previous!D56:AA56),0))</f>
        <v>-503.52139311999917</v>
      </c>
      <c r="M55" s="218">
        <f>+TOCA_previous!$D55*SUM('Charges_NonSlice with Prev LS'!D55:I55)</f>
        <v>1034791.9125895124</v>
      </c>
      <c r="N55" s="218">
        <f>IF(Init!$R$9="Yes",TOCA_previous!AB55*RT1SC!$C$3*VLOOKUP(Init!$R$3,Init!$K:$M,3,FALSE)+IF(VLOOKUP($B55,TOCA_current!B:AO,33,FALSE)=0,SUM(LS_previous!D56:AA56),SUM(LS_previous!D56:AY56)/2),Z55)</f>
        <v>29124.318346868004</v>
      </c>
      <c r="O55" s="219">
        <f t="shared" si="0"/>
        <v>35.530167616808541</v>
      </c>
      <c r="P55" s="217">
        <f>(TOCA_current!AI55-(TOCA_current!AI55/TOCA_current!AF55)*LDD_current!D56)*Rates_current!$E$74*100*12</f>
        <v>1175777.1082950435</v>
      </c>
      <c r="Q55" s="218">
        <f>(TOCA_current!AI55-LDD_current!D56)*Rates_current!$E$75*100*12</f>
        <v>-174791.59023575013</v>
      </c>
      <c r="R55" s="218">
        <f>IF(VLOOKUP($B55,TOCA_current!$B:$AH,33,FALSE)=0,(SUMPRODUCT(LS_Demand_Rates_Restatement!$C$4:$Z$4,LS_current!$D56:$AA56)-SUMPRODUCT(LS_Demand_Rates_Restatement!$C$4:$Z$4,LDD_current!$F56:$AC56)),(SUMPRODUCT(LS_Demand_Rates_Restatement!$C$4:$AX$4,LS_current!$D56:$AY56)-SUMPRODUCT(LS_Demand_Rates_Restatement!$C$4:$AX$4,LDD_current!$F56:$BA56))/2)</f>
        <v>32269.88142202016</v>
      </c>
      <c r="S55" s="218">
        <f>+SUMPRODUCT(LS_Demand_Rates_Restatement!$C$7:$Z$7,Demand_current!D56:AA56)-SUMPRODUCT(LS_Demand_Rates_Restatement!$C$7:$Z$7,LDD_current!BB56:BY56)</f>
        <v>78169.125155502174</v>
      </c>
      <c r="T55" s="218">
        <f>-IRD!G56*Rates_current!$H$32</f>
        <v>0</v>
      </c>
      <c r="U55" s="218">
        <f>+IF(AND(X55&gt;0,V55&gt;0),-1*MIN(X55,V55)*Rates_current!$H$33,IF(AND(X55&lt;0,W55&lt;ABS(X55)),(-1*X55-W55)*Rates_current!$H$33,0))*IF(VLOOKUP($B55,TOCA_current!$B:$AH,33,FALSE)=0,1,0)*(1-TOCA_current!AP55)</f>
        <v>-99.135800955776318</v>
      </c>
      <c r="V55" s="237">
        <f>MAX((TOCA_current!S55/SUMPRODUCT(TOCA_current!$D$4:$D$137,TOCA_current!$S$4:$S$137)-TOCA_current!AF55)*RT1SC!$C$4*VLOOKUP(Init!$R$4,Init!$K:$M,3,FALSE),0)</f>
        <v>158.42034108629335</v>
      </c>
      <c r="W55" s="237">
        <f>TOCA_current!X55*VLOOKUP(Init!$R$4,Init!$K:$M,3,FALSE)</f>
        <v>0</v>
      </c>
      <c r="X55" s="237">
        <f>IF(TOCA_current!AH55=0,SUM(LS_current!D56:AA56),0)</f>
        <v>-11.201785418731788</v>
      </c>
      <c r="Y55" s="218">
        <f>TOCA_current!D55*SUM('Charges_NonSlice with Prev LS'!P55:U55)</f>
        <v>1111325.3888358597</v>
      </c>
      <c r="Z55" s="218">
        <f>TOCA_current!AI55*RT1SC!$C$4*VLOOKUP(Init!$R$4,Init!$K:$M,3,FALSE)+IF(VLOOKUP($B55,TOCA_current!B:AI,33,FALSE)=0,SUM(LS_current!D56:AA56),SUM(LS_current!D56:AY56)/2)</f>
        <v>29125.022068581267</v>
      </c>
      <c r="AA55" s="219">
        <f t="shared" si="1"/>
        <v>38.157065983297791</v>
      </c>
      <c r="AB55" s="224">
        <f>IF(TOCA_current!E55=1,"",AA55/O55-1)</f>
        <v>7.3934308298802431E-2</v>
      </c>
      <c r="AC55" s="235">
        <f t="shared" si="2"/>
        <v>77</v>
      </c>
    </row>
    <row r="56" spans="2:29" x14ac:dyDescent="0.25">
      <c r="B56" s="27">
        <v>10156</v>
      </c>
      <c r="C56" s="28" t="s">
        <v>60</v>
      </c>
      <c r="D56" s="217">
        <f>IF(Init!$R$9="Yes",(TOCA_previous!AB56-(TOCA_previous!AB56/IF(TOCA_previous!Y56=0,1,TOCA_previous!Y56))*LDD_previous!D57),(TOCA_current!AI56-(TOCA_current!AI56/TOCA_current!AF56)*LDD_current!D57))*Rates_previous!$E$74*100*12</f>
        <v>10705702.095480001</v>
      </c>
      <c r="E56" s="218">
        <f>IF(Init!$R$9="Yes",(TOCA_previous!AB56-LDD_previous!D57),(TOCA_current!AI56-LDD_current!D57))*Rates_previous!$E$75*100*12</f>
        <v>-1646307.96288</v>
      </c>
      <c r="F56" s="218">
        <f>IF(VLOOKUP($B56,TOCA_current!$B:$AH,33,FALSE)=0,(SUMPRODUCT(LS_Demand_Rates_Restatement!$C$4:$Z$4,IF(Init!$R$9="Yes",LS_previous!$D57:$AA57,LS_current!$D57:$AA57))-SUMPRODUCT(LS_Demand_Rates_Restatement!$C$4:$Z$4,IF(Init!$R$9="Yes",LDD_previous!$F57:$AC57,LDD_current!$F57:$AC57))),(SUMPRODUCT(LS_Demand_Rates_Restatement!$C$4:$AX$4,IF(Init!$R$9="Yes",LS_previous!$D57:$AY57,LS_current!$D57:$AY57))-SUMPRODUCT(LS_Demand_Rates_Restatement!$C$4:$AX$4,IF(Init!$R$9="Yes",LDD_previous!$F57:$BA57,LDD_current!$F57:$BA57)))/2)</f>
        <v>178184.66415263075</v>
      </c>
      <c r="G56" s="218">
        <f>+SUMPRODUCT(LS_Demand_Rates_Restatement!$C$6:$Z$6,IF(Init!$R$9="Yes",Demand_previous!D57:AA57,Demand_current!D57:AA57))-SUMPRODUCT(LS_Demand_Rates_Restatement!$C$6:$Z$6,IF(Init!$R$9="Yes",LDD_previous!BB57:BY57,LDD_current!BB57:BY57))</f>
        <v>549757.7961578524</v>
      </c>
      <c r="H56" s="218">
        <f>-IRD!C57*Rates_previous!$H$32</f>
        <v>0</v>
      </c>
      <c r="I56" s="218">
        <f>+IF(AND(L56&gt;0,J56&gt;0),-1*MIN(L56,J56)*Rates_previous!$H$33,IF(AND(L56&lt;0,K56&lt;ABS(L56)),(-1*L56-K56)*Rates_previous!$H$33,IF(AND(K56&gt;0,J56&gt;0,L56&lt;=0,ABS(L56)&lt;K56),-1*MIN(K56,K56+L56,J56)*Rates_previous!$H$33,0)))*IF(VLOOKUP($B56,TOCA_current!$B:$AH,33,FALSE)=0,1,0)*(1-TOCA_previous!AI56)</f>
        <v>-6302.252345107142</v>
      </c>
      <c r="J56" s="237">
        <f>MAX(IF(Init!$R$9="Yes",(TOCA_previous!S56/SUMPRODUCT(TOCA_previous!$D$4:$D$137,TOCA_previous!$S$4:$S$137)-TOCA_previous!Y56)*RT1SC!$C$3*VLOOKUP(Init!$R$3,Init!$K:$M,3,FALSE),V56),0)</f>
        <v>0</v>
      </c>
      <c r="K56" s="237">
        <f>IF(Init!$R$9="Yes",TOCA_previous!W56*VLOOKUP(Init!$R$3,Init!$K:$M,3,FALSE),W56)</f>
        <v>0</v>
      </c>
      <c r="L56" s="237">
        <f>IF(Init!$R$9="No",X56,IF(TOCA_previous!AA56=0,SUM(LS_previous!D57:AA57),0))</f>
        <v>-2283.4247627199793</v>
      </c>
      <c r="M56" s="218">
        <f>+TOCA_previous!$D56*SUM('Charges_NonSlice with Prev LS'!D56:I56)</f>
        <v>9781034.340565376</v>
      </c>
      <c r="N56" s="218">
        <f>IF(Init!$R$9="Yes",TOCA_previous!AB56*RT1SC!$C$3*VLOOKUP(Init!$R$3,Init!$K:$M,3,FALSE)+IF(VLOOKUP($B56,TOCA_current!B:AO,33,FALSE)=0,SUM(LS_previous!D57:AA57),SUM(LS_previous!D57:AY57)/2),Z56)</f>
        <v>281297.32703430811</v>
      </c>
      <c r="O56" s="219">
        <f t="shared" si="0"/>
        <v>34.771159909999582</v>
      </c>
      <c r="P56" s="217">
        <f>(TOCA_current!AI56-(TOCA_current!AI56/TOCA_current!AF56)*LDD_current!D57)*Rates_current!$E$74*100*12</f>
        <v>11278549.086811656</v>
      </c>
      <c r="Q56" s="218">
        <f>(TOCA_current!AI56-LDD_current!D57)*Rates_current!$E$75*100*12</f>
        <v>-1676674.5300003621</v>
      </c>
      <c r="R56" s="218">
        <f>IF(VLOOKUP($B56,TOCA_current!$B:$AH,33,FALSE)=0,(SUMPRODUCT(LS_Demand_Rates_Restatement!$C$4:$Z$4,LS_current!$D57:$AA57)-SUMPRODUCT(LS_Demand_Rates_Restatement!$C$4:$Z$4,LDD_current!$F57:$AC57)),(SUMPRODUCT(LS_Demand_Rates_Restatement!$C$4:$AX$4,LS_current!$D57:$AY57)-SUMPRODUCT(LS_Demand_Rates_Restatement!$C$4:$AX$4,LDD_current!$F57:$BA57))/2)</f>
        <v>340627.48296095215</v>
      </c>
      <c r="S56" s="218">
        <f>+SUMPRODUCT(LS_Demand_Rates_Restatement!$C$7:$Z$7,Demand_current!D57:AA57)-SUMPRODUCT(LS_Demand_Rates_Restatement!$C$7:$Z$7,LDD_current!BB57:BY57)</f>
        <v>566315.40580746089</v>
      </c>
      <c r="T56" s="218">
        <f>-IRD!G57*Rates_current!$H$32</f>
        <v>0</v>
      </c>
      <c r="U56" s="218">
        <f>+IF(AND(X56&gt;0,V56&gt;0),-1*MIN(X56,V56)*Rates_current!$H$33,IF(AND(X56&lt;0,W56&lt;ABS(X56)),(-1*X56-W56)*Rates_current!$H$33,0))*IF(VLOOKUP($B56,TOCA_current!$B:$AH,33,FALSE)=0,1,0)*(1-TOCA_current!AP56)</f>
        <v>8261.732232382099</v>
      </c>
      <c r="V56" s="237">
        <f>MAX((TOCA_current!S56/SUMPRODUCT(TOCA_current!$D$4:$D$137,TOCA_current!$S$4:$S$137)-TOCA_current!AF56)*RT1SC!$C$4*VLOOKUP(Init!$R$4,Init!$K:$M,3,FALSE),0)</f>
        <v>933.52906580588694</v>
      </c>
      <c r="W56" s="237">
        <f>TOCA_current!X56*VLOOKUP(Init!$R$4,Init!$K:$M,3,FALSE)</f>
        <v>0</v>
      </c>
      <c r="X56" s="237">
        <f>IF(TOCA_current!AH56=0,SUM(LS_current!D57:AA57),0)</f>
        <v>1817.1355665643687</v>
      </c>
      <c r="Y56" s="218">
        <f>TOCA_current!D56*SUM('Charges_NonSlice with Prev LS'!P56:U56)</f>
        <v>10517079.17781209</v>
      </c>
      <c r="Z56" s="218">
        <f>TOCA_current!AI56*RT1SC!$C$4*VLOOKUP(Init!$R$4,Init!$K:$M,3,FALSE)+IF(VLOOKUP($B56,TOCA_current!B:AI,33,FALSE)=0,SUM(LS_current!D57:AA57),SUM(LS_current!D57:AY57)/2)</f>
        <v>281304.06265786046</v>
      </c>
      <c r="AA56" s="219">
        <f t="shared" si="1"/>
        <v>37.38687269015243</v>
      </c>
      <c r="AB56" s="224">
        <f>IF(TOCA_current!E56=1,"",AA56/O56-1)</f>
        <v>7.522650342764714E-2</v>
      </c>
      <c r="AC56" s="235">
        <f t="shared" si="2"/>
        <v>70</v>
      </c>
    </row>
    <row r="57" spans="2:29" x14ac:dyDescent="0.25">
      <c r="B57" s="27">
        <v>10157</v>
      </c>
      <c r="C57" s="28" t="s">
        <v>61</v>
      </c>
      <c r="D57" s="217">
        <f>IF(Init!$R$9="Yes",(TOCA_previous!AB57-(TOCA_previous!AB57/IF(TOCA_previous!Y57=0,1,TOCA_previous!Y57))*LDD_previous!D58),(TOCA_current!AI57-(TOCA_current!AI57/TOCA_current!AF57)*LDD_current!D58))*Rates_previous!$E$74*100*12</f>
        <v>6819474.1075558811</v>
      </c>
      <c r="E57" s="218">
        <f>IF(Init!$R$9="Yes",(TOCA_previous!AB57-LDD_previous!D58),(TOCA_current!AI57-LDD_current!D58))*Rates_previous!$E$75*100*12</f>
        <v>-986184.53729280015</v>
      </c>
      <c r="F57" s="218">
        <f>IF(VLOOKUP($B57,TOCA_current!$B:$AH,33,FALSE)=0,(SUMPRODUCT(LS_Demand_Rates_Restatement!$C$4:$Z$4,IF(Init!$R$9="Yes",LS_previous!$D58:$AA58,LS_current!$D58:$AA58))-SUMPRODUCT(LS_Demand_Rates_Restatement!$C$4:$Z$4,IF(Init!$R$9="Yes",LDD_previous!$F58:$AC58,LDD_current!$F58:$AC58))),(SUMPRODUCT(LS_Demand_Rates_Restatement!$C$4:$AX$4,IF(Init!$R$9="Yes",LS_previous!$D58:$AY58,LS_current!$D58:$AY58))-SUMPRODUCT(LS_Demand_Rates_Restatement!$C$4:$AX$4,IF(Init!$R$9="Yes",LDD_previous!$F58:$BA58,LDD_current!$F58:$BA58)))/2)</f>
        <v>58060.945500292466</v>
      </c>
      <c r="G57" s="218">
        <f>+SUMPRODUCT(LS_Demand_Rates_Restatement!$C$6:$Z$6,IF(Init!$R$9="Yes",Demand_previous!D58:AA58,Demand_current!D58:AA58))-SUMPRODUCT(LS_Demand_Rates_Restatement!$C$6:$Z$6,IF(Init!$R$9="Yes",LDD_previous!BB58:BY58,LDD_current!BB58:BY58))</f>
        <v>-48049.212808940712</v>
      </c>
      <c r="H57" s="218">
        <f>-IRD!C58*Rates_previous!$H$32</f>
        <v>0</v>
      </c>
      <c r="I57" s="218">
        <f>+IF(AND(L57&gt;0,J57&gt;0),-1*MIN(L57,J57)*Rates_previous!$H$33,IF(AND(L57&lt;0,K57&lt;ABS(L57)),(-1*L57-K57)*Rates_previous!$H$33,IF(AND(K57&gt;0,J57&gt;0,L57&lt;=0,ABS(L57)&lt;K57),-1*MIN(K57,K57+L57,J57)*Rates_previous!$H$33,0)))*IF(VLOOKUP($B57,TOCA_current!$B:$AH,33,FALSE)=0,1,0)*(1-TOCA_previous!AI57)</f>
        <v>0</v>
      </c>
      <c r="J57" s="237">
        <f>MAX(IF(Init!$R$9="Yes",(TOCA_previous!S57/SUMPRODUCT(TOCA_previous!$D$4:$D$137,TOCA_previous!$S$4:$S$137)-TOCA_previous!Y57)*RT1SC!$C$3*VLOOKUP(Init!$R$3,Init!$K:$M,3,FALSE),V57),0)</f>
        <v>40942.705118633545</v>
      </c>
      <c r="K57" s="237">
        <f>IF(Init!$R$9="Yes",TOCA_previous!W57*VLOOKUP(Init!$R$3,Init!$K:$M,3,FALSE),W57)</f>
        <v>0</v>
      </c>
      <c r="L57" s="237">
        <f>IF(Init!$R$9="No",X57,IF(TOCA_previous!AA57=0,SUM(LS_previous!D58:AA58),0))</f>
        <v>0</v>
      </c>
      <c r="M57" s="218">
        <f>+TOCA_previous!$D57*SUM('Charges_NonSlice with Prev LS'!D57:I57)</f>
        <v>5843301.3029544335</v>
      </c>
      <c r="N57" s="218">
        <f>IF(Init!$R$9="Yes",TOCA_previous!AB57*RT1SC!$C$3*VLOOKUP(Init!$R$3,Init!$K:$M,3,FALSE)+IF(VLOOKUP($B57,TOCA_current!B:AO,33,FALSE)=0,SUM(LS_previous!D58:AA58),SUM(LS_previous!D58:AY58)/2),Z57)</f>
        <v>189461.93119737608</v>
      </c>
      <c r="O57" s="219">
        <f t="shared" si="0"/>
        <v>30.841558861062424</v>
      </c>
      <c r="P57" s="217">
        <f>(TOCA_current!AI57-(TOCA_current!AI57/TOCA_current!AF57)*LDD_current!D58)*Rates_current!$E$74*100*12</f>
        <v>7009082.1146390894</v>
      </c>
      <c r="Q57" s="218">
        <f>(TOCA_current!AI57-LDD_current!D58)*Rates_current!$E$75*100*12</f>
        <v>-971935.07719605532</v>
      </c>
      <c r="R57" s="218">
        <f>IF(VLOOKUP($B57,TOCA_current!$B:$AH,33,FALSE)=0,(SUMPRODUCT(LS_Demand_Rates_Restatement!$C$4:$Z$4,LS_current!$D58:$AA58)-SUMPRODUCT(LS_Demand_Rates_Restatement!$C$4:$Z$4,LDD_current!$F58:$AC58)),(SUMPRODUCT(LS_Demand_Rates_Restatement!$C$4:$AX$4,LS_current!$D58:$AY58)-SUMPRODUCT(LS_Demand_Rates_Restatement!$C$4:$AX$4,LDD_current!$F58:$BA58))/2)</f>
        <v>105857.82623014988</v>
      </c>
      <c r="S57" s="218">
        <f>+SUMPRODUCT(LS_Demand_Rates_Restatement!$C$7:$Z$7,Demand_current!D58:AA58)-SUMPRODUCT(LS_Demand_Rates_Restatement!$C$7:$Z$7,LDD_current!BB58:BY58)</f>
        <v>-59512.791874080787</v>
      </c>
      <c r="T57" s="218">
        <f>-IRD!G58*Rates_current!$H$32</f>
        <v>0</v>
      </c>
      <c r="U57" s="218">
        <f>+IF(AND(X57&gt;0,V57&gt;0),-1*MIN(X57,V57)*Rates_current!$H$33,IF(AND(X57&lt;0,W57&lt;ABS(X57)),(-1*X57-W57)*Rates_current!$H$33,0))*IF(VLOOKUP($B57,TOCA_current!$B:$AH,33,FALSE)=0,1,0)*(1-TOCA_current!AP57)</f>
        <v>0</v>
      </c>
      <c r="V57" s="237">
        <f>MAX((TOCA_current!S57/SUMPRODUCT(TOCA_current!$D$4:$D$137,TOCA_current!$S$4:$S$137)-TOCA_current!AF57)*RT1SC!$C$4*VLOOKUP(Init!$R$4,Init!$K:$M,3,FALSE),0)</f>
        <v>24288.10853824958</v>
      </c>
      <c r="W57" s="237">
        <f>TOCA_current!X57*VLOOKUP(Init!$R$4,Init!$K:$M,3,FALSE)</f>
        <v>15046.992</v>
      </c>
      <c r="X57" s="237">
        <f>IF(TOCA_current!AH57=0,SUM(LS_current!D58:AA58),0)</f>
        <v>0</v>
      </c>
      <c r="Y57" s="218">
        <f>TOCA_current!D57*SUM('Charges_NonSlice with Prev LS'!P57:U57)</f>
        <v>6083492.0717991032</v>
      </c>
      <c r="Z57" s="218">
        <f>TOCA_current!AI57*RT1SC!$C$4*VLOOKUP(Init!$R$4,Init!$K:$M,3,FALSE)+IF(VLOOKUP($B57,TOCA_current!B:AI,33,FALSE)=0,SUM(LS_current!D58:AA58),SUM(LS_current!D58:AY58)/2)</f>
        <v>183098.93256502133</v>
      </c>
      <c r="AA57" s="219">
        <f t="shared" si="1"/>
        <v>33.225164049707168</v>
      </c>
      <c r="AB57" s="224">
        <f>IF(TOCA_current!E57=1,"",AA57/O57-1)</f>
        <v>7.728549647514904E-2</v>
      </c>
      <c r="AC57" s="235">
        <f t="shared" si="2"/>
        <v>56</v>
      </c>
    </row>
    <row r="58" spans="2:29" x14ac:dyDescent="0.25">
      <c r="B58" s="27">
        <v>10158</v>
      </c>
      <c r="C58" s="28" t="s">
        <v>62</v>
      </c>
      <c r="D58" s="217">
        <f>IF(Init!$R$9="Yes",(TOCA_previous!AB58-(TOCA_previous!AB58/IF(TOCA_previous!Y58=0,1,TOCA_previous!Y58))*LDD_previous!D59),(TOCA_current!AI58-(TOCA_current!AI58/TOCA_current!AF58)*LDD_current!D59))*Rates_previous!$E$74*100*12</f>
        <v>918478.78307999996</v>
      </c>
      <c r="E58" s="218">
        <f>IF(Init!$R$9="Yes",(TOCA_previous!AB58-LDD_previous!D59),(TOCA_current!AI58-LDD_current!D59))*Rates_previous!$E$75*100*12</f>
        <v>-141242.38847999999</v>
      </c>
      <c r="F58" s="218">
        <f>IF(VLOOKUP($B58,TOCA_current!$B:$AH,33,FALSE)=0,(SUMPRODUCT(LS_Demand_Rates_Restatement!$C$4:$Z$4,IF(Init!$R$9="Yes",LS_previous!$D59:$AA59,LS_current!$D59:$AA59))-SUMPRODUCT(LS_Demand_Rates_Restatement!$C$4:$Z$4,IF(Init!$R$9="Yes",LDD_previous!$F59:$AC59,LDD_current!$F59:$AC59))),(SUMPRODUCT(LS_Demand_Rates_Restatement!$C$4:$AX$4,IF(Init!$R$9="Yes",LS_previous!$D59:$AY59,LS_current!$D59:$AY59))-SUMPRODUCT(LS_Demand_Rates_Restatement!$C$4:$AX$4,IF(Init!$R$9="Yes",LDD_previous!$F59:$BA59,LDD_current!$F59:$BA59)))/2)</f>
        <v>3236.7304764978958</v>
      </c>
      <c r="G58" s="218">
        <f>+SUMPRODUCT(LS_Demand_Rates_Restatement!$C$6:$Z$6,IF(Init!$R$9="Yes",Demand_previous!D59:AA59,Demand_current!D59:AA59))-SUMPRODUCT(LS_Demand_Rates_Restatement!$C$6:$Z$6,IF(Init!$R$9="Yes",LDD_previous!BB59:BY59,LDD_current!BB59:BY59))</f>
        <v>48236.465337072645</v>
      </c>
      <c r="H58" s="218">
        <f>-IRD!C59*Rates_previous!$H$32</f>
        <v>0</v>
      </c>
      <c r="I58" s="218">
        <f>+IF(AND(L58&gt;0,J58&gt;0),-1*MIN(L58,J58)*Rates_previous!$H$33,IF(AND(L58&lt;0,K58&lt;ABS(L58)),(-1*L58-K58)*Rates_previous!$H$33,IF(AND(K58&gt;0,J58&gt;0,L58&lt;=0,ABS(L58)&lt;K58),-1*MIN(K58,K58+L58,J58)*Rates_previous!$H$33,0)))*IF(VLOOKUP($B58,TOCA_current!$B:$AH,33,FALSE)=0,1,0)*(1-TOCA_previous!AI58)</f>
        <v>-731.36690517119496</v>
      </c>
      <c r="J58" s="237">
        <f>MAX(IF(Init!$R$9="Yes",(TOCA_previous!S58/SUMPRODUCT(TOCA_previous!$D$4:$D$137,TOCA_previous!$S$4:$S$137)-TOCA_previous!Y58)*RT1SC!$C$3*VLOOKUP(Init!$R$3,Init!$K:$M,3,FALSE),V58),0)</f>
        <v>890.66362983682961</v>
      </c>
      <c r="K58" s="237">
        <f>IF(Init!$R$9="Yes",TOCA_previous!W58*VLOOKUP(Init!$R$3,Init!$K:$M,3,FALSE),W58)</f>
        <v>0</v>
      </c>
      <c r="L58" s="237">
        <f>IF(Init!$R$9="No",X58,IF(TOCA_previous!AA58=0,SUM(LS_previous!D59:AA59),0))</f>
        <v>-264.9880091199982</v>
      </c>
      <c r="M58" s="218">
        <f>+TOCA_previous!$D58*SUM('Charges_NonSlice with Prev LS'!D58:I58)</f>
        <v>827978.22350839933</v>
      </c>
      <c r="N58" s="218">
        <f>IF(Init!$R$9="Yes",TOCA_previous!AB58*RT1SC!$C$3*VLOOKUP(Init!$R$3,Init!$K:$M,3,FALSE)+IF(VLOOKUP($B58,TOCA_current!B:AO,33,FALSE)=0,SUM(LS_previous!D59:AA59),SUM(LS_previous!D59:AY59)/2),Z58)</f>
        <v>24064.374184268003</v>
      </c>
      <c r="O58" s="219">
        <f t="shared" si="0"/>
        <v>34.406804730026472</v>
      </c>
      <c r="P58" s="217">
        <f>(TOCA_current!AI58-(TOCA_current!AI58/TOCA_current!AF58)*LDD_current!D59)*Rates_current!$E$74*100*12</f>
        <v>971315.6574631054</v>
      </c>
      <c r="Q58" s="218">
        <f>(TOCA_current!AI58-LDD_current!D59)*Rates_current!$E$75*100*12</f>
        <v>-144396.25264949127</v>
      </c>
      <c r="R58" s="218">
        <f>IF(VLOOKUP($B58,TOCA_current!$B:$AH,33,FALSE)=0,(SUMPRODUCT(LS_Demand_Rates_Restatement!$C$4:$Z$4,LS_current!$D59:$AA59)-SUMPRODUCT(LS_Demand_Rates_Restatement!$C$4:$Z$4,LDD_current!$F59:$AC59)),(SUMPRODUCT(LS_Demand_Rates_Restatement!$C$4:$AX$4,LS_current!$D59:$AY59)-SUMPRODUCT(LS_Demand_Rates_Restatement!$C$4:$AX$4,LDD_current!$F59:$BA59))/2)</f>
        <v>14517.192218022574</v>
      </c>
      <c r="S58" s="218">
        <f>+SUMPRODUCT(LS_Demand_Rates_Restatement!$C$7:$Z$7,Demand_current!D59:AA59)-SUMPRODUCT(LS_Demand_Rates_Restatement!$C$7:$Z$7,LDD_current!BB59:BY59)</f>
        <v>51666.037861084391</v>
      </c>
      <c r="T58" s="218">
        <f>-IRD!G59*Rates_current!$H$32</f>
        <v>0</v>
      </c>
      <c r="U58" s="218">
        <f>+IF(AND(X58&gt;0,V58&gt;0),-1*MIN(X58,V58)*Rates_current!$H$33,IF(AND(X58&lt;0,W58&lt;ABS(X58)),(-1*X58-W58)*Rates_current!$H$33,0))*IF(VLOOKUP($B58,TOCA_current!$B:$AH,33,FALSE)=0,1,0)*(1-TOCA_current!AP58)</f>
        <v>-41.02698647378174</v>
      </c>
      <c r="V58" s="237">
        <f>MAX((TOCA_current!S58/SUMPRODUCT(TOCA_current!$D$4:$D$137,TOCA_current!$S$4:$S$137)-TOCA_current!AF58)*RT1SC!$C$4*VLOOKUP(Init!$R$4,Init!$K:$M,3,FALSE),0)</f>
        <v>209.39160249114022</v>
      </c>
      <c r="W58" s="237">
        <f>TOCA_current!X58*VLOOKUP(Init!$R$4,Init!$K:$M,3,FALSE)</f>
        <v>0</v>
      </c>
      <c r="X58" s="237">
        <f>IF(TOCA_current!AH58=0,SUM(LS_current!D59:AA59),0)</f>
        <v>-4.6358176806533038</v>
      </c>
      <c r="Y58" s="218">
        <f>TOCA_current!D58*SUM('Charges_NonSlice with Prev LS'!P58:U58)</f>
        <v>893061.60790624714</v>
      </c>
      <c r="Z58" s="218">
        <f>TOCA_current!AI58*RT1SC!$C$4*VLOOKUP(Init!$R$4,Init!$K:$M,3,FALSE)+IF(VLOOKUP($B58,TOCA_current!B:AI,33,FALSE)=0,SUM(LS_current!D59:AA59),SUM(LS_current!D59:AY59)/2)</f>
        <v>24064.952056655344</v>
      </c>
      <c r="AA58" s="219">
        <f t="shared" si="1"/>
        <v>37.110466948105312</v>
      </c>
      <c r="AB58" s="224">
        <f>IF(TOCA_current!E58=1,"",AA58/O58-1)</f>
        <v>7.8579288001114023E-2</v>
      </c>
      <c r="AC58" s="235">
        <f t="shared" si="2"/>
        <v>40</v>
      </c>
    </row>
    <row r="59" spans="2:29" x14ac:dyDescent="0.25">
      <c r="B59" s="27">
        <v>10170</v>
      </c>
      <c r="C59" s="28" t="s">
        <v>63</v>
      </c>
      <c r="D59" s="217">
        <f>IF(Init!$R$9="Yes",(TOCA_previous!AB59-(TOCA_previous!AB59/IF(TOCA_previous!Y59=0,1,TOCA_previous!Y59))*LDD_previous!D60),(TOCA_current!AI59-(TOCA_current!AI59/TOCA_current!AF59)*LDD_current!D60))*Rates_previous!$E$74*100*12</f>
        <v>36798688.892280012</v>
      </c>
      <c r="E59" s="218">
        <f>IF(Init!$R$9="Yes",(TOCA_previous!AB59-LDD_previous!D60),(TOCA_current!AI59-LDD_current!D60))*Rates_previous!$E$75*100*12</f>
        <v>-5658851.1436800007</v>
      </c>
      <c r="F59" s="218">
        <f>IF(VLOOKUP($B59,TOCA_current!$B:$AH,33,FALSE)=0,(SUMPRODUCT(LS_Demand_Rates_Restatement!$C$4:$Z$4,IF(Init!$R$9="Yes",LS_previous!$D60:$AA60,LS_current!$D60:$AA60))-SUMPRODUCT(LS_Demand_Rates_Restatement!$C$4:$Z$4,IF(Init!$R$9="Yes",LDD_previous!$F60:$AC60,LDD_current!$F60:$AC60))),(SUMPRODUCT(LS_Demand_Rates_Restatement!$C$4:$AX$4,IF(Init!$R$9="Yes",LS_previous!$D60:$AY60,LS_current!$D60:$AY60))-SUMPRODUCT(LS_Demand_Rates_Restatement!$C$4:$AX$4,IF(Init!$R$9="Yes",LDD_previous!$F60:$BA60,LDD_current!$F60:$BA60)))/2)</f>
        <v>284091.67005849478</v>
      </c>
      <c r="G59" s="218">
        <f>+SUMPRODUCT(LS_Demand_Rates_Restatement!$C$6:$Z$6,IF(Init!$R$9="Yes",Demand_previous!D60:AA60,Demand_current!D60:AA60))-SUMPRODUCT(LS_Demand_Rates_Restatement!$C$6:$Z$6,IF(Init!$R$9="Yes",LDD_previous!BB60:BY60,LDD_current!BB60:BY60))</f>
        <v>0</v>
      </c>
      <c r="H59" s="218">
        <f>-IRD!C60*Rates_previous!$H$32</f>
        <v>0</v>
      </c>
      <c r="I59" s="218">
        <f>+IF(AND(L59&gt;0,J59&gt;0),-1*MIN(L59,J59)*Rates_previous!$H$33,IF(AND(L59&lt;0,K59&lt;ABS(L59)),(-1*L59-K59)*Rates_previous!$H$33,IF(AND(K59&gt;0,J59&gt;0,L59&lt;=0,ABS(L59)&lt;K59),-1*MIN(K59,K59+L59,J59)*Rates_previous!$H$33,0)))*IF(VLOOKUP($B59,TOCA_current!$B:$AH,33,FALSE)=0,1,0)*(1-TOCA_previous!AI59)</f>
        <v>0</v>
      </c>
      <c r="J59" s="237">
        <f>MAX(IF(Init!$R$9="Yes",(TOCA_previous!S59/SUMPRODUCT(TOCA_previous!$D$4:$D$137,TOCA_previous!$S$4:$S$137)-TOCA_previous!Y59)*RT1SC!$C$3*VLOOKUP(Init!$R$3,Init!$K:$M,3,FALSE),V59),0)</f>
        <v>114192.28817330392</v>
      </c>
      <c r="K59" s="237">
        <f>IF(Init!$R$9="Yes",TOCA_previous!W59*VLOOKUP(Init!$R$3,Init!$K:$M,3,FALSE),W59)</f>
        <v>0</v>
      </c>
      <c r="L59" s="237">
        <f>IF(Init!$R$9="No",X59,IF(TOCA_previous!AA59=0,SUM(LS_previous!D60:AA60),0))</f>
        <v>0</v>
      </c>
      <c r="M59" s="218">
        <f>+TOCA_previous!$D59*SUM('Charges_NonSlice with Prev LS'!D59:I59)</f>
        <v>31423929.41865851</v>
      </c>
      <c r="N59" s="218">
        <f>IF(Init!$R$9="Yes",TOCA_previous!AB59*RT1SC!$C$3*VLOOKUP(Init!$R$3,Init!$K:$M,3,FALSE)+IF(VLOOKUP($B59,TOCA_current!B:AO,33,FALSE)=0,SUM(LS_previous!D60:AA60),SUM(LS_previous!D60:AY60)/2),Z59)</f>
        <v>974701.29583726835</v>
      </c>
      <c r="O59" s="219">
        <f t="shared" si="0"/>
        <v>32.239548211193622</v>
      </c>
      <c r="P59" s="217">
        <f>(TOCA_current!AI59-(TOCA_current!AI59/TOCA_current!AF59)*LDD_current!D60)*Rates_current!$E$74*100*12</f>
        <v>40034096.643343635</v>
      </c>
      <c r="Q59" s="218">
        <f>(TOCA_current!AI59-LDD_current!D60)*Rates_current!$E$75*100*12</f>
        <v>-5951488.0554944379</v>
      </c>
      <c r="R59" s="218">
        <f>IF(VLOOKUP($B59,TOCA_current!$B:$AH,33,FALSE)=0,(SUMPRODUCT(LS_Demand_Rates_Restatement!$C$4:$Z$4,LS_current!$D60:$AA60)-SUMPRODUCT(LS_Demand_Rates_Restatement!$C$4:$Z$4,LDD_current!$F60:$AC60)),(SUMPRODUCT(LS_Demand_Rates_Restatement!$C$4:$AX$4,LS_current!$D60:$AY60)-SUMPRODUCT(LS_Demand_Rates_Restatement!$C$4:$AX$4,LDD_current!$F60:$BA60))/2)</f>
        <v>450898.26507273957</v>
      </c>
      <c r="S59" s="218">
        <f>+SUMPRODUCT(LS_Demand_Rates_Restatement!$C$7:$Z$7,Demand_current!D60:AA60)-SUMPRODUCT(LS_Demand_Rates_Restatement!$C$7:$Z$7,LDD_current!BB60:BY60)</f>
        <v>0</v>
      </c>
      <c r="T59" s="218">
        <f>-IRD!G60*Rates_current!$H$32</f>
        <v>0</v>
      </c>
      <c r="U59" s="218">
        <f>+IF(AND(X59&gt;0,V59&gt;0),-1*MIN(X59,V59)*Rates_current!$H$33,IF(AND(X59&lt;0,W59&lt;ABS(X59)),(-1*X59-W59)*Rates_current!$H$33,0))*IF(VLOOKUP($B59,TOCA_current!$B:$AH,33,FALSE)=0,1,0)*(1-TOCA_current!AP59)</f>
        <v>0</v>
      </c>
      <c r="V59" s="237">
        <f>MAX((TOCA_current!S59/SUMPRODUCT(TOCA_current!$D$4:$D$137,TOCA_current!$S$4:$S$137)-TOCA_current!AF59)*RT1SC!$C$4*VLOOKUP(Init!$R$4,Init!$K:$M,3,FALSE),0)</f>
        <v>90466.255868092208</v>
      </c>
      <c r="W59" s="237">
        <f>TOCA_current!X59*VLOOKUP(Init!$R$4,Init!$K:$M,3,FALSE)</f>
        <v>0</v>
      </c>
      <c r="X59" s="237">
        <f>IF(TOCA_current!AH59=0,SUM(LS_current!D60:AA60),0)</f>
        <v>0</v>
      </c>
      <c r="Y59" s="218">
        <f>TOCA_current!D59*SUM('Charges_NonSlice with Prev LS'!P59:U59)</f>
        <v>34533506.85292194</v>
      </c>
      <c r="Z59" s="218">
        <f>TOCA_current!AI59*RT1SC!$C$4*VLOOKUP(Init!$R$4,Init!$K:$M,3,FALSE)+IF(VLOOKUP($B59,TOCA_current!B:AI,33,FALSE)=0,SUM(LS_current!D60:AA60),SUM(LS_current!D60:AY60)/2)</f>
        <v>992059.8037318011</v>
      </c>
      <c r="AA59" s="219">
        <f t="shared" si="1"/>
        <v>34.809904325342387</v>
      </c>
      <c r="AB59" s="224">
        <f>IF(TOCA_current!E59=1,"",AA59/O59-1)</f>
        <v>7.9726803158374659E-2</v>
      </c>
      <c r="AC59" s="235">
        <f t="shared" si="2"/>
        <v>27</v>
      </c>
    </row>
    <row r="60" spans="2:29" x14ac:dyDescent="0.25">
      <c r="B60" s="27">
        <v>10172</v>
      </c>
      <c r="C60" s="28" t="s">
        <v>64</v>
      </c>
      <c r="D60" s="217">
        <f>IF(Init!$R$9="Yes",(TOCA_previous!AB60-(TOCA_previous!AB60/IF(TOCA_previous!Y60=0,1,TOCA_previous!Y60))*LDD_previous!D61),(TOCA_current!AI60-(TOCA_current!AI60/TOCA_current!AF60)*LDD_current!D61))*Rates_previous!$E$74*100*12</f>
        <v>2046162.7002000001</v>
      </c>
      <c r="E60" s="218">
        <f>IF(Init!$R$9="Yes",(TOCA_previous!AB60-LDD_previous!D61),(TOCA_current!AI60-LDD_current!D61))*Rates_previous!$E$75*100*12</f>
        <v>-314656.05120000005</v>
      </c>
      <c r="F60" s="218">
        <f>IF(VLOOKUP($B60,TOCA_current!$B:$AH,33,FALSE)=0,(SUMPRODUCT(LS_Demand_Rates_Restatement!$C$4:$Z$4,IF(Init!$R$9="Yes",LS_previous!$D61:$AA61,LS_current!$D61:$AA61))-SUMPRODUCT(LS_Demand_Rates_Restatement!$C$4:$Z$4,IF(Init!$R$9="Yes",LDD_previous!$F61:$AC61,LDD_current!$F61:$AC61))),(SUMPRODUCT(LS_Demand_Rates_Restatement!$C$4:$AX$4,IF(Init!$R$9="Yes",LS_previous!$D61:$AY61,LS_current!$D61:$AY61))-SUMPRODUCT(LS_Demand_Rates_Restatement!$C$4:$AX$4,IF(Init!$R$9="Yes",LDD_previous!$F61:$BA61,LDD_current!$F61:$BA61)))/2)</f>
        <v>-141237.4545591856</v>
      </c>
      <c r="G60" s="218">
        <f>+SUMPRODUCT(LS_Demand_Rates_Restatement!$C$6:$Z$6,IF(Init!$R$9="Yes",Demand_previous!D61:AA61,Demand_current!D61:AA61))-SUMPRODUCT(LS_Demand_Rates_Restatement!$C$6:$Z$6,IF(Init!$R$9="Yes",LDD_previous!BB61:BY61,LDD_current!BB61:BY61))</f>
        <v>97948.364290117548</v>
      </c>
      <c r="H60" s="218">
        <f>-IRD!C61*Rates_previous!$H$32</f>
        <v>0</v>
      </c>
      <c r="I60" s="218">
        <f>+IF(AND(L60&gt;0,J60&gt;0),-1*MIN(L60,J60)*Rates_previous!$H$33,IF(AND(L60&lt;0,K60&lt;ABS(L60)),(-1*L60-K60)*Rates_previous!$H$33,IF(AND(K60&gt;0,J60&gt;0,L60&lt;=0,ABS(L60)&lt;K60),-1*MIN(K60,K60+L60,J60)*Rates_previous!$H$33,0)))*IF(VLOOKUP($B60,TOCA_current!$B:$AH,33,FALSE)=0,1,0)*(1-TOCA_previous!AI60)</f>
        <v>-14378.832148127996</v>
      </c>
      <c r="J60" s="237">
        <f>MAX(IF(Init!$R$9="Yes",(TOCA_previous!S60/SUMPRODUCT(TOCA_previous!$D$4:$D$137,TOCA_previous!$S$4:$S$137)-TOCA_previous!Y60)*RT1SC!$C$3*VLOOKUP(Init!$R$3,Init!$K:$M,3,FALSE),V60),0)</f>
        <v>9957.8953849306163</v>
      </c>
      <c r="K60" s="237">
        <f>IF(Init!$R$9="Yes",TOCA_previous!W60*VLOOKUP(Init!$R$3,Init!$K:$M,3,FALSE),W60)</f>
        <v>0</v>
      </c>
      <c r="L60" s="237">
        <f>IF(Init!$R$9="No",X60,IF(TOCA_previous!AA60=0,SUM(LS_previous!D61:AA61),0))</f>
        <v>-5209.7217927999991</v>
      </c>
      <c r="M60" s="218">
        <f>+TOCA_previous!$D60*SUM('Charges_NonSlice with Prev LS'!D60:I60)</f>
        <v>1673838.726582804</v>
      </c>
      <c r="N60" s="218">
        <f>IF(Init!$R$9="Yes",TOCA_previous!AB60*RT1SC!$C$3*VLOOKUP(Init!$R$3,Init!$K:$M,3,FALSE)+IF(VLOOKUP($B60,TOCA_current!B:AO,33,FALSE)=0,SUM(LS_previous!D61:AA61),SUM(LS_previous!D61:AY61)/2),Z60)</f>
        <v>48990.586757420009</v>
      </c>
      <c r="O60" s="219">
        <f t="shared" si="0"/>
        <v>34.166537642648009</v>
      </c>
      <c r="P60" s="217">
        <f>(TOCA_current!AI60-(TOCA_current!AI60/TOCA_current!AF60)*LDD_current!D61)*Rates_current!$E$74*100*12</f>
        <v>2010207.5571503257</v>
      </c>
      <c r="Q60" s="218">
        <f>(TOCA_current!AI60-LDD_current!D61)*Rates_current!$E$75*100*12</f>
        <v>-298838.42195884773</v>
      </c>
      <c r="R60" s="218">
        <f>IF(VLOOKUP($B60,TOCA_current!$B:$AH,33,FALSE)=0,(SUMPRODUCT(LS_Demand_Rates_Restatement!$C$4:$Z$4,LS_current!$D61:$AA61)-SUMPRODUCT(LS_Demand_Rates_Restatement!$C$4:$Z$4,LDD_current!$F61:$AC61)),(SUMPRODUCT(LS_Demand_Rates_Restatement!$C$4:$AX$4,LS_current!$D61:$AY61)-SUMPRODUCT(LS_Demand_Rates_Restatement!$C$4:$AX$4,LDD_current!$F61:$BA61))/2)</f>
        <v>-5511.1096714471123</v>
      </c>
      <c r="S60" s="218">
        <f>+SUMPRODUCT(LS_Demand_Rates_Restatement!$C$7:$Z$7,Demand_current!D61:AA61)-SUMPRODUCT(LS_Demand_Rates_Restatement!$C$7:$Z$7,LDD_current!BB61:BY61)</f>
        <v>106731.69595703349</v>
      </c>
      <c r="T60" s="218">
        <f>-IRD!G61*Rates_current!$H$32</f>
        <v>0</v>
      </c>
      <c r="U60" s="218">
        <f>+IF(AND(X60&gt;0,V60&gt;0),-1*MIN(X60,V60)*Rates_current!$H$33,IF(AND(X60&lt;0,W60&lt;ABS(X60)),(-1*X60-W60)*Rates_current!$H$33,0))*IF(VLOOKUP($B60,TOCA_current!$B:$AH,33,FALSE)=0,1,0)*(1-TOCA_current!AP60)</f>
        <v>-7273.5296785814207</v>
      </c>
      <c r="V60" s="237">
        <f>MAX((TOCA_current!S60/SUMPRODUCT(TOCA_current!$D$4:$D$137,TOCA_current!$S$4:$S$137)-TOCA_current!AF60)*RT1SC!$C$4*VLOOKUP(Init!$R$4,Init!$K:$M,3,FALSE),0)</f>
        <v>3259.193722669309</v>
      </c>
      <c r="W60" s="237">
        <f>TOCA_current!X60*VLOOKUP(Init!$R$4,Init!$K:$M,3,FALSE)</f>
        <v>0</v>
      </c>
      <c r="X60" s="237">
        <f>IF(TOCA_current!AH60=0,SUM(LS_current!D61:AA61),0)</f>
        <v>-821.86776029168595</v>
      </c>
      <c r="Y60" s="218">
        <f>TOCA_current!D60*SUM('Charges_NonSlice with Prev LS'!P60:U60)</f>
        <v>1805316.1917984828</v>
      </c>
      <c r="Z60" s="218">
        <f>TOCA_current!AI60*RT1SC!$C$4*VLOOKUP(Init!$R$4,Init!$K:$M,3,FALSE)+IF(VLOOKUP($B60,TOCA_current!B:AI,33,FALSE)=0,SUM(LS_current!D61:AA61),SUM(LS_current!D61:AY61)/2)</f>
        <v>48991.874117252315</v>
      </c>
      <c r="AA60" s="219">
        <f t="shared" si="1"/>
        <v>36.849298466880796</v>
      </c>
      <c r="AB60" s="224">
        <f>IF(TOCA_current!E60=1,"",AA60/O60-1)</f>
        <v>7.8520125518485751E-2</v>
      </c>
      <c r="AC60" s="235">
        <f t="shared" si="2"/>
        <v>42</v>
      </c>
    </row>
    <row r="61" spans="2:29" x14ac:dyDescent="0.25">
      <c r="B61" s="27">
        <v>10173</v>
      </c>
      <c r="C61" s="28" t="s">
        <v>65</v>
      </c>
      <c r="D61" s="217">
        <f>IF(Init!$R$9="Yes",(TOCA_previous!AB61-(TOCA_previous!AB61/IF(TOCA_previous!Y61=0,1,TOCA_previous!Y61))*LDD_previous!D62),(TOCA_current!AI61-(TOCA_current!AI61/TOCA_current!AF61)*LDD_current!D62))*Rates_previous!$E$74*100*12</f>
        <v>10212366.022900186</v>
      </c>
      <c r="E61" s="218">
        <f>IF(Init!$R$9="Yes",(TOCA_previous!AB61-LDD_previous!D62),(TOCA_current!AI61-LDD_current!D62))*Rates_previous!$E$75*100*12</f>
        <v>-1570443.4285019138</v>
      </c>
      <c r="F61" s="218">
        <f>IF(VLOOKUP($B61,TOCA_current!$B:$AH,33,FALSE)=0,(SUMPRODUCT(LS_Demand_Rates_Restatement!$C$4:$Z$4,IF(Init!$R$9="Yes",LS_previous!$D62:$AA62,LS_current!$D62:$AA62))-SUMPRODUCT(LS_Demand_Rates_Restatement!$C$4:$Z$4,IF(Init!$R$9="Yes",LDD_previous!$F62:$AC62,LDD_current!$F62:$AC62))),(SUMPRODUCT(LS_Demand_Rates_Restatement!$C$4:$AX$4,IF(Init!$R$9="Yes",LS_previous!$D62:$AY62,LS_current!$D62:$AY62))-SUMPRODUCT(LS_Demand_Rates_Restatement!$C$4:$AX$4,IF(Init!$R$9="Yes",LDD_previous!$F62:$BA62,LDD_current!$F62:$BA62)))/2)</f>
        <v>-20322.053262468104</v>
      </c>
      <c r="G61" s="218">
        <f>+SUMPRODUCT(LS_Demand_Rates_Restatement!$C$6:$Z$6,IF(Init!$R$9="Yes",Demand_previous!D62:AA62,Demand_current!D62:AA62))-SUMPRODUCT(LS_Demand_Rates_Restatement!$C$6:$Z$6,IF(Init!$R$9="Yes",LDD_previous!BB62:BY62,LDD_current!BB62:BY62))</f>
        <v>391055.52621435246</v>
      </c>
      <c r="H61" s="218">
        <f>-IRD!C62*Rates_previous!$H$32</f>
        <v>-443099.95999999996</v>
      </c>
      <c r="I61" s="218">
        <f>+IF(AND(L61&gt;0,J61&gt;0),-1*MIN(L61,J61)*Rates_previous!$H$33,IF(AND(L61&lt;0,K61&lt;ABS(L61)),(-1*L61-K61)*Rates_previous!$H$33,IF(AND(K61&gt;0,J61&gt;0,L61&lt;=0,ABS(L61)&lt;K61),-1*MIN(K61,K61+L61,J61)*Rates_previous!$H$33,0)))*IF(VLOOKUP($B61,TOCA_current!$B:$AH,33,FALSE)=0,1,0)*(1-TOCA_previous!AI61)</f>
        <v>0</v>
      </c>
      <c r="J61" s="237">
        <f>MAX(IF(Init!$R$9="Yes",(TOCA_previous!S61/SUMPRODUCT(TOCA_previous!$D$4:$D$137,TOCA_previous!$S$4:$S$137)-TOCA_previous!Y61)*RT1SC!$C$3*VLOOKUP(Init!$R$3,Init!$K:$M,3,FALSE),V61),0)</f>
        <v>0</v>
      </c>
      <c r="K61" s="237">
        <f>IF(Init!$R$9="Yes",TOCA_previous!W61*VLOOKUP(Init!$R$3,Init!$K:$M,3,FALSE),W61)</f>
        <v>7384.6799999999994</v>
      </c>
      <c r="L61" s="237">
        <f>IF(Init!$R$9="No",X61,IF(TOCA_previous!AA61=0,SUM(LS_previous!D62:AA62),0))</f>
        <v>0</v>
      </c>
      <c r="M61" s="218">
        <f>+TOCA_previous!$D61*SUM('Charges_NonSlice with Prev LS'!D61:I61)</f>
        <v>0</v>
      </c>
      <c r="N61" s="218">
        <f>IF(Init!$R$9="Yes",TOCA_previous!AB61*RT1SC!$C$3*VLOOKUP(Init!$R$3,Init!$K:$M,3,FALSE)+IF(VLOOKUP($B61,TOCA_current!B:AO,33,FALSE)=0,SUM(LS_previous!D62:AA62),SUM(LS_previous!D62:AY62)/2),Z61)</f>
        <v>291428.73206899199</v>
      </c>
      <c r="O61" s="219">
        <f t="shared" si="0"/>
        <v>0</v>
      </c>
      <c r="P61" s="217">
        <f>(TOCA_current!AI61-(TOCA_current!AI61/TOCA_current!AF61)*LDD_current!D62)*Rates_current!$E$74*100*12</f>
        <v>10773961.433415448</v>
      </c>
      <c r="Q61" s="218">
        <f>(TOCA_current!AI61-LDD_current!D62)*Rates_current!$E$75*100*12</f>
        <v>-1601662.286839461</v>
      </c>
      <c r="R61" s="218">
        <f>IF(VLOOKUP($B61,TOCA_current!$B:$AH,33,FALSE)=0,(SUMPRODUCT(LS_Demand_Rates_Restatement!$C$4:$Z$4,LS_current!$D62:$AA62)-SUMPRODUCT(LS_Demand_Rates_Restatement!$C$4:$Z$4,LDD_current!$F62:$AC62)),(SUMPRODUCT(LS_Demand_Rates_Restatement!$C$4:$AX$4,LS_current!$D62:$AY62)-SUMPRODUCT(LS_Demand_Rates_Restatement!$C$4:$AX$4,LDD_current!$F62:$BA62))/2)</f>
        <v>-15696.048775242458</v>
      </c>
      <c r="S61" s="218">
        <f>+SUMPRODUCT(LS_Demand_Rates_Restatement!$C$7:$Z$7,Demand_current!D62:AA62)-SUMPRODUCT(LS_Demand_Rates_Restatement!$C$7:$Z$7,LDD_current!BB62:BY62)</f>
        <v>-34656.793151688958</v>
      </c>
      <c r="T61" s="218">
        <f>-IRD!G62*Rates_current!$H$32</f>
        <v>-521528.65291999996</v>
      </c>
      <c r="U61" s="218">
        <f>+IF(AND(X61&gt;0,V61&gt;0),-1*MIN(X61,V61)*Rates_current!$H$33,IF(AND(X61&lt;0,W61&lt;ABS(X61)),(-1*X61-W61)*Rates_current!$H$33,0))*IF(VLOOKUP($B61,TOCA_current!$B:$AH,33,FALSE)=0,1,0)*(1-TOCA_current!AP61)</f>
        <v>0</v>
      </c>
      <c r="V61" s="237">
        <f>MAX((TOCA_current!S61/SUMPRODUCT(TOCA_current!$D$4:$D$137,TOCA_current!$S$4:$S$137)-TOCA_current!AF61)*RT1SC!$C$4*VLOOKUP(Init!$R$4,Init!$K:$M,3,FALSE),0)</f>
        <v>0</v>
      </c>
      <c r="W61" s="237">
        <f>TOCA_current!X61*VLOOKUP(Init!$R$4,Init!$K:$M,3,FALSE)</f>
        <v>14616.575999999999</v>
      </c>
      <c r="X61" s="237">
        <f>IF(TOCA_current!AH61=0,SUM(LS_current!D62:AA62),0)</f>
        <v>0</v>
      </c>
      <c r="Y61" s="218">
        <f>TOCA_current!D61*SUM('Charges_NonSlice with Prev LS'!P61:U61)</f>
        <v>0</v>
      </c>
      <c r="Z61" s="218">
        <f>TOCA_current!AI61*RT1SC!$C$4*VLOOKUP(Init!$R$4,Init!$K:$M,3,FALSE)+IF(VLOOKUP($B61,TOCA_current!B:AI,33,FALSE)=0,SUM(LS_current!D62:AA62),SUM(LS_current!D62:AY62)/2)</f>
        <v>288178.72271258401</v>
      </c>
      <c r="AA61" s="219">
        <f t="shared" si="1"/>
        <v>0</v>
      </c>
      <c r="AB61" s="224" t="str">
        <f>IF(TOCA_current!E61=1,"",AA61/O61-1)</f>
        <v/>
      </c>
      <c r="AC61" s="235" t="str">
        <f t="shared" si="2"/>
        <v/>
      </c>
    </row>
    <row r="62" spans="2:29" x14ac:dyDescent="0.25">
      <c r="B62" s="27">
        <v>10174</v>
      </c>
      <c r="C62" s="28" t="s">
        <v>66</v>
      </c>
      <c r="D62" s="217">
        <f>IF(Init!$R$9="Yes",(TOCA_previous!AB62-(TOCA_previous!AB62/IF(TOCA_previous!Y62=0,1,TOCA_previous!Y62))*LDD_previous!D63),(TOCA_current!AI62-(TOCA_current!AI62/TOCA_current!AF62)*LDD_current!D63))*Rates_previous!$E$74*100*12</f>
        <v>168729.00011999998</v>
      </c>
      <c r="E62" s="218">
        <f>IF(Init!$R$9="Yes",(TOCA_previous!AB62-LDD_previous!D63),(TOCA_current!AI62-LDD_current!D63))*Rates_previous!$E$75*100*12</f>
        <v>-25946.91072</v>
      </c>
      <c r="F62" s="218">
        <f>IF(VLOOKUP($B62,TOCA_current!$B:$AH,33,FALSE)=0,(SUMPRODUCT(LS_Demand_Rates_Restatement!$C$4:$Z$4,IF(Init!$R$9="Yes",LS_previous!$D63:$AA63,LS_current!$D63:$AA63))-SUMPRODUCT(LS_Demand_Rates_Restatement!$C$4:$Z$4,IF(Init!$R$9="Yes",LDD_previous!$F63:$AC63,LDD_current!$F63:$AC63))),(SUMPRODUCT(LS_Demand_Rates_Restatement!$C$4:$AX$4,IF(Init!$R$9="Yes",LS_previous!$D63:$AY63,LS_current!$D63:$AY63))-SUMPRODUCT(LS_Demand_Rates_Restatement!$C$4:$AX$4,IF(Init!$R$9="Yes",LDD_previous!$F63:$BA63,LDD_current!$F63:$BA63)))/2)</f>
        <v>1882.5551097256055</v>
      </c>
      <c r="G62" s="218">
        <f>+SUMPRODUCT(LS_Demand_Rates_Restatement!$C$6:$Z$6,IF(Init!$R$9="Yes",Demand_previous!D63:AA63,Demand_current!D63:AA63))-SUMPRODUCT(LS_Demand_Rates_Restatement!$C$6:$Z$6,IF(Init!$R$9="Yes",LDD_previous!BB63:BY63,LDD_current!BB63:BY63))</f>
        <v>10029.723347542737</v>
      </c>
      <c r="H62" s="218">
        <f>-IRD!C63*Rates_previous!$H$32</f>
        <v>0</v>
      </c>
      <c r="I62" s="218">
        <f>+IF(AND(L62&gt;0,J62&gt;0),-1*MIN(L62,J62)*Rates_previous!$H$33,IF(AND(L62&lt;0,K62&lt;ABS(L62)),(-1*L62-K62)*Rates_previous!$H$33,IF(AND(K62&gt;0,J62&gt;0,L62&lt;=0,ABS(L62)&lt;K62),-1*MIN(K62,K62+L62,J62)*Rates_previous!$H$33,0)))*IF(VLOOKUP($B62,TOCA_current!$B:$AH,33,FALSE)=0,1,0)*(1-TOCA_previous!AI62)</f>
        <v>-68.118996076798126</v>
      </c>
      <c r="J62" s="237">
        <f>MAX(IF(Init!$R$9="Yes",(TOCA_previous!S62/SUMPRODUCT(TOCA_previous!$D$4:$D$137,TOCA_previous!$S$4:$S$137)-TOCA_previous!Y62)*RT1SC!$C$3*VLOOKUP(Init!$R$3,Init!$K:$M,3,FALSE),V62),0)</f>
        <v>0</v>
      </c>
      <c r="K62" s="237">
        <f>IF(Init!$R$9="Yes",TOCA_previous!W62*VLOOKUP(Init!$R$3,Init!$K:$M,3,FALSE),W62)</f>
        <v>0</v>
      </c>
      <c r="L62" s="237">
        <f>IF(Init!$R$9="No",X62,IF(TOCA_previous!AA62=0,SUM(LS_previous!D63:AA63),0))</f>
        <v>-24.680795679999321</v>
      </c>
      <c r="M62" s="218">
        <f>+TOCA_previous!$D62*SUM('Charges_NonSlice with Prev LS'!D62:I62)</f>
        <v>154626.24886119153</v>
      </c>
      <c r="N62" s="218">
        <f>IF(Init!$R$9="Yes",TOCA_previous!AB62*RT1SC!$C$3*VLOOKUP(Init!$R$3,Init!$K:$M,3,FALSE)+IF(VLOOKUP($B62,TOCA_current!B:AO,33,FALSE)=0,SUM(LS_previous!D63:AA63),SUM(LS_previous!D63:AY63)/2),Z62)</f>
        <v>4444.7408524519997</v>
      </c>
      <c r="O62" s="219">
        <f t="shared" si="0"/>
        <v>34.788585880297148</v>
      </c>
      <c r="P62" s="217">
        <f>(TOCA_current!AI62-(TOCA_current!AI62/TOCA_current!AF62)*LDD_current!D63)*Rates_current!$E$74*100*12</f>
        <v>177975.52439244973</v>
      </c>
      <c r="Q62" s="218">
        <f>(TOCA_current!AI62-LDD_current!D63)*Rates_current!$E$75*100*12</f>
        <v>-26457.927027264075</v>
      </c>
      <c r="R62" s="218">
        <f>IF(VLOOKUP($B62,TOCA_current!$B:$AH,33,FALSE)=0,(SUMPRODUCT(LS_Demand_Rates_Restatement!$C$4:$Z$4,LS_current!$D63:$AA63)-SUMPRODUCT(LS_Demand_Rates_Restatement!$C$4:$Z$4,LDD_current!$F63:$AC63)),(SUMPRODUCT(LS_Demand_Rates_Restatement!$C$4:$AX$4,LS_current!$D63:$AY63)-SUMPRODUCT(LS_Demand_Rates_Restatement!$C$4:$AX$4,LDD_current!$F63:$BA63))/2)</f>
        <v>4285.8083907436867</v>
      </c>
      <c r="S62" s="218">
        <f>+SUMPRODUCT(LS_Demand_Rates_Restatement!$C$7:$Z$7,Demand_current!D63:AA63)-SUMPRODUCT(LS_Demand_Rates_Restatement!$C$7:$Z$7,LDD_current!BB63:BY63)</f>
        <v>10505.133086324786</v>
      </c>
      <c r="T62" s="218">
        <f>-IRD!G63*Rates_current!$H$32</f>
        <v>0</v>
      </c>
      <c r="U62" s="218">
        <f>+IF(AND(X62&gt;0,V62&gt;0),-1*MIN(X62,V62)*Rates_current!$H$33,IF(AND(X62&lt;0,W62&lt;ABS(X62)),(-1*X62-W62)*Rates_current!$H$33,0))*IF(VLOOKUP($B62,TOCA_current!$B:$AH,33,FALSE)=0,1,0)*(1-TOCA_current!AP62)</f>
        <v>0</v>
      </c>
      <c r="V62" s="237">
        <f>MAX((TOCA_current!S62/SUMPRODUCT(TOCA_current!$D$4:$D$137,TOCA_current!$S$4:$S$137)-TOCA_current!AF62)*RT1SC!$C$4*VLOOKUP(Init!$R$4,Init!$K:$M,3,FALSE),0)</f>
        <v>0</v>
      </c>
      <c r="W62" s="237">
        <f>TOCA_current!X62*VLOOKUP(Init!$R$4,Init!$K:$M,3,FALSE)</f>
        <v>0</v>
      </c>
      <c r="X62" s="237">
        <f>IF(TOCA_current!AH62=0,SUM(LS_current!D63:AA63),0)</f>
        <v>34.54281016503819</v>
      </c>
      <c r="Y62" s="218">
        <f>TOCA_current!D62*SUM('Charges_NonSlice with Prev LS'!P62:U62)</f>
        <v>166308.53884225411</v>
      </c>
      <c r="Z62" s="218">
        <f>TOCA_current!AI62*RT1SC!$C$4*VLOOKUP(Init!$R$4,Init!$K:$M,3,FALSE)+IF(VLOOKUP($B62,TOCA_current!B:AI,33,FALSE)=0,SUM(LS_current!D63:AA63),SUM(LS_current!D63:AY63)/2)</f>
        <v>4444.8470103810378</v>
      </c>
      <c r="AA62" s="219">
        <f t="shared" si="1"/>
        <v>37.416032194997236</v>
      </c>
      <c r="AB62" s="224">
        <f>IF(TOCA_current!E62=1,"",AA62/O62-1)</f>
        <v>7.5526102835590248E-2</v>
      </c>
      <c r="AC62" s="235">
        <f t="shared" si="2"/>
        <v>65</v>
      </c>
    </row>
    <row r="63" spans="2:29" x14ac:dyDescent="0.25">
      <c r="B63" s="27">
        <v>10177</v>
      </c>
      <c r="C63" s="28" t="s">
        <v>67</v>
      </c>
      <c r="D63" s="217">
        <f>IF(Init!$R$9="Yes",(TOCA_previous!AB63-(TOCA_previous!AB63/IF(TOCA_previous!Y63=0,1,TOCA_previous!Y63))*LDD_previous!D64),(TOCA_current!AI63-(TOCA_current!AI63/TOCA_current!AF63)*LDD_current!D64))*Rates_previous!$E$74*100*12</f>
        <v>3595638.5063670916</v>
      </c>
      <c r="E63" s="218">
        <f>IF(Init!$R$9="Yes",(TOCA_previous!AB63-LDD_previous!D64),(TOCA_current!AI63-LDD_current!D64))*Rates_previous!$E$75*100*12</f>
        <v>-552932.28336414718</v>
      </c>
      <c r="F63" s="218">
        <f>IF(VLOOKUP($B63,TOCA_current!$B:$AH,33,FALSE)=0,(SUMPRODUCT(LS_Demand_Rates_Restatement!$C$4:$Z$4,IF(Init!$R$9="Yes",LS_previous!$D64:$AA64,LS_current!$D64:$AA64))-SUMPRODUCT(LS_Demand_Rates_Restatement!$C$4:$Z$4,IF(Init!$R$9="Yes",LDD_previous!$F64:$AC64,LDD_current!$F64:$AC64))),(SUMPRODUCT(LS_Demand_Rates_Restatement!$C$4:$AX$4,IF(Init!$R$9="Yes",LS_previous!$D64:$AY64,LS_current!$D64:$AY64))-SUMPRODUCT(LS_Demand_Rates_Restatement!$C$4:$AX$4,IF(Init!$R$9="Yes",LDD_previous!$F64:$BA64,LDD_current!$F64:$BA64)))/2)</f>
        <v>-375733.3742347291</v>
      </c>
      <c r="G63" s="218">
        <f>+SUMPRODUCT(LS_Demand_Rates_Restatement!$C$6:$Z$6,IF(Init!$R$9="Yes",Demand_previous!D64:AA64,Demand_current!D64:AA64))-SUMPRODUCT(LS_Demand_Rates_Restatement!$C$6:$Z$6,IF(Init!$R$9="Yes",LDD_previous!BB64:BY64,LDD_current!BB64:BY64))</f>
        <v>74857.398929315721</v>
      </c>
      <c r="H63" s="218">
        <f>-IRD!C64*Rates_previous!$H$32</f>
        <v>0</v>
      </c>
      <c r="I63" s="218">
        <f>+IF(AND(L63&gt;0,J63&gt;0),-1*MIN(L63,J63)*Rates_previous!$H$33,IF(AND(L63&lt;0,K63&lt;ABS(L63)),(-1*L63-K63)*Rates_previous!$H$33,IF(AND(K63&gt;0,J63&gt;0,L63&lt;=0,ABS(L63)&lt;K63),-1*MIN(K63,K63+L63,J63)*Rates_previous!$H$33,0)))*IF(VLOOKUP($B63,TOCA_current!$B:$AH,33,FALSE)=0,1,0)*(1-TOCA_previous!AI63)</f>
        <v>-40795.801815392675</v>
      </c>
      <c r="J63" s="237">
        <f>MAX(IF(Init!$R$9="Yes",(TOCA_previous!S63/SUMPRODUCT(TOCA_previous!$D$4:$D$137,TOCA_previous!$S$4:$S$137)-TOCA_previous!Y63)*RT1SC!$C$3*VLOOKUP(Init!$R$3,Init!$K:$M,3,FALSE),V63),0)</f>
        <v>0</v>
      </c>
      <c r="K63" s="237">
        <f>IF(Init!$R$9="Yes",TOCA_previous!W63*VLOOKUP(Init!$R$3,Init!$K:$M,3,FALSE),W63)</f>
        <v>0</v>
      </c>
      <c r="L63" s="237">
        <f>IF(Init!$R$9="No",X63,IF(TOCA_previous!AA63=0,SUM(LS_previous!D64:AA64),0))</f>
        <v>-15925.150420479993</v>
      </c>
      <c r="M63" s="218">
        <f>+TOCA_previous!$D63*SUM('Charges_NonSlice with Prev LS'!D63:I63)</f>
        <v>2701034.4458821383</v>
      </c>
      <c r="N63" s="218">
        <f>IF(Init!$R$9="Yes",TOCA_previous!AB63*RT1SC!$C$3*VLOOKUP(Init!$R$3,Init!$K:$M,3,FALSE)+IF(VLOOKUP($B63,TOCA_current!B:AO,33,FALSE)=0,SUM(LS_previous!D64:AA64),SUM(LS_previous!D64:AY64)/2),Z63)</f>
        <v>86690.775899672008</v>
      </c>
      <c r="O63" s="219">
        <f t="shared" si="0"/>
        <v>31.157114673977183</v>
      </c>
      <c r="P63" s="217">
        <f>(TOCA_current!AI63-(TOCA_current!AI63/TOCA_current!AF63)*LDD_current!D64)*Rates_current!$E$74*100*12</f>
        <v>3788240.1744902576</v>
      </c>
      <c r="Q63" s="218">
        <f>(TOCA_current!AI63-LDD_current!D64)*Rates_current!$E$75*100*12</f>
        <v>-563161.60573518381</v>
      </c>
      <c r="R63" s="218">
        <f>IF(VLOOKUP($B63,TOCA_current!$B:$AH,33,FALSE)=0,(SUMPRODUCT(LS_Demand_Rates_Restatement!$C$4:$Z$4,LS_current!$D64:$AA64)-SUMPRODUCT(LS_Demand_Rates_Restatement!$C$4:$Z$4,LDD_current!$F64:$AC64)),(SUMPRODUCT(LS_Demand_Rates_Restatement!$C$4:$AX$4,LS_current!$D64:$AY64)-SUMPRODUCT(LS_Demand_Rates_Restatement!$C$4:$AX$4,LDD_current!$F64:$BA64))/2)</f>
        <v>-328944.10573316633</v>
      </c>
      <c r="S63" s="218">
        <f>+SUMPRODUCT(LS_Demand_Rates_Restatement!$C$7:$Z$7,Demand_current!D64:AA64)-SUMPRODUCT(LS_Demand_Rates_Restatement!$C$7:$Z$7,LDD_current!BB64:BY64)</f>
        <v>87375.102361905723</v>
      </c>
      <c r="T63" s="218">
        <f>-IRD!G64*Rates_current!$H$32</f>
        <v>0</v>
      </c>
      <c r="U63" s="218">
        <f>+IF(AND(X63&gt;0,V63&gt;0),-1*MIN(X63,V63)*Rates_current!$H$33,IF(AND(X63&lt;0,W63&lt;ABS(X63)),(-1*X63-W63)*Rates_current!$H$33,0))*IF(VLOOKUP($B63,TOCA_current!$B:$AH,33,FALSE)=0,1,0)*(1-TOCA_current!AP63)</f>
        <v>-120925.72289542214</v>
      </c>
      <c r="V63" s="237">
        <f>MAX((TOCA_current!S63/SUMPRODUCT(TOCA_current!$D$4:$D$137,TOCA_current!$S$4:$S$137)-TOCA_current!AF63)*RT1SC!$C$4*VLOOKUP(Init!$R$4,Init!$K:$M,3,FALSE),0)</f>
        <v>2.4661575435536647</v>
      </c>
      <c r="W63" s="237">
        <f>TOCA_current!X63*VLOOKUP(Init!$R$4,Init!$K:$M,3,FALSE)</f>
        <v>0</v>
      </c>
      <c r="X63" s="237">
        <f>IF(TOCA_current!AH63=0,SUM(LS_current!D64:AA64),0)</f>
        <v>-14768.319133602363</v>
      </c>
      <c r="Y63" s="218">
        <f>TOCA_current!D63*SUM('Charges_NonSlice with Prev LS'!P63:U63)</f>
        <v>2862583.8424883913</v>
      </c>
      <c r="Z63" s="218">
        <f>TOCA_current!AI63*RT1SC!$C$4*VLOOKUP(Init!$R$4,Init!$K:$M,3,FALSE)+IF(VLOOKUP($B63,TOCA_current!B:AI,33,FALSE)=0,SUM(LS_current!D64:AA64),SUM(LS_current!D64:AY64)/2)</f>
        <v>86693.213238821641</v>
      </c>
      <c r="AA63" s="219">
        <f t="shared" si="1"/>
        <v>33.01969941525379</v>
      </c>
      <c r="AB63" s="224">
        <f>IF(TOCA_current!E63=1,"",AA63/O63-1)</f>
        <v>5.9780398819543556E-2</v>
      </c>
      <c r="AC63" s="235">
        <f t="shared" si="2"/>
        <v>114</v>
      </c>
    </row>
    <row r="64" spans="2:29" x14ac:dyDescent="0.25">
      <c r="B64" s="27">
        <v>10179</v>
      </c>
      <c r="C64" s="28" t="s">
        <v>68</v>
      </c>
      <c r="D64" s="217">
        <f>IF(Init!$R$9="Yes",(TOCA_previous!AB64-(TOCA_previous!AB64/IF(TOCA_previous!Y64=0,1,TOCA_previous!Y64))*LDD_previous!D65),(TOCA_current!AI64-(TOCA_current!AI64/TOCA_current!AF64)*LDD_current!D65))*Rates_previous!$E$74*100*12</f>
        <v>55215800.478600003</v>
      </c>
      <c r="E64" s="218">
        <f>IF(Init!$R$9="Yes",(TOCA_previous!AB64-LDD_previous!D65),(TOCA_current!AI64-LDD_current!D65))*Rates_previous!$E$75*100*12</f>
        <v>-8491008.9216000009</v>
      </c>
      <c r="F64" s="218">
        <f>IF(VLOOKUP($B64,TOCA_current!$B:$AH,33,FALSE)=0,(SUMPRODUCT(LS_Demand_Rates_Restatement!$C$4:$Z$4,IF(Init!$R$9="Yes",LS_previous!$D65:$AA65,LS_current!$D65:$AA65))-SUMPRODUCT(LS_Demand_Rates_Restatement!$C$4:$Z$4,IF(Init!$R$9="Yes",LDD_previous!$F65:$AC65,LDD_current!$F65:$AC65))),(SUMPRODUCT(LS_Demand_Rates_Restatement!$C$4:$AX$4,IF(Init!$R$9="Yes",LS_previous!$D65:$AY65,LS_current!$D65:$AY65))-SUMPRODUCT(LS_Demand_Rates_Restatement!$C$4:$AX$4,IF(Init!$R$9="Yes",LDD_previous!$F65:$BA65,LDD_current!$F65:$BA65)))/2)</f>
        <v>1358325.4804604067</v>
      </c>
      <c r="G64" s="218">
        <f>+SUMPRODUCT(LS_Demand_Rates_Restatement!$C$6:$Z$6,IF(Init!$R$9="Yes",Demand_previous!D65:AA65,Demand_current!D65:AA65))-SUMPRODUCT(LS_Demand_Rates_Restatement!$C$6:$Z$6,IF(Init!$R$9="Yes",LDD_previous!BB65:BY65,LDD_current!BB65:BY65))</f>
        <v>3739757.523642574</v>
      </c>
      <c r="H64" s="218">
        <f>-IRD!C65*Rates_previous!$H$32</f>
        <v>0</v>
      </c>
      <c r="I64" s="218">
        <f>+IF(AND(L64&gt;0,J64&gt;0),-1*MIN(L64,J64)*Rates_previous!$H$33,IF(AND(L64&lt;0,K64&lt;ABS(L64)),(-1*L64-K64)*Rates_previous!$H$33,IF(AND(K64&gt;0,J64&gt;0,L64&lt;=0,ABS(L64)&lt;K64),-1*MIN(K64,K64+L64,J64)*Rates_previous!$H$33,0)))*IF(VLOOKUP($B64,TOCA_current!$B:$AH,33,FALSE)=0,1,0)*(1-TOCA_previous!AI64)</f>
        <v>13410.507809734423</v>
      </c>
      <c r="J64" s="237">
        <f>MAX(IF(Init!$R$9="Yes",(TOCA_previous!S64/SUMPRODUCT(TOCA_previous!$D$4:$D$137,TOCA_previous!$S$4:$S$137)-TOCA_previous!Y64)*RT1SC!$C$3*VLOOKUP(Init!$R$3,Init!$K:$M,3,FALSE),V64),0)</f>
        <v>4858.8796412081247</v>
      </c>
      <c r="K64" s="237">
        <f>IF(Init!$R$9="Yes",TOCA_previous!W64*VLOOKUP(Init!$R$3,Init!$K:$M,3,FALSE),W64)</f>
        <v>0</v>
      </c>
      <c r="L64" s="237">
        <f>IF(Init!$R$9="No",X64,IF(TOCA_previous!AA64=0,SUM(LS_previous!D65:AA65),0))</f>
        <v>17459.714229599973</v>
      </c>
      <c r="M64" s="218">
        <f>+TOCA_previous!$D64*SUM('Charges_NonSlice with Prev LS'!D64:I64)</f>
        <v>51836285.068912722</v>
      </c>
      <c r="N64" s="218">
        <f>IF(Init!$R$9="Yes",TOCA_previous!AB64*RT1SC!$C$3*VLOOKUP(Init!$R$3,Init!$K:$M,3,FALSE)+IF(VLOOKUP($B64,TOCA_current!B:AO,33,FALSE)=0,SUM(LS_previous!D65:AA65),SUM(LS_previous!D65:AY65)/2),Z64)</f>
        <v>1480057.6896960603</v>
      </c>
      <c r="O64" s="219">
        <f t="shared" si="0"/>
        <v>35.023151752657462</v>
      </c>
      <c r="P64" s="217">
        <f>(TOCA_current!AI64-(TOCA_current!AI64/TOCA_current!AF64)*LDD_current!D65)*Rates_current!$E$74*100*12</f>
        <v>58557412.973435149</v>
      </c>
      <c r="Q64" s="218">
        <f>(TOCA_current!AI64-LDD_current!D65)*Rates_current!$E$75*100*12</f>
        <v>-8705173.1671832073</v>
      </c>
      <c r="R64" s="218">
        <f>IF(VLOOKUP($B64,TOCA_current!$B:$AH,33,FALSE)=0,(SUMPRODUCT(LS_Demand_Rates_Restatement!$C$4:$Z$4,LS_current!$D65:$AA65)-SUMPRODUCT(LS_Demand_Rates_Restatement!$C$4:$Z$4,LDD_current!$F65:$AC65)),(SUMPRODUCT(LS_Demand_Rates_Restatement!$C$4:$AX$4,LS_current!$D65:$AY65)-SUMPRODUCT(LS_Demand_Rates_Restatement!$C$4:$AX$4,LDD_current!$F65:$BA65))/2)</f>
        <v>1441843.6613776213</v>
      </c>
      <c r="S64" s="218">
        <f>+SUMPRODUCT(LS_Demand_Rates_Restatement!$C$7:$Z$7,Demand_current!D65:AA65)-SUMPRODUCT(LS_Demand_Rates_Restatement!$C$7:$Z$7,LDD_current!BB65:BY65)</f>
        <v>4041785.1674320688</v>
      </c>
      <c r="T64" s="218">
        <f>-IRD!G65*Rates_current!$H$32</f>
        <v>0</v>
      </c>
      <c r="U64" s="218">
        <f>+IF(AND(X64&gt;0,V64&gt;0),-1*MIN(X64,V64)*Rates_current!$H$33,IF(AND(X64&lt;0,W64&lt;ABS(X64)),(-1*X64-W64)*Rates_current!$H$33,0))*IF(VLOOKUP($B64,TOCA_current!$B:$AH,33,FALSE)=0,1,0)*(1-TOCA_current!AP64)</f>
        <v>0</v>
      </c>
      <c r="V64" s="237">
        <f>MAX((TOCA_current!S64/SUMPRODUCT(TOCA_current!$D$4:$D$137,TOCA_current!$S$4:$S$137)-TOCA_current!AF64)*RT1SC!$C$4*VLOOKUP(Init!$R$4,Init!$K:$M,3,FALSE),0)</f>
        <v>0</v>
      </c>
      <c r="W64" s="237">
        <f>TOCA_current!X64*VLOOKUP(Init!$R$4,Init!$K:$M,3,FALSE)</f>
        <v>16478.784</v>
      </c>
      <c r="X64" s="237">
        <f>IF(TOCA_current!AH64=0,SUM(LS_current!D65:AA65),0)</f>
        <v>12537.68835840372</v>
      </c>
      <c r="Y64" s="218">
        <f>TOCA_current!D64*SUM('Charges_NonSlice with Prev LS'!P64:U64)</f>
        <v>55335868.635061637</v>
      </c>
      <c r="Z64" s="218">
        <f>TOCA_current!AI64*RT1SC!$C$4*VLOOKUP(Init!$R$4,Init!$K:$M,3,FALSE)+IF(VLOOKUP($B64,TOCA_current!B:AI,33,FALSE)=0,SUM(LS_current!D65:AA65),SUM(LS_current!D65:AY65)/2)</f>
        <v>1463613.6454155638</v>
      </c>
      <c r="AA64" s="219">
        <f t="shared" si="1"/>
        <v>37.807702058797162</v>
      </c>
      <c r="AB64" s="224">
        <f>IF(TOCA_current!E64=1,"",AA64/O64-1)</f>
        <v>7.9505988661583427E-2</v>
      </c>
      <c r="AC64" s="235">
        <f t="shared" si="2"/>
        <v>30</v>
      </c>
    </row>
    <row r="65" spans="2:29" x14ac:dyDescent="0.25">
      <c r="B65" s="27">
        <v>10183</v>
      </c>
      <c r="C65" s="28" t="s">
        <v>69</v>
      </c>
      <c r="D65" s="217">
        <f>IF(Init!$R$9="Yes",(TOCA_previous!AB65-(TOCA_previous!AB65/IF(TOCA_previous!Y65=0,1,TOCA_previous!Y65))*LDD_previous!D66),(TOCA_current!AI65-(TOCA_current!AI65/TOCA_current!AF65)*LDD_current!D66))*Rates_previous!$E$74*100*12</f>
        <v>20607999.997919999</v>
      </c>
      <c r="E65" s="218">
        <f>IF(Init!$R$9="Yes",(TOCA_previous!AB65-LDD_previous!D66),(TOCA_current!AI65-LDD_current!D66))*Rates_previous!$E$75*100*12</f>
        <v>-3169069.5475199996</v>
      </c>
      <c r="F65" s="218">
        <f>IF(VLOOKUP($B65,TOCA_current!$B:$AH,33,FALSE)=0,(SUMPRODUCT(LS_Demand_Rates_Restatement!$C$4:$Z$4,IF(Init!$R$9="Yes",LS_previous!$D66:$AA66,LS_current!$D66:$AA66))-SUMPRODUCT(LS_Demand_Rates_Restatement!$C$4:$Z$4,IF(Init!$R$9="Yes",LDD_previous!$F66:$AC66,LDD_current!$F66:$AC66))),(SUMPRODUCT(LS_Demand_Rates_Restatement!$C$4:$AX$4,IF(Init!$R$9="Yes",LS_previous!$D66:$AY66,LS_current!$D66:$AY66))-SUMPRODUCT(LS_Demand_Rates_Restatement!$C$4:$AX$4,IF(Init!$R$9="Yes",LDD_previous!$F66:$BA66,LDD_current!$F66:$BA66)))/2)</f>
        <v>-187269.40652946499</v>
      </c>
      <c r="G65" s="218">
        <f>+SUMPRODUCT(LS_Demand_Rates_Restatement!$C$6:$Z$6,IF(Init!$R$9="Yes",Demand_previous!D66:AA66,Demand_current!D66:AA66))-SUMPRODUCT(LS_Demand_Rates_Restatement!$C$6:$Z$6,IF(Init!$R$9="Yes",LDD_previous!BB66:BY66,LDD_current!BB66:BY66))</f>
        <v>0</v>
      </c>
      <c r="H65" s="218">
        <f>-IRD!C66*Rates_previous!$H$32</f>
        <v>-944072.47</v>
      </c>
      <c r="I65" s="218">
        <f>+IF(AND(L65&gt;0,J65&gt;0),-1*MIN(L65,J65)*Rates_previous!$H$33,IF(AND(L65&lt;0,K65&lt;ABS(L65)),(-1*L65-K65)*Rates_previous!$H$33,IF(AND(K65&gt;0,J65&gt;0,L65&lt;=0,ABS(L65)&lt;K65),-1*MIN(K65,K65+L65,J65)*Rates_previous!$H$33,0)))*IF(VLOOKUP($B65,TOCA_current!$B:$AH,33,FALSE)=0,1,0)*(1-TOCA_previous!AI65)</f>
        <v>0</v>
      </c>
      <c r="J65" s="237">
        <f>MAX(IF(Init!$R$9="Yes",(TOCA_previous!S65/SUMPRODUCT(TOCA_previous!$D$4:$D$137,TOCA_previous!$S$4:$S$137)-TOCA_previous!Y65)*RT1SC!$C$3*VLOOKUP(Init!$R$3,Init!$K:$M,3,FALSE),V65),0)</f>
        <v>0</v>
      </c>
      <c r="K65" s="237">
        <f>IF(Init!$R$9="Yes",TOCA_previous!W65*VLOOKUP(Init!$R$3,Init!$K:$M,3,FALSE),W65)</f>
        <v>38675.4</v>
      </c>
      <c r="L65" s="237">
        <f>IF(Init!$R$9="No",X65,IF(TOCA_previous!AA65=0,SUM(LS_previous!D66:AA66),0))</f>
        <v>0</v>
      </c>
      <c r="M65" s="218">
        <f>+TOCA_previous!$D65*SUM('Charges_NonSlice with Prev LS'!D65:I65)</f>
        <v>16307588.573870534</v>
      </c>
      <c r="N65" s="218">
        <f>IF(Init!$R$9="Yes",TOCA_previous!AB65*RT1SC!$C$3*VLOOKUP(Init!$R$3,Init!$K:$M,3,FALSE)+IF(VLOOKUP($B65,TOCA_current!B:AO,33,FALSE)=0,SUM(LS_previous!D66:AA66),SUM(LS_previous!D66:AY66)/2),Z65)</f>
        <v>545856.1711885921</v>
      </c>
      <c r="O65" s="219">
        <f t="shared" si="0"/>
        <v>29.875248159897232</v>
      </c>
      <c r="P65" s="217">
        <f>(TOCA_current!AI65-(TOCA_current!AI65/TOCA_current!AF65)*LDD_current!D66)*Rates_current!$E$74*100*12</f>
        <v>21883316.007564548</v>
      </c>
      <c r="Q65" s="218">
        <f>(TOCA_current!AI65-LDD_current!D66)*Rates_current!$E$75*100*12</f>
        <v>-3253184.2792382576</v>
      </c>
      <c r="R65" s="218">
        <f>IF(VLOOKUP($B65,TOCA_current!$B:$AH,33,FALSE)=0,(SUMPRODUCT(LS_Demand_Rates_Restatement!$C$4:$Z$4,LS_current!$D66:$AA66)-SUMPRODUCT(LS_Demand_Rates_Restatement!$C$4:$Z$4,LDD_current!$F66:$AC66)),(SUMPRODUCT(LS_Demand_Rates_Restatement!$C$4:$AX$4,LS_current!$D66:$AY66)-SUMPRODUCT(LS_Demand_Rates_Restatement!$C$4:$AX$4,LDD_current!$F66:$BA66))/2)</f>
        <v>-97250.094718917084</v>
      </c>
      <c r="S65" s="218">
        <f>+SUMPRODUCT(LS_Demand_Rates_Restatement!$C$7:$Z$7,Demand_current!D66:AA66)-SUMPRODUCT(LS_Demand_Rates_Restatement!$C$7:$Z$7,LDD_current!BB66:BY66)</f>
        <v>0</v>
      </c>
      <c r="T65" s="218">
        <f>-IRD!G66*Rates_current!$H$32</f>
        <v>-1111173.2971900001</v>
      </c>
      <c r="U65" s="218">
        <f>+IF(AND(X65&gt;0,V65&gt;0),-1*MIN(X65,V65)*Rates_current!$H$33,IF(AND(X65&lt;0,W65&lt;ABS(X65)),(-1*X65-W65)*Rates_current!$H$33,0))*IF(VLOOKUP($B65,TOCA_current!$B:$AH,33,FALSE)=0,1,0)*(1-TOCA_current!AP65)</f>
        <v>0</v>
      </c>
      <c r="V65" s="237">
        <f>MAX((TOCA_current!S65/SUMPRODUCT(TOCA_current!$D$4:$D$137,TOCA_current!$S$4:$S$137)-TOCA_current!AF65)*RT1SC!$C$4*VLOOKUP(Init!$R$4,Init!$K:$M,3,FALSE),0)</f>
        <v>0</v>
      </c>
      <c r="W65" s="237">
        <f>TOCA_current!X65*VLOOKUP(Init!$R$4,Init!$K:$M,3,FALSE)</f>
        <v>26975.664000000001</v>
      </c>
      <c r="X65" s="237">
        <f>IF(TOCA_current!AH65=0,SUM(LS_current!D66:AA66),0)</f>
        <v>0</v>
      </c>
      <c r="Y65" s="218">
        <f>TOCA_current!D65*SUM('Charges_NonSlice with Prev LS'!P65:U65)</f>
        <v>17421708.336417373</v>
      </c>
      <c r="Z65" s="218">
        <f>TOCA_current!AI65*RT1SC!$C$4*VLOOKUP(Init!$R$4,Init!$K:$M,3,FALSE)+IF(VLOOKUP($B65,TOCA_current!B:AI,33,FALSE)=0,SUM(LS_current!D66:AA66),SUM(LS_current!D66:AY66)/2)</f>
        <v>542275.37389087095</v>
      </c>
      <c r="AA65" s="219">
        <f t="shared" si="1"/>
        <v>32.127050526774184</v>
      </c>
      <c r="AB65" s="224">
        <f>IF(TOCA_current!E65=1,"",AA65/O65-1)</f>
        <v>7.5373511705239649E-2</v>
      </c>
      <c r="AC65" s="235">
        <f t="shared" si="2"/>
        <v>67</v>
      </c>
    </row>
    <row r="66" spans="2:29" x14ac:dyDescent="0.25">
      <c r="B66" s="27">
        <v>10186</v>
      </c>
      <c r="C66" s="28" t="s">
        <v>70</v>
      </c>
      <c r="D66" s="217">
        <f>IF(Init!$R$9="Yes",(TOCA_previous!AB66-(TOCA_previous!AB66/IF(TOCA_previous!Y66=0,1,TOCA_previous!Y66))*LDD_previous!D67),(TOCA_current!AI66-(TOCA_current!AI66/TOCA_current!AF66)*LDD_current!D67))*Rates_previous!$E$74*100*12</f>
        <v>6575552.0632690815</v>
      </c>
      <c r="E66" s="218">
        <f>IF(Init!$R$9="Yes",(TOCA_previous!AB66-LDD_previous!D67),(TOCA_current!AI66-LDD_current!D67))*Rates_previous!$E$75*100*12</f>
        <v>-1011179.2412626944</v>
      </c>
      <c r="F66" s="218">
        <f>IF(VLOOKUP($B66,TOCA_current!$B:$AH,33,FALSE)=0,(SUMPRODUCT(LS_Demand_Rates_Restatement!$C$4:$Z$4,IF(Init!$R$9="Yes",LS_previous!$D67:$AA67,LS_current!$D67:$AA67))-SUMPRODUCT(LS_Demand_Rates_Restatement!$C$4:$Z$4,IF(Init!$R$9="Yes",LDD_previous!$F67:$AC67,LDD_current!$F67:$AC67))),(SUMPRODUCT(LS_Demand_Rates_Restatement!$C$4:$AX$4,IF(Init!$R$9="Yes",LS_previous!$D67:$AY67,LS_current!$D67:$AY67))-SUMPRODUCT(LS_Demand_Rates_Restatement!$C$4:$AX$4,IF(Init!$R$9="Yes",LDD_previous!$F67:$BA67,LDD_current!$F67:$BA67)))/2)</f>
        <v>58079.75605887136</v>
      </c>
      <c r="G66" s="218">
        <f>+SUMPRODUCT(LS_Demand_Rates_Restatement!$C$6:$Z$6,IF(Init!$R$9="Yes",Demand_previous!D67:AA67,Demand_current!D67:AA67))-SUMPRODUCT(LS_Demand_Rates_Restatement!$C$6:$Z$6,IF(Init!$R$9="Yes",LDD_previous!BB67:BY67,LDD_current!BB67:BY67))</f>
        <v>300615.96005472349</v>
      </c>
      <c r="H66" s="218">
        <f>-IRD!C67*Rates_previous!$H$32</f>
        <v>0</v>
      </c>
      <c r="I66" s="218">
        <f>+IF(AND(L66&gt;0,J66&gt;0),-1*MIN(L66,J66)*Rates_previous!$H$33,IF(AND(L66&lt;0,K66&lt;ABS(L66)),(-1*L66-K66)*Rates_previous!$H$33,IF(AND(K66&gt;0,J66&gt;0,L66&lt;=0,ABS(L66)&lt;K66),-1*MIN(K66,K66+L66,J66)*Rates_previous!$H$33,0)))*IF(VLOOKUP($B66,TOCA_current!$B:$AH,33,FALSE)=0,1,0)*(1-TOCA_previous!AI66)</f>
        <v>0.55751574603405396</v>
      </c>
      <c r="J66" s="237">
        <f>MAX(IF(Init!$R$9="Yes",(TOCA_previous!S66/SUMPRODUCT(TOCA_previous!$D$4:$D$137,TOCA_previous!$S$4:$S$137)-TOCA_previous!Y66)*RT1SC!$C$3*VLOOKUP(Init!$R$3,Init!$K:$M,3,FALSE),V66),0)</f>
        <v>0.21746687772023057</v>
      </c>
      <c r="K66" s="237">
        <f>IF(Init!$R$9="Yes",TOCA_previous!W66*VLOOKUP(Init!$R$3,Init!$K:$M,3,FALSE),W66)</f>
        <v>0</v>
      </c>
      <c r="L66" s="237">
        <f>IF(Init!$R$9="No",X66,IF(TOCA_previous!AA66=0,SUM(LS_previous!D67:AA67),0))</f>
        <v>297.28541472001689</v>
      </c>
      <c r="M66" s="218">
        <f>+TOCA_previous!$D66*SUM('Charges_NonSlice with Prev LS'!D66:I66)</f>
        <v>5923069.0956357289</v>
      </c>
      <c r="N66" s="218">
        <f>IF(Init!$R$9="Yes",TOCA_previous!AB66*RT1SC!$C$3*VLOOKUP(Init!$R$3,Init!$K:$M,3,FALSE)+IF(VLOOKUP($B66,TOCA_current!B:AO,33,FALSE)=0,SUM(LS_previous!D67:AA67),SUM(LS_previous!D67:AY67)/2),Z66)</f>
        <v>187813.52254039203</v>
      </c>
      <c r="O66" s="219">
        <f t="shared" si="0"/>
        <v>31.53696824126115</v>
      </c>
      <c r="P66" s="217">
        <f>(TOCA_current!AI66-(TOCA_current!AI66/TOCA_current!AF66)*LDD_current!D67)*Rates_current!$E$74*100*12</f>
        <v>6945932.5711677279</v>
      </c>
      <c r="Q66" s="218">
        <f>(TOCA_current!AI66-LDD_current!D67)*Rates_current!$E$75*100*12</f>
        <v>-1032585.6756517515</v>
      </c>
      <c r="R66" s="218">
        <f>IF(VLOOKUP($B66,TOCA_current!$B:$AH,33,FALSE)=0,(SUMPRODUCT(LS_Demand_Rates_Restatement!$C$4:$Z$4,LS_current!$D67:$AA67)-SUMPRODUCT(LS_Demand_Rates_Restatement!$C$4:$Z$4,LDD_current!$F67:$AC67)),(SUMPRODUCT(LS_Demand_Rates_Restatement!$C$4:$AX$4,LS_current!$D67:$AY67)-SUMPRODUCT(LS_Demand_Rates_Restatement!$C$4:$AX$4,LDD_current!$F67:$BA67))/2)</f>
        <v>141205.99497241099</v>
      </c>
      <c r="S66" s="218">
        <f>+SUMPRODUCT(LS_Demand_Rates_Restatement!$C$7:$Z$7,Demand_current!D67:AA67)-SUMPRODUCT(LS_Demand_Rates_Restatement!$C$7:$Z$7,LDD_current!BB67:BY67)</f>
        <v>325880.79235596122</v>
      </c>
      <c r="T66" s="218">
        <f>-IRD!G67*Rates_current!$H$32</f>
        <v>0</v>
      </c>
      <c r="U66" s="218">
        <f>+IF(AND(X66&gt;0,V66&gt;0),-1*MIN(X66,V66)*Rates_current!$H$33,IF(AND(X66&lt;0,W66&lt;ABS(X66)),(-1*X66-W66)*Rates_current!$H$33,0))*IF(VLOOKUP($B66,TOCA_current!$B:$AH,33,FALSE)=0,1,0)*(1-TOCA_current!AP66)</f>
        <v>0</v>
      </c>
      <c r="V66" s="237">
        <f>MAX((TOCA_current!S66/SUMPRODUCT(TOCA_current!$D$4:$D$137,TOCA_current!$S$4:$S$137)-TOCA_current!AF66)*RT1SC!$C$4*VLOOKUP(Init!$R$4,Init!$K:$M,3,FALSE),0)</f>
        <v>0</v>
      </c>
      <c r="W66" s="237">
        <f>TOCA_current!X66*VLOOKUP(Init!$R$4,Init!$K:$M,3,FALSE)</f>
        <v>0</v>
      </c>
      <c r="X66" s="237">
        <f>IF(TOCA_current!AH66=0,SUM(LS_current!D67:AA67),0)</f>
        <v>2395.0478295951989</v>
      </c>
      <c r="Y66" s="218">
        <f>TOCA_current!D66*SUM('Charges_NonSlice with Prev LS'!P66:U66)</f>
        <v>6380433.6828443483</v>
      </c>
      <c r="Z66" s="218">
        <f>TOCA_current!AI66*RT1SC!$C$4*VLOOKUP(Init!$R$4,Init!$K:$M,3,FALSE)+IF(VLOOKUP($B66,TOCA_current!B:AI,33,FALSE)=0,SUM(LS_current!D67:AA67),SUM(LS_current!D67:AY67)/2)</f>
        <v>187817.97643645116</v>
      </c>
      <c r="AA66" s="219">
        <f t="shared" si="1"/>
        <v>33.971368470169786</v>
      </c>
      <c r="AB66" s="224">
        <f>IF(TOCA_current!E66=1,"",AA66/O66-1)</f>
        <v>7.719195486025221E-2</v>
      </c>
      <c r="AC66" s="235">
        <f t="shared" si="2"/>
        <v>57</v>
      </c>
    </row>
    <row r="67" spans="2:29" x14ac:dyDescent="0.25">
      <c r="B67" s="27">
        <v>10190</v>
      </c>
      <c r="C67" s="28" t="s">
        <v>71</v>
      </c>
      <c r="D67" s="217">
        <f>IF(Init!$R$9="Yes",(TOCA_previous!AB67-(TOCA_previous!AB67/IF(TOCA_previous!Y67=0,1,TOCA_previous!Y67))*LDD_previous!D68),(TOCA_current!AI67-(TOCA_current!AI67/TOCA_current!AF67)*LDD_current!D68))*Rates_previous!$E$74*100*12</f>
        <v>1724000.9133600001</v>
      </c>
      <c r="E67" s="218">
        <f>IF(Init!$R$9="Yes",(TOCA_previous!AB67-LDD_previous!D68),(TOCA_current!AI67-LDD_current!D68))*Rates_previous!$E$75*100*12</f>
        <v>-265114.46016000002</v>
      </c>
      <c r="F67" s="218">
        <f>IF(VLOOKUP($B67,TOCA_current!$B:$AH,33,FALSE)=0,(SUMPRODUCT(LS_Demand_Rates_Restatement!$C$4:$Z$4,IF(Init!$R$9="Yes",LS_previous!$D68:$AA68,LS_current!$D68:$AA68))-SUMPRODUCT(LS_Demand_Rates_Restatement!$C$4:$Z$4,IF(Init!$R$9="Yes",LDD_previous!$F68:$AC68,LDD_current!$F68:$AC68))),(SUMPRODUCT(LS_Demand_Rates_Restatement!$C$4:$AX$4,IF(Init!$R$9="Yes",LS_previous!$D68:$AY68,LS_current!$D68:$AY68))-SUMPRODUCT(LS_Demand_Rates_Restatement!$C$4:$AX$4,IF(Init!$R$9="Yes",LDD_previous!$F68:$BA68,LDD_current!$F68:$BA68)))/2)</f>
        <v>153372.20985715435</v>
      </c>
      <c r="G67" s="218">
        <f>+SUMPRODUCT(LS_Demand_Rates_Restatement!$C$6:$Z$6,IF(Init!$R$9="Yes",Demand_previous!D68:AA68,Demand_current!D68:AA68))-SUMPRODUCT(LS_Demand_Rates_Restatement!$C$6:$Z$6,IF(Init!$R$9="Yes",LDD_previous!BB68:BY68,LDD_current!BB68:BY68))</f>
        <v>78572.868660149572</v>
      </c>
      <c r="H67" s="218">
        <f>-IRD!C68*Rates_previous!$H$32</f>
        <v>0</v>
      </c>
      <c r="I67" s="218">
        <f>+IF(AND(L67&gt;0,J67&gt;0),-1*MIN(L67,J67)*Rates_previous!$H$33,IF(AND(L67&lt;0,K67&lt;ABS(L67)),(-1*L67-K67)*Rates_previous!$H$33,IF(AND(K67&gt;0,J67&gt;0,L67&lt;=0,ABS(L67)&lt;K67),-1*MIN(K67,K67+L67,J67)*Rates_previous!$H$33,0)))*IF(VLOOKUP($B67,TOCA_current!$B:$AH,33,FALSE)=0,1,0)*(1-TOCA_previous!AI67)</f>
        <v>0</v>
      </c>
      <c r="J67" s="237">
        <f>MAX(IF(Init!$R$9="Yes",(TOCA_previous!S67/SUMPRODUCT(TOCA_previous!$D$4:$D$137,TOCA_previous!$S$4:$S$137)-TOCA_previous!Y67)*RT1SC!$C$3*VLOOKUP(Init!$R$3,Init!$K:$M,3,FALSE),V67),0)</f>
        <v>0</v>
      </c>
      <c r="K67" s="237">
        <f>IF(Init!$R$9="Yes",TOCA_previous!W67*VLOOKUP(Init!$R$3,Init!$K:$M,3,FALSE),W67)</f>
        <v>0</v>
      </c>
      <c r="L67" s="237">
        <f>IF(Init!$R$9="No",X67,IF(TOCA_previous!AA67=0,SUM(LS_previous!D68:AA68),0))</f>
        <v>3097.1064809600016</v>
      </c>
      <c r="M67" s="218">
        <f>+TOCA_previous!$D67*SUM('Charges_NonSlice with Prev LS'!D67:I67)</f>
        <v>1690831.5317173041</v>
      </c>
      <c r="N67" s="218">
        <f>IF(Init!$R$9="Yes",TOCA_previous!AB67*RT1SC!$C$3*VLOOKUP(Init!$R$3,Init!$K:$M,3,FALSE)+IF(VLOOKUP($B67,TOCA_current!B:AO,33,FALSE)=0,SUM(LS_previous!D68:AA68),SUM(LS_previous!D68:AY68)/2),Z67)</f>
        <v>48763.749429656003</v>
      </c>
      <c r="O67" s="219">
        <f t="shared" si="0"/>
        <v>34.673944302753178</v>
      </c>
      <c r="P67" s="217">
        <f>(TOCA_current!AI67-(TOCA_current!AI67/TOCA_current!AF67)*LDD_current!D68)*Rates_current!$E$74*100*12</f>
        <v>1822330.7518459181</v>
      </c>
      <c r="Q67" s="218">
        <f>(TOCA_current!AI67-LDD_current!D68)*Rates_current!$E$75*100*12</f>
        <v>-270908.56575065106</v>
      </c>
      <c r="R67" s="218">
        <f>IF(VLOOKUP($B67,TOCA_current!$B:$AH,33,FALSE)=0,(SUMPRODUCT(LS_Demand_Rates_Restatement!$C$4:$Z$4,LS_current!$D68:$AA68)-SUMPRODUCT(LS_Demand_Rates_Restatement!$C$4:$Z$4,LDD_current!$F68:$AC68)),(SUMPRODUCT(LS_Demand_Rates_Restatement!$C$4:$AX$4,LS_current!$D68:$AY68)-SUMPRODUCT(LS_Demand_Rates_Restatement!$C$4:$AX$4,LDD_current!$F68:$BA68))/2)</f>
        <v>175154.65990509736</v>
      </c>
      <c r="S67" s="218">
        <f>+SUMPRODUCT(LS_Demand_Rates_Restatement!$C$7:$Z$7,Demand_current!D68:AA68)-SUMPRODUCT(LS_Demand_Rates_Restatement!$C$7:$Z$7,LDD_current!BB68:BY68)</f>
        <v>80096.916827083332</v>
      </c>
      <c r="T67" s="218">
        <f>-IRD!G68*Rates_current!$H$32</f>
        <v>0</v>
      </c>
      <c r="U67" s="218">
        <f>+IF(AND(X67&gt;0,V67&gt;0),-1*MIN(X67,V67)*Rates_current!$H$33,IF(AND(X67&lt;0,W67&lt;ABS(X67)),(-1*X67-W67)*Rates_current!$H$33,0))*IF(VLOOKUP($B67,TOCA_current!$B:$AH,33,FALSE)=0,1,0)*(1-TOCA_current!AP67)</f>
        <v>4.1636071095019735</v>
      </c>
      <c r="V67" s="237">
        <f>MAX((TOCA_current!S67/SUMPRODUCT(TOCA_current!$D$4:$D$137,TOCA_current!$S$4:$S$137)-TOCA_current!AF67)*RT1SC!$C$4*VLOOKUP(Init!$R$4,Init!$K:$M,3,FALSE),0)</f>
        <v>0.47046408016971453</v>
      </c>
      <c r="W67" s="237">
        <f>TOCA_current!X67*VLOOKUP(Init!$R$4,Init!$K:$M,3,FALSE)</f>
        <v>0</v>
      </c>
      <c r="X67" s="237">
        <f>IF(TOCA_current!AH67=0,SUM(LS_current!D68:AA68),0)</f>
        <v>3606.7541035257473</v>
      </c>
      <c r="Y67" s="218">
        <f>TOCA_current!D67*SUM('Charges_NonSlice with Prev LS'!P67:U67)</f>
        <v>1806677.9264345574</v>
      </c>
      <c r="Z67" s="218">
        <f>TOCA_current!AI67*RT1SC!$C$4*VLOOKUP(Init!$R$4,Init!$K:$M,3,FALSE)+IF(VLOOKUP($B67,TOCA_current!B:AI,33,FALSE)=0,SUM(LS_current!D68:AA68),SUM(LS_current!D68:AY68)/2)</f>
        <v>48764.834106293747</v>
      </c>
      <c r="AA67" s="219">
        <f t="shared" si="1"/>
        <v>37.048786477905431</v>
      </c>
      <c r="AB67" s="224">
        <f>IF(TOCA_current!E67=1,"",AA67/O67-1)</f>
        <v>6.849068437142547E-2</v>
      </c>
      <c r="AC67" s="235">
        <f t="shared" si="2"/>
        <v>101</v>
      </c>
    </row>
    <row r="68" spans="2:29" x14ac:dyDescent="0.25">
      <c r="B68" s="27">
        <v>10191</v>
      </c>
      <c r="C68" s="28" t="s">
        <v>72</v>
      </c>
      <c r="D68" s="217">
        <f>IF(Init!$R$9="Yes",(TOCA_previous!AB68-(TOCA_previous!AB68/IF(TOCA_previous!Y68=0,1,TOCA_previous!Y68))*LDD_previous!D69),(TOCA_current!AI68-(TOCA_current!AI68/TOCA_current!AF68)*LDD_current!D69))*Rates_previous!$E$74*100*12</f>
        <v>20749666.466639996</v>
      </c>
      <c r="E68" s="218">
        <f>IF(Init!$R$9="Yes",(TOCA_previous!AB68-LDD_previous!D69),(TOCA_current!AI68-LDD_current!D69))*Rates_previous!$E$75*100*12</f>
        <v>-3190854.81984</v>
      </c>
      <c r="F68" s="218">
        <f>IF(VLOOKUP($B68,TOCA_current!$B:$AH,33,FALSE)=0,(SUMPRODUCT(LS_Demand_Rates_Restatement!$C$4:$Z$4,IF(Init!$R$9="Yes",LS_previous!$D69:$AA69,LS_current!$D69:$AA69))-SUMPRODUCT(LS_Demand_Rates_Restatement!$C$4:$Z$4,IF(Init!$R$9="Yes",LDD_previous!$F69:$AC69,LDD_current!$F69:$AC69))),(SUMPRODUCT(LS_Demand_Rates_Restatement!$C$4:$AX$4,IF(Init!$R$9="Yes",LS_previous!$D69:$AY69,LS_current!$D69:$AY69))-SUMPRODUCT(LS_Demand_Rates_Restatement!$C$4:$AX$4,IF(Init!$R$9="Yes",LDD_previous!$F69:$BA69,LDD_current!$F69:$BA69)))/2)</f>
        <v>138461.1205602405</v>
      </c>
      <c r="G68" s="218">
        <f>+SUMPRODUCT(LS_Demand_Rates_Restatement!$C$6:$Z$6,IF(Init!$R$9="Yes",Demand_previous!D69:AA69,Demand_current!D69:AA69))-SUMPRODUCT(LS_Demand_Rates_Restatement!$C$6:$Z$6,IF(Init!$R$9="Yes",LDD_previous!BB69:BY69,LDD_current!BB69:BY69))</f>
        <v>0</v>
      </c>
      <c r="H68" s="218">
        <f>-IRD!C69*Rates_previous!$H$32</f>
        <v>0</v>
      </c>
      <c r="I68" s="218">
        <f>+IF(AND(L68&gt;0,J68&gt;0),-1*MIN(L68,J68)*Rates_previous!$H$33,IF(AND(L68&lt;0,K68&lt;ABS(L68)),(-1*L68-K68)*Rates_previous!$H$33,IF(AND(K68&gt;0,J68&gt;0,L68&lt;=0,ABS(L68)&lt;K68),-1*MIN(K68,K68+L68,J68)*Rates_previous!$H$33,0)))*IF(VLOOKUP($B68,TOCA_current!$B:$AH,33,FALSE)=0,1,0)*(1-TOCA_previous!AI68)</f>
        <v>0</v>
      </c>
      <c r="J68" s="237">
        <f>MAX(IF(Init!$R$9="Yes",(TOCA_previous!S68/SUMPRODUCT(TOCA_previous!$D$4:$D$137,TOCA_previous!$S$4:$S$137)-TOCA_previous!Y68)*RT1SC!$C$3*VLOOKUP(Init!$R$3,Init!$K:$M,3,FALSE),V68),0)</f>
        <v>0.47490123294865894</v>
      </c>
      <c r="K68" s="237">
        <f>IF(Init!$R$9="Yes",TOCA_previous!W68*VLOOKUP(Init!$R$3,Init!$K:$M,3,FALSE),W68)</f>
        <v>147553.44</v>
      </c>
      <c r="L68" s="237">
        <f>IF(Init!$R$9="No",X68,IF(TOCA_previous!AA68=0,SUM(LS_previous!D69:AA69),0))</f>
        <v>0</v>
      </c>
      <c r="M68" s="218">
        <f>+TOCA_previous!$D68*SUM('Charges_NonSlice with Prev LS'!D68:I68)</f>
        <v>17697272.767360236</v>
      </c>
      <c r="N68" s="218">
        <f>IF(Init!$R$9="Yes",TOCA_previous!AB68*RT1SC!$C$3*VLOOKUP(Init!$R$3,Init!$K:$M,3,FALSE)+IF(VLOOKUP($B68,TOCA_current!B:AO,33,FALSE)=0,SUM(LS_previous!D69:AA69),SUM(LS_previous!D69:AY69)/2),Z68)</f>
        <v>549606.60374354431</v>
      </c>
      <c r="O68" s="219">
        <f t="shared" si="0"/>
        <v>32.199891061749469</v>
      </c>
      <c r="P68" s="217">
        <f>(TOCA_current!AI68-(TOCA_current!AI68/TOCA_current!AF68)*LDD_current!D69)*Rates_current!$E$74*100*12</f>
        <v>22057578.551615015</v>
      </c>
      <c r="Q68" s="218">
        <f>(TOCA_current!AI68-LDD_current!D69)*Rates_current!$E$75*100*12</f>
        <v>-3279090.2328226729</v>
      </c>
      <c r="R68" s="218">
        <f>IF(VLOOKUP($B68,TOCA_current!$B:$AH,33,FALSE)=0,(SUMPRODUCT(LS_Demand_Rates_Restatement!$C$4:$Z$4,LS_current!$D69:$AA69)-SUMPRODUCT(LS_Demand_Rates_Restatement!$C$4:$Z$4,LDD_current!$F69:$AC69)),(SUMPRODUCT(LS_Demand_Rates_Restatement!$C$4:$AX$4,LS_current!$D69:$AY69)-SUMPRODUCT(LS_Demand_Rates_Restatement!$C$4:$AX$4,LDD_current!$F69:$BA69))/2)</f>
        <v>225803.45942363143</v>
      </c>
      <c r="S68" s="218">
        <f>+SUMPRODUCT(LS_Demand_Rates_Restatement!$C$7:$Z$7,Demand_current!D69:AA69)-SUMPRODUCT(LS_Demand_Rates_Restatement!$C$7:$Z$7,LDD_current!BB69:BY69)</f>
        <v>0</v>
      </c>
      <c r="T68" s="218">
        <f>-IRD!G69*Rates_current!$H$32</f>
        <v>0</v>
      </c>
      <c r="U68" s="218">
        <f>+IF(AND(X68&gt;0,V68&gt;0),-1*MIN(X68,V68)*Rates_current!$H$33,IF(AND(X68&lt;0,W68&lt;ABS(X68)),(-1*X68-W68)*Rates_current!$H$33,0))*IF(VLOOKUP($B68,TOCA_current!$B:$AH,33,FALSE)=0,1,0)*(1-TOCA_current!AP68)</f>
        <v>0</v>
      </c>
      <c r="V68" s="237">
        <f>MAX((TOCA_current!S68/SUMPRODUCT(TOCA_current!$D$4:$D$137,TOCA_current!$S$4:$S$137)-TOCA_current!AF68)*RT1SC!$C$4*VLOOKUP(Init!$R$4,Init!$K:$M,3,FALSE),0)</f>
        <v>0</v>
      </c>
      <c r="W68" s="237">
        <f>TOCA_current!X68*VLOOKUP(Init!$R$4,Init!$K:$M,3,FALSE)</f>
        <v>15951.744000000001</v>
      </c>
      <c r="X68" s="237">
        <f>IF(TOCA_current!AH68=0,SUM(LS_current!D69:AA69),0)</f>
        <v>0</v>
      </c>
      <c r="Y68" s="218">
        <f>TOCA_current!D68*SUM('Charges_NonSlice with Prev LS'!P68:U68)</f>
        <v>19004291.778215975</v>
      </c>
      <c r="Z68" s="218">
        <f>TOCA_current!AI68*RT1SC!$C$4*VLOOKUP(Init!$R$4,Init!$K:$M,3,FALSE)+IF(VLOOKUP($B68,TOCA_current!B:AI,33,FALSE)=0,SUM(LS_current!D69:AA69),SUM(LS_current!D69:AY69)/2)</f>
        <v>546592.426017766</v>
      </c>
      <c r="AA68" s="219">
        <f t="shared" si="1"/>
        <v>34.768670171068699</v>
      </c>
      <c r="AB68" s="224">
        <f>IF(TOCA_current!E68=1,"",AA68/O68-1)</f>
        <v>7.9776018632892409E-2</v>
      </c>
      <c r="AC68" s="235">
        <f t="shared" si="2"/>
        <v>25</v>
      </c>
    </row>
    <row r="69" spans="2:29" x14ac:dyDescent="0.25">
      <c r="B69" s="27">
        <v>10197</v>
      </c>
      <c r="C69" s="28" t="s">
        <v>73</v>
      </c>
      <c r="D69" s="217">
        <f>IF(Init!$R$9="Yes",(TOCA_previous!AB69-(TOCA_previous!AB69/IF(TOCA_previous!Y69=0,1,TOCA_previous!Y69))*LDD_previous!D70),(TOCA_current!AI69-(TOCA_current!AI69/TOCA_current!AF69)*LDD_current!D70))*Rates_previous!$E$74*100*12</f>
        <v>6453990.1514519993</v>
      </c>
      <c r="E69" s="218">
        <f>IF(Init!$R$9="Yes",(TOCA_previous!AB69-LDD_previous!D70),(TOCA_current!AI69-LDD_current!D70))*Rates_previous!$E$75*100*12</f>
        <v>-992485.61971200001</v>
      </c>
      <c r="F69" s="218">
        <f>IF(VLOOKUP($B69,TOCA_current!$B:$AH,33,FALSE)=0,(SUMPRODUCT(LS_Demand_Rates_Restatement!$C$4:$Z$4,IF(Init!$R$9="Yes",LS_previous!$D70:$AA70,LS_current!$D70:$AA70))-SUMPRODUCT(LS_Demand_Rates_Restatement!$C$4:$Z$4,IF(Init!$R$9="Yes",LDD_previous!$F70:$AC70,LDD_current!$F70:$AC70))),(SUMPRODUCT(LS_Demand_Rates_Restatement!$C$4:$AX$4,IF(Init!$R$9="Yes",LS_previous!$D70:$AY70,LS_current!$D70:$AY70))-SUMPRODUCT(LS_Demand_Rates_Restatement!$C$4:$AX$4,IF(Init!$R$9="Yes",LDD_previous!$F70:$BA70,LDD_current!$F70:$BA70)))/2)</f>
        <v>786550.30919415958</v>
      </c>
      <c r="G69" s="218">
        <f>+SUMPRODUCT(LS_Demand_Rates_Restatement!$C$6:$Z$6,IF(Init!$R$9="Yes",Demand_previous!D70:AA70,Demand_current!D70:AA70))-SUMPRODUCT(LS_Demand_Rates_Restatement!$C$6:$Z$6,IF(Init!$R$9="Yes",LDD_previous!BB70:BY70,LDD_current!BB70:BY70))</f>
        <v>318931.91007848713</v>
      </c>
      <c r="H69" s="218">
        <f>-IRD!C70*Rates_previous!$H$32</f>
        <v>-998992.04999999981</v>
      </c>
      <c r="I69" s="218">
        <f>+IF(AND(L69&gt;0,J69&gt;0),-1*MIN(L69,J69)*Rates_previous!$H$33,IF(AND(L69&lt;0,K69&lt;ABS(L69)),(-1*L69-K69)*Rates_previous!$H$33,IF(AND(K69&gt;0,J69&gt;0,L69&lt;=0,ABS(L69)&lt;K69),-1*MIN(K69,K69+L69,J69)*Rates_previous!$H$33,0)))*IF(VLOOKUP($B69,TOCA_current!$B:$AH,33,FALSE)=0,1,0)*(1-TOCA_previous!AI69)</f>
        <v>41873.759118708003</v>
      </c>
      <c r="J69" s="237">
        <f>MAX(IF(Init!$R$9="Yes",(TOCA_previous!S69/SUMPRODUCT(TOCA_previous!$D$4:$D$137,TOCA_previous!$S$4:$S$137)-TOCA_previous!Y69)*RT1SC!$C$3*VLOOKUP(Init!$R$3,Init!$K:$M,3,FALSE),V69),0)</f>
        <v>16313.604144735862</v>
      </c>
      <c r="K69" s="237">
        <f>IF(Init!$R$9="Yes",TOCA_previous!W69*VLOOKUP(Init!$R$3,Init!$K:$M,3,FALSE),W69)</f>
        <v>0</v>
      </c>
      <c r="L69" s="237">
        <f>IF(Init!$R$9="No",X69,IF(TOCA_previous!AA69=0,SUM(LS_previous!D70:AA70),0))</f>
        <v>43609.450830400005</v>
      </c>
      <c r="M69" s="218">
        <f>+TOCA_previous!$D69*SUM('Charges_NonSlice with Prev LS'!D69:I69)</f>
        <v>5609868.4601313546</v>
      </c>
      <c r="N69" s="218">
        <f>IF(Init!$R$9="Yes",TOCA_previous!AB69*RT1SC!$C$3*VLOOKUP(Init!$R$3,Init!$K:$M,3,FALSE)+IF(VLOOKUP($B69,TOCA_current!B:AO,33,FALSE)=0,SUM(LS_previous!D70:AA70),SUM(LS_previous!D70:AY70)/2),Z69)</f>
        <v>227435.45418244001</v>
      </c>
      <c r="O69" s="219">
        <f t="shared" ref="O69:O132" si="3">+M69/N69</f>
        <v>24.665760579400839</v>
      </c>
      <c r="P69" s="217">
        <f>(TOCA_current!AI69-(TOCA_current!AI69/TOCA_current!AF69)*LDD_current!D70)*Rates_current!$E$74*100*12</f>
        <v>7413736.3813250083</v>
      </c>
      <c r="Q69" s="218">
        <f>(TOCA_current!AI69-LDD_current!D70)*Rates_current!$E$75*100*12</f>
        <v>-1102129.6149909885</v>
      </c>
      <c r="R69" s="218">
        <f>IF(VLOOKUP($B69,TOCA_current!$B:$AH,33,FALSE)=0,(SUMPRODUCT(LS_Demand_Rates_Restatement!$C$4:$Z$4,LS_current!$D70:$AA70)-SUMPRODUCT(LS_Demand_Rates_Restatement!$C$4:$Z$4,LDD_current!$F70:$AC70)),(SUMPRODUCT(LS_Demand_Rates_Restatement!$C$4:$AX$4,LS_current!$D70:$AY70)-SUMPRODUCT(LS_Demand_Rates_Restatement!$C$4:$AX$4,LDD_current!$F70:$BA70))/2)</f>
        <v>431525.7760627534</v>
      </c>
      <c r="S69" s="218">
        <f>+SUMPRODUCT(LS_Demand_Rates_Restatement!$C$7:$Z$7,Demand_current!D70:AA70)-SUMPRODUCT(LS_Demand_Rates_Restatement!$C$7:$Z$7,LDD_current!BB70:BY70)</f>
        <v>347892.75676091079</v>
      </c>
      <c r="T69" s="218">
        <f>-IRD!G70*Rates_current!$H$32</f>
        <v>-1175813.6428499997</v>
      </c>
      <c r="U69" s="218">
        <f>+IF(AND(X69&gt;0,V69&gt;0),-1*MIN(X69,V69)*Rates_current!$H$33,IF(AND(X69&lt;0,W69&lt;ABS(X69)),(-1*X69-W69)*Rates_current!$H$33,0))*IF(VLOOKUP($B69,TOCA_current!$B:$AH,33,FALSE)=0,1,0)*(1-TOCA_current!AP69)</f>
        <v>5.7350183384569995</v>
      </c>
      <c r="V69" s="237">
        <f>MAX((TOCA_current!S69/SUMPRODUCT(TOCA_current!$D$4:$D$137,TOCA_current!$S$4:$S$137)-TOCA_current!AF69)*RT1SC!$C$4*VLOOKUP(Init!$R$4,Init!$K:$M,3,FALSE),0)</f>
        <v>0.69809971592292408</v>
      </c>
      <c r="W69" s="237">
        <f>TOCA_current!X69*VLOOKUP(Init!$R$4,Init!$K:$M,3,FALSE)</f>
        <v>0</v>
      </c>
      <c r="X69" s="237">
        <f>IF(TOCA_current!AH69=0,SUM(LS_current!D70:AA70),0)</f>
        <v>29528.186223887256</v>
      </c>
      <c r="Y69" s="218">
        <f>TOCA_current!D69*SUM('Charges_NonSlice with Prev LS'!P69:U69)</f>
        <v>5915217.3913260223</v>
      </c>
      <c r="Z69" s="218">
        <f>TOCA_current!AI69*RT1SC!$C$4*VLOOKUP(Init!$R$4,Init!$K:$M,3,FALSE)+IF(VLOOKUP($B69,TOCA_current!B:AI,33,FALSE)=0,SUM(LS_current!D70:AA70),SUM(LS_current!D70:AY70)/2)</f>
        <v>227439.82046584727</v>
      </c>
      <c r="AA69" s="219">
        <f t="shared" ref="AA69:AA132" si="4">+Y69/Z69</f>
        <v>26.007835299950305</v>
      </c>
      <c r="AB69" s="224">
        <f>IF(TOCA_current!E69=1,"",AA69/O69-1)</f>
        <v>5.4410433289872939E-2</v>
      </c>
      <c r="AC69" s="235">
        <f t="shared" ref="AC69:AC132" si="5">IF(AB69="","",RANK(AB69,$AB$4:$AB$137))</f>
        <v>116</v>
      </c>
    </row>
    <row r="70" spans="2:29" x14ac:dyDescent="0.25">
      <c r="B70" s="27">
        <v>10202</v>
      </c>
      <c r="C70" s="28" t="s">
        <v>74</v>
      </c>
      <c r="D70" s="217">
        <f>IF(Init!$R$9="Yes",(TOCA_previous!AB70-(TOCA_previous!AB70/IF(TOCA_previous!Y70=0,1,TOCA_previous!Y70))*LDD_previous!D71),(TOCA_current!AI70-(TOCA_current!AI70/TOCA_current!AF70)*LDD_current!D71))*Rates_previous!$E$74*100*12</f>
        <v>4349772.43824</v>
      </c>
      <c r="E70" s="218">
        <f>IF(Init!$R$9="Yes",(TOCA_previous!AB70-LDD_previous!D71),(TOCA_current!AI70-LDD_current!D71))*Rates_previous!$E$75*100*12</f>
        <v>-668901.94944</v>
      </c>
      <c r="F70" s="218">
        <f>IF(VLOOKUP($B70,TOCA_current!$B:$AH,33,FALSE)=0,(SUMPRODUCT(LS_Demand_Rates_Restatement!$C$4:$Z$4,IF(Init!$R$9="Yes",LS_previous!$D71:$AA71,LS_current!$D71:$AA71))-SUMPRODUCT(LS_Demand_Rates_Restatement!$C$4:$Z$4,IF(Init!$R$9="Yes",LDD_previous!$F71:$AC71,LDD_current!$F71:$AC71))),(SUMPRODUCT(LS_Demand_Rates_Restatement!$C$4:$AX$4,IF(Init!$R$9="Yes",LS_previous!$D71:$AY71,LS_current!$D71:$AY71))-SUMPRODUCT(LS_Demand_Rates_Restatement!$C$4:$AX$4,IF(Init!$R$9="Yes",LDD_previous!$F71:$BA71,LDD_current!$F71:$BA71)))/2)</f>
        <v>341337.83468694257</v>
      </c>
      <c r="G70" s="218">
        <f>+SUMPRODUCT(LS_Demand_Rates_Restatement!$C$6:$Z$6,IF(Init!$R$9="Yes",Demand_previous!D71:AA71,Demand_current!D71:AA71))-SUMPRODUCT(LS_Demand_Rates_Restatement!$C$6:$Z$6,IF(Init!$R$9="Yes",LDD_previous!BB71:BY71,LDD_current!BB71:BY71))</f>
        <v>151348.59889316236</v>
      </c>
      <c r="H70" s="218">
        <f>-IRD!C71*Rates_previous!$H$32</f>
        <v>0</v>
      </c>
      <c r="I70" s="218">
        <f>+IF(AND(L70&gt;0,J70&gt;0),-1*MIN(L70,J70)*Rates_previous!$H$33,IF(AND(L70&lt;0,K70&lt;ABS(L70)),(-1*L70-K70)*Rates_previous!$H$33,IF(AND(K70&gt;0,J70&gt;0,L70&lt;=0,ABS(L70)&lt;K70),-1*MIN(K70,K70+L70,J70)*Rates_previous!$H$33,0)))*IF(VLOOKUP($B70,TOCA_current!$B:$AH,33,FALSE)=0,1,0)*(1-TOCA_previous!AI70)</f>
        <v>0.40255681369375268</v>
      </c>
      <c r="J70" s="237">
        <f>MAX(IF(Init!$R$9="Yes",(TOCA_previous!S70/SUMPRODUCT(TOCA_previous!$D$4:$D$137,TOCA_previous!$S$4:$S$137)-TOCA_previous!Y70)*RT1SC!$C$3*VLOOKUP(Init!$R$3,Init!$K:$M,3,FALSE),V70),0)</f>
        <v>0.14585391800498287</v>
      </c>
      <c r="K70" s="237">
        <f>IF(Init!$R$9="Yes",TOCA_previous!W70*VLOOKUP(Init!$R$3,Init!$K:$M,3,FALSE),W70)</f>
        <v>0</v>
      </c>
      <c r="L70" s="237">
        <f>IF(Init!$R$9="No",X70,IF(TOCA_previous!AA70=0,SUM(LS_previous!D71:AA71),0))</f>
        <v>7511.5871766400032</v>
      </c>
      <c r="M70" s="218">
        <f>+TOCA_previous!$D70*SUM('Charges_NonSlice with Prev LS'!D70:I70)</f>
        <v>4173557.3249369184</v>
      </c>
      <c r="N70" s="218">
        <f>IF(Init!$R$9="Yes",TOCA_previous!AB70*RT1SC!$C$3*VLOOKUP(Init!$R$3,Init!$K:$M,3,FALSE)+IF(VLOOKUP($B70,TOCA_current!B:AO,33,FALSE)=0,SUM(LS_previous!D71:AA71),SUM(LS_previous!D71:AY71)/2),Z70)</f>
        <v>122731.65655470401</v>
      </c>
      <c r="O70" s="219">
        <f t="shared" si="3"/>
        <v>34.005548707612192</v>
      </c>
      <c r="P70" s="217">
        <f>(TOCA_current!AI70-(TOCA_current!AI70/TOCA_current!AF70)*LDD_current!D71)*Rates_current!$E$74*100*12</f>
        <v>4597907.3234906178</v>
      </c>
      <c r="Q70" s="218">
        <f>(TOCA_current!AI70-LDD_current!D71)*Rates_current!$E$75*100*12</f>
        <v>-683527.11339559127</v>
      </c>
      <c r="R70" s="218">
        <f>IF(VLOOKUP($B70,TOCA_current!$B:$AH,33,FALSE)=0,(SUMPRODUCT(LS_Demand_Rates_Restatement!$C$4:$Z$4,LS_current!$D71:$AA71)-SUMPRODUCT(LS_Demand_Rates_Restatement!$C$4:$Z$4,LDD_current!$F71:$AC71)),(SUMPRODUCT(LS_Demand_Rates_Restatement!$C$4:$AX$4,LS_current!$D71:$AY71)-SUMPRODUCT(LS_Demand_Rates_Restatement!$C$4:$AX$4,LDD_current!$F71:$BA71))/2)</f>
        <v>396266.24546926841</v>
      </c>
      <c r="S70" s="218">
        <f>+SUMPRODUCT(LS_Demand_Rates_Restatement!$C$7:$Z$7,Demand_current!D71:AA71)-SUMPRODUCT(LS_Demand_Rates_Restatement!$C$7:$Z$7,LDD_current!BB71:BY71)</f>
        <v>158131.51821237529</v>
      </c>
      <c r="T70" s="218">
        <f>-IRD!G71*Rates_current!$H$32</f>
        <v>0</v>
      </c>
      <c r="U70" s="218">
        <f>+IF(AND(X70&gt;0,V70&gt;0),-1*MIN(X70,V70)*Rates_current!$H$33,IF(AND(X70&lt;0,W70&lt;ABS(X70)),(-1*X70-W70)*Rates_current!$H$33,0))*IF(VLOOKUP($B70,TOCA_current!$B:$AH,33,FALSE)=0,1,0)*(1-TOCA_current!AP70)</f>
        <v>0</v>
      </c>
      <c r="V70" s="237">
        <f>MAX((TOCA_current!S70/SUMPRODUCT(TOCA_current!$D$4:$D$137,TOCA_current!$S$4:$S$137)-TOCA_current!AF70)*RT1SC!$C$4*VLOOKUP(Init!$R$4,Init!$K:$M,3,FALSE),0)</f>
        <v>0</v>
      </c>
      <c r="W70" s="237">
        <f>TOCA_current!X70*VLOOKUP(Init!$R$4,Init!$K:$M,3,FALSE)</f>
        <v>0</v>
      </c>
      <c r="X70" s="237">
        <f>IF(TOCA_current!AH70=0,SUM(LS_current!D71:AA71),0)</f>
        <v>8796.4231443888511</v>
      </c>
      <c r="Y70" s="218">
        <f>TOCA_current!D70*SUM('Charges_NonSlice with Prev LS'!P70:U70)</f>
        <v>4468777.9737766702</v>
      </c>
      <c r="Z70" s="218">
        <f>TOCA_current!AI70*RT1SC!$C$4*VLOOKUP(Init!$R$4,Init!$K:$M,3,FALSE)+IF(VLOOKUP($B70,TOCA_current!B:AI,33,FALSE)=0,SUM(LS_current!D71:AA71),SUM(LS_current!D71:AY71)/2)</f>
        <v>122734.39326818887</v>
      </c>
      <c r="AA70" s="219">
        <f t="shared" si="4"/>
        <v>36.410152482783474</v>
      </c>
      <c r="AB70" s="224">
        <f>IF(TOCA_current!E70=1,"",AA70/O70-1)</f>
        <v>7.0712100423570234E-2</v>
      </c>
      <c r="AC70" s="235">
        <f t="shared" si="5"/>
        <v>97</v>
      </c>
    </row>
    <row r="71" spans="2:29" x14ac:dyDescent="0.25">
      <c r="B71" s="27">
        <v>10203</v>
      </c>
      <c r="C71" s="28" t="s">
        <v>75</v>
      </c>
      <c r="D71" s="217">
        <f>IF(Init!$R$9="Yes",(TOCA_previous!AB71-(TOCA_previous!AB71/IF(TOCA_previous!Y71=0,1,TOCA_previous!Y71))*LDD_previous!D72),(TOCA_current!AI71-(TOCA_current!AI71/TOCA_current!AF71)*LDD_current!D72))*Rates_previous!$E$74*100*12</f>
        <v>1906610.1022804989</v>
      </c>
      <c r="E71" s="218">
        <f>IF(Init!$R$9="Yes",(TOCA_previous!AB71-LDD_previous!D72),(TOCA_current!AI71-LDD_current!D72))*Rates_previous!$E$75*100*12</f>
        <v>-293195.84698859521</v>
      </c>
      <c r="F71" s="218">
        <f>IF(VLOOKUP($B71,TOCA_current!$B:$AH,33,FALSE)=0,(SUMPRODUCT(LS_Demand_Rates_Restatement!$C$4:$Z$4,IF(Init!$R$9="Yes",LS_previous!$D72:$AA72,LS_current!$D72:$AA72))-SUMPRODUCT(LS_Demand_Rates_Restatement!$C$4:$Z$4,IF(Init!$R$9="Yes",LDD_previous!$F72:$AC72,LDD_current!$F72:$AC72))),(SUMPRODUCT(LS_Demand_Rates_Restatement!$C$4:$AX$4,IF(Init!$R$9="Yes",LS_previous!$D72:$AY72,LS_current!$D72:$AY72))-SUMPRODUCT(LS_Demand_Rates_Restatement!$C$4:$AX$4,IF(Init!$R$9="Yes",LDD_previous!$F72:$BA72,LDD_current!$F72:$BA72)))/2)</f>
        <v>-52056.098009136513</v>
      </c>
      <c r="G71" s="218">
        <f>+SUMPRODUCT(LS_Demand_Rates_Restatement!$C$6:$Z$6,IF(Init!$R$9="Yes",Demand_previous!D72:AA72,Demand_current!D72:AA72))-SUMPRODUCT(LS_Demand_Rates_Restatement!$C$6:$Z$6,IF(Init!$R$9="Yes",LDD_previous!BB72:BY72,LDD_current!BB72:BY72))</f>
        <v>119416.90413146914</v>
      </c>
      <c r="H71" s="218">
        <f>-IRD!C72*Rates_previous!$H$32</f>
        <v>0</v>
      </c>
      <c r="I71" s="218">
        <f>+IF(AND(L71&gt;0,J71&gt;0),-1*MIN(L71,J71)*Rates_previous!$H$33,IF(AND(L71&lt;0,K71&lt;ABS(L71)),(-1*L71-K71)*Rates_previous!$H$33,IF(AND(K71&gt;0,J71&gt;0,L71&lt;=0,ABS(L71)&lt;K71),-1*MIN(K71,K71+L71,J71)*Rates_previous!$H$33,0)))*IF(VLOOKUP($B71,TOCA_current!$B:$AH,33,FALSE)=0,1,0)*(1-TOCA_previous!AI71)</f>
        <v>0</v>
      </c>
      <c r="J71" s="237">
        <f>MAX(IF(Init!$R$9="Yes",(TOCA_previous!S71/SUMPRODUCT(TOCA_previous!$D$4:$D$137,TOCA_previous!$S$4:$S$137)-TOCA_previous!Y71)*RT1SC!$C$3*VLOOKUP(Init!$R$3,Init!$K:$M,3,FALSE),V71),0)</f>
        <v>0</v>
      </c>
      <c r="K71" s="237">
        <f>IF(Init!$R$9="Yes",TOCA_previous!W71*VLOOKUP(Init!$R$3,Init!$K:$M,3,FALSE),W71)</f>
        <v>4651.5600000000004</v>
      </c>
      <c r="L71" s="237">
        <f>IF(Init!$R$9="No",X71,IF(TOCA_previous!AA71=0,SUM(LS_previous!D72:AA72),0))</f>
        <v>-3668.2503187199964</v>
      </c>
      <c r="M71" s="218">
        <f>+TOCA_previous!$D71*SUM('Charges_NonSlice with Prev LS'!D71:I71)</f>
        <v>1680775.0614142364</v>
      </c>
      <c r="N71" s="218">
        <f>IF(Init!$R$9="Yes",TOCA_previous!AB71*RT1SC!$C$3*VLOOKUP(Init!$R$3,Init!$K:$M,3,FALSE)+IF(VLOOKUP($B71,TOCA_current!B:AO,33,FALSE)=0,SUM(LS_previous!D72:AA72),SUM(LS_previous!D72:AY72)/2),Z71)</f>
        <v>50987.103950208002</v>
      </c>
      <c r="O71" s="219">
        <f t="shared" si="3"/>
        <v>32.964709332297346</v>
      </c>
      <c r="P71" s="217">
        <f>(TOCA_current!AI71-(TOCA_current!AI71/TOCA_current!AF71)*LDD_current!D72)*Rates_current!$E$74*100*12</f>
        <v>2025902.7178968168</v>
      </c>
      <c r="Q71" s="218">
        <f>(TOCA_current!AI71-LDD_current!D72)*Rates_current!$E$75*100*12</f>
        <v>-301171.67210169416</v>
      </c>
      <c r="R71" s="218">
        <f>IF(VLOOKUP($B71,TOCA_current!$B:$AH,33,FALSE)=0,(SUMPRODUCT(LS_Demand_Rates_Restatement!$C$4:$Z$4,LS_current!$D72:$AA72)-SUMPRODUCT(LS_Demand_Rates_Restatement!$C$4:$Z$4,LDD_current!$F72:$AC72)),(SUMPRODUCT(LS_Demand_Rates_Restatement!$C$4:$AX$4,LS_current!$D72:$AY72)-SUMPRODUCT(LS_Demand_Rates_Restatement!$C$4:$AX$4,LDD_current!$F72:$BA72))/2)</f>
        <v>96556.273757903939</v>
      </c>
      <c r="S71" s="218">
        <f>+SUMPRODUCT(LS_Demand_Rates_Restatement!$C$7:$Z$7,Demand_current!D72:AA72)-SUMPRODUCT(LS_Demand_Rates_Restatement!$C$7:$Z$7,LDD_current!BB72:BY72)</f>
        <v>129961.30578696061</v>
      </c>
      <c r="T71" s="218">
        <f>-IRD!G72*Rates_current!$H$32</f>
        <v>0</v>
      </c>
      <c r="U71" s="218">
        <f>+IF(AND(X71&gt;0,V71&gt;0),-1*MIN(X71,V71)*Rates_current!$H$33,IF(AND(X71&lt;0,W71&lt;ABS(X71)),(-1*X71-W71)*Rates_current!$H$33,0))*IF(VLOOKUP($B71,TOCA_current!$B:$AH,33,FALSE)=0,1,0)*(1-TOCA_current!AP71)</f>
        <v>14.780502145969233</v>
      </c>
      <c r="V71" s="237">
        <f>MAX((TOCA_current!S71/SUMPRODUCT(TOCA_current!$D$4:$D$137,TOCA_current!$S$4:$S$137)-TOCA_current!AF71)*RT1SC!$C$4*VLOOKUP(Init!$R$4,Init!$K:$M,3,FALSE),0)</f>
        <v>1.7979761358693032</v>
      </c>
      <c r="W71" s="237">
        <f>TOCA_current!X71*VLOOKUP(Init!$R$4,Init!$K:$M,3,FALSE)</f>
        <v>0</v>
      </c>
      <c r="X71" s="237">
        <f>IF(TOCA_current!AH71=0,SUM(LS_current!D72:AA72),0)</f>
        <v>1593.8003635106438</v>
      </c>
      <c r="Y71" s="218">
        <f>TOCA_current!D71*SUM('Charges_NonSlice with Prev LS'!P71:U71)</f>
        <v>1951263.4058421329</v>
      </c>
      <c r="Z71" s="218">
        <f>TOCA_current!AI71*RT1SC!$C$4*VLOOKUP(Init!$R$4,Init!$K:$M,3,FALSE)+IF(VLOOKUP($B71,TOCA_current!B:AI,33,FALSE)=0,SUM(LS_current!D72:AA72),SUM(LS_current!D72:AY72)/2)</f>
        <v>55639.962127214647</v>
      </c>
      <c r="AA71" s="219">
        <f t="shared" si="4"/>
        <v>35.069459633721245</v>
      </c>
      <c r="AB71" s="224">
        <f>IF(TOCA_current!E71=1,"",AA71/O71-1)</f>
        <v>6.384859275436594E-2</v>
      </c>
      <c r="AC71" s="235">
        <f t="shared" si="5"/>
        <v>110</v>
      </c>
    </row>
    <row r="72" spans="2:29" x14ac:dyDescent="0.25">
      <c r="B72" s="27">
        <v>10204</v>
      </c>
      <c r="C72" s="28" t="s">
        <v>76</v>
      </c>
      <c r="D72" s="217">
        <f>IF(Init!$R$9="Yes",(TOCA_previous!AB72-(TOCA_previous!AB72/IF(TOCA_previous!Y72=0,1,TOCA_previous!Y72))*LDD_previous!D73),(TOCA_current!AI72-(TOCA_current!AI72/TOCA_current!AF72)*LDD_current!D73))*Rates_previous!$E$74*100*12</f>
        <v>13479258.574439999</v>
      </c>
      <c r="E72" s="218">
        <f>IF(Init!$R$9="Yes",(TOCA_previous!AB72-LDD_previous!D73),(TOCA_current!AI72-LDD_current!D73))*Rates_previous!$E$75*100*12</f>
        <v>-2072821.6166399997</v>
      </c>
      <c r="F72" s="218">
        <f>IF(VLOOKUP($B72,TOCA_current!$B:$AH,33,FALSE)=0,(SUMPRODUCT(LS_Demand_Rates_Restatement!$C$4:$Z$4,IF(Init!$R$9="Yes",LS_previous!$D73:$AA73,LS_current!$D73:$AA73))-SUMPRODUCT(LS_Demand_Rates_Restatement!$C$4:$Z$4,IF(Init!$R$9="Yes",LDD_previous!$F73:$AC73,LDD_current!$F73:$AC73))),(SUMPRODUCT(LS_Demand_Rates_Restatement!$C$4:$AX$4,IF(Init!$R$9="Yes",LS_previous!$D73:$AY73,LS_current!$D73:$AY73))-SUMPRODUCT(LS_Demand_Rates_Restatement!$C$4:$AX$4,IF(Init!$R$9="Yes",LDD_previous!$F73:$BA73,LDD_current!$F73:$BA73)))/2)</f>
        <v>60282.636758967041</v>
      </c>
      <c r="G72" s="218">
        <f>+SUMPRODUCT(LS_Demand_Rates_Restatement!$C$6:$Z$6,IF(Init!$R$9="Yes",Demand_previous!D73:AA73,Demand_current!D73:AA73))-SUMPRODUCT(LS_Demand_Rates_Restatement!$C$6:$Z$6,IF(Init!$R$9="Yes",LDD_previous!BB73:BY73,LDD_current!BB73:BY73))</f>
        <v>0</v>
      </c>
      <c r="H72" s="218">
        <f>-IRD!C73*Rates_previous!$H$32</f>
        <v>0</v>
      </c>
      <c r="I72" s="218">
        <f>+IF(AND(L72&gt;0,J72&gt;0),-1*MIN(L72,J72)*Rates_previous!$H$33,IF(AND(L72&lt;0,K72&lt;ABS(L72)),(-1*L72-K72)*Rates_previous!$H$33,IF(AND(K72&gt;0,J72&gt;0,L72&lt;=0,ABS(L72)&lt;K72),-1*MIN(K72,K72+L72,J72)*Rates_previous!$H$33,0)))*IF(VLOOKUP($B72,TOCA_current!$B:$AH,33,FALSE)=0,1,0)*(1-TOCA_previous!AI72)</f>
        <v>0</v>
      </c>
      <c r="J72" s="237">
        <f>MAX(IF(Init!$R$9="Yes",(TOCA_previous!S72/SUMPRODUCT(TOCA_previous!$D$4:$D$137,TOCA_previous!$S$4:$S$137)-TOCA_previous!Y72)*RT1SC!$C$3*VLOOKUP(Init!$R$3,Init!$K:$M,3,FALSE),V72),0)</f>
        <v>1.8057634849827722</v>
      </c>
      <c r="K72" s="237">
        <f>IF(Init!$R$9="Yes",TOCA_previous!W72*VLOOKUP(Init!$R$3,Init!$K:$M,3,FALSE),W72)</f>
        <v>0</v>
      </c>
      <c r="L72" s="237">
        <f>IF(Init!$R$9="No",X72,IF(TOCA_previous!AA72=0,SUM(LS_previous!D73:AA73),0))</f>
        <v>0</v>
      </c>
      <c r="M72" s="218">
        <f>+TOCA_previous!$D72*SUM('Charges_NonSlice with Prev LS'!D72:I72)</f>
        <v>11466719.594558965</v>
      </c>
      <c r="N72" s="218">
        <f>IF(Init!$R$9="Yes",TOCA_previous!AB72*RT1SC!$C$3*VLOOKUP(Init!$R$3,Init!$K:$M,3,FALSE)+IF(VLOOKUP($B72,TOCA_current!B:AO,33,FALSE)=0,SUM(LS_previous!D73:AA73),SUM(LS_previous!D73:AY73)/2),Z72)</f>
        <v>357034.39680020406</v>
      </c>
      <c r="O72" s="219">
        <f t="shared" si="3"/>
        <v>32.116568311976188</v>
      </c>
      <c r="P72" s="217">
        <f>(TOCA_current!AI72-(TOCA_current!AI72/TOCA_current!AF72)*LDD_current!D73)*Rates_current!$E$74*100*12</f>
        <v>14318489.85880564</v>
      </c>
      <c r="Q72" s="218">
        <f>(TOCA_current!AI72-LDD_current!D73)*Rates_current!$E$75*100*12</f>
        <v>-2128593.5867762035</v>
      </c>
      <c r="R72" s="218">
        <f>IF(VLOOKUP($B72,TOCA_current!$B:$AH,33,FALSE)=0,(SUMPRODUCT(LS_Demand_Rates_Restatement!$C$4:$Z$4,LS_current!$D73:$AA73)-SUMPRODUCT(LS_Demand_Rates_Restatement!$C$4:$Z$4,LDD_current!$F73:$AC73)),(SUMPRODUCT(LS_Demand_Rates_Restatement!$C$4:$AX$4,LS_current!$D73:$AY73)-SUMPRODUCT(LS_Demand_Rates_Restatement!$C$4:$AX$4,LDD_current!$F73:$BA73))/2)</f>
        <v>117255.85209664181</v>
      </c>
      <c r="S72" s="218">
        <f>+SUMPRODUCT(LS_Demand_Rates_Restatement!$C$7:$Z$7,Demand_current!D73:AA73)-SUMPRODUCT(LS_Demand_Rates_Restatement!$C$7:$Z$7,LDD_current!BB73:BY73)</f>
        <v>0</v>
      </c>
      <c r="T72" s="218">
        <f>-IRD!G73*Rates_current!$H$32</f>
        <v>0</v>
      </c>
      <c r="U72" s="218">
        <f>+IF(AND(X72&gt;0,V72&gt;0),-1*MIN(X72,V72)*Rates_current!$H$33,IF(AND(X72&lt;0,W72&lt;ABS(X72)),(-1*X72-W72)*Rates_current!$H$33,0))*IF(VLOOKUP($B72,TOCA_current!$B:$AH,33,FALSE)=0,1,0)*(1-TOCA_current!AP72)</f>
        <v>0</v>
      </c>
      <c r="V72" s="237">
        <f>MAX((TOCA_current!S72/SUMPRODUCT(TOCA_current!$D$4:$D$137,TOCA_current!$S$4:$S$137)-TOCA_current!AF72)*RT1SC!$C$4*VLOOKUP(Init!$R$4,Init!$K:$M,3,FALSE),0)</f>
        <v>2.9677099609250583</v>
      </c>
      <c r="W72" s="237">
        <f>TOCA_current!X72*VLOOKUP(Init!$R$4,Init!$K:$M,3,FALSE)</f>
        <v>15249.023999999999</v>
      </c>
      <c r="X72" s="237">
        <f>IF(TOCA_current!AH72=0,SUM(LS_current!D73:AA73),0)</f>
        <v>0</v>
      </c>
      <c r="Y72" s="218">
        <f>TOCA_current!D72*SUM('Charges_NonSlice with Prev LS'!P72:U72)</f>
        <v>12307152.124126079</v>
      </c>
      <c r="Z72" s="218">
        <f>TOCA_current!AI72*RT1SC!$C$4*VLOOKUP(Init!$R$4,Init!$K:$M,3,FALSE)+IF(VLOOKUP($B72,TOCA_current!B:AI,33,FALSE)=0,SUM(LS_current!D73:AA73),SUM(LS_current!D73:AY73)/2)</f>
        <v>354820.73344589124</v>
      </c>
      <c r="AA72" s="219">
        <f t="shared" si="4"/>
        <v>34.685549529768025</v>
      </c>
      <c r="AB72" s="224">
        <f>IF(TOCA_current!E72=1,"",AA72/O72-1)</f>
        <v>7.9989281321624528E-2</v>
      </c>
      <c r="AC72" s="235">
        <f t="shared" si="5"/>
        <v>19</v>
      </c>
    </row>
    <row r="73" spans="2:29" x14ac:dyDescent="0.25">
      <c r="B73" s="27">
        <v>10209</v>
      </c>
      <c r="C73" s="28" t="s">
        <v>77</v>
      </c>
      <c r="D73" s="217">
        <f>IF(Init!$R$9="Yes",(TOCA_previous!AB73-(TOCA_previous!AB73/IF(TOCA_previous!Y73=0,1,TOCA_previous!Y73))*LDD_previous!D74),(TOCA_current!AI73-(TOCA_current!AI73/TOCA_current!AF73)*LDD_current!D74))*Rates_previous!$E$74*100*12</f>
        <v>33229128.349474885</v>
      </c>
      <c r="E73" s="218">
        <f>IF(Init!$R$9="Yes",(TOCA_previous!AB73-LDD_previous!D74),(TOCA_current!AI73-LDD_current!D74))*Rates_previous!$E$75*100*12</f>
        <v>-5109929.0932445182</v>
      </c>
      <c r="F73" s="218">
        <f>IF(VLOOKUP($B73,TOCA_current!$B:$AH,33,FALSE)=0,(SUMPRODUCT(LS_Demand_Rates_Restatement!$C$4:$Z$4,IF(Init!$R$9="Yes",LS_previous!$D74:$AA74,LS_current!$D74:$AA74))-SUMPRODUCT(LS_Demand_Rates_Restatement!$C$4:$Z$4,IF(Init!$R$9="Yes",LDD_previous!$F74:$AC74,LDD_current!$F74:$AC74))),(SUMPRODUCT(LS_Demand_Rates_Restatement!$C$4:$AX$4,IF(Init!$R$9="Yes",LS_previous!$D74:$AY74,LS_current!$D74:$AY74))-SUMPRODUCT(LS_Demand_Rates_Restatement!$C$4:$AX$4,IF(Init!$R$9="Yes",LDD_previous!$F74:$BA74,LDD_current!$F74:$BA74)))/2)</f>
        <v>1351844.084181922</v>
      </c>
      <c r="G73" s="218">
        <f>+SUMPRODUCT(LS_Demand_Rates_Restatement!$C$6:$Z$6,IF(Init!$R$9="Yes",Demand_previous!D74:AA74,Demand_current!D74:AA74))-SUMPRODUCT(LS_Demand_Rates_Restatement!$C$6:$Z$6,IF(Init!$R$9="Yes",LDD_previous!BB74:BY74,LDD_current!BB74:BY74))</f>
        <v>1884499.322266812</v>
      </c>
      <c r="H73" s="218">
        <f>-IRD!C74*Rates_previous!$H$32</f>
        <v>-601127.01</v>
      </c>
      <c r="I73" s="218">
        <f>+IF(AND(L73&gt;0,J73&gt;0),-1*MIN(L73,J73)*Rates_previous!$H$33,IF(AND(L73&lt;0,K73&lt;ABS(L73)),(-1*L73-K73)*Rates_previous!$H$33,IF(AND(K73&gt;0,J73&gt;0,L73&lt;=0,ABS(L73)&lt;K73),-1*MIN(K73,K73+L73,J73)*Rates_previous!$H$33,0)))*IF(VLOOKUP($B73,TOCA_current!$B:$AH,33,FALSE)=0,1,0)*(1-TOCA_previous!AI73)</f>
        <v>0</v>
      </c>
      <c r="J73" s="237">
        <f>MAX(IF(Init!$R$9="Yes",(TOCA_previous!S73/SUMPRODUCT(TOCA_previous!$D$4:$D$137,TOCA_previous!$S$4:$S$137)-TOCA_previous!Y73)*RT1SC!$C$3*VLOOKUP(Init!$R$3,Init!$K:$M,3,FALSE),V73),0)</f>
        <v>0</v>
      </c>
      <c r="K73" s="237">
        <f>IF(Init!$R$9="Yes",TOCA_previous!W73*VLOOKUP(Init!$R$3,Init!$K:$M,3,FALSE),W73)</f>
        <v>17388.600000000002</v>
      </c>
      <c r="L73" s="237">
        <f>IF(Init!$R$9="No",X73,IF(TOCA_previous!AA73=0,SUM(LS_previous!D74:AA74),0))</f>
        <v>31211.036576320115</v>
      </c>
      <c r="M73" s="218">
        <f>+TOCA_previous!$D73*SUM('Charges_NonSlice with Prev LS'!D73:I73)</f>
        <v>30754415.652679101</v>
      </c>
      <c r="N73" s="218">
        <f>IF(Init!$R$9="Yes",TOCA_previous!AB73*RT1SC!$C$3*VLOOKUP(Init!$R$3,Init!$K:$M,3,FALSE)+IF(VLOOKUP($B73,TOCA_current!B:AO,33,FALSE)=0,SUM(LS_previous!D74:AA74),SUM(LS_previous!D74:AY74)/2),Z73)</f>
        <v>978965.29909415205</v>
      </c>
      <c r="O73" s="219">
        <f t="shared" si="3"/>
        <v>31.415225525497704</v>
      </c>
      <c r="P73" s="217">
        <f>(TOCA_current!AI73-(TOCA_current!AI73/TOCA_current!AF73)*LDD_current!D74)*Rates_current!$E$74*100*12</f>
        <v>35103736.61902725</v>
      </c>
      <c r="Q73" s="218">
        <f>(TOCA_current!AI73-LDD_current!D74)*Rates_current!$E$75*100*12</f>
        <v>-5218538.3637499884</v>
      </c>
      <c r="R73" s="218">
        <f>IF(VLOOKUP($B73,TOCA_current!$B:$AH,33,FALSE)=0,(SUMPRODUCT(LS_Demand_Rates_Restatement!$C$4:$Z$4,LS_current!$D74:$AA74)-SUMPRODUCT(LS_Demand_Rates_Restatement!$C$4:$Z$4,LDD_current!$F74:$AC74)),(SUMPRODUCT(LS_Demand_Rates_Restatement!$C$4:$AX$4,LS_current!$D74:$AY74)-SUMPRODUCT(LS_Demand_Rates_Restatement!$C$4:$AX$4,LDD_current!$F74:$BA74))/2)</f>
        <v>1595776.0520874974</v>
      </c>
      <c r="S73" s="218">
        <f>+SUMPRODUCT(LS_Demand_Rates_Restatement!$C$7:$Z$7,Demand_current!D74:AA74)-SUMPRODUCT(LS_Demand_Rates_Restatement!$C$7:$Z$7,LDD_current!BB74:BY74)</f>
        <v>2020634.1388551979</v>
      </c>
      <c r="T73" s="218">
        <f>-IRD!G74*Rates_current!$H$32</f>
        <v>-707526.49077000003</v>
      </c>
      <c r="U73" s="218">
        <f>+IF(AND(X73&gt;0,V73&gt;0),-1*MIN(X73,V73)*Rates_current!$H$33,IF(AND(X73&lt;0,W73&lt;ABS(X73)),(-1*X73-W73)*Rates_current!$H$33,0))*IF(VLOOKUP($B73,TOCA_current!$B:$AH,33,FALSE)=0,1,0)*(1-TOCA_current!AP73)</f>
        <v>25.090871785289721</v>
      </c>
      <c r="V73" s="237">
        <f>MAX((TOCA_current!S73/SUMPRODUCT(TOCA_current!$D$4:$D$137,TOCA_current!$S$4:$S$137)-TOCA_current!AF73)*RT1SC!$C$4*VLOOKUP(Init!$R$4,Init!$K:$M,3,FALSE),0)</f>
        <v>3.0543975125094582</v>
      </c>
      <c r="W73" s="237">
        <f>TOCA_current!X73*VLOOKUP(Init!$R$4,Init!$K:$M,3,FALSE)</f>
        <v>23945.184000000001</v>
      </c>
      <c r="X73" s="237">
        <f>IF(TOCA_current!AH73=0,SUM(LS_current!D74:AA74),0)</f>
        <v>35269.186398393693</v>
      </c>
      <c r="Y73" s="218">
        <f>TOCA_current!D73*SUM('Charges_NonSlice with Prev LS'!P73:U73)</f>
        <v>32794107.046321739</v>
      </c>
      <c r="Z73" s="218">
        <f>TOCA_current!AI73*RT1SC!$C$4*VLOOKUP(Init!$R$4,Init!$K:$M,3,FALSE)+IF(VLOOKUP($B73,TOCA_current!B:AI,33,FALSE)=0,SUM(LS_current!D74:AA74),SUM(LS_current!D74:AY74)/2)</f>
        <v>972431.22620590567</v>
      </c>
      <c r="AA73" s="219">
        <f t="shared" si="4"/>
        <v>33.72383173489105</v>
      </c>
      <c r="AB73" s="224">
        <f>IF(TOCA_current!E73=1,"",AA73/O73-1)</f>
        <v>7.3486857750538759E-2</v>
      </c>
      <c r="AC73" s="235">
        <f t="shared" si="5"/>
        <v>80</v>
      </c>
    </row>
    <row r="74" spans="2:29" x14ac:dyDescent="0.25">
      <c r="B74" s="27">
        <v>10230</v>
      </c>
      <c r="C74" s="28" t="s">
        <v>78</v>
      </c>
      <c r="D74" s="217">
        <f>IF(Init!$R$9="Yes",(TOCA_previous!AB74-(TOCA_previous!AB74/IF(TOCA_previous!Y74=0,1,TOCA_previous!Y74))*LDD_previous!D75),(TOCA_current!AI74-(TOCA_current!AI74/TOCA_current!AF74)*LDD_current!D75))*Rates_previous!$E$74*100*12</f>
        <v>2985329.456588102</v>
      </c>
      <c r="E74" s="218">
        <f>IF(Init!$R$9="Yes",(TOCA_previous!AB74-LDD_previous!D75),(TOCA_current!AI74-LDD_current!D75))*Rates_previous!$E$75*100*12</f>
        <v>-459079.80741181434</v>
      </c>
      <c r="F74" s="218">
        <f>IF(VLOOKUP($B74,TOCA_current!$B:$AH,33,FALSE)=0,(SUMPRODUCT(LS_Demand_Rates_Restatement!$C$4:$Z$4,IF(Init!$R$9="Yes",LS_previous!$D75:$AA75,LS_current!$D75:$AA75))-SUMPRODUCT(LS_Demand_Rates_Restatement!$C$4:$Z$4,IF(Init!$R$9="Yes",LDD_previous!$F75:$AC75,LDD_current!$F75:$AC75))),(SUMPRODUCT(LS_Demand_Rates_Restatement!$C$4:$AX$4,IF(Init!$R$9="Yes",LS_previous!$D75:$AY75,LS_current!$D75:$AY75))-SUMPRODUCT(LS_Demand_Rates_Restatement!$C$4:$AX$4,IF(Init!$R$9="Yes",LDD_previous!$F75:$BA75,LDD_current!$F75:$BA75)))/2)</f>
        <v>254596.80959626718</v>
      </c>
      <c r="G74" s="218">
        <f>+SUMPRODUCT(LS_Demand_Rates_Restatement!$C$6:$Z$6,IF(Init!$R$9="Yes",Demand_previous!D75:AA75,Demand_current!D75:AA75))-SUMPRODUCT(LS_Demand_Rates_Restatement!$C$6:$Z$6,IF(Init!$R$9="Yes",LDD_previous!BB75:BY75,LDD_current!BB75:BY75))</f>
        <v>169559.70300955416</v>
      </c>
      <c r="H74" s="218">
        <f>-IRD!C75*Rates_previous!$H$32</f>
        <v>0</v>
      </c>
      <c r="I74" s="218">
        <f>+IF(AND(L74&gt;0,J74&gt;0),-1*MIN(L74,J74)*Rates_previous!$H$33,IF(AND(L74&lt;0,K74&lt;ABS(L74)),(-1*L74-K74)*Rates_previous!$H$33,IF(AND(K74&gt;0,J74&gt;0,L74&lt;=0,ABS(L74)&lt;K74),-1*MIN(K74,K74+L74,J74)*Rates_previous!$H$33,0)))*IF(VLOOKUP($B74,TOCA_current!$B:$AH,33,FALSE)=0,1,0)*(1-TOCA_previous!AI74)</f>
        <v>0</v>
      </c>
      <c r="J74" s="237">
        <f>MAX(IF(Init!$R$9="Yes",(TOCA_previous!S74/SUMPRODUCT(TOCA_previous!$D$4:$D$137,TOCA_previous!$S$4:$S$137)-TOCA_previous!Y74)*RT1SC!$C$3*VLOOKUP(Init!$R$3,Init!$K:$M,3,FALSE),V74),0)</f>
        <v>0</v>
      </c>
      <c r="K74" s="237">
        <f>IF(Init!$R$9="Yes",TOCA_previous!W74*VLOOKUP(Init!$R$3,Init!$K:$M,3,FALSE),W74)</f>
        <v>0</v>
      </c>
      <c r="L74" s="237">
        <f>IF(Init!$R$9="No",X74,IF(TOCA_previous!AA74=0,SUM(LS_previous!D75:AA75),0))</f>
        <v>7052.3379603199974</v>
      </c>
      <c r="M74" s="218">
        <f>+TOCA_previous!$D74*SUM('Charges_NonSlice with Prev LS'!D74:I74)</f>
        <v>2950406.1617821087</v>
      </c>
      <c r="N74" s="218">
        <f>IF(Init!$R$9="Yes",TOCA_previous!AB74*RT1SC!$C$3*VLOOKUP(Init!$R$3,Init!$K:$M,3,FALSE)+IF(VLOOKUP($B74,TOCA_current!B:AO,33,FALSE)=0,SUM(LS_previous!D75:AA75),SUM(LS_previous!D75:AY75)/2),Z74)</f>
        <v>92401.460981552009</v>
      </c>
      <c r="O74" s="219">
        <f t="shared" si="3"/>
        <v>31.930297751148746</v>
      </c>
      <c r="P74" s="217">
        <f>(TOCA_current!AI74-(TOCA_current!AI74/TOCA_current!AF74)*LDD_current!D75)*Rates_current!$E$74*100*12</f>
        <v>3145849.7006363124</v>
      </c>
      <c r="Q74" s="218">
        <f>(TOCA_current!AI74-LDD_current!D75)*Rates_current!$E$75*100*12</f>
        <v>-467663.52902909089</v>
      </c>
      <c r="R74" s="218">
        <f>IF(VLOOKUP($B74,TOCA_current!$B:$AH,33,FALSE)=0,(SUMPRODUCT(LS_Demand_Rates_Restatement!$C$4:$Z$4,LS_current!$D75:$AA75)-SUMPRODUCT(LS_Demand_Rates_Restatement!$C$4:$Z$4,LDD_current!$F75:$AC75)),(SUMPRODUCT(LS_Demand_Rates_Restatement!$C$4:$AX$4,LS_current!$D75:$AY75)-SUMPRODUCT(LS_Demand_Rates_Restatement!$C$4:$AX$4,LDD_current!$F75:$BA75))/2)</f>
        <v>291465.17602553905</v>
      </c>
      <c r="S74" s="218">
        <f>+SUMPRODUCT(LS_Demand_Rates_Restatement!$C$7:$Z$7,Demand_current!D75:AA75)-SUMPRODUCT(LS_Demand_Rates_Restatement!$C$7:$Z$7,LDD_current!BB75:BY75)</f>
        <v>177009.0233092159</v>
      </c>
      <c r="T74" s="218">
        <f>-IRD!G75*Rates_current!$H$32</f>
        <v>0</v>
      </c>
      <c r="U74" s="218">
        <f>+IF(AND(X74&gt;0,V74&gt;0),-1*MIN(X74,V74)*Rates_current!$H$33,IF(AND(X74&lt;0,W74&lt;ABS(X74)),(-1*X74-W74)*Rates_current!$H$33,0))*IF(VLOOKUP($B74,TOCA_current!$B:$AH,33,FALSE)=0,1,0)*(1-TOCA_current!AP74)</f>
        <v>0</v>
      </c>
      <c r="V74" s="237">
        <f>MAX((TOCA_current!S74/SUMPRODUCT(TOCA_current!$D$4:$D$137,TOCA_current!$S$4:$S$137)-TOCA_current!AF74)*RT1SC!$C$4*VLOOKUP(Init!$R$4,Init!$K:$M,3,FALSE),0)</f>
        <v>0</v>
      </c>
      <c r="W74" s="237">
        <f>TOCA_current!X74*VLOOKUP(Init!$R$4,Init!$K:$M,3,FALSE)</f>
        <v>0</v>
      </c>
      <c r="X74" s="237">
        <f>IF(TOCA_current!AH74=0,SUM(LS_current!D75:AA75),0)</f>
        <v>8006.5820918786703</v>
      </c>
      <c r="Y74" s="218">
        <f>TOCA_current!D74*SUM('Charges_NonSlice with Prev LS'!P74:U74)</f>
        <v>3146660.3709419766</v>
      </c>
      <c r="Z74" s="218">
        <f>TOCA_current!AI74*RT1SC!$C$4*VLOOKUP(Init!$R$4,Init!$K:$M,3,FALSE)+IF(VLOOKUP($B74,TOCA_current!B:AI,33,FALSE)=0,SUM(LS_current!D75:AA75),SUM(LS_current!D75:AY75)/2)</f>
        <v>92403.488198654668</v>
      </c>
      <c r="AA74" s="219">
        <f t="shared" si="4"/>
        <v>34.053480364043118</v>
      </c>
      <c r="AB74" s="224">
        <f>IF(TOCA_current!E74=1,"",AA74/O74-1)</f>
        <v>6.6494294210519334E-2</v>
      </c>
      <c r="AC74" s="235">
        <f t="shared" si="5"/>
        <v>106</v>
      </c>
    </row>
    <row r="75" spans="2:29" x14ac:dyDescent="0.25">
      <c r="B75" s="27">
        <v>10231</v>
      </c>
      <c r="C75" s="28" t="s">
        <v>79</v>
      </c>
      <c r="D75" s="217">
        <f>IF(Init!$R$9="Yes",(TOCA_previous!AB75-(TOCA_previous!AB75/IF(TOCA_previous!Y75=0,1,TOCA_previous!Y75))*LDD_previous!D76),(TOCA_current!AI75-(TOCA_current!AI75/TOCA_current!AF75)*LDD_current!D76))*Rates_previous!$E$74*100*12</f>
        <v>6099981.2355511663</v>
      </c>
      <c r="E75" s="218">
        <f>IF(Init!$R$9="Yes",(TOCA_previous!AB75-LDD_previous!D76),(TOCA_current!AI75-LDD_current!D76))*Rates_previous!$E$75*100*12</f>
        <v>-872298.86773739522</v>
      </c>
      <c r="F75" s="218">
        <f>IF(VLOOKUP($B75,TOCA_current!$B:$AH,33,FALSE)=0,(SUMPRODUCT(LS_Demand_Rates_Restatement!$C$4:$Z$4,IF(Init!$R$9="Yes",LS_previous!$D76:$AA76,LS_current!$D76:$AA76))-SUMPRODUCT(LS_Demand_Rates_Restatement!$C$4:$Z$4,IF(Init!$R$9="Yes",LDD_previous!$F76:$AC76,LDD_current!$F76:$AC76))),(SUMPRODUCT(LS_Demand_Rates_Restatement!$C$4:$AX$4,IF(Init!$R$9="Yes",LS_previous!$D76:$AY76,LS_current!$D76:$AY76))-SUMPRODUCT(LS_Demand_Rates_Restatement!$C$4:$AX$4,IF(Init!$R$9="Yes",LDD_previous!$F76:$BA76,LDD_current!$F76:$BA76)))/2)</f>
        <v>63586.240609915789</v>
      </c>
      <c r="G75" s="218">
        <f>+SUMPRODUCT(LS_Demand_Rates_Restatement!$C$6:$Z$6,IF(Init!$R$9="Yes",Demand_previous!D76:AA76,Demand_current!D76:AA76))-SUMPRODUCT(LS_Demand_Rates_Restatement!$C$6:$Z$6,IF(Init!$R$9="Yes",LDD_previous!BB76:BY76,LDD_current!BB76:BY76))</f>
        <v>-86039.341124272454</v>
      </c>
      <c r="H75" s="218">
        <f>-IRD!C76*Rates_previous!$H$32</f>
        <v>-216327.28999999998</v>
      </c>
      <c r="I75" s="218">
        <f>+IF(AND(L75&gt;0,J75&gt;0),-1*MIN(L75,J75)*Rates_previous!$H$33,IF(AND(L75&lt;0,K75&lt;ABS(L75)),(-1*L75-K75)*Rates_previous!$H$33,IF(AND(K75&gt;0,J75&gt;0,L75&lt;=0,ABS(L75)&lt;K75),-1*MIN(K75,K75+L75,J75)*Rates_previous!$H$33,0)))*IF(VLOOKUP($B75,TOCA_current!$B:$AH,33,FALSE)=0,1,0)*(1-TOCA_previous!AI75)</f>
        <v>0</v>
      </c>
      <c r="J75" s="237">
        <f>MAX(IF(Init!$R$9="Yes",(TOCA_previous!S75/SUMPRODUCT(TOCA_previous!$D$4:$D$137,TOCA_previous!$S$4:$S$137)-TOCA_previous!Y75)*RT1SC!$C$3*VLOOKUP(Init!$R$3,Init!$K:$M,3,FALSE),V75),0)</f>
        <v>1.3617412344530599</v>
      </c>
      <c r="K75" s="237">
        <f>IF(Init!$R$9="Yes",TOCA_previous!W75*VLOOKUP(Init!$R$3,Init!$K:$M,3,FALSE),W75)</f>
        <v>0</v>
      </c>
      <c r="L75" s="237">
        <f>IF(Init!$R$9="No",X75,IF(TOCA_previous!AA75=0,SUM(LS_previous!D76:AA76),0))</f>
        <v>0</v>
      </c>
      <c r="M75" s="218">
        <f>+TOCA_previous!$D75*SUM('Charges_NonSlice with Prev LS'!D75:I75)</f>
        <v>4988901.9772994146</v>
      </c>
      <c r="N75" s="218">
        <f>IF(Init!$R$9="Yes",TOCA_previous!AB75*RT1SC!$C$3*VLOOKUP(Init!$R$3,Init!$K:$M,3,FALSE)+IF(VLOOKUP($B75,TOCA_current!B:AO,33,FALSE)=0,SUM(LS_previous!D76:AA76),SUM(LS_previous!D76:AY76)/2),Z75)</f>
        <v>175018.18152040802</v>
      </c>
      <c r="O75" s="219">
        <f t="shared" si="3"/>
        <v>28.505049783743086</v>
      </c>
      <c r="P75" s="217">
        <f>(TOCA_current!AI75-(TOCA_current!AI75/TOCA_current!AF75)*LDD_current!D76)*Rates_current!$E$74*100*12</f>
        <v>6473360.3985824082</v>
      </c>
      <c r="Q75" s="218">
        <f>(TOCA_current!AI75-LDD_current!D76)*Rates_current!$E$75*100*12</f>
        <v>-895198.72365421709</v>
      </c>
      <c r="R75" s="218">
        <f>IF(VLOOKUP($B75,TOCA_current!$B:$AH,33,FALSE)=0,(SUMPRODUCT(LS_Demand_Rates_Restatement!$C$4:$Z$4,LS_current!$D76:$AA76)-SUMPRODUCT(LS_Demand_Rates_Restatement!$C$4:$Z$4,LDD_current!$F76:$AC76)),(SUMPRODUCT(LS_Demand_Rates_Restatement!$C$4:$AX$4,LS_current!$D76:$AY76)-SUMPRODUCT(LS_Demand_Rates_Restatement!$C$4:$AX$4,LDD_current!$F76:$BA76))/2)</f>
        <v>96005.754816034721</v>
      </c>
      <c r="S75" s="218">
        <f>+SUMPRODUCT(LS_Demand_Rates_Restatement!$C$7:$Z$7,Demand_current!D76:AA76)-SUMPRODUCT(LS_Demand_Rates_Restatement!$C$7:$Z$7,LDD_current!BB76:BY76)</f>
        <v>-75686.752042503707</v>
      </c>
      <c r="T75" s="218">
        <f>-IRD!G76*Rates_current!$H$32</f>
        <v>-254617.22032999998</v>
      </c>
      <c r="U75" s="218">
        <f>+IF(AND(X75&gt;0,V75&gt;0),-1*MIN(X75,V75)*Rates_current!$H$33,IF(AND(X75&lt;0,W75&lt;ABS(X75)),(-1*X75-W75)*Rates_current!$H$33,0))*IF(VLOOKUP($B75,TOCA_current!$B:$AH,33,FALSE)=0,1,0)*(1-TOCA_current!AP75)</f>
        <v>0</v>
      </c>
      <c r="V75" s="237">
        <f>MAX((TOCA_current!S75/SUMPRODUCT(TOCA_current!$D$4:$D$137,TOCA_current!$S$4:$S$137)-TOCA_current!AF75)*RT1SC!$C$4*VLOOKUP(Init!$R$4,Init!$K:$M,3,FALSE),0)</f>
        <v>1.195804740860936</v>
      </c>
      <c r="W75" s="237">
        <f>TOCA_current!X75*VLOOKUP(Init!$R$4,Init!$K:$M,3,FALSE)</f>
        <v>29707.488000000001</v>
      </c>
      <c r="X75" s="237">
        <f>IF(TOCA_current!AH75=0,SUM(LS_current!D76:AA76),0)</f>
        <v>0</v>
      </c>
      <c r="Y75" s="218">
        <f>TOCA_current!D75*SUM('Charges_NonSlice with Prev LS'!P75:U75)</f>
        <v>5343863.457371722</v>
      </c>
      <c r="Z75" s="218">
        <f>TOCA_current!AI75*RT1SC!$C$4*VLOOKUP(Init!$R$4,Init!$K:$M,3,FALSE)+IF(VLOOKUP($B75,TOCA_current!B:AI,33,FALSE)=0,SUM(LS_current!D76:AA76),SUM(LS_current!D76:AY76)/2)</f>
        <v>173824.79386317739</v>
      </c>
      <c r="AA75" s="219">
        <f t="shared" si="4"/>
        <v>30.742814868965322</v>
      </c>
      <c r="AB75" s="224">
        <f>IF(TOCA_current!E75=1,"",AA75/O75-1)</f>
        <v>7.8504163374535585E-2</v>
      </c>
      <c r="AC75" s="235">
        <f t="shared" si="5"/>
        <v>44</v>
      </c>
    </row>
    <row r="76" spans="2:29" x14ac:dyDescent="0.25">
      <c r="B76" s="27">
        <v>10234</v>
      </c>
      <c r="C76" s="28" t="s">
        <v>80</v>
      </c>
      <c r="D76" s="217">
        <f>IF(Init!$R$9="Yes",(TOCA_previous!AB76-(TOCA_previous!AB76/IF(TOCA_previous!Y76=0,1,TOCA_previous!Y76))*LDD_previous!D77),(TOCA_current!AI76-(TOCA_current!AI76/TOCA_current!AF76)*LDD_current!D77))*Rates_previous!$E$74*100*12</f>
        <v>16080077.751156438</v>
      </c>
      <c r="E76" s="218">
        <f>IF(Init!$R$9="Yes",(TOCA_previous!AB76-LDD_previous!D77),(TOCA_current!AI76-LDD_current!D77))*Rates_previous!$E$75*100*12</f>
        <v>-2472771.968560128</v>
      </c>
      <c r="F76" s="218">
        <f>IF(VLOOKUP($B76,TOCA_current!$B:$AH,33,FALSE)=0,(SUMPRODUCT(LS_Demand_Rates_Restatement!$C$4:$Z$4,IF(Init!$R$9="Yes",LS_previous!$D77:$AA77,LS_current!$D77:$AA77))-SUMPRODUCT(LS_Demand_Rates_Restatement!$C$4:$Z$4,IF(Init!$R$9="Yes",LDD_previous!$F77:$AC77,LDD_current!$F77:$AC77))),(SUMPRODUCT(LS_Demand_Rates_Restatement!$C$4:$AX$4,IF(Init!$R$9="Yes",LS_previous!$D77:$AY77,LS_current!$D77:$AY77))-SUMPRODUCT(LS_Demand_Rates_Restatement!$C$4:$AX$4,IF(Init!$R$9="Yes",LDD_previous!$F77:$BA77,LDD_current!$F77:$BA77)))/2)</f>
        <v>509448.84042267629</v>
      </c>
      <c r="G76" s="218">
        <f>+SUMPRODUCT(LS_Demand_Rates_Restatement!$C$6:$Z$6,IF(Init!$R$9="Yes",Demand_previous!D77:AA77,Demand_current!D77:AA77))-SUMPRODUCT(LS_Demand_Rates_Restatement!$C$6:$Z$6,IF(Init!$R$9="Yes",LDD_previous!BB77:BY77,LDD_current!BB77:BY77))</f>
        <v>656762.71730353893</v>
      </c>
      <c r="H76" s="218">
        <f>-IRD!C77*Rates_previous!$H$32</f>
        <v>0</v>
      </c>
      <c r="I76" s="218">
        <f>+IF(AND(L76&gt;0,J76&gt;0),-1*MIN(L76,J76)*Rates_previous!$H$33,IF(AND(L76&lt;0,K76&lt;ABS(L76)),(-1*L76-K76)*Rates_previous!$H$33,IF(AND(K76&gt;0,J76&gt;0,L76&lt;=0,ABS(L76)&lt;K76),-1*MIN(K76,K76+L76,J76)*Rates_previous!$H$33,0)))*IF(VLOOKUP($B76,TOCA_current!$B:$AH,33,FALSE)=0,1,0)*(1-TOCA_previous!AI76)</f>
        <v>0</v>
      </c>
      <c r="J76" s="237">
        <f>MAX(IF(Init!$R$9="Yes",(TOCA_previous!S76/SUMPRODUCT(TOCA_previous!$D$4:$D$137,TOCA_previous!$S$4:$S$137)-TOCA_previous!Y76)*RT1SC!$C$3*VLOOKUP(Init!$R$3,Init!$K:$M,3,FALSE),V76),0)</f>
        <v>0</v>
      </c>
      <c r="K76" s="237">
        <f>IF(Init!$R$9="Yes",TOCA_previous!W76*VLOOKUP(Init!$R$3,Init!$K:$M,3,FALSE),W76)</f>
        <v>0</v>
      </c>
      <c r="L76" s="237">
        <f>IF(Init!$R$9="No",X76,IF(TOCA_previous!AA76=0,SUM(LS_previous!D77:AA77),0))</f>
        <v>7056.4573022400346</v>
      </c>
      <c r="M76" s="218">
        <f>+TOCA_previous!$D76*SUM('Charges_NonSlice with Prev LS'!D76:I76)</f>
        <v>14773517.340322526</v>
      </c>
      <c r="N76" s="218">
        <f>IF(Init!$R$9="Yes",TOCA_previous!AB76*RT1SC!$C$3*VLOOKUP(Init!$R$3,Init!$K:$M,3,FALSE)+IF(VLOOKUP($B76,TOCA_current!B:AO,33,FALSE)=0,SUM(LS_previous!D77:AA77),SUM(LS_previous!D77:AY77)/2),Z76)</f>
        <v>455675.43442136399</v>
      </c>
      <c r="O76" s="219">
        <f t="shared" si="3"/>
        <v>32.421140628488267</v>
      </c>
      <c r="P76" s="217">
        <f>(TOCA_current!AI76-(TOCA_current!AI76/TOCA_current!AF76)*LDD_current!D77)*Rates_current!$E$74*100*12</f>
        <v>16982070.183933258</v>
      </c>
      <c r="Q76" s="218">
        <f>(TOCA_current!AI76-LDD_current!D77)*Rates_current!$E$75*100*12</f>
        <v>-2524562.7185658361</v>
      </c>
      <c r="R76" s="218">
        <f>IF(VLOOKUP($B76,TOCA_current!$B:$AH,33,FALSE)=0,(SUMPRODUCT(LS_Demand_Rates_Restatement!$C$4:$Z$4,LS_current!$D77:$AA77)-SUMPRODUCT(LS_Demand_Rates_Restatement!$C$4:$Z$4,LDD_current!$F77:$AC77)),(SUMPRODUCT(LS_Demand_Rates_Restatement!$C$4:$AX$4,LS_current!$D77:$AY77)-SUMPRODUCT(LS_Demand_Rates_Restatement!$C$4:$AX$4,LDD_current!$F77:$BA77))/2)</f>
        <v>381707.18080393883</v>
      </c>
      <c r="S76" s="218">
        <f>+SUMPRODUCT(LS_Demand_Rates_Restatement!$C$7:$Z$7,Demand_current!D77:AA77)-SUMPRODUCT(LS_Demand_Rates_Restatement!$C$7:$Z$7,LDD_current!BB77:BY77)</f>
        <v>692045.97592730657</v>
      </c>
      <c r="T76" s="218">
        <f>-IRD!G77*Rates_current!$H$32</f>
        <v>0</v>
      </c>
      <c r="U76" s="218">
        <f>+IF(AND(X76&gt;0,V76&gt;0),-1*MIN(X76,V76)*Rates_current!$H$33,IF(AND(X76&lt;0,W76&lt;ABS(X76)),(-1*X76-W76)*Rates_current!$H$33,0))*IF(VLOOKUP($B76,TOCA_current!$B:$AH,33,FALSE)=0,1,0)*(1-TOCA_current!AP76)</f>
        <v>11.87486080319958</v>
      </c>
      <c r="V76" s="237">
        <f>MAX((TOCA_current!S76/SUMPRODUCT(TOCA_current!$D$4:$D$137,TOCA_current!$S$4:$S$137)-TOCA_current!AF76)*RT1SC!$C$4*VLOOKUP(Init!$R$4,Init!$K:$M,3,FALSE),0)</f>
        <v>2.955921831296207</v>
      </c>
      <c r="W76" s="237">
        <f>TOCA_current!X76*VLOOKUP(Init!$R$4,Init!$K:$M,3,FALSE)</f>
        <v>12078</v>
      </c>
      <c r="X76" s="237">
        <f>IF(TOCA_current!AH76=0,SUM(LS_current!D77:AA77),0)</f>
        <v>1.4144396878728003</v>
      </c>
      <c r="Y76" s="218">
        <f>TOCA_current!D76*SUM('Charges_NonSlice with Prev LS'!P76:U76)</f>
        <v>15531272.49695947</v>
      </c>
      <c r="Z76" s="218">
        <f>TOCA_current!AI76*RT1SC!$C$4*VLOOKUP(Init!$R$4,Init!$K:$M,3,FALSE)+IF(VLOOKUP($B76,TOCA_current!B:AI,33,FALSE)=0,SUM(LS_current!D77:AA77),SUM(LS_current!D77:AY77)/2)</f>
        <v>443608.09004416788</v>
      </c>
      <c r="AA76" s="219">
        <f t="shared" si="4"/>
        <v>35.01124719211748</v>
      </c>
      <c r="AB76" s="224">
        <f>IF(TOCA_current!E76=1,"",AA76/O76-1)</f>
        <v>7.9889433666417764E-2</v>
      </c>
      <c r="AC76" s="235">
        <f t="shared" si="5"/>
        <v>21</v>
      </c>
    </row>
    <row r="77" spans="2:29" x14ac:dyDescent="0.25">
      <c r="B77" s="27">
        <v>10235</v>
      </c>
      <c r="C77" s="28" t="s">
        <v>81</v>
      </c>
      <c r="D77" s="217">
        <f>IF(Init!$R$9="Yes",(TOCA_previous!AB77-(TOCA_previous!AB77/IF(TOCA_previous!Y77=0,1,TOCA_previous!Y77))*LDD_previous!D78),(TOCA_current!AI77-(TOCA_current!AI77/TOCA_current!AF77)*LDD_current!D78))*Rates_previous!$E$74*100*12</f>
        <v>10883138.170919999</v>
      </c>
      <c r="E77" s="218">
        <f>IF(Init!$R$9="Yes",(TOCA_previous!AB77-LDD_previous!D78),(TOCA_current!AI77-LDD_current!D78))*Rates_previous!$E$75*100*12</f>
        <v>-1673593.8355200002</v>
      </c>
      <c r="F77" s="218">
        <f>IF(VLOOKUP($B77,TOCA_current!$B:$AH,33,FALSE)=0,(SUMPRODUCT(LS_Demand_Rates_Restatement!$C$4:$Z$4,IF(Init!$R$9="Yes",LS_previous!$D78:$AA78,LS_current!$D78:$AA78))-SUMPRODUCT(LS_Demand_Rates_Restatement!$C$4:$Z$4,IF(Init!$R$9="Yes",LDD_previous!$F78:$AC78,LDD_current!$F78:$AC78))),(SUMPRODUCT(LS_Demand_Rates_Restatement!$C$4:$AX$4,IF(Init!$R$9="Yes",LS_previous!$D78:$AY78,LS_current!$D78:$AY78))-SUMPRODUCT(LS_Demand_Rates_Restatement!$C$4:$AX$4,IF(Init!$R$9="Yes",LDD_previous!$F78:$BA78,LDD_current!$F78:$BA78)))/2)</f>
        <v>-88627.930816192922</v>
      </c>
      <c r="G77" s="218">
        <f>+SUMPRODUCT(LS_Demand_Rates_Restatement!$C$6:$Z$6,IF(Init!$R$9="Yes",Demand_previous!D78:AA78,Demand_current!D78:AA78))-SUMPRODUCT(LS_Demand_Rates_Restatement!$C$6:$Z$6,IF(Init!$R$9="Yes",LDD_previous!BB78:BY78,LDD_current!BB78:BY78))</f>
        <v>419807.42471837613</v>
      </c>
      <c r="H77" s="218">
        <f>-IRD!C78*Rates_previous!$H$32</f>
        <v>0</v>
      </c>
      <c r="I77" s="218">
        <f>+IF(AND(L77&gt;0,J77&gt;0),-1*MIN(L77,J77)*Rates_previous!$H$33,IF(AND(L77&lt;0,K77&lt;ABS(L77)),(-1*L77-K77)*Rates_previous!$H$33,IF(AND(K77&gt;0,J77&gt;0,L77&lt;=0,ABS(L77)&lt;K77),-1*MIN(K77,K77+L77,J77)*Rates_previous!$H$33,0)))*IF(VLOOKUP($B77,TOCA_current!$B:$AH,33,FALSE)=0,1,0)*(1-TOCA_previous!AI77)</f>
        <v>-25564.890945388706</v>
      </c>
      <c r="J77" s="237">
        <f>MAX(IF(Init!$R$9="Yes",(TOCA_previous!S77/SUMPRODUCT(TOCA_previous!$D$4:$D$137,TOCA_previous!$S$4:$S$137)-TOCA_previous!Y77)*RT1SC!$C$3*VLOOKUP(Init!$R$3,Init!$K:$M,3,FALSE),V77),0)</f>
        <v>5012.5820768086305</v>
      </c>
      <c r="K77" s="237">
        <f>IF(Init!$R$9="Yes",TOCA_previous!W77*VLOOKUP(Init!$R$3,Init!$K:$M,3,FALSE),W77)</f>
        <v>0</v>
      </c>
      <c r="L77" s="237">
        <f>IF(Init!$R$9="No",X77,IF(TOCA_previous!AA77=0,SUM(LS_previous!D78:AA78),0))</f>
        <v>-9262.6416468799671</v>
      </c>
      <c r="M77" s="218">
        <f>+TOCA_previous!$D77*SUM('Charges_NonSlice with Prev LS'!D77:I77)</f>
        <v>9515158.9383567963</v>
      </c>
      <c r="N77" s="218">
        <f>IF(Init!$R$9="Yes",TOCA_previous!AB77*RT1SC!$C$3*VLOOKUP(Init!$R$3,Init!$K:$M,3,FALSE)+IF(VLOOKUP($B77,TOCA_current!B:AO,33,FALSE)=0,SUM(LS_previous!D78:AA78),SUM(LS_previous!D78:AY78)/2),Z77)</f>
        <v>279018.17140913202</v>
      </c>
      <c r="O77" s="219">
        <f t="shared" si="3"/>
        <v>34.102291224625858</v>
      </c>
      <c r="P77" s="217">
        <f>(TOCA_current!AI77-(TOCA_current!AI77/TOCA_current!AF77)*LDD_current!D78)*Rates_current!$E$74*100*12</f>
        <v>11252063.160372166</v>
      </c>
      <c r="Q77" s="218">
        <f>(TOCA_current!AI77-LDD_current!D78)*Rates_current!$E$75*100*12</f>
        <v>-1672737.1194413672</v>
      </c>
      <c r="R77" s="218">
        <f>IF(VLOOKUP($B77,TOCA_current!$B:$AH,33,FALSE)=0,(SUMPRODUCT(LS_Demand_Rates_Restatement!$C$4:$Z$4,LS_current!$D78:$AA78)-SUMPRODUCT(LS_Demand_Rates_Restatement!$C$4:$Z$4,LDD_current!$F78:$AC78)),(SUMPRODUCT(LS_Demand_Rates_Restatement!$C$4:$AX$4,LS_current!$D78:$AY78)-SUMPRODUCT(LS_Demand_Rates_Restatement!$C$4:$AX$4,LDD_current!$F78:$BA78))/2)</f>
        <v>230108.85593769953</v>
      </c>
      <c r="S77" s="218">
        <f>+SUMPRODUCT(LS_Demand_Rates_Restatement!$C$7:$Z$7,Demand_current!D78:AA78)-SUMPRODUCT(LS_Demand_Rates_Restatement!$C$7:$Z$7,LDD_current!BB78:BY78)</f>
        <v>449733.83794408845</v>
      </c>
      <c r="T77" s="218">
        <f>-IRD!G78*Rates_current!$H$32</f>
        <v>0</v>
      </c>
      <c r="U77" s="218">
        <f>+IF(AND(X77&gt;0,V77&gt;0),-1*MIN(X77,V77)*Rates_current!$H$33,IF(AND(X77&lt;0,W77&lt;ABS(X77)),(-1*X77-W77)*Rates_current!$H$33,0))*IF(VLOOKUP($B77,TOCA_current!$B:$AH,33,FALSE)=0,1,0)*(1-TOCA_current!AP77)</f>
        <v>1720.6465985376979</v>
      </c>
      <c r="V77" s="237">
        <f>MAX((TOCA_current!S77/SUMPRODUCT(TOCA_current!$D$4:$D$137,TOCA_current!$S$4:$S$137)-TOCA_current!AF77)*RT1SC!$C$4*VLOOKUP(Init!$R$4,Init!$K:$M,3,FALSE),0)</f>
        <v>9196.8059345926722</v>
      </c>
      <c r="W77" s="237">
        <f>TOCA_current!X77*VLOOKUP(Init!$R$4,Init!$K:$M,3,FALSE)</f>
        <v>0</v>
      </c>
      <c r="X77" s="237">
        <f>IF(TOCA_current!AH77=0,SUM(LS_current!D78:AA78),0)</f>
        <v>194.42334446753648</v>
      </c>
      <c r="Y77" s="218">
        <f>TOCA_current!D77*SUM('Charges_NonSlice with Prev LS'!P77:U77)</f>
        <v>10260889.381411124</v>
      </c>
      <c r="Z77" s="218">
        <f>TOCA_current!AI77*RT1SC!$C$4*VLOOKUP(Init!$R$4,Init!$K:$M,3,FALSE)+IF(VLOOKUP($B77,TOCA_current!B:AI,33,FALSE)=0,SUM(LS_current!D78:AA78),SUM(LS_current!D78:AY78)/2)</f>
        <v>279025.01865631551</v>
      </c>
      <c r="AA77" s="219">
        <f t="shared" si="4"/>
        <v>36.774083667564611</v>
      </c>
      <c r="AB77" s="224">
        <f>IF(TOCA_current!E77=1,"",AA77/O77-1)</f>
        <v>7.8346420342847889E-2</v>
      </c>
      <c r="AC77" s="235">
        <f t="shared" si="5"/>
        <v>49</v>
      </c>
    </row>
    <row r="78" spans="2:29" x14ac:dyDescent="0.25">
      <c r="B78" s="27">
        <v>10236</v>
      </c>
      <c r="C78" s="28" t="s">
        <v>82</v>
      </c>
      <c r="D78" s="217">
        <f>IF(Init!$R$9="Yes",(TOCA_previous!AB78-(TOCA_previous!AB78/IF(TOCA_previous!Y78=0,1,TOCA_previous!Y78))*LDD_previous!D79),(TOCA_current!AI78-(TOCA_current!AI78/TOCA_current!AF78)*LDD_current!D79))*Rates_previous!$E$74*100*12</f>
        <v>9032648.8895866517</v>
      </c>
      <c r="E78" s="218">
        <f>IF(Init!$R$9="Yes",(TOCA_previous!AB78-LDD_previous!D79),(TOCA_current!AI78-LDD_current!D79))*Rates_previous!$E$75*100*12</f>
        <v>-1389028.1702406146</v>
      </c>
      <c r="F78" s="218">
        <f>IF(VLOOKUP($B78,TOCA_current!$B:$AH,33,FALSE)=0,(SUMPRODUCT(LS_Demand_Rates_Restatement!$C$4:$Z$4,IF(Init!$R$9="Yes",LS_previous!$D79:$AA79,LS_current!$D79:$AA79))-SUMPRODUCT(LS_Demand_Rates_Restatement!$C$4:$Z$4,IF(Init!$R$9="Yes",LDD_previous!$F79:$AC79,LDD_current!$F79:$AC79))),(SUMPRODUCT(LS_Demand_Rates_Restatement!$C$4:$AX$4,IF(Init!$R$9="Yes",LS_previous!$D79:$AY79,LS_current!$D79:$AY79))-SUMPRODUCT(LS_Demand_Rates_Restatement!$C$4:$AX$4,IF(Init!$R$9="Yes",LDD_previous!$F79:$BA79,LDD_current!$F79:$BA79)))/2)</f>
        <v>15615.974751107051</v>
      </c>
      <c r="G78" s="218">
        <f>+SUMPRODUCT(LS_Demand_Rates_Restatement!$C$6:$Z$6,IF(Init!$R$9="Yes",Demand_previous!D79:AA79,Demand_current!D79:AA79))-SUMPRODUCT(LS_Demand_Rates_Restatement!$C$6:$Z$6,IF(Init!$R$9="Yes",LDD_previous!BB79:BY79,LDD_current!BB79:BY79))</f>
        <v>316710.49177874665</v>
      </c>
      <c r="H78" s="218">
        <f>-IRD!C79*Rates_previous!$H$32</f>
        <v>0</v>
      </c>
      <c r="I78" s="218">
        <f>+IF(AND(L78&gt;0,J78&gt;0),-1*MIN(L78,J78)*Rates_previous!$H$33,IF(AND(L78&lt;0,K78&lt;ABS(L78)),(-1*L78-K78)*Rates_previous!$H$33,IF(AND(K78&gt;0,J78&gt;0,L78&lt;=0,ABS(L78)&lt;K78),-1*MIN(K78,K78+L78,J78)*Rates_previous!$H$33,0)))*IF(VLOOKUP($B78,TOCA_current!$B:$AH,33,FALSE)=0,1,0)*(1-TOCA_previous!AI78)</f>
        <v>0</v>
      </c>
      <c r="J78" s="237">
        <f>MAX(IF(Init!$R$9="Yes",(TOCA_previous!S78/SUMPRODUCT(TOCA_previous!$D$4:$D$137,TOCA_previous!$S$4:$S$137)-TOCA_previous!Y78)*RT1SC!$C$3*VLOOKUP(Init!$R$3,Init!$K:$M,3,FALSE),V78),0)</f>
        <v>0</v>
      </c>
      <c r="K78" s="237">
        <f>IF(Init!$R$9="Yes",TOCA_previous!W78*VLOOKUP(Init!$R$3,Init!$K:$M,3,FALSE),W78)</f>
        <v>1524.2399999999998</v>
      </c>
      <c r="L78" s="237">
        <f>IF(Init!$R$9="No",X78,IF(TOCA_previous!AA78=0,SUM(LS_previous!D79:AA79),0))</f>
        <v>0</v>
      </c>
      <c r="M78" s="218">
        <f>+TOCA_previous!$D78*SUM('Charges_NonSlice with Prev LS'!D78:I78)</f>
        <v>0</v>
      </c>
      <c r="N78" s="218">
        <f>IF(Init!$R$9="Yes",TOCA_previous!AB78*RT1SC!$C$3*VLOOKUP(Init!$R$3,Init!$K:$M,3,FALSE)+IF(VLOOKUP($B78,TOCA_current!B:AO,33,FALSE)=0,SUM(LS_previous!D79:AA79),SUM(LS_previous!D79:AY79)/2),Z78)</f>
        <v>256003.73454272401</v>
      </c>
      <c r="O78" s="219">
        <f t="shared" si="3"/>
        <v>0</v>
      </c>
      <c r="P78" s="217">
        <f>(TOCA_current!AI78-(TOCA_current!AI78/TOCA_current!AF78)*LDD_current!D79)*Rates_current!$E$74*100*12</f>
        <v>9079255.5304255486</v>
      </c>
      <c r="Q78" s="218">
        <f>(TOCA_current!AI78-LDD_current!D79)*Rates_current!$E$75*100*12</f>
        <v>-1349726.492482096</v>
      </c>
      <c r="R78" s="218">
        <f>IF(VLOOKUP($B78,TOCA_current!$B:$AH,33,FALSE)=0,(SUMPRODUCT(LS_Demand_Rates_Restatement!$C$4:$Z$4,LS_current!$D79:$AA79)-SUMPRODUCT(LS_Demand_Rates_Restatement!$C$4:$Z$4,LDD_current!$F79:$AC79)),(SUMPRODUCT(LS_Demand_Rates_Restatement!$C$4:$AX$4,LS_current!$D79:$AY79)-SUMPRODUCT(LS_Demand_Rates_Restatement!$C$4:$AX$4,LDD_current!$F79:$BA79))/2)</f>
        <v>-18917.151136746186</v>
      </c>
      <c r="S78" s="218">
        <f>+SUMPRODUCT(LS_Demand_Rates_Restatement!$C$7:$Z$7,Demand_current!D79:AA79)-SUMPRODUCT(LS_Demand_Rates_Restatement!$C$7:$Z$7,LDD_current!BB79:BY79)</f>
        <v>-23685.258656129048</v>
      </c>
      <c r="T78" s="218">
        <f>-IRD!G79*Rates_current!$H$32</f>
        <v>0</v>
      </c>
      <c r="U78" s="218">
        <f>+IF(AND(X78&gt;0,V78&gt;0),-1*MIN(X78,V78)*Rates_current!$H$33,IF(AND(X78&lt;0,W78&lt;ABS(X78)),(-1*X78-W78)*Rates_current!$H$33,0))*IF(VLOOKUP($B78,TOCA_current!$B:$AH,33,FALSE)=0,1,0)*(1-TOCA_current!AP78)</f>
        <v>0</v>
      </c>
      <c r="V78" s="237">
        <f>MAX((TOCA_current!S78/SUMPRODUCT(TOCA_current!$D$4:$D$137,TOCA_current!$S$4:$S$137)-TOCA_current!AF78)*RT1SC!$C$4*VLOOKUP(Init!$R$4,Init!$K:$M,3,FALSE),0)</f>
        <v>12517.726868475891</v>
      </c>
      <c r="W78" s="237">
        <f>TOCA_current!X78*VLOOKUP(Init!$R$4,Init!$K:$M,3,FALSE)</f>
        <v>0</v>
      </c>
      <c r="X78" s="237">
        <f>IF(TOCA_current!AH78=0,SUM(LS_current!D79:AA79),0)</f>
        <v>0</v>
      </c>
      <c r="Y78" s="218">
        <f>TOCA_current!D78*SUM('Charges_NonSlice with Prev LS'!P78:U78)</f>
        <v>0</v>
      </c>
      <c r="Z78" s="218">
        <f>TOCA_current!AI78*RT1SC!$C$4*VLOOKUP(Init!$R$4,Init!$K:$M,3,FALSE)+IF(VLOOKUP($B78,TOCA_current!B:AI,33,FALSE)=0,SUM(LS_current!D79:AA79),SUM(LS_current!D79:AY79)/2)</f>
        <v>240628.405382856</v>
      </c>
      <c r="AA78" s="219">
        <f t="shared" si="4"/>
        <v>0</v>
      </c>
      <c r="AB78" s="224" t="str">
        <f>IF(TOCA_current!E78=1,"",AA78/O78-1)</f>
        <v/>
      </c>
      <c r="AC78" s="235" t="str">
        <f t="shared" si="5"/>
        <v/>
      </c>
    </row>
    <row r="79" spans="2:29" x14ac:dyDescent="0.25">
      <c r="B79" s="27">
        <v>10237</v>
      </c>
      <c r="C79" s="28" t="s">
        <v>83</v>
      </c>
      <c r="D79" s="217">
        <f>IF(Init!$R$9="Yes",(TOCA_previous!AB79-(TOCA_previous!AB79/IF(TOCA_previous!Y79=0,1,TOCA_previous!Y79))*LDD_previous!D80),(TOCA_current!AI79-(TOCA_current!AI79/TOCA_current!AF79)*LDD_current!D80))*Rates_previous!$E$74*100*12</f>
        <v>12558646.473561173</v>
      </c>
      <c r="E79" s="218">
        <f>IF(Init!$R$9="Yes",(TOCA_previous!AB79-LDD_previous!D80),(TOCA_current!AI79-LDD_current!D80))*Rates_previous!$E$75*100*12</f>
        <v>-1732709.7280512</v>
      </c>
      <c r="F79" s="218">
        <f>IF(VLOOKUP($B79,TOCA_current!$B:$AH,33,FALSE)=0,(SUMPRODUCT(LS_Demand_Rates_Restatement!$C$4:$Z$4,IF(Init!$R$9="Yes",LS_previous!$D80:$AA80,LS_current!$D80:$AA80))-SUMPRODUCT(LS_Demand_Rates_Restatement!$C$4:$Z$4,IF(Init!$R$9="Yes",LDD_previous!$F80:$AC80,LDD_current!$F80:$AC80))),(SUMPRODUCT(LS_Demand_Rates_Restatement!$C$4:$AX$4,IF(Init!$R$9="Yes",LS_previous!$D80:$AY80,LS_current!$D80:$AY80))-SUMPRODUCT(LS_Demand_Rates_Restatement!$C$4:$AX$4,IF(Init!$R$9="Yes",LDD_previous!$F80:$BA80,LDD_current!$F80:$BA80)))/2)</f>
        <v>86848.845388098329</v>
      </c>
      <c r="G79" s="218">
        <f>+SUMPRODUCT(LS_Demand_Rates_Restatement!$C$6:$Z$6,IF(Init!$R$9="Yes",Demand_previous!D80:AA80,Demand_current!D80:AA80))-SUMPRODUCT(LS_Demand_Rates_Restatement!$C$6:$Z$6,IF(Init!$R$9="Yes",LDD_previous!BB80:BY80,LDD_current!BB80:BY80))</f>
        <v>-144693.44236559939</v>
      </c>
      <c r="H79" s="218">
        <f>-IRD!C80*Rates_previous!$H$32</f>
        <v>0</v>
      </c>
      <c r="I79" s="218">
        <f>+IF(AND(L79&gt;0,J79&gt;0),-1*MIN(L79,J79)*Rates_previous!$H$33,IF(AND(L79&lt;0,K79&lt;ABS(L79)),(-1*L79-K79)*Rates_previous!$H$33,IF(AND(K79&gt;0,J79&gt;0,L79&lt;=0,ABS(L79)&lt;K79),-1*MIN(K79,K79+L79,J79)*Rates_previous!$H$33,0)))*IF(VLOOKUP($B79,TOCA_current!$B:$AH,33,FALSE)=0,1,0)*(1-TOCA_previous!AI79)</f>
        <v>0</v>
      </c>
      <c r="J79" s="237">
        <f>MAX(IF(Init!$R$9="Yes",(TOCA_previous!S79/SUMPRODUCT(TOCA_previous!$D$4:$D$137,TOCA_previous!$S$4:$S$137)-TOCA_previous!Y79)*RT1SC!$C$3*VLOOKUP(Init!$R$3,Init!$K:$M,3,FALSE),V79),0)</f>
        <v>47911.164802996929</v>
      </c>
      <c r="K79" s="237">
        <f>IF(Init!$R$9="Yes",TOCA_previous!W79*VLOOKUP(Init!$R$3,Init!$K:$M,3,FALSE),W79)</f>
        <v>13779.48</v>
      </c>
      <c r="L79" s="237">
        <f>IF(Init!$R$9="No",X79,IF(TOCA_previous!AA79=0,SUM(LS_previous!D80:AA80),0))</f>
        <v>0</v>
      </c>
      <c r="M79" s="218">
        <f>+TOCA_previous!$D79*SUM('Charges_NonSlice with Prev LS'!D79:I79)</f>
        <v>10768092.148532471</v>
      </c>
      <c r="N79" s="218">
        <f>IF(Init!$R$9="Yes",TOCA_previous!AB79*RT1SC!$C$3*VLOOKUP(Init!$R$3,Init!$K:$M,3,FALSE)+IF(VLOOKUP($B79,TOCA_current!B:AO,33,FALSE)=0,SUM(LS_previous!D80:AA80),SUM(LS_previous!D80:AY80)/2),Z79)</f>
        <v>352757.13378674409</v>
      </c>
      <c r="O79" s="219">
        <f t="shared" si="3"/>
        <v>30.525512079487008</v>
      </c>
      <c r="P79" s="217">
        <f>(TOCA_current!AI79-(TOCA_current!AI79/TOCA_current!AF79)*LDD_current!D80)*Rates_current!$E$74*100*12</f>
        <v>13822868.262537397</v>
      </c>
      <c r="Q79" s="218">
        <f>(TOCA_current!AI79-LDD_current!D80)*Rates_current!$E$75*100*12</f>
        <v>-1859673.0453755495</v>
      </c>
      <c r="R79" s="218">
        <f>IF(VLOOKUP($B79,TOCA_current!$B:$AH,33,FALSE)=0,(SUMPRODUCT(LS_Demand_Rates_Restatement!$C$4:$Z$4,LS_current!$D80:$AA80)-SUMPRODUCT(LS_Demand_Rates_Restatement!$C$4:$Z$4,LDD_current!$F80:$AC80)),(SUMPRODUCT(LS_Demand_Rates_Restatement!$C$4:$AX$4,LS_current!$D80:$AY80)-SUMPRODUCT(LS_Demand_Rates_Restatement!$C$4:$AX$4,LDD_current!$F80:$BA80))/2)</f>
        <v>115540.5553571622</v>
      </c>
      <c r="S79" s="218">
        <f>+SUMPRODUCT(LS_Demand_Rates_Restatement!$C$7:$Z$7,Demand_current!D80:AA80)-SUMPRODUCT(LS_Demand_Rates_Restatement!$C$7:$Z$7,LDD_current!BB80:BY80)</f>
        <v>-127265.83360428574</v>
      </c>
      <c r="T79" s="218">
        <f>-IRD!G80*Rates_current!$H$32</f>
        <v>0</v>
      </c>
      <c r="U79" s="218">
        <f>+IF(AND(X79&gt;0,V79&gt;0),-1*MIN(X79,V79)*Rates_current!$H$33,IF(AND(X79&lt;0,W79&lt;ABS(X79)),(-1*X79-W79)*Rates_current!$H$33,0))*IF(VLOOKUP($B79,TOCA_current!$B:$AH,33,FALSE)=0,1,0)*(1-TOCA_current!AP79)</f>
        <v>0</v>
      </c>
      <c r="V79" s="237">
        <f>MAX((TOCA_current!S79/SUMPRODUCT(TOCA_current!$D$4:$D$137,TOCA_current!$S$4:$S$137)-TOCA_current!AF79)*RT1SC!$C$4*VLOOKUP(Init!$R$4,Init!$K:$M,3,FALSE),0)</f>
        <v>36759.143433159188</v>
      </c>
      <c r="W79" s="237">
        <f>TOCA_current!X79*VLOOKUP(Init!$R$4,Init!$K:$M,3,FALSE)</f>
        <v>0</v>
      </c>
      <c r="X79" s="237">
        <f>IF(TOCA_current!AH79=0,SUM(LS_current!D80:AA80),0)</f>
        <v>0</v>
      </c>
      <c r="Y79" s="218">
        <f>TOCA_current!D79*SUM('Charges_NonSlice with Prev LS'!P79:U79)</f>
        <v>11951469.938914724</v>
      </c>
      <c r="Z79" s="218">
        <f>TOCA_current!AI79*RT1SC!$C$4*VLOOKUP(Init!$R$4,Init!$K:$M,3,FALSE)+IF(VLOOKUP($B79,TOCA_current!B:AI,33,FALSE)=0,SUM(LS_current!D80:AA80),SUM(LS_current!D80:AY80)/2)</f>
        <v>362532.18019329209</v>
      </c>
      <c r="AA79" s="219">
        <f t="shared" si="4"/>
        <v>32.966645698990177</v>
      </c>
      <c r="AB79" s="224">
        <f>IF(TOCA_current!E79=1,"",AA79/O79-1)</f>
        <v>7.9970275785925304E-2</v>
      </c>
      <c r="AC79" s="235">
        <f t="shared" si="5"/>
        <v>20</v>
      </c>
    </row>
    <row r="80" spans="2:29" x14ac:dyDescent="0.25">
      <c r="B80" s="27">
        <v>10239</v>
      </c>
      <c r="C80" s="28" t="s">
        <v>84</v>
      </c>
      <c r="D80" s="217">
        <f>IF(Init!$R$9="Yes",(TOCA_previous!AB80-(TOCA_previous!AB80/IF(TOCA_previous!Y80=0,1,TOCA_previous!Y80))*LDD_previous!D81),(TOCA_current!AI80-(TOCA_current!AI80/TOCA_current!AF80)*LDD_current!D81))*Rates_previous!$E$74*100*12</f>
        <v>4275959.9721623994</v>
      </c>
      <c r="E80" s="218">
        <f>IF(Init!$R$9="Yes",(TOCA_previous!AB80-LDD_previous!D81),(TOCA_current!AI80-LDD_current!D81))*Rates_previous!$E$75*100*12</f>
        <v>-657551.17117440002</v>
      </c>
      <c r="F80" s="218">
        <f>IF(VLOOKUP($B80,TOCA_current!$B:$AH,33,FALSE)=0,(SUMPRODUCT(LS_Demand_Rates_Restatement!$C$4:$Z$4,IF(Init!$R$9="Yes",LS_previous!$D81:$AA81,LS_current!$D81:$AA81))-SUMPRODUCT(LS_Demand_Rates_Restatement!$C$4:$Z$4,IF(Init!$R$9="Yes",LDD_previous!$F81:$AC81,LDD_current!$F81:$AC81))),(SUMPRODUCT(LS_Demand_Rates_Restatement!$C$4:$AX$4,IF(Init!$R$9="Yes",LS_previous!$D81:$AY81,LS_current!$D81:$AY81))-SUMPRODUCT(LS_Demand_Rates_Restatement!$C$4:$AX$4,IF(Init!$R$9="Yes",LDD_previous!$F81:$BA81,LDD_current!$F81:$BA81)))/2)</f>
        <v>-5282.5529653238646</v>
      </c>
      <c r="G80" s="218">
        <f>+SUMPRODUCT(LS_Demand_Rates_Restatement!$C$6:$Z$6,IF(Init!$R$9="Yes",Demand_previous!D81:AA81,Demand_current!D81:AA81))-SUMPRODUCT(LS_Demand_Rates_Restatement!$C$6:$Z$6,IF(Init!$R$9="Yes",LDD_previous!BB81:BY81,LDD_current!BB81:BY81))</f>
        <v>144847.97969310582</v>
      </c>
      <c r="H80" s="218">
        <f>-IRD!C81*Rates_previous!$H$32</f>
        <v>0</v>
      </c>
      <c r="I80" s="218">
        <f>+IF(AND(L80&gt;0,J80&gt;0),-1*MIN(L80,J80)*Rates_previous!$H$33,IF(AND(L80&lt;0,K80&lt;ABS(L80)),(-1*L80-K80)*Rates_previous!$H$33,IF(AND(K80&gt;0,J80&gt;0,L80&lt;=0,ABS(L80)&lt;K80),-1*MIN(K80,K80+L80,J80)*Rates_previous!$H$33,0)))*IF(VLOOKUP($B80,TOCA_current!$B:$AH,33,FALSE)=0,1,0)*(1-TOCA_previous!AI80)</f>
        <v>0</v>
      </c>
      <c r="J80" s="237">
        <f>MAX(IF(Init!$R$9="Yes",(TOCA_previous!S80/SUMPRODUCT(TOCA_previous!$D$4:$D$137,TOCA_previous!$S$4:$S$137)-TOCA_previous!Y80)*RT1SC!$C$3*VLOOKUP(Init!$R$3,Init!$K:$M,3,FALSE),V80),0)</f>
        <v>6386.0664132404781</v>
      </c>
      <c r="K80" s="237">
        <f>IF(Init!$R$9="Yes",TOCA_previous!W80*VLOOKUP(Init!$R$3,Init!$K:$M,3,FALSE),W80)</f>
        <v>0</v>
      </c>
      <c r="L80" s="237">
        <f>IF(Init!$R$9="No",X80,IF(TOCA_previous!AA80=0,SUM(LS_previous!D81:AA81),0))</f>
        <v>0</v>
      </c>
      <c r="M80" s="218">
        <f>+TOCA_previous!$D80*SUM('Charges_NonSlice with Prev LS'!D80:I80)</f>
        <v>0</v>
      </c>
      <c r="N80" s="218">
        <f>IF(Init!$R$9="Yes",TOCA_previous!AB80*RT1SC!$C$3*VLOOKUP(Init!$R$3,Init!$K:$M,3,FALSE)+IF(VLOOKUP($B80,TOCA_current!B:AO,33,FALSE)=0,SUM(LS_previous!D81:AA81),SUM(LS_previous!D81:AY81)/2),Z80)</f>
        <v>121790.18153584799</v>
      </c>
      <c r="O80" s="219">
        <f t="shared" si="3"/>
        <v>0</v>
      </c>
      <c r="P80" s="217">
        <f>(TOCA_current!AI80-(TOCA_current!AI80/TOCA_current!AF80)*LDD_current!D81)*Rates_current!$E$74*100*12</f>
        <v>4525825.9984515607</v>
      </c>
      <c r="Q80" s="218">
        <f>(TOCA_current!AI80-LDD_current!D81)*Rates_current!$E$75*100*12</f>
        <v>-672811.46895840159</v>
      </c>
      <c r="R80" s="218">
        <f>IF(VLOOKUP($B80,TOCA_current!$B:$AH,33,FALSE)=0,(SUMPRODUCT(LS_Demand_Rates_Restatement!$C$4:$Z$4,LS_current!$D81:$AA81)-SUMPRODUCT(LS_Demand_Rates_Restatement!$C$4:$Z$4,LDD_current!$F81:$AC81)),(SUMPRODUCT(LS_Demand_Rates_Restatement!$C$4:$AX$4,LS_current!$D81:$AY81)-SUMPRODUCT(LS_Demand_Rates_Restatement!$C$4:$AX$4,LDD_current!$F81:$BA81))/2)</f>
        <v>-9024.9058845977361</v>
      </c>
      <c r="S80" s="218">
        <f>+SUMPRODUCT(LS_Demand_Rates_Restatement!$C$7:$Z$7,Demand_current!D81:AA81)-SUMPRODUCT(LS_Demand_Rates_Restatement!$C$7:$Z$7,LDD_current!BB81:BY81)</f>
        <v>-11905.915420430645</v>
      </c>
      <c r="T80" s="218">
        <f>-IRD!G81*Rates_current!$H$32</f>
        <v>0</v>
      </c>
      <c r="U80" s="218">
        <f>+IF(AND(X80&gt;0,V80&gt;0),-1*MIN(X80,V80)*Rates_current!$H$33,IF(AND(X80&lt;0,W80&lt;ABS(X80)),(-1*X80-W80)*Rates_current!$H$33,0))*IF(VLOOKUP($B80,TOCA_current!$B:$AH,33,FALSE)=0,1,0)*(1-TOCA_current!AP80)</f>
        <v>0</v>
      </c>
      <c r="V80" s="237">
        <f>MAX((TOCA_current!S80/SUMPRODUCT(TOCA_current!$D$4:$D$137,TOCA_current!$S$4:$S$137)-TOCA_current!AF80)*RT1SC!$C$4*VLOOKUP(Init!$R$4,Init!$K:$M,3,FALSE),0)</f>
        <v>1188.0963932431841</v>
      </c>
      <c r="W80" s="237">
        <f>TOCA_current!X80*VLOOKUP(Init!$R$4,Init!$K:$M,3,FALSE)</f>
        <v>0</v>
      </c>
      <c r="X80" s="237">
        <f>IF(TOCA_current!AH80=0,SUM(LS_current!D81:AA81),0)</f>
        <v>0</v>
      </c>
      <c r="Y80" s="218">
        <f>TOCA_current!D80*SUM('Charges_NonSlice with Prev LS'!P80:U80)</f>
        <v>0</v>
      </c>
      <c r="Z80" s="218">
        <f>TOCA_current!AI80*RT1SC!$C$4*VLOOKUP(Init!$R$4,Init!$K:$M,3,FALSE)+IF(VLOOKUP($B80,TOCA_current!B:AI,33,FALSE)=0,SUM(LS_current!D81:AA81),SUM(LS_current!D81:AY81)/2)</f>
        <v>120593.29704623998</v>
      </c>
      <c r="AA80" s="219">
        <f t="shared" si="4"/>
        <v>0</v>
      </c>
      <c r="AB80" s="224" t="str">
        <f>IF(TOCA_current!E80=1,"",AA80/O80-1)</f>
        <v/>
      </c>
      <c r="AC80" s="235" t="str">
        <f t="shared" si="5"/>
        <v/>
      </c>
    </row>
    <row r="81" spans="2:29" x14ac:dyDescent="0.25">
      <c r="B81" s="27">
        <v>10242</v>
      </c>
      <c r="C81" s="28" t="s">
        <v>85</v>
      </c>
      <c r="D81" s="217">
        <f>IF(Init!$R$9="Yes",(TOCA_previous!AB81-(TOCA_previous!AB81/IF(TOCA_previous!Y81=0,1,TOCA_previous!Y81))*LDD_previous!D82),(TOCA_current!AI81-(TOCA_current!AI81/TOCA_current!AF81)*LDD_current!D82))*Rates_previous!$E$74*100*12</f>
        <v>2836560.4053227995</v>
      </c>
      <c r="E81" s="218">
        <f>IF(Init!$R$9="Yes",(TOCA_previous!AB81-LDD_previous!D82),(TOCA_current!AI81-LDD_current!D82))*Rates_previous!$E$75*100*12</f>
        <v>-436202.30983679998</v>
      </c>
      <c r="F81" s="218">
        <f>IF(VLOOKUP($B81,TOCA_current!$B:$AH,33,FALSE)=0,(SUMPRODUCT(LS_Demand_Rates_Restatement!$C$4:$Z$4,IF(Init!$R$9="Yes",LS_previous!$D82:$AA82,LS_current!$D82:$AA82))-SUMPRODUCT(LS_Demand_Rates_Restatement!$C$4:$Z$4,IF(Init!$R$9="Yes",LDD_previous!$F82:$AC82,LDD_current!$F82:$AC82))),(SUMPRODUCT(LS_Demand_Rates_Restatement!$C$4:$AX$4,IF(Init!$R$9="Yes",LS_previous!$D82:$AY82,LS_current!$D82:$AY82))-SUMPRODUCT(LS_Demand_Rates_Restatement!$C$4:$AX$4,IF(Init!$R$9="Yes",LDD_previous!$F82:$BA82,LDD_current!$F82:$BA82)))/2)</f>
        <v>-49642.005771221062</v>
      </c>
      <c r="G81" s="218">
        <f>+SUMPRODUCT(LS_Demand_Rates_Restatement!$C$6:$Z$6,IF(Init!$R$9="Yes",Demand_previous!D82:AA82,Demand_current!D82:AA82))-SUMPRODUCT(LS_Demand_Rates_Restatement!$C$6:$Z$6,IF(Init!$R$9="Yes",LDD_previous!BB82:BY82,LDD_current!BB82:BY82))</f>
        <v>123245.64871687173</v>
      </c>
      <c r="H81" s="218">
        <f>-IRD!C82*Rates_previous!$H$32</f>
        <v>-375588.94</v>
      </c>
      <c r="I81" s="218">
        <f>+IF(AND(L81&gt;0,J81&gt;0),-1*MIN(L81,J81)*Rates_previous!$H$33,IF(AND(L81&lt;0,K81&lt;ABS(L81)),(-1*L81-K81)*Rates_previous!$H$33,IF(AND(K81&gt;0,J81&gt;0,L81&lt;=0,ABS(L81)&lt;K81),-1*MIN(K81,K81+L81,J81)*Rates_previous!$H$33,0)))*IF(VLOOKUP($B81,TOCA_current!$B:$AH,33,FALSE)=0,1,0)*(1-TOCA_previous!AI81)</f>
        <v>5943.9640957534502</v>
      </c>
      <c r="J81" s="237">
        <f>MAX(IF(Init!$R$9="Yes",(TOCA_previous!S81/SUMPRODUCT(TOCA_previous!$D$4:$D$137,TOCA_previous!$S$4:$S$137)-TOCA_previous!Y81)*RT1SC!$C$3*VLOOKUP(Init!$R$3,Init!$K:$M,3,FALSE),V81),0)</f>
        <v>3005.6805639356116</v>
      </c>
      <c r="K81" s="237">
        <f>IF(Init!$R$9="Yes",TOCA_previous!W81*VLOOKUP(Init!$R$3,Init!$K:$M,3,FALSE),W81)</f>
        <v>0</v>
      </c>
      <c r="L81" s="237">
        <f>IF(Init!$R$9="No",X81,IF(TOCA_previous!AA81=0,SUM(LS_previous!D82:AA82),0))</f>
        <v>2315.709870560017</v>
      </c>
      <c r="M81" s="218">
        <f>+TOCA_previous!$D81*SUM('Charges_NonSlice with Prev LS'!D81:I81)</f>
        <v>2104316.7625274034</v>
      </c>
      <c r="N81" s="218">
        <f>IF(Init!$R$9="Yes",TOCA_previous!AB81*RT1SC!$C$3*VLOOKUP(Init!$R$3,Init!$K:$M,3,FALSE)+IF(VLOOKUP($B81,TOCA_current!B:AO,33,FALSE)=0,SUM(LS_previous!D82:AA82),SUM(LS_previous!D82:AY82)/2),Z81)</f>
        <v>83108.142201716022</v>
      </c>
      <c r="O81" s="219">
        <f t="shared" si="3"/>
        <v>25.320223828610061</v>
      </c>
      <c r="P81" s="217">
        <f>(TOCA_current!AI81-(TOCA_current!AI81/TOCA_current!AF81)*LDD_current!D82)*Rates_current!$E$74*100*12</f>
        <v>3108886.6217846125</v>
      </c>
      <c r="Q81" s="218">
        <f>(TOCA_current!AI81-LDD_current!D82)*Rates_current!$E$75*100*12</f>
        <v>-462168.57995505526</v>
      </c>
      <c r="R81" s="218">
        <f>IF(VLOOKUP($B81,TOCA_current!$B:$AH,33,FALSE)=0,(SUMPRODUCT(LS_Demand_Rates_Restatement!$C$4:$Z$4,LS_current!$D82:$AA82)-SUMPRODUCT(LS_Demand_Rates_Restatement!$C$4:$Z$4,LDD_current!$F82:$AC82)),(SUMPRODUCT(LS_Demand_Rates_Restatement!$C$4:$AX$4,LS_current!$D82:$AY82)-SUMPRODUCT(LS_Demand_Rates_Restatement!$C$4:$AX$4,LDD_current!$F82:$BA82))/2)</f>
        <v>-93857.858747127175</v>
      </c>
      <c r="S81" s="218">
        <f>+SUMPRODUCT(LS_Demand_Rates_Restatement!$C$7:$Z$7,Demand_current!D82:AA82)-SUMPRODUCT(LS_Demand_Rates_Restatement!$C$7:$Z$7,LDD_current!BB82:BY82)</f>
        <v>139032.1658121981</v>
      </c>
      <c r="T81" s="218">
        <f>-IRD!G82*Rates_current!$H$32</f>
        <v>-442068.18238000001</v>
      </c>
      <c r="U81" s="218">
        <f>+IF(AND(X81&gt;0,V81&gt;0),-1*MIN(X81,V81)*Rates_current!$H$33,IF(AND(X81&lt;0,W81&lt;ABS(X81)),(-1*X81-W81)*Rates_current!$H$33,0))*IF(VLOOKUP($B81,TOCA_current!$B:$AH,33,FALSE)=0,1,0)*(1-TOCA_current!AP81)</f>
        <v>18.079597006766708</v>
      </c>
      <c r="V81" s="237">
        <f>MAX((TOCA_current!S81/SUMPRODUCT(TOCA_current!$D$4:$D$137,TOCA_current!$S$4:$S$137)-TOCA_current!AF81)*RT1SC!$C$4*VLOOKUP(Init!$R$4,Init!$K:$M,3,FALSE),0)</f>
        <v>2.1971668298240323</v>
      </c>
      <c r="W81" s="237">
        <f>TOCA_current!X81*VLOOKUP(Init!$R$4,Init!$K:$M,3,FALSE)</f>
        <v>0</v>
      </c>
      <c r="X81" s="237">
        <f>IF(TOCA_current!AH81=0,SUM(LS_current!D82:AA82),0)</f>
        <v>252.77449611867723</v>
      </c>
      <c r="Y81" s="218">
        <f>TOCA_current!D81*SUM('Charges_NonSlice with Prev LS'!P81:U81)</f>
        <v>2249842.2461116347</v>
      </c>
      <c r="Z81" s="218">
        <f>TOCA_current!AI81*RT1SC!$C$4*VLOOKUP(Init!$R$4,Init!$K:$M,3,FALSE)+IF(VLOOKUP($B81,TOCA_current!B:AI,33,FALSE)=0,SUM(LS_current!D82:AA82),SUM(LS_current!D82:AY82)/2)</f>
        <v>83110.061195030677</v>
      </c>
      <c r="AA81" s="219">
        <f t="shared" si="4"/>
        <v>27.070636379776332</v>
      </c>
      <c r="AB81" s="224">
        <f>IF(TOCA_current!E81=1,"",AA81/O81-1)</f>
        <v>6.9131006227062919E-2</v>
      </c>
      <c r="AC81" s="235">
        <f t="shared" si="5"/>
        <v>99</v>
      </c>
    </row>
    <row r="82" spans="2:29" x14ac:dyDescent="0.25">
      <c r="B82" s="27">
        <v>10244</v>
      </c>
      <c r="C82" s="28" t="s">
        <v>86</v>
      </c>
      <c r="D82" s="217">
        <f>IF(Init!$R$9="Yes",(TOCA_previous!AB82-(TOCA_previous!AB82/IF(TOCA_previous!Y82=0,1,TOCA_previous!Y82))*LDD_previous!D83),(TOCA_current!AI82-(TOCA_current!AI82/TOCA_current!AF82)*LDD_current!D83))*Rates_previous!$E$74*100*12</f>
        <v>26955379.446038313</v>
      </c>
      <c r="E82" s="218">
        <f>IF(Init!$R$9="Yes",(TOCA_previous!AB82-LDD_previous!D83),(TOCA_current!AI82-LDD_current!D83))*Rates_previous!$E$75*100*12</f>
        <v>-4145160.7217055741</v>
      </c>
      <c r="F82" s="218">
        <f>IF(VLOOKUP($B82,TOCA_current!$B:$AH,33,FALSE)=0,(SUMPRODUCT(LS_Demand_Rates_Restatement!$C$4:$Z$4,IF(Init!$R$9="Yes",LS_previous!$D83:$AA83,LS_current!$D83:$AA83))-SUMPRODUCT(LS_Demand_Rates_Restatement!$C$4:$Z$4,IF(Init!$R$9="Yes",LDD_previous!$F83:$AC83,LDD_current!$F83:$AC83))),(SUMPRODUCT(LS_Demand_Rates_Restatement!$C$4:$AX$4,IF(Init!$R$9="Yes",LS_previous!$D83:$AY83,LS_current!$D83:$AY83))-SUMPRODUCT(LS_Demand_Rates_Restatement!$C$4:$AX$4,IF(Init!$R$9="Yes",LDD_previous!$F83:$BA83,LDD_current!$F83:$BA83)))/2)</f>
        <v>863738.87168477953</v>
      </c>
      <c r="G82" s="218">
        <f>+SUMPRODUCT(LS_Demand_Rates_Restatement!$C$6:$Z$6,IF(Init!$R$9="Yes",Demand_previous!D83:AA83,Demand_current!D83:AA83))-SUMPRODUCT(LS_Demand_Rates_Restatement!$C$6:$Z$6,IF(Init!$R$9="Yes",LDD_previous!BB83:BY83,LDD_current!BB83:BY83))</f>
        <v>1127958.7810739838</v>
      </c>
      <c r="H82" s="218">
        <f>-IRD!C83*Rates_previous!$H$32</f>
        <v>0</v>
      </c>
      <c r="I82" s="218">
        <f>+IF(AND(L82&gt;0,J82&gt;0),-1*MIN(L82,J82)*Rates_previous!$H$33,IF(AND(L82&lt;0,K82&lt;ABS(L82)),(-1*L82-K82)*Rates_previous!$H$33,IF(AND(K82&gt;0,J82&gt;0,L82&lt;=0,ABS(L82)&lt;K82),-1*MIN(K82,K82+L82,J82)*Rates_previous!$H$33,0)))*IF(VLOOKUP($B82,TOCA_current!$B:$AH,33,FALSE)=0,1,0)*(1-TOCA_previous!AI82)</f>
        <v>0.61272987310143801</v>
      </c>
      <c r="J82" s="237">
        <f>MAX(IF(Init!$R$9="Yes",(TOCA_previous!S82/SUMPRODUCT(TOCA_previous!$D$4:$D$137,TOCA_previous!$S$4:$S$137)-TOCA_previous!Y82)*RT1SC!$C$3*VLOOKUP(Init!$R$3,Init!$K:$M,3,FALSE),V82),0)</f>
        <v>0.2353153675531475</v>
      </c>
      <c r="K82" s="237">
        <f>IF(Init!$R$9="Yes",TOCA_previous!W82*VLOOKUP(Init!$R$3,Init!$K:$M,3,FALSE),W82)</f>
        <v>21558.359999999997</v>
      </c>
      <c r="L82" s="237">
        <f>IF(Init!$R$9="No",X82,IF(TOCA_previous!AA82=0,SUM(LS_previous!D83:AA83),0))</f>
        <v>5907.1282804799994</v>
      </c>
      <c r="M82" s="218">
        <f>+TOCA_previous!$D82*SUM('Charges_NonSlice with Prev LS'!D82:I82)</f>
        <v>24801916.989821374</v>
      </c>
      <c r="N82" s="218">
        <f>IF(Init!$R$9="Yes",TOCA_previous!AB82*RT1SC!$C$3*VLOOKUP(Init!$R$3,Init!$K:$M,3,FALSE)+IF(VLOOKUP($B82,TOCA_current!B:AO,33,FALSE)=0,SUM(LS_previous!D83:AA83),SUM(LS_previous!D83:AY83)/2),Z82)</f>
        <v>762735.42753382807</v>
      </c>
      <c r="O82" s="219">
        <f t="shared" si="3"/>
        <v>32.517064364001087</v>
      </c>
      <c r="P82" s="217">
        <f>(TOCA_current!AI82-(TOCA_current!AI82/TOCA_current!AF82)*LDD_current!D83)*Rates_current!$E$74*100*12</f>
        <v>28143106.803411186</v>
      </c>
      <c r="Q82" s="218">
        <f>(TOCA_current!AI82-LDD_current!D83)*Rates_current!$E$75*100*12</f>
        <v>-4183767.7886720742</v>
      </c>
      <c r="R82" s="218">
        <f>IF(VLOOKUP($B82,TOCA_current!$B:$AH,33,FALSE)=0,(SUMPRODUCT(LS_Demand_Rates_Restatement!$C$4:$Z$4,LS_current!$D83:$AA83)-SUMPRODUCT(LS_Demand_Rates_Restatement!$C$4:$Z$4,LDD_current!$F83:$AC83)),(SUMPRODUCT(LS_Demand_Rates_Restatement!$C$4:$AX$4,LS_current!$D83:$AY83)-SUMPRODUCT(LS_Demand_Rates_Restatement!$C$4:$AX$4,LDD_current!$F83:$BA83))/2)</f>
        <v>803079.34542146162</v>
      </c>
      <c r="S82" s="218">
        <f>+SUMPRODUCT(LS_Demand_Rates_Restatement!$C$7:$Z$7,Demand_current!D83:AA83)-SUMPRODUCT(LS_Demand_Rates_Restatement!$C$7:$Z$7,LDD_current!BB83:BY83)</f>
        <v>1238609.4807376163</v>
      </c>
      <c r="T82" s="218">
        <f>-IRD!G83*Rates_current!$H$32</f>
        <v>0</v>
      </c>
      <c r="U82" s="218">
        <f>+IF(AND(X82&gt;0,V82&gt;0),-1*MIN(X82,V82)*Rates_current!$H$33,IF(AND(X82&lt;0,W82&lt;ABS(X82)),(-1*X82-W82)*Rates_current!$H$33,0))*IF(VLOOKUP($B82,TOCA_current!$B:$AH,33,FALSE)=0,1,0)*(1-TOCA_current!AP82)</f>
        <v>0</v>
      </c>
      <c r="V82" s="237">
        <f>MAX((TOCA_current!S82/SUMPRODUCT(TOCA_current!$D$4:$D$137,TOCA_current!$S$4:$S$137)-TOCA_current!AF82)*RT1SC!$C$4*VLOOKUP(Init!$R$4,Init!$K:$M,3,FALSE),0)</f>
        <v>1.628111119390339</v>
      </c>
      <c r="W82" s="237">
        <f>TOCA_current!X82*VLOOKUP(Init!$R$4,Init!$K:$M,3,FALSE)</f>
        <v>35935.344000000005</v>
      </c>
      <c r="X82" s="237">
        <f>IF(TOCA_current!AH82=0,SUM(LS_current!D83:AA83),0)</f>
        <v>-1.2912976417064783</v>
      </c>
      <c r="Y82" s="218">
        <f>TOCA_current!D82*SUM('Charges_NonSlice with Prev LS'!P82:U82)</f>
        <v>26001027.84089819</v>
      </c>
      <c r="Z82" s="218">
        <f>TOCA_current!AI82*RT1SC!$C$4*VLOOKUP(Init!$R$4,Init!$K:$M,3,FALSE)+IF(VLOOKUP($B82,TOCA_current!B:AI,33,FALSE)=0,SUM(LS_current!D83:AA83),SUM(LS_current!D83:AY83)/2)</f>
        <v>748376.41976154235</v>
      </c>
      <c r="AA82" s="219">
        <f t="shared" si="4"/>
        <v>34.743248389871745</v>
      </c>
      <c r="AB82" s="224">
        <f>IF(TOCA_current!E82=1,"",AA82/O82-1)</f>
        <v>6.8462023537869454E-2</v>
      </c>
      <c r="AC82" s="235">
        <f t="shared" si="5"/>
        <v>102</v>
      </c>
    </row>
    <row r="83" spans="2:29" x14ac:dyDescent="0.25">
      <c r="B83" s="27">
        <v>10246</v>
      </c>
      <c r="C83" s="28" t="s">
        <v>87</v>
      </c>
      <c r="D83" s="217">
        <f>IF(Init!$R$9="Yes",(TOCA_previous!AB83-(TOCA_previous!AB83/IF(TOCA_previous!Y83=0,1,TOCA_previous!Y83))*LDD_previous!D84),(TOCA_current!AI83-(TOCA_current!AI83/TOCA_current!AF83)*LDD_current!D84))*Rates_previous!$E$74*100*12</f>
        <v>2797883.3414249998</v>
      </c>
      <c r="E83" s="218">
        <f>IF(Init!$R$9="Yes",(TOCA_previous!AB83-LDD_previous!D84),(TOCA_current!AI83-LDD_current!D84))*Rates_previous!$E$75*100*12</f>
        <v>-430254.60479999997</v>
      </c>
      <c r="F83" s="218">
        <f>IF(VLOOKUP($B83,TOCA_current!$B:$AH,33,FALSE)=0,(SUMPRODUCT(LS_Demand_Rates_Restatement!$C$4:$Z$4,IF(Init!$R$9="Yes",LS_previous!$D84:$AA84,LS_current!$D84:$AA84))-SUMPRODUCT(LS_Demand_Rates_Restatement!$C$4:$Z$4,IF(Init!$R$9="Yes",LDD_previous!$F84:$AC84,LDD_current!$F84:$AC84))),(SUMPRODUCT(LS_Demand_Rates_Restatement!$C$4:$AX$4,IF(Init!$R$9="Yes",LS_previous!$D84:$AY84,LS_current!$D84:$AY84))-SUMPRODUCT(LS_Demand_Rates_Restatement!$C$4:$AX$4,IF(Init!$R$9="Yes",LDD_previous!$F84:$BA84,LDD_current!$F84:$BA84)))/2)</f>
        <v>-83279.218284061164</v>
      </c>
      <c r="G83" s="218">
        <f>+SUMPRODUCT(LS_Demand_Rates_Restatement!$C$6:$Z$6,IF(Init!$R$9="Yes",Demand_previous!D84:AA84,Demand_current!D84:AA84))-SUMPRODUCT(LS_Demand_Rates_Restatement!$C$6:$Z$6,IF(Init!$R$9="Yes",LDD_previous!BB84:BY84,LDD_current!BB84:BY84))</f>
        <v>125880.26248893229</v>
      </c>
      <c r="H83" s="218">
        <f>-IRD!C84*Rates_previous!$H$32</f>
        <v>0</v>
      </c>
      <c r="I83" s="218">
        <f>+IF(AND(L83&gt;0,J83&gt;0),-1*MIN(L83,J83)*Rates_previous!$H$33,IF(AND(L83&lt;0,K83&lt;ABS(L83)),(-1*L83-K83)*Rates_previous!$H$33,IF(AND(K83&gt;0,J83&gt;0,L83&lt;=0,ABS(L83)&lt;K83),-1*MIN(K83,K83+L83,J83)*Rates_previous!$H$33,0)))*IF(VLOOKUP($B83,TOCA_current!$B:$AH,33,FALSE)=0,1,0)*(1-TOCA_previous!AI83)</f>
        <v>-14065.294191011972</v>
      </c>
      <c r="J83" s="237">
        <f>MAX(IF(Init!$R$9="Yes",(TOCA_previous!S83/SUMPRODUCT(TOCA_previous!$D$4:$D$137,TOCA_previous!$S$4:$S$137)-TOCA_previous!Y83)*RT1SC!$C$3*VLOOKUP(Init!$R$3,Init!$K:$M,3,FALSE),V83),0)</f>
        <v>0</v>
      </c>
      <c r="K83" s="237">
        <f>IF(Init!$R$9="Yes",TOCA_previous!W83*VLOOKUP(Init!$R$3,Init!$K:$M,3,FALSE),W83)</f>
        <v>0</v>
      </c>
      <c r="L83" s="237">
        <f>IF(Init!$R$9="No",X83,IF(TOCA_previous!AA83=0,SUM(LS_previous!D84:AA84),0))</f>
        <v>-5435.8624892799889</v>
      </c>
      <c r="M83" s="218">
        <f>+TOCA_previous!$D83*SUM('Charges_NonSlice with Prev LS'!D83:I83)</f>
        <v>2396164.4866388589</v>
      </c>
      <c r="N83" s="218">
        <f>IF(Init!$R$9="Yes",TOCA_previous!AB83*RT1SC!$C$3*VLOOKUP(Init!$R$3,Init!$K:$M,3,FALSE)+IF(VLOOKUP($B83,TOCA_current!B:AO,33,FALSE)=0,SUM(LS_previous!D84:AA84),SUM(LS_previous!D84:AY84)/2),Z83)</f>
        <v>73617.422505991999</v>
      </c>
      <c r="O83" s="219">
        <f t="shared" si="3"/>
        <v>32.548877766588824</v>
      </c>
      <c r="P83" s="217">
        <f>(TOCA_current!AI83-(TOCA_current!AI83/TOCA_current!AF83)*LDD_current!D84)*Rates_current!$E$74*100*12</f>
        <v>2958426.5926499446</v>
      </c>
      <c r="Q83" s="218">
        <f>(TOCA_current!AI83-LDD_current!D84)*Rates_current!$E$75*100*12</f>
        <v>-439801.11968233291</v>
      </c>
      <c r="R83" s="218">
        <f>IF(VLOOKUP($B83,TOCA_current!$B:$AH,33,FALSE)=0,(SUMPRODUCT(LS_Demand_Rates_Restatement!$C$4:$Z$4,LS_current!$D84:$AA84)-SUMPRODUCT(LS_Demand_Rates_Restatement!$C$4:$Z$4,LDD_current!$F84:$AC84)),(SUMPRODUCT(LS_Demand_Rates_Restatement!$C$4:$AX$4,LS_current!$D84:$AY84)-SUMPRODUCT(LS_Demand_Rates_Restatement!$C$4:$AX$4,LDD_current!$F84:$BA84))/2)</f>
        <v>-47891.902771384783</v>
      </c>
      <c r="S83" s="218">
        <f>+SUMPRODUCT(LS_Demand_Rates_Restatement!$C$7:$Z$7,Demand_current!D84:AA84)-SUMPRODUCT(LS_Demand_Rates_Restatement!$C$7:$Z$7,LDD_current!BB84:BY84)</f>
        <v>135682.64038339222</v>
      </c>
      <c r="T83" s="218">
        <f>-IRD!G84*Rates_current!$H$32</f>
        <v>0</v>
      </c>
      <c r="U83" s="218">
        <f>+IF(AND(X83&gt;0,V83&gt;0),-1*MIN(X83,V83)*Rates_current!$H$33,IF(AND(X83&lt;0,W83&lt;ABS(X83)),(-1*X83-W83)*Rates_current!$H$33,0))*IF(VLOOKUP($B83,TOCA_current!$B:$AH,33,FALSE)=0,1,0)*(1-TOCA_current!AP83)</f>
        <v>-37777.763603487307</v>
      </c>
      <c r="V83" s="237">
        <f>MAX((TOCA_current!S83/SUMPRODUCT(TOCA_current!$D$4:$D$137,TOCA_current!$S$4:$S$137)-TOCA_current!AF83)*RT1SC!$C$4*VLOOKUP(Init!$R$4,Init!$K:$M,3,FALSE),0)</f>
        <v>0</v>
      </c>
      <c r="W83" s="237">
        <f>TOCA_current!X83*VLOOKUP(Init!$R$4,Init!$K:$M,3,FALSE)</f>
        <v>0</v>
      </c>
      <c r="X83" s="237">
        <f>IF(TOCA_current!AH83=0,SUM(LS_current!D84:AA84),0)</f>
        <v>-4551.6549308160666</v>
      </c>
      <c r="Y83" s="218">
        <f>TOCA_current!D83*SUM('Charges_NonSlice with Prev LS'!P83:U83)</f>
        <v>2568638.4469761313</v>
      </c>
      <c r="Z83" s="218">
        <f>TOCA_current!AI83*RT1SC!$C$4*VLOOKUP(Init!$R$4,Init!$K:$M,3,FALSE)+IF(VLOOKUP($B83,TOCA_current!B:AI,33,FALSE)=0,SUM(LS_current!D84:AA84),SUM(LS_current!D84:AY84)/2)</f>
        <v>73619.300183999934</v>
      </c>
      <c r="AA83" s="219">
        <f t="shared" si="4"/>
        <v>34.890829450378106</v>
      </c>
      <c r="AB83" s="224">
        <f>IF(TOCA_current!E83=1,"",AA83/O83-1)</f>
        <v>7.1951841184314969E-2</v>
      </c>
      <c r="AC83" s="235">
        <f t="shared" si="5"/>
        <v>92</v>
      </c>
    </row>
    <row r="84" spans="2:29" x14ac:dyDescent="0.25">
      <c r="B84" s="27">
        <v>10247</v>
      </c>
      <c r="C84" s="28" t="s">
        <v>88</v>
      </c>
      <c r="D84" s="217">
        <f>IF(Init!$R$9="Yes",(TOCA_previous!AB84-(TOCA_previous!AB84/IF(TOCA_previous!Y84=0,1,TOCA_previous!Y84))*LDD_previous!D85),(TOCA_current!AI84-(TOCA_current!AI84/TOCA_current!AF84)*LDD_current!D85))*Rates_previous!$E$74*100*12</f>
        <v>25203797.960889202</v>
      </c>
      <c r="E84" s="218">
        <f>IF(Init!$R$9="Yes",(TOCA_previous!AB84-LDD_previous!D85),(TOCA_current!AI84-LDD_current!D85))*Rates_previous!$E$75*100*12</f>
        <v>-3875804.9596157949</v>
      </c>
      <c r="F84" s="218">
        <f>IF(VLOOKUP($B84,TOCA_current!$B:$AH,33,FALSE)=0,(SUMPRODUCT(LS_Demand_Rates_Restatement!$C$4:$Z$4,IF(Init!$R$9="Yes",LS_previous!$D85:$AA85,LS_current!$D85:$AA85))-SUMPRODUCT(LS_Demand_Rates_Restatement!$C$4:$Z$4,IF(Init!$R$9="Yes",LDD_previous!$F85:$AC85,LDD_current!$F85:$AC85))),(SUMPRODUCT(LS_Demand_Rates_Restatement!$C$4:$AX$4,IF(Init!$R$9="Yes",LS_previous!$D85:$AY85,LS_current!$D85:$AY85))-SUMPRODUCT(LS_Demand_Rates_Restatement!$C$4:$AX$4,IF(Init!$R$9="Yes",LDD_previous!$F85:$BA85,LDD_current!$F85:$BA85)))/2)</f>
        <v>641705.81055316888</v>
      </c>
      <c r="G84" s="218">
        <f>+SUMPRODUCT(LS_Demand_Rates_Restatement!$C$6:$Z$6,IF(Init!$R$9="Yes",Demand_previous!D85:AA85,Demand_current!D85:AA85))-SUMPRODUCT(LS_Demand_Rates_Restatement!$C$6:$Z$6,IF(Init!$R$9="Yes",LDD_previous!BB85:BY85,LDD_current!BB85:BY85))</f>
        <v>1248546.4748241848</v>
      </c>
      <c r="H84" s="218">
        <f>-IRD!C85*Rates_previous!$H$32</f>
        <v>0</v>
      </c>
      <c r="I84" s="218">
        <f>+IF(AND(L84&gt;0,J84&gt;0),-1*MIN(L84,J84)*Rates_previous!$H$33,IF(AND(L84&lt;0,K84&lt;ABS(L84)),(-1*L84-K84)*Rates_previous!$H$33,IF(AND(K84&gt;0,J84&gt;0,L84&lt;=0,ABS(L84)&lt;K84),-1*MIN(K84,K84+L84,J84)*Rates_previous!$H$33,0)))*IF(VLOOKUP($B84,TOCA_current!$B:$AH,33,FALSE)=0,1,0)*(1-TOCA_previous!AI84)</f>
        <v>0</v>
      </c>
      <c r="J84" s="237">
        <f>MAX(IF(Init!$R$9="Yes",(TOCA_previous!S84/SUMPRODUCT(TOCA_previous!$D$4:$D$137,TOCA_previous!$S$4:$S$137)-TOCA_previous!Y84)*RT1SC!$C$3*VLOOKUP(Init!$R$3,Init!$K:$M,3,FALSE),V84),0)</f>
        <v>0</v>
      </c>
      <c r="K84" s="237">
        <f>IF(Init!$R$9="Yes",TOCA_previous!W84*VLOOKUP(Init!$R$3,Init!$K:$M,3,FALSE),W84)</f>
        <v>0</v>
      </c>
      <c r="L84" s="237">
        <f>IF(Init!$R$9="No",X84,IF(TOCA_previous!AA84=0,SUM(LS_previous!D85:AA85),0))</f>
        <v>3484.4802452800031</v>
      </c>
      <c r="M84" s="218">
        <f>+TOCA_previous!$D84*SUM('Charges_NonSlice with Prev LS'!D84:I84)</f>
        <v>23218245.286650766</v>
      </c>
      <c r="N84" s="218">
        <f>IF(Init!$R$9="Yes",TOCA_previous!AB84*RT1SC!$C$3*VLOOKUP(Init!$R$3,Init!$K:$M,3,FALSE)+IF(VLOOKUP($B84,TOCA_current!B:AO,33,FALSE)=0,SUM(LS_previous!D85:AA85),SUM(LS_previous!D85:AY85)/2),Z84)</f>
        <v>706579.98367310804</v>
      </c>
      <c r="O84" s="219">
        <f t="shared" si="3"/>
        <v>32.860038245001356</v>
      </c>
      <c r="P84" s="217">
        <f>(TOCA_current!AI84-(TOCA_current!AI84/TOCA_current!AF84)*LDD_current!D85)*Rates_current!$E$74*100*12</f>
        <v>26640322.847557805</v>
      </c>
      <c r="Q84" s="218">
        <f>(TOCA_current!AI84-LDD_current!D85)*Rates_current!$E$75*100*12</f>
        <v>-3960363.2032525819</v>
      </c>
      <c r="R84" s="218">
        <f>IF(VLOOKUP($B84,TOCA_current!$B:$AH,33,FALSE)=0,(SUMPRODUCT(LS_Demand_Rates_Restatement!$C$4:$Z$4,LS_current!$D85:$AA85)-SUMPRODUCT(LS_Demand_Rates_Restatement!$C$4:$Z$4,LDD_current!$F85:$AC85)),(SUMPRODUCT(LS_Demand_Rates_Restatement!$C$4:$AX$4,LS_current!$D85:$AY85)-SUMPRODUCT(LS_Demand_Rates_Restatement!$C$4:$AX$4,LDD_current!$F85:$BA85))/2)</f>
        <v>1137555.9601385512</v>
      </c>
      <c r="S84" s="218">
        <f>+SUMPRODUCT(LS_Demand_Rates_Restatement!$C$7:$Z$7,Demand_current!D85:AA85)-SUMPRODUCT(LS_Demand_Rates_Restatement!$C$7:$Z$7,LDD_current!BB85:BY85)</f>
        <v>1328054.7574829273</v>
      </c>
      <c r="T84" s="218">
        <f>-IRD!G85*Rates_current!$H$32</f>
        <v>0</v>
      </c>
      <c r="U84" s="218">
        <f>+IF(AND(X84&gt;0,V84&gt;0),-1*MIN(X84,V84)*Rates_current!$H$33,IF(AND(X84&lt;0,W84&lt;ABS(X84)),(-1*X84-W84)*Rates_current!$H$33,0))*IF(VLOOKUP($B84,TOCA_current!$B:$AH,33,FALSE)=0,1,0)*(1-TOCA_current!AP84)</f>
        <v>0</v>
      </c>
      <c r="V84" s="237">
        <f>MAX((TOCA_current!S84/SUMPRODUCT(TOCA_current!$D$4:$D$137,TOCA_current!$S$4:$S$137)-TOCA_current!AF84)*RT1SC!$C$4*VLOOKUP(Init!$R$4,Init!$K:$M,3,FALSE),0)</f>
        <v>0</v>
      </c>
      <c r="W84" s="237">
        <f>TOCA_current!X84*VLOOKUP(Init!$R$4,Init!$K:$M,3,FALSE)</f>
        <v>0</v>
      </c>
      <c r="X84" s="237">
        <f>IF(TOCA_current!AH84=0,SUM(LS_current!D85:AA85),0)</f>
        <v>17807.29700326304</v>
      </c>
      <c r="Y84" s="218">
        <f>TOCA_current!D84*SUM('Charges_NonSlice with Prev LS'!P84:U84)</f>
        <v>25145570.361926701</v>
      </c>
      <c r="Z84" s="218">
        <f>TOCA_current!AI84*RT1SC!$C$4*VLOOKUP(Init!$R$4,Init!$K:$M,3,FALSE)+IF(VLOOKUP($B84,TOCA_current!B:AI,33,FALSE)=0,SUM(LS_current!D85:AA85),SUM(LS_current!D85:AY85)/2)</f>
        <v>713052.80363647896</v>
      </c>
      <c r="AA84" s="219">
        <f t="shared" si="4"/>
        <v>35.264667965243916</v>
      </c>
      <c r="AB84" s="224">
        <f>IF(TOCA_current!E84=1,"",AA84/O84-1)</f>
        <v>7.3177934313827242E-2</v>
      </c>
      <c r="AC84" s="235">
        <f t="shared" si="5"/>
        <v>83</v>
      </c>
    </row>
    <row r="85" spans="2:29" x14ac:dyDescent="0.25">
      <c r="B85" s="27">
        <v>10256</v>
      </c>
      <c r="C85" s="28" t="s">
        <v>89</v>
      </c>
      <c r="D85" s="217">
        <f>IF(Init!$R$9="Yes",(TOCA_previous!AB85-(TOCA_previous!AB85/IF(TOCA_previous!Y85=0,1,TOCA_previous!Y85))*LDD_previous!D86),(TOCA_current!AI85-(TOCA_current!AI85/TOCA_current!AF85)*LDD_current!D86))*Rates_previous!$E$74*100*12</f>
        <v>14513486.778842989</v>
      </c>
      <c r="E85" s="218">
        <f>IF(Init!$R$9="Yes",(TOCA_previous!AB85-LDD_previous!D86),(TOCA_current!AI85-LDD_current!D86))*Rates_previous!$E$75*100*12</f>
        <v>-2231863.7899751426</v>
      </c>
      <c r="F85" s="218">
        <f>IF(VLOOKUP($B85,TOCA_current!$B:$AH,33,FALSE)=0,(SUMPRODUCT(LS_Demand_Rates_Restatement!$C$4:$Z$4,IF(Init!$R$9="Yes",LS_previous!$D86:$AA86,LS_current!$D86:$AA86))-SUMPRODUCT(LS_Demand_Rates_Restatement!$C$4:$Z$4,IF(Init!$R$9="Yes",LDD_previous!$F86:$AC86,LDD_current!$F86:$AC86))),(SUMPRODUCT(LS_Demand_Rates_Restatement!$C$4:$AX$4,IF(Init!$R$9="Yes",LS_previous!$D86:$AY86,LS_current!$D86:$AY86))-SUMPRODUCT(LS_Demand_Rates_Restatement!$C$4:$AX$4,IF(Init!$R$9="Yes",LDD_previous!$F86:$BA86,LDD_current!$F86:$BA86)))/2)</f>
        <v>-222707.28259446236</v>
      </c>
      <c r="G85" s="218">
        <f>+SUMPRODUCT(LS_Demand_Rates_Restatement!$C$6:$Z$6,IF(Init!$R$9="Yes",Demand_previous!D86:AA86,Demand_current!D86:AA86))-SUMPRODUCT(LS_Demand_Rates_Restatement!$C$6:$Z$6,IF(Init!$R$9="Yes",LDD_previous!BB86:BY86,LDD_current!BB86:BY86))</f>
        <v>693330.83031169605</v>
      </c>
      <c r="H85" s="218">
        <f>-IRD!C86*Rates_previous!$H$32</f>
        <v>-414893.14000000007</v>
      </c>
      <c r="I85" s="218">
        <f>+IF(AND(L85&gt;0,J85&gt;0),-1*MIN(L85,J85)*Rates_previous!$H$33,IF(AND(L85&lt;0,K85&lt;ABS(L85)),(-1*L85-K85)*Rates_previous!$H$33,IF(AND(K85&gt;0,J85&gt;0,L85&lt;=0,ABS(L85)&lt;K85),-1*MIN(K85,K85+L85,J85)*Rates_previous!$H$33,0)))*IF(VLOOKUP($B85,TOCA_current!$B:$AH,33,FALSE)=0,1,0)*(1-TOCA_previous!AI85)</f>
        <v>-29895.922881342089</v>
      </c>
      <c r="J85" s="237">
        <f>MAX(IF(Init!$R$9="Yes",(TOCA_previous!S85/SUMPRODUCT(TOCA_previous!$D$4:$D$137,TOCA_previous!$S$4:$S$137)-TOCA_previous!Y85)*RT1SC!$C$3*VLOOKUP(Init!$R$3,Init!$K:$M,3,FALSE),V85),0)</f>
        <v>0</v>
      </c>
      <c r="K85" s="237">
        <f>IF(Init!$R$9="Yes",TOCA_previous!W85*VLOOKUP(Init!$R$3,Init!$K:$M,3,FALSE),W85)</f>
        <v>0</v>
      </c>
      <c r="L85" s="237">
        <f>IF(Init!$R$9="No",X85,IF(TOCA_previous!AA85=0,SUM(LS_previous!D86:AA86),0))</f>
        <v>-11585.864155679945</v>
      </c>
      <c r="M85" s="218">
        <f>+TOCA_previous!$D85*SUM('Charges_NonSlice with Prev LS'!D85:I85)</f>
        <v>12307457.473703738</v>
      </c>
      <c r="N85" s="218">
        <f>IF(Init!$R$9="Yes",TOCA_previous!AB85*RT1SC!$C$3*VLOOKUP(Init!$R$3,Init!$K:$M,3,FALSE)+IF(VLOOKUP($B85,TOCA_current!B:AO,33,FALSE)=0,SUM(LS_previous!D86:AA86),SUM(LS_previous!D86:AY86)/2),Z85)</f>
        <v>399619.62798145204</v>
      </c>
      <c r="O85" s="219">
        <f t="shared" si="3"/>
        <v>30.797930361606205</v>
      </c>
      <c r="P85" s="217">
        <f>(TOCA_current!AI85-(TOCA_current!AI85/TOCA_current!AF85)*LDD_current!D86)*Rates_current!$E$74*100*12</f>
        <v>15057645.2320856</v>
      </c>
      <c r="Q85" s="218">
        <f>(TOCA_current!AI85-LDD_current!D86)*Rates_current!$E$75*100*12</f>
        <v>-2238476.7799557764</v>
      </c>
      <c r="R85" s="218">
        <f>IF(VLOOKUP($B85,TOCA_current!$B:$AH,33,FALSE)=0,(SUMPRODUCT(LS_Demand_Rates_Restatement!$C$4:$Z$4,LS_current!$D86:$AA86)-SUMPRODUCT(LS_Demand_Rates_Restatement!$C$4:$Z$4,LDD_current!$F86:$AC86)),(SUMPRODUCT(LS_Demand_Rates_Restatement!$C$4:$AX$4,LS_current!$D86:$AY86)-SUMPRODUCT(LS_Demand_Rates_Restatement!$C$4:$AX$4,LDD_current!$F86:$BA86))/2)</f>
        <v>165746.19142516702</v>
      </c>
      <c r="S85" s="218">
        <f>+SUMPRODUCT(LS_Demand_Rates_Restatement!$C$7:$Z$7,Demand_current!D86:AA86)-SUMPRODUCT(LS_Demand_Rates_Restatement!$C$7:$Z$7,LDD_current!BB86:BY86)</f>
        <v>709818.54839595011</v>
      </c>
      <c r="T85" s="218">
        <f>-IRD!G86*Rates_current!$H$32</f>
        <v>-488329.22578000004</v>
      </c>
      <c r="U85" s="218">
        <f>+IF(AND(X85&gt;0,V85&gt;0),-1*MIN(X85,V85)*Rates_current!$H$33,IF(AND(X85&lt;0,W85&lt;ABS(X85)),(-1*X85-W85)*Rates_current!$H$33,0))*IF(VLOOKUP($B85,TOCA_current!$B:$AH,33,FALSE)=0,1,0)*(1-TOCA_current!AP85)</f>
        <v>4593.6221043020405</v>
      </c>
      <c r="V85" s="237">
        <f>MAX((TOCA_current!S85/SUMPRODUCT(TOCA_current!$D$4:$D$137,TOCA_current!$S$4:$S$137)-TOCA_current!AF85)*RT1SC!$C$4*VLOOKUP(Init!$R$4,Init!$K:$M,3,FALSE),0)</f>
        <v>7537.1605562093373</v>
      </c>
      <c r="W85" s="237">
        <f>TOCA_current!X85*VLOOKUP(Init!$R$4,Init!$K:$M,3,FALSE)</f>
        <v>0</v>
      </c>
      <c r="X85" s="237">
        <f>IF(TOCA_current!AH85=0,SUM(LS_current!D86:AA86),0)</f>
        <v>555.13726750681781</v>
      </c>
      <c r="Y85" s="218">
        <f>TOCA_current!D85*SUM('Charges_NonSlice with Prev LS'!P85:U85)</f>
        <v>13210997.588275243</v>
      </c>
      <c r="Z85" s="218">
        <f>TOCA_current!AI85*RT1SC!$C$4*VLOOKUP(Init!$R$4,Init!$K:$M,3,FALSE)+IF(VLOOKUP($B85,TOCA_current!B:AI,33,FALSE)=0,SUM(LS_current!D86:AA86),SUM(LS_current!D86:AY86)/2)</f>
        <v>399629.39493934676</v>
      </c>
      <c r="AA85" s="219">
        <f t="shared" si="4"/>
        <v>33.058122739645626</v>
      </c>
      <c r="AB85" s="224">
        <f>IF(TOCA_current!E85=1,"",AA85/O85-1)</f>
        <v>7.3387800787323654E-2</v>
      </c>
      <c r="AC85" s="235">
        <f t="shared" si="5"/>
        <v>82</v>
      </c>
    </row>
    <row r="86" spans="2:29" x14ac:dyDescent="0.25">
      <c r="B86" s="27">
        <v>10258</v>
      </c>
      <c r="C86" s="28" t="s">
        <v>90</v>
      </c>
      <c r="D86" s="217">
        <f>IF(Init!$R$9="Yes",(TOCA_previous!AB86-(TOCA_previous!AB86/IF(TOCA_previous!Y86=0,1,TOCA_previous!Y86))*LDD_previous!D87),(TOCA_current!AI86-(TOCA_current!AI86/TOCA_current!AF86)*LDD_current!D87))*Rates_previous!$E$74*100*12</f>
        <v>11561924.1133902</v>
      </c>
      <c r="E86" s="218">
        <f>IF(Init!$R$9="Yes",(TOCA_previous!AB86-LDD_previous!D87),(TOCA_current!AI86-LDD_current!D87))*Rates_previous!$E$75*100*12</f>
        <v>-1777976.5926912003</v>
      </c>
      <c r="F86" s="218">
        <f>IF(VLOOKUP($B86,TOCA_current!$B:$AH,33,FALSE)=0,(SUMPRODUCT(LS_Demand_Rates_Restatement!$C$4:$Z$4,IF(Init!$R$9="Yes",LS_previous!$D87:$AA87,LS_current!$D87:$AA87))-SUMPRODUCT(LS_Demand_Rates_Restatement!$C$4:$Z$4,IF(Init!$R$9="Yes",LDD_previous!$F87:$AC87,LDD_current!$F87:$AC87))),(SUMPRODUCT(LS_Demand_Rates_Restatement!$C$4:$AX$4,IF(Init!$R$9="Yes",LS_previous!$D87:$AY87,LS_current!$D87:$AY87))-SUMPRODUCT(LS_Demand_Rates_Restatement!$C$4:$AX$4,IF(Init!$R$9="Yes",LDD_previous!$F87:$BA87,LDD_current!$F87:$BA87)))/2)</f>
        <v>257728.9736382936</v>
      </c>
      <c r="G86" s="218">
        <f>+SUMPRODUCT(LS_Demand_Rates_Restatement!$C$6:$Z$6,IF(Init!$R$9="Yes",Demand_previous!D87:AA87,Demand_current!D87:AA87))-SUMPRODUCT(LS_Demand_Rates_Restatement!$C$6:$Z$6,IF(Init!$R$9="Yes",LDD_previous!BB87:BY87,LDD_current!BB87:BY87))</f>
        <v>768827.81813752628</v>
      </c>
      <c r="H86" s="218">
        <f>-IRD!C87*Rates_previous!$H$32</f>
        <v>-183870.22</v>
      </c>
      <c r="I86" s="218">
        <f>+IF(AND(L86&gt;0,J86&gt;0),-1*MIN(L86,J86)*Rates_previous!$H$33,IF(AND(L86&lt;0,K86&lt;ABS(L86)),(-1*L86-K86)*Rates_previous!$H$33,IF(AND(K86&gt;0,J86&gt;0,L86&lt;=0,ABS(L86)&lt;K86),-1*MIN(K86,K86+L86,J86)*Rates_previous!$H$33,0)))*IF(VLOOKUP($B86,TOCA_current!$B:$AH,33,FALSE)=0,1,0)*(1-TOCA_previous!AI86)</f>
        <v>-8033.9992706296816</v>
      </c>
      <c r="J86" s="237">
        <f>MAX(IF(Init!$R$9="Yes",(TOCA_previous!S86/SUMPRODUCT(TOCA_previous!$D$4:$D$137,TOCA_previous!$S$4:$S$137)-TOCA_previous!Y86)*RT1SC!$C$3*VLOOKUP(Init!$R$3,Init!$K:$M,3,FALSE),V86),0)</f>
        <v>6291.5304078813306</v>
      </c>
      <c r="K86" s="237">
        <f>IF(Init!$R$9="Yes",TOCA_previous!W86*VLOOKUP(Init!$R$3,Init!$K:$M,3,FALSE),W86)</f>
        <v>0</v>
      </c>
      <c r="L86" s="237">
        <f>IF(Init!$R$9="No",X86,IF(TOCA_previous!AA86=0,SUM(LS_previous!D87:AA87),0))</f>
        <v>-3113.2291988799825</v>
      </c>
      <c r="M86" s="218">
        <f>+TOCA_previous!$D86*SUM('Charges_NonSlice with Prev LS'!D86:I86)</f>
        <v>10618600.093204191</v>
      </c>
      <c r="N86" s="218">
        <f>IF(Init!$R$9="Yes",TOCA_previous!AB86*RT1SC!$C$3*VLOOKUP(Init!$R$3,Init!$K:$M,3,FALSE)+IF(VLOOKUP($B86,TOCA_current!B:AO,33,FALSE)=0,SUM(LS_previous!D87:AA87),SUM(LS_previous!D87:AY87)/2),Z86)</f>
        <v>324438.65273193206</v>
      </c>
      <c r="O86" s="219">
        <f t="shared" si="3"/>
        <v>32.729146184618841</v>
      </c>
      <c r="P86" s="217">
        <f>(TOCA_current!AI86-(TOCA_current!AI86/TOCA_current!AF86)*LDD_current!D87)*Rates_current!$E$74*100*12</f>
        <v>12241916.491022684</v>
      </c>
      <c r="Q86" s="218">
        <f>(TOCA_current!AI86-LDD_current!D87)*Rates_current!$E$75*100*12</f>
        <v>-1819889.1914998591</v>
      </c>
      <c r="R86" s="218">
        <f>IF(VLOOKUP($B86,TOCA_current!$B:$AH,33,FALSE)=0,(SUMPRODUCT(LS_Demand_Rates_Restatement!$C$4:$Z$4,LS_current!$D87:$AA87)-SUMPRODUCT(LS_Demand_Rates_Restatement!$C$4:$Z$4,LDD_current!$F87:$AC87)),(SUMPRODUCT(LS_Demand_Rates_Restatement!$C$4:$AX$4,LS_current!$D87:$AY87)-SUMPRODUCT(LS_Demand_Rates_Restatement!$C$4:$AX$4,LDD_current!$F87:$BA87))/2)</f>
        <v>389022.65828436916</v>
      </c>
      <c r="S86" s="218">
        <f>+SUMPRODUCT(LS_Demand_Rates_Restatement!$C$7:$Z$7,Demand_current!D87:AA87)-SUMPRODUCT(LS_Demand_Rates_Restatement!$C$7:$Z$7,LDD_current!BB87:BY87)</f>
        <v>829905.75650099327</v>
      </c>
      <c r="T86" s="218">
        <f>-IRD!G87*Rates_current!$H$32</f>
        <v>-216415.24893999999</v>
      </c>
      <c r="U86" s="218">
        <f>+IF(AND(X86&gt;0,V86&gt;0),-1*MIN(X86,V86)*Rates_current!$H$33,IF(AND(X86&lt;0,W86&lt;ABS(X86)),(-1*X86-W86)*Rates_current!$H$33,0))*IF(VLOOKUP($B86,TOCA_current!$B:$AH,33,FALSE)=0,1,0)*(1-TOCA_current!AP86)</f>
        <v>-18.934206192251111</v>
      </c>
      <c r="V86" s="237">
        <f>MAX((TOCA_current!S86/SUMPRODUCT(TOCA_current!$D$4:$D$137,TOCA_current!$S$4:$S$137)-TOCA_current!AF86)*RT1SC!$C$4*VLOOKUP(Init!$R$4,Init!$K:$M,3,FALSE),0)</f>
        <v>5671.6143198668124</v>
      </c>
      <c r="W86" s="237">
        <f>TOCA_current!X86*VLOOKUP(Init!$R$4,Init!$K:$M,3,FALSE)</f>
        <v>0</v>
      </c>
      <c r="X86" s="237">
        <f>IF(TOCA_current!AH86=0,SUM(LS_current!D87:AA87),0)</f>
        <v>-2.288190723858861</v>
      </c>
      <c r="Y86" s="218">
        <f>TOCA_current!D86*SUM('Charges_NonSlice with Prev LS'!P86:U86)</f>
        <v>11424521.531161996</v>
      </c>
      <c r="Z86" s="218">
        <f>TOCA_current!AI86*RT1SC!$C$4*VLOOKUP(Init!$R$4,Init!$K:$M,3,FALSE)+IF(VLOOKUP($B86,TOCA_current!B:AI,33,FALSE)=0,SUM(LS_current!D87:AA87),SUM(LS_current!D87:AY87)/2)</f>
        <v>324446.43276369211</v>
      </c>
      <c r="AA86" s="219">
        <f t="shared" si="4"/>
        <v>35.212350568461794</v>
      </c>
      <c r="AB86" s="224">
        <f>IF(TOCA_current!E86=1,"",AA86/O86-1)</f>
        <v>7.5871346286752184E-2</v>
      </c>
      <c r="AC86" s="235">
        <f t="shared" si="5"/>
        <v>61</v>
      </c>
    </row>
    <row r="87" spans="2:29" x14ac:dyDescent="0.25">
      <c r="B87" s="27">
        <v>10259</v>
      </c>
      <c r="C87" s="28" t="s">
        <v>91</v>
      </c>
      <c r="D87" s="217">
        <f>IF(Init!$R$9="Yes",(TOCA_previous!AB87-(TOCA_previous!AB87/IF(TOCA_previous!Y87=0,1,TOCA_previous!Y87))*LDD_previous!D88),(TOCA_current!AI87-(TOCA_current!AI87/TOCA_current!AF87)*LDD_current!D88))*Rates_previous!$E$74*100*12</f>
        <v>8326991.5266066715</v>
      </c>
      <c r="E87" s="218">
        <f>IF(Init!$R$9="Yes",(TOCA_previous!AB87-LDD_previous!D88),(TOCA_current!AI87-LDD_current!D88))*Rates_previous!$E$75*100*12</f>
        <v>-1280513.1634360321</v>
      </c>
      <c r="F87" s="218">
        <f>IF(VLOOKUP($B87,TOCA_current!$B:$AH,33,FALSE)=0,(SUMPRODUCT(LS_Demand_Rates_Restatement!$C$4:$Z$4,IF(Init!$R$9="Yes",LS_previous!$D88:$AA88,LS_current!$D88:$AA88))-SUMPRODUCT(LS_Demand_Rates_Restatement!$C$4:$Z$4,IF(Init!$R$9="Yes",LDD_previous!$F88:$AC88,LDD_current!$F88:$AC88))),(SUMPRODUCT(LS_Demand_Rates_Restatement!$C$4:$AX$4,IF(Init!$R$9="Yes",LS_previous!$D88:$AY88,LS_current!$D88:$AY88))-SUMPRODUCT(LS_Demand_Rates_Restatement!$C$4:$AX$4,IF(Init!$R$9="Yes",LDD_previous!$F88:$BA88,LDD_current!$F88:$BA88)))/2)</f>
        <v>119669.50944649853</v>
      </c>
      <c r="G87" s="218">
        <f>+SUMPRODUCT(LS_Demand_Rates_Restatement!$C$6:$Z$6,IF(Init!$R$9="Yes",Demand_previous!D88:AA88,Demand_current!D88:AA88))-SUMPRODUCT(LS_Demand_Rates_Restatement!$C$6:$Z$6,IF(Init!$R$9="Yes",LDD_previous!BB88:BY88,LDD_current!BB88:BY88))</f>
        <v>597227.39785455819</v>
      </c>
      <c r="H87" s="218">
        <f>-IRD!C88*Rates_previous!$H$32</f>
        <v>0</v>
      </c>
      <c r="I87" s="218">
        <f>+IF(AND(L87&gt;0,J87&gt;0),-1*MIN(L87,J87)*Rates_previous!$H$33,IF(AND(L87&lt;0,K87&lt;ABS(L87)),(-1*L87-K87)*Rates_previous!$H$33,IF(AND(K87&gt;0,J87&gt;0,L87&lt;=0,ABS(L87)&lt;K87),-1*MIN(K87,K87+L87,J87)*Rates_previous!$H$33,0)))*IF(VLOOKUP($B87,TOCA_current!$B:$AH,33,FALSE)=0,1,0)*(1-TOCA_previous!AI87)</f>
        <v>-116.72036312583145</v>
      </c>
      <c r="J87" s="237">
        <f>MAX(IF(Init!$R$9="Yes",(TOCA_previous!S87/SUMPRODUCT(TOCA_previous!$D$4:$D$137,TOCA_previous!$S$4:$S$137)-TOCA_previous!Y87)*RT1SC!$C$3*VLOOKUP(Init!$R$3,Init!$K:$M,3,FALSE),V87),0)</f>
        <v>0.31897332065594819</v>
      </c>
      <c r="K87" s="237">
        <f>IF(Init!$R$9="Yes",TOCA_previous!W87*VLOOKUP(Init!$R$3,Init!$K:$M,3,FALSE),W87)</f>
        <v>0</v>
      </c>
      <c r="L87" s="237">
        <f>IF(Init!$R$9="No",X87,IF(TOCA_previous!AA87=0,SUM(LS_previous!D88:AA88),0))</f>
        <v>-45.512254239984941</v>
      </c>
      <c r="M87" s="218">
        <f>+TOCA_previous!$D87*SUM('Charges_NonSlice with Prev LS'!D87:I87)</f>
        <v>7763258.5501085706</v>
      </c>
      <c r="N87" s="218">
        <f>IF(Init!$R$9="Yes",TOCA_previous!AB87*RT1SC!$C$3*VLOOKUP(Init!$R$3,Init!$K:$M,3,FALSE)+IF(VLOOKUP($B87,TOCA_current!B:AO,33,FALSE)=0,SUM(LS_previous!D88:AA88),SUM(LS_previous!D88:AY88)/2),Z87)</f>
        <v>237332.51533643602</v>
      </c>
      <c r="O87" s="219">
        <f t="shared" si="3"/>
        <v>32.710471799886292</v>
      </c>
      <c r="P87" s="217">
        <f>(TOCA_current!AI87-(TOCA_current!AI87/TOCA_current!AF87)*LDD_current!D88)*Rates_current!$E$74*100*12</f>
        <v>8814716.8200001884</v>
      </c>
      <c r="Q87" s="218">
        <f>(TOCA_current!AI87-LDD_current!D88)*Rates_current!$E$75*100*12</f>
        <v>-1310400.0405993806</v>
      </c>
      <c r="R87" s="218">
        <f>IF(VLOOKUP($B87,TOCA_current!$B:$AH,33,FALSE)=0,(SUMPRODUCT(LS_Demand_Rates_Restatement!$C$4:$Z$4,LS_current!$D88:$AA88)-SUMPRODUCT(LS_Demand_Rates_Restatement!$C$4:$Z$4,LDD_current!$F88:$AC88)),(SUMPRODUCT(LS_Demand_Rates_Restatement!$C$4:$AX$4,LS_current!$D88:$AY88)-SUMPRODUCT(LS_Demand_Rates_Restatement!$C$4:$AX$4,LDD_current!$F88:$BA88))/2)</f>
        <v>256621.70904149208</v>
      </c>
      <c r="S87" s="218">
        <f>+SUMPRODUCT(LS_Demand_Rates_Restatement!$C$7:$Z$7,Demand_current!D88:AA88)-SUMPRODUCT(LS_Demand_Rates_Restatement!$C$7:$Z$7,LDD_current!BB88:BY88)</f>
        <v>650218.66284693405</v>
      </c>
      <c r="T87" s="218">
        <f>-IRD!G88*Rates_current!$H$32</f>
        <v>0</v>
      </c>
      <c r="U87" s="218">
        <f>+IF(AND(X87&gt;0,V87&gt;0),-1*MIN(X87,V87)*Rates_current!$H$33,IF(AND(X87&lt;0,W87&lt;ABS(X87)),(-1*X87-W87)*Rates_current!$H$33,0))*IF(VLOOKUP($B87,TOCA_current!$B:$AH,33,FALSE)=0,1,0)*(1-TOCA_current!AP87)</f>
        <v>9174.8092966339955</v>
      </c>
      <c r="V87" s="237">
        <f>MAX((TOCA_current!S87/SUMPRODUCT(TOCA_current!$D$4:$D$137,TOCA_current!$S$4:$S$137)-TOCA_current!AF87)*RT1SC!$C$4*VLOOKUP(Init!$R$4,Init!$K:$M,3,FALSE),0)</f>
        <v>1108.7717812180424</v>
      </c>
      <c r="W87" s="237">
        <f>TOCA_current!X87*VLOOKUP(Init!$R$4,Init!$K:$M,3,FALSE)</f>
        <v>0</v>
      </c>
      <c r="X87" s="237">
        <f>IF(TOCA_current!AH87=0,SUM(LS_current!D88:AA88),0)</f>
        <v>3720.8437175878198</v>
      </c>
      <c r="Y87" s="218">
        <f>TOCA_current!D87*SUM('Charges_NonSlice with Prev LS'!P87:U87)</f>
        <v>8420331.960585868</v>
      </c>
      <c r="Z87" s="218">
        <f>TOCA_current!AI87*RT1SC!$C$4*VLOOKUP(Init!$R$4,Init!$K:$M,3,FALSE)+IF(VLOOKUP($B87,TOCA_current!B:AI,33,FALSE)=0,SUM(LS_current!D88:AA88),SUM(LS_current!D88:AY88)/2)</f>
        <v>237338.15354989181</v>
      </c>
      <c r="AA87" s="219">
        <f t="shared" si="4"/>
        <v>35.478206241356794</v>
      </c>
      <c r="AB87" s="224">
        <f>IF(TOCA_current!E87=1,"",AA87/O87-1)</f>
        <v>8.461310061202254E-2</v>
      </c>
      <c r="AC87" s="235">
        <f t="shared" si="5"/>
        <v>7</v>
      </c>
    </row>
    <row r="88" spans="2:29" x14ac:dyDescent="0.25">
      <c r="B88" s="27">
        <v>10260</v>
      </c>
      <c r="C88" s="28" t="s">
        <v>92</v>
      </c>
      <c r="D88" s="217">
        <f>IF(Init!$R$9="Yes",(TOCA_previous!AB88-(TOCA_previous!AB88/IF(TOCA_previous!Y88=0,1,TOCA_previous!Y88))*LDD_previous!D89),(TOCA_current!AI88-(TOCA_current!AI88/TOCA_current!AF88)*LDD_current!D89))*Rates_previous!$E$74*100*12</f>
        <v>8728725.3451200016</v>
      </c>
      <c r="E88" s="218">
        <f>IF(Init!$R$9="Yes",(TOCA_previous!AB88-LDD_previous!D89),(TOCA_current!AI88-LDD_current!D89))*Rates_previous!$E$75*100*12</f>
        <v>-1342291.2307200001</v>
      </c>
      <c r="F88" s="218">
        <f>IF(VLOOKUP($B88,TOCA_current!$B:$AH,33,FALSE)=0,(SUMPRODUCT(LS_Demand_Rates_Restatement!$C$4:$Z$4,IF(Init!$R$9="Yes",LS_previous!$D89:$AA89,LS_current!$D89:$AA89))-SUMPRODUCT(LS_Demand_Rates_Restatement!$C$4:$Z$4,IF(Init!$R$9="Yes",LDD_previous!$F89:$AC89,LDD_current!$F89:$AC89))),(SUMPRODUCT(LS_Demand_Rates_Restatement!$C$4:$AX$4,IF(Init!$R$9="Yes",LS_previous!$D89:$AY89,LS_current!$D89:$AY89))-SUMPRODUCT(LS_Demand_Rates_Restatement!$C$4:$AX$4,IF(Init!$R$9="Yes",LDD_previous!$F89:$BA89,LDD_current!$F89:$BA89)))/2)</f>
        <v>-47640.776322606063</v>
      </c>
      <c r="G88" s="218">
        <f>+SUMPRODUCT(LS_Demand_Rates_Restatement!$C$6:$Z$6,IF(Init!$R$9="Yes",Demand_previous!D89:AA89,Demand_current!D89:AA89))-SUMPRODUCT(LS_Demand_Rates_Restatement!$C$6:$Z$6,IF(Init!$R$9="Yes",LDD_previous!BB89:BY89,LDD_current!BB89:BY89))</f>
        <v>454087.58552371798</v>
      </c>
      <c r="H88" s="218">
        <f>-IRD!C89*Rates_previous!$H$32</f>
        <v>0</v>
      </c>
      <c r="I88" s="218">
        <f>+IF(AND(L88&gt;0,J88&gt;0),-1*MIN(L88,J88)*Rates_previous!$H$33,IF(AND(L88&lt;0,K88&lt;ABS(L88)),(-1*L88-K88)*Rates_previous!$H$33,IF(AND(K88&gt;0,J88&gt;0,L88&lt;=0,ABS(L88)&lt;K88),-1*MIN(K88,K88+L88,J88)*Rates_previous!$H$33,0)))*IF(VLOOKUP($B88,TOCA_current!$B:$AH,33,FALSE)=0,1,0)*(1-TOCA_previous!AI88)</f>
        <v>-16104.002116876774</v>
      </c>
      <c r="J88" s="237">
        <f>MAX(IF(Init!$R$9="Yes",(TOCA_previous!S88/SUMPRODUCT(TOCA_previous!$D$4:$D$137,TOCA_previous!$S$4:$S$137)-TOCA_previous!Y88)*RT1SC!$C$3*VLOOKUP(Init!$R$3,Init!$K:$M,3,FALSE),V88),0)</f>
        <v>0</v>
      </c>
      <c r="K88" s="237">
        <f>IF(Init!$R$9="Yes",TOCA_previous!W88*VLOOKUP(Init!$R$3,Init!$K:$M,3,FALSE),W88)</f>
        <v>0</v>
      </c>
      <c r="L88" s="237">
        <f>IF(Init!$R$9="No",X88,IF(TOCA_previous!AA88=0,SUM(LS_previous!D89:AA89),0))</f>
        <v>-5834.783375679991</v>
      </c>
      <c r="M88" s="218">
        <f>+TOCA_previous!$D88*SUM('Charges_NonSlice with Prev LS'!D88:I88)</f>
        <v>7776776.9214842366</v>
      </c>
      <c r="N88" s="218">
        <f>IF(Init!$R$9="Yes",TOCA_previous!AB88*RT1SC!$C$3*VLOOKUP(Init!$R$3,Init!$K:$M,3,FALSE)+IF(VLOOKUP($B88,TOCA_current!B:AO,33,FALSE)=0,SUM(LS_previous!D89:AA89),SUM(LS_previous!D89:AY89)/2),Z88)</f>
        <v>225378.30975195204</v>
      </c>
      <c r="O88" s="219">
        <f t="shared" si="3"/>
        <v>34.505436348525464</v>
      </c>
      <c r="P88" s="217">
        <f>(TOCA_current!AI88-(TOCA_current!AI88/TOCA_current!AF88)*LDD_current!D89)*Rates_current!$E$74*100*12</f>
        <v>9095069.1137020588</v>
      </c>
      <c r="Q88" s="218">
        <f>(TOCA_current!AI88-LDD_current!D89)*Rates_current!$E$75*100*12</f>
        <v>-1352077.3473751931</v>
      </c>
      <c r="R88" s="218">
        <f>IF(VLOOKUP($B88,TOCA_current!$B:$AH,33,FALSE)=0,(SUMPRODUCT(LS_Demand_Rates_Restatement!$C$4:$Z$4,LS_current!$D89:$AA89)-SUMPRODUCT(LS_Demand_Rates_Restatement!$C$4:$Z$4,LDD_current!$F89:$AC89)),(SUMPRODUCT(LS_Demand_Rates_Restatement!$C$4:$AX$4,LS_current!$D89:$AY89)-SUMPRODUCT(LS_Demand_Rates_Restatement!$C$4:$AX$4,LDD_current!$F89:$BA89))/2)</f>
        <v>157293.93266494441</v>
      </c>
      <c r="S88" s="218">
        <f>+SUMPRODUCT(LS_Demand_Rates_Restatement!$C$7:$Z$7,Demand_current!D89:AA89)-SUMPRODUCT(LS_Demand_Rates_Restatement!$C$7:$Z$7,LDD_current!BB89:BY89)</f>
        <v>487185.83856812667</v>
      </c>
      <c r="T88" s="218">
        <f>-IRD!G89*Rates_current!$H$32</f>
        <v>0</v>
      </c>
      <c r="U88" s="218">
        <f>+IF(AND(X88&gt;0,V88&gt;0),-1*MIN(X88,V88)*Rates_current!$H$33,IF(AND(X88&lt;0,W88&lt;ABS(X88)),(-1*X88-W88)*Rates_current!$H$33,0))*IF(VLOOKUP($B88,TOCA_current!$B:$AH,33,FALSE)=0,1,0)*(1-TOCA_current!AP88)</f>
        <v>38.724250711928107</v>
      </c>
      <c r="V88" s="237">
        <f>MAX((TOCA_current!S88/SUMPRODUCT(TOCA_current!$D$4:$D$137,TOCA_current!$S$4:$S$137)-TOCA_current!AF88)*RT1SC!$C$4*VLOOKUP(Init!$R$4,Init!$K:$M,3,FALSE),0)</f>
        <v>3250.5588315895288</v>
      </c>
      <c r="W88" s="237">
        <f>TOCA_current!X88*VLOOKUP(Init!$R$4,Init!$K:$M,3,FALSE)</f>
        <v>0</v>
      </c>
      <c r="X88" s="237">
        <f>IF(TOCA_current!AH88=0,SUM(LS_current!D89:AA89),0)</f>
        <v>4.3756215493704076</v>
      </c>
      <c r="Y88" s="218">
        <f>TOCA_current!D88*SUM('Charges_NonSlice with Prev LS'!P88:U88)</f>
        <v>8387510.2618106483</v>
      </c>
      <c r="Z88" s="218">
        <f>TOCA_current!AI88*RT1SC!$C$4*VLOOKUP(Init!$R$4,Init!$K:$M,3,FALSE)+IF(VLOOKUP($B88,TOCA_current!B:AI,33,FALSE)=0,SUM(LS_current!D89:AA89),SUM(LS_current!D89:AY89)/2)</f>
        <v>225383.80153050137</v>
      </c>
      <c r="AA88" s="219">
        <f t="shared" si="4"/>
        <v>37.214343732131788</v>
      </c>
      <c r="AB88" s="224">
        <f>IF(TOCA_current!E88=1,"",AA88/O88-1)</f>
        <v>7.8506683881482964E-2</v>
      </c>
      <c r="AC88" s="235">
        <f t="shared" si="5"/>
        <v>43</v>
      </c>
    </row>
    <row r="89" spans="2:29" x14ac:dyDescent="0.25">
      <c r="B89" s="27">
        <v>10273</v>
      </c>
      <c r="C89" s="28" t="s">
        <v>93</v>
      </c>
      <c r="D89" s="217">
        <f>IF(Init!$R$9="Yes",(TOCA_previous!AB89-(TOCA_previous!AB89/IF(TOCA_previous!Y89=0,1,TOCA_previous!Y89))*LDD_previous!D90),(TOCA_current!AI89-(TOCA_current!AI89/TOCA_current!AF89)*LDD_current!D90))*Rates_previous!$E$74*100*12</f>
        <v>1802772.6471482401</v>
      </c>
      <c r="E89" s="218">
        <f>IF(Init!$R$9="Yes",(TOCA_previous!AB89-LDD_previous!D90),(TOCA_current!AI89-LDD_current!D90))*Rates_previous!$E$75*100*12</f>
        <v>-277227.86770944</v>
      </c>
      <c r="F89" s="218">
        <f>IF(VLOOKUP($B89,TOCA_current!$B:$AH,33,FALSE)=0,(SUMPRODUCT(LS_Demand_Rates_Restatement!$C$4:$Z$4,IF(Init!$R$9="Yes",LS_previous!$D90:$AA90,LS_current!$D90:$AA90))-SUMPRODUCT(LS_Demand_Rates_Restatement!$C$4:$Z$4,IF(Init!$R$9="Yes",LDD_previous!$F90:$AC90,LDD_current!$F90:$AC90))),(SUMPRODUCT(LS_Demand_Rates_Restatement!$C$4:$AX$4,IF(Init!$R$9="Yes",LS_previous!$D90:$AY90,LS_current!$D90:$AY90))-SUMPRODUCT(LS_Demand_Rates_Restatement!$C$4:$AX$4,IF(Init!$R$9="Yes",LDD_previous!$F90:$BA90,LDD_current!$F90:$BA90)))/2)</f>
        <v>430420.03028417879</v>
      </c>
      <c r="G89" s="218">
        <f>+SUMPRODUCT(LS_Demand_Rates_Restatement!$C$6:$Z$6,IF(Init!$R$9="Yes",Demand_previous!D90:AA90,Demand_current!D90:AA90))-SUMPRODUCT(LS_Demand_Rates_Restatement!$C$6:$Z$6,IF(Init!$R$9="Yes",LDD_previous!BB90:BY90,LDD_current!BB90:BY90))</f>
        <v>212213.34790827593</v>
      </c>
      <c r="H89" s="218">
        <f>-IRD!C90*Rates_previous!$H$32</f>
        <v>-95220.25</v>
      </c>
      <c r="I89" s="218">
        <f>+IF(AND(L89&gt;0,J89&gt;0),-1*MIN(L89,J89)*Rates_previous!$H$33,IF(AND(L89&lt;0,K89&lt;ABS(L89)),(-1*L89-K89)*Rates_previous!$H$33,IF(AND(K89&gt;0,J89&gt;0,L89&lt;=0,ABS(L89)&lt;K89),-1*MIN(K89,K89+L89,J89)*Rates_previous!$H$33,0)))*IF(VLOOKUP($B89,TOCA_current!$B:$AH,33,FALSE)=0,1,0)*(1-TOCA_previous!AI89)</f>
        <v>0</v>
      </c>
      <c r="J89" s="237">
        <f>MAX(IF(Init!$R$9="Yes",(TOCA_previous!S89/SUMPRODUCT(TOCA_previous!$D$4:$D$137,TOCA_previous!$S$4:$S$137)-TOCA_previous!Y89)*RT1SC!$C$3*VLOOKUP(Init!$R$3,Init!$K:$M,3,FALSE),V89),0)</f>
        <v>0</v>
      </c>
      <c r="K89" s="237">
        <f>IF(Init!$R$9="Yes",TOCA_previous!W89*VLOOKUP(Init!$R$3,Init!$K:$M,3,FALSE),W89)</f>
        <v>0</v>
      </c>
      <c r="L89" s="237">
        <f>IF(Init!$R$9="No",X89,IF(TOCA_previous!AA89=0,SUM(LS_previous!D90:AA90),0))</f>
        <v>16754.858368000005</v>
      </c>
      <c r="M89" s="218">
        <f>+TOCA_previous!$D89*SUM('Charges_NonSlice with Prev LS'!D89:I89)</f>
        <v>2072957.9076312552</v>
      </c>
      <c r="N89" s="218">
        <f>IF(Init!$R$9="Yes",TOCA_previous!AB89*RT1SC!$C$3*VLOOKUP(Init!$R$3,Init!$K:$M,3,FALSE)+IF(VLOOKUP($B89,TOCA_current!B:AO,33,FALSE)=0,SUM(LS_previous!D90:AA90),SUM(LS_previous!D90:AY90)/2),Z89)</f>
        <v>68492.933234800003</v>
      </c>
      <c r="O89" s="219">
        <f t="shared" si="3"/>
        <v>30.2652815367823</v>
      </c>
      <c r="P89" s="217">
        <f>(TOCA_current!AI89-(TOCA_current!AI89/TOCA_current!AF89)*LDD_current!D90)*Rates_current!$E$74*100*12</f>
        <v>1893904.1602151152</v>
      </c>
      <c r="Q89" s="218">
        <f>(TOCA_current!AI89-LDD_current!D90)*Rates_current!$E$75*100*12</f>
        <v>-281548.70305149182</v>
      </c>
      <c r="R89" s="218">
        <f>IF(VLOOKUP($B89,TOCA_current!$B:$AH,33,FALSE)=0,(SUMPRODUCT(LS_Demand_Rates_Restatement!$C$4:$Z$4,LS_current!$D90:$AA90)-SUMPRODUCT(LS_Demand_Rates_Restatement!$C$4:$Z$4,LDD_current!$F90:$AC90)),(SUMPRODUCT(LS_Demand_Rates_Restatement!$C$4:$AX$4,LS_current!$D90:$AY90)-SUMPRODUCT(LS_Demand_Rates_Restatement!$C$4:$AX$4,LDD_current!$F90:$BA90))/2)</f>
        <v>206796.57771079973</v>
      </c>
      <c r="S89" s="218">
        <f>+SUMPRODUCT(LS_Demand_Rates_Restatement!$C$7:$Z$7,Demand_current!D90:AA90)-SUMPRODUCT(LS_Demand_Rates_Restatement!$C$7:$Z$7,LDD_current!BB90:BY90)</f>
        <v>231018.89935068178</v>
      </c>
      <c r="T89" s="218">
        <f>-IRD!G90*Rates_current!$H$32</f>
        <v>-112074.23424999999</v>
      </c>
      <c r="U89" s="218">
        <f>+IF(AND(X89&gt;0,V89&gt;0),-1*MIN(X89,V89)*Rates_current!$H$33,IF(AND(X89&lt;0,W89&lt;ABS(X89)),(-1*X89-W89)*Rates_current!$H$33,0))*IF(VLOOKUP($B89,TOCA_current!$B:$AH,33,FALSE)=0,1,0)*(1-TOCA_current!AP89)</f>
        <v>7.6982980945671642</v>
      </c>
      <c r="V89" s="237">
        <f>MAX((TOCA_current!S89/SUMPRODUCT(TOCA_current!$D$4:$D$137,TOCA_current!$S$4:$S$137)-TOCA_current!AF89)*RT1SC!$C$4*VLOOKUP(Init!$R$4,Init!$K:$M,3,FALSE),0)</f>
        <v>0.94818023177400312</v>
      </c>
      <c r="W89" s="237">
        <f>TOCA_current!X89*VLOOKUP(Init!$R$4,Init!$K:$M,3,FALSE)</f>
        <v>9205.6319999999996</v>
      </c>
      <c r="X89" s="237">
        <f>IF(TOCA_current!AH89=0,SUM(LS_current!D90:AA90),0)</f>
        <v>8131.4549746542698</v>
      </c>
      <c r="Y89" s="218">
        <f>TOCA_current!D89*SUM('Charges_NonSlice with Prev LS'!P89:U89)</f>
        <v>1938104.3982731993</v>
      </c>
      <c r="Z89" s="218">
        <f>TOCA_current!AI89*RT1SC!$C$4*VLOOKUP(Init!$R$4,Init!$K:$M,3,FALSE)+IF(VLOOKUP($B89,TOCA_current!B:AI,33,FALSE)=0,SUM(LS_current!D90:AA90),SUM(LS_current!D90:AY90)/2)</f>
        <v>59288.530120414267</v>
      </c>
      <c r="AA89" s="219">
        <f t="shared" si="4"/>
        <v>32.689364946928748</v>
      </c>
      <c r="AB89" s="224">
        <f>IF(TOCA_current!E89=1,"",AA89/O89-1)</f>
        <v>8.0094527030927676E-2</v>
      </c>
      <c r="AC89" s="235">
        <f t="shared" si="5"/>
        <v>17</v>
      </c>
    </row>
    <row r="90" spans="2:29" x14ac:dyDescent="0.25">
      <c r="B90" s="27">
        <v>10278</v>
      </c>
      <c r="C90" s="28" t="s">
        <v>94</v>
      </c>
      <c r="D90" s="217">
        <f>IF(Init!$R$9="Yes",(TOCA_previous!AB90-(TOCA_previous!AB90/IF(TOCA_previous!Y90=0,1,TOCA_previous!Y90))*LDD_previous!D91),(TOCA_current!AI90-(TOCA_current!AI90/TOCA_current!AF90)*LDD_current!D91))*Rates_previous!$E$74*100*12</f>
        <v>11033810.76299176</v>
      </c>
      <c r="E90" s="218">
        <f>IF(Init!$R$9="Yes",(TOCA_previous!AB90-LDD_previous!D91),(TOCA_current!AI90-LDD_current!D91))*Rates_previous!$E$75*100*12</f>
        <v>-1696764.0569499647</v>
      </c>
      <c r="F90" s="218">
        <f>IF(VLOOKUP($B90,TOCA_current!$B:$AH,33,FALSE)=0,(SUMPRODUCT(LS_Demand_Rates_Restatement!$C$4:$Z$4,IF(Init!$R$9="Yes",LS_previous!$D91:$AA91,LS_current!$D91:$AA91))-SUMPRODUCT(LS_Demand_Rates_Restatement!$C$4:$Z$4,IF(Init!$R$9="Yes",LDD_previous!$F91:$AC91,LDD_current!$F91:$AC91))),(SUMPRODUCT(LS_Demand_Rates_Restatement!$C$4:$AX$4,IF(Init!$R$9="Yes",LS_previous!$D91:$AY91,LS_current!$D91:$AY91))-SUMPRODUCT(LS_Demand_Rates_Restatement!$C$4:$AX$4,IF(Init!$R$9="Yes",LDD_previous!$F91:$BA91,LDD_current!$F91:$BA91)))/2)</f>
        <v>91750.657486260272</v>
      </c>
      <c r="G90" s="218">
        <f>+SUMPRODUCT(LS_Demand_Rates_Restatement!$C$6:$Z$6,IF(Init!$R$9="Yes",Demand_previous!D91:AA91,Demand_current!D91:AA91))-SUMPRODUCT(LS_Demand_Rates_Restatement!$C$6:$Z$6,IF(Init!$R$9="Yes",LDD_previous!BB91:BY91,LDD_current!BB91:BY91))</f>
        <v>447984.4811096004</v>
      </c>
      <c r="H90" s="218">
        <f>-IRD!C91*Rates_previous!$H$32</f>
        <v>0</v>
      </c>
      <c r="I90" s="218">
        <f>+IF(AND(L90&gt;0,J90&gt;0),-1*MIN(L90,J90)*Rates_previous!$H$33,IF(AND(L90&lt;0,K90&lt;ABS(L90)),(-1*L90-K90)*Rates_previous!$H$33,IF(AND(K90&gt;0,J90&gt;0,L90&lt;=0,ABS(L90)&lt;K90),-1*MIN(K90,K90+L90,J90)*Rates_previous!$H$33,0)))*IF(VLOOKUP($B90,TOCA_current!$B:$AH,33,FALSE)=0,1,0)*(1-TOCA_previous!AI90)</f>
        <v>0</v>
      </c>
      <c r="J90" s="237">
        <f>MAX(IF(Init!$R$9="Yes",(TOCA_previous!S90/SUMPRODUCT(TOCA_previous!$D$4:$D$137,TOCA_previous!$S$4:$S$137)-TOCA_previous!Y90)*RT1SC!$C$3*VLOOKUP(Init!$R$3,Init!$K:$M,3,FALSE),V90),0)</f>
        <v>0</v>
      </c>
      <c r="K90" s="237">
        <f>IF(Init!$R$9="Yes",TOCA_previous!W90*VLOOKUP(Init!$R$3,Init!$K:$M,3,FALSE),W90)</f>
        <v>23573.16</v>
      </c>
      <c r="L90" s="237">
        <f>IF(Init!$R$9="No",X90,IF(TOCA_previous!AA90=0,SUM(LS_previous!D91:AA91),0))</f>
        <v>0</v>
      </c>
      <c r="M90" s="218">
        <f>+TOCA_previous!$D90*SUM('Charges_NonSlice with Prev LS'!D90:I90)</f>
        <v>0</v>
      </c>
      <c r="N90" s="218">
        <f>IF(Init!$R$9="Yes",TOCA_previous!AB90*RT1SC!$C$3*VLOOKUP(Init!$R$3,Init!$K:$M,3,FALSE)+IF(VLOOKUP($B90,TOCA_current!B:AO,33,FALSE)=0,SUM(LS_previous!D91:AA91),SUM(LS_previous!D91:AY91)/2),Z90)</f>
        <v>316044.83540019597</v>
      </c>
      <c r="O90" s="219">
        <f t="shared" si="3"/>
        <v>0</v>
      </c>
      <c r="P90" s="217">
        <f>(TOCA_current!AI90-(TOCA_current!AI90/TOCA_current!AF90)*LDD_current!D91)*Rates_current!$E$74*100*12</f>
        <v>11689509.944242328</v>
      </c>
      <c r="Q90" s="218">
        <f>(TOCA_current!AI90-LDD_current!D91)*Rates_current!$E$75*100*12</f>
        <v>-1737768.1686570258</v>
      </c>
      <c r="R90" s="218">
        <f>IF(VLOOKUP($B90,TOCA_current!$B:$AH,33,FALSE)=0,(SUMPRODUCT(LS_Demand_Rates_Restatement!$C$4:$Z$4,LS_current!$D91:$AA91)-SUMPRODUCT(LS_Demand_Rates_Restatement!$C$4:$Z$4,LDD_current!$F91:$AC91)),(SUMPRODUCT(LS_Demand_Rates_Restatement!$C$4:$AX$4,LS_current!$D91:$AY91)-SUMPRODUCT(LS_Demand_Rates_Restatement!$C$4:$AX$4,LDD_current!$F91:$BA91))/2)</f>
        <v>57301.463529348839</v>
      </c>
      <c r="S90" s="218">
        <f>+SUMPRODUCT(LS_Demand_Rates_Restatement!$C$7:$Z$7,Demand_current!D91:AA91)-SUMPRODUCT(LS_Demand_Rates_Restatement!$C$7:$Z$7,LDD_current!BB91:BY91)</f>
        <v>-37244.019919667306</v>
      </c>
      <c r="T90" s="218">
        <f>-IRD!G91*Rates_current!$H$32</f>
        <v>0</v>
      </c>
      <c r="U90" s="218">
        <f>+IF(AND(X90&gt;0,V90&gt;0),-1*MIN(X90,V90)*Rates_current!$H$33,IF(AND(X90&lt;0,W90&lt;ABS(X90)),(-1*X90-W90)*Rates_current!$H$33,0))*IF(VLOOKUP($B90,TOCA_current!$B:$AH,33,FALSE)=0,1,0)*(1-TOCA_current!AP90)</f>
        <v>0</v>
      </c>
      <c r="V90" s="237">
        <f>MAX((TOCA_current!S90/SUMPRODUCT(TOCA_current!$D$4:$D$137,TOCA_current!$S$4:$S$137)-TOCA_current!AF90)*RT1SC!$C$4*VLOOKUP(Init!$R$4,Init!$K:$M,3,FALSE),0)</f>
        <v>2.4766069914108053</v>
      </c>
      <c r="W90" s="237">
        <f>TOCA_current!X90*VLOOKUP(Init!$R$4,Init!$K:$M,3,FALSE)</f>
        <v>13711.823999999999</v>
      </c>
      <c r="X90" s="237">
        <f>IF(TOCA_current!AH90=0,SUM(LS_current!D91:AA91),0)</f>
        <v>0</v>
      </c>
      <c r="Y90" s="218">
        <f>TOCA_current!D90*SUM('Charges_NonSlice with Prev LS'!P90:U90)</f>
        <v>0</v>
      </c>
      <c r="Z90" s="218">
        <f>TOCA_current!AI90*RT1SC!$C$4*VLOOKUP(Init!$R$4,Init!$K:$M,3,FALSE)+IF(VLOOKUP($B90,TOCA_current!B:AI,33,FALSE)=0,SUM(LS_current!D91:AA91),SUM(LS_current!D91:AY91)/2)</f>
        <v>312505.93614520796</v>
      </c>
      <c r="AA90" s="219">
        <f t="shared" si="4"/>
        <v>0</v>
      </c>
      <c r="AB90" s="224" t="str">
        <f>IF(TOCA_current!E90=1,"",AA90/O90-1)</f>
        <v/>
      </c>
      <c r="AC90" s="235" t="str">
        <f t="shared" si="5"/>
        <v/>
      </c>
    </row>
    <row r="91" spans="2:29" x14ac:dyDescent="0.25">
      <c r="B91" s="27">
        <v>10279</v>
      </c>
      <c r="C91" s="28" t="s">
        <v>95</v>
      </c>
      <c r="D91" s="217">
        <f>IF(Init!$R$9="Yes",(TOCA_previous!AB91-(TOCA_previous!AB91/IF(TOCA_previous!Y91=0,1,TOCA_previous!Y91))*LDD_previous!D92),(TOCA_current!AI91-(TOCA_current!AI91/TOCA_current!AF91)*LDD_current!D92))*Rates_previous!$E$74*100*12</f>
        <v>20613883.156920001</v>
      </c>
      <c r="E91" s="218">
        <f>IF(Init!$R$9="Yes",(TOCA_previous!AB91-LDD_previous!D92),(TOCA_current!AI91-LDD_current!D92))*Rates_previous!$E$75*100*12</f>
        <v>-3169974.2515200004</v>
      </c>
      <c r="F91" s="218">
        <f>IF(VLOOKUP($B91,TOCA_current!$B:$AH,33,FALSE)=0,(SUMPRODUCT(LS_Demand_Rates_Restatement!$C$4:$Z$4,IF(Init!$R$9="Yes",LS_previous!$D92:$AA92,LS_current!$D92:$AA92))-SUMPRODUCT(LS_Demand_Rates_Restatement!$C$4:$Z$4,IF(Init!$R$9="Yes",LDD_previous!$F92:$AC92,LDD_current!$F92:$AC92))),(SUMPRODUCT(LS_Demand_Rates_Restatement!$C$4:$AX$4,IF(Init!$R$9="Yes",LS_previous!$D92:$AY92,LS_current!$D92:$AY92))-SUMPRODUCT(LS_Demand_Rates_Restatement!$C$4:$AX$4,IF(Init!$R$9="Yes",LDD_previous!$F92:$BA92,LDD_current!$F92:$BA92)))/2)</f>
        <v>4326570.3869670182</v>
      </c>
      <c r="G91" s="218">
        <f>+SUMPRODUCT(LS_Demand_Rates_Restatement!$C$6:$Z$6,IF(Init!$R$9="Yes",Demand_previous!D92:AA92,Demand_current!D92:AA92))-SUMPRODUCT(LS_Demand_Rates_Restatement!$C$6:$Z$6,IF(Init!$R$9="Yes",LDD_previous!BB92:BY92,LDD_current!BB92:BY92))</f>
        <v>176984.67843750006</v>
      </c>
      <c r="H91" s="218">
        <f>-IRD!C92*Rates_previous!$H$32</f>
        <v>0</v>
      </c>
      <c r="I91" s="218">
        <f>+IF(AND(L91&gt;0,J91&gt;0),-1*MIN(L91,J91)*Rates_previous!$H$33,IF(AND(L91&lt;0,K91&lt;ABS(L91)),(-1*L91-K91)*Rates_previous!$H$33,IF(AND(K91&gt;0,J91&gt;0,L91&lt;=0,ABS(L91)&lt;K91),-1*MIN(K91,K91+L91,J91)*Rates_previous!$H$33,0)))*IF(VLOOKUP($B91,TOCA_current!$B:$AH,33,FALSE)=0,1,0)*(1-TOCA_previous!AI91)</f>
        <v>65329.525166542786</v>
      </c>
      <c r="J91" s="237">
        <f>MAX(IF(Init!$R$9="Yes",(TOCA_previous!S91/SUMPRODUCT(TOCA_previous!$D$4:$D$137,TOCA_previous!$S$4:$S$137)-TOCA_previous!Y91)*RT1SC!$C$3*VLOOKUP(Init!$R$3,Init!$K:$M,3,FALSE),V91),0)</f>
        <v>23670.117813964778</v>
      </c>
      <c r="K91" s="237">
        <f>IF(Init!$R$9="Yes",TOCA_previous!W91*VLOOKUP(Init!$R$3,Init!$K:$M,3,FALSE),W91)</f>
        <v>0</v>
      </c>
      <c r="L91" s="237">
        <f>IF(Init!$R$9="No",X91,IF(TOCA_previous!AA91=0,SUM(LS_previous!D92:AA92),0))</f>
        <v>150608.45384911998</v>
      </c>
      <c r="M91" s="218">
        <f>+TOCA_previous!$D91*SUM('Charges_NonSlice with Prev LS'!D91:I91)</f>
        <v>22012793.495971061</v>
      </c>
      <c r="N91" s="218">
        <f>IF(Init!$R$9="Yes",TOCA_previous!AB91*RT1SC!$C$3*VLOOKUP(Init!$R$3,Init!$K:$M,3,FALSE)+IF(VLOOKUP($B91,TOCA_current!B:AO,33,FALSE)=0,SUM(LS_previous!D92:AA92),SUM(LS_previous!D92:AY92)/2),Z91)</f>
        <v>696644.61578973196</v>
      </c>
      <c r="O91" s="219">
        <f t="shared" si="3"/>
        <v>31.59831138724422</v>
      </c>
      <c r="P91" s="217">
        <f>(TOCA_current!AI91-(TOCA_current!AI91/TOCA_current!AF91)*LDD_current!D92)*Rates_current!$E$74*100*12</f>
        <v>22733588.505878966</v>
      </c>
      <c r="Q91" s="218">
        <f>(TOCA_current!AI91-LDD_current!D92)*Rates_current!$E$75*100*12</f>
        <v>-3379586.197650848</v>
      </c>
      <c r="R91" s="218">
        <f>IF(VLOOKUP($B91,TOCA_current!$B:$AH,33,FALSE)=0,(SUMPRODUCT(LS_Demand_Rates_Restatement!$C$4:$Z$4,LS_current!$D92:$AA92)-SUMPRODUCT(LS_Demand_Rates_Restatement!$C$4:$Z$4,LDD_current!$F92:$AC92)),(SUMPRODUCT(LS_Demand_Rates_Restatement!$C$4:$AX$4,LS_current!$D92:$AY92)-SUMPRODUCT(LS_Demand_Rates_Restatement!$C$4:$AX$4,LDD_current!$F92:$BA92))/2)</f>
        <v>59193.40081424221</v>
      </c>
      <c r="S91" s="218">
        <f>+SUMPRODUCT(LS_Demand_Rates_Restatement!$C$7:$Z$7,Demand_current!D92:AA92)-SUMPRODUCT(LS_Demand_Rates_Restatement!$C$7:$Z$7,LDD_current!BB92:BY92)</f>
        <v>218194.45522136748</v>
      </c>
      <c r="T91" s="218">
        <f>-IRD!G92*Rates_current!$H$32</f>
        <v>0</v>
      </c>
      <c r="U91" s="218">
        <f>+IF(AND(X91&gt;0,V91&gt;0),-1*MIN(X91,V91)*Rates_current!$H$33,IF(AND(X91&lt;0,W91&lt;ABS(X91)),(-1*X91-W91)*Rates_current!$H$33,0))*IF(VLOOKUP($B91,TOCA_current!$B:$AH,33,FALSE)=0,1,0)*(1-TOCA_current!AP91)</f>
        <v>0</v>
      </c>
      <c r="V91" s="237">
        <f>MAX((TOCA_current!S91/SUMPRODUCT(TOCA_current!$D$4:$D$137,TOCA_current!$S$4:$S$137)-TOCA_current!AF91)*RT1SC!$C$4*VLOOKUP(Init!$R$4,Init!$K:$M,3,FALSE),0)</f>
        <v>0</v>
      </c>
      <c r="W91" s="237">
        <f>TOCA_current!X91*VLOOKUP(Init!$R$4,Init!$K:$M,3,FALSE)</f>
        <v>133314.76800000001</v>
      </c>
      <c r="X91" s="237">
        <f>IF(TOCA_current!AH91=0,SUM(LS_current!D92:AA92),0)</f>
        <v>-4.537405608822155</v>
      </c>
      <c r="Y91" s="218">
        <f>TOCA_current!D91*SUM('Charges_NonSlice with Prev LS'!P91:U91)</f>
        <v>19631390.164263729</v>
      </c>
      <c r="Z91" s="218">
        <f>TOCA_current!AI91*RT1SC!$C$4*VLOOKUP(Init!$R$4,Init!$K:$M,3,FALSE)+IF(VLOOKUP($B91,TOCA_current!B:AI,33,FALSE)=0,SUM(LS_current!D92:AA92),SUM(LS_current!D92:AY92)/2)</f>
        <v>563342.81732601533</v>
      </c>
      <c r="AA91" s="219">
        <f t="shared" si="4"/>
        <v>34.84803490962544</v>
      </c>
      <c r="AB91" s="224">
        <f>IF(TOCA_current!E91=1,"",AA91/O91-1)</f>
        <v>0.10284484770578861</v>
      </c>
      <c r="AC91" s="235">
        <f t="shared" si="5"/>
        <v>2</v>
      </c>
    </row>
    <row r="92" spans="2:29" x14ac:dyDescent="0.25">
      <c r="B92" s="27">
        <v>10284</v>
      </c>
      <c r="C92" s="28" t="s">
        <v>96</v>
      </c>
      <c r="D92" s="217">
        <f>IF(Init!$R$9="Yes",(TOCA_previous!AB92-(TOCA_previous!AB92/IF(TOCA_previous!Y92=0,1,TOCA_previous!Y92))*LDD_previous!D93),(TOCA_current!AI92-(TOCA_current!AI92/TOCA_current!AF92)*LDD_current!D93))*Rates_previous!$E$74*100*12</f>
        <v>3195578.0465344507</v>
      </c>
      <c r="E92" s="218">
        <f>IF(Init!$R$9="Yes",(TOCA_previous!AB92-LDD_previous!D93),(TOCA_current!AI92-LDD_current!D93))*Rates_previous!$E$75*100*12</f>
        <v>-491411.54284830717</v>
      </c>
      <c r="F92" s="218">
        <f>IF(VLOOKUP($B92,TOCA_current!$B:$AH,33,FALSE)=0,(SUMPRODUCT(LS_Demand_Rates_Restatement!$C$4:$Z$4,IF(Init!$R$9="Yes",LS_previous!$D93:$AA93,LS_current!$D93:$AA93))-SUMPRODUCT(LS_Demand_Rates_Restatement!$C$4:$Z$4,IF(Init!$R$9="Yes",LDD_previous!$F93:$AC93,LDD_current!$F93:$AC93))),(SUMPRODUCT(LS_Demand_Rates_Restatement!$C$4:$AX$4,IF(Init!$R$9="Yes",LS_previous!$D93:$AY93,LS_current!$D93:$AY93))-SUMPRODUCT(LS_Demand_Rates_Restatement!$C$4:$AX$4,IF(Init!$R$9="Yes",LDD_previous!$F93:$BA93,LDD_current!$F93:$BA93)))/2)</f>
        <v>32535.919300135058</v>
      </c>
      <c r="G92" s="218">
        <f>+SUMPRODUCT(LS_Demand_Rates_Restatement!$C$6:$Z$6,IF(Init!$R$9="Yes",Demand_previous!D93:AA93,Demand_current!D93:AA93))-SUMPRODUCT(LS_Demand_Rates_Restatement!$C$6:$Z$6,IF(Init!$R$9="Yes",LDD_previous!BB93:BY93,LDD_current!BB93:BY93))</f>
        <v>148331.58680007735</v>
      </c>
      <c r="H92" s="218">
        <f>-IRD!C93*Rates_previous!$H$32</f>
        <v>0</v>
      </c>
      <c r="I92" s="218">
        <f>+IF(AND(L92&gt;0,J92&gt;0),-1*MIN(L92,J92)*Rates_previous!$H$33,IF(AND(L92&lt;0,K92&lt;ABS(L92)),(-1*L92-K92)*Rates_previous!$H$33,IF(AND(K92&gt;0,J92&gt;0,L92&lt;=0,ABS(L92)&lt;K92),-1*MIN(K92,K92+L92,J92)*Rates_previous!$H$33,0)))*IF(VLOOKUP($B92,TOCA_current!$B:$AH,33,FALSE)=0,1,0)*(1-TOCA_previous!AI92)</f>
        <v>-4293.2593941261794</v>
      </c>
      <c r="J92" s="237">
        <f>MAX(IF(Init!$R$9="Yes",(TOCA_previous!S92/SUMPRODUCT(TOCA_previous!$D$4:$D$137,TOCA_previous!$S$4:$S$137)-TOCA_previous!Y92)*RT1SC!$C$3*VLOOKUP(Init!$R$3,Init!$K:$M,3,FALSE),V92),0)</f>
        <v>0</v>
      </c>
      <c r="K92" s="237">
        <f>IF(Init!$R$9="Yes",TOCA_previous!W92*VLOOKUP(Init!$R$3,Init!$K:$M,3,FALSE),W92)</f>
        <v>0</v>
      </c>
      <c r="L92" s="237">
        <f>IF(Init!$R$9="No",X92,IF(TOCA_previous!AA92=0,SUM(LS_previous!D93:AA93),0))</f>
        <v>-1642.2043094399889</v>
      </c>
      <c r="M92" s="218">
        <f>+TOCA_previous!$D92*SUM('Charges_NonSlice with Prev LS'!D92:I92)</f>
        <v>2880740.7503922302</v>
      </c>
      <c r="N92" s="218">
        <f>IF(Init!$R$9="Yes",TOCA_previous!AB92*RT1SC!$C$3*VLOOKUP(Init!$R$3,Init!$K:$M,3,FALSE)+IF(VLOOKUP($B92,TOCA_current!B:AO,33,FALSE)=0,SUM(LS_previous!D93:AA93),SUM(LS_previous!D93:AY93)/2),Z92)</f>
        <v>87721.294641216009</v>
      </c>
      <c r="O92" s="219">
        <f t="shared" si="3"/>
        <v>32.839697158763876</v>
      </c>
      <c r="P92" s="217">
        <f>(TOCA_current!AI92-(TOCA_current!AI92/TOCA_current!AF92)*LDD_current!D93)*Rates_current!$E$74*100*12</f>
        <v>3272509.4840147449</v>
      </c>
      <c r="Q92" s="218">
        <f>(TOCA_current!AI92-LDD_current!D93)*Rates_current!$E$75*100*12</f>
        <v>-486492.833324473</v>
      </c>
      <c r="R92" s="218">
        <f>IF(VLOOKUP($B92,TOCA_current!$B:$AH,33,FALSE)=0,(SUMPRODUCT(LS_Demand_Rates_Restatement!$C$4:$Z$4,LS_current!$D93:$AA93)-SUMPRODUCT(LS_Demand_Rates_Restatement!$C$4:$Z$4,LDD_current!$F93:$AC93)),(SUMPRODUCT(LS_Demand_Rates_Restatement!$C$4:$AX$4,LS_current!$D93:$AY93)-SUMPRODUCT(LS_Demand_Rates_Restatement!$C$4:$AX$4,LDD_current!$F93:$BA93))/2)</f>
        <v>142852.43338862015</v>
      </c>
      <c r="S92" s="218">
        <f>+SUMPRODUCT(LS_Demand_Rates_Restatement!$C$7:$Z$7,Demand_current!D93:AA93)-SUMPRODUCT(LS_Demand_Rates_Restatement!$C$7:$Z$7,LDD_current!BB93:BY93)</f>
        <v>152835.7373233065</v>
      </c>
      <c r="T92" s="218">
        <f>-IRD!G93*Rates_current!$H$32</f>
        <v>0</v>
      </c>
      <c r="U92" s="218">
        <f>+IF(AND(X92&gt;0,V92&gt;0),-1*MIN(X92,V92)*Rates_current!$H$33,IF(AND(X92&lt;0,W92&lt;ABS(X92)),(-1*X92-W92)*Rates_current!$H$33,0))*IF(VLOOKUP($B92,TOCA_current!$B:$AH,33,FALSE)=0,1,0)*(1-TOCA_current!AP92)</f>
        <v>15970.215690110805</v>
      </c>
      <c r="V92" s="237">
        <f>MAX((TOCA_current!S92/SUMPRODUCT(TOCA_current!$D$4:$D$137,TOCA_current!$S$4:$S$137)-TOCA_current!AF92)*RT1SC!$C$4*VLOOKUP(Init!$R$4,Init!$K:$M,3,FALSE),0)</f>
        <v>2544.4219758253116</v>
      </c>
      <c r="W92" s="237">
        <f>TOCA_current!X92*VLOOKUP(Init!$R$4,Init!$K:$M,3,FALSE)</f>
        <v>0</v>
      </c>
      <c r="X92" s="237">
        <f>IF(TOCA_current!AH92=0,SUM(LS_current!D93:AA93),0)</f>
        <v>1909.5705246298753</v>
      </c>
      <c r="Y92" s="218">
        <f>TOCA_current!D92*SUM('Charges_NonSlice with Prev LS'!P92:U92)</f>
        <v>3097675.0370923094</v>
      </c>
      <c r="Z92" s="218">
        <f>TOCA_current!AI92*RT1SC!$C$4*VLOOKUP(Init!$R$4,Init!$K:$M,3,FALSE)+IF(VLOOKUP($B92,TOCA_current!B:AI,33,FALSE)=0,SUM(LS_current!D93:AA93),SUM(LS_current!D93:AY93)/2)</f>
        <v>87723.417201989883</v>
      </c>
      <c r="AA92" s="219">
        <f t="shared" si="4"/>
        <v>35.311837316593305</v>
      </c>
      <c r="AB92" s="224">
        <f>IF(TOCA_current!E92=1,"",AA92/O92-1)</f>
        <v>7.527901813094795E-2</v>
      </c>
      <c r="AC92" s="235">
        <f t="shared" si="5"/>
        <v>69</v>
      </c>
    </row>
    <row r="93" spans="2:29" x14ac:dyDescent="0.25">
      <c r="B93" s="27">
        <v>10285</v>
      </c>
      <c r="C93" s="28" t="s">
        <v>97</v>
      </c>
      <c r="D93" s="217">
        <f>IF(Init!$R$9="Yes",(TOCA_previous!AB93-(TOCA_previous!AB93/IF(TOCA_previous!Y93=0,1,TOCA_previous!Y93))*LDD_previous!D94),(TOCA_current!AI93-(TOCA_current!AI93/TOCA_current!AF93)*LDD_current!D94))*Rates_previous!$E$74*100*12</f>
        <v>2025099.762576401</v>
      </c>
      <c r="E93" s="218">
        <f>IF(Init!$R$9="Yes",(TOCA_previous!AB93-LDD_previous!D94),(TOCA_current!AI93-LDD_current!D94))*Rates_previous!$E$75*100*12</f>
        <v>-311417.02197780483</v>
      </c>
      <c r="F93" s="218">
        <f>IF(VLOOKUP($B93,TOCA_current!$B:$AH,33,FALSE)=0,(SUMPRODUCT(LS_Demand_Rates_Restatement!$C$4:$Z$4,IF(Init!$R$9="Yes",LS_previous!$D94:$AA94,LS_current!$D94:$AA94))-SUMPRODUCT(LS_Demand_Rates_Restatement!$C$4:$Z$4,IF(Init!$R$9="Yes",LDD_previous!$F94:$AC94,LDD_current!$F94:$AC94))),(SUMPRODUCT(LS_Demand_Rates_Restatement!$C$4:$AX$4,IF(Init!$R$9="Yes",LS_previous!$D94:$AY94,LS_current!$D94:$AY94))-SUMPRODUCT(LS_Demand_Rates_Restatement!$C$4:$AX$4,IF(Init!$R$9="Yes",LDD_previous!$F94:$BA94,LDD_current!$F94:$BA94)))/2)</f>
        <v>-1747.0707209699422</v>
      </c>
      <c r="G93" s="218">
        <f>+SUMPRODUCT(LS_Demand_Rates_Restatement!$C$6:$Z$6,IF(Init!$R$9="Yes",Demand_previous!D94:AA94,Demand_current!D94:AA94))-SUMPRODUCT(LS_Demand_Rates_Restatement!$C$6:$Z$6,IF(Init!$R$9="Yes",LDD_previous!BB94:BY94,LDD_current!BB94:BY94))</f>
        <v>107164.03250963948</v>
      </c>
      <c r="H93" s="218">
        <f>-IRD!C94*Rates_previous!$H$32</f>
        <v>0</v>
      </c>
      <c r="I93" s="218">
        <f>+IF(AND(L93&gt;0,J93&gt;0),-1*MIN(L93,J93)*Rates_previous!$H$33,IF(AND(L93&lt;0,K93&lt;ABS(L93)),(-1*L93-K93)*Rates_previous!$H$33,IF(AND(K93&gt;0,J93&gt;0,L93&lt;=0,ABS(L93)&lt;K93),-1*MIN(K93,K93+L93,J93)*Rates_previous!$H$33,0)))*IF(VLOOKUP($B93,TOCA_current!$B:$AH,33,FALSE)=0,1,0)*(1-TOCA_previous!AI93)</f>
        <v>3.2601840082089213</v>
      </c>
      <c r="J93" s="237">
        <f>MAX(IF(Init!$R$9="Yes",(TOCA_previous!S93/SUMPRODUCT(TOCA_previous!$D$4:$D$137,TOCA_previous!$S$4:$S$137)-TOCA_previous!Y93)*RT1SC!$C$3*VLOOKUP(Init!$R$3,Init!$K:$M,3,FALSE),V93),0)</f>
        <v>1.2646147891257187</v>
      </c>
      <c r="K93" s="237">
        <f>IF(Init!$R$9="Yes",TOCA_previous!W93*VLOOKUP(Init!$R$3,Init!$K:$M,3,FALSE),W93)</f>
        <v>832.2</v>
      </c>
      <c r="L93" s="237">
        <f>IF(Init!$R$9="No",X93,IF(TOCA_previous!AA93=0,SUM(LS_previous!D94:AA94),0))</f>
        <v>0</v>
      </c>
      <c r="M93" s="218">
        <f>+TOCA_previous!$D93*SUM('Charges_NonSlice with Prev LS'!D93:I93)</f>
        <v>0</v>
      </c>
      <c r="N93" s="218">
        <f>IF(Init!$R$9="Yes",TOCA_previous!AB93*RT1SC!$C$3*VLOOKUP(Init!$R$3,Init!$K:$M,3,FALSE)+IF(VLOOKUP($B93,TOCA_current!B:AO,33,FALSE)=0,SUM(LS_previous!D94:AA94),SUM(LS_previous!D94:AY94)/2),Z93)</f>
        <v>57429.263102148005</v>
      </c>
      <c r="O93" s="219">
        <f t="shared" si="3"/>
        <v>0</v>
      </c>
      <c r="P93" s="217">
        <f>(TOCA_current!AI93-(TOCA_current!AI93/TOCA_current!AF93)*LDD_current!D94)*Rates_current!$E$74*100*12</f>
        <v>2139685.36997589</v>
      </c>
      <c r="Q93" s="218">
        <f>(TOCA_current!AI93-LDD_current!D94)*Rates_current!$E$75*100*12</f>
        <v>-318086.6558667561</v>
      </c>
      <c r="R93" s="218">
        <f>IF(VLOOKUP($B93,TOCA_current!$B:$AH,33,FALSE)=0,(SUMPRODUCT(LS_Demand_Rates_Restatement!$C$4:$Z$4,LS_current!$D94:$AA94)-SUMPRODUCT(LS_Demand_Rates_Restatement!$C$4:$Z$4,LDD_current!$F94:$AC94)),(SUMPRODUCT(LS_Demand_Rates_Restatement!$C$4:$AX$4,LS_current!$D94:$AY94)-SUMPRODUCT(LS_Demand_Rates_Restatement!$C$4:$AX$4,LDD_current!$F94:$BA94))/2)</f>
        <v>-5217.0115085889456</v>
      </c>
      <c r="S93" s="218">
        <f>+SUMPRODUCT(LS_Demand_Rates_Restatement!$C$7:$Z$7,Demand_current!D94:AA94)-SUMPRODUCT(LS_Demand_Rates_Restatement!$C$7:$Z$7,LDD_current!BB94:BY94)</f>
        <v>-7797.0422058420136</v>
      </c>
      <c r="T93" s="218">
        <f>-IRD!G94*Rates_current!$H$32</f>
        <v>0</v>
      </c>
      <c r="U93" s="218">
        <f>+IF(AND(X93&gt;0,V93&gt;0),-1*MIN(X93,V93)*Rates_current!$H$33,IF(AND(X93&lt;0,W93&lt;ABS(X93)),(-1*X93-W93)*Rates_current!$H$33,0))*IF(VLOOKUP($B93,TOCA_current!$B:$AH,33,FALSE)=0,1,0)*(1-TOCA_current!AP93)</f>
        <v>0</v>
      </c>
      <c r="V93" s="237">
        <f>MAX((TOCA_current!S93/SUMPRODUCT(TOCA_current!$D$4:$D$137,TOCA_current!$S$4:$S$137)-TOCA_current!AF93)*RT1SC!$C$4*VLOOKUP(Init!$R$4,Init!$K:$M,3,FALSE),0)</f>
        <v>80.275599623717312</v>
      </c>
      <c r="W93" s="237">
        <f>TOCA_current!X93*VLOOKUP(Init!$R$4,Init!$K:$M,3,FALSE)</f>
        <v>0</v>
      </c>
      <c r="X93" s="237">
        <f>IF(TOCA_current!AH93=0,SUM(LS_current!D94:AA94),0)</f>
        <v>0</v>
      </c>
      <c r="Y93" s="218">
        <f>TOCA_current!D93*SUM('Charges_NonSlice with Prev LS'!P93:U93)</f>
        <v>0</v>
      </c>
      <c r="Z93" s="218">
        <f>TOCA_current!AI93*RT1SC!$C$4*VLOOKUP(Init!$R$4,Init!$K:$M,3,FALSE)+IF(VLOOKUP($B93,TOCA_current!B:AI,33,FALSE)=0,SUM(LS_current!D94:AA94),SUM(LS_current!D94:AY94)/2)</f>
        <v>56708.292532679996</v>
      </c>
      <c r="AA93" s="219">
        <f t="shared" si="4"/>
        <v>0</v>
      </c>
      <c r="AB93" s="224" t="str">
        <f>IF(TOCA_current!E93=1,"",AA93/O93-1)</f>
        <v/>
      </c>
      <c r="AC93" s="235" t="str">
        <f t="shared" si="5"/>
        <v/>
      </c>
    </row>
    <row r="94" spans="2:29" x14ac:dyDescent="0.25">
      <c r="B94" s="27">
        <v>10286</v>
      </c>
      <c r="C94" s="28" t="s">
        <v>98</v>
      </c>
      <c r="D94" s="217">
        <f>IF(Init!$R$9="Yes",(TOCA_previous!AB94-(TOCA_previous!AB94/IF(TOCA_previous!Y94=0,1,TOCA_previous!Y94))*LDD_previous!D95),(TOCA_current!AI94-(TOCA_current!AI94/TOCA_current!AF94)*LDD_current!D95))*Rates_previous!$E$74*100*12</f>
        <v>7745296.4866799992</v>
      </c>
      <c r="E94" s="218">
        <f>IF(Init!$R$9="Yes",(TOCA_previous!AB94-LDD_previous!D95),(TOCA_current!AI94-LDD_current!D95))*Rates_previous!$E$75*100*12</f>
        <v>-1191060.9100800001</v>
      </c>
      <c r="F94" s="218">
        <f>IF(VLOOKUP($B94,TOCA_current!$B:$AH,33,FALSE)=0,(SUMPRODUCT(LS_Demand_Rates_Restatement!$C$4:$Z$4,IF(Init!$R$9="Yes",LS_previous!$D95:$AA95,LS_current!$D95:$AA95))-SUMPRODUCT(LS_Demand_Rates_Restatement!$C$4:$Z$4,IF(Init!$R$9="Yes",LDD_previous!$F95:$AC95,LDD_current!$F95:$AC95))),(SUMPRODUCT(LS_Demand_Rates_Restatement!$C$4:$AX$4,IF(Init!$R$9="Yes",LS_previous!$D95:$AY95,LS_current!$D95:$AY95))-SUMPRODUCT(LS_Demand_Rates_Restatement!$C$4:$AX$4,IF(Init!$R$9="Yes",LDD_previous!$F95:$BA95,LDD_current!$F95:$BA95)))/2)</f>
        <v>222280.53199104907</v>
      </c>
      <c r="G94" s="218">
        <f>+SUMPRODUCT(LS_Demand_Rates_Restatement!$C$6:$Z$6,IF(Init!$R$9="Yes",Demand_previous!D95:AA95,Demand_current!D95:AA95))-SUMPRODUCT(LS_Demand_Rates_Restatement!$C$6:$Z$6,IF(Init!$R$9="Yes",LDD_previous!BB95:BY95,LDD_current!BB95:BY95))</f>
        <v>0</v>
      </c>
      <c r="H94" s="218">
        <f>-IRD!C95*Rates_previous!$H$32</f>
        <v>-554081.51</v>
      </c>
      <c r="I94" s="218">
        <f>+IF(AND(L94&gt;0,J94&gt;0),-1*MIN(L94,J94)*Rates_previous!$H$33,IF(AND(L94&lt;0,K94&lt;ABS(L94)),(-1*L94-K94)*Rates_previous!$H$33,IF(AND(K94&gt;0,J94&gt;0,L94&lt;=0,ABS(L94)&lt;K94),-1*MIN(K94,K94+L94,J94)*Rates_previous!$H$33,0)))*IF(VLOOKUP($B94,TOCA_current!$B:$AH,33,FALSE)=0,1,0)*(1-TOCA_previous!AI94)</f>
        <v>0</v>
      </c>
      <c r="J94" s="237">
        <f>MAX(IF(Init!$R$9="Yes",(TOCA_previous!S94/SUMPRODUCT(TOCA_previous!$D$4:$D$137,TOCA_previous!$S$4:$S$137)-TOCA_previous!Y94)*RT1SC!$C$3*VLOOKUP(Init!$R$3,Init!$K:$M,3,FALSE),V94),0)</f>
        <v>0</v>
      </c>
      <c r="K94" s="237">
        <f>IF(Init!$R$9="Yes",TOCA_previous!W94*VLOOKUP(Init!$R$3,Init!$K:$M,3,FALSE),W94)</f>
        <v>9916.32</v>
      </c>
      <c r="L94" s="237">
        <f>IF(Init!$R$9="No",X94,IF(TOCA_previous!AA94=0,SUM(LS_previous!D95:AA95),0))</f>
        <v>0</v>
      </c>
      <c r="M94" s="218">
        <f>+TOCA_previous!$D94*SUM('Charges_NonSlice with Prev LS'!D94:I94)</f>
        <v>6222434.5985910483</v>
      </c>
      <c r="N94" s="218">
        <f>IF(Init!$R$9="Yes",TOCA_previous!AB94*RT1SC!$C$3*VLOOKUP(Init!$R$3,Init!$K:$M,3,FALSE)+IF(VLOOKUP($B94,TOCA_current!B:AO,33,FALSE)=0,SUM(LS_previous!D95:AA95),SUM(LS_previous!D95:AY95)/2),Z94)</f>
        <v>205151.59217038803</v>
      </c>
      <c r="O94" s="219">
        <f t="shared" si="3"/>
        <v>30.330910585490482</v>
      </c>
      <c r="P94" s="217">
        <f>(TOCA_current!AI94-(TOCA_current!AI94/TOCA_current!AF94)*LDD_current!D95)*Rates_current!$E$74*100*12</f>
        <v>7167289.7201437876</v>
      </c>
      <c r="Q94" s="218">
        <f>(TOCA_current!AI94-LDD_current!D95)*Rates_current!$E$75*100*12</f>
        <v>-1065492.7358476096</v>
      </c>
      <c r="R94" s="218">
        <f>IF(VLOOKUP($B94,TOCA_current!$B:$AH,33,FALSE)=0,(SUMPRODUCT(LS_Demand_Rates_Restatement!$C$4:$Z$4,LS_current!$D95:$AA95)-SUMPRODUCT(LS_Demand_Rates_Restatement!$C$4:$Z$4,LDD_current!$F95:$AC95)),(SUMPRODUCT(LS_Demand_Rates_Restatement!$C$4:$AX$4,LS_current!$D95:$AY95)-SUMPRODUCT(LS_Demand_Rates_Restatement!$C$4:$AX$4,LDD_current!$F95:$BA95))/2)</f>
        <v>220026.73443885127</v>
      </c>
      <c r="S94" s="218">
        <f>+SUMPRODUCT(LS_Demand_Rates_Restatement!$C$7:$Z$7,Demand_current!D95:AA95)-SUMPRODUCT(LS_Demand_Rates_Restatement!$C$7:$Z$7,LDD_current!BB95:BY95)</f>
        <v>0</v>
      </c>
      <c r="T94" s="218">
        <f>-IRD!G95*Rates_current!$H$32</f>
        <v>-652153.93726999999</v>
      </c>
      <c r="U94" s="218">
        <f>+IF(AND(X94&gt;0,V94&gt;0),-1*MIN(X94,V94)*Rates_current!$H$33,IF(AND(X94&lt;0,W94&lt;ABS(X94)),(-1*X94-W94)*Rates_current!$H$33,0))*IF(VLOOKUP($B94,TOCA_current!$B:$AH,33,FALSE)=0,1,0)*(1-TOCA_current!AP94)</f>
        <v>0</v>
      </c>
      <c r="V94" s="237">
        <f>MAX((TOCA_current!S94/SUMPRODUCT(TOCA_current!$D$4:$D$137,TOCA_current!$S$4:$S$137)-TOCA_current!AF94)*RT1SC!$C$4*VLOOKUP(Init!$R$4,Init!$K:$M,3,FALSE),0)</f>
        <v>2.8980739125683543</v>
      </c>
      <c r="W94" s="237">
        <f>TOCA_current!X94*VLOOKUP(Init!$R$4,Init!$K:$M,3,FALSE)</f>
        <v>61356.240000000005</v>
      </c>
      <c r="X94" s="237">
        <f>IF(TOCA_current!AH94=0,SUM(LS_current!D95:AA95),0)</f>
        <v>0</v>
      </c>
      <c r="Y94" s="218">
        <f>TOCA_current!D94*SUM('Charges_NonSlice with Prev LS'!P94:U94)</f>
        <v>5669669.7814650303</v>
      </c>
      <c r="Z94" s="218">
        <f>TOCA_current!AI94*RT1SC!$C$4*VLOOKUP(Init!$R$4,Init!$K:$M,3,FALSE)+IF(VLOOKUP($B94,TOCA_current!B:AI,33,FALSE)=0,SUM(LS_current!D95:AA95),SUM(LS_current!D95:AY95)/2)</f>
        <v>177611.12461725407</v>
      </c>
      <c r="AA94" s="219">
        <f t="shared" si="4"/>
        <v>31.921816798823698</v>
      </c>
      <c r="AB94" s="224">
        <f>IF(TOCA_current!E94=1,"",AA94/O94-1)</f>
        <v>5.2451646937835994E-2</v>
      </c>
      <c r="AC94" s="235">
        <f t="shared" si="5"/>
        <v>118</v>
      </c>
    </row>
    <row r="95" spans="2:29" x14ac:dyDescent="0.25">
      <c r="B95" s="27">
        <v>10288</v>
      </c>
      <c r="C95" s="28" t="s">
        <v>99</v>
      </c>
      <c r="D95" s="217">
        <f>IF(Init!$R$9="Yes",(TOCA_previous!AB95-(TOCA_previous!AB95/IF(TOCA_previous!Y95=0,1,TOCA_previous!Y95))*LDD_previous!D96),(TOCA_current!AI95-(TOCA_current!AI95/TOCA_current!AF95)*LDD_current!D96))*Rates_previous!$E$74*100*12</f>
        <v>7738168.3006267296</v>
      </c>
      <c r="E95" s="218">
        <f>IF(Init!$R$9="Yes",(TOCA_previous!AB95-LDD_previous!D96),(TOCA_current!AI95-LDD_current!D96))*Rates_previous!$E$75*100*12</f>
        <v>-1189964.7475531776</v>
      </c>
      <c r="F95" s="218">
        <f>IF(VLOOKUP($B95,TOCA_current!$B:$AH,33,FALSE)=0,(SUMPRODUCT(LS_Demand_Rates_Restatement!$C$4:$Z$4,IF(Init!$R$9="Yes",LS_previous!$D96:$AA96,LS_current!$D96:$AA96))-SUMPRODUCT(LS_Demand_Rates_Restatement!$C$4:$Z$4,IF(Init!$R$9="Yes",LDD_previous!$F96:$AC96,LDD_current!$F96:$AC96))),(SUMPRODUCT(LS_Demand_Rates_Restatement!$C$4:$AX$4,IF(Init!$R$9="Yes",LS_previous!$D96:$AY96,LS_current!$D96:$AY96))-SUMPRODUCT(LS_Demand_Rates_Restatement!$C$4:$AX$4,IF(Init!$R$9="Yes",LDD_previous!$F96:$BA96,LDD_current!$F96:$BA96)))/2)</f>
        <v>-124567.20787955821</v>
      </c>
      <c r="G95" s="218">
        <f>+SUMPRODUCT(LS_Demand_Rates_Restatement!$C$6:$Z$6,IF(Init!$R$9="Yes",Demand_previous!D96:AA96,Demand_current!D96:AA96))-SUMPRODUCT(LS_Demand_Rates_Restatement!$C$6:$Z$6,IF(Init!$R$9="Yes",LDD_previous!BB96:BY96,LDD_current!BB96:BY96))</f>
        <v>435059.3578288072</v>
      </c>
      <c r="H95" s="218">
        <f>-IRD!C96*Rates_previous!$H$32</f>
        <v>0</v>
      </c>
      <c r="I95" s="218">
        <f>+IF(AND(L95&gt;0,J95&gt;0),-1*MIN(L95,J95)*Rates_previous!$H$33,IF(AND(L95&lt;0,K95&lt;ABS(L95)),(-1*L95-K95)*Rates_previous!$H$33,IF(AND(K95&gt;0,J95&gt;0,L95&lt;=0,ABS(L95)&lt;K95),-1*MIN(K95,K95+L95,J95)*Rates_previous!$H$33,0)))*IF(VLOOKUP($B95,TOCA_current!$B:$AH,33,FALSE)=0,1,0)*(1-TOCA_previous!AI95)</f>
        <v>-2044.4445489407306</v>
      </c>
      <c r="J95" s="237">
        <f>MAX(IF(Init!$R$9="Yes",(TOCA_previous!S95/SUMPRODUCT(TOCA_previous!$D$4:$D$137,TOCA_previous!$S$4:$S$137)-TOCA_previous!Y95)*RT1SC!$C$3*VLOOKUP(Init!$R$3,Init!$K:$M,3,FALSE),V95),0)</f>
        <v>0</v>
      </c>
      <c r="K95" s="237">
        <f>IF(Init!$R$9="Yes",TOCA_previous!W95*VLOOKUP(Init!$R$3,Init!$K:$M,3,FALSE),W95)</f>
        <v>11501.88</v>
      </c>
      <c r="L95" s="237">
        <f>IF(Init!$R$9="No",X95,IF(TOCA_previous!AA95=0,SUM(LS_previous!D96:AA96),0))</f>
        <v>-12288.153900159978</v>
      </c>
      <c r="M95" s="218">
        <f>+TOCA_previous!$D95*SUM('Charges_NonSlice with Prev LS'!D95:I95)</f>
        <v>6856651.2584738601</v>
      </c>
      <c r="N95" s="218">
        <f>IF(Init!$R$9="Yes",TOCA_previous!AB95*RT1SC!$C$3*VLOOKUP(Init!$R$3,Init!$K:$M,3,FALSE)+IF(VLOOKUP($B95,TOCA_current!B:AO,33,FALSE)=0,SUM(LS_previous!D96:AA96),SUM(LS_previous!D96:AY96)/2),Z95)</f>
        <v>205286.03467222399</v>
      </c>
      <c r="O95" s="219">
        <f t="shared" si="3"/>
        <v>33.400475923370699</v>
      </c>
      <c r="P95" s="217">
        <f>(TOCA_current!AI95-(TOCA_current!AI95/TOCA_current!AF95)*LDD_current!D96)*Rates_current!$E$74*100*12</f>
        <v>8246357.2050933801</v>
      </c>
      <c r="Q95" s="218">
        <f>(TOCA_current!AI95-LDD_current!D96)*Rates_current!$E$75*100*12</f>
        <v>-1225907.4269785935</v>
      </c>
      <c r="R95" s="218">
        <f>IF(VLOOKUP($B95,TOCA_current!$B:$AH,33,FALSE)=0,(SUMPRODUCT(LS_Demand_Rates_Restatement!$C$4:$Z$4,LS_current!$D96:$AA96)-SUMPRODUCT(LS_Demand_Rates_Restatement!$C$4:$Z$4,LDD_current!$F96:$AC96)),(SUMPRODUCT(LS_Demand_Rates_Restatement!$C$4:$AX$4,LS_current!$D96:$AY96)-SUMPRODUCT(LS_Demand_Rates_Restatement!$C$4:$AX$4,LDD_current!$F96:$BA96))/2)</f>
        <v>288246.23525314033</v>
      </c>
      <c r="S95" s="218">
        <f>+SUMPRODUCT(LS_Demand_Rates_Restatement!$C$7:$Z$7,Demand_current!D96:AA96)-SUMPRODUCT(LS_Demand_Rates_Restatement!$C$7:$Z$7,LDD_current!BB96:BY96)</f>
        <v>463972.90776954807</v>
      </c>
      <c r="T95" s="218">
        <f>-IRD!G96*Rates_current!$H$32</f>
        <v>0</v>
      </c>
      <c r="U95" s="218">
        <f>+IF(AND(X95&gt;0,V95&gt;0),-1*MIN(X95,V95)*Rates_current!$H$33,IF(AND(X95&lt;0,W95&lt;ABS(X95)),(-1*X95-W95)*Rates_current!$H$33,0))*IF(VLOOKUP($B95,TOCA_current!$B:$AH,33,FALSE)=0,1,0)*(1-TOCA_current!AP95)</f>
        <v>0</v>
      </c>
      <c r="V95" s="237">
        <f>MAX((TOCA_current!S95/SUMPRODUCT(TOCA_current!$D$4:$D$137,TOCA_current!$S$4:$S$137)-TOCA_current!AF95)*RT1SC!$C$4*VLOOKUP(Init!$R$4,Init!$K:$M,3,FALSE),0)</f>
        <v>0</v>
      </c>
      <c r="W95" s="237">
        <f>TOCA_current!X95*VLOOKUP(Init!$R$4,Init!$K:$M,3,FALSE)</f>
        <v>0</v>
      </c>
      <c r="X95" s="237">
        <f>IF(TOCA_current!AH95=0,SUM(LS_current!D96:AA96),0)</f>
        <v>1645.0716266185109</v>
      </c>
      <c r="Y95" s="218">
        <f>TOCA_current!D95*SUM('Charges_NonSlice with Prev LS'!P95:U95)</f>
        <v>7772668.9211374745</v>
      </c>
      <c r="Z95" s="218">
        <f>TOCA_current!AI95*RT1SC!$C$4*VLOOKUP(Init!$R$4,Init!$K:$M,3,FALSE)+IF(VLOOKUP($B95,TOCA_current!B:AI,33,FALSE)=0,SUM(LS_current!D96:AA96),SUM(LS_current!D96:AY96)/2)</f>
        <v>216793.08250641852</v>
      </c>
      <c r="AA95" s="219">
        <f t="shared" si="4"/>
        <v>35.852937885632727</v>
      </c>
      <c r="AB95" s="224">
        <f>IF(TOCA_current!E95=1,"",AA95/O95-1)</f>
        <v>7.3425958596775809E-2</v>
      </c>
      <c r="AC95" s="235">
        <f t="shared" si="5"/>
        <v>81</v>
      </c>
    </row>
    <row r="96" spans="2:29" x14ac:dyDescent="0.25">
      <c r="B96" s="27">
        <v>10291</v>
      </c>
      <c r="C96" s="28" t="s">
        <v>100</v>
      </c>
      <c r="D96" s="217">
        <f>IF(Init!$R$9="Yes",(TOCA_previous!AB96-(TOCA_previous!AB96/IF(TOCA_previous!Y96=0,1,TOCA_previous!Y96))*LDD_previous!D97),(TOCA_current!AI96-(TOCA_current!AI96/TOCA_current!AF96)*LDD_current!D97))*Rates_previous!$E$74*100*12</f>
        <v>23968989.903030001</v>
      </c>
      <c r="E96" s="218">
        <f>IF(Init!$R$9="Yes",(TOCA_previous!AB96-LDD_previous!D97),(TOCA_current!AI96-LDD_current!D97))*Rates_previous!$E$75*100*12</f>
        <v>-3685917.8956800001</v>
      </c>
      <c r="F96" s="218">
        <f>IF(VLOOKUP($B96,TOCA_current!$B:$AH,33,FALSE)=0,(SUMPRODUCT(LS_Demand_Rates_Restatement!$C$4:$Z$4,IF(Init!$R$9="Yes",LS_previous!$D97:$AA97,LS_current!$D97:$AA97))-SUMPRODUCT(LS_Demand_Rates_Restatement!$C$4:$Z$4,IF(Init!$R$9="Yes",LDD_previous!$F97:$AC97,LDD_current!$F97:$AC97))),(SUMPRODUCT(LS_Demand_Rates_Restatement!$C$4:$AX$4,IF(Init!$R$9="Yes",LS_previous!$D97:$AY97,LS_current!$D97:$AY97))-SUMPRODUCT(LS_Demand_Rates_Restatement!$C$4:$AX$4,IF(Init!$R$9="Yes",LDD_previous!$F97:$BA97,LDD_current!$F97:$BA97)))/2)</f>
        <v>1176427.7294702732</v>
      </c>
      <c r="G96" s="218">
        <f>+SUMPRODUCT(LS_Demand_Rates_Restatement!$C$6:$Z$6,IF(Init!$R$9="Yes",Demand_previous!D97:AA97,Demand_current!D97:AA97))-SUMPRODUCT(LS_Demand_Rates_Restatement!$C$6:$Z$6,IF(Init!$R$9="Yes",LDD_previous!BB97:BY97,LDD_current!BB97:BY97))</f>
        <v>657092.86630777235</v>
      </c>
      <c r="H96" s="218">
        <f>-IRD!C97*Rates_previous!$H$32</f>
        <v>-362606.00999999995</v>
      </c>
      <c r="I96" s="218">
        <f>+IF(AND(L96&gt;0,J96&gt;0),-1*MIN(L96,J96)*Rates_previous!$H$33,IF(AND(L96&lt;0,K96&lt;ABS(L96)),(-1*L96-K96)*Rates_previous!$H$33,IF(AND(K96&gt;0,J96&gt;0,L96&lt;=0,ABS(L96)&lt;K96),-1*MIN(K96,K96+L96,J96)*Rates_previous!$H$33,0)))*IF(VLOOKUP($B96,TOCA_current!$B:$AH,33,FALSE)=0,1,0)*(1-TOCA_previous!AI96)</f>
        <v>92894.326045060909</v>
      </c>
      <c r="J96" s="237">
        <f>MAX(IF(Init!$R$9="Yes",(TOCA_previous!S96/SUMPRODUCT(TOCA_previous!$D$4:$D$137,TOCA_previous!$S$4:$S$137)-TOCA_previous!Y96)*RT1SC!$C$3*VLOOKUP(Init!$R$3,Init!$K:$M,3,FALSE),V96),0)</f>
        <v>46613.214400105688</v>
      </c>
      <c r="K96" s="237">
        <f>IF(Init!$R$9="Yes",TOCA_previous!W96*VLOOKUP(Init!$R$3,Init!$K:$M,3,FALSE),W96)</f>
        <v>0</v>
      </c>
      <c r="L96" s="237">
        <f>IF(Init!$R$9="No",X96,IF(TOCA_previous!AA96=0,SUM(LS_previous!D97:AA97),0))</f>
        <v>35428.804746400048</v>
      </c>
      <c r="M96" s="218">
        <f>+TOCA_previous!$D96*SUM('Charges_NonSlice with Prev LS'!D96:I96)</f>
        <v>21846880.919173107</v>
      </c>
      <c r="N96" s="218">
        <f>IF(Init!$R$9="Yes",TOCA_previous!AB96*RT1SC!$C$3*VLOOKUP(Init!$R$3,Init!$K:$M,3,FALSE)+IF(VLOOKUP($B96,TOCA_current!B:AO,33,FALSE)=0,SUM(LS_previous!D97:AA97),SUM(LS_previous!D97:AY97)/2),Z96)</f>
        <v>703753.82846254006</v>
      </c>
      <c r="O96" s="219">
        <f t="shared" si="3"/>
        <v>31.043356406175473</v>
      </c>
      <c r="P96" s="217">
        <f>(TOCA_current!AI96-(TOCA_current!AI96/TOCA_current!AF96)*LDD_current!D97)*Rates_current!$E$74*100*12</f>
        <v>26187613.222212184</v>
      </c>
      <c r="Q96" s="218">
        <f>(TOCA_current!AI96-LDD_current!D97)*Rates_current!$E$75*100*12</f>
        <v>-3893063.1726847682</v>
      </c>
      <c r="R96" s="218">
        <f>IF(VLOOKUP($B96,TOCA_current!$B:$AH,33,FALSE)=0,(SUMPRODUCT(LS_Demand_Rates_Restatement!$C$4:$Z$4,LS_current!$D97:$AA97)-SUMPRODUCT(LS_Demand_Rates_Restatement!$C$4:$Z$4,LDD_current!$F97:$AC97)),(SUMPRODUCT(LS_Demand_Rates_Restatement!$C$4:$AX$4,LS_current!$D97:$AY97)-SUMPRODUCT(LS_Demand_Rates_Restatement!$C$4:$AX$4,LDD_current!$F97:$BA97))/2)</f>
        <v>866400.72444502648</v>
      </c>
      <c r="S96" s="218">
        <f>+SUMPRODUCT(LS_Demand_Rates_Restatement!$C$7:$Z$7,Demand_current!D97:AA97)-SUMPRODUCT(LS_Demand_Rates_Restatement!$C$7:$Z$7,LDD_current!BB97:BY97)</f>
        <v>782283.47748014773</v>
      </c>
      <c r="T96" s="218">
        <f>-IRD!G97*Rates_current!$H$32</f>
        <v>-426787.27376999991</v>
      </c>
      <c r="U96" s="218">
        <f>+IF(AND(X96&gt;0,V96&gt;0),-1*MIN(X96,V96)*Rates_current!$H$33,IF(AND(X96&lt;0,W96&lt;ABS(X96)),(-1*X96-W96)*Rates_current!$H$33,0))*IF(VLOOKUP($B96,TOCA_current!$B:$AH,33,FALSE)=0,1,0)*(1-TOCA_current!AP96)</f>
        <v>47507.308771621159</v>
      </c>
      <c r="V96" s="237">
        <f>MAX((TOCA_current!S96/SUMPRODUCT(TOCA_current!$D$4:$D$137,TOCA_current!$S$4:$S$137)-TOCA_current!AF96)*RT1SC!$C$4*VLOOKUP(Init!$R$4,Init!$K:$M,3,FALSE),0)</f>
        <v>5650.5868298092373</v>
      </c>
      <c r="W96" s="237">
        <f>TOCA_current!X96*VLOOKUP(Init!$R$4,Init!$K:$M,3,FALSE)</f>
        <v>0</v>
      </c>
      <c r="X96" s="237">
        <f>IF(TOCA_current!AH96=0,SUM(LS_current!D97:AA97),0)</f>
        <v>20675.534807245003</v>
      </c>
      <c r="Y96" s="218">
        <f>TOCA_current!D96*SUM('Charges_NonSlice with Prev LS'!P96:U96)</f>
        <v>23563954.286454208</v>
      </c>
      <c r="Z96" s="218">
        <f>TOCA_current!AI96*RT1SC!$C$4*VLOOKUP(Init!$R$4,Init!$K:$M,3,FALSE)+IF(VLOOKUP($B96,TOCA_current!B:AI,33,FALSE)=0,SUM(LS_current!D97:AA97),SUM(LS_current!D97:AY97)/2)</f>
        <v>703769.70260787709</v>
      </c>
      <c r="AA96" s="219">
        <f t="shared" si="4"/>
        <v>33.48247899722881</v>
      </c>
      <c r="AB96" s="224">
        <f>IF(TOCA_current!E96=1,"",AA96/O96-1)</f>
        <v>7.857148431823946E-2</v>
      </c>
      <c r="AC96" s="235">
        <f t="shared" si="5"/>
        <v>41</v>
      </c>
    </row>
    <row r="97" spans="2:29" x14ac:dyDescent="0.25">
      <c r="B97" s="27">
        <v>10294</v>
      </c>
      <c r="C97" s="28" t="s">
        <v>101</v>
      </c>
      <c r="D97" s="217">
        <f>IF(Init!$R$9="Yes",(TOCA_previous!AB97-(TOCA_previous!AB97/IF(TOCA_previous!Y97=0,1,TOCA_previous!Y97))*LDD_previous!D98),(TOCA_current!AI97-(TOCA_current!AI97/TOCA_current!AF97)*LDD_current!D98))*Rates_previous!$E$74*100*12</f>
        <v>5425684.5561599992</v>
      </c>
      <c r="E97" s="218">
        <f>IF(Init!$R$9="Yes",(TOCA_previous!AB97-LDD_previous!D98),(TOCA_current!AI97-LDD_current!D98))*Rates_previous!$E$75*100*12</f>
        <v>-834354.21695999987</v>
      </c>
      <c r="F97" s="218">
        <f>IF(VLOOKUP($B97,TOCA_current!$B:$AH,33,FALSE)=0,(SUMPRODUCT(LS_Demand_Rates_Restatement!$C$4:$Z$4,IF(Init!$R$9="Yes",LS_previous!$D98:$AA98,LS_current!$D98:$AA98))-SUMPRODUCT(LS_Demand_Rates_Restatement!$C$4:$Z$4,IF(Init!$R$9="Yes",LDD_previous!$F98:$AC98,LDD_current!$F98:$AC98))),(SUMPRODUCT(LS_Demand_Rates_Restatement!$C$4:$AX$4,IF(Init!$R$9="Yes",LS_previous!$D98:$AY98,LS_current!$D98:$AY98))-SUMPRODUCT(LS_Demand_Rates_Restatement!$C$4:$AX$4,IF(Init!$R$9="Yes",LDD_previous!$F98:$BA98,LDD_current!$F98:$BA98)))/2)</f>
        <v>74145.448072246742</v>
      </c>
      <c r="G97" s="218">
        <f>+SUMPRODUCT(LS_Demand_Rates_Restatement!$C$6:$Z$6,IF(Init!$R$9="Yes",Demand_previous!D98:AA98,Demand_current!D98:AA98))-SUMPRODUCT(LS_Demand_Rates_Restatement!$C$6:$Z$6,IF(Init!$R$9="Yes",LDD_previous!BB98:BY98,LDD_current!BB98:BY98))</f>
        <v>0</v>
      </c>
      <c r="H97" s="218">
        <f>-IRD!C98*Rates_previous!$H$32</f>
        <v>0</v>
      </c>
      <c r="I97" s="218">
        <f>+IF(AND(L97&gt;0,J97&gt;0),-1*MIN(L97,J97)*Rates_previous!$H$33,IF(AND(L97&lt;0,K97&lt;ABS(L97)),(-1*L97-K97)*Rates_previous!$H$33,IF(AND(K97&gt;0,J97&gt;0,L97&lt;=0,ABS(L97)&lt;K97),-1*MIN(K97,K97+L97,J97)*Rates_previous!$H$33,0)))*IF(VLOOKUP($B97,TOCA_current!$B:$AH,33,FALSE)=0,1,0)*(1-TOCA_previous!AI97)</f>
        <v>0</v>
      </c>
      <c r="J97" s="237">
        <f>MAX(IF(Init!$R$9="Yes",(TOCA_previous!S97/SUMPRODUCT(TOCA_previous!$D$4:$D$137,TOCA_previous!$S$4:$S$137)-TOCA_previous!Y97)*RT1SC!$C$3*VLOOKUP(Init!$R$3,Init!$K:$M,3,FALSE),V97),0)</f>
        <v>1.5627831214950052</v>
      </c>
      <c r="K97" s="237">
        <f>IF(Init!$R$9="Yes",TOCA_previous!W97*VLOOKUP(Init!$R$3,Init!$K:$M,3,FALSE),W97)</f>
        <v>24598.079999999998</v>
      </c>
      <c r="L97" s="237">
        <f>IF(Init!$R$9="No",X97,IF(TOCA_previous!AA97=0,SUM(LS_previous!D98:AA98),0))</f>
        <v>0</v>
      </c>
      <c r="M97" s="218">
        <f>+TOCA_previous!$D97*SUM('Charges_NonSlice with Prev LS'!D97:I97)</f>
        <v>4665475.7872722466</v>
      </c>
      <c r="N97" s="218">
        <f>IF(Init!$R$9="Yes",TOCA_previous!AB97*RT1SC!$C$3*VLOOKUP(Init!$R$3,Init!$K:$M,3,FALSE)+IF(VLOOKUP($B97,TOCA_current!B:AO,33,FALSE)=0,SUM(LS_previous!D98:AA98),SUM(LS_previous!D98:AY98)/2),Z97)</f>
        <v>143713.79816121602</v>
      </c>
      <c r="O97" s="219">
        <f t="shared" si="3"/>
        <v>32.463659349108461</v>
      </c>
      <c r="P97" s="217">
        <f>(TOCA_current!AI97-(TOCA_current!AI97/TOCA_current!AF97)*LDD_current!D98)*Rates_current!$E$74*100*12</f>
        <v>5771209.1115576718</v>
      </c>
      <c r="Q97" s="218">
        <f>(TOCA_current!AI97-LDD_current!D98)*Rates_current!$E$75*100*12</f>
        <v>-857950.7213361084</v>
      </c>
      <c r="R97" s="218">
        <f>IF(VLOOKUP($B97,TOCA_current!$B:$AH,33,FALSE)=0,(SUMPRODUCT(LS_Demand_Rates_Restatement!$C$4:$Z$4,LS_current!$D98:$AA98)-SUMPRODUCT(LS_Demand_Rates_Restatement!$C$4:$Z$4,LDD_current!$F98:$AC98)),(SUMPRODUCT(LS_Demand_Rates_Restatement!$C$4:$AX$4,LS_current!$D98:$AY98)-SUMPRODUCT(LS_Demand_Rates_Restatement!$C$4:$AX$4,LDD_current!$F98:$BA98))/2)</f>
        <v>96743.699375302996</v>
      </c>
      <c r="S97" s="218">
        <f>+SUMPRODUCT(LS_Demand_Rates_Restatement!$C$7:$Z$7,Demand_current!D98:AA98)-SUMPRODUCT(LS_Demand_Rates_Restatement!$C$7:$Z$7,LDD_current!BB98:BY98)</f>
        <v>0</v>
      </c>
      <c r="T97" s="218">
        <f>-IRD!G98*Rates_current!$H$32</f>
        <v>0</v>
      </c>
      <c r="U97" s="218">
        <f>+IF(AND(X97&gt;0,V97&gt;0),-1*MIN(X97,V97)*Rates_current!$H$33,IF(AND(X97&lt;0,W97&lt;ABS(X97)),(-1*X97-W97)*Rates_current!$H$33,0))*IF(VLOOKUP($B97,TOCA_current!$B:$AH,33,FALSE)=0,1,0)*(1-TOCA_current!AP97)</f>
        <v>0</v>
      </c>
      <c r="V97" s="237">
        <f>MAX((TOCA_current!S97/SUMPRODUCT(TOCA_current!$D$4:$D$137,TOCA_current!$S$4:$S$137)-TOCA_current!AF97)*RT1SC!$C$4*VLOOKUP(Init!$R$4,Init!$K:$M,3,FALSE),0)</f>
        <v>2.9960682305926856</v>
      </c>
      <c r="W97" s="237">
        <f>TOCA_current!X97*VLOOKUP(Init!$R$4,Init!$K:$M,3,FALSE)</f>
        <v>133753.96799999999</v>
      </c>
      <c r="X97" s="237">
        <f>IF(TOCA_current!AH97=0,SUM(LS_current!D98:AA98),0)</f>
        <v>0</v>
      </c>
      <c r="Y97" s="218">
        <f>TOCA_current!D97*SUM('Charges_NonSlice with Prev LS'!P97:U97)</f>
        <v>5010002.0895968657</v>
      </c>
      <c r="Z97" s="218">
        <f>TOCA_current!AI97*RT1SC!$C$4*VLOOKUP(Init!$R$4,Init!$K:$M,3,FALSE)+IF(VLOOKUP($B97,TOCA_current!B:AI,33,FALSE)=0,SUM(LS_current!D98:AA98),SUM(LS_current!D98:AY98)/2)</f>
        <v>143015.80208965947</v>
      </c>
      <c r="AA97" s="219">
        <f t="shared" si="4"/>
        <v>35.031108565583509</v>
      </c>
      <c r="AB97" s="224">
        <f>IF(TOCA_current!E97=1,"",AA97/O97-1)</f>
        <v>7.9086870302117029E-2</v>
      </c>
      <c r="AC97" s="235">
        <f t="shared" si="5"/>
        <v>36</v>
      </c>
    </row>
    <row r="98" spans="2:29" x14ac:dyDescent="0.25">
      <c r="B98" s="27">
        <v>10304</v>
      </c>
      <c r="C98" s="28" t="s">
        <v>102</v>
      </c>
      <c r="D98" s="217">
        <f>IF(Init!$R$9="Yes",(TOCA_previous!AB98-(TOCA_previous!AB98/IF(TOCA_previous!Y98=0,1,TOCA_previous!Y98))*LDD_previous!D99),(TOCA_current!AI98-(TOCA_current!AI98/TOCA_current!AF98)*LDD_current!D99))*Rates_previous!$E$74*100*12</f>
        <v>4671934.2250800002</v>
      </c>
      <c r="E98" s="218">
        <f>IF(Init!$R$9="Yes",(TOCA_previous!AB98-LDD_previous!D99),(TOCA_current!AI98-LDD_current!D99))*Rates_previous!$E$75*100*12</f>
        <v>-718443.54048000008</v>
      </c>
      <c r="F98" s="218">
        <f>IF(VLOOKUP($B98,TOCA_current!$B:$AH,33,FALSE)=0,(SUMPRODUCT(LS_Demand_Rates_Restatement!$C$4:$Z$4,IF(Init!$R$9="Yes",LS_previous!$D99:$AA99,LS_current!$D99:$AA99))-SUMPRODUCT(LS_Demand_Rates_Restatement!$C$4:$Z$4,IF(Init!$R$9="Yes",LDD_previous!$F99:$AC99,LDD_current!$F99:$AC99))),(SUMPRODUCT(LS_Demand_Rates_Restatement!$C$4:$AX$4,IF(Init!$R$9="Yes",LS_previous!$D99:$AY99,LS_current!$D99:$AY99))-SUMPRODUCT(LS_Demand_Rates_Restatement!$C$4:$AX$4,IF(Init!$R$9="Yes",LDD_previous!$F99:$BA99,LDD_current!$F99:$BA99)))/2)</f>
        <v>74432.033090602461</v>
      </c>
      <c r="G98" s="218">
        <f>+SUMPRODUCT(LS_Demand_Rates_Restatement!$C$6:$Z$6,IF(Init!$R$9="Yes",Demand_previous!D99:AA99,Demand_current!D99:AA99))-SUMPRODUCT(LS_Demand_Rates_Restatement!$C$6:$Z$6,IF(Init!$R$9="Yes",LDD_previous!BB99:BY99,LDD_current!BB99:BY99))</f>
        <v>177780.43702612183</v>
      </c>
      <c r="H98" s="218">
        <f>-IRD!C99*Rates_previous!$H$32</f>
        <v>0</v>
      </c>
      <c r="I98" s="218">
        <f>+IF(AND(L98&gt;0,J98&gt;0),-1*MIN(L98,J98)*Rates_previous!$H$33,IF(AND(L98&lt;0,K98&lt;ABS(L98)),(-1*L98-K98)*Rates_previous!$H$33,IF(AND(K98&gt;0,J98&gt;0,L98&lt;=0,ABS(L98)&lt;K98),-1*MIN(K98,K98+L98,J98)*Rates_previous!$H$33,0)))*IF(VLOOKUP($B98,TOCA_current!$B:$AH,33,FALSE)=0,1,0)*(1-TOCA_previous!AI98)</f>
        <v>-2311.0062280512138</v>
      </c>
      <c r="J98" s="237">
        <f>MAX(IF(Init!$R$9="Yes",(TOCA_previous!S98/SUMPRODUCT(TOCA_previous!$D$4:$D$137,TOCA_previous!$S$4:$S$137)-TOCA_previous!Y98)*RT1SC!$C$3*VLOOKUP(Init!$R$3,Init!$K:$M,3,FALSE),V98),0)</f>
        <v>0</v>
      </c>
      <c r="K98" s="237">
        <f>IF(Init!$R$9="Yes",TOCA_previous!W98*VLOOKUP(Init!$R$3,Init!$K:$M,3,FALSE),W98)</f>
        <v>0</v>
      </c>
      <c r="L98" s="237">
        <f>IF(Init!$R$9="No",X98,IF(TOCA_previous!AA98=0,SUM(LS_previous!D99:AA99),0))</f>
        <v>-837.32109712000511</v>
      </c>
      <c r="M98" s="218">
        <f>+TOCA_previous!$D98*SUM('Charges_NonSlice with Prev LS'!D98:I98)</f>
        <v>4203392.1484886734</v>
      </c>
      <c r="N98" s="218">
        <f>IF(Init!$R$9="Yes",TOCA_previous!AB98*RT1SC!$C$3*VLOOKUP(Init!$R$3,Init!$K:$M,3,FALSE)+IF(VLOOKUP($B98,TOCA_current!B:AO,33,FALSE)=0,SUM(LS_previous!D99:AA99),SUM(LS_previous!D99:AY99)/2),Z98)</f>
        <v>122916.41388246801</v>
      </c>
      <c r="O98" s="219">
        <f t="shared" si="3"/>
        <v>34.197158993817808</v>
      </c>
      <c r="P98" s="217">
        <f>(TOCA_current!AI98-(TOCA_current!AI98/TOCA_current!AF98)*LDD_current!D99)*Rates_current!$E$74*100*12</f>
        <v>4916976.1008784715</v>
      </c>
      <c r="Q98" s="218">
        <f>(TOCA_current!AI98-LDD_current!D99)*Rates_current!$E$75*100*12</f>
        <v>-730960.03125114553</v>
      </c>
      <c r="R98" s="218">
        <f>IF(VLOOKUP($B98,TOCA_current!$B:$AH,33,FALSE)=0,(SUMPRODUCT(LS_Demand_Rates_Restatement!$C$4:$Z$4,LS_current!$D99:$AA99)-SUMPRODUCT(LS_Demand_Rates_Restatement!$C$4:$Z$4,LDD_current!$F99:$AC99)),(SUMPRODUCT(LS_Demand_Rates_Restatement!$C$4:$AX$4,LS_current!$D99:$AY99)-SUMPRODUCT(LS_Demand_Rates_Restatement!$C$4:$AX$4,LDD_current!$F99:$BA99))/2)</f>
        <v>148881.85378865426</v>
      </c>
      <c r="S98" s="218">
        <f>+SUMPRODUCT(LS_Demand_Rates_Restatement!$C$7:$Z$7,Demand_current!D99:AA99)-SUMPRODUCT(LS_Demand_Rates_Restatement!$C$7:$Z$7,LDD_current!BB99:BY99)</f>
        <v>196033.10605288466</v>
      </c>
      <c r="T98" s="218">
        <f>-IRD!G99*Rates_current!$H$32</f>
        <v>0</v>
      </c>
      <c r="U98" s="218">
        <f>+IF(AND(X98&gt;0,V98&gt;0),-1*MIN(X98,V98)*Rates_current!$H$33,IF(AND(X98&lt;0,W98&lt;ABS(X98)),(-1*X98-W98)*Rates_current!$H$33,0))*IF(VLOOKUP($B98,TOCA_current!$B:$AH,33,FALSE)=0,1,0)*(1-TOCA_current!AP98)</f>
        <v>4648.9079848063548</v>
      </c>
      <c r="V98" s="237">
        <f>MAX((TOCA_current!S98/SUMPRODUCT(TOCA_current!$D$4:$D$137,TOCA_current!$S$4:$S$137)-TOCA_current!AF98)*RT1SC!$C$4*VLOOKUP(Init!$R$4,Init!$K:$M,3,FALSE),0)</f>
        <v>525.30033726625481</v>
      </c>
      <c r="W98" s="237">
        <f>TOCA_current!X98*VLOOKUP(Init!$R$4,Init!$K:$M,3,FALSE)</f>
        <v>0</v>
      </c>
      <c r="X98" s="237">
        <f>IF(TOCA_current!AH98=0,SUM(LS_current!D99:AA99),0)</f>
        <v>1074.7321003036318</v>
      </c>
      <c r="Y98" s="218">
        <f>TOCA_current!D98*SUM('Charges_NonSlice with Prev LS'!P98:U98)</f>
        <v>4535579.9374536714</v>
      </c>
      <c r="Z98" s="218">
        <f>TOCA_current!AI98*RT1SC!$C$4*VLOOKUP(Init!$R$4,Init!$K:$M,3,FALSE)+IF(VLOOKUP($B98,TOCA_current!B:AI,33,FALSE)=0,SUM(LS_current!D99:AA99),SUM(LS_current!D99:AY99)/2)</f>
        <v>122919.35328679965</v>
      </c>
      <c r="AA98" s="219">
        <f t="shared" si="4"/>
        <v>36.898826882623602</v>
      </c>
      <c r="AB98" s="224">
        <f>IF(TOCA_current!E98=1,"",AA98/O98-1)</f>
        <v>7.9002699882005034E-2</v>
      </c>
      <c r="AC98" s="235">
        <f t="shared" si="5"/>
        <v>38</v>
      </c>
    </row>
    <row r="99" spans="2:29" x14ac:dyDescent="0.25">
      <c r="B99" s="27">
        <v>10306</v>
      </c>
      <c r="C99" s="28" t="s">
        <v>103</v>
      </c>
      <c r="D99" s="217">
        <f>IF(Init!$R$9="Yes",(TOCA_previous!AB99-(TOCA_previous!AB99/IF(TOCA_previous!Y99=0,1,TOCA_previous!Y99))*LDD_previous!D100),(TOCA_current!AI99-(TOCA_current!AI99/TOCA_current!AF99)*LDD_current!D100))*Rates_previous!$E$74*100*12</f>
        <v>7931674.9637999982</v>
      </c>
      <c r="E99" s="218">
        <f>IF(Init!$R$9="Yes",(TOCA_previous!AB99-LDD_previous!D100),(TOCA_current!AI99-LDD_current!D100))*Rates_previous!$E$75*100*12</f>
        <v>-1219721.9328000001</v>
      </c>
      <c r="F99" s="218">
        <f>IF(VLOOKUP($B99,TOCA_current!$B:$AH,33,FALSE)=0,(SUMPRODUCT(LS_Demand_Rates_Restatement!$C$4:$Z$4,IF(Init!$R$9="Yes",LS_previous!$D100:$AA100,LS_current!$D100:$AA100))-SUMPRODUCT(LS_Demand_Rates_Restatement!$C$4:$Z$4,IF(Init!$R$9="Yes",LDD_previous!$F100:$AC100,LDD_current!$F100:$AC100))),(SUMPRODUCT(LS_Demand_Rates_Restatement!$C$4:$AX$4,IF(Init!$R$9="Yes",LS_previous!$D100:$AY100,LS_current!$D100:$AY100))-SUMPRODUCT(LS_Demand_Rates_Restatement!$C$4:$AX$4,IF(Init!$R$9="Yes",LDD_previous!$F100:$BA100,LDD_current!$F100:$BA100)))/2)</f>
        <v>720062.49949372967</v>
      </c>
      <c r="G99" s="218">
        <f>+SUMPRODUCT(LS_Demand_Rates_Restatement!$C$6:$Z$6,IF(Init!$R$9="Yes",Demand_previous!D100:AA100,Demand_current!D100:AA100))-SUMPRODUCT(LS_Demand_Rates_Restatement!$C$6:$Z$6,IF(Init!$R$9="Yes",LDD_previous!BB100:BY100,LDD_current!BB100:BY100))</f>
        <v>0</v>
      </c>
      <c r="H99" s="218">
        <f>-IRD!C100*Rates_previous!$H$32</f>
        <v>0</v>
      </c>
      <c r="I99" s="218">
        <f>+IF(AND(L99&gt;0,J99&gt;0),-1*MIN(L99,J99)*Rates_previous!$H$33,IF(AND(L99&lt;0,K99&lt;ABS(L99)),(-1*L99-K99)*Rates_previous!$H$33,IF(AND(K99&gt;0,J99&gt;0,L99&lt;=0,ABS(L99)&lt;K99),-1*MIN(K99,K99+L99,J99)*Rates_previous!$H$33,0)))*IF(VLOOKUP($B99,TOCA_current!$B:$AH,33,FALSE)=0,1,0)*(1-TOCA_previous!AI99)</f>
        <v>-14.816516831849111</v>
      </c>
      <c r="J99" s="237">
        <f>MAX(IF(Init!$R$9="Yes",(TOCA_previous!S99/SUMPRODUCT(TOCA_previous!$D$4:$D$137,TOCA_previous!$S$4:$S$137)-TOCA_previous!Y99)*RT1SC!$C$3*VLOOKUP(Init!$R$3,Init!$K:$M,3,FALSE),V99),0)</f>
        <v>45095.958067991523</v>
      </c>
      <c r="K99" s="237">
        <f>IF(Init!$R$9="Yes",TOCA_previous!W99*VLOOKUP(Init!$R$3,Init!$K:$M,3,FALSE),W99)</f>
        <v>0</v>
      </c>
      <c r="L99" s="237">
        <f>IF(Init!$R$9="No",X99,IF(TOCA_previous!AA99=0,SUM(LS_previous!D100:AA100),0))</f>
        <v>-5.3683031999453306</v>
      </c>
      <c r="M99" s="218">
        <f>+TOCA_previous!$D99*SUM('Charges_NonSlice with Prev LS'!D99:I99)</f>
        <v>7432000.7139768954</v>
      </c>
      <c r="N99" s="218">
        <f>IF(Init!$R$9="Yes",TOCA_previous!AB99*RT1SC!$C$3*VLOOKUP(Init!$R$3,Init!$K:$M,3,FALSE)+IF(VLOOKUP($B99,TOCA_current!B:AO,33,FALSE)=0,SUM(LS_previous!D100:AA100),SUM(LS_previous!D100:AY100)/2),Z99)</f>
        <v>210094.85017698005</v>
      </c>
      <c r="O99" s="219">
        <f t="shared" si="3"/>
        <v>35.374502077115714</v>
      </c>
      <c r="P99" s="217">
        <f>(TOCA_current!AI99-(TOCA_current!AI99/TOCA_current!AF99)*LDD_current!D100)*Rates_current!$E$74*100*12</f>
        <v>1968374.6452973024</v>
      </c>
      <c r="Q99" s="218">
        <f>(TOCA_current!AI99-LDD_current!D100)*Rates_current!$E$75*100*12</f>
        <v>-292619.52116940741</v>
      </c>
      <c r="R99" s="218">
        <f>IF(VLOOKUP($B99,TOCA_current!$B:$AH,33,FALSE)=0,(SUMPRODUCT(LS_Demand_Rates_Restatement!$C$4:$Z$4,LS_current!$D100:$AA100)-SUMPRODUCT(LS_Demand_Rates_Restatement!$C$4:$Z$4,LDD_current!$F100:$AC100)),(SUMPRODUCT(LS_Demand_Rates_Restatement!$C$4:$AX$4,LS_current!$D100:$AY100)-SUMPRODUCT(LS_Demand_Rates_Restatement!$C$4:$AX$4,LDD_current!$F100:$BA100))/2)</f>
        <v>174421.31622954906</v>
      </c>
      <c r="S99" s="218">
        <f>+SUMPRODUCT(LS_Demand_Rates_Restatement!$C$7:$Z$7,Demand_current!D100:AA100)-SUMPRODUCT(LS_Demand_Rates_Restatement!$C$7:$Z$7,LDD_current!BB100:BY100)</f>
        <v>0</v>
      </c>
      <c r="T99" s="218">
        <f>-IRD!G100*Rates_current!$H$32</f>
        <v>0</v>
      </c>
      <c r="U99" s="218">
        <f>+IF(AND(X99&gt;0,V99&gt;0),-1*MIN(X99,V99)*Rates_current!$H$33,IF(AND(X99&lt;0,W99&lt;ABS(X99)),(-1*X99-W99)*Rates_current!$H$33,0))*IF(VLOOKUP($B99,TOCA_current!$B:$AH,33,FALSE)=0,1,0)*(1-TOCA_current!AP99)</f>
        <v>3.9507487156624448</v>
      </c>
      <c r="V99" s="237">
        <f>MAX((TOCA_current!S99/SUMPRODUCT(TOCA_current!$D$4:$D$137,TOCA_current!$S$4:$S$137)-TOCA_current!AF99)*RT1SC!$C$4*VLOOKUP(Init!$R$4,Init!$K:$M,3,FALSE),0)</f>
        <v>175364.2543952282</v>
      </c>
      <c r="W99" s="237">
        <f>TOCA_current!X99*VLOOKUP(Init!$R$4,Init!$K:$M,3,FALSE)</f>
        <v>10127.951999999999</v>
      </c>
      <c r="X99" s="237">
        <f>IF(TOCA_current!AH99=0,SUM(LS_current!D100:AA100),0)</f>
        <v>0.4464122842556435</v>
      </c>
      <c r="Y99" s="218">
        <f>TOCA_current!D99*SUM('Charges_NonSlice with Prev LS'!P99:U99)</f>
        <v>1850180.3911061597</v>
      </c>
      <c r="Z99" s="218">
        <f>TOCA_current!AI99*RT1SC!$C$4*VLOOKUP(Init!$R$4,Init!$K:$M,3,FALSE)+IF(VLOOKUP($B99,TOCA_current!B:AI,33,FALSE)=0,SUM(LS_current!D100:AA100),SUM(LS_current!D100:AY100)/2)</f>
        <v>48777.55211481225</v>
      </c>
      <c r="AA99" s="219">
        <f t="shared" si="4"/>
        <v>37.930980766546433</v>
      </c>
      <c r="AB99" s="224">
        <f>IF(TOCA_current!E99=1,"",AA99/O99-1)</f>
        <v>7.2268966043893546E-2</v>
      </c>
      <c r="AC99" s="235">
        <f t="shared" si="5"/>
        <v>90</v>
      </c>
    </row>
    <row r="100" spans="2:29" x14ac:dyDescent="0.25">
      <c r="B100" s="27">
        <v>10307</v>
      </c>
      <c r="C100" s="28" t="s">
        <v>104</v>
      </c>
      <c r="D100" s="217">
        <f>IF(Init!$R$9="Yes",(TOCA_previous!AB100-(TOCA_previous!AB100/IF(TOCA_previous!Y100=0,1,TOCA_previous!Y100))*LDD_previous!D101),(TOCA_current!AI100-(TOCA_current!AI100/TOCA_current!AF100)*LDD_current!D101))*Rates_previous!$E$74*100*12</f>
        <v>23905157.62788</v>
      </c>
      <c r="E100" s="218">
        <f>IF(Init!$R$9="Yes",(TOCA_previous!AB100-LDD_previous!D101),(TOCA_current!AI100-LDD_current!D101))*Rates_previous!$E$75*100*12</f>
        <v>-3676101.8572800001</v>
      </c>
      <c r="F100" s="218">
        <f>IF(VLOOKUP($B100,TOCA_current!$B:$AH,33,FALSE)=0,(SUMPRODUCT(LS_Demand_Rates_Restatement!$C$4:$Z$4,IF(Init!$R$9="Yes",LS_previous!$D101:$AA101,LS_current!$D101:$AA101))-SUMPRODUCT(LS_Demand_Rates_Restatement!$C$4:$Z$4,IF(Init!$R$9="Yes",LDD_previous!$F101:$AC101,LDD_current!$F101:$AC101))),(SUMPRODUCT(LS_Demand_Rates_Restatement!$C$4:$AX$4,IF(Init!$R$9="Yes",LS_previous!$D101:$AY101,LS_current!$D101:$AY101))-SUMPRODUCT(LS_Demand_Rates_Restatement!$C$4:$AX$4,IF(Init!$R$9="Yes",LDD_previous!$F101:$BA101,LDD_current!$F101:$BA101)))/2)</f>
        <v>117511.63289522163</v>
      </c>
      <c r="G100" s="218">
        <f>+SUMPRODUCT(LS_Demand_Rates_Restatement!$C$6:$Z$6,IF(Init!$R$9="Yes",Demand_previous!D101:AA101,Demand_current!D101:AA101))-SUMPRODUCT(LS_Demand_Rates_Restatement!$C$6:$Z$6,IF(Init!$R$9="Yes",LDD_previous!BB101:BY101,LDD_current!BB101:BY101))</f>
        <v>1288996.8674918807</v>
      </c>
      <c r="H100" s="218">
        <f>-IRD!C101*Rates_previous!$H$32</f>
        <v>0</v>
      </c>
      <c r="I100" s="218">
        <f>+IF(AND(L100&gt;0,J100&gt;0),-1*MIN(L100,J100)*Rates_previous!$H$33,IF(AND(L100&lt;0,K100&lt;ABS(L100)),(-1*L100-K100)*Rates_previous!$H$33,IF(AND(K100&gt;0,J100&gt;0,L100&lt;=0,ABS(L100)&lt;K100),-1*MIN(K100,K100+L100,J100)*Rates_previous!$H$33,0)))*IF(VLOOKUP($B100,TOCA_current!$B:$AH,33,FALSE)=0,1,0)*(1-TOCA_previous!AI100)</f>
        <v>-35452.124365843141</v>
      </c>
      <c r="J100" s="237">
        <f>MAX(IF(Init!$R$9="Yes",(TOCA_previous!S100/SUMPRODUCT(TOCA_previous!$D$4:$D$137,TOCA_previous!$S$4:$S$137)-TOCA_previous!Y100)*RT1SC!$C$3*VLOOKUP(Init!$R$3,Init!$K:$M,3,FALSE),V100),0)</f>
        <v>0</v>
      </c>
      <c r="K100" s="237">
        <f>IF(Init!$R$9="Yes",TOCA_previous!W100*VLOOKUP(Init!$R$3,Init!$K:$M,3,FALSE),W100)</f>
        <v>0</v>
      </c>
      <c r="L100" s="237">
        <f>IF(Init!$R$9="No",X100,IF(TOCA_previous!AA100=0,SUM(LS_previous!D101:AA101),0))</f>
        <v>-12844.97259631998</v>
      </c>
      <c r="M100" s="218">
        <f>+TOCA_previous!$D100*SUM('Charges_NonSlice with Prev LS'!D100:I100)</f>
        <v>21600112.146621257</v>
      </c>
      <c r="N100" s="218">
        <f>IF(Init!$R$9="Yes",TOCA_previous!AB100*RT1SC!$C$3*VLOOKUP(Init!$R$3,Init!$K:$M,3,FALSE)+IF(VLOOKUP($B100,TOCA_current!B:AO,33,FALSE)=0,SUM(LS_previous!D101:AA101),SUM(LS_previous!D101:AY101)/2),Z100)</f>
        <v>620372.96224634803</v>
      </c>
      <c r="O100" s="219">
        <f t="shared" si="3"/>
        <v>34.817945753805958</v>
      </c>
      <c r="P100" s="217">
        <f>(TOCA_current!AI100-(TOCA_current!AI100/TOCA_current!AF100)*LDD_current!D101)*Rates_current!$E$74*100*12</f>
        <v>25268068.887317479</v>
      </c>
      <c r="Q100" s="218">
        <f>(TOCA_current!AI100-LDD_current!D101)*Rates_current!$E$75*100*12</f>
        <v>-3756363.2697400786</v>
      </c>
      <c r="R100" s="218">
        <f>IF(VLOOKUP($B100,TOCA_current!$B:$AH,33,FALSE)=0,(SUMPRODUCT(LS_Demand_Rates_Restatement!$C$4:$Z$4,LS_current!$D101:$AA101)-SUMPRODUCT(LS_Demand_Rates_Restatement!$C$4:$Z$4,LDD_current!$F101:$AC101)),(SUMPRODUCT(LS_Demand_Rates_Restatement!$C$4:$AX$4,LS_current!$D101:$AY101)-SUMPRODUCT(LS_Demand_Rates_Restatement!$C$4:$AX$4,LDD_current!$F101:$BA101))/2)</f>
        <v>407766.04703038302</v>
      </c>
      <c r="S100" s="218">
        <f>+SUMPRODUCT(LS_Demand_Rates_Restatement!$C$7:$Z$7,Demand_current!D101:AA101)-SUMPRODUCT(LS_Demand_Rates_Restatement!$C$7:$Z$7,LDD_current!BB101:BY101)</f>
        <v>1346830.1710602923</v>
      </c>
      <c r="T100" s="218">
        <f>-IRD!G101*Rates_current!$H$32</f>
        <v>0</v>
      </c>
      <c r="U100" s="218">
        <f>+IF(AND(X100&gt;0,V100&gt;0),-1*MIN(X100,V100)*Rates_current!$H$33,IF(AND(X100&lt;0,W100&lt;ABS(X100)),(-1*X100-W100)*Rates_current!$H$33,0))*IF(VLOOKUP($B100,TOCA_current!$B:$AH,33,FALSE)=0,1,0)*(1-TOCA_current!AP100)</f>
        <v>-51018.329578961253</v>
      </c>
      <c r="V100" s="237">
        <f>MAX((TOCA_current!S100/SUMPRODUCT(TOCA_current!$D$4:$D$137,TOCA_current!$S$4:$S$137)-TOCA_current!AF100)*RT1SC!$C$4*VLOOKUP(Init!$R$4,Init!$K:$M,3,FALSE),0)</f>
        <v>0</v>
      </c>
      <c r="W100" s="237">
        <f>TOCA_current!X100*VLOOKUP(Init!$R$4,Init!$K:$M,3,FALSE)</f>
        <v>421.63200000000001</v>
      </c>
      <c r="X100" s="237">
        <f>IF(TOCA_current!AH100=0,SUM(LS_current!D101:AA101),0)</f>
        <v>-6186.4150032724574</v>
      </c>
      <c r="Y100" s="218">
        <f>TOCA_current!D100*SUM('Charges_NonSlice with Prev LS'!P100:U100)</f>
        <v>23215283.506089114</v>
      </c>
      <c r="Z100" s="218">
        <f>TOCA_current!AI100*RT1SC!$C$4*VLOOKUP(Init!$R$4,Init!$K:$M,3,FALSE)+IF(VLOOKUP($B100,TOCA_current!B:AI,33,FALSE)=0,SUM(LS_current!D101:AA101),SUM(LS_current!D101:AY101)/2)</f>
        <v>619966.37047384761</v>
      </c>
      <c r="AA100" s="219">
        <f t="shared" si="4"/>
        <v>37.446036771874255</v>
      </c>
      <c r="AB100" s="224">
        <f>IF(TOCA_current!E100=1,"",AA100/O100-1)</f>
        <v>7.5480932638911424E-2</v>
      </c>
      <c r="AC100" s="235">
        <f t="shared" si="5"/>
        <v>66</v>
      </c>
    </row>
    <row r="101" spans="2:29" x14ac:dyDescent="0.25">
      <c r="B101" s="27">
        <v>10326</v>
      </c>
      <c r="C101" s="28" t="s">
        <v>105</v>
      </c>
      <c r="D101" s="217">
        <f>IF(Init!$R$9="Yes",(TOCA_previous!AB101-(TOCA_previous!AB101/IF(TOCA_previous!Y101=0,1,TOCA_previous!Y101))*LDD_previous!D102),(TOCA_current!AI101-(TOCA_current!AI101/TOCA_current!AF101)*LDD_current!D102))*Rates_previous!$E$74*100*12</f>
        <v>9979955.6012399998</v>
      </c>
      <c r="E101" s="218">
        <f>IF(Init!$R$9="Yes",(TOCA_previous!AB101-LDD_previous!D102),(TOCA_current!AI101-LDD_current!D102))*Rates_previous!$E$75*100*12</f>
        <v>-1534703.67744</v>
      </c>
      <c r="F101" s="218">
        <f>IF(VLOOKUP($B101,TOCA_current!$B:$AH,33,FALSE)=0,(SUMPRODUCT(LS_Demand_Rates_Restatement!$C$4:$Z$4,IF(Init!$R$9="Yes",LS_previous!$D102:$AA102,LS_current!$D102:$AA102))-SUMPRODUCT(LS_Demand_Rates_Restatement!$C$4:$Z$4,IF(Init!$R$9="Yes",LDD_previous!$F102:$AC102,LDD_current!$F102:$AC102))),(SUMPRODUCT(LS_Demand_Rates_Restatement!$C$4:$AX$4,IF(Init!$R$9="Yes",LS_previous!$D102:$AY102,LS_current!$D102:$AY102))-SUMPRODUCT(LS_Demand_Rates_Restatement!$C$4:$AX$4,IF(Init!$R$9="Yes",LDD_previous!$F102:$BA102,LDD_current!$F102:$BA102)))/2)</f>
        <v>-385451.14243689965</v>
      </c>
      <c r="G101" s="218">
        <f>+SUMPRODUCT(LS_Demand_Rates_Restatement!$C$6:$Z$6,IF(Init!$R$9="Yes",Demand_previous!D102:AA102,Demand_current!D102:AA102))-SUMPRODUCT(LS_Demand_Rates_Restatement!$C$6:$Z$6,IF(Init!$R$9="Yes",LDD_previous!BB102:BY102,LDD_current!BB102:BY102))</f>
        <v>446808.50568557688</v>
      </c>
      <c r="H101" s="218">
        <f>-IRD!C102*Rates_previous!$H$32</f>
        <v>0</v>
      </c>
      <c r="I101" s="218">
        <f>+IF(AND(L101&gt;0,J101&gt;0),-1*MIN(L101,J101)*Rates_previous!$H$33,IF(AND(L101&lt;0,K101&lt;ABS(L101)),(-1*L101-K101)*Rates_previous!$H$33,IF(AND(K101&gt;0,J101&gt;0,L101&lt;=0,ABS(L101)&lt;K101),-1*MIN(K101,K101+L101,J101)*Rates_previous!$H$33,0)))*IF(VLOOKUP($B101,TOCA_current!$B:$AH,33,FALSE)=0,1,0)*(1-TOCA_previous!AI101)</f>
        <v>-34905.741956793499</v>
      </c>
      <c r="J101" s="237">
        <f>MAX(IF(Init!$R$9="Yes",(TOCA_previous!S101/SUMPRODUCT(TOCA_previous!$D$4:$D$137,TOCA_previous!$S$4:$S$137)-TOCA_previous!Y101)*RT1SC!$C$3*VLOOKUP(Init!$R$3,Init!$K:$M,3,FALSE),V101),0)</f>
        <v>3585.340826094774</v>
      </c>
      <c r="K101" s="237">
        <f>IF(Init!$R$9="Yes",TOCA_previous!W101*VLOOKUP(Init!$R$3,Init!$K:$M,3,FALSE),W101)</f>
        <v>0</v>
      </c>
      <c r="L101" s="237">
        <f>IF(Init!$R$9="No",X101,IF(TOCA_previous!AA101=0,SUM(LS_previous!D102:AA102),0))</f>
        <v>-12647.007955359964</v>
      </c>
      <c r="M101" s="218">
        <f>+TOCA_previous!$D101*SUM('Charges_NonSlice with Prev LS'!D101:I101)</f>
        <v>8471703.5450918842</v>
      </c>
      <c r="N101" s="218">
        <f>IF(Init!$R$9="Yes",TOCA_previous!AB101*RT1SC!$C$3*VLOOKUP(Init!$R$3,Init!$K:$M,3,FALSE)+IF(VLOOKUP($B101,TOCA_current!B:AO,33,FALSE)=0,SUM(LS_previous!D102:AA102),SUM(LS_previous!D102:AY102)/2),Z101)</f>
        <v>251709.62060200403</v>
      </c>
      <c r="O101" s="219">
        <f t="shared" si="3"/>
        <v>33.656653745814097</v>
      </c>
      <c r="P101" s="217">
        <f>(TOCA_current!AI101-(TOCA_current!AI101/TOCA_current!AF101)*LDD_current!D102)*Rates_current!$E$74*100*12</f>
        <v>10157724.08757798</v>
      </c>
      <c r="Q101" s="218">
        <f>(TOCA_current!AI101-LDD_current!D102)*Rates_current!$E$75*100*12</f>
        <v>-1510052.146718788</v>
      </c>
      <c r="R101" s="218">
        <f>IF(VLOOKUP($B101,TOCA_current!$B:$AH,33,FALSE)=0,(SUMPRODUCT(LS_Demand_Rates_Restatement!$C$4:$Z$4,LS_current!$D102:$AA102)-SUMPRODUCT(LS_Demand_Rates_Restatement!$C$4:$Z$4,LDD_current!$F102:$AC102)),(SUMPRODUCT(LS_Demand_Rates_Restatement!$C$4:$AX$4,LS_current!$D102:$AY102)-SUMPRODUCT(LS_Demand_Rates_Restatement!$C$4:$AX$4,LDD_current!$F102:$BA102))/2)</f>
        <v>22378.817449983533</v>
      </c>
      <c r="S101" s="218">
        <f>+SUMPRODUCT(LS_Demand_Rates_Restatement!$C$7:$Z$7,Demand_current!D102:AA102)-SUMPRODUCT(LS_Demand_Rates_Restatement!$C$7:$Z$7,LDD_current!BB102:BY102)</f>
        <v>478076.29907521367</v>
      </c>
      <c r="T101" s="218">
        <f>-IRD!G102*Rates_current!$H$32</f>
        <v>0</v>
      </c>
      <c r="U101" s="218">
        <f>+IF(AND(X101&gt;0,V101&gt;0),-1*MIN(X101,V101)*Rates_current!$H$33,IF(AND(X101&lt;0,W101&lt;ABS(X101)),(-1*X101-W101)*Rates_current!$H$33,0))*IF(VLOOKUP($B101,TOCA_current!$B:$AH,33,FALSE)=0,1,0)*(1-TOCA_current!AP101)</f>
        <v>30.632163216710566</v>
      </c>
      <c r="V101" s="237">
        <f>MAX((TOCA_current!S101/SUMPRODUCT(TOCA_current!$D$4:$D$137,TOCA_current!$S$4:$S$137)-TOCA_current!AF101)*RT1SC!$C$4*VLOOKUP(Init!$R$4,Init!$K:$M,3,FALSE),0)</f>
        <v>13230.607609583492</v>
      </c>
      <c r="W101" s="237">
        <f>TOCA_current!X101*VLOOKUP(Init!$R$4,Init!$K:$M,3,FALSE)</f>
        <v>0</v>
      </c>
      <c r="X101" s="237">
        <f>IF(TOCA_current!AH101=0,SUM(LS_current!D102:AA102),0)</f>
        <v>3.4612613804192733</v>
      </c>
      <c r="Y101" s="218">
        <f>TOCA_current!D101*SUM('Charges_NonSlice with Prev LS'!P101:U101)</f>
        <v>9148157.6895476058</v>
      </c>
      <c r="Z101" s="218">
        <f>TOCA_current!AI101*RT1SC!$C$4*VLOOKUP(Init!$R$4,Init!$K:$M,3,FALSE)+IF(VLOOKUP($B101,TOCA_current!B:AI,33,FALSE)=0,SUM(LS_current!D102:AA102),SUM(LS_current!D102:AY102)/2)</f>
        <v>251715.89959248438</v>
      </c>
      <c r="AA101" s="219">
        <f t="shared" si="4"/>
        <v>36.343185727870278</v>
      </c>
      <c r="AB101" s="224">
        <f>IF(TOCA_current!E101=1,"",AA101/O101-1)</f>
        <v>7.9821719721328677E-2</v>
      </c>
      <c r="AC101" s="235">
        <f t="shared" si="5"/>
        <v>24</v>
      </c>
    </row>
    <row r="102" spans="2:29" x14ac:dyDescent="0.25">
      <c r="B102" s="27">
        <v>10331</v>
      </c>
      <c r="C102" s="28" t="s">
        <v>106</v>
      </c>
      <c r="D102" s="217">
        <f>IF(Init!$R$9="Yes",(TOCA_previous!AB102-(TOCA_previous!AB102/IF(TOCA_previous!Y102=0,1,TOCA_previous!Y102))*LDD_previous!D103),(TOCA_current!AI102-(TOCA_current!AI102/TOCA_current!AF102)*LDD_current!D103))*Rates_previous!$E$74*100*12</f>
        <v>10597106.0401308</v>
      </c>
      <c r="E102" s="218">
        <f>IF(Init!$R$9="Yes",(TOCA_previous!AB102-LDD_previous!D103),(TOCA_current!AI102-LDD_current!D103))*Rates_previous!$E$75*100*12</f>
        <v>-1629608.2126848001</v>
      </c>
      <c r="F102" s="218">
        <f>IF(VLOOKUP($B102,TOCA_current!$B:$AH,33,FALSE)=0,(SUMPRODUCT(LS_Demand_Rates_Restatement!$C$4:$Z$4,IF(Init!$R$9="Yes",LS_previous!$D103:$AA103,LS_current!$D103:$AA103))-SUMPRODUCT(LS_Demand_Rates_Restatement!$C$4:$Z$4,IF(Init!$R$9="Yes",LDD_previous!$F103:$AC103,LDD_current!$F103:$AC103))),(SUMPRODUCT(LS_Demand_Rates_Restatement!$C$4:$AX$4,IF(Init!$R$9="Yes",LS_previous!$D103:$AY103,LS_current!$D103:$AY103))-SUMPRODUCT(LS_Demand_Rates_Restatement!$C$4:$AX$4,IF(Init!$R$9="Yes",LDD_previous!$F103:$BA103,LDD_current!$F103:$BA103)))/2)</f>
        <v>6119.3196153416357</v>
      </c>
      <c r="G102" s="218">
        <f>+SUMPRODUCT(LS_Demand_Rates_Restatement!$C$6:$Z$6,IF(Init!$R$9="Yes",Demand_previous!D103:AA103,Demand_current!D103:AA103))-SUMPRODUCT(LS_Demand_Rates_Restatement!$C$6:$Z$6,IF(Init!$R$9="Yes",LDD_previous!BB103:BY103,LDD_current!BB103:BY103))</f>
        <v>283952.76400931075</v>
      </c>
      <c r="H102" s="218">
        <f>-IRD!C103*Rates_previous!$H$32</f>
        <v>-1330868.58</v>
      </c>
      <c r="I102" s="218">
        <f>+IF(AND(L102&gt;0,J102&gt;0),-1*MIN(L102,J102)*Rates_previous!$H$33,IF(AND(L102&lt;0,K102&lt;ABS(L102)),(-1*L102-K102)*Rates_previous!$H$33,IF(AND(K102&gt;0,J102&gt;0,L102&lt;=0,ABS(L102)&lt;K102),-1*MIN(K102,K102+L102,J102)*Rates_previous!$H$33,0)))*IF(VLOOKUP($B102,TOCA_current!$B:$AH,33,FALSE)=0,1,0)*(1-TOCA_previous!AI102)</f>
        <v>0</v>
      </c>
      <c r="J102" s="237">
        <f>MAX(IF(Init!$R$9="Yes",(TOCA_previous!S102/SUMPRODUCT(TOCA_previous!$D$4:$D$137,TOCA_previous!$S$4:$S$137)-TOCA_previous!Y102)*RT1SC!$C$3*VLOOKUP(Init!$R$3,Init!$K:$M,3,FALSE),V102),0)</f>
        <v>33009.603208018372</v>
      </c>
      <c r="K102" s="237">
        <f>IF(Init!$R$9="Yes",TOCA_previous!W102*VLOOKUP(Init!$R$3,Init!$K:$M,3,FALSE),W102)</f>
        <v>0</v>
      </c>
      <c r="L102" s="237">
        <f>IF(Init!$R$9="No",X102,IF(TOCA_previous!AA102=0,SUM(LS_previous!D103:AA103),0))</f>
        <v>0</v>
      </c>
      <c r="M102" s="218">
        <f>+TOCA_previous!$D102*SUM('Charges_NonSlice with Prev LS'!D102:I102)</f>
        <v>0</v>
      </c>
      <c r="N102" s="218">
        <f>IF(Init!$R$9="Yes",TOCA_previous!AB102*RT1SC!$C$3*VLOOKUP(Init!$R$3,Init!$K:$M,3,FALSE)+IF(VLOOKUP($B102,TOCA_current!B:AO,33,FALSE)=0,SUM(LS_previous!D103:AA103),SUM(LS_previous!D103:AY103)/2),Z102)</f>
        <v>301832.44856931601</v>
      </c>
      <c r="O102" s="219">
        <f t="shared" si="3"/>
        <v>0</v>
      </c>
      <c r="P102" s="217">
        <f>(TOCA_current!AI102-(TOCA_current!AI102/TOCA_current!AF102)*LDD_current!D103)*Rates_current!$E$74*100*12</f>
        <v>11487678.991593583</v>
      </c>
      <c r="Q102" s="218">
        <f>(TOCA_current!AI102-LDD_current!D103)*Rates_current!$E$75*100*12</f>
        <v>-1707763.8821954308</v>
      </c>
      <c r="R102" s="218">
        <f>IF(VLOOKUP($B102,TOCA_current!$B:$AH,33,FALSE)=0,(SUMPRODUCT(LS_Demand_Rates_Restatement!$C$4:$Z$4,LS_current!$D103:$AA103)-SUMPRODUCT(LS_Demand_Rates_Restatement!$C$4:$Z$4,LDD_current!$F103:$AC103)),(SUMPRODUCT(LS_Demand_Rates_Restatement!$C$4:$AX$4,LS_current!$D103:$AY103)-SUMPRODUCT(LS_Demand_Rates_Restatement!$C$4:$AX$4,LDD_current!$F103:$BA103))/2)</f>
        <v>11543.440284667122</v>
      </c>
      <c r="S102" s="218">
        <f>+SUMPRODUCT(LS_Demand_Rates_Restatement!$C$7:$Z$7,Demand_current!D103:AA103)-SUMPRODUCT(LS_Demand_Rates_Restatement!$C$7:$Z$7,LDD_current!BB103:BY103)</f>
        <v>-24108.008968685182</v>
      </c>
      <c r="T102" s="218">
        <f>-IRD!G103*Rates_current!$H$32</f>
        <v>-1566432.3186600001</v>
      </c>
      <c r="U102" s="218">
        <f>+IF(AND(X102&gt;0,V102&gt;0),-1*MIN(X102,V102)*Rates_current!$H$33,IF(AND(X102&lt;0,W102&lt;ABS(X102)),(-1*X102-W102)*Rates_current!$H$33,0))*IF(VLOOKUP($B102,TOCA_current!$B:$AH,33,FALSE)=0,1,0)*(1-TOCA_current!AP102)</f>
        <v>0</v>
      </c>
      <c r="V102" s="237">
        <f>MAX((TOCA_current!S102/SUMPRODUCT(TOCA_current!$D$4:$D$137,TOCA_current!$S$4:$S$137)-TOCA_current!AF102)*RT1SC!$C$4*VLOOKUP(Init!$R$4,Init!$K:$M,3,FALSE),0)</f>
        <v>12280.158695146547</v>
      </c>
      <c r="W102" s="237">
        <f>TOCA_current!X102*VLOOKUP(Init!$R$4,Init!$K:$M,3,FALSE)</f>
        <v>0</v>
      </c>
      <c r="X102" s="237">
        <f>IF(TOCA_current!AH102=0,SUM(LS_current!D103:AA103),0)</f>
        <v>0</v>
      </c>
      <c r="Y102" s="218">
        <f>TOCA_current!D102*SUM('Charges_NonSlice with Prev LS'!P102:U102)</f>
        <v>0</v>
      </c>
      <c r="Z102" s="218">
        <f>TOCA_current!AI102*RT1SC!$C$4*VLOOKUP(Init!$R$4,Init!$K:$M,3,FALSE)+IF(VLOOKUP($B102,TOCA_current!B:AI,33,FALSE)=0,SUM(LS_current!D103:AA103),SUM(LS_current!D103:AY103)/2)</f>
        <v>306095.96689732803</v>
      </c>
      <c r="AA102" s="219">
        <f t="shared" si="4"/>
        <v>0</v>
      </c>
      <c r="AB102" s="224" t="str">
        <f>IF(TOCA_current!E102=1,"",AA102/O102-1)</f>
        <v/>
      </c>
      <c r="AC102" s="235" t="str">
        <f t="shared" si="5"/>
        <v/>
      </c>
    </row>
    <row r="103" spans="2:29" x14ac:dyDescent="0.25">
      <c r="B103" s="27">
        <v>10333</v>
      </c>
      <c r="C103" s="28" t="s">
        <v>107</v>
      </c>
      <c r="D103" s="217">
        <f>IF(Init!$R$9="Yes",(TOCA_previous!AB103-(TOCA_previous!AB103/IF(TOCA_previous!Y103=0,1,TOCA_previous!Y103))*LDD_previous!D104),(TOCA_current!AI103-(TOCA_current!AI103/TOCA_current!AF103)*LDD_current!D104))*Rates_previous!$E$74*100*12</f>
        <v>5776764.2156614028</v>
      </c>
      <c r="E103" s="218">
        <f>IF(Init!$R$9="Yes",(TOCA_previous!AB103-LDD_previous!D104),(TOCA_current!AI103-LDD_current!D104))*Rates_previous!$E$75*100*12</f>
        <v>-888342.7581960191</v>
      </c>
      <c r="F103" s="218">
        <f>IF(VLOOKUP($B103,TOCA_current!$B:$AH,33,FALSE)=0,(SUMPRODUCT(LS_Demand_Rates_Restatement!$C$4:$Z$4,IF(Init!$R$9="Yes",LS_previous!$D104:$AA104,LS_current!$D104:$AA104))-SUMPRODUCT(LS_Demand_Rates_Restatement!$C$4:$Z$4,IF(Init!$R$9="Yes",LDD_previous!$F104:$AC104,LDD_current!$F104:$AC104))),(SUMPRODUCT(LS_Demand_Rates_Restatement!$C$4:$AX$4,IF(Init!$R$9="Yes",LS_previous!$D104:$AY104,LS_current!$D104:$AY104))-SUMPRODUCT(LS_Demand_Rates_Restatement!$C$4:$AX$4,IF(Init!$R$9="Yes",LDD_previous!$F104:$BA104,LDD_current!$F104:$BA104)))/2)</f>
        <v>39811.213040858383</v>
      </c>
      <c r="G103" s="218">
        <f>+SUMPRODUCT(LS_Demand_Rates_Restatement!$C$6:$Z$6,IF(Init!$R$9="Yes",Demand_previous!D104:AA104,Demand_current!D104:AA104))-SUMPRODUCT(LS_Demand_Rates_Restatement!$C$6:$Z$6,IF(Init!$R$9="Yes",LDD_previous!BB104:BY104,LDD_current!BB104:BY104))</f>
        <v>320691.91926967376</v>
      </c>
      <c r="H103" s="218">
        <f>-IRD!C104*Rates_previous!$H$32</f>
        <v>0</v>
      </c>
      <c r="I103" s="218">
        <f>+IF(AND(L103&gt;0,J103&gt;0),-1*MIN(L103,J103)*Rates_previous!$H$33,IF(AND(L103&lt;0,K103&lt;ABS(L103)),(-1*L103-K103)*Rates_previous!$H$33,IF(AND(K103&gt;0,J103&gt;0,L103&lt;=0,ABS(L103)&lt;K103),-1*MIN(K103,K103+L103,J103)*Rates_previous!$H$33,0)))*IF(VLOOKUP($B103,TOCA_current!$B:$AH,33,FALSE)=0,1,0)*(1-TOCA_previous!AI103)</f>
        <v>-3276.0873411338098</v>
      </c>
      <c r="J103" s="237">
        <f>MAX(IF(Init!$R$9="Yes",(TOCA_previous!S103/SUMPRODUCT(TOCA_previous!$D$4:$D$137,TOCA_previous!$S$4:$S$137)-TOCA_previous!Y103)*RT1SC!$C$3*VLOOKUP(Init!$R$3,Init!$K:$M,3,FALSE),V103),0)</f>
        <v>3.0956727598236076</v>
      </c>
      <c r="K103" s="237">
        <f>IF(Init!$R$9="Yes",TOCA_previous!W103*VLOOKUP(Init!$R$3,Init!$K:$M,3,FALSE),W103)</f>
        <v>0</v>
      </c>
      <c r="L103" s="237">
        <f>IF(Init!$R$9="No",X103,IF(TOCA_previous!AA103=0,SUM(LS_previous!D104:AA104),0))</f>
        <v>-1263.3447220799817</v>
      </c>
      <c r="M103" s="218">
        <f>+TOCA_previous!$D103*SUM('Charges_NonSlice with Prev LS'!D103:I103)</f>
        <v>5245648.5024347827</v>
      </c>
      <c r="N103" s="218">
        <f>IF(Init!$R$9="Yes",TOCA_previous!AB103*RT1SC!$C$3*VLOOKUP(Init!$R$3,Init!$K:$M,3,FALSE)+IF(VLOOKUP($B103,TOCA_current!B:AO,33,FALSE)=0,SUM(LS_previous!D104:AA104),SUM(LS_previous!D104:AY104)/2),Z103)</f>
        <v>161599.388054412</v>
      </c>
      <c r="O103" s="219">
        <f t="shared" si="3"/>
        <v>32.460819100803306</v>
      </c>
      <c r="P103" s="217">
        <f>(TOCA_current!AI103-(TOCA_current!AI103/TOCA_current!AF103)*LDD_current!D104)*Rates_current!$E$74*100*12</f>
        <v>6071360.1339419391</v>
      </c>
      <c r="Q103" s="218">
        <f>(TOCA_current!AI103-LDD_current!D104)*Rates_current!$E$75*100*12</f>
        <v>-902571.31663712463</v>
      </c>
      <c r="R103" s="218">
        <f>IF(VLOOKUP($B103,TOCA_current!$B:$AH,33,FALSE)=0,(SUMPRODUCT(LS_Demand_Rates_Restatement!$C$4:$Z$4,LS_current!$D104:$AA104)-SUMPRODUCT(LS_Demand_Rates_Restatement!$C$4:$Z$4,LDD_current!$F104:$AC104)),(SUMPRODUCT(LS_Demand_Rates_Restatement!$C$4:$AX$4,LS_current!$D104:$AY104)-SUMPRODUCT(LS_Demand_Rates_Restatement!$C$4:$AX$4,LDD_current!$F104:$BA104))/2)</f>
        <v>112221.43235864509</v>
      </c>
      <c r="S103" s="218">
        <f>+SUMPRODUCT(LS_Demand_Rates_Restatement!$C$7:$Z$7,Demand_current!D104:AA104)-SUMPRODUCT(LS_Demand_Rates_Restatement!$C$7:$Z$7,LDD_current!BB104:BY104)</f>
        <v>347014.20554677059</v>
      </c>
      <c r="T103" s="218">
        <f>-IRD!G104*Rates_current!$H$32</f>
        <v>0</v>
      </c>
      <c r="U103" s="218">
        <f>+IF(AND(X103&gt;0,V103&gt;0),-1*MIN(X103,V103)*Rates_current!$H$33,IF(AND(X103&lt;0,W103&lt;ABS(X103)),(-1*X103-W103)*Rates_current!$H$33,0))*IF(VLOOKUP($B103,TOCA_current!$B:$AH,33,FALSE)=0,1,0)*(1-TOCA_current!AP103)</f>
        <v>0</v>
      </c>
      <c r="V103" s="237">
        <f>MAX((TOCA_current!S103/SUMPRODUCT(TOCA_current!$D$4:$D$137,TOCA_current!$S$4:$S$137)-TOCA_current!AF103)*RT1SC!$C$4*VLOOKUP(Init!$R$4,Init!$K:$M,3,FALSE),0)</f>
        <v>0</v>
      </c>
      <c r="W103" s="237">
        <f>TOCA_current!X103*VLOOKUP(Init!$R$4,Init!$K:$M,3,FALSE)</f>
        <v>0</v>
      </c>
      <c r="X103" s="237">
        <f>IF(TOCA_current!AH103=0,SUM(LS_current!D104:AA104),0)</f>
        <v>556.61273975395034</v>
      </c>
      <c r="Y103" s="218">
        <f>TOCA_current!D103*SUM('Charges_NonSlice with Prev LS'!P103:U103)</f>
        <v>5628024.4552102294</v>
      </c>
      <c r="Z103" s="218">
        <f>TOCA_current!AI103*RT1SC!$C$4*VLOOKUP(Init!$R$4,Init!$K:$M,3,FALSE)+IF(VLOOKUP($B103,TOCA_current!B:AI,33,FALSE)=0,SUM(LS_current!D104:AA104),SUM(LS_current!D104:AY104)/2)</f>
        <v>161603.25637907392</v>
      </c>
      <c r="AA103" s="219">
        <f t="shared" si="4"/>
        <v>34.826182227470291</v>
      </c>
      <c r="AB103" s="224">
        <f>IF(TOCA_current!E103=1,"",AA103/O103-1)</f>
        <v>7.2868251393214178E-2</v>
      </c>
      <c r="AC103" s="235">
        <f t="shared" si="5"/>
        <v>86</v>
      </c>
    </row>
    <row r="104" spans="2:29" x14ac:dyDescent="0.25">
      <c r="B104" s="27">
        <v>10338</v>
      </c>
      <c r="C104" s="28" t="s">
        <v>108</v>
      </c>
      <c r="D104" s="217">
        <f>IF(Init!$R$9="Yes",(TOCA_previous!AB104-(TOCA_previous!AB104/IF(TOCA_previous!Y104=0,1,TOCA_previous!Y104))*LDD_previous!D105),(TOCA_current!AI104-(TOCA_current!AI104/TOCA_current!AF104)*LDD_current!D105))*Rates_previous!$E$74*100*12</f>
        <v>740091.98914559989</v>
      </c>
      <c r="E104" s="218">
        <f>IF(Init!$R$9="Yes",(TOCA_previous!AB104-LDD_previous!D105),(TOCA_current!AI104-LDD_current!D105))*Rates_previous!$E$75*100*12</f>
        <v>-113810.31567359999</v>
      </c>
      <c r="F104" s="218">
        <f>IF(VLOOKUP($B104,TOCA_current!$B:$AH,33,FALSE)=0,(SUMPRODUCT(LS_Demand_Rates_Restatement!$C$4:$Z$4,IF(Init!$R$9="Yes",LS_previous!$D105:$AA105,LS_current!$D105:$AA105))-SUMPRODUCT(LS_Demand_Rates_Restatement!$C$4:$Z$4,IF(Init!$R$9="Yes",LDD_previous!$F105:$AC105,LDD_current!$F105:$AC105))),(SUMPRODUCT(LS_Demand_Rates_Restatement!$C$4:$AX$4,IF(Init!$R$9="Yes",LS_previous!$D105:$AY105,LS_current!$D105:$AY105))-SUMPRODUCT(LS_Demand_Rates_Restatement!$C$4:$AX$4,IF(Init!$R$9="Yes",LDD_previous!$F105:$BA105,LDD_current!$F105:$BA105)))/2)</f>
        <v>24915.698321152857</v>
      </c>
      <c r="G104" s="218">
        <f>+SUMPRODUCT(LS_Demand_Rates_Restatement!$C$6:$Z$6,IF(Init!$R$9="Yes",Demand_previous!D105:AA105,Demand_current!D105:AA105))-SUMPRODUCT(LS_Demand_Rates_Restatement!$C$6:$Z$6,IF(Init!$R$9="Yes",LDD_previous!BB105:BY105,LDD_current!BB105:BY105))</f>
        <v>38402.315389692318</v>
      </c>
      <c r="H104" s="218">
        <f>-IRD!C105*Rates_previous!$H$32</f>
        <v>-41552.1</v>
      </c>
      <c r="I104" s="218">
        <f>+IF(AND(L104&gt;0,J104&gt;0),-1*MIN(L104,J104)*Rates_previous!$H$33,IF(AND(L104&lt;0,K104&lt;ABS(L104)),(-1*L104-K104)*Rates_previous!$H$33,IF(AND(K104&gt;0,J104&gt;0,L104&lt;=0,ABS(L104)&lt;K104),-1*MIN(K104,K104+L104,J104)*Rates_previous!$H$33,0)))*IF(VLOOKUP($B104,TOCA_current!$B:$AH,33,FALSE)=0,1,0)*(1-TOCA_previous!AI104)</f>
        <v>1180.0058665082904</v>
      </c>
      <c r="J104" s="237">
        <f>MAX(IF(Init!$R$9="Yes",(TOCA_previous!S104/SUMPRODUCT(TOCA_previous!$D$4:$D$137,TOCA_previous!$S$4:$S$137)-TOCA_previous!Y104)*RT1SC!$C$3*VLOOKUP(Init!$R$3,Init!$K:$M,3,FALSE),V104),0)</f>
        <v>445.35245565681254</v>
      </c>
      <c r="K104" s="237">
        <f>IF(Init!$R$9="Yes",TOCA_previous!W104*VLOOKUP(Init!$R$3,Init!$K:$M,3,FALSE),W104)</f>
        <v>0</v>
      </c>
      <c r="L104" s="237">
        <f>IF(Init!$R$9="No",X104,IF(TOCA_previous!AA104=0,SUM(LS_previous!D105:AA105),0))</f>
        <v>1162.2061929600015</v>
      </c>
      <c r="M104" s="218">
        <f>+TOCA_previous!$D104*SUM('Charges_NonSlice with Prev LS'!D104:I104)</f>
        <v>649227.59304935334</v>
      </c>
      <c r="N104" s="218">
        <f>IF(Init!$R$9="Yes",TOCA_previous!AB104*RT1SC!$C$3*VLOOKUP(Init!$R$3,Init!$K:$M,3,FALSE)+IF(VLOOKUP($B104,TOCA_current!B:AO,33,FALSE)=0,SUM(LS_previous!D105:AA105),SUM(LS_previous!D105:AY105)/2),Z104)</f>
        <v>21583.162007856004</v>
      </c>
      <c r="O104" s="219">
        <f t="shared" si="3"/>
        <v>30.080281694269011</v>
      </c>
      <c r="P104" s="217">
        <f>(TOCA_current!AI104-(TOCA_current!AI104/TOCA_current!AF104)*LDD_current!D105)*Rates_current!$E$74*100*12</f>
        <v>801655.00875205337</v>
      </c>
      <c r="Q104" s="218">
        <f>(TOCA_current!AI104-LDD_current!D105)*Rates_current!$E$75*100*12</f>
        <v>-119174.41903883708</v>
      </c>
      <c r="R104" s="218">
        <f>IF(VLOOKUP($B104,TOCA_current!$B:$AH,33,FALSE)=0,(SUMPRODUCT(LS_Demand_Rates_Restatement!$C$4:$Z$4,LS_current!$D105:$AA105)-SUMPRODUCT(LS_Demand_Rates_Restatement!$C$4:$Z$4,LDD_current!$F105:$AC105)),(SUMPRODUCT(LS_Demand_Rates_Restatement!$C$4:$AX$4,LS_current!$D105:$AY105)-SUMPRODUCT(LS_Demand_Rates_Restatement!$C$4:$AX$4,LDD_current!$F105:$BA105))/2)</f>
        <v>22031.57611360036</v>
      </c>
      <c r="S104" s="218">
        <f>+SUMPRODUCT(LS_Demand_Rates_Restatement!$C$7:$Z$7,Demand_current!D105:AA105)-SUMPRODUCT(LS_Demand_Rates_Restatement!$C$7:$Z$7,LDD_current!BB105:BY105)</f>
        <v>42228.881769997322</v>
      </c>
      <c r="T104" s="218">
        <f>-IRD!G105*Rates_current!$H$32</f>
        <v>-48906.8217</v>
      </c>
      <c r="U104" s="218">
        <f>+IF(AND(X104&gt;0,V104&gt;0),-1*MIN(X104,V104)*Rates_current!$H$33,IF(AND(X104&lt;0,W104&lt;ABS(X104)),(-1*X104-W104)*Rates_current!$H$33,0))*IF(VLOOKUP($B104,TOCA_current!$B:$AH,33,FALSE)=0,1,0)*(1-TOCA_current!AP104)</f>
        <v>0</v>
      </c>
      <c r="V104" s="237">
        <f>MAX((TOCA_current!S104/SUMPRODUCT(TOCA_current!$D$4:$D$137,TOCA_current!$S$4:$S$137)-TOCA_current!AF104)*RT1SC!$C$4*VLOOKUP(Init!$R$4,Init!$K:$M,3,FALSE),0)</f>
        <v>0</v>
      </c>
      <c r="W104" s="237">
        <f>TOCA_current!X104*VLOOKUP(Init!$R$4,Init!$K:$M,3,FALSE)</f>
        <v>0</v>
      </c>
      <c r="X104" s="237">
        <f>IF(TOCA_current!AH104=0,SUM(LS_current!D105:AA105),0)</f>
        <v>949.06661807397643</v>
      </c>
      <c r="Y104" s="218">
        <f>TOCA_current!D104*SUM('Charges_NonSlice with Prev LS'!P104:U104)</f>
        <v>697834.22589681402</v>
      </c>
      <c r="Z104" s="218">
        <f>TOCA_current!AI104*RT1SC!$C$4*VLOOKUP(Init!$R$4,Init!$K:$M,3,FALSE)+IF(VLOOKUP($B104,TOCA_current!B:AI,33,FALSE)=0,SUM(LS_current!D105:AA105),SUM(LS_current!D105:AY105)/2)</f>
        <v>21583.647048569976</v>
      </c>
      <c r="AA104" s="219">
        <f t="shared" si="4"/>
        <v>32.331617744047989</v>
      </c>
      <c r="AB104" s="224">
        <f>IF(TOCA_current!E104=1,"",AA104/O104-1)</f>
        <v>7.4844247559287647E-2</v>
      </c>
      <c r="AC104" s="235">
        <f t="shared" si="5"/>
        <v>75</v>
      </c>
    </row>
    <row r="105" spans="2:29" x14ac:dyDescent="0.25">
      <c r="B105" s="27">
        <v>10342</v>
      </c>
      <c r="C105" s="28" t="s">
        <v>109</v>
      </c>
      <c r="D105" s="217">
        <f>IF(Init!$R$9="Yes",(TOCA_previous!AB105-(TOCA_previous!AB105/IF(TOCA_previous!Y105=0,1,TOCA_previous!Y105))*LDD_previous!D106),(TOCA_current!AI105-(TOCA_current!AI105/TOCA_current!AF105)*LDD_current!D106))*Rates_previous!$E$74*100*12</f>
        <v>13080380.394239997</v>
      </c>
      <c r="E105" s="218">
        <f>IF(Init!$R$9="Yes",(TOCA_previous!AB105-LDD_previous!D106),(TOCA_current!AI105-LDD_current!D106))*Rates_previous!$E$75*100*12</f>
        <v>-2011482.6854399997</v>
      </c>
      <c r="F105" s="218">
        <f>IF(VLOOKUP($B105,TOCA_current!$B:$AH,33,FALSE)=0,(SUMPRODUCT(LS_Demand_Rates_Restatement!$C$4:$Z$4,IF(Init!$R$9="Yes",LS_previous!$D106:$AA106,LS_current!$D106:$AA106))-SUMPRODUCT(LS_Demand_Rates_Restatement!$C$4:$Z$4,IF(Init!$R$9="Yes",LDD_previous!$F106:$AC106,LDD_current!$F106:$AC106))),(SUMPRODUCT(LS_Demand_Rates_Restatement!$C$4:$AX$4,IF(Init!$R$9="Yes",LS_previous!$D106:$AY106,LS_current!$D106:$AY106))-SUMPRODUCT(LS_Demand_Rates_Restatement!$C$4:$AX$4,IF(Init!$R$9="Yes",LDD_previous!$F106:$BA106,LDD_current!$F106:$BA106)))/2)</f>
        <v>-155381.38554156537</v>
      </c>
      <c r="G105" s="218">
        <f>+SUMPRODUCT(LS_Demand_Rates_Restatement!$C$6:$Z$6,IF(Init!$R$9="Yes",Demand_previous!D106:AA106,Demand_current!D106:AA106))-SUMPRODUCT(LS_Demand_Rates_Restatement!$C$6:$Z$6,IF(Init!$R$9="Yes",LDD_previous!BB106:BY106,LDD_current!BB106:BY106))</f>
        <v>602784.18195411318</v>
      </c>
      <c r="H105" s="218">
        <f>-IRD!C106*Rates_previous!$H$32</f>
        <v>0</v>
      </c>
      <c r="I105" s="218">
        <f>+IF(AND(L105&gt;0,J105&gt;0),-1*MIN(L105,J105)*Rates_previous!$H$33,IF(AND(L105&lt;0,K105&lt;ABS(L105)),(-1*L105-K105)*Rates_previous!$H$33,IF(AND(K105&gt;0,J105&gt;0,L105&lt;=0,ABS(L105)&lt;K105),-1*MIN(K105,K105+L105,J105)*Rates_previous!$H$33,0)))*IF(VLOOKUP($B105,TOCA_current!$B:$AH,33,FALSE)=0,1,0)*(1-TOCA_previous!AI105)</f>
        <v>-36121.873724313475</v>
      </c>
      <c r="J105" s="237">
        <f>MAX(IF(Init!$R$9="Yes",(TOCA_previous!S105/SUMPRODUCT(TOCA_previous!$D$4:$D$137,TOCA_previous!$S$4:$S$137)-TOCA_previous!Y105)*RT1SC!$C$3*VLOOKUP(Init!$R$3,Init!$K:$M,3,FALSE),V105),0)</f>
        <v>1.0547034070604586</v>
      </c>
      <c r="K105" s="237">
        <f>IF(Init!$R$9="Yes",TOCA_previous!W105*VLOOKUP(Init!$R$3,Init!$K:$M,3,FALSE),W105)</f>
        <v>0</v>
      </c>
      <c r="L105" s="237">
        <f>IF(Init!$R$9="No",X105,IF(TOCA_previous!AA105=0,SUM(LS_previous!D106:AA106),0))</f>
        <v>-13087.635407359956</v>
      </c>
      <c r="M105" s="218">
        <f>+TOCA_previous!$D105*SUM('Charges_NonSlice with Prev LS'!D105:I105)</f>
        <v>11480178.631488232</v>
      </c>
      <c r="N105" s="218">
        <f>IF(Init!$R$9="Yes",TOCA_previous!AB105*RT1SC!$C$3*VLOOKUP(Init!$R$3,Init!$K:$M,3,FALSE)+IF(VLOOKUP($B105,TOCA_current!B:AO,33,FALSE)=0,SUM(LS_previous!D106:AA106),SUM(LS_previous!D106:AY106)/2),Z105)</f>
        <v>333395.39512230398</v>
      </c>
      <c r="O105" s="219">
        <f t="shared" si="3"/>
        <v>34.434124764311164</v>
      </c>
      <c r="P105" s="217">
        <f>(TOCA_current!AI105-(TOCA_current!AI105/TOCA_current!AF105)*LDD_current!D106)*Rates_current!$E$74*100*12</f>
        <v>13220685.337692268</v>
      </c>
      <c r="Q105" s="218">
        <f>(TOCA_current!AI105-LDD_current!D106)*Rates_current!$E$75*100*12</f>
        <v>-1965393.4388402982</v>
      </c>
      <c r="R105" s="218">
        <f>IF(VLOOKUP($B105,TOCA_current!$B:$AH,33,FALSE)=0,(SUMPRODUCT(LS_Demand_Rates_Restatement!$C$4:$Z$4,LS_current!$D106:$AA106)-SUMPRODUCT(LS_Demand_Rates_Restatement!$C$4:$Z$4,LDD_current!$F106:$AC106)),(SUMPRODUCT(LS_Demand_Rates_Restatement!$C$4:$AX$4,LS_current!$D106:$AY106)-SUMPRODUCT(LS_Demand_Rates_Restatement!$C$4:$AX$4,LDD_current!$F106:$BA106))/2)</f>
        <v>445858.71513086208</v>
      </c>
      <c r="S105" s="218">
        <f>+SUMPRODUCT(LS_Demand_Rates_Restatement!$C$7:$Z$7,Demand_current!D106:AA106)-SUMPRODUCT(LS_Demand_Rates_Restatement!$C$7:$Z$7,LDD_current!BB106:BY106)</f>
        <v>651233.57818998396</v>
      </c>
      <c r="T105" s="218">
        <f>-IRD!G106*Rates_current!$H$32</f>
        <v>0</v>
      </c>
      <c r="U105" s="218">
        <f>+IF(AND(X105&gt;0,V105&gt;0),-1*MIN(X105,V105)*Rates_current!$H$33,IF(AND(X105&lt;0,W105&lt;ABS(X105)),(-1*X105-W105)*Rates_current!$H$33,0))*IF(VLOOKUP($B105,TOCA_current!$B:$AH,33,FALSE)=0,1,0)*(1-TOCA_current!AP105)</f>
        <v>51239.639861884505</v>
      </c>
      <c r="V105" s="237">
        <f>MAX((TOCA_current!S105/SUMPRODUCT(TOCA_current!$D$4:$D$137,TOCA_current!$S$4:$S$137)-TOCA_current!AF105)*RT1SC!$C$4*VLOOKUP(Init!$R$4,Init!$K:$M,3,FALSE),0)</f>
        <v>8927.6052375654363</v>
      </c>
      <c r="W105" s="237">
        <f>TOCA_current!X105*VLOOKUP(Init!$R$4,Init!$K:$M,3,FALSE)</f>
        <v>0</v>
      </c>
      <c r="X105" s="237">
        <f>IF(TOCA_current!AH105=0,SUM(LS_current!D106:AA106),0)</f>
        <v>5789.7898149022039</v>
      </c>
      <c r="Y105" s="218">
        <f>TOCA_current!D105*SUM('Charges_NonSlice with Prev LS'!P105:U105)</f>
        <v>12403623.8320347</v>
      </c>
      <c r="Z105" s="218">
        <f>TOCA_current!AI105*RT1SC!$C$4*VLOOKUP(Init!$R$4,Init!$K:$M,3,FALSE)+IF(VLOOKUP($B105,TOCA_current!B:AI,33,FALSE)=0,SUM(LS_current!D106:AA106),SUM(LS_current!D106:AY106)/2)</f>
        <v>333403.62477114215</v>
      </c>
      <c r="AA105" s="219">
        <f t="shared" si="4"/>
        <v>37.203026333468642</v>
      </c>
      <c r="AB105" s="224">
        <f>IF(TOCA_current!E105=1,"",AA105/O105-1)</f>
        <v>8.0411556504182524E-2</v>
      </c>
      <c r="AC105" s="235">
        <f t="shared" si="5"/>
        <v>15</v>
      </c>
    </row>
    <row r="106" spans="2:29" x14ac:dyDescent="0.25">
      <c r="B106" s="27">
        <v>10343</v>
      </c>
      <c r="C106" s="28" t="s">
        <v>110</v>
      </c>
      <c r="D106" s="217">
        <f>IF(Init!$R$9="Yes",(TOCA_previous!AB106-(TOCA_previous!AB106/IF(TOCA_previous!Y106=0,1,TOCA_previous!Y106))*LDD_previous!D107),(TOCA_current!AI106-(TOCA_current!AI106/TOCA_current!AF106)*LDD_current!D107))*Rates_previous!$E$74*100*12</f>
        <v>9888832.6693166159</v>
      </c>
      <c r="E106" s="218">
        <f>IF(Init!$R$9="Yes",(TOCA_previous!AB106-LDD_previous!D107),(TOCA_current!AI106-LDD_current!D107))*Rates_previous!$E$75*100*12</f>
        <v>-1520690.919837696</v>
      </c>
      <c r="F106" s="218">
        <f>IF(VLOOKUP($B106,TOCA_current!$B:$AH,33,FALSE)=0,(SUMPRODUCT(LS_Demand_Rates_Restatement!$C$4:$Z$4,IF(Init!$R$9="Yes",LS_previous!$D107:$AA107,LS_current!$D107:$AA107))-SUMPRODUCT(LS_Demand_Rates_Restatement!$C$4:$Z$4,IF(Init!$R$9="Yes",LDD_previous!$F107:$AC107,LDD_current!$F107:$AC107))),(SUMPRODUCT(LS_Demand_Rates_Restatement!$C$4:$AX$4,IF(Init!$R$9="Yes",LS_previous!$D107:$AY107,LS_current!$D107:$AY107))-SUMPRODUCT(LS_Demand_Rates_Restatement!$C$4:$AX$4,IF(Init!$R$9="Yes",LDD_previous!$F107:$BA107,LDD_current!$F107:$BA107)))/2)</f>
        <v>-4658478.2086931765</v>
      </c>
      <c r="G106" s="218">
        <f>+SUMPRODUCT(LS_Demand_Rates_Restatement!$C$6:$Z$6,IF(Init!$R$9="Yes",Demand_previous!D107:AA107,Demand_current!D107:AA107))-SUMPRODUCT(LS_Demand_Rates_Restatement!$C$6:$Z$6,IF(Init!$R$9="Yes",LDD_previous!BB107:BY107,LDD_current!BB107:BY107))</f>
        <v>0</v>
      </c>
      <c r="H106" s="218">
        <f>-IRD!C107*Rates_previous!$H$32</f>
        <v>-105056.61</v>
      </c>
      <c r="I106" s="218">
        <f>+IF(AND(L106&gt;0,J106&gt;0),-1*MIN(L106,J106)*Rates_previous!$H$33,IF(AND(L106&lt;0,K106&lt;ABS(L106)),(-1*L106-K106)*Rates_previous!$H$33,IF(AND(K106&gt;0,J106&gt;0,L106&lt;=0,ABS(L106)&lt;K106),-1*MIN(K106,K106+L106,J106)*Rates_previous!$H$33,0)))*IF(VLOOKUP($B106,TOCA_current!$B:$AH,33,FALSE)=0,1,0)*(1-TOCA_previous!AI106)</f>
        <v>-441656.88891344651</v>
      </c>
      <c r="J106" s="237">
        <f>MAX(IF(Init!$R$9="Yes",(TOCA_previous!S106/SUMPRODUCT(TOCA_previous!$D$4:$D$137,TOCA_previous!$S$4:$S$137)-TOCA_previous!Y106)*RT1SC!$C$3*VLOOKUP(Init!$R$3,Init!$K:$M,3,FALSE),V106),0)</f>
        <v>2.0295813590935601</v>
      </c>
      <c r="K106" s="237">
        <f>IF(Init!$R$9="Yes",TOCA_previous!W106*VLOOKUP(Init!$R$3,Init!$K:$M,3,FALSE),W106)</f>
        <v>0</v>
      </c>
      <c r="L106" s="237">
        <f>IF(Init!$R$9="No",X106,IF(TOCA_previous!AA106=0,SUM(LS_previous!D107:AA107),0))</f>
        <v>-168677.12181679998</v>
      </c>
      <c r="M106" s="218">
        <f>+TOCA_previous!$D106*SUM('Charges_NonSlice with Prev LS'!D106:I106)</f>
        <v>3162950.0418722965</v>
      </c>
      <c r="N106" s="218">
        <f>IF(Init!$R$9="Yes",TOCA_previous!AB106*RT1SC!$C$3*VLOOKUP(Init!$R$3,Init!$K:$M,3,FALSE)+IF(VLOOKUP($B106,TOCA_current!B:AO,33,FALSE)=0,SUM(LS_previous!D107:AA107),SUM(LS_previous!D107:AY107)/2),Z106)</f>
        <v>107435.89339102007</v>
      </c>
      <c r="O106" s="219">
        <f t="shared" si="3"/>
        <v>29.440347560200664</v>
      </c>
      <c r="P106" s="217">
        <f>(TOCA_current!AI106-(TOCA_current!AI106/TOCA_current!AF106)*LDD_current!D107)*Rates_current!$E$74*100*12</f>
        <v>4097537.4289840087</v>
      </c>
      <c r="Q106" s="218">
        <f>(TOCA_current!AI106-LDD_current!D107)*Rates_current!$E$75*100*12</f>
        <v>-609141.88429912739</v>
      </c>
      <c r="R106" s="218">
        <f>IF(VLOOKUP($B106,TOCA_current!$B:$AH,33,FALSE)=0,(SUMPRODUCT(LS_Demand_Rates_Restatement!$C$4:$Z$4,LS_current!$D107:$AA107)-SUMPRODUCT(LS_Demand_Rates_Restatement!$C$4:$Z$4,LDD_current!$F107:$AC107)),(SUMPRODUCT(LS_Demand_Rates_Restatement!$C$4:$AX$4,LS_current!$D107:$AY107)-SUMPRODUCT(LS_Demand_Rates_Restatement!$C$4:$AX$4,LDD_current!$F107:$BA107))/2)</f>
        <v>28962.642605597917</v>
      </c>
      <c r="S106" s="218">
        <f>+SUMPRODUCT(LS_Demand_Rates_Restatement!$C$7:$Z$7,Demand_current!D107:AA107)-SUMPRODUCT(LS_Demand_Rates_Restatement!$C$7:$Z$7,LDD_current!BB107:BY107)</f>
        <v>0</v>
      </c>
      <c r="T106" s="218">
        <f>-IRD!G107*Rates_current!$H$32</f>
        <v>-123651.62996999999</v>
      </c>
      <c r="U106" s="218">
        <f>+IF(AND(X106&gt;0,V106&gt;0),-1*MIN(X106,V106)*Rates_current!$H$33,IF(AND(X106&lt;0,W106&lt;ABS(X106)),(-1*X106-W106)*Rates_current!$H$33,0))*IF(VLOOKUP($B106,TOCA_current!$B:$AH,33,FALSE)=0,1,0)*(1-TOCA_current!AP106)</f>
        <v>-48.576923787624132</v>
      </c>
      <c r="V106" s="237">
        <f>MAX((TOCA_current!S106/SUMPRODUCT(TOCA_current!$D$4:$D$137,TOCA_current!$S$4:$S$137)-TOCA_current!AF106)*RT1SC!$C$4*VLOOKUP(Init!$R$4,Init!$K:$M,3,FALSE),0)</f>
        <v>165576.06746626471</v>
      </c>
      <c r="W106" s="237">
        <f>TOCA_current!X106*VLOOKUP(Init!$R$4,Init!$K:$M,3,FALSE)</f>
        <v>0</v>
      </c>
      <c r="X106" s="237">
        <f>IF(TOCA_current!AH106=0,SUM(LS_current!D107:AA107),0)</f>
        <v>-5.8083787747136739</v>
      </c>
      <c r="Y106" s="218">
        <f>TOCA_current!D106*SUM('Charges_NonSlice with Prev LS'!P106:U106)</f>
        <v>3393657.9803966917</v>
      </c>
      <c r="Z106" s="218">
        <f>TOCA_current!AI106*RT1SC!$C$4*VLOOKUP(Init!$R$4,Init!$K:$M,3,FALSE)+IF(VLOOKUP($B106,TOCA_current!B:AI,33,FALSE)=0,SUM(LS_current!D107:AA107),SUM(LS_current!D107:AY107)/2)</f>
        <v>107442.45125291328</v>
      </c>
      <c r="AA106" s="219">
        <f t="shared" si="4"/>
        <v>31.585820509699825</v>
      </c>
      <c r="AB106" s="224">
        <f>IF(TOCA_current!E106=1,"",AA106/O106-1)</f>
        <v>7.2875258864115722E-2</v>
      </c>
      <c r="AC106" s="235">
        <f t="shared" si="5"/>
        <v>85</v>
      </c>
    </row>
    <row r="107" spans="2:29" x14ac:dyDescent="0.25">
      <c r="B107" s="27">
        <v>10349</v>
      </c>
      <c r="C107" s="28" t="s">
        <v>111</v>
      </c>
      <c r="D107" s="217">
        <f>IF(Init!$R$9="Yes",(TOCA_previous!AB107-(TOCA_previous!AB107/IF(TOCA_previous!Y107=0,1,TOCA_previous!Y107))*LDD_previous!D108),(TOCA_current!AI107-(TOCA_current!AI107/TOCA_current!AF107)*LDD_current!D108))*Rates_previous!$E$74*100*12</f>
        <v>88615670.753399998</v>
      </c>
      <c r="E107" s="218">
        <f>IF(Init!$R$9="Yes",(TOCA_previous!AB107-LDD_previous!D108),(TOCA_current!AI107-LDD_current!D108))*Rates_previous!$E$75*100*12</f>
        <v>-13627194.4704</v>
      </c>
      <c r="F107" s="218">
        <f>IF(VLOOKUP($B107,TOCA_current!$B:$AH,33,FALSE)=0,(SUMPRODUCT(LS_Demand_Rates_Restatement!$C$4:$Z$4,IF(Init!$R$9="Yes",LS_previous!$D108:$AA108,LS_current!$D108:$AA108))-SUMPRODUCT(LS_Demand_Rates_Restatement!$C$4:$Z$4,IF(Init!$R$9="Yes",LDD_previous!$F108:$AC108,LDD_current!$F108:$AC108))),(SUMPRODUCT(LS_Demand_Rates_Restatement!$C$4:$AX$4,IF(Init!$R$9="Yes",LS_previous!$D108:$AY108,LS_current!$D108:$AY108))-SUMPRODUCT(LS_Demand_Rates_Restatement!$C$4:$AX$4,IF(Init!$R$9="Yes",LDD_previous!$F108:$BA108,LDD_current!$F108:$BA108)))/2)</f>
        <v>5526336.4317818945</v>
      </c>
      <c r="G107" s="218">
        <f>+SUMPRODUCT(LS_Demand_Rates_Restatement!$C$6:$Z$6,IF(Init!$R$9="Yes",Demand_previous!D108:AA108,Demand_current!D108:AA108))-SUMPRODUCT(LS_Demand_Rates_Restatement!$C$6:$Z$6,IF(Init!$R$9="Yes",LDD_previous!BB108:BY108,LDD_current!BB108:BY108))</f>
        <v>0</v>
      </c>
      <c r="H107" s="218">
        <f>-IRD!C108*Rates_previous!$H$32</f>
        <v>0</v>
      </c>
      <c r="I107" s="218">
        <f>+IF(AND(L107&gt;0,J107&gt;0),-1*MIN(L107,J107)*Rates_previous!$H$33,IF(AND(L107&lt;0,K107&lt;ABS(L107)),(-1*L107-K107)*Rates_previous!$H$33,IF(AND(K107&gt;0,J107&gt;0,L107&lt;=0,ABS(L107)&lt;K107),-1*MIN(K107,K107+L107,J107)*Rates_previous!$H$33,0)))*IF(VLOOKUP($B107,TOCA_current!$B:$AH,33,FALSE)=0,1,0)*(1-TOCA_previous!AI107)</f>
        <v>0</v>
      </c>
      <c r="J107" s="237">
        <f>MAX(IF(Init!$R$9="Yes",(TOCA_previous!S107/SUMPRODUCT(TOCA_previous!$D$4:$D$137,TOCA_previous!$S$4:$S$137)-TOCA_previous!Y107)*RT1SC!$C$3*VLOOKUP(Init!$R$3,Init!$K:$M,3,FALSE),V107),0)</f>
        <v>1.2998737686529216</v>
      </c>
      <c r="K107" s="237">
        <f>IF(Init!$R$9="Yes",TOCA_previous!W107*VLOOKUP(Init!$R$3,Init!$K:$M,3,FALSE),W107)</f>
        <v>293398.68</v>
      </c>
      <c r="L107" s="237">
        <f>IF(Init!$R$9="No",X107,IF(TOCA_previous!AA107=0,SUM(LS_previous!D108:AA108),0))</f>
        <v>0</v>
      </c>
      <c r="M107" s="218">
        <f>+TOCA_previous!$D107*SUM('Charges_NonSlice with Prev LS'!D107:I107)</f>
        <v>80514812.71478188</v>
      </c>
      <c r="N107" s="218">
        <f>IF(Init!$R$9="Yes",TOCA_previous!AB107*RT1SC!$C$3*VLOOKUP(Init!$R$3,Init!$K:$M,3,FALSE)+IF(VLOOKUP($B107,TOCA_current!B:AO,33,FALSE)=0,SUM(LS_previous!D108:AA108),SUM(LS_previous!D108:AY108)/2),Z107)</f>
        <v>2347213.4932386605</v>
      </c>
      <c r="O107" s="219">
        <f t="shared" si="3"/>
        <v>34.302296295889299</v>
      </c>
      <c r="P107" s="217">
        <f>(TOCA_current!AI107-(TOCA_current!AI107/TOCA_current!AF107)*LDD_current!D108)*Rates_current!$E$74*100*12</f>
        <v>94134943.078306377</v>
      </c>
      <c r="Q107" s="218">
        <f>(TOCA_current!AI107-LDD_current!D108)*Rates_current!$E$75*100*12</f>
        <v>-13994145.898339868</v>
      </c>
      <c r="R107" s="218">
        <f>IF(VLOOKUP($B107,TOCA_current!$B:$AH,33,FALSE)=0,(SUMPRODUCT(LS_Demand_Rates_Restatement!$C$4:$Z$4,LS_current!$D108:$AA108)-SUMPRODUCT(LS_Demand_Rates_Restatement!$C$4:$Z$4,LDD_current!$F108:$AC108)),(SUMPRODUCT(LS_Demand_Rates_Restatement!$C$4:$AX$4,LS_current!$D108:$AY108)-SUMPRODUCT(LS_Demand_Rates_Restatement!$C$4:$AX$4,LDD_current!$F108:$BA108))/2)</f>
        <v>5853152.3198925396</v>
      </c>
      <c r="S107" s="218">
        <f>+SUMPRODUCT(LS_Demand_Rates_Restatement!$C$7:$Z$7,Demand_current!D108:AA108)-SUMPRODUCT(LS_Demand_Rates_Restatement!$C$7:$Z$7,LDD_current!BB108:BY108)</f>
        <v>0</v>
      </c>
      <c r="T107" s="218">
        <f>-IRD!G108*Rates_current!$H$32</f>
        <v>0</v>
      </c>
      <c r="U107" s="218">
        <f>+IF(AND(X107&gt;0,V107&gt;0),-1*MIN(X107,V107)*Rates_current!$H$33,IF(AND(X107&lt;0,W107&lt;ABS(X107)),(-1*X107-W107)*Rates_current!$H$33,0))*IF(VLOOKUP($B107,TOCA_current!$B:$AH,33,FALSE)=0,1,0)*(1-TOCA_current!AP107)</f>
        <v>0</v>
      </c>
      <c r="V107" s="237">
        <f>MAX((TOCA_current!S107/SUMPRODUCT(TOCA_current!$D$4:$D$137,TOCA_current!$S$4:$S$137)-TOCA_current!AF107)*RT1SC!$C$4*VLOOKUP(Init!$R$4,Init!$K:$M,3,FALSE),0)</f>
        <v>0</v>
      </c>
      <c r="W107" s="237">
        <f>TOCA_current!X107*VLOOKUP(Init!$R$4,Init!$K:$M,3,FALSE)</f>
        <v>247252.03200000001</v>
      </c>
      <c r="X107" s="237">
        <f>IF(TOCA_current!AH107=0,SUM(LS_current!D108:AA108),0)</f>
        <v>0</v>
      </c>
      <c r="Y107" s="218">
        <f>TOCA_current!D107*SUM('Charges_NonSlice with Prev LS'!P107:U107)</f>
        <v>85993949.49985905</v>
      </c>
      <c r="Z107" s="218">
        <f>TOCA_current!AI107*RT1SC!$C$4*VLOOKUP(Init!$R$4,Init!$K:$M,3,FALSE)+IF(VLOOKUP($B107,TOCA_current!B:AI,33,FALSE)=0,SUM(LS_current!D108:AA108),SUM(LS_current!D108:AY108)/2)</f>
        <v>2332699.3500048663</v>
      </c>
      <c r="AA107" s="219">
        <f t="shared" si="4"/>
        <v>36.864566151518694</v>
      </c>
      <c r="AB107" s="224">
        <f>IF(TOCA_current!E107=1,"",AA107/O107-1)</f>
        <v>7.4696744309110663E-2</v>
      </c>
      <c r="AC107" s="235">
        <f t="shared" si="5"/>
        <v>76</v>
      </c>
    </row>
    <row r="108" spans="2:29" x14ac:dyDescent="0.25">
      <c r="B108" s="27">
        <v>10352</v>
      </c>
      <c r="C108" s="28" t="s">
        <v>112</v>
      </c>
      <c r="D108" s="217">
        <f>IF(Init!$R$9="Yes",(TOCA_previous!AB108-(TOCA_previous!AB108/IF(TOCA_previous!Y108=0,1,TOCA_previous!Y108))*LDD_previous!D109),(TOCA_current!AI108-(TOCA_current!AI108/TOCA_current!AF108)*LDD_current!D109))*Rates_previous!$E$74*100*12</f>
        <v>4905702.7245767992</v>
      </c>
      <c r="E108" s="218">
        <f>IF(Init!$R$9="Yes",(TOCA_previous!AB108-LDD_previous!D109),(TOCA_current!AI108-LDD_current!D109))*Rates_previous!$E$75*100*12</f>
        <v>-754392.13486079988</v>
      </c>
      <c r="F108" s="218">
        <f>IF(VLOOKUP($B108,TOCA_current!$B:$AH,33,FALSE)=0,(SUMPRODUCT(LS_Demand_Rates_Restatement!$C$4:$Z$4,IF(Init!$R$9="Yes",LS_previous!$D109:$AA109,LS_current!$D109:$AA109))-SUMPRODUCT(LS_Demand_Rates_Restatement!$C$4:$Z$4,IF(Init!$R$9="Yes",LDD_previous!$F109:$AC109,LDD_current!$F109:$AC109))),(SUMPRODUCT(LS_Demand_Rates_Restatement!$C$4:$AX$4,IF(Init!$R$9="Yes",LS_previous!$D109:$AY109,LS_current!$D109:$AY109))-SUMPRODUCT(LS_Demand_Rates_Restatement!$C$4:$AX$4,IF(Init!$R$9="Yes",LDD_previous!$F109:$BA109,LDD_current!$F109:$BA109)))/2)</f>
        <v>67514.95151083183</v>
      </c>
      <c r="G108" s="218">
        <f>+SUMPRODUCT(LS_Demand_Rates_Restatement!$C$6:$Z$6,IF(Init!$R$9="Yes",Demand_previous!D109:AA109,Demand_current!D109:AA109))-SUMPRODUCT(LS_Demand_Rates_Restatement!$C$6:$Z$6,IF(Init!$R$9="Yes",LDD_previous!BB109:BY109,LDD_current!BB109:BY109))</f>
        <v>267905.0162036976</v>
      </c>
      <c r="H108" s="218">
        <f>-IRD!C109*Rates_previous!$H$32</f>
        <v>0</v>
      </c>
      <c r="I108" s="218">
        <f>+IF(AND(L108&gt;0,J108&gt;0),-1*MIN(L108,J108)*Rates_previous!$H$33,IF(AND(L108&lt;0,K108&lt;ABS(L108)),(-1*L108-K108)*Rates_previous!$H$33,IF(AND(K108&gt;0,J108&gt;0,L108&lt;=0,ABS(L108)&lt;K108),-1*MIN(K108,K108+L108,J108)*Rates_previous!$H$33,0)))*IF(VLOOKUP($B108,TOCA_current!$B:$AH,33,FALSE)=0,1,0)*(1-TOCA_previous!AI108)</f>
        <v>-4104.667990369122</v>
      </c>
      <c r="J108" s="237">
        <f>MAX(IF(Init!$R$9="Yes",(TOCA_previous!S108/SUMPRODUCT(TOCA_previous!$D$4:$D$137,TOCA_previous!$S$4:$S$137)-TOCA_previous!Y108)*RT1SC!$C$3*VLOOKUP(Init!$R$3,Init!$K:$M,3,FALSE),V108),0)</f>
        <v>1683.0054034427051</v>
      </c>
      <c r="K108" s="237">
        <f>IF(Init!$R$9="Yes",TOCA_previous!W108*VLOOKUP(Init!$R$3,Init!$K:$M,3,FALSE),W108)</f>
        <v>0</v>
      </c>
      <c r="L108" s="237">
        <f>IF(Init!$R$9="No",X108,IF(TOCA_previous!AA108=0,SUM(LS_previous!D109:AA109),0))</f>
        <v>-1582.1261140799888</v>
      </c>
      <c r="M108" s="218">
        <f>+TOCA_previous!$D108*SUM('Charges_NonSlice with Prev LS'!D108:I108)</f>
        <v>4482625.8894401602</v>
      </c>
      <c r="N108" s="218">
        <f>IF(Init!$R$9="Yes",TOCA_previous!AB108*RT1SC!$C$3*VLOOKUP(Init!$R$3,Init!$K:$M,3,FALSE)+IF(VLOOKUP($B108,TOCA_current!B:AO,33,FALSE)=0,SUM(LS_previous!D109:AA109),SUM(LS_previous!D109:AY109)/2),Z108)</f>
        <v>136658.26982821201</v>
      </c>
      <c r="O108" s="219">
        <f t="shared" si="3"/>
        <v>32.801716976770606</v>
      </c>
      <c r="P108" s="217">
        <f>(TOCA_current!AI108-(TOCA_current!AI108/TOCA_current!AF108)*LDD_current!D109)*Rates_current!$E$74*100*12</f>
        <v>5124313.8738153335</v>
      </c>
      <c r="Q108" s="218">
        <f>(TOCA_current!AI108-LDD_current!D109)*Rates_current!$E$75*100*12</f>
        <v>-761782.96426446526</v>
      </c>
      <c r="R108" s="218">
        <f>IF(VLOOKUP($B108,TOCA_current!$B:$AH,33,FALSE)=0,(SUMPRODUCT(LS_Demand_Rates_Restatement!$C$4:$Z$4,LS_current!$D109:$AA109)-SUMPRODUCT(LS_Demand_Rates_Restatement!$C$4:$Z$4,LDD_current!$F109:$AC109)),(SUMPRODUCT(LS_Demand_Rates_Restatement!$C$4:$AX$4,LS_current!$D109:$AY109)-SUMPRODUCT(LS_Demand_Rates_Restatement!$C$4:$AX$4,LDD_current!$F109:$BA109))/2)</f>
        <v>173537.57966959997</v>
      </c>
      <c r="S108" s="218">
        <f>+SUMPRODUCT(LS_Demand_Rates_Restatement!$C$7:$Z$7,Demand_current!D109:AA109)-SUMPRODUCT(LS_Demand_Rates_Restatement!$C$7:$Z$7,LDD_current!BB109:BY109)</f>
        <v>284455.07105686358</v>
      </c>
      <c r="T108" s="218">
        <f>-IRD!G109*Rates_current!$H$32</f>
        <v>0</v>
      </c>
      <c r="U108" s="218">
        <f>+IF(AND(X108&gt;0,V108&gt;0),-1*MIN(X108,V108)*Rates_current!$H$33,IF(AND(X108&lt;0,W108&lt;ABS(X108)),(-1*X108-W108)*Rates_current!$H$33,0))*IF(VLOOKUP($B108,TOCA_current!$B:$AH,33,FALSE)=0,1,0)*(1-TOCA_current!AP108)</f>
        <v>13092.03995222192</v>
      </c>
      <c r="V108" s="237">
        <f>MAX((TOCA_current!S108/SUMPRODUCT(TOCA_current!$D$4:$D$137,TOCA_current!$S$4:$S$137)-TOCA_current!AF108)*RT1SC!$C$4*VLOOKUP(Init!$R$4,Init!$K:$M,3,FALSE),0)</f>
        <v>3269.0021422627005</v>
      </c>
      <c r="W108" s="237">
        <f>TOCA_current!X108*VLOOKUP(Init!$R$4,Init!$K:$M,3,FALSE)</f>
        <v>0</v>
      </c>
      <c r="X108" s="237">
        <f>IF(TOCA_current!AH108=0,SUM(LS_current!D109:AA109),0)</f>
        <v>1573.751647099642</v>
      </c>
      <c r="Y108" s="218">
        <f>TOCA_current!D108*SUM('Charges_NonSlice with Prev LS'!P108:U108)</f>
        <v>4833615.6002295539</v>
      </c>
      <c r="Z108" s="218">
        <f>TOCA_current!AI108*RT1SC!$C$4*VLOOKUP(Init!$R$4,Init!$K:$M,3,FALSE)+IF(VLOOKUP($B108,TOCA_current!B:AI,33,FALSE)=0,SUM(LS_current!D109:AA109),SUM(LS_current!D109:AY109)/2)</f>
        <v>136661.55331797164</v>
      </c>
      <c r="AA108" s="219">
        <f t="shared" si="4"/>
        <v>35.36924235730833</v>
      </c>
      <c r="AB108" s="224">
        <f>IF(TOCA_current!E108=1,"",AA108/O108-1)</f>
        <v>7.8274115417677148E-2</v>
      </c>
      <c r="AC108" s="235">
        <f t="shared" si="5"/>
        <v>50</v>
      </c>
    </row>
    <row r="109" spans="2:29" x14ac:dyDescent="0.25">
      <c r="B109" s="27">
        <v>10354</v>
      </c>
      <c r="C109" s="28" t="s">
        <v>113</v>
      </c>
      <c r="D109" s="217">
        <f>IF(Init!$R$9="Yes",(TOCA_previous!AB109-(TOCA_previous!AB109/IF(TOCA_previous!Y109=0,1,TOCA_previous!Y109))*LDD_previous!D110),(TOCA_current!AI109-(TOCA_current!AI109/TOCA_current!AF109)*LDD_current!D110))*Rates_previous!$E$74*100*12</f>
        <v>125769702.44928002</v>
      </c>
      <c r="E109" s="218">
        <f>IF(Init!$R$9="Yes",(TOCA_previous!AB109-LDD_previous!D110),(TOCA_current!AI109-LDD_current!D110))*Rates_previous!$E$75*100*12</f>
        <v>-19340689.735680003</v>
      </c>
      <c r="F109" s="218">
        <f>IF(VLOOKUP($B109,TOCA_current!$B:$AH,33,FALSE)=0,(SUMPRODUCT(LS_Demand_Rates_Restatement!$C$4:$Z$4,IF(Init!$R$9="Yes",LS_previous!$D110:$AA110,LS_current!$D110:$AA110))-SUMPRODUCT(LS_Demand_Rates_Restatement!$C$4:$Z$4,IF(Init!$R$9="Yes",LDD_previous!$F110:$AC110,LDD_current!$F110:$AC110))),(SUMPRODUCT(LS_Demand_Rates_Restatement!$C$4:$AX$4,IF(Init!$R$9="Yes",LS_previous!$D110:$AY110,LS_current!$D110:$AY110))-SUMPRODUCT(LS_Demand_Rates_Restatement!$C$4:$AX$4,IF(Init!$R$9="Yes",LDD_previous!$F110:$BA110,LDD_current!$F110:$BA110)))/2)</f>
        <v>848921.67873549089</v>
      </c>
      <c r="G109" s="218">
        <f>+SUMPRODUCT(LS_Demand_Rates_Restatement!$C$6:$Z$6,IF(Init!$R$9="Yes",Demand_previous!D110:AA110,Demand_current!D110:AA110))-SUMPRODUCT(LS_Demand_Rates_Restatement!$C$6:$Z$6,IF(Init!$R$9="Yes",LDD_previous!BB110:BY110,LDD_current!BB110:BY110))</f>
        <v>0</v>
      </c>
      <c r="H109" s="218">
        <f>-IRD!C110*Rates_previous!$H$32</f>
        <v>0</v>
      </c>
      <c r="I109" s="218">
        <f>+IF(AND(L109&gt;0,J109&gt;0),-1*MIN(L109,J109)*Rates_previous!$H$33,IF(AND(L109&lt;0,K109&lt;ABS(L109)),(-1*L109-K109)*Rates_previous!$H$33,IF(AND(K109&gt;0,J109&gt;0,L109&lt;=0,ABS(L109)&lt;K109),-1*MIN(K109,K109+L109,J109)*Rates_previous!$H$33,0)))*IF(VLOOKUP($B109,TOCA_current!$B:$AH,33,FALSE)=0,1,0)*(1-TOCA_previous!AI109)</f>
        <v>0</v>
      </c>
      <c r="J109" s="237">
        <f>MAX(IF(Init!$R$9="Yes",(TOCA_previous!S109/SUMPRODUCT(TOCA_previous!$D$4:$D$137,TOCA_previous!$S$4:$S$137)-TOCA_previous!Y109)*RT1SC!$C$3*VLOOKUP(Init!$R$3,Init!$K:$M,3,FALSE),V109),0)</f>
        <v>302879.60403618327</v>
      </c>
      <c r="K109" s="237">
        <f>IF(Init!$R$9="Yes",TOCA_previous!W109*VLOOKUP(Init!$R$3,Init!$K:$M,3,FALSE),W109)</f>
        <v>0</v>
      </c>
      <c r="L109" s="237">
        <f>IF(Init!$R$9="No",X109,IF(TOCA_previous!AA109=0,SUM(LS_previous!D110:AA110),0))</f>
        <v>0</v>
      </c>
      <c r="M109" s="218">
        <f>+TOCA_previous!$D109*SUM('Charges_NonSlice with Prev LS'!D109:I109)</f>
        <v>107277934.39233552</v>
      </c>
      <c r="N109" s="218">
        <f>IF(Init!$R$9="Yes",TOCA_previous!AB109*RT1SC!$C$3*VLOOKUP(Init!$R$3,Init!$K:$M,3,FALSE)+IF(VLOOKUP($B109,TOCA_current!B:AO,33,FALSE)=0,SUM(LS_previous!D110:AA110),SUM(LS_previous!D110:AY110)/2),Z109)</f>
        <v>3331328.5891793291</v>
      </c>
      <c r="O109" s="219">
        <f t="shared" si="3"/>
        <v>32.202747798818422</v>
      </c>
      <c r="P109" s="217">
        <f>(TOCA_current!AI109-(TOCA_current!AI109/TOCA_current!AF109)*LDD_current!D110)*Rates_current!$E$74*100*12</f>
        <v>136637924.11704677</v>
      </c>
      <c r="Q109" s="218">
        <f>(TOCA_current!AI109-LDD_current!D110)*Rates_current!$E$75*100*12</f>
        <v>-20312659.495099854</v>
      </c>
      <c r="R109" s="218">
        <f>IF(VLOOKUP($B109,TOCA_current!$B:$AH,33,FALSE)=0,(SUMPRODUCT(LS_Demand_Rates_Restatement!$C$4:$Z$4,LS_current!$D110:$AA110)-SUMPRODUCT(LS_Demand_Rates_Restatement!$C$4:$Z$4,LDD_current!$F110:$AC110)),(SUMPRODUCT(LS_Demand_Rates_Restatement!$C$4:$AX$4,LS_current!$D110:$AY110)-SUMPRODUCT(LS_Demand_Rates_Restatement!$C$4:$AX$4,LDD_current!$F110:$BA110))/2)</f>
        <v>1419411.2300876644</v>
      </c>
      <c r="S109" s="218">
        <f>+SUMPRODUCT(LS_Demand_Rates_Restatement!$C$7:$Z$7,Demand_current!D110:AA110)-SUMPRODUCT(LS_Demand_Rates_Restatement!$C$7:$Z$7,LDD_current!BB110:BY110)</f>
        <v>0</v>
      </c>
      <c r="T109" s="218">
        <f>-IRD!G110*Rates_current!$H$32</f>
        <v>0</v>
      </c>
      <c r="U109" s="218">
        <f>+IF(AND(X109&gt;0,V109&gt;0),-1*MIN(X109,V109)*Rates_current!$H$33,IF(AND(X109&lt;0,W109&lt;ABS(X109)),(-1*X109-W109)*Rates_current!$H$33,0))*IF(VLOOKUP($B109,TOCA_current!$B:$AH,33,FALSE)=0,1,0)*(1-TOCA_current!AP109)</f>
        <v>0</v>
      </c>
      <c r="V109" s="237">
        <f>MAX((TOCA_current!S109/SUMPRODUCT(TOCA_current!$D$4:$D$137,TOCA_current!$S$4:$S$137)-TOCA_current!AF109)*RT1SC!$C$4*VLOOKUP(Init!$R$4,Init!$K:$M,3,FALSE),0)</f>
        <v>225246.23005723802</v>
      </c>
      <c r="W109" s="237">
        <f>TOCA_current!X109*VLOOKUP(Init!$R$4,Init!$K:$M,3,FALSE)</f>
        <v>0</v>
      </c>
      <c r="X109" s="237">
        <f>IF(TOCA_current!AH109=0,SUM(LS_current!D110:AA110),0)</f>
        <v>0</v>
      </c>
      <c r="Y109" s="218">
        <f>TOCA_current!D109*SUM('Charges_NonSlice with Prev LS'!P109:U109)</f>
        <v>117744675.85203458</v>
      </c>
      <c r="Z109" s="218">
        <f>TOCA_current!AI109*RT1SC!$C$4*VLOOKUP(Init!$R$4,Init!$K:$M,3,FALSE)+IF(VLOOKUP($B109,TOCA_current!B:AI,33,FALSE)=0,SUM(LS_current!D110:AA110),SUM(LS_current!D110:AY110)/2)</f>
        <v>3385939.6293133199</v>
      </c>
      <c r="AA109" s="219">
        <f t="shared" si="4"/>
        <v>34.774593980552929</v>
      </c>
      <c r="AB109" s="224">
        <f>IF(TOCA_current!E109=1,"",AA109/O109-1)</f>
        <v>7.9864184193277898E-2</v>
      </c>
      <c r="AC109" s="235">
        <f t="shared" si="5"/>
        <v>23</v>
      </c>
    </row>
    <row r="110" spans="2:29" x14ac:dyDescent="0.25">
      <c r="B110" s="27">
        <v>10360</v>
      </c>
      <c r="C110" s="28" t="s">
        <v>114</v>
      </c>
      <c r="D110" s="217">
        <f>IF(Init!$R$9="Yes",(TOCA_previous!AB110-(TOCA_previous!AB110/IF(TOCA_previous!Y110=0,1,TOCA_previous!Y110))*LDD_previous!D111),(TOCA_current!AI110-(TOCA_current!AI110/TOCA_current!AF110)*LDD_current!D111))*Rates_previous!$E$74*100*12</f>
        <v>2133737.0518104001</v>
      </c>
      <c r="E110" s="218">
        <f>IF(Init!$R$9="Yes",(TOCA_previous!AB110-LDD_previous!D111),(TOCA_current!AI110-LDD_current!D111))*Rates_previous!$E$75*100*12</f>
        <v>-328123.11306240002</v>
      </c>
      <c r="F110" s="218">
        <f>IF(VLOOKUP($B110,TOCA_current!$B:$AH,33,FALSE)=0,(SUMPRODUCT(LS_Demand_Rates_Restatement!$C$4:$Z$4,IF(Init!$R$9="Yes",LS_previous!$D111:$AA111,LS_current!$D111:$AA111))-SUMPRODUCT(LS_Demand_Rates_Restatement!$C$4:$Z$4,IF(Init!$R$9="Yes",LDD_previous!$F111:$AC111,LDD_current!$F111:$AC111))),(SUMPRODUCT(LS_Demand_Rates_Restatement!$C$4:$AX$4,IF(Init!$R$9="Yes",LS_previous!$D111:$AY111,LS_current!$D111:$AY111))-SUMPRODUCT(LS_Demand_Rates_Restatement!$C$4:$AX$4,IF(Init!$R$9="Yes",LDD_previous!$F111:$BA111,LDD_current!$F111:$BA111)))/2)</f>
        <v>-21621.505563986593</v>
      </c>
      <c r="G110" s="218">
        <f>+SUMPRODUCT(LS_Demand_Rates_Restatement!$C$6:$Z$6,IF(Init!$R$9="Yes",Demand_previous!D111:AA111,Demand_current!D111:AA111))-SUMPRODUCT(LS_Demand_Rates_Restatement!$C$6:$Z$6,IF(Init!$R$9="Yes",LDD_previous!BB111:BY111,LDD_current!BB111:BY111))</f>
        <v>107041.05231063247</v>
      </c>
      <c r="H110" s="218">
        <f>-IRD!C111*Rates_previous!$H$32</f>
        <v>-200093.4</v>
      </c>
      <c r="I110" s="218">
        <f>+IF(AND(L110&gt;0,J110&gt;0),-1*MIN(L110,J110)*Rates_previous!$H$33,IF(AND(L110&lt;0,K110&lt;ABS(L110)),(-1*L110-K110)*Rates_previous!$H$33,IF(AND(K110&gt;0,J110&gt;0,L110&lt;=0,ABS(L110)&lt;K110),-1*MIN(K110,K110+L110,J110)*Rates_previous!$H$33,0)))*IF(VLOOKUP($B110,TOCA_current!$B:$AH,33,FALSE)=0,1,0)*(1-TOCA_previous!AI110)</f>
        <v>2494.6800007895531</v>
      </c>
      <c r="J110" s="237">
        <f>MAX(IF(Init!$R$9="Yes",(TOCA_previous!S110/SUMPRODUCT(TOCA_previous!$D$4:$D$137,TOCA_previous!$S$4:$S$137)-TOCA_previous!Y110)*RT1SC!$C$3*VLOOKUP(Init!$R$3,Init!$K:$M,3,FALSE),V110),0)</f>
        <v>936.65239948545218</v>
      </c>
      <c r="K110" s="237">
        <f>IF(Init!$R$9="Yes",TOCA_previous!W110*VLOOKUP(Init!$R$3,Init!$K:$M,3,FALSE),W110)</f>
        <v>0</v>
      </c>
      <c r="L110" s="237">
        <f>IF(Init!$R$9="No",X110,IF(TOCA_previous!AA110=0,SUM(LS_previous!D111:AA111),0))</f>
        <v>1968.0268281600067</v>
      </c>
      <c r="M110" s="218">
        <f>+TOCA_previous!$D110*SUM('Charges_NonSlice with Prev LS'!D110:I110)</f>
        <v>1693434.7654954358</v>
      </c>
      <c r="N110" s="218">
        <f>IF(Init!$R$9="Yes",TOCA_previous!AB110*RT1SC!$C$3*VLOOKUP(Init!$R$3,Init!$K:$M,3,FALSE)+IF(VLOOKUP($B110,TOCA_current!B:AO,33,FALSE)=0,SUM(LS_previous!D111:AA111),SUM(LS_previous!D111:AY111)/2),Z110)</f>
        <v>60538.020978576009</v>
      </c>
      <c r="O110" s="219">
        <f t="shared" si="3"/>
        <v>27.973077714164635</v>
      </c>
      <c r="P110" s="217">
        <f>(TOCA_current!AI110-(TOCA_current!AI110/TOCA_current!AF110)*LDD_current!D111)*Rates_current!$E$74*100*12</f>
        <v>2258674.6069466257</v>
      </c>
      <c r="Q110" s="218">
        <f>(TOCA_current!AI110-LDD_current!D111)*Rates_current!$E$75*100*12</f>
        <v>-335775.65304515196</v>
      </c>
      <c r="R110" s="218">
        <f>IF(VLOOKUP($B110,TOCA_current!$B:$AH,33,FALSE)=0,(SUMPRODUCT(LS_Demand_Rates_Restatement!$C$4:$Z$4,LS_current!$D111:$AA111)-SUMPRODUCT(LS_Demand_Rates_Restatement!$C$4:$Z$4,LDD_current!$F111:$AC111)),(SUMPRODUCT(LS_Demand_Rates_Restatement!$C$4:$AX$4,LS_current!$D111:$AY111)-SUMPRODUCT(LS_Demand_Rates_Restatement!$C$4:$AX$4,LDD_current!$F111:$BA111))/2)</f>
        <v>-20297.81979900298</v>
      </c>
      <c r="S110" s="218">
        <f>+SUMPRODUCT(LS_Demand_Rates_Restatement!$C$7:$Z$7,Demand_current!D111:AA111)-SUMPRODUCT(LS_Demand_Rates_Restatement!$C$7:$Z$7,LDD_current!BB111:BY111)</f>
        <v>117034.85768877878</v>
      </c>
      <c r="T110" s="218">
        <f>-IRD!G111*Rates_current!$H$32</f>
        <v>-235509.93179999999</v>
      </c>
      <c r="U110" s="218">
        <f>+IF(AND(X110&gt;0,V110&gt;0),-1*MIN(X110,V110)*Rates_current!$H$33,IF(AND(X110&lt;0,W110&lt;ABS(X110)),(-1*X110-W110)*Rates_current!$H$33,0))*IF(VLOOKUP($B110,TOCA_current!$B:$AH,33,FALSE)=0,1,0)*(1-TOCA_current!AP110)</f>
        <v>9.4292621754822914</v>
      </c>
      <c r="V110" s="237">
        <f>MAX((TOCA_current!S110/SUMPRODUCT(TOCA_current!$D$4:$D$137,TOCA_current!$S$4:$S$137)-TOCA_current!AF110)*RT1SC!$C$4*VLOOKUP(Init!$R$4,Init!$K:$M,3,FALSE),0)</f>
        <v>1.1201252996032931</v>
      </c>
      <c r="W110" s="237">
        <f>TOCA_current!X110*VLOOKUP(Init!$R$4,Init!$K:$M,3,FALSE)</f>
        <v>0</v>
      </c>
      <c r="X110" s="237">
        <f>IF(TOCA_current!AH110=0,SUM(LS_current!D111:AA111),0)</f>
        <v>1696.5078371532902</v>
      </c>
      <c r="Y110" s="218">
        <f>TOCA_current!D110*SUM('Charges_NonSlice with Prev LS'!P110:U110)</f>
        <v>1784135.4892534253</v>
      </c>
      <c r="Z110" s="218">
        <f>TOCA_current!AI110*RT1SC!$C$4*VLOOKUP(Init!$R$4,Init!$K:$M,3,FALSE)+IF(VLOOKUP($B110,TOCA_current!B:AI,33,FALSE)=0,SUM(LS_current!D111:AA111),SUM(LS_current!D111:AY111)/2)</f>
        <v>60539.412138505286</v>
      </c>
      <c r="AA110" s="219">
        <f t="shared" si="4"/>
        <v>29.470644431954266</v>
      </c>
      <c r="AB110" s="224">
        <f>IF(TOCA_current!E110=1,"",AA110/O110-1)</f>
        <v>5.3536001046867732E-2</v>
      </c>
      <c r="AC110" s="235">
        <f t="shared" si="5"/>
        <v>117</v>
      </c>
    </row>
    <row r="111" spans="2:29" x14ac:dyDescent="0.25">
      <c r="B111" s="27">
        <v>10363</v>
      </c>
      <c r="C111" s="28" t="s">
        <v>115</v>
      </c>
      <c r="D111" s="217">
        <f>IF(Init!$R$9="Yes",(TOCA_previous!AB111-(TOCA_previous!AB111/IF(TOCA_previous!Y111=0,1,TOCA_previous!Y111))*LDD_previous!D112),(TOCA_current!AI111-(TOCA_current!AI111/TOCA_current!AF111)*LDD_current!D112))*Rates_previous!$E$74*100*12</f>
        <v>33185252.63448</v>
      </c>
      <c r="E111" s="218">
        <f>IF(Init!$R$9="Yes",(TOCA_previous!AB111-LDD_previous!D112),(TOCA_current!AI111-LDD_current!D112))*Rates_previous!$E$75*100*12</f>
        <v>-5103181.9468799997</v>
      </c>
      <c r="F111" s="218">
        <f>IF(VLOOKUP($B111,TOCA_current!$B:$AH,33,FALSE)=0,(SUMPRODUCT(LS_Demand_Rates_Restatement!$C$4:$Z$4,IF(Init!$R$9="Yes",LS_previous!$D112:$AA112,LS_current!$D112:$AA112))-SUMPRODUCT(LS_Demand_Rates_Restatement!$C$4:$Z$4,IF(Init!$R$9="Yes",LDD_previous!$F112:$AC112,LDD_current!$F112:$AC112))),(SUMPRODUCT(LS_Demand_Rates_Restatement!$C$4:$AX$4,IF(Init!$R$9="Yes",LS_previous!$D112:$AY112,LS_current!$D112:$AY112))-SUMPRODUCT(LS_Demand_Rates_Restatement!$C$4:$AX$4,IF(Init!$R$9="Yes",LDD_previous!$F112:$BA112,LDD_current!$F112:$BA112)))/2)</f>
        <v>-1715393.8622798687</v>
      </c>
      <c r="G111" s="218">
        <f>+SUMPRODUCT(LS_Demand_Rates_Restatement!$C$6:$Z$6,IF(Init!$R$9="Yes",Demand_previous!D112:AA112,Demand_current!D112:AA112))-SUMPRODUCT(LS_Demand_Rates_Restatement!$C$6:$Z$6,IF(Init!$R$9="Yes",LDD_previous!BB112:BY112,LDD_current!BB112:BY112))</f>
        <v>1030443.7998636219</v>
      </c>
      <c r="H111" s="218">
        <f>-IRD!C112*Rates_previous!$H$32</f>
        <v>0</v>
      </c>
      <c r="I111" s="218">
        <f>+IF(AND(L111&gt;0,J111&gt;0),-1*MIN(L111,J111)*Rates_previous!$H$33,IF(AND(L111&lt;0,K111&lt;ABS(L111)),(-1*L111-K111)*Rates_previous!$H$33,IF(AND(K111&gt;0,J111&gt;0,L111&lt;=0,ABS(L111)&lt;K111),-1*MIN(K111,K111+L111,J111)*Rates_previous!$H$33,0)))*IF(VLOOKUP($B111,TOCA_current!$B:$AH,33,FALSE)=0,1,0)*(1-TOCA_previous!AI111)</f>
        <v>-214357.03491006693</v>
      </c>
      <c r="J111" s="237">
        <f>MAX(IF(Init!$R$9="Yes",(TOCA_previous!S111/SUMPRODUCT(TOCA_previous!$D$4:$D$137,TOCA_previous!$S$4:$S$137)-TOCA_previous!Y111)*RT1SC!$C$3*VLOOKUP(Init!$R$3,Init!$K:$M,3,FALSE),V111),0)</f>
        <v>6827.1365453044646</v>
      </c>
      <c r="K111" s="237">
        <f>IF(Init!$R$9="Yes",TOCA_previous!W111*VLOOKUP(Init!$R$3,Init!$K:$M,3,FALSE),W111)</f>
        <v>0</v>
      </c>
      <c r="L111" s="237">
        <f>IF(Init!$R$9="No",X111,IF(TOCA_previous!AA111=0,SUM(LS_previous!D112:AA112),0))</f>
        <v>-77665.592358719907</v>
      </c>
      <c r="M111" s="218">
        <f>+TOCA_previous!$D111*SUM('Charges_NonSlice with Prev LS'!D111:I111)</f>
        <v>27182763.590273686</v>
      </c>
      <c r="N111" s="218">
        <f>IF(Init!$R$9="Yes",TOCA_previous!AB111*RT1SC!$C$3*VLOOKUP(Init!$R$3,Init!$K:$M,3,FALSE)+IF(VLOOKUP($B111,TOCA_current!B:AO,33,FALSE)=0,SUM(LS_previous!D112:AA112),SUM(LS_previous!D112:AY112)/2),Z111)</f>
        <v>801370.53313120815</v>
      </c>
      <c r="O111" s="219">
        <f t="shared" si="3"/>
        <v>33.92034329495749</v>
      </c>
      <c r="P111" s="217">
        <f>(TOCA_current!AI111-(TOCA_current!AI111/TOCA_current!AF111)*LDD_current!D112)*Rates_current!$E$74*100*12</f>
        <v>32345256.951162446</v>
      </c>
      <c r="Q111" s="218">
        <f>(TOCA_current!AI111-LDD_current!D112)*Rates_current!$E$75*100*12</f>
        <v>-4808461.450041201</v>
      </c>
      <c r="R111" s="218">
        <f>IF(VLOOKUP($B111,TOCA_current!$B:$AH,33,FALSE)=0,(SUMPRODUCT(LS_Demand_Rates_Restatement!$C$4:$Z$4,LS_current!$D112:$AA112)-SUMPRODUCT(LS_Demand_Rates_Restatement!$C$4:$Z$4,LDD_current!$F112:$AC112)),(SUMPRODUCT(LS_Demand_Rates_Restatement!$C$4:$AX$4,LS_current!$D112:$AY112)-SUMPRODUCT(LS_Demand_Rates_Restatement!$C$4:$AX$4,LDD_current!$F112:$BA112))/2)</f>
        <v>670727.61193667352</v>
      </c>
      <c r="S111" s="218">
        <f>+SUMPRODUCT(LS_Demand_Rates_Restatement!$C$7:$Z$7,Demand_current!D112:AA112)-SUMPRODUCT(LS_Demand_Rates_Restatement!$C$7:$Z$7,LDD_current!BB112:BY112)</f>
        <v>1138298.1010211268</v>
      </c>
      <c r="T111" s="218">
        <f>-IRD!G112*Rates_current!$H$32</f>
        <v>0</v>
      </c>
      <c r="U111" s="218">
        <f>+IF(AND(X111&gt;0,V111&gt;0),-1*MIN(X111,V111)*Rates_current!$H$33,IF(AND(X111&lt;0,W111&lt;ABS(X111)),(-1*X111-W111)*Rates_current!$H$33,0))*IF(VLOOKUP($B111,TOCA_current!$B:$AH,33,FALSE)=0,1,0)*(1-TOCA_current!AP111)</f>
        <v>-1211.6130032405804</v>
      </c>
      <c r="V111" s="237">
        <f>MAX((TOCA_current!S111/SUMPRODUCT(TOCA_current!$D$4:$D$137,TOCA_current!$S$4:$S$137)-TOCA_current!AF111)*RT1SC!$C$4*VLOOKUP(Init!$R$4,Init!$K:$M,3,FALSE),0)</f>
        <v>74438.640130512504</v>
      </c>
      <c r="W111" s="237">
        <f>TOCA_current!X111*VLOOKUP(Init!$R$4,Init!$K:$M,3,FALSE)</f>
        <v>0</v>
      </c>
      <c r="X111" s="237">
        <f>IF(TOCA_current!AH111=0,SUM(LS_current!D112:AA112),0)</f>
        <v>-136.90542409498084</v>
      </c>
      <c r="Y111" s="218">
        <f>TOCA_current!D111*SUM('Charges_NonSlice with Prev LS'!P111:U111)</f>
        <v>29344609.601075806</v>
      </c>
      <c r="Z111" s="218">
        <f>TOCA_current!AI111*RT1SC!$C$4*VLOOKUP(Init!$R$4,Init!$K:$M,3,FALSE)+IF(VLOOKUP($B111,TOCA_current!B:AI,33,FALSE)=0,SUM(LS_current!D112:AA112),SUM(LS_current!D112:AY112)/2)</f>
        <v>801391.41188664897</v>
      </c>
      <c r="AA111" s="219">
        <f t="shared" si="4"/>
        <v>36.617075209219223</v>
      </c>
      <c r="AB111" s="224">
        <f>IF(TOCA_current!E111=1,"",AA111/O111-1)</f>
        <v>7.9501905119651939E-2</v>
      </c>
      <c r="AC111" s="235">
        <f t="shared" si="5"/>
        <v>31</v>
      </c>
    </row>
    <row r="112" spans="2:29" x14ac:dyDescent="0.25">
      <c r="B112" s="27">
        <v>10369</v>
      </c>
      <c r="C112" s="28" t="s">
        <v>116</v>
      </c>
      <c r="D112" s="217">
        <f>IF(Init!$R$9="Yes",(TOCA_previous!AB112-(TOCA_previous!AB112/IF(TOCA_previous!Y112=0,1,TOCA_previous!Y112))*LDD_previous!D113),(TOCA_current!AI112-(TOCA_current!AI112/TOCA_current!AF112)*LDD_current!D113))*Rates_previous!$E$74*100*12</f>
        <v>4733582.6716092005</v>
      </c>
      <c r="E112" s="218">
        <f>IF(Init!$R$9="Yes",(TOCA_previous!AB112-LDD_previous!D113),(TOCA_current!AI112-LDD_current!D113))*Rates_previous!$E$75*100*12</f>
        <v>-727923.75275520002</v>
      </c>
      <c r="F112" s="218">
        <f>IF(VLOOKUP($B112,TOCA_current!$B:$AH,33,FALSE)=0,(SUMPRODUCT(LS_Demand_Rates_Restatement!$C$4:$Z$4,IF(Init!$R$9="Yes",LS_previous!$D113:$AA113,LS_current!$D113:$AA113))-SUMPRODUCT(LS_Demand_Rates_Restatement!$C$4:$Z$4,IF(Init!$R$9="Yes",LDD_previous!$F113:$AC113,LDD_current!$F113:$AC113))),(SUMPRODUCT(LS_Demand_Rates_Restatement!$C$4:$AX$4,IF(Init!$R$9="Yes",LS_previous!$D113:$AY113,LS_current!$D113:$AY113))-SUMPRODUCT(LS_Demand_Rates_Restatement!$C$4:$AX$4,IF(Init!$R$9="Yes",LDD_previous!$F113:$BA113,LDD_current!$F113:$BA113)))/2)</f>
        <v>498675.86091110064</v>
      </c>
      <c r="G112" s="218">
        <f>+SUMPRODUCT(LS_Demand_Rates_Restatement!$C$6:$Z$6,IF(Init!$R$9="Yes",Demand_previous!D113:AA113,Demand_current!D113:AA113))-SUMPRODUCT(LS_Demand_Rates_Restatement!$C$6:$Z$6,IF(Init!$R$9="Yes",LDD_previous!BB113:BY113,LDD_current!BB113:BY113))</f>
        <v>244587.48984355771</v>
      </c>
      <c r="H112" s="218">
        <f>-IRD!C113*Rates_previous!$H$32</f>
        <v>-462109.01000000007</v>
      </c>
      <c r="I112" s="218">
        <f>+IF(AND(L112&gt;0,J112&gt;0),-1*MIN(L112,J112)*Rates_previous!$H$33,IF(AND(L112&lt;0,K112&lt;ABS(L112)),(-1*L112-K112)*Rates_previous!$H$33,IF(AND(K112&gt;0,J112&gt;0,L112&lt;=0,ABS(L112)&lt;K112),-1*MIN(K112,K112+L112,J112)*Rates_previous!$H$33,0)))*IF(VLOOKUP($B112,TOCA_current!$B:$AH,33,FALSE)=0,1,0)*(1-TOCA_previous!AI112)</f>
        <v>24937.70035316479</v>
      </c>
      <c r="J112" s="237">
        <f>MAX(IF(Init!$R$9="Yes",(TOCA_previous!S112/SUMPRODUCT(TOCA_previous!$D$4:$D$137,TOCA_previous!$S$4:$S$137)-TOCA_previous!Y112)*RT1SC!$C$3*VLOOKUP(Init!$R$3,Init!$K:$M,3,FALSE),V112),0)</f>
        <v>9715.4824501966632</v>
      </c>
      <c r="K112" s="237">
        <f>IF(Init!$R$9="Yes",TOCA_previous!W112*VLOOKUP(Init!$R$3,Init!$K:$M,3,FALSE),W112)</f>
        <v>0</v>
      </c>
      <c r="L112" s="237">
        <f>IF(Init!$R$9="No",X112,IF(TOCA_previous!AA112=0,SUM(LS_previous!D113:AA113),0))</f>
        <v>24269.562655840004</v>
      </c>
      <c r="M112" s="218">
        <f>+TOCA_previous!$D112*SUM('Charges_NonSlice with Prev LS'!D112:I112)</f>
        <v>4311750.9599618241</v>
      </c>
      <c r="N112" s="218">
        <f>IF(Init!$R$9="Yes",TOCA_previous!AB112*RT1SC!$C$3*VLOOKUP(Init!$R$3,Init!$K:$M,3,FALSE)+IF(VLOOKUP($B112,TOCA_current!B:AO,33,FALSE)=0,SUM(LS_previous!D113:AA113),SUM(LS_previous!D113:AY113)/2),Z112)</f>
        <v>159093.99895632404</v>
      </c>
      <c r="O112" s="219">
        <f t="shared" si="3"/>
        <v>27.101908231909654</v>
      </c>
      <c r="P112" s="217">
        <f>(TOCA_current!AI112-(TOCA_current!AI112/TOCA_current!AF112)*LDD_current!D113)*Rates_current!$E$74*100*12</f>
        <v>5331542.7326621637</v>
      </c>
      <c r="Q112" s="218">
        <f>(TOCA_current!AI112-LDD_current!D113)*Rates_current!$E$75*100*12</f>
        <v>-792589.70605679462</v>
      </c>
      <c r="R112" s="218">
        <f>IF(VLOOKUP($B112,TOCA_current!$B:$AH,33,FALSE)=0,(SUMPRODUCT(LS_Demand_Rates_Restatement!$C$4:$Z$4,LS_current!$D113:$AA113)-SUMPRODUCT(LS_Demand_Rates_Restatement!$C$4:$Z$4,LDD_current!$F113:$AC113)),(SUMPRODUCT(LS_Demand_Rates_Restatement!$C$4:$AX$4,LS_current!$D113:$AY113)-SUMPRODUCT(LS_Demand_Rates_Restatement!$C$4:$AX$4,LDD_current!$F113:$BA113))/2)</f>
        <v>322430.32112799532</v>
      </c>
      <c r="S112" s="218">
        <f>+SUMPRODUCT(LS_Demand_Rates_Restatement!$C$7:$Z$7,Demand_current!D113:AA113)-SUMPRODUCT(LS_Demand_Rates_Restatement!$C$7:$Z$7,LDD_current!BB113:BY113)</f>
        <v>262223.98766131891</v>
      </c>
      <c r="T112" s="218">
        <f>-IRD!G113*Rates_current!$H$32</f>
        <v>-543902.30477000005</v>
      </c>
      <c r="U112" s="218">
        <f>+IF(AND(X112&gt;0,V112&gt;0),-1*MIN(X112,V112)*Rates_current!$H$33,IF(AND(X112&lt;0,W112&lt;ABS(X112)),(-1*X112-W112)*Rates_current!$H$33,0))*IF(VLOOKUP($B112,TOCA_current!$B:$AH,33,FALSE)=0,1,0)*(1-TOCA_current!AP112)</f>
        <v>7170.2050001205826</v>
      </c>
      <c r="V112" s="237">
        <f>MAX((TOCA_current!S112/SUMPRODUCT(TOCA_current!$D$4:$D$137,TOCA_current!$S$4:$S$137)-TOCA_current!AF112)*RT1SC!$C$4*VLOOKUP(Init!$R$4,Init!$K:$M,3,FALSE),0)</f>
        <v>871.17489825898588</v>
      </c>
      <c r="W112" s="237">
        <f>TOCA_current!X112*VLOOKUP(Init!$R$4,Init!$K:$M,3,FALSE)</f>
        <v>0</v>
      </c>
      <c r="X112" s="237">
        <f>IF(TOCA_current!AH112=0,SUM(LS_current!D113:AA113),0)</f>
        <v>17035.107764147833</v>
      </c>
      <c r="Y112" s="218">
        <f>TOCA_current!D112*SUM('Charges_NonSlice with Prev LS'!P112:U112)</f>
        <v>4586875.2356248032</v>
      </c>
      <c r="Z112" s="218">
        <f>TOCA_current!AI112*RT1SC!$C$4*VLOOKUP(Init!$R$4,Init!$K:$M,3,FALSE)+IF(VLOOKUP($B112,TOCA_current!B:AI,33,FALSE)=0,SUM(LS_current!D113:AA113),SUM(LS_current!D113:AY113)/2)</f>
        <v>159097.20133438782</v>
      </c>
      <c r="AA112" s="219">
        <f t="shared" si="4"/>
        <v>28.830646907384537</v>
      </c>
      <c r="AB112" s="224">
        <f>IF(TOCA_current!E112=1,"",AA112/O112-1)</f>
        <v>6.3786603536627462E-2</v>
      </c>
      <c r="AC112" s="235">
        <f t="shared" si="5"/>
        <v>111</v>
      </c>
    </row>
    <row r="113" spans="2:29" x14ac:dyDescent="0.25">
      <c r="B113" s="27">
        <v>10370</v>
      </c>
      <c r="C113" s="28" t="s">
        <v>117</v>
      </c>
      <c r="D113" s="217">
        <f>IF(Init!$R$9="Yes",(TOCA_previous!AB113-(TOCA_previous!AB113/IF(TOCA_previous!Y113=0,1,TOCA_previous!Y113))*LDD_previous!D114),(TOCA_current!AI113-(TOCA_current!AI113/TOCA_current!AF113)*LDD_current!D114))*Rates_previous!$E$74*100*12</f>
        <v>63823568.074680001</v>
      </c>
      <c r="E113" s="218">
        <f>IF(Init!$R$9="Yes",(TOCA_previous!AB113-LDD_previous!D114),(TOCA_current!AI113-LDD_current!D114))*Rates_previous!$E$75*100*12</f>
        <v>-9814699.4380800016</v>
      </c>
      <c r="F113" s="218">
        <f>IF(VLOOKUP($B113,TOCA_current!$B:$AH,33,FALSE)=0,(SUMPRODUCT(LS_Demand_Rates_Restatement!$C$4:$Z$4,IF(Init!$R$9="Yes",LS_previous!$D114:$AA114,LS_current!$D114:$AA114))-SUMPRODUCT(LS_Demand_Rates_Restatement!$C$4:$Z$4,IF(Init!$R$9="Yes",LDD_previous!$F114:$AC114,LDD_current!$F114:$AC114))),(SUMPRODUCT(LS_Demand_Rates_Restatement!$C$4:$AX$4,IF(Init!$R$9="Yes",LS_previous!$D114:$AY114,LS_current!$D114:$AY114))-SUMPRODUCT(LS_Demand_Rates_Restatement!$C$4:$AX$4,IF(Init!$R$9="Yes",LDD_previous!$F114:$BA114,LDD_current!$F114:$BA114)))/2)</f>
        <v>294114.29992829158</v>
      </c>
      <c r="G113" s="218">
        <f>+SUMPRODUCT(LS_Demand_Rates_Restatement!$C$6:$Z$6,IF(Init!$R$9="Yes",Demand_previous!D114:AA114,Demand_current!D114:AA114))-SUMPRODUCT(LS_Demand_Rates_Restatement!$C$6:$Z$6,IF(Init!$R$9="Yes",LDD_previous!BB114:BY114,LDD_current!BB114:BY114))</f>
        <v>0</v>
      </c>
      <c r="H113" s="218">
        <f>-IRD!C114*Rates_previous!$H$32</f>
        <v>0</v>
      </c>
      <c r="I113" s="218">
        <f>+IF(AND(L113&gt;0,J113&gt;0),-1*MIN(L113,J113)*Rates_previous!$H$33,IF(AND(L113&lt;0,K113&lt;ABS(L113)),(-1*L113-K113)*Rates_previous!$H$33,IF(AND(K113&gt;0,J113&gt;0,L113&lt;=0,ABS(L113)&lt;K113),-1*MIN(K113,K113+L113,J113)*Rates_previous!$H$33,0)))*IF(VLOOKUP($B113,TOCA_current!$B:$AH,33,FALSE)=0,1,0)*(1-TOCA_previous!AI113)</f>
        <v>0</v>
      </c>
      <c r="J113" s="237">
        <f>MAX(IF(Init!$R$9="Yes",(TOCA_previous!S113/SUMPRODUCT(TOCA_previous!$D$4:$D$137,TOCA_previous!$S$4:$S$137)-TOCA_previous!Y113)*RT1SC!$C$3*VLOOKUP(Init!$R$3,Init!$K:$M,3,FALSE),V113),0)</f>
        <v>1.3490392408068728</v>
      </c>
      <c r="K113" s="237">
        <f>IF(Init!$R$9="Yes",TOCA_previous!W113*VLOOKUP(Init!$R$3,Init!$K:$M,3,FALSE),W113)</f>
        <v>0</v>
      </c>
      <c r="L113" s="237">
        <f>IF(Init!$R$9="No",X113,IF(TOCA_previous!AA113=0,SUM(LS_previous!D114:AA114),0))</f>
        <v>0</v>
      </c>
      <c r="M113" s="218">
        <f>+TOCA_previous!$D113*SUM('Charges_NonSlice with Prev LS'!D113:I113)</f>
        <v>54302982.936528295</v>
      </c>
      <c r="N113" s="218">
        <f>IF(Init!$R$9="Yes",TOCA_previous!AB113*RT1SC!$C$3*VLOOKUP(Init!$R$3,Init!$K:$M,3,FALSE)+IF(VLOOKUP($B113,TOCA_current!B:AO,33,FALSE)=0,SUM(LS_previous!D114:AA114),SUM(LS_previous!D114:AY114)/2),Z113)</f>
        <v>1690526.3215005479</v>
      </c>
      <c r="O113" s="219">
        <f t="shared" si="3"/>
        <v>32.121938739367152</v>
      </c>
      <c r="P113" s="217">
        <f>(TOCA_current!AI113-(TOCA_current!AI113/TOCA_current!AF113)*LDD_current!D114)*Rates_current!$E$74*100*12</f>
        <v>67844566.936829194</v>
      </c>
      <c r="Q113" s="218">
        <f>(TOCA_current!AI113-LDD_current!D114)*Rates_current!$E$75*100*12</f>
        <v>-10085805.940668494</v>
      </c>
      <c r="R113" s="218">
        <f>IF(VLOOKUP($B113,TOCA_current!$B:$AH,33,FALSE)=0,(SUMPRODUCT(LS_Demand_Rates_Restatement!$C$4:$Z$4,LS_current!$D114:$AA114)-SUMPRODUCT(LS_Demand_Rates_Restatement!$C$4:$Z$4,LDD_current!$F114:$AC114)),(SUMPRODUCT(LS_Demand_Rates_Restatement!$C$4:$AX$4,LS_current!$D114:$AY114)-SUMPRODUCT(LS_Demand_Rates_Restatement!$C$4:$AX$4,LDD_current!$F114:$BA114))/2)</f>
        <v>566554.61653599341</v>
      </c>
      <c r="S113" s="218">
        <f>+SUMPRODUCT(LS_Demand_Rates_Restatement!$C$7:$Z$7,Demand_current!D114:AA114)-SUMPRODUCT(LS_Demand_Rates_Restatement!$C$7:$Z$7,LDD_current!BB114:BY114)</f>
        <v>0</v>
      </c>
      <c r="T113" s="218">
        <f>-IRD!G114*Rates_current!$H$32</f>
        <v>0</v>
      </c>
      <c r="U113" s="218">
        <f>+IF(AND(X113&gt;0,V113&gt;0),-1*MIN(X113,V113)*Rates_current!$H$33,IF(AND(X113&lt;0,W113&lt;ABS(X113)),(-1*X113-W113)*Rates_current!$H$33,0))*IF(VLOOKUP($B113,TOCA_current!$B:$AH,33,FALSE)=0,1,0)*(1-TOCA_current!AP113)</f>
        <v>0</v>
      </c>
      <c r="V113" s="237">
        <f>MAX((TOCA_current!S113/SUMPRODUCT(TOCA_current!$D$4:$D$137,TOCA_current!$S$4:$S$137)-TOCA_current!AF113)*RT1SC!$C$4*VLOOKUP(Init!$R$4,Init!$K:$M,3,FALSE),0)</f>
        <v>1.3083840140000349</v>
      </c>
      <c r="W113" s="237">
        <f>TOCA_current!X113*VLOOKUP(Init!$R$4,Init!$K:$M,3,FALSE)</f>
        <v>43928.784</v>
      </c>
      <c r="X113" s="237">
        <f>IF(TOCA_current!AH113=0,SUM(LS_current!D114:AA114),0)</f>
        <v>0</v>
      </c>
      <c r="Y113" s="218">
        <f>TOCA_current!D113*SUM('Charges_NonSlice with Prev LS'!P113:U113)</f>
        <v>58325315.612696692</v>
      </c>
      <c r="Z113" s="218">
        <f>TOCA_current!AI113*RT1SC!$C$4*VLOOKUP(Init!$R$4,Init!$K:$M,3,FALSE)+IF(VLOOKUP($B113,TOCA_current!B:AI,33,FALSE)=0,SUM(LS_current!D114:AA114),SUM(LS_current!D114:AY114)/2)</f>
        <v>1681216.1361458728</v>
      </c>
      <c r="AA113" s="219">
        <f t="shared" si="4"/>
        <v>34.692336314595082</v>
      </c>
      <c r="AB113" s="224">
        <f>IF(TOCA_current!E113=1,"",AA113/O113-1)</f>
        <v>8.0020001161317467E-2</v>
      </c>
      <c r="AC113" s="235">
        <f t="shared" si="5"/>
        <v>18</v>
      </c>
    </row>
    <row r="114" spans="2:29" x14ac:dyDescent="0.25">
      <c r="B114" s="27">
        <v>10371</v>
      </c>
      <c r="C114" s="28" t="s">
        <v>118</v>
      </c>
      <c r="D114" s="217">
        <f>IF(Init!$R$9="Yes",(TOCA_previous!AB114-(TOCA_previous!AB114/IF(TOCA_previous!Y114=0,1,TOCA_previous!Y114))*LDD_previous!D115),(TOCA_current!AI114-(TOCA_current!AI114/TOCA_current!AF114)*LDD_current!D115))*Rates_previous!$E$74*100*12</f>
        <v>3663560.7724799998</v>
      </c>
      <c r="E114" s="218">
        <f>IF(Init!$R$9="Yes",(TOCA_previous!AB114-LDD_previous!D115),(TOCA_current!AI114-LDD_current!D115))*Rates_previous!$E$75*100*12</f>
        <v>-563377.27488000004</v>
      </c>
      <c r="F114" s="218">
        <f>IF(VLOOKUP($B114,TOCA_current!$B:$AH,33,FALSE)=0,(SUMPRODUCT(LS_Demand_Rates_Restatement!$C$4:$Z$4,IF(Init!$R$9="Yes",LS_previous!$D115:$AA115,LS_current!$D115:$AA115))-SUMPRODUCT(LS_Demand_Rates_Restatement!$C$4:$Z$4,IF(Init!$R$9="Yes",LDD_previous!$F115:$AC115,LDD_current!$F115:$AC115))),(SUMPRODUCT(LS_Demand_Rates_Restatement!$C$4:$AX$4,IF(Init!$R$9="Yes",LS_previous!$D115:$AY115,LS_current!$D115:$AY115))-SUMPRODUCT(LS_Demand_Rates_Restatement!$C$4:$AX$4,IF(Init!$R$9="Yes",LDD_previous!$F115:$BA115,LDD_current!$F115:$BA115)))/2)</f>
        <v>252530.56138345622</v>
      </c>
      <c r="G114" s="218">
        <f>+SUMPRODUCT(LS_Demand_Rates_Restatement!$C$6:$Z$6,IF(Init!$R$9="Yes",Demand_previous!D115:AA115,Demand_current!D115:AA115))-SUMPRODUCT(LS_Demand_Rates_Restatement!$C$6:$Z$6,IF(Init!$R$9="Yes",LDD_previous!BB115:BY115,LDD_current!BB115:BY115))</f>
        <v>19559.590480769242</v>
      </c>
      <c r="H114" s="218">
        <f>-IRD!C115*Rates_previous!$H$32</f>
        <v>0</v>
      </c>
      <c r="I114" s="218">
        <f>+IF(AND(L114&gt;0,J114&gt;0),-1*MIN(L114,J114)*Rates_previous!$H$33,IF(AND(L114&lt;0,K114&lt;ABS(L114)),(-1*L114-K114)*Rates_previous!$H$33,IF(AND(K114&gt;0,J114&gt;0,L114&lt;=0,ABS(L114)&lt;K114),-1*MIN(K114,K114+L114,J114)*Rates_previous!$H$33,0)))*IF(VLOOKUP($B114,TOCA_current!$B:$AH,33,FALSE)=0,1,0)*(1-TOCA_previous!AI114)</f>
        <v>0.14023000116155113</v>
      </c>
      <c r="J114" s="237">
        <f>MAX(IF(Init!$R$9="Yes",(TOCA_previous!S114/SUMPRODUCT(TOCA_previous!$D$4:$D$137,TOCA_previous!$S$4:$S$137)-TOCA_previous!Y114)*RT1SC!$C$3*VLOOKUP(Init!$R$3,Init!$K:$M,3,FALSE),V114),0)</f>
        <v>5.0807971435344615E-2</v>
      </c>
      <c r="K114" s="237">
        <f>IF(Init!$R$9="Yes",TOCA_previous!W114*VLOOKUP(Init!$R$3,Init!$K:$M,3,FALSE),W114)</f>
        <v>0</v>
      </c>
      <c r="L114" s="237">
        <f>IF(Init!$R$9="No",X114,IF(TOCA_previous!AA114=0,SUM(LS_previous!D115:AA115),0))</f>
        <v>6846.9836092800124</v>
      </c>
      <c r="M114" s="218">
        <f>+TOCA_previous!$D114*SUM('Charges_NonSlice with Prev LS'!D114:I114)</f>
        <v>3372273.7896942263</v>
      </c>
      <c r="N114" s="218">
        <f>IF(Init!$R$9="Yes",TOCA_previous!AB114*RT1SC!$C$3*VLOOKUP(Init!$R$3,Init!$K:$M,3,FALSE)+IF(VLOOKUP($B114,TOCA_current!B:AO,33,FALSE)=0,SUM(LS_previous!D115:AA115),SUM(LS_previous!D115:AY115)/2),Z114)</f>
        <v>103890.158251008</v>
      </c>
      <c r="O114" s="219">
        <f t="shared" si="3"/>
        <v>32.459992808428574</v>
      </c>
      <c r="P114" s="217">
        <f>(TOCA_current!AI114-(TOCA_current!AI114/TOCA_current!AF114)*LDD_current!D115)*Rates_current!$E$74*100*12</f>
        <v>3872638.4966896744</v>
      </c>
      <c r="Q114" s="218">
        <f>(TOCA_current!AI114-LDD_current!D115)*Rates_current!$E$75*100*12</f>
        <v>-575708.30089227599</v>
      </c>
      <c r="R114" s="218">
        <f>IF(VLOOKUP($B114,TOCA_current!$B:$AH,33,FALSE)=0,(SUMPRODUCT(LS_Demand_Rates_Restatement!$C$4:$Z$4,LS_current!$D115:$AA115)-SUMPRODUCT(LS_Demand_Rates_Restatement!$C$4:$Z$4,LDD_current!$F115:$AC115)),(SUMPRODUCT(LS_Demand_Rates_Restatement!$C$4:$AX$4,LS_current!$D115:$AY115)-SUMPRODUCT(LS_Demand_Rates_Restatement!$C$4:$AX$4,LDD_current!$F115:$BA115))/2)</f>
        <v>52006.999420632943</v>
      </c>
      <c r="S114" s="218">
        <f>+SUMPRODUCT(LS_Demand_Rates_Restatement!$C$7:$Z$7,Demand_current!D115:AA115)-SUMPRODUCT(LS_Demand_Rates_Restatement!$C$7:$Z$7,LDD_current!BB115:BY115)</f>
        <v>29183.753478133898</v>
      </c>
      <c r="T114" s="218">
        <f>-IRD!G115*Rates_current!$H$32</f>
        <v>0</v>
      </c>
      <c r="U114" s="218">
        <f>+IF(AND(X114&gt;0,V114&gt;0),-1*MIN(X114,V114)*Rates_current!$H$33,IF(AND(X114&lt;0,W114&lt;ABS(X114)),(-1*X114-W114)*Rates_current!$H$33,0))*IF(VLOOKUP($B114,TOCA_current!$B:$AH,33,FALSE)=0,1,0)*(1-TOCA_current!AP114)</f>
        <v>0</v>
      </c>
      <c r="V114" s="237">
        <f>MAX((TOCA_current!S114/SUMPRODUCT(TOCA_current!$D$4:$D$137,TOCA_current!$S$4:$S$137)-TOCA_current!AF114)*RT1SC!$C$4*VLOOKUP(Init!$R$4,Init!$K:$M,3,FALSE),0)</f>
        <v>0</v>
      </c>
      <c r="W114" s="237">
        <f>TOCA_current!X114*VLOOKUP(Init!$R$4,Init!$K:$M,3,FALSE)</f>
        <v>8546.8320000000003</v>
      </c>
      <c r="X114" s="237">
        <f>IF(TOCA_current!AH114=0,SUM(LS_current!D115:AA115),0)</f>
        <v>-619.88923639495306</v>
      </c>
      <c r="Y114" s="218">
        <f>TOCA_current!D114*SUM('Charges_NonSlice with Prev LS'!P114:U114)</f>
        <v>3378120.9486961658</v>
      </c>
      <c r="Z114" s="218">
        <f>TOCA_current!AI114*RT1SC!$C$4*VLOOKUP(Init!$R$4,Init!$K:$M,3,FALSE)+IF(VLOOKUP($B114,TOCA_current!B:AI,33,FALSE)=0,SUM(LS_current!D115:AA115),SUM(LS_current!D115:AY115)/2)</f>
        <v>95345.631225885038</v>
      </c>
      <c r="AA114" s="219">
        <f t="shared" si="4"/>
        <v>35.43026466197491</v>
      </c>
      <c r="AB114" s="224">
        <f>IF(TOCA_current!E114=1,"",AA114/O114-1)</f>
        <v>9.1505622662216846E-2</v>
      </c>
      <c r="AC114" s="235">
        <f t="shared" si="5"/>
        <v>5</v>
      </c>
    </row>
    <row r="115" spans="2:29" x14ac:dyDescent="0.25">
      <c r="B115" s="27">
        <v>10376</v>
      </c>
      <c r="C115" s="28" t="s">
        <v>119</v>
      </c>
      <c r="D115" s="217">
        <f>IF(Init!$R$9="Yes",(TOCA_previous!AB115-(TOCA_previous!AB115/IF(TOCA_previous!Y115=0,1,TOCA_previous!Y115))*LDD_previous!D116),(TOCA_current!AI115-(TOCA_current!AI115/TOCA_current!AF115)*LDD_current!D116))*Rates_previous!$E$74*100*12</f>
        <v>18279445.665720001</v>
      </c>
      <c r="E115" s="218">
        <f>IF(Init!$R$9="Yes",(TOCA_previous!AB115-LDD_previous!D116),(TOCA_current!AI115-LDD_current!D116))*Rates_previous!$E$75*100*12</f>
        <v>-2810987.7043199996</v>
      </c>
      <c r="F115" s="218">
        <f>IF(VLOOKUP($B115,TOCA_current!$B:$AH,33,FALSE)=0,(SUMPRODUCT(LS_Demand_Rates_Restatement!$C$4:$Z$4,IF(Init!$R$9="Yes",LS_previous!$D116:$AA116,LS_current!$D116:$AA116))-SUMPRODUCT(LS_Demand_Rates_Restatement!$C$4:$Z$4,IF(Init!$R$9="Yes",LDD_previous!$F116:$AC116,LDD_current!$F116:$AC116))),(SUMPRODUCT(LS_Demand_Rates_Restatement!$C$4:$AX$4,IF(Init!$R$9="Yes",LS_previous!$D116:$AY116,LS_current!$D116:$AY116))-SUMPRODUCT(LS_Demand_Rates_Restatement!$C$4:$AX$4,IF(Init!$R$9="Yes",LDD_previous!$F116:$BA116,LDD_current!$F116:$BA116)))/2)</f>
        <v>87050.160466296831</v>
      </c>
      <c r="G115" s="218">
        <f>+SUMPRODUCT(LS_Demand_Rates_Restatement!$C$6:$Z$6,IF(Init!$R$9="Yes",Demand_previous!D116:AA116,Demand_current!D116:AA116))-SUMPRODUCT(LS_Demand_Rates_Restatement!$C$6:$Z$6,IF(Init!$R$9="Yes",LDD_previous!BB116:BY116,LDD_current!BB116:BY116))</f>
        <v>726023.61733440193</v>
      </c>
      <c r="H115" s="218">
        <f>-IRD!C116*Rates_previous!$H$32</f>
        <v>0</v>
      </c>
      <c r="I115" s="218">
        <f>+IF(AND(L115&gt;0,J115&gt;0),-1*MIN(L115,J115)*Rates_previous!$H$33,IF(AND(L115&lt;0,K115&lt;ABS(L115)),(-1*L115-K115)*Rates_previous!$H$33,IF(AND(K115&gt;0,J115&gt;0,L115&lt;=0,ABS(L115)&lt;K115),-1*MIN(K115,K115+L115,J115)*Rates_previous!$H$33,0)))*IF(VLOOKUP($B115,TOCA_current!$B:$AH,33,FALSE)=0,1,0)*(1-TOCA_previous!AI115)</f>
        <v>-20791.962742060641</v>
      </c>
      <c r="J115" s="237">
        <f>MAX(IF(Init!$R$9="Yes",(TOCA_previous!S115/SUMPRODUCT(TOCA_previous!$D$4:$D$137,TOCA_previous!$S$4:$S$137)-TOCA_previous!Y115)*RT1SC!$C$3*VLOOKUP(Init!$R$3,Init!$K:$M,3,FALSE),V115),0)</f>
        <v>8663.7907293775388</v>
      </c>
      <c r="K115" s="237">
        <f>IF(Init!$R$9="Yes",TOCA_previous!W115*VLOOKUP(Init!$R$3,Init!$K:$M,3,FALSE),W115)</f>
        <v>0</v>
      </c>
      <c r="L115" s="237">
        <f>IF(Init!$R$9="No",X115,IF(TOCA_previous!AA115=0,SUM(LS_previous!D116:AA116),0))</f>
        <v>-7533.3198340799427</v>
      </c>
      <c r="M115" s="218">
        <f>+TOCA_previous!$D115*SUM('Charges_NonSlice with Prev LS'!D115:I115)</f>
        <v>16260739.77645864</v>
      </c>
      <c r="N115" s="218">
        <f>IF(Init!$R$9="Yes",TOCA_previous!AB115*RT1SC!$C$3*VLOOKUP(Init!$R$3,Init!$K:$M,3,FALSE)+IF(VLOOKUP($B115,TOCA_current!B:AO,33,FALSE)=0,SUM(LS_previous!D116:AA116),SUM(LS_previous!D116:AY116)/2),Z115)</f>
        <v>476666.49238621205</v>
      </c>
      <c r="O115" s="219">
        <f t="shared" si="3"/>
        <v>34.113452563146843</v>
      </c>
      <c r="P115" s="217">
        <f>(TOCA_current!AI115-(TOCA_current!AI115/TOCA_current!AF115)*LDD_current!D116)*Rates_current!$E$74*100*12</f>
        <v>19436461.962196864</v>
      </c>
      <c r="Q115" s="218">
        <f>(TOCA_current!AI115-LDD_current!D116)*Rates_current!$E$75*100*12</f>
        <v>-2889433.7804002813</v>
      </c>
      <c r="R115" s="218">
        <f>IF(VLOOKUP($B115,TOCA_current!$B:$AH,33,FALSE)=0,(SUMPRODUCT(LS_Demand_Rates_Restatement!$C$4:$Z$4,LS_current!$D116:$AA116)-SUMPRODUCT(LS_Demand_Rates_Restatement!$C$4:$Z$4,LDD_current!$F116:$AC116)),(SUMPRODUCT(LS_Demand_Rates_Restatement!$C$4:$AX$4,LS_current!$D116:$AY116)-SUMPRODUCT(LS_Demand_Rates_Restatement!$C$4:$AX$4,LDD_current!$F116:$BA116))/2)</f>
        <v>235647.33034122904</v>
      </c>
      <c r="S115" s="218">
        <f>+SUMPRODUCT(LS_Demand_Rates_Restatement!$C$7:$Z$7,Demand_current!D116:AA116)-SUMPRODUCT(LS_Demand_Rates_Restatement!$C$7:$Z$7,LDD_current!BB116:BY116)</f>
        <v>771875.41633636947</v>
      </c>
      <c r="T115" s="218">
        <f>-IRD!G116*Rates_current!$H$32</f>
        <v>0</v>
      </c>
      <c r="U115" s="218">
        <f>+IF(AND(X115&gt;0,V115&gt;0),-1*MIN(X115,V115)*Rates_current!$H$33,IF(AND(X115&lt;0,W115&lt;ABS(X115)),(-1*X115-W115)*Rates_current!$H$33,0))*IF(VLOOKUP($B115,TOCA_current!$B:$AH,33,FALSE)=0,1,0)*(1-TOCA_current!AP115)</f>
        <v>-43942.515329589529</v>
      </c>
      <c r="V115" s="237">
        <f>MAX((TOCA_current!S115/SUMPRODUCT(TOCA_current!$D$4:$D$137,TOCA_current!$S$4:$S$137)-TOCA_current!AF115)*RT1SC!$C$4*VLOOKUP(Init!$R$4,Init!$K:$M,3,FALSE),0)</f>
        <v>5710.7086874940078</v>
      </c>
      <c r="W115" s="237">
        <f>TOCA_current!X115*VLOOKUP(Init!$R$4,Init!$K:$M,3,FALSE)</f>
        <v>0</v>
      </c>
      <c r="X115" s="237">
        <f>IF(TOCA_current!AH115=0,SUM(LS_current!D116:AA116),0)</f>
        <v>-4965.2559694451447</v>
      </c>
      <c r="Y115" s="218">
        <f>TOCA_current!D115*SUM('Charges_NonSlice with Prev LS'!P115:U115)</f>
        <v>17510608.413144592</v>
      </c>
      <c r="Z115" s="218">
        <f>TOCA_current!AI115*RT1SC!$C$4*VLOOKUP(Init!$R$4,Init!$K:$M,3,FALSE)+IF(VLOOKUP($B115,TOCA_current!B:AI,33,FALSE)=0,SUM(LS_current!D116:AA116),SUM(LS_current!D116:AY116)/2)</f>
        <v>476677.99313369888</v>
      </c>
      <c r="AA115" s="219">
        <f t="shared" si="4"/>
        <v>36.734669242918471</v>
      </c>
      <c r="AB115" s="224">
        <f>IF(TOCA_current!E115=1,"",AA115/O115-1)</f>
        <v>7.6838211404123946E-2</v>
      </c>
      <c r="AC115" s="235">
        <f t="shared" si="5"/>
        <v>58</v>
      </c>
    </row>
    <row r="116" spans="2:29" x14ac:dyDescent="0.25">
      <c r="B116" s="27">
        <v>10378</v>
      </c>
      <c r="C116" s="28" t="s">
        <v>120</v>
      </c>
      <c r="D116" s="217">
        <f>IF(Init!$R$9="Yes",(TOCA_previous!AB116-(TOCA_previous!AB116/IF(TOCA_previous!Y116=0,1,TOCA_previous!Y116))*LDD_previous!D117),(TOCA_current!AI116-(TOCA_current!AI116/TOCA_current!AF116)*LDD_current!D117))*Rates_previous!$E$74*100*12</f>
        <v>672327.41052000003</v>
      </c>
      <c r="E116" s="218">
        <f>IF(Init!$R$9="Yes",(TOCA_previous!AB116-LDD_previous!D117),(TOCA_current!AI116-LDD_current!D117))*Rates_previous!$E$75*100*12</f>
        <v>-103389.57311999999</v>
      </c>
      <c r="F116" s="218">
        <f>IF(VLOOKUP($B116,TOCA_current!$B:$AH,33,FALSE)=0,(SUMPRODUCT(LS_Demand_Rates_Restatement!$C$4:$Z$4,IF(Init!$R$9="Yes",LS_previous!$D117:$AA117,LS_current!$D117:$AA117))-SUMPRODUCT(LS_Demand_Rates_Restatement!$C$4:$Z$4,IF(Init!$R$9="Yes",LDD_previous!$F117:$AC117,LDD_current!$F117:$AC117))),(SUMPRODUCT(LS_Demand_Rates_Restatement!$C$4:$AX$4,IF(Init!$R$9="Yes",LS_previous!$D117:$AY117,LS_current!$D117:$AY117))-SUMPRODUCT(LS_Demand_Rates_Restatement!$C$4:$AX$4,IF(Init!$R$9="Yes",LDD_previous!$F117:$BA117,LDD_current!$F117:$BA117)))/2)</f>
        <v>-2085.5640642315225</v>
      </c>
      <c r="G116" s="218">
        <f>+SUMPRODUCT(LS_Demand_Rates_Restatement!$C$6:$Z$6,IF(Init!$R$9="Yes",Demand_previous!D117:AA117,Demand_current!D117:AA117))-SUMPRODUCT(LS_Demand_Rates_Restatement!$C$6:$Z$6,IF(Init!$R$9="Yes",LDD_previous!BB117:BY117,LDD_current!BB117:BY117))</f>
        <v>4286.0574980769243</v>
      </c>
      <c r="H116" s="218">
        <f>-IRD!C117*Rates_previous!$H$32</f>
        <v>0</v>
      </c>
      <c r="I116" s="218">
        <f>+IF(AND(L116&gt;0,J116&gt;0),-1*MIN(L116,J116)*Rates_previous!$H$33,IF(AND(L116&lt;0,K116&lt;ABS(L116)),(-1*L116-K116)*Rates_previous!$H$33,IF(AND(K116&gt;0,J116&gt;0,L116&lt;=0,ABS(L116)&lt;K116),-1*MIN(K116,K116+L116,J116)*Rates_previous!$H$33,0)))*IF(VLOOKUP($B116,TOCA_current!$B:$AH,33,FALSE)=0,1,0)*(1-TOCA_previous!AI116)</f>
        <v>-2074.573378732799</v>
      </c>
      <c r="J116" s="237">
        <f>MAX(IF(Init!$R$9="Yes",(TOCA_previous!S116/SUMPRODUCT(TOCA_previous!$D$4:$D$137,TOCA_previous!$S$4:$S$137)-TOCA_previous!Y116)*RT1SC!$C$3*VLOOKUP(Init!$R$3,Init!$K:$M,3,FALSE),V116),0)</f>
        <v>0</v>
      </c>
      <c r="K116" s="237">
        <f>IF(Init!$R$9="Yes",TOCA_previous!W116*VLOOKUP(Init!$R$3,Init!$K:$M,3,FALSE),W116)</f>
        <v>0</v>
      </c>
      <c r="L116" s="237">
        <f>IF(Init!$R$9="No",X116,IF(TOCA_previous!AA116=0,SUM(LS_previous!D117:AA117),0))</f>
        <v>-751.65702127999975</v>
      </c>
      <c r="M116" s="218">
        <f>+TOCA_previous!$D116*SUM('Charges_NonSlice with Prev LS'!D116:I116)</f>
        <v>569063.75745511276</v>
      </c>
      <c r="N116" s="218">
        <f>IF(Init!$R$9="Yes",TOCA_previous!AB116*RT1SC!$C$3*VLOOKUP(Init!$R$3,Init!$K:$M,3,FALSE)+IF(VLOOKUP($B116,TOCA_current!B:AO,33,FALSE)=0,SUM(LS_previous!D117:AA117),SUM(LS_previous!D117:AY117)/2),Z116)</f>
        <v>17057.461038292</v>
      </c>
      <c r="O116" s="219">
        <f t="shared" si="3"/>
        <v>33.361574514380031</v>
      </c>
      <c r="P116" s="217">
        <f>(TOCA_current!AI116-(TOCA_current!AI116/TOCA_current!AF116)*LDD_current!D117)*Rates_current!$E$74*100*12</f>
        <v>709179.24531901046</v>
      </c>
      <c r="Q116" s="218">
        <f>(TOCA_current!AI116-LDD_current!D117)*Rates_current!$E$75*100*12</f>
        <v>-105426.92758429983</v>
      </c>
      <c r="R116" s="218">
        <f>IF(VLOOKUP($B116,TOCA_current!$B:$AH,33,FALSE)=0,(SUMPRODUCT(LS_Demand_Rates_Restatement!$C$4:$Z$4,LS_current!$D117:$AA117)-SUMPRODUCT(LS_Demand_Rates_Restatement!$C$4:$Z$4,LDD_current!$F117:$AC117)),(SUMPRODUCT(LS_Demand_Rates_Restatement!$C$4:$AX$4,LS_current!$D117:$AY117)-SUMPRODUCT(LS_Demand_Rates_Restatement!$C$4:$AX$4,LDD_current!$F117:$BA117))/2)</f>
        <v>7485.1126442289533</v>
      </c>
      <c r="S116" s="218">
        <f>+SUMPRODUCT(LS_Demand_Rates_Restatement!$C$7:$Z$7,Demand_current!D117:AA117)-SUMPRODUCT(LS_Demand_Rates_Restatement!$C$7:$Z$7,LDD_current!BB117:BY117)</f>
        <v>3624.2186773860426</v>
      </c>
      <c r="T116" s="218">
        <f>-IRD!G117*Rates_current!$H$32</f>
        <v>0</v>
      </c>
      <c r="U116" s="218">
        <f>+IF(AND(X116&gt;0,V116&gt;0),-1*MIN(X116,V116)*Rates_current!$H$33,IF(AND(X116&lt;0,W116&lt;ABS(X116)),(-1*X116-W116)*Rates_current!$H$33,0))*IF(VLOOKUP($B116,TOCA_current!$B:$AH,33,FALSE)=0,1,0)*(1-TOCA_current!AP116)</f>
        <v>-4565.3556811028166</v>
      </c>
      <c r="V116" s="237">
        <f>MAX((TOCA_current!S116/SUMPRODUCT(TOCA_current!$D$4:$D$137,TOCA_current!$S$4:$S$137)-TOCA_current!AF116)*RT1SC!$C$4*VLOOKUP(Init!$R$4,Init!$K:$M,3,FALSE),0)</f>
        <v>3.0430766917724474</v>
      </c>
      <c r="W116" s="237">
        <f>TOCA_current!X116*VLOOKUP(Init!$R$4,Init!$K:$M,3,FALSE)</f>
        <v>0</v>
      </c>
      <c r="X116" s="237">
        <f>IF(TOCA_current!AH116=0,SUM(LS_current!D117:AA117),0)</f>
        <v>-515.8593989946686</v>
      </c>
      <c r="Y116" s="218">
        <f>TOCA_current!D116*SUM('Charges_NonSlice with Prev LS'!P116:U116)</f>
        <v>610296.29337522283</v>
      </c>
      <c r="Z116" s="218">
        <f>TOCA_current!AI116*RT1SC!$C$4*VLOOKUP(Init!$R$4,Init!$K:$M,3,FALSE)+IF(VLOOKUP($B116,TOCA_current!B:AI,33,FALSE)=0,SUM(LS_current!D117:AA117),SUM(LS_current!D117:AY117)/2)</f>
        <v>17057.884041365334</v>
      </c>
      <c r="AA116" s="219">
        <f t="shared" si="4"/>
        <v>35.777960026885843</v>
      </c>
      <c r="AB116" s="224">
        <f>IF(TOCA_current!E116=1,"",AA116/O116-1)</f>
        <v>7.2430199943478879E-2</v>
      </c>
      <c r="AC116" s="235">
        <f t="shared" si="5"/>
        <v>89</v>
      </c>
    </row>
    <row r="117" spans="2:29" x14ac:dyDescent="0.25">
      <c r="B117" s="27">
        <v>10379</v>
      </c>
      <c r="C117" s="28" t="s">
        <v>121</v>
      </c>
      <c r="D117" s="217">
        <f>IF(Init!$R$9="Yes",(TOCA_previous!AB117-(TOCA_previous!AB117/IF(TOCA_previous!Y117=0,1,TOCA_previous!Y117))*LDD_previous!D118),(TOCA_current!AI117-(TOCA_current!AI117/TOCA_current!AF117)*LDD_current!D118))*Rates_previous!$E$74*100*12</f>
        <v>1596689.3525999999</v>
      </c>
      <c r="E117" s="218">
        <f>IF(Init!$R$9="Yes",(TOCA_previous!AB117-LDD_previous!D118),(TOCA_current!AI117-LDD_current!D118))*Rates_previous!$E$75*100*12</f>
        <v>-245536.66559999995</v>
      </c>
      <c r="F117" s="218">
        <f>IF(VLOOKUP($B117,TOCA_current!$B:$AH,33,FALSE)=0,(SUMPRODUCT(LS_Demand_Rates_Restatement!$C$4:$Z$4,IF(Init!$R$9="Yes",LS_previous!$D118:$AA118,LS_current!$D118:$AA118))-SUMPRODUCT(LS_Demand_Rates_Restatement!$C$4:$Z$4,IF(Init!$R$9="Yes",LDD_previous!$F118:$AC118,LDD_current!$F118:$AC118))),(SUMPRODUCT(LS_Demand_Rates_Restatement!$C$4:$AX$4,IF(Init!$R$9="Yes",LS_previous!$D118:$AY118,LS_current!$D118:$AY118))-SUMPRODUCT(LS_Demand_Rates_Restatement!$C$4:$AX$4,IF(Init!$R$9="Yes",LDD_previous!$F118:$BA118,LDD_current!$F118:$BA118)))/2)</f>
        <v>10981.735897570665</v>
      </c>
      <c r="G117" s="218">
        <f>+SUMPRODUCT(LS_Demand_Rates_Restatement!$C$6:$Z$6,IF(Init!$R$9="Yes",Demand_previous!D118:AA118,Demand_current!D118:AA118))-SUMPRODUCT(LS_Demand_Rates_Restatement!$C$6:$Z$6,IF(Init!$R$9="Yes",LDD_previous!BB118:BY118,LDD_current!BB118:BY118))</f>
        <v>107827.81113028846</v>
      </c>
      <c r="H117" s="218">
        <f>-IRD!C118*Rates_previous!$H$32</f>
        <v>0</v>
      </c>
      <c r="I117" s="218">
        <f>+IF(AND(L117&gt;0,J117&gt;0),-1*MIN(L117,J117)*Rates_previous!$H$33,IF(AND(L117&lt;0,K117&lt;ABS(L117)),(-1*L117-K117)*Rates_previous!$H$33,IF(AND(K117&gt;0,J117&gt;0,L117&lt;=0,ABS(L117)&lt;K117),-1*MIN(K117,K117+L117,J117)*Rates_previous!$H$33,0)))*IF(VLOOKUP($B117,TOCA_current!$B:$AH,33,FALSE)=0,1,0)*(1-TOCA_previous!AI117)</f>
        <v>-2159.3282456639909</v>
      </c>
      <c r="J117" s="237">
        <f>MAX(IF(Init!$R$9="Yes",(TOCA_previous!S117/SUMPRODUCT(TOCA_previous!$D$4:$D$137,TOCA_previous!$S$4:$S$137)-TOCA_previous!Y117)*RT1SC!$C$3*VLOOKUP(Init!$R$3,Init!$K:$M,3,FALSE),V117),0)</f>
        <v>0</v>
      </c>
      <c r="K117" s="237">
        <f>IF(Init!$R$9="Yes",TOCA_previous!W117*VLOOKUP(Init!$R$3,Init!$K:$M,3,FALSE),W117)</f>
        <v>0</v>
      </c>
      <c r="L117" s="237">
        <f>IF(Init!$R$9="No",X117,IF(TOCA_previous!AA117=0,SUM(LS_previous!D118:AA118),0))</f>
        <v>-782.36530639999671</v>
      </c>
      <c r="M117" s="218">
        <f>+TOCA_previous!$D117*SUM('Charges_NonSlice with Prev LS'!D117:I117)</f>
        <v>1467802.905782195</v>
      </c>
      <c r="N117" s="218">
        <f>IF(Init!$R$9="Yes",TOCA_previous!AB117*RT1SC!$C$3*VLOOKUP(Init!$R$3,Init!$K:$M,3,FALSE)+IF(VLOOKUP($B117,TOCA_current!B:AO,33,FALSE)=0,SUM(LS_previous!D118:AA118),SUM(LS_previous!D118:AY118)/2),Z117)</f>
        <v>41511.952521460007</v>
      </c>
      <c r="O117" s="219">
        <f t="shared" si="3"/>
        <v>35.358561007782036</v>
      </c>
      <c r="P117" s="217">
        <f>(TOCA_current!AI117-(TOCA_current!AI117/TOCA_current!AF117)*LDD_current!D118)*Rates_current!$E$74*100*12</f>
        <v>1687673.3314432856</v>
      </c>
      <c r="Q117" s="218">
        <f>(TOCA_current!AI117-LDD_current!D118)*Rates_current!$E$75*100*12</f>
        <v>-250890.32888996723</v>
      </c>
      <c r="R117" s="218">
        <f>IF(VLOOKUP($B117,TOCA_current!$B:$AH,33,FALSE)=0,(SUMPRODUCT(LS_Demand_Rates_Restatement!$C$4:$Z$4,LS_current!$D118:$AA118)-SUMPRODUCT(LS_Demand_Rates_Restatement!$C$4:$Z$4,LDD_current!$F118:$AC118)),(SUMPRODUCT(LS_Demand_Rates_Restatement!$C$4:$AX$4,LS_current!$D118:$AY118)-SUMPRODUCT(LS_Demand_Rates_Restatement!$C$4:$AX$4,LDD_current!$F118:$BA118))/2)</f>
        <v>31216.470946217538</v>
      </c>
      <c r="S117" s="218">
        <f>+SUMPRODUCT(LS_Demand_Rates_Restatement!$C$7:$Z$7,Demand_current!D118:AA118)-SUMPRODUCT(LS_Demand_Rates_Restatement!$C$7:$Z$7,LDD_current!BB118:BY118)</f>
        <v>113123.28753097402</v>
      </c>
      <c r="T117" s="218">
        <f>-IRD!G118*Rates_current!$H$32</f>
        <v>0</v>
      </c>
      <c r="U117" s="218">
        <f>+IF(AND(X117&gt;0,V117&gt;0),-1*MIN(X117,V117)*Rates_current!$H$33,IF(AND(X117&lt;0,W117&lt;ABS(X117)),(-1*X117-W117)*Rates_current!$H$33,0))*IF(VLOOKUP($B117,TOCA_current!$B:$AH,33,FALSE)=0,1,0)*(1-TOCA_current!AP117)</f>
        <v>-2728.0879932666294</v>
      </c>
      <c r="V117" s="237">
        <f>MAX((TOCA_current!S117/SUMPRODUCT(TOCA_current!$D$4:$D$137,TOCA_current!$S$4:$S$137)-TOCA_current!AF117)*RT1SC!$C$4*VLOOKUP(Init!$R$4,Init!$K:$M,3,FALSE),0)</f>
        <v>0</v>
      </c>
      <c r="W117" s="237">
        <f>TOCA_current!X117*VLOOKUP(Init!$R$4,Init!$K:$M,3,FALSE)</f>
        <v>0</v>
      </c>
      <c r="X117" s="237">
        <f>IF(TOCA_current!AH117=0,SUM(LS_current!D118:AA118),0)</f>
        <v>-308.25853031261352</v>
      </c>
      <c r="Y117" s="218">
        <f>TOCA_current!D117*SUM('Charges_NonSlice with Prev LS'!P117:U117)</f>
        <v>1578394.6730372435</v>
      </c>
      <c r="Z117" s="218">
        <f>TOCA_current!AI117*RT1SC!$C$4*VLOOKUP(Init!$R$4,Init!$K:$M,3,FALSE)+IF(VLOOKUP($B117,TOCA_current!B:AI,33,FALSE)=0,SUM(LS_current!D118:AA118),SUM(LS_current!D118:AY118)/2)</f>
        <v>41512.957098439387</v>
      </c>
      <c r="AA117" s="219">
        <f t="shared" si="4"/>
        <v>38.021735461880183</v>
      </c>
      <c r="AB117" s="224">
        <f>IF(TOCA_current!E117=1,"",AA117/O117-1)</f>
        <v>7.5319084775876899E-2</v>
      </c>
      <c r="AC117" s="235">
        <f t="shared" si="5"/>
        <v>68</v>
      </c>
    </row>
    <row r="118" spans="2:29" x14ac:dyDescent="0.25">
      <c r="B118" s="27">
        <v>10388</v>
      </c>
      <c r="C118" s="28" t="s">
        <v>122</v>
      </c>
      <c r="D118" s="217">
        <f>IF(Init!$R$9="Yes",(TOCA_previous!AB118-(TOCA_previous!AB118/IF(TOCA_previous!Y118=0,1,TOCA_previous!Y118))*LDD_previous!D119),(TOCA_current!AI118-(TOCA_current!AI118/TOCA_current!AF118)*LDD_current!D119))*Rates_previous!$E$74*100*12</f>
        <v>34745919.569251455</v>
      </c>
      <c r="E118" s="218">
        <f>IF(Init!$R$9="Yes",(TOCA_previous!AB118-LDD_previous!D119),(TOCA_current!AI118-LDD_current!D119))*Rates_previous!$E$75*100*12</f>
        <v>-5343179.1352197118</v>
      </c>
      <c r="F118" s="218">
        <f>IF(VLOOKUP($B118,TOCA_current!$B:$AH,33,FALSE)=0,(SUMPRODUCT(LS_Demand_Rates_Restatement!$C$4:$Z$4,IF(Init!$R$9="Yes",LS_previous!$D119:$AA119,LS_current!$D119:$AA119))-SUMPRODUCT(LS_Demand_Rates_Restatement!$C$4:$Z$4,IF(Init!$R$9="Yes",LDD_previous!$F119:$AC119,LDD_current!$F119:$AC119))),(SUMPRODUCT(LS_Demand_Rates_Restatement!$C$4:$AX$4,IF(Init!$R$9="Yes",LS_previous!$D119:$AY119,LS_current!$D119:$AY119))-SUMPRODUCT(LS_Demand_Rates_Restatement!$C$4:$AX$4,IF(Init!$R$9="Yes",LDD_previous!$F119:$BA119,LDD_current!$F119:$BA119)))/2)</f>
        <v>-1313642.2269585603</v>
      </c>
      <c r="G118" s="218">
        <f>+SUMPRODUCT(LS_Demand_Rates_Restatement!$C$6:$Z$6,IF(Init!$R$9="Yes",Demand_previous!D119:AA119,Demand_current!D119:AA119))-SUMPRODUCT(LS_Demand_Rates_Restatement!$C$6:$Z$6,IF(Init!$R$9="Yes",LDD_previous!BB119:BY119,LDD_current!BB119:BY119))</f>
        <v>2514274.1412047548</v>
      </c>
      <c r="H118" s="218">
        <f>-IRD!C119*Rates_previous!$H$32</f>
        <v>-2287724.2700000005</v>
      </c>
      <c r="I118" s="218">
        <f>+IF(AND(L118&gt;0,J118&gt;0),-1*MIN(L118,J118)*Rates_previous!$H$33,IF(AND(L118&lt;0,K118&lt;ABS(L118)),(-1*L118-K118)*Rates_previous!$H$33,IF(AND(K118&gt;0,J118&gt;0,L118&lt;=0,ABS(L118)&lt;K118),-1*MIN(K118,K118+L118,J118)*Rates_previous!$H$33,0)))*IF(VLOOKUP($B118,TOCA_current!$B:$AH,33,FALSE)=0,1,0)*(1-TOCA_previous!AI118)</f>
        <v>0</v>
      </c>
      <c r="J118" s="237">
        <f>MAX(IF(Init!$R$9="Yes",(TOCA_previous!S118/SUMPRODUCT(TOCA_previous!$D$4:$D$137,TOCA_previous!$S$4:$S$137)-TOCA_previous!Y118)*RT1SC!$C$3*VLOOKUP(Init!$R$3,Init!$K:$M,3,FALSE),V118),0)</f>
        <v>0</v>
      </c>
      <c r="K118" s="237">
        <f>IF(Init!$R$9="Yes",TOCA_previous!W118*VLOOKUP(Init!$R$3,Init!$K:$M,3,FALSE),W118)</f>
        <v>264008.88</v>
      </c>
      <c r="L118" s="237">
        <f>IF(Init!$R$9="No",X118,IF(TOCA_previous!AA118=0,SUM(LS_previous!D119:AA119),0))</f>
        <v>0</v>
      </c>
      <c r="M118" s="218">
        <f>+TOCA_previous!$D118*SUM('Charges_NonSlice with Prev LS'!D118:I118)</f>
        <v>0</v>
      </c>
      <c r="N118" s="218">
        <f>IF(Init!$R$9="Yes",TOCA_previous!AB118*RT1SC!$C$3*VLOOKUP(Init!$R$3,Init!$K:$M,3,FALSE)+IF(VLOOKUP($B118,TOCA_current!B:AO,33,FALSE)=0,SUM(LS_previous!D119:AA119),SUM(LS_previous!D119:AY119)/2),Z118)</f>
        <v>995970.40819189209</v>
      </c>
      <c r="O118" s="219">
        <f t="shared" si="3"/>
        <v>0</v>
      </c>
      <c r="P118" s="217">
        <f>(TOCA_current!AI118-(TOCA_current!AI118/TOCA_current!AF118)*LDD_current!D119)*Rates_current!$E$74*100*12</f>
        <v>36532159.693232968</v>
      </c>
      <c r="Q118" s="218">
        <f>(TOCA_current!AI118-LDD_current!D119)*Rates_current!$E$75*100*12</f>
        <v>-5430888.4247508384</v>
      </c>
      <c r="R118" s="218">
        <f>IF(VLOOKUP($B118,TOCA_current!$B:$AH,33,FALSE)=0,(SUMPRODUCT(LS_Demand_Rates_Restatement!$C$4:$Z$4,LS_current!$D119:$AA119)-SUMPRODUCT(LS_Demand_Rates_Restatement!$C$4:$Z$4,LDD_current!$F119:$AC119)),(SUMPRODUCT(LS_Demand_Rates_Restatement!$C$4:$AX$4,LS_current!$D119:$AY119)-SUMPRODUCT(LS_Demand_Rates_Restatement!$C$4:$AX$4,LDD_current!$F119:$BA119))/2)</f>
        <v>-1256230.3794049604</v>
      </c>
      <c r="S118" s="218">
        <f>+SUMPRODUCT(LS_Demand_Rates_Restatement!$C$7:$Z$7,Demand_current!D119:AA119)-SUMPRODUCT(LS_Demand_Rates_Restatement!$C$7:$Z$7,LDD_current!BB119:BY119)</f>
        <v>-227068.1805756563</v>
      </c>
      <c r="T118" s="218">
        <f>-IRD!G119*Rates_current!$H$32</f>
        <v>-2692651.4657900003</v>
      </c>
      <c r="U118" s="218">
        <f>+IF(AND(X118&gt;0,V118&gt;0),-1*MIN(X118,V118)*Rates_current!$H$33,IF(AND(X118&lt;0,W118&lt;ABS(X118)),(-1*X118-W118)*Rates_current!$H$33,0))*IF(VLOOKUP($B118,TOCA_current!$B:$AH,33,FALSE)=0,1,0)*(1-TOCA_current!AP118)</f>
        <v>0</v>
      </c>
      <c r="V118" s="237">
        <f>MAX((TOCA_current!S118/SUMPRODUCT(TOCA_current!$D$4:$D$137,TOCA_current!$S$4:$S$137)-TOCA_current!AF118)*RT1SC!$C$4*VLOOKUP(Init!$R$4,Init!$K:$M,3,FALSE),0)</f>
        <v>0</v>
      </c>
      <c r="W118" s="237">
        <f>TOCA_current!X118*VLOOKUP(Init!$R$4,Init!$K:$M,3,FALSE)</f>
        <v>341249.61599999998</v>
      </c>
      <c r="X118" s="237">
        <f>IF(TOCA_current!AH118=0,SUM(LS_current!D119:AA119),0)</f>
        <v>0</v>
      </c>
      <c r="Y118" s="218">
        <f>TOCA_current!D118*SUM('Charges_NonSlice with Prev LS'!P118:U118)</f>
        <v>0</v>
      </c>
      <c r="Z118" s="218">
        <f>TOCA_current!AI118*RT1SC!$C$4*VLOOKUP(Init!$R$4,Init!$K:$M,3,FALSE)+IF(VLOOKUP($B118,TOCA_current!B:AI,33,FALSE)=0,SUM(LS_current!D119:AA119),SUM(LS_current!D119:AY119)/2)</f>
        <v>984847.30385824793</v>
      </c>
      <c r="AA118" s="219">
        <f t="shared" si="4"/>
        <v>0</v>
      </c>
      <c r="AB118" s="224" t="str">
        <f>IF(TOCA_current!E118=1,"",AA118/O118-1)</f>
        <v/>
      </c>
      <c r="AC118" s="235" t="str">
        <f t="shared" si="5"/>
        <v/>
      </c>
    </row>
    <row r="119" spans="2:29" x14ac:dyDescent="0.25">
      <c r="B119" s="27">
        <v>10391</v>
      </c>
      <c r="C119" s="28" t="s">
        <v>123</v>
      </c>
      <c r="D119" s="217">
        <f>IF(Init!$R$9="Yes",(TOCA_previous!AB119-(TOCA_previous!AB119/IF(TOCA_previous!Y119=0,1,TOCA_previous!Y119))*LDD_previous!D120),(TOCA_current!AI119-(TOCA_current!AI119/TOCA_current!AF119)*LDD_current!D120))*Rates_previous!$E$74*100*12</f>
        <v>9588666.6020194571</v>
      </c>
      <c r="E119" s="218">
        <f>IF(Init!$R$9="Yes",(TOCA_previous!AB119-LDD_previous!D120),(TOCA_current!AI119-LDD_current!D120))*Rates_previous!$E$75*100*12</f>
        <v>-1474531.7999247359</v>
      </c>
      <c r="F119" s="218">
        <f>IF(VLOOKUP($B119,TOCA_current!$B:$AH,33,FALSE)=0,(SUMPRODUCT(LS_Demand_Rates_Restatement!$C$4:$Z$4,IF(Init!$R$9="Yes",LS_previous!$D120:$AA120,LS_current!$D120:$AA120))-SUMPRODUCT(LS_Demand_Rates_Restatement!$C$4:$Z$4,IF(Init!$R$9="Yes",LDD_previous!$F120:$AC120,LDD_current!$F120:$AC120))),(SUMPRODUCT(LS_Demand_Rates_Restatement!$C$4:$AX$4,IF(Init!$R$9="Yes",LS_previous!$D120:$AY120,LS_current!$D120:$AY120))-SUMPRODUCT(LS_Demand_Rates_Restatement!$C$4:$AX$4,IF(Init!$R$9="Yes",LDD_previous!$F120:$BA120,LDD_current!$F120:$BA120)))/2)</f>
        <v>314339.23212706158</v>
      </c>
      <c r="G119" s="218">
        <f>+SUMPRODUCT(LS_Demand_Rates_Restatement!$C$6:$Z$6,IF(Init!$R$9="Yes",Demand_previous!D120:AA120,Demand_current!D120:AA120))-SUMPRODUCT(LS_Demand_Rates_Restatement!$C$6:$Z$6,IF(Init!$R$9="Yes",LDD_previous!BB120:BY120,LDD_current!BB120:BY120))</f>
        <v>332672.25135669071</v>
      </c>
      <c r="H119" s="218">
        <f>-IRD!C120*Rates_previous!$H$32</f>
        <v>-442701.52999999997</v>
      </c>
      <c r="I119" s="218">
        <f>+IF(AND(L119&gt;0,J119&gt;0),-1*MIN(L119,J119)*Rates_previous!$H$33,IF(AND(L119&lt;0,K119&lt;ABS(L119)),(-1*L119-K119)*Rates_previous!$H$33,IF(AND(K119&gt;0,J119&gt;0,L119&lt;=0,ABS(L119)&lt;K119),-1*MIN(K119,K119+L119,J119)*Rates_previous!$H$33,0)))*IF(VLOOKUP($B119,TOCA_current!$B:$AH,33,FALSE)=0,1,0)*(1-TOCA_previous!AI119)</f>
        <v>0</v>
      </c>
      <c r="J119" s="237">
        <f>MAX(IF(Init!$R$9="Yes",(TOCA_previous!S119/SUMPRODUCT(TOCA_previous!$D$4:$D$137,TOCA_previous!$S$4:$S$137)-TOCA_previous!Y119)*RT1SC!$C$3*VLOOKUP(Init!$R$3,Init!$K:$M,3,FALSE),V119),0)</f>
        <v>0</v>
      </c>
      <c r="K119" s="237">
        <f>IF(Init!$R$9="Yes",TOCA_previous!W119*VLOOKUP(Init!$R$3,Init!$K:$M,3,FALSE),W119)</f>
        <v>13551.72</v>
      </c>
      <c r="L119" s="237">
        <f>IF(Init!$R$9="No",X119,IF(TOCA_previous!AA119=0,SUM(LS_previous!D120:AA120),0))</f>
        <v>13766.901054880018</v>
      </c>
      <c r="M119" s="218">
        <f>+TOCA_previous!$D119*SUM('Charges_NonSlice with Prev LS'!D119:I119)</f>
        <v>8318444.7555784741</v>
      </c>
      <c r="N119" s="218">
        <f>IF(Init!$R$9="Yes",TOCA_previous!AB119*RT1SC!$C$3*VLOOKUP(Init!$R$3,Init!$K:$M,3,FALSE)+IF(VLOOKUP($B119,TOCA_current!B:AO,33,FALSE)=0,SUM(LS_previous!D120:AA120),SUM(LS_previous!D120:AY120)/2),Z119)</f>
        <v>277462.77829466801</v>
      </c>
      <c r="O119" s="219">
        <f t="shared" si="3"/>
        <v>29.980398836575514</v>
      </c>
      <c r="P119" s="217">
        <f>(TOCA_current!AI119-(TOCA_current!AI119/TOCA_current!AF119)*LDD_current!D120)*Rates_current!$E$74*100*12</f>
        <v>10111052.983886806</v>
      </c>
      <c r="Q119" s="218">
        <f>(TOCA_current!AI119-LDD_current!D120)*Rates_current!$E$75*100*12</f>
        <v>-1503113.9980044735</v>
      </c>
      <c r="R119" s="218">
        <f>IF(VLOOKUP($B119,TOCA_current!$B:$AH,33,FALSE)=0,(SUMPRODUCT(LS_Demand_Rates_Restatement!$C$4:$Z$4,LS_current!$D120:$AA120)-SUMPRODUCT(LS_Demand_Rates_Restatement!$C$4:$Z$4,LDD_current!$F120:$AC120)),(SUMPRODUCT(LS_Demand_Rates_Restatement!$C$4:$AX$4,LS_current!$D120:$AY120)-SUMPRODUCT(LS_Demand_Rates_Restatement!$C$4:$AX$4,LDD_current!$F120:$BA120))/2)</f>
        <v>-29253.323651867788</v>
      </c>
      <c r="S119" s="218">
        <f>+SUMPRODUCT(LS_Demand_Rates_Restatement!$C$7:$Z$7,Demand_current!D120:AA120)-SUMPRODUCT(LS_Demand_Rates_Restatement!$C$7:$Z$7,LDD_current!BB120:BY120)</f>
        <v>386437.55760331603</v>
      </c>
      <c r="T119" s="218">
        <f>-IRD!G120*Rates_current!$H$32</f>
        <v>-521059.70080999995</v>
      </c>
      <c r="U119" s="218">
        <f>+IF(AND(X119&gt;0,V119&gt;0),-1*MIN(X119,V119)*Rates_current!$H$33,IF(AND(X119&lt;0,W119&lt;ABS(X119)),(-1*X119-W119)*Rates_current!$H$33,0))*IF(VLOOKUP($B119,TOCA_current!$B:$AH,33,FALSE)=0,1,0)*(1-TOCA_current!AP119)</f>
        <v>6.0623516574991614</v>
      </c>
      <c r="V119" s="237">
        <f>MAX((TOCA_current!S119/SUMPRODUCT(TOCA_current!$D$4:$D$137,TOCA_current!$S$4:$S$137)-TOCA_current!AF119)*RT1SC!$C$4*VLOOKUP(Init!$R$4,Init!$K:$M,3,FALSE),0)</f>
        <v>2.6925845007865399</v>
      </c>
      <c r="W119" s="237">
        <f>TOCA_current!X119*VLOOKUP(Init!$R$4,Init!$K:$M,3,FALSE)</f>
        <v>30278.448</v>
      </c>
      <c r="X119" s="237">
        <f>IF(TOCA_current!AH119=0,SUM(LS_current!D120:AA120),0)</f>
        <v>0.71285882539177692</v>
      </c>
      <c r="Y119" s="218">
        <f>TOCA_current!D119*SUM('Charges_NonSlice with Prev LS'!P119:U119)</f>
        <v>8444069.5813754387</v>
      </c>
      <c r="Z119" s="218">
        <f>TOCA_current!AI119*RT1SC!$C$4*VLOOKUP(Init!$R$4,Init!$K:$M,3,FALSE)+IF(VLOOKUP($B119,TOCA_current!B:AI,33,FALSE)=0,SUM(LS_current!D120:AA120),SUM(LS_current!D120:AY120)/2)</f>
        <v>260742.31361373738</v>
      </c>
      <c r="AA119" s="219">
        <f t="shared" si="4"/>
        <v>32.384730596064472</v>
      </c>
      <c r="AB119" s="224">
        <f>IF(TOCA_current!E119=1,"",AA119/O119-1)</f>
        <v>8.0196790329410739E-2</v>
      </c>
      <c r="AC119" s="235">
        <f t="shared" si="5"/>
        <v>16</v>
      </c>
    </row>
    <row r="120" spans="2:29" x14ac:dyDescent="0.25">
      <c r="B120" s="27">
        <v>10406</v>
      </c>
      <c r="C120" s="28" t="s">
        <v>124</v>
      </c>
      <c r="D120" s="217">
        <f>IF(Init!$R$9="Yes",(TOCA_previous!AB120-(TOCA_previous!AB120/IF(TOCA_previous!Y120=0,1,TOCA_previous!Y120))*LDD_previous!D121),(TOCA_current!AI120-(TOCA_current!AI120/TOCA_current!AF120)*LDD_current!D121))*Rates_previous!$E$74*100*12</f>
        <v>152020.82855999999</v>
      </c>
      <c r="E120" s="218">
        <f>IF(Init!$R$9="Yes",(TOCA_previous!AB120-LDD_previous!D121),(TOCA_current!AI120-LDD_current!D121))*Rates_previous!$E$75*100*12</f>
        <v>-23377.551359999998</v>
      </c>
      <c r="F120" s="218">
        <f>IF(VLOOKUP($B120,TOCA_current!$B:$AH,33,FALSE)=0,(SUMPRODUCT(LS_Demand_Rates_Restatement!$C$4:$Z$4,IF(Init!$R$9="Yes",LS_previous!$D121:$AA121,LS_current!$D121:$AA121))-SUMPRODUCT(LS_Demand_Rates_Restatement!$C$4:$Z$4,IF(Init!$R$9="Yes",LDD_previous!$F121:$AC121,LDD_current!$F121:$AC121))),(SUMPRODUCT(LS_Demand_Rates_Restatement!$C$4:$AX$4,IF(Init!$R$9="Yes",LS_previous!$D121:$AY121,LS_current!$D121:$AY121))-SUMPRODUCT(LS_Demand_Rates_Restatement!$C$4:$AX$4,IF(Init!$R$9="Yes",LDD_previous!$F121:$BA121,LDD_current!$F121:$BA121)))/2)</f>
        <v>31464.77626586155</v>
      </c>
      <c r="G120" s="218">
        <f>+SUMPRODUCT(LS_Demand_Rates_Restatement!$C$6:$Z$6,IF(Init!$R$9="Yes",Demand_previous!D121:AA121,Demand_current!D121:AA121))-SUMPRODUCT(LS_Demand_Rates_Restatement!$C$6:$Z$6,IF(Init!$R$9="Yes",LDD_previous!BB121:BY121,LDD_current!BB121:BY121))</f>
        <v>10254.747677724359</v>
      </c>
      <c r="H120" s="218">
        <f>-IRD!C121*Rates_previous!$H$32</f>
        <v>0</v>
      </c>
      <c r="I120" s="218">
        <f>+IF(AND(L120&gt;0,J120&gt;0),-1*MIN(L120,J120)*Rates_previous!$H$33,IF(AND(L120&lt;0,K120&lt;ABS(L120)),(-1*L120-K120)*Rates_previous!$H$33,IF(AND(K120&gt;0,J120&gt;0,L120&lt;=0,ABS(L120)&lt;K120),-1*MIN(K120,K120+L120,J120)*Rates_previous!$H$33,0)))*IF(VLOOKUP($B120,TOCA_current!$B:$AH,33,FALSE)=0,1,0)*(1-TOCA_previous!AI120)</f>
        <v>7.6032464860351414</v>
      </c>
      <c r="J120" s="237">
        <f>MAX(IF(Init!$R$9="Yes",(TOCA_previous!S120/SUMPRODUCT(TOCA_previous!$D$4:$D$137,TOCA_previous!$S$4:$S$137)-TOCA_previous!Y120)*RT1SC!$C$3*VLOOKUP(Init!$R$3,Init!$K:$M,3,FALSE),V120),0)</f>
        <v>2.754799451462008</v>
      </c>
      <c r="K120" s="237">
        <f>IF(Init!$R$9="Yes",TOCA_previous!W120*VLOOKUP(Init!$R$3,Init!$K:$M,3,FALSE),W120)</f>
        <v>0</v>
      </c>
      <c r="L120" s="237">
        <f>IF(Init!$R$9="No",X120,IF(TOCA_previous!AA120=0,SUM(LS_previous!D121:AA121),0))</f>
        <v>935.24542816000064</v>
      </c>
      <c r="M120" s="218">
        <f>+TOCA_previous!$D120*SUM('Charges_NonSlice with Prev LS'!D120:I120)</f>
        <v>170370.40439007196</v>
      </c>
      <c r="N120" s="218">
        <f>IF(Init!$R$9="Yes",TOCA_previous!AB120*RT1SC!$C$3*VLOOKUP(Init!$R$3,Init!$K:$M,3,FALSE)+IF(VLOOKUP($B120,TOCA_current!B:AO,33,FALSE)=0,SUM(LS_previous!D121:AA121),SUM(LS_previous!D121:AY121)/2),Z120)</f>
        <v>4962.0883635760001</v>
      </c>
      <c r="O120" s="219">
        <f t="shared" si="3"/>
        <v>34.334415654640232</v>
      </c>
      <c r="P120" s="217">
        <f>(TOCA_current!AI120-(TOCA_current!AI120/TOCA_current!AF120)*LDD_current!D121)*Rates_current!$E$74*100*12</f>
        <v>160895.81481932173</v>
      </c>
      <c r="Q120" s="218">
        <f>(TOCA_current!AI120-LDD_current!D121)*Rates_current!$E$75*100*12</f>
        <v>-23918.849190155277</v>
      </c>
      <c r="R120" s="218">
        <f>IF(VLOOKUP($B120,TOCA_current!$B:$AH,33,FALSE)=0,(SUMPRODUCT(LS_Demand_Rates_Restatement!$C$4:$Z$4,LS_current!$D121:$AA121)-SUMPRODUCT(LS_Demand_Rates_Restatement!$C$4:$Z$4,LDD_current!$F121:$AC121)),(SUMPRODUCT(LS_Demand_Rates_Restatement!$C$4:$AX$4,LS_current!$D121:$AY121)-SUMPRODUCT(LS_Demand_Rates_Restatement!$C$4:$AX$4,LDD_current!$F121:$BA121))/2)</f>
        <v>33238.455964065928</v>
      </c>
      <c r="S120" s="218">
        <f>+SUMPRODUCT(LS_Demand_Rates_Restatement!$C$7:$Z$7,Demand_current!D121:AA121)-SUMPRODUCT(LS_Demand_Rates_Restatement!$C$7:$Z$7,LDD_current!BB121:BY121)</f>
        <v>10885.764040108617</v>
      </c>
      <c r="T120" s="218">
        <f>-IRD!G121*Rates_current!$H$32</f>
        <v>0</v>
      </c>
      <c r="U120" s="218">
        <f>+IF(AND(X120&gt;0,V120&gt;0),-1*MIN(X120,V120)*Rates_current!$H$33,IF(AND(X120&lt;0,W120&lt;ABS(X120)),(-1*X120-W120)*Rates_current!$H$33,0))*IF(VLOOKUP($B120,TOCA_current!$B:$AH,33,FALSE)=0,1,0)*(1-TOCA_current!AP120)</f>
        <v>7.7380814441197936</v>
      </c>
      <c r="V120" s="237">
        <f>MAX((TOCA_current!S120/SUMPRODUCT(TOCA_current!$D$4:$D$137,TOCA_current!$S$4:$S$137)-TOCA_current!AF120)*RT1SC!$C$4*VLOOKUP(Init!$R$4,Init!$K:$M,3,FALSE),0)</f>
        <v>0.87435948521127616</v>
      </c>
      <c r="W120" s="237">
        <f>TOCA_current!X120*VLOOKUP(Init!$R$4,Init!$K:$M,3,FALSE)</f>
        <v>0</v>
      </c>
      <c r="X120" s="237">
        <f>IF(TOCA_current!AH120=0,SUM(LS_current!D121:AA121),0)</f>
        <v>975.12179778480549</v>
      </c>
      <c r="Y120" s="218">
        <f>TOCA_current!D120*SUM('Charges_NonSlice with Prev LS'!P120:U120)</f>
        <v>181108.92371478511</v>
      </c>
      <c r="Z120" s="218">
        <f>TOCA_current!AI120*RT1SC!$C$4*VLOOKUP(Init!$R$4,Init!$K:$M,3,FALSE)+IF(VLOOKUP($B120,TOCA_current!B:AI,33,FALSE)=0,SUM(LS_current!D121:AA121),SUM(LS_current!D121:AY121)/2)</f>
        <v>4962.184009384805</v>
      </c>
      <c r="AA120" s="219">
        <f t="shared" si="4"/>
        <v>36.497825024678676</v>
      </c>
      <c r="AB120" s="224">
        <f>IF(TOCA_current!E120=1,"",AA120/O120-1)</f>
        <v>6.3009937078863931E-2</v>
      </c>
      <c r="AC120" s="235">
        <f t="shared" si="5"/>
        <v>112</v>
      </c>
    </row>
    <row r="121" spans="2:29" x14ac:dyDescent="0.25">
      <c r="B121" s="27">
        <v>10408</v>
      </c>
      <c r="C121" s="28" t="s">
        <v>125</v>
      </c>
      <c r="D121" s="217">
        <f>IF(Init!$R$9="Yes",(TOCA_previous!AB121-(TOCA_previous!AB121/IF(TOCA_previous!Y121=0,1,TOCA_previous!Y121))*LDD_previous!D122),(TOCA_current!AI121-(TOCA_current!AI121/TOCA_current!AF121)*LDD_current!D122))*Rates_previous!$E$74*100*12</f>
        <v>488066.87064000004</v>
      </c>
      <c r="E121" s="218">
        <f>IF(Init!$R$9="Yes",(TOCA_previous!AB121-LDD_previous!D122),(TOCA_current!AI121-LDD_current!D122))*Rates_previous!$E$75*100*12</f>
        <v>-75054.24384000001</v>
      </c>
      <c r="F121" s="218">
        <f>IF(VLOOKUP($B121,TOCA_current!$B:$AH,33,FALSE)=0,(SUMPRODUCT(LS_Demand_Rates_Restatement!$C$4:$Z$4,IF(Init!$R$9="Yes",LS_previous!$D122:$AA122,LS_current!$D122:$AA122))-SUMPRODUCT(LS_Demand_Rates_Restatement!$C$4:$Z$4,IF(Init!$R$9="Yes",LDD_previous!$F122:$AC122,LDD_current!$F122:$AC122))),(SUMPRODUCT(LS_Demand_Rates_Restatement!$C$4:$AX$4,IF(Init!$R$9="Yes",LS_previous!$D122:$AY122,LS_current!$D122:$AY122))-SUMPRODUCT(LS_Demand_Rates_Restatement!$C$4:$AX$4,IF(Init!$R$9="Yes",LDD_previous!$F122:$BA122,LDD_current!$F122:$BA122)))/2)</f>
        <v>-8020.7944427602779</v>
      </c>
      <c r="G121" s="218">
        <f>+SUMPRODUCT(LS_Demand_Rates_Restatement!$C$6:$Z$6,IF(Init!$R$9="Yes",Demand_previous!D122:AA122,Demand_current!D122:AA122))-SUMPRODUCT(LS_Demand_Rates_Restatement!$C$6:$Z$6,IF(Init!$R$9="Yes",LDD_previous!BB122:BY122,LDD_current!BB122:BY122))</f>
        <v>21750.432138995726</v>
      </c>
      <c r="H121" s="218">
        <f>-IRD!C122*Rates_previous!$H$32</f>
        <v>0</v>
      </c>
      <c r="I121" s="218">
        <f>+IF(AND(L121&gt;0,J121&gt;0),-1*MIN(L121,J121)*Rates_previous!$H$33,IF(AND(L121&lt;0,K121&lt;ABS(L121)),(-1*L121-K121)*Rates_previous!$H$33,IF(AND(K121&gt;0,J121&gt;0,L121&lt;=0,ABS(L121)&lt;K121),-1*MIN(K121,K121+L121,J121)*Rates_previous!$H$33,0)))*IF(VLOOKUP($B121,TOCA_current!$B:$AH,33,FALSE)=0,1,0)*(1-TOCA_previous!AI121)</f>
        <v>-682.04086920959674</v>
      </c>
      <c r="J121" s="237">
        <f>MAX(IF(Init!$R$9="Yes",(TOCA_previous!S121/SUMPRODUCT(TOCA_previous!$D$4:$D$137,TOCA_previous!$S$4:$S$137)-TOCA_previous!Y121)*RT1SC!$C$3*VLOOKUP(Init!$R$3,Init!$K:$M,3,FALSE),V121),0)</f>
        <v>509.54723257140381</v>
      </c>
      <c r="K121" s="237">
        <f>IF(Init!$R$9="Yes",TOCA_previous!W121*VLOOKUP(Init!$R$3,Init!$K:$M,3,FALSE),W121)</f>
        <v>0</v>
      </c>
      <c r="L121" s="237">
        <f>IF(Init!$R$9="No",X121,IF(TOCA_previous!AA121=0,SUM(LS_previous!D122:AA122),0))</f>
        <v>-247.11625695999885</v>
      </c>
      <c r="M121" s="218">
        <f>+TOCA_previous!$D121*SUM('Charges_NonSlice with Prev LS'!D121:I121)</f>
        <v>426060.22362702584</v>
      </c>
      <c r="N121" s="218">
        <f>IF(Init!$R$9="Yes",TOCA_previous!AB121*RT1SC!$C$3*VLOOKUP(Init!$R$3,Init!$K:$M,3,FALSE)+IF(VLOOKUP($B121,TOCA_current!B:AO,33,FALSE)=0,SUM(LS_previous!D122:AA122),SUM(LS_previous!D122:AY122)/2),Z121)</f>
        <v>12681.168956744003</v>
      </c>
      <c r="O121" s="219">
        <f t="shared" si="3"/>
        <v>33.597866654118015</v>
      </c>
      <c r="P121" s="217">
        <f>(TOCA_current!AI121-(TOCA_current!AI121/TOCA_current!AF121)*LDD_current!D122)*Rates_current!$E$74*100*12</f>
        <v>525015.42035658681</v>
      </c>
      <c r="Q121" s="218">
        <f>(TOCA_current!AI121-LDD_current!D122)*Rates_current!$E$75*100*12</f>
        <v>-78049.044818952854</v>
      </c>
      <c r="R121" s="218">
        <f>IF(VLOOKUP($B121,TOCA_current!$B:$AH,33,FALSE)=0,(SUMPRODUCT(LS_Demand_Rates_Restatement!$C$4:$Z$4,LS_current!$D122:$AA122)-SUMPRODUCT(LS_Demand_Rates_Restatement!$C$4:$Z$4,LDD_current!$F122:$AC122)),(SUMPRODUCT(LS_Demand_Rates_Restatement!$C$4:$AX$4,LS_current!$D122:$AY122)-SUMPRODUCT(LS_Demand_Rates_Restatement!$C$4:$AX$4,LDD_current!$F122:$BA122))/2)</f>
        <v>-8411.770418209524</v>
      </c>
      <c r="S121" s="218">
        <f>+SUMPRODUCT(LS_Demand_Rates_Restatement!$C$7:$Z$7,Demand_current!D122:AA122)-SUMPRODUCT(LS_Demand_Rates_Restatement!$C$7:$Z$7,LDD_current!BB122:BY122)</f>
        <v>24253.495008680551</v>
      </c>
      <c r="T121" s="218">
        <f>-IRD!G122*Rates_current!$H$32</f>
        <v>0</v>
      </c>
      <c r="U121" s="218">
        <f>+IF(AND(X121&gt;0,V121&gt;0),-1*MIN(X121,V121)*Rates_current!$H$33,IF(AND(X121&lt;0,W121&lt;ABS(X121)),(-1*X121-W121)*Rates_current!$H$33,0))*IF(VLOOKUP($B121,TOCA_current!$B:$AH,33,FALSE)=0,1,0)*(1-TOCA_current!AP121)</f>
        <v>-2908.239766847832</v>
      </c>
      <c r="V121" s="237">
        <f>MAX((TOCA_current!S121/SUMPRODUCT(TOCA_current!$D$4:$D$137,TOCA_current!$S$4:$S$137)-TOCA_current!AF121)*RT1SC!$C$4*VLOOKUP(Init!$R$4,Init!$K:$M,3,FALSE),0)</f>
        <v>271.31920839617339</v>
      </c>
      <c r="W121" s="237">
        <f>TOCA_current!X121*VLOOKUP(Init!$R$4,Init!$K:$M,3,FALSE)</f>
        <v>0</v>
      </c>
      <c r="X121" s="237">
        <f>IF(TOCA_current!AH121=0,SUM(LS_current!D122:AA122),0)</f>
        <v>-328.61466292065899</v>
      </c>
      <c r="Y121" s="218">
        <f>TOCA_current!D121*SUM('Charges_NonSlice with Prev LS'!P121:U121)</f>
        <v>459899.86036125716</v>
      </c>
      <c r="Z121" s="218">
        <f>TOCA_current!AI121*RT1SC!$C$4*VLOOKUP(Init!$R$4,Init!$K:$M,3,FALSE)+IF(VLOOKUP($B121,TOCA_current!B:AI,33,FALSE)=0,SUM(LS_current!D122:AA122),SUM(LS_current!D122:AY122)/2)</f>
        <v>12681.47603062334</v>
      </c>
      <c r="AA121" s="219">
        <f t="shared" si="4"/>
        <v>36.265483548656867</v>
      </c>
      <c r="AB121" s="224">
        <f>IF(TOCA_current!E121=1,"",AA121/O121-1)</f>
        <v>7.9398401154493703E-2</v>
      </c>
      <c r="AC121" s="235">
        <f t="shared" si="5"/>
        <v>33</v>
      </c>
    </row>
    <row r="122" spans="2:29" x14ac:dyDescent="0.25">
      <c r="B122" s="27">
        <v>10409</v>
      </c>
      <c r="C122" s="28" t="s">
        <v>126</v>
      </c>
      <c r="D122" s="217">
        <f>IF(Init!$R$9="Yes",(TOCA_previous!AB122-(TOCA_previous!AB122/IF(TOCA_previous!Y122=0,1,TOCA_previous!Y122))*LDD_previous!D123),(TOCA_current!AI122-(TOCA_current!AI122/TOCA_current!AF122)*LDD_current!D123))*Rates_previous!$E$74*100*12</f>
        <v>6675032.2014000006</v>
      </c>
      <c r="E122" s="218">
        <f>IF(Init!$R$9="Yes",(TOCA_previous!AB122-LDD_previous!D123),(TOCA_current!AI122-LDD_current!D123))*Rates_previous!$E$75*100*12</f>
        <v>-1026477.1584000001</v>
      </c>
      <c r="F122" s="218">
        <f>IF(VLOOKUP($B122,TOCA_current!$B:$AH,33,FALSE)=0,(SUMPRODUCT(LS_Demand_Rates_Restatement!$C$4:$Z$4,IF(Init!$R$9="Yes",LS_previous!$D123:$AA123,LS_current!$D123:$AA123))-SUMPRODUCT(LS_Demand_Rates_Restatement!$C$4:$Z$4,IF(Init!$R$9="Yes",LDD_previous!$F123:$AC123,LDD_current!$F123:$AC123))),(SUMPRODUCT(LS_Demand_Rates_Restatement!$C$4:$AX$4,IF(Init!$R$9="Yes",LS_previous!$D123:$AY123,LS_current!$D123:$AY123))-SUMPRODUCT(LS_Demand_Rates_Restatement!$C$4:$AX$4,IF(Init!$R$9="Yes",LDD_previous!$F123:$BA123,LDD_current!$F123:$BA123)))/2)</f>
        <v>-159482.92648980994</v>
      </c>
      <c r="G122" s="218">
        <f>+SUMPRODUCT(LS_Demand_Rates_Restatement!$C$6:$Z$6,IF(Init!$R$9="Yes",Demand_previous!D123:AA123,Demand_current!D123:AA123))-SUMPRODUCT(LS_Demand_Rates_Restatement!$C$6:$Z$6,IF(Init!$R$9="Yes",LDD_previous!BB123:BY123,LDD_current!BB123:BY123))</f>
        <v>264283.48327339737</v>
      </c>
      <c r="H122" s="218">
        <f>-IRD!C123*Rates_previous!$H$32</f>
        <v>0</v>
      </c>
      <c r="I122" s="218">
        <f>+IF(AND(L122&gt;0,J122&gt;0),-1*MIN(L122,J122)*Rates_previous!$H$33,IF(AND(L122&lt;0,K122&lt;ABS(L122)),(-1*L122-K122)*Rates_previous!$H$33,IF(AND(K122&gt;0,J122&gt;0,L122&lt;=0,ABS(L122)&lt;K122),-1*MIN(K122,K122+L122,J122)*Rates_previous!$H$33,0)))*IF(VLOOKUP($B122,TOCA_current!$B:$AH,33,FALSE)=0,1,0)*(1-TOCA_previous!AI122)</f>
        <v>-17437.880788895975</v>
      </c>
      <c r="J122" s="237">
        <f>MAX(IF(Init!$R$9="Yes",(TOCA_previous!S122/SUMPRODUCT(TOCA_previous!$D$4:$D$137,TOCA_previous!$S$4:$S$137)-TOCA_previous!Y122)*RT1SC!$C$3*VLOOKUP(Init!$R$3,Init!$K:$M,3,FALSE),V122),0)</f>
        <v>2819.1465427907979</v>
      </c>
      <c r="K122" s="237">
        <f>IF(Init!$R$9="Yes",TOCA_previous!W122*VLOOKUP(Init!$R$3,Init!$K:$M,3,FALSE),W122)</f>
        <v>0</v>
      </c>
      <c r="L122" s="237">
        <f>IF(Init!$R$9="No",X122,IF(TOCA_previous!AA122=0,SUM(LS_previous!D123:AA123),0))</f>
        <v>-6318.0727495999918</v>
      </c>
      <c r="M122" s="218">
        <f>+TOCA_previous!$D122*SUM('Charges_NonSlice with Prev LS'!D122:I122)</f>
        <v>5735917.718994692</v>
      </c>
      <c r="N122" s="218">
        <f>IF(Init!$R$9="Yes",TOCA_previous!AB122*RT1SC!$C$3*VLOOKUP(Init!$R$3,Init!$K:$M,3,FALSE)+IF(VLOOKUP($B122,TOCA_current!B:AO,33,FALSE)=0,SUM(LS_previous!D123:AA123),SUM(LS_previous!D123:AY123)/2),Z122)</f>
        <v>170495.23973194003</v>
      </c>
      <c r="O122" s="219">
        <f t="shared" si="3"/>
        <v>33.642685438097566</v>
      </c>
      <c r="P122" s="217">
        <f>(TOCA_current!AI122-(TOCA_current!AI122/TOCA_current!AF122)*LDD_current!D123)*Rates_current!$E$74*100*12</f>
        <v>7168279.8482349813</v>
      </c>
      <c r="Q122" s="218">
        <f>(TOCA_current!AI122-LDD_current!D123)*Rates_current!$E$75*100*12</f>
        <v>-1065639.9287657028</v>
      </c>
      <c r="R122" s="218">
        <f>IF(VLOOKUP($B122,TOCA_current!$B:$AH,33,FALSE)=0,(SUMPRODUCT(LS_Demand_Rates_Restatement!$C$4:$Z$4,LS_current!$D123:$AA123)-SUMPRODUCT(LS_Demand_Rates_Restatement!$C$4:$Z$4,LDD_current!$F123:$AC123)),(SUMPRODUCT(LS_Demand_Rates_Restatement!$C$4:$AX$4,LS_current!$D123:$AY123)-SUMPRODUCT(LS_Demand_Rates_Restatement!$C$4:$AX$4,LDD_current!$F123:$BA123))/2)</f>
        <v>-156137.15105476155</v>
      </c>
      <c r="S122" s="218">
        <f>+SUMPRODUCT(LS_Demand_Rates_Restatement!$C$7:$Z$7,Demand_current!D123:AA123)-SUMPRODUCT(LS_Demand_Rates_Restatement!$C$7:$Z$7,LDD_current!BB123:BY123)</f>
        <v>286823.89455795934</v>
      </c>
      <c r="T122" s="218">
        <f>-IRD!G123*Rates_current!$H$32</f>
        <v>0</v>
      </c>
      <c r="U122" s="218">
        <f>+IF(AND(X122&gt;0,V122&gt;0),-1*MIN(X122,V122)*Rates_current!$H$33,IF(AND(X122&lt;0,W122&lt;ABS(X122)),(-1*X122-W122)*Rates_current!$H$33,0))*IF(VLOOKUP($B122,TOCA_current!$B:$AH,33,FALSE)=0,1,0)*(1-TOCA_current!AP122)</f>
        <v>-63130.439739932226</v>
      </c>
      <c r="V122" s="237">
        <f>MAX((TOCA_current!S122/SUMPRODUCT(TOCA_current!$D$4:$D$137,TOCA_current!$S$4:$S$137)-TOCA_current!AF122)*RT1SC!$C$4*VLOOKUP(Init!$R$4,Init!$K:$M,3,FALSE),0)</f>
        <v>0</v>
      </c>
      <c r="W122" s="237">
        <f>TOCA_current!X122*VLOOKUP(Init!$R$4,Init!$K:$M,3,FALSE)</f>
        <v>0</v>
      </c>
      <c r="X122" s="237">
        <f>IF(TOCA_current!AH122=0,SUM(LS_current!D123:AA123),0)</f>
        <v>-7133.383021461269</v>
      </c>
      <c r="Y122" s="218">
        <f>TOCA_current!D122*SUM('Charges_NonSlice with Prev LS'!P122:U122)</f>
        <v>6170196.223232544</v>
      </c>
      <c r="Z122" s="218">
        <f>TOCA_current!AI122*RT1SC!$C$4*VLOOKUP(Init!$R$4,Init!$K:$M,3,FALSE)+IF(VLOOKUP($B122,TOCA_current!B:AI,33,FALSE)=0,SUM(LS_current!D123:AA123),SUM(LS_current!D123:AY123)/2)</f>
        <v>170499.43941811472</v>
      </c>
      <c r="AA122" s="219">
        <f t="shared" si="4"/>
        <v>36.188953138440588</v>
      </c>
      <c r="AB122" s="224">
        <f>IF(TOCA_current!E122=1,"",AA122/O122-1)</f>
        <v>7.5685625781216181E-2</v>
      </c>
      <c r="AC122" s="235">
        <f t="shared" si="5"/>
        <v>64</v>
      </c>
    </row>
    <row r="123" spans="2:29" x14ac:dyDescent="0.25">
      <c r="B123" s="27">
        <v>10426</v>
      </c>
      <c r="C123" s="28" t="s">
        <v>127</v>
      </c>
      <c r="D123" s="217">
        <f>IF(Init!$R$9="Yes",(TOCA_previous!AB123-(TOCA_previous!AB123/IF(TOCA_previous!Y123=0,1,TOCA_previous!Y123))*LDD_previous!D124),(TOCA_current!AI123-(TOCA_current!AI123/TOCA_current!AF123)*LDD_current!D124))*Rates_previous!$E$74*100*12</f>
        <v>9026177.8641600013</v>
      </c>
      <c r="E123" s="218">
        <f>IF(Init!$R$9="Yes",(TOCA_previous!AB123-LDD_previous!D124),(TOCA_current!AI123-LDD_current!D124))*Rates_previous!$E$75*100*12</f>
        <v>-1388033.0649600001</v>
      </c>
      <c r="F123" s="218">
        <f>IF(VLOOKUP($B123,TOCA_current!$B:$AH,33,FALSE)=0,(SUMPRODUCT(LS_Demand_Rates_Restatement!$C$4:$Z$4,IF(Init!$R$9="Yes",LS_previous!$D124:$AA124,LS_current!$D124:$AA124))-SUMPRODUCT(LS_Demand_Rates_Restatement!$C$4:$Z$4,IF(Init!$R$9="Yes",LDD_previous!$F124:$AC124,LDD_current!$F124:$AC124))),(SUMPRODUCT(LS_Demand_Rates_Restatement!$C$4:$AX$4,IF(Init!$R$9="Yes",LS_previous!$D124:$AY124,LS_current!$D124:$AY124))-SUMPRODUCT(LS_Demand_Rates_Restatement!$C$4:$AX$4,IF(Init!$R$9="Yes",LDD_previous!$F124:$BA124,LDD_current!$F124:$BA124)))/2)</f>
        <v>-961149.51946522389</v>
      </c>
      <c r="G123" s="218">
        <f>+SUMPRODUCT(LS_Demand_Rates_Restatement!$C$6:$Z$6,IF(Init!$R$9="Yes",Demand_previous!D124:AA124,Demand_current!D124:AA124))-SUMPRODUCT(LS_Demand_Rates_Restatement!$C$6:$Z$6,IF(Init!$R$9="Yes",LDD_previous!BB124:BY124,LDD_current!BB124:BY124))</f>
        <v>286805.39531602571</v>
      </c>
      <c r="H123" s="218">
        <f>-IRD!C124*Rates_previous!$H$32</f>
        <v>0</v>
      </c>
      <c r="I123" s="218">
        <f>+IF(AND(L123&gt;0,J123&gt;0),-1*MIN(L123,J123)*Rates_previous!$H$33,IF(AND(L123&lt;0,K123&lt;ABS(L123)),(-1*L123-K123)*Rates_previous!$H$33,IF(AND(K123&gt;0,J123&gt;0,L123&lt;=0,ABS(L123)&lt;K123),-1*MIN(K123,K123+L123,J123)*Rates_previous!$H$33,0)))*IF(VLOOKUP($B123,TOCA_current!$B:$AH,33,FALSE)=0,1,0)*(1-TOCA_previous!AI123)</f>
        <v>-100948.64576106239</v>
      </c>
      <c r="J123" s="237">
        <f>MAX(IF(Init!$R$9="Yes",(TOCA_previous!S123/SUMPRODUCT(TOCA_previous!$D$4:$D$137,TOCA_previous!$S$4:$S$137)-TOCA_previous!Y123)*RT1SC!$C$3*VLOOKUP(Init!$R$3,Init!$K:$M,3,FALSE),V123),0)</f>
        <v>10515.058775235799</v>
      </c>
      <c r="K123" s="237">
        <f>IF(Init!$R$9="Yes",TOCA_previous!W123*VLOOKUP(Init!$R$3,Init!$K:$M,3,FALSE),W123)</f>
        <v>0</v>
      </c>
      <c r="L123" s="237">
        <f>IF(Init!$R$9="No",X123,IF(TOCA_previous!AA123=0,SUM(LS_previous!D124:AA124),0))</f>
        <v>-36575.596290239999</v>
      </c>
      <c r="M123" s="218">
        <f>+TOCA_previous!$D123*SUM('Charges_NonSlice with Prev LS'!D123:I123)</f>
        <v>6862852.0292897401</v>
      </c>
      <c r="N123" s="218">
        <f>IF(Init!$R$9="Yes",TOCA_previous!AB123*RT1SC!$C$3*VLOOKUP(Init!$R$3,Init!$K:$M,3,FALSE)+IF(VLOOKUP($B123,TOCA_current!B:AO,33,FALSE)=0,SUM(LS_previous!D124:AA124),SUM(LS_previous!D124:AY124)/2),Z123)</f>
        <v>202516.64462433598</v>
      </c>
      <c r="O123" s="219">
        <f t="shared" si="3"/>
        <v>33.887841871072787</v>
      </c>
      <c r="P123" s="217">
        <f>(TOCA_current!AI123-(TOCA_current!AI123/TOCA_current!AF123)*LDD_current!D124)*Rates_current!$E$74*100*12</f>
        <v>9149278.6266950313</v>
      </c>
      <c r="Q123" s="218">
        <f>(TOCA_current!AI123-LDD_current!D124)*Rates_current!$E$75*100*12</f>
        <v>-1360136.1596407993</v>
      </c>
      <c r="R123" s="218">
        <f>IF(VLOOKUP($B123,TOCA_current!$B:$AH,33,FALSE)=0,(SUMPRODUCT(LS_Demand_Rates_Restatement!$C$4:$Z$4,LS_current!$D124:$AA124)-SUMPRODUCT(LS_Demand_Rates_Restatement!$C$4:$Z$4,LDD_current!$F124:$AC124)),(SUMPRODUCT(LS_Demand_Rates_Restatement!$C$4:$AX$4,LS_current!$D124:$AY124)-SUMPRODUCT(LS_Demand_Rates_Restatement!$C$4:$AX$4,LDD_current!$F124:$BA124))/2)</f>
        <v>-565177.33607820899</v>
      </c>
      <c r="S123" s="218">
        <f>+SUMPRODUCT(LS_Demand_Rates_Restatement!$C$7:$Z$7,Demand_current!D124:AA124)-SUMPRODUCT(LS_Demand_Rates_Restatement!$C$7:$Z$7,LDD_current!BB124:BY124)</f>
        <v>308860.55816269596</v>
      </c>
      <c r="T123" s="218">
        <f>-IRD!G124*Rates_current!$H$32</f>
        <v>0</v>
      </c>
      <c r="U123" s="218">
        <f>+IF(AND(X123&gt;0,V123&gt;0),-1*MIN(X123,V123)*Rates_current!$H$33,IF(AND(X123&lt;0,W123&lt;ABS(X123)),(-1*X123-W123)*Rates_current!$H$33,0))*IF(VLOOKUP($B123,TOCA_current!$B:$AH,33,FALSE)=0,1,0)*(1-TOCA_current!AP123)</f>
        <v>-214173.85544501644</v>
      </c>
      <c r="V123" s="237">
        <f>MAX((TOCA_current!S123/SUMPRODUCT(TOCA_current!$D$4:$D$137,TOCA_current!$S$4:$S$137)-TOCA_current!AF123)*RT1SC!$C$4*VLOOKUP(Init!$R$4,Init!$K:$M,3,FALSE),0)</f>
        <v>1959.9295709209084</v>
      </c>
      <c r="W123" s="237">
        <f>TOCA_current!X123*VLOOKUP(Init!$R$4,Init!$K:$M,3,FALSE)</f>
        <v>0</v>
      </c>
      <c r="X123" s="237">
        <f>IF(TOCA_current!AH123=0,SUM(LS_current!D124:AA124),0)</f>
        <v>-24200.435643504683</v>
      </c>
      <c r="Y123" s="218">
        <f>TOCA_current!D123*SUM('Charges_NonSlice with Prev LS'!P123:U123)</f>
        <v>7318651.8336937027</v>
      </c>
      <c r="Z123" s="218">
        <f>TOCA_current!AI123*RT1SC!$C$4*VLOOKUP(Init!$R$4,Init!$K:$M,3,FALSE)+IF(VLOOKUP($B123,TOCA_current!B:AI,33,FALSE)=0,SUM(LS_current!D124:AA124),SUM(LS_current!D124:AY124)/2)</f>
        <v>202522.32353366332</v>
      </c>
      <c r="AA123" s="219">
        <f t="shared" si="4"/>
        <v>36.137506749853152</v>
      </c>
      <c r="AB123" s="224">
        <f>IF(TOCA_current!E123=1,"",AA123/O123-1)</f>
        <v>6.6385604823679056E-2</v>
      </c>
      <c r="AC123" s="235">
        <f t="shared" si="5"/>
        <v>107</v>
      </c>
    </row>
    <row r="124" spans="2:29" x14ac:dyDescent="0.25">
      <c r="B124" s="27">
        <v>10434</v>
      </c>
      <c r="C124" s="28" t="s">
        <v>128</v>
      </c>
      <c r="D124" s="217">
        <f>IF(Init!$R$9="Yes",(TOCA_previous!AB124-(TOCA_previous!AB124/IF(TOCA_previous!Y124=0,1,TOCA_previous!Y124))*LDD_previous!D125),(TOCA_current!AI124-(TOCA_current!AI124/TOCA_current!AF124)*LDD_current!D125))*Rates_previous!$E$74*100*12</f>
        <v>9018412.0942799989</v>
      </c>
      <c r="E124" s="218">
        <f>IF(Init!$R$9="Yes",(TOCA_previous!AB124-LDD_previous!D125),(TOCA_current!AI124-LDD_current!D125))*Rates_previous!$E$75*100*12</f>
        <v>-1386838.85568</v>
      </c>
      <c r="F124" s="218">
        <f>IF(VLOOKUP($B124,TOCA_current!$B:$AH,33,FALSE)=0,(SUMPRODUCT(LS_Demand_Rates_Restatement!$C$4:$Z$4,IF(Init!$R$9="Yes",LS_previous!$D125:$AA125,LS_current!$D125:$AA125))-SUMPRODUCT(LS_Demand_Rates_Restatement!$C$4:$Z$4,IF(Init!$R$9="Yes",LDD_previous!$F125:$AC125,LDD_current!$F125:$AC125))),(SUMPRODUCT(LS_Demand_Rates_Restatement!$C$4:$AX$4,IF(Init!$R$9="Yes",LS_previous!$D125:$AY125,LS_current!$D125:$AY125))-SUMPRODUCT(LS_Demand_Rates_Restatement!$C$4:$AX$4,IF(Init!$R$9="Yes",LDD_previous!$F125:$BA125,LDD_current!$F125:$BA125)))/2)</f>
        <v>607130.20714537543</v>
      </c>
      <c r="G124" s="218">
        <f>+SUMPRODUCT(LS_Demand_Rates_Restatement!$C$6:$Z$6,IF(Init!$R$9="Yes",Demand_previous!D125:AA125,Demand_current!D125:AA125))-SUMPRODUCT(LS_Demand_Rates_Restatement!$C$6:$Z$6,IF(Init!$R$9="Yes",LDD_previous!BB125:BY125,LDD_current!BB125:BY125))</f>
        <v>535052.36283055553</v>
      </c>
      <c r="H124" s="218">
        <f>-IRD!C125*Rates_previous!$H$32</f>
        <v>0</v>
      </c>
      <c r="I124" s="218">
        <f>+IF(AND(L124&gt;0,J124&gt;0),-1*MIN(L124,J124)*Rates_previous!$H$33,IF(AND(L124&lt;0,K124&lt;ABS(L124)),(-1*L124-K124)*Rates_previous!$H$33,IF(AND(K124&gt;0,J124&gt;0,L124&lt;=0,ABS(L124)&lt;K124),-1*MIN(K124,K124+L124,J124)*Rates_previous!$H$33,0)))*IF(VLOOKUP($B124,TOCA_current!$B:$AH,33,FALSE)=0,1,0)*(1-TOCA_previous!AI124)</f>
        <v>0</v>
      </c>
      <c r="J124" s="237">
        <f>MAX(IF(Init!$R$9="Yes",(TOCA_previous!S124/SUMPRODUCT(TOCA_previous!$D$4:$D$137,TOCA_previous!$S$4:$S$137)-TOCA_previous!Y124)*RT1SC!$C$3*VLOOKUP(Init!$R$3,Init!$K:$M,3,FALSE),V124),0)</f>
        <v>0</v>
      </c>
      <c r="K124" s="237">
        <f>IF(Init!$R$9="Yes",TOCA_previous!W124*VLOOKUP(Init!$R$3,Init!$K:$M,3,FALSE),W124)</f>
        <v>473.04</v>
      </c>
      <c r="L124" s="237">
        <f>IF(Init!$R$9="No",X124,IF(TOCA_previous!AA124=0,SUM(LS_previous!D125:AA125),0))</f>
        <v>14998.333194080027</v>
      </c>
      <c r="M124" s="218">
        <f>+TOCA_previous!$D124*SUM('Charges_NonSlice with Prev LS'!D124:I124)</f>
        <v>8773755.8085759301</v>
      </c>
      <c r="N124" s="218">
        <f>IF(Init!$R$9="Yes",TOCA_previous!AB124*RT1SC!$C$3*VLOOKUP(Init!$R$3,Init!$K:$M,3,FALSE)+IF(VLOOKUP($B124,TOCA_current!B:AO,33,FALSE)=0,SUM(LS_previous!D125:AA125),SUM(LS_previous!D125:AY125)/2),Z124)</f>
        <v>253884.86850978801</v>
      </c>
      <c r="O124" s="219">
        <f t="shared" si="3"/>
        <v>34.558009936057594</v>
      </c>
      <c r="P124" s="217">
        <f>(TOCA_current!AI124-(TOCA_current!AI124/TOCA_current!AF124)*LDD_current!D125)*Rates_current!$E$74*100*12</f>
        <v>9532458.1979878154</v>
      </c>
      <c r="Q124" s="218">
        <f>(TOCA_current!AI124-LDD_current!D125)*Rates_current!$E$75*100*12</f>
        <v>-1417099.8189428924</v>
      </c>
      <c r="R124" s="218">
        <f>IF(VLOOKUP($B124,TOCA_current!$B:$AH,33,FALSE)=0,(SUMPRODUCT(LS_Demand_Rates_Restatement!$C$4:$Z$4,LS_current!$D125:$AA125)-SUMPRODUCT(LS_Demand_Rates_Restatement!$C$4:$Z$4,LDD_current!$F125:$AC125)),(SUMPRODUCT(LS_Demand_Rates_Restatement!$C$4:$AX$4,LS_current!$D125:$AY125)-SUMPRODUCT(LS_Demand_Rates_Restatement!$C$4:$AX$4,LDD_current!$F125:$BA125))/2)</f>
        <v>734958.64406073641</v>
      </c>
      <c r="S124" s="218">
        <f>+SUMPRODUCT(LS_Demand_Rates_Restatement!$C$7:$Z$7,Demand_current!D125:AA125)-SUMPRODUCT(LS_Demand_Rates_Restatement!$C$7:$Z$7,LDD_current!BB125:BY125)</f>
        <v>579316.38066300761</v>
      </c>
      <c r="T124" s="218">
        <f>-IRD!G125*Rates_current!$H$32</f>
        <v>0</v>
      </c>
      <c r="U124" s="218">
        <f>+IF(AND(X124&gt;0,V124&gt;0),-1*MIN(X124,V124)*Rates_current!$H$33,IF(AND(X124&lt;0,W124&lt;ABS(X124)),(-1*X124-W124)*Rates_current!$H$33,0))*IF(VLOOKUP($B124,TOCA_current!$B:$AH,33,FALSE)=0,1,0)*(1-TOCA_current!AP124)</f>
        <v>11.156705811830829</v>
      </c>
      <c r="V124" s="237">
        <f>MAX((TOCA_current!S124/SUMPRODUCT(TOCA_current!$D$4:$D$137,TOCA_current!$S$4:$S$137)-TOCA_current!AF124)*RT1SC!$C$4*VLOOKUP(Init!$R$4,Init!$K:$M,3,FALSE),0)</f>
        <v>1.2606447245006587</v>
      </c>
      <c r="W124" s="237">
        <f>TOCA_current!X124*VLOOKUP(Init!$R$4,Init!$K:$M,3,FALSE)</f>
        <v>0</v>
      </c>
      <c r="X124" s="237">
        <f>IF(TOCA_current!AH124=0,SUM(LS_current!D125:AA125),0)</f>
        <v>18145.481373373619</v>
      </c>
      <c r="Y124" s="218">
        <f>TOCA_current!D124*SUM('Charges_NonSlice with Prev LS'!P124:U124)</f>
        <v>9429644.5604744777</v>
      </c>
      <c r="Z124" s="218">
        <f>TOCA_current!AI124*RT1SC!$C$4*VLOOKUP(Init!$R$4,Init!$K:$M,3,FALSE)+IF(VLOOKUP($B124,TOCA_current!B:AI,33,FALSE)=0,SUM(LS_current!D125:AA125),SUM(LS_current!D125:AY125)/2)</f>
        <v>254363.58255601363</v>
      </c>
      <c r="AA124" s="219">
        <f t="shared" si="4"/>
        <v>37.071519695229831</v>
      </c>
      <c r="AB124" s="224">
        <f>IF(TOCA_current!E124=1,"",AA124/O124-1)</f>
        <v>7.2733058524578453E-2</v>
      </c>
      <c r="AC124" s="235">
        <f t="shared" si="5"/>
        <v>88</v>
      </c>
    </row>
    <row r="125" spans="2:29" x14ac:dyDescent="0.25">
      <c r="B125" s="27">
        <v>10436</v>
      </c>
      <c r="C125" s="28" t="s">
        <v>129</v>
      </c>
      <c r="D125" s="217">
        <f>IF(Init!$R$9="Yes",(TOCA_previous!AB125-(TOCA_previous!AB125/IF(TOCA_previous!Y125=0,1,TOCA_previous!Y125))*LDD_previous!D126),(TOCA_current!AI125-(TOCA_current!AI125/TOCA_current!AF125)*LDD_current!D126))*Rates_previous!$E$74*100*12</f>
        <v>5833759.2905088002</v>
      </c>
      <c r="E125" s="218">
        <f>IF(Init!$R$9="Yes",(TOCA_previous!AB125-LDD_previous!D126),(TOCA_current!AI125-LDD_current!D126))*Rates_previous!$E$75*100*12</f>
        <v>-897107.38145280001</v>
      </c>
      <c r="F125" s="218">
        <f>IF(VLOOKUP($B125,TOCA_current!$B:$AH,33,FALSE)=0,(SUMPRODUCT(LS_Demand_Rates_Restatement!$C$4:$Z$4,IF(Init!$R$9="Yes",LS_previous!$D126:$AA126,LS_current!$D126:$AA126))-SUMPRODUCT(LS_Demand_Rates_Restatement!$C$4:$Z$4,IF(Init!$R$9="Yes",LDD_previous!$F126:$AC126,LDD_current!$F126:$AC126))),(SUMPRODUCT(LS_Demand_Rates_Restatement!$C$4:$AX$4,IF(Init!$R$9="Yes",LS_previous!$D126:$AY126,LS_current!$D126:$AY126))-SUMPRODUCT(LS_Demand_Rates_Restatement!$C$4:$AX$4,IF(Init!$R$9="Yes",LDD_previous!$F126:$BA126,LDD_current!$F126:$BA126)))/2)</f>
        <v>141949.76364072456</v>
      </c>
      <c r="G125" s="218">
        <f>+SUMPRODUCT(LS_Demand_Rates_Restatement!$C$6:$Z$6,IF(Init!$R$9="Yes",Demand_previous!D126:AA126,Demand_current!D126:AA126))-SUMPRODUCT(LS_Demand_Rates_Restatement!$C$6:$Z$6,IF(Init!$R$9="Yes",LDD_previous!BB126:BY126,LDD_current!BB126:BY126))</f>
        <v>325786.1331420787</v>
      </c>
      <c r="H125" s="218">
        <f>-IRD!C126*Rates_previous!$H$32</f>
        <v>-388632.57999999996</v>
      </c>
      <c r="I125" s="218">
        <f>+IF(AND(L125&gt;0,J125&gt;0),-1*MIN(L125,J125)*Rates_previous!$H$33,IF(AND(L125&lt;0,K125&lt;ABS(L125)),(-1*L125-K125)*Rates_previous!$H$33,IF(AND(K125&gt;0,J125&gt;0,L125&lt;=0,ABS(L125)&lt;K125),-1*MIN(K125,K125+L125,J125)*Rates_previous!$H$33,0)))*IF(VLOOKUP($B125,TOCA_current!$B:$AH,33,FALSE)=0,1,0)*(1-TOCA_previous!AI125)</f>
        <v>5934.3631493182775</v>
      </c>
      <c r="J125" s="237">
        <f>MAX(IF(Init!$R$9="Yes",(TOCA_previous!S125/SUMPRODUCT(TOCA_previous!$D$4:$D$137,TOCA_previous!$S$4:$S$137)-TOCA_previous!Y125)*RT1SC!$C$3*VLOOKUP(Init!$R$3,Init!$K:$M,3,FALSE),V125),0)</f>
        <v>2311.9694363870494</v>
      </c>
      <c r="K125" s="237">
        <f>IF(Init!$R$9="Yes",TOCA_previous!W125*VLOOKUP(Init!$R$3,Init!$K:$M,3,FALSE),W125)</f>
        <v>0</v>
      </c>
      <c r="L125" s="237">
        <f>IF(Init!$R$9="No",X125,IF(TOCA_previous!AA125=0,SUM(LS_previous!D126:AA126),0))</f>
        <v>8359.4008777599956</v>
      </c>
      <c r="M125" s="218">
        <f>+TOCA_previous!$D125*SUM('Charges_NonSlice with Prev LS'!D125:I125)</f>
        <v>5021689.5889881207</v>
      </c>
      <c r="N125" s="218">
        <f>IF(Init!$R$9="Yes",TOCA_previous!AB125*RT1SC!$C$3*VLOOKUP(Init!$R$3,Init!$K:$M,3,FALSE)+IF(VLOOKUP($B125,TOCA_current!B:AO,33,FALSE)=0,SUM(LS_previous!D126:AA126),SUM(LS_previous!D126:AY126)/2),Z125)</f>
        <v>174519.656739136</v>
      </c>
      <c r="O125" s="219">
        <f t="shared" si="3"/>
        <v>28.774349450470858</v>
      </c>
      <c r="P125" s="217">
        <f>(TOCA_current!AI125-(TOCA_current!AI125/TOCA_current!AF125)*LDD_current!D126)*Rates_current!$E$74*100*12</f>
        <v>6227907.5480562188</v>
      </c>
      <c r="Q125" s="218">
        <f>(TOCA_current!AI125-LDD_current!D126)*Rates_current!$E$75*100*12</f>
        <v>-925843.73048774642</v>
      </c>
      <c r="R125" s="218">
        <f>IF(VLOOKUP($B125,TOCA_current!$B:$AH,33,FALSE)=0,(SUMPRODUCT(LS_Demand_Rates_Restatement!$C$4:$Z$4,LS_current!$D126:$AA126)-SUMPRODUCT(LS_Demand_Rates_Restatement!$C$4:$Z$4,LDD_current!$F126:$AC126)),(SUMPRODUCT(LS_Demand_Rates_Restatement!$C$4:$AX$4,LS_current!$D126:$AY126)-SUMPRODUCT(LS_Demand_Rates_Restatement!$C$4:$AX$4,LDD_current!$F126:$BA126))/2)</f>
        <v>153595.47054511425</v>
      </c>
      <c r="S125" s="218">
        <f>+SUMPRODUCT(LS_Demand_Rates_Restatement!$C$7:$Z$7,Demand_current!D126:AA126)-SUMPRODUCT(LS_Demand_Rates_Restatement!$C$7:$Z$7,LDD_current!BB126:BY126)</f>
        <v>357871.59803009022</v>
      </c>
      <c r="T125" s="218">
        <f>-IRD!G126*Rates_current!$H$32</f>
        <v>-457420.54665999993</v>
      </c>
      <c r="U125" s="218">
        <f>+IF(AND(X125&gt;0,V125&gt;0),-1*MIN(X125,V125)*Rates_current!$H$33,IF(AND(X125&lt;0,W125&lt;ABS(X125)),(-1*X125-W125)*Rates_current!$H$33,0))*IF(VLOOKUP($B125,TOCA_current!$B:$AH,33,FALSE)=0,1,0)*(1-TOCA_current!AP125)</f>
        <v>24.520598396368857</v>
      </c>
      <c r="V125" s="237">
        <f>MAX((TOCA_current!S125/SUMPRODUCT(TOCA_current!$D$4:$D$137,TOCA_current!$S$4:$S$137)-TOCA_current!AF125)*RT1SC!$C$4*VLOOKUP(Init!$R$4,Init!$K:$M,3,FALSE),0)</f>
        <v>2.9907135034526413</v>
      </c>
      <c r="W125" s="237">
        <f>TOCA_current!X125*VLOOKUP(Init!$R$4,Init!$K:$M,3,FALSE)</f>
        <v>0</v>
      </c>
      <c r="X125" s="237">
        <f>IF(TOCA_current!AH125=0,SUM(LS_current!D126:AA126),0)</f>
        <v>7938.0102495995952</v>
      </c>
      <c r="Y125" s="218">
        <f>TOCA_current!D125*SUM('Charges_NonSlice with Prev LS'!P125:U125)</f>
        <v>5356134.8600820741</v>
      </c>
      <c r="Z125" s="218">
        <f>TOCA_current!AI125*RT1SC!$C$4*VLOOKUP(Init!$R$4,Init!$K:$M,3,FALSE)+IF(VLOOKUP($B125,TOCA_current!B:AI,33,FALSE)=0,SUM(LS_current!D126:AA126),SUM(LS_current!D126:AY126)/2)</f>
        <v>174523.60339211157</v>
      </c>
      <c r="AA125" s="219">
        <f t="shared" si="4"/>
        <v>30.69003135380008</v>
      </c>
      <c r="AB125" s="224">
        <f>IF(TOCA_current!E125=1,"",AA125/O125-1)</f>
        <v>6.6576028300020296E-2</v>
      </c>
      <c r="AC125" s="235">
        <f t="shared" si="5"/>
        <v>105</v>
      </c>
    </row>
    <row r="126" spans="2:29" x14ac:dyDescent="0.25">
      <c r="B126" s="27">
        <v>10440</v>
      </c>
      <c r="C126" s="28" t="s">
        <v>130</v>
      </c>
      <c r="D126" s="217">
        <f>IF(Init!$R$9="Yes",(TOCA_previous!AB126-(TOCA_previous!AB126/IF(TOCA_previous!Y126=0,1,TOCA_previous!Y126))*LDD_previous!D127),(TOCA_current!AI126-(TOCA_current!AI126/TOCA_current!AF126)*LDD_current!D127))*Rates_previous!$E$74*100*12</f>
        <v>1554288.9997462886</v>
      </c>
      <c r="E126" s="218">
        <f>IF(Init!$R$9="Yes",(TOCA_previous!AB126-LDD_previous!D127),(TOCA_current!AI126-LDD_current!D127))*Rates_previous!$E$75*100*12</f>
        <v>-239016.3983714304</v>
      </c>
      <c r="F126" s="218">
        <f>IF(VLOOKUP($B126,TOCA_current!$B:$AH,33,FALSE)=0,(SUMPRODUCT(LS_Demand_Rates_Restatement!$C$4:$Z$4,IF(Init!$R$9="Yes",LS_previous!$D127:$AA127,LS_current!$D127:$AA127))-SUMPRODUCT(LS_Demand_Rates_Restatement!$C$4:$Z$4,IF(Init!$R$9="Yes",LDD_previous!$F127:$AC127,LDD_current!$F127:$AC127))),(SUMPRODUCT(LS_Demand_Rates_Restatement!$C$4:$AX$4,IF(Init!$R$9="Yes",LS_previous!$D127:$AY127,LS_current!$D127:$AY127))-SUMPRODUCT(LS_Demand_Rates_Restatement!$C$4:$AX$4,IF(Init!$R$9="Yes",LDD_previous!$F127:$BA127,LDD_current!$F127:$BA127)))/2)</f>
        <v>16290.875598927094</v>
      </c>
      <c r="G126" s="218">
        <f>+SUMPRODUCT(LS_Demand_Rates_Restatement!$C$6:$Z$6,IF(Init!$R$9="Yes",Demand_previous!D127:AA127,Demand_current!D127:AA127))-SUMPRODUCT(LS_Demand_Rates_Restatement!$C$6:$Z$6,IF(Init!$R$9="Yes",LDD_previous!BB127:BY127,LDD_current!BB127:BY127))</f>
        <v>58935.603007715028</v>
      </c>
      <c r="H126" s="218">
        <f>-IRD!C127*Rates_previous!$H$32</f>
        <v>0</v>
      </c>
      <c r="I126" s="218">
        <f>+IF(AND(L126&gt;0,J126&gt;0),-1*MIN(L126,J126)*Rates_previous!$H$33,IF(AND(L126&lt;0,K126&lt;ABS(L126)),(-1*L126-K126)*Rates_previous!$H$33,IF(AND(K126&gt;0,J126&gt;0,L126&lt;=0,ABS(L126)&lt;K126),-1*MIN(K126,K126+L126,J126)*Rates_previous!$H$33,0)))*IF(VLOOKUP($B126,TOCA_current!$B:$AH,33,FALSE)=0,1,0)*(1-TOCA_previous!AI126)</f>
        <v>-2231.2009309429313</v>
      </c>
      <c r="J126" s="237">
        <f>MAX(IF(Init!$R$9="Yes",(TOCA_previous!S126/SUMPRODUCT(TOCA_previous!$D$4:$D$137,TOCA_previous!$S$4:$S$137)-TOCA_previous!Y126)*RT1SC!$C$3*VLOOKUP(Init!$R$3,Init!$K:$M,3,FALSE),V126),0)</f>
        <v>0.5035902169114741</v>
      </c>
      <c r="K126" s="237">
        <f>IF(Init!$R$9="Yes",TOCA_previous!W126*VLOOKUP(Init!$R$3,Init!$K:$M,3,FALSE),W126)</f>
        <v>0</v>
      </c>
      <c r="L126" s="237">
        <f>IF(Init!$R$9="No",X126,IF(TOCA_previous!AA126=0,SUM(LS_previous!D127:AA127),0))</f>
        <v>-864.48529551999491</v>
      </c>
      <c r="M126" s="218">
        <f>+TOCA_previous!$D126*SUM('Charges_NonSlice with Prev LS'!D126:I126)</f>
        <v>1388267.8790505573</v>
      </c>
      <c r="N126" s="218">
        <f>IF(Init!$R$9="Yes",TOCA_previous!AB126*RT1SC!$C$3*VLOOKUP(Init!$R$3,Init!$K:$M,3,FALSE)+IF(VLOOKUP($B126,TOCA_current!B:AO,33,FALSE)=0,SUM(LS_previous!D127:AA127),SUM(LS_previous!D127:AY127)/2),Z126)</f>
        <v>43162.746365228006</v>
      </c>
      <c r="O126" s="219">
        <f t="shared" si="3"/>
        <v>32.163566870919702</v>
      </c>
      <c r="P126" s="217">
        <f>(TOCA_current!AI126-(TOCA_current!AI126/TOCA_current!AF126)*LDD_current!D127)*Rates_current!$E$74*100*12</f>
        <v>1648778.5228111912</v>
      </c>
      <c r="Q126" s="218">
        <f>(TOCA_current!AI126-LDD_current!D127)*Rates_current!$E$75*100*12</f>
        <v>-245108.20793799765</v>
      </c>
      <c r="R126" s="218">
        <f>IF(VLOOKUP($B126,TOCA_current!$B:$AH,33,FALSE)=0,(SUMPRODUCT(LS_Demand_Rates_Restatement!$C$4:$Z$4,LS_current!$D127:$AA127)-SUMPRODUCT(LS_Demand_Rates_Restatement!$C$4:$Z$4,LDD_current!$F127:$AC127)),(SUMPRODUCT(LS_Demand_Rates_Restatement!$C$4:$AX$4,LS_current!$D127:$AY127)-SUMPRODUCT(LS_Demand_Rates_Restatement!$C$4:$AX$4,LDD_current!$F127:$BA127))/2)</f>
        <v>36178.658453690899</v>
      </c>
      <c r="S126" s="218">
        <f>+SUMPRODUCT(LS_Demand_Rates_Restatement!$C$7:$Z$7,Demand_current!D127:AA127)-SUMPRODUCT(LS_Demand_Rates_Restatement!$C$7:$Z$7,LDD_current!BB127:BY127)</f>
        <v>61706.54783930938</v>
      </c>
      <c r="T126" s="218">
        <f>-IRD!G127*Rates_current!$H$32</f>
        <v>0</v>
      </c>
      <c r="U126" s="218">
        <f>+IF(AND(X126&gt;0,V126&gt;0),-1*MIN(X126,V126)*Rates_current!$H$33,IF(AND(X126&lt;0,W126&lt;ABS(X126)),(-1*X126-W126)*Rates_current!$H$33,0))*IF(VLOOKUP($B126,TOCA_current!$B:$AH,33,FALSE)=0,1,0)*(1-TOCA_current!AP126)</f>
        <v>-3063.2498872211236</v>
      </c>
      <c r="V126" s="237">
        <f>MAX((TOCA_current!S126/SUMPRODUCT(TOCA_current!$D$4:$D$137,TOCA_current!$S$4:$S$137)-TOCA_current!AF126)*RT1SC!$C$4*VLOOKUP(Init!$R$4,Init!$K:$M,3,FALSE),0)</f>
        <v>0.92482532924237149</v>
      </c>
      <c r="W126" s="237">
        <f>TOCA_current!X126*VLOOKUP(Init!$R$4,Init!$K:$M,3,FALSE)</f>
        <v>0</v>
      </c>
      <c r="X126" s="237">
        <f>IF(TOCA_current!AH126=0,SUM(LS_current!D127:AA127),0)</f>
        <v>-368.79330634036535</v>
      </c>
      <c r="Y126" s="218">
        <f>TOCA_current!D126*SUM('Charges_NonSlice with Prev LS'!P126:U126)</f>
        <v>1498492.2712789725</v>
      </c>
      <c r="Z126" s="218">
        <f>TOCA_current!AI126*RT1SC!$C$4*VLOOKUP(Init!$R$4,Init!$K:$M,3,FALSE)+IF(VLOOKUP($B126,TOCA_current!B:AI,33,FALSE)=0,SUM(LS_current!D127:AA127),SUM(LS_current!D127:AY127)/2)</f>
        <v>43163.792102467625</v>
      </c>
      <c r="AA126" s="219">
        <f t="shared" si="4"/>
        <v>34.716418513963362</v>
      </c>
      <c r="AB126" s="224">
        <f>IF(TOCA_current!E126=1,"",AA126/O126-1)</f>
        <v>7.9370912227766377E-2</v>
      </c>
      <c r="AC126" s="235">
        <f t="shared" si="5"/>
        <v>34</v>
      </c>
    </row>
    <row r="127" spans="2:29" x14ac:dyDescent="0.25">
      <c r="B127" s="27">
        <v>10442</v>
      </c>
      <c r="C127" s="28" t="s">
        <v>131</v>
      </c>
      <c r="D127" s="217">
        <f>IF(Init!$R$9="Yes",(TOCA_previous!AB127-(TOCA_previous!AB127/IF(TOCA_previous!Y127=0,1,TOCA_previous!Y127))*LDD_previous!D128),(TOCA_current!AI127-(TOCA_current!AI127/TOCA_current!AF127)*LDD_current!D128))*Rates_previous!$E$74*100*12</f>
        <v>4130000.0963739073</v>
      </c>
      <c r="E127" s="218">
        <f>IF(Init!$R$9="Yes",(TOCA_previous!AB127-LDD_previous!D128),(TOCA_current!AI127-LDD_current!D128))*Rates_previous!$E$75*100*12</f>
        <v>-635105.66469304322</v>
      </c>
      <c r="F127" s="218">
        <f>IF(VLOOKUP($B127,TOCA_current!$B:$AH,33,FALSE)=0,(SUMPRODUCT(LS_Demand_Rates_Restatement!$C$4:$Z$4,IF(Init!$R$9="Yes",LS_previous!$D128:$AA128,LS_current!$D128:$AA128))-SUMPRODUCT(LS_Demand_Rates_Restatement!$C$4:$Z$4,IF(Init!$R$9="Yes",LDD_previous!$F128:$AC128,LDD_current!$F128:$AC128))),(SUMPRODUCT(LS_Demand_Rates_Restatement!$C$4:$AX$4,IF(Init!$R$9="Yes",LS_previous!$D128:$AY128,LS_current!$D128:$AY128))-SUMPRODUCT(LS_Demand_Rates_Restatement!$C$4:$AX$4,IF(Init!$R$9="Yes",LDD_previous!$F128:$BA128,LDD_current!$F128:$BA128)))/2)</f>
        <v>-59608.915901234453</v>
      </c>
      <c r="G127" s="218">
        <f>+SUMPRODUCT(LS_Demand_Rates_Restatement!$C$6:$Z$6,IF(Init!$R$9="Yes",Demand_previous!D128:AA128,Demand_current!D128:AA128))-SUMPRODUCT(LS_Demand_Rates_Restatement!$C$6:$Z$6,IF(Init!$R$9="Yes",LDD_previous!BB128:BY128,LDD_current!BB128:BY128))</f>
        <v>463751.76557459292</v>
      </c>
      <c r="H127" s="218">
        <f>-IRD!C128*Rates_previous!$H$32</f>
        <v>-97333.3</v>
      </c>
      <c r="I127" s="218">
        <f>+IF(AND(L127&gt;0,J127&gt;0),-1*MIN(L127,J127)*Rates_previous!$H$33,IF(AND(L127&lt;0,K127&lt;ABS(L127)),(-1*L127-K127)*Rates_previous!$H$33,IF(AND(K127&gt;0,J127&gt;0,L127&lt;=0,ABS(L127)&lt;K127),-1*MIN(K127,K127+L127,J127)*Rates_previous!$H$33,0)))*IF(VLOOKUP($B127,TOCA_current!$B:$AH,33,FALSE)=0,1,0)*(1-TOCA_previous!AI127)</f>
        <v>-8254.1380478650335</v>
      </c>
      <c r="J127" s="237">
        <f>MAX(IF(Init!$R$9="Yes",(TOCA_previous!S127/SUMPRODUCT(TOCA_previous!$D$4:$D$137,TOCA_previous!$S$4:$S$137)-TOCA_previous!Y127)*RT1SC!$C$3*VLOOKUP(Init!$R$3,Init!$K:$M,3,FALSE),V127),0)</f>
        <v>1.3131232618523163</v>
      </c>
      <c r="K127" s="237">
        <f>IF(Init!$R$9="Yes",TOCA_previous!W127*VLOOKUP(Init!$R$3,Init!$K:$M,3,FALSE),W127)</f>
        <v>0</v>
      </c>
      <c r="L127" s="237">
        <f>IF(Init!$R$9="No",X127,IF(TOCA_previous!AA127=0,SUM(LS_previous!D128:AA128),0))</f>
        <v>-3221.34226015999</v>
      </c>
      <c r="M127" s="218">
        <f>+TOCA_previous!$D127*SUM('Charges_NonSlice with Prev LS'!D127:I127)</f>
        <v>3793449.843306358</v>
      </c>
      <c r="N127" s="218">
        <f>IF(Init!$R$9="Yes",TOCA_previous!AB127*RT1SC!$C$3*VLOOKUP(Init!$R$3,Init!$K:$M,3,FALSE)+IF(VLOOKUP($B127,TOCA_current!B:AO,33,FALSE)=0,SUM(LS_previous!D128:AA128),SUM(LS_previous!D128:AY128)/2),Z127)</f>
        <v>114616.798376224</v>
      </c>
      <c r="O127" s="219">
        <f t="shared" si="3"/>
        <v>33.096805154638375</v>
      </c>
      <c r="P127" s="217">
        <f>(TOCA_current!AI127-(TOCA_current!AI127/TOCA_current!AF127)*LDD_current!D128)*Rates_current!$E$74*100*12</f>
        <v>4167627.3588996464</v>
      </c>
      <c r="Q127" s="218">
        <f>(TOCA_current!AI127-LDD_current!D128)*Rates_current!$E$75*100*12</f>
        <v>-619561.48697980191</v>
      </c>
      <c r="R127" s="218">
        <f>IF(VLOOKUP($B127,TOCA_current!$B:$AH,33,FALSE)=0,(SUMPRODUCT(LS_Demand_Rates_Restatement!$C$4:$Z$4,LS_current!$D128:$AA128)-SUMPRODUCT(LS_Demand_Rates_Restatement!$C$4:$Z$4,LDD_current!$F128:$AC128)),(SUMPRODUCT(LS_Demand_Rates_Restatement!$C$4:$AX$4,LS_current!$D128:$AY128)-SUMPRODUCT(LS_Demand_Rates_Restatement!$C$4:$AX$4,LDD_current!$F128:$BA128))/2)</f>
        <v>140498.91896998382</v>
      </c>
      <c r="S127" s="218">
        <f>+SUMPRODUCT(LS_Demand_Rates_Restatement!$C$7:$Z$7,Demand_current!D128:AA128)-SUMPRODUCT(LS_Demand_Rates_Restatement!$C$7:$Z$7,LDD_current!BB128:BY128)</f>
        <v>496162.21908368327</v>
      </c>
      <c r="T127" s="218">
        <f>-IRD!G128*Rates_current!$H$32</f>
        <v>-114561.2941</v>
      </c>
      <c r="U127" s="218">
        <f>+IF(AND(X127&gt;0,V127&gt;0),-1*MIN(X127,V127)*Rates_current!$H$33,IF(AND(X127&lt;0,W127&lt;ABS(X127)),(-1*X127-W127)*Rates_current!$H$33,0))*IF(VLOOKUP($B127,TOCA_current!$B:$AH,33,FALSE)=0,1,0)*(1-TOCA_current!AP127)</f>
        <v>29388.759564910055</v>
      </c>
      <c r="V127" s="237">
        <f>MAX((TOCA_current!S127/SUMPRODUCT(TOCA_current!$D$4:$D$137,TOCA_current!$S$4:$S$137)-TOCA_current!AF127)*RT1SC!$C$4*VLOOKUP(Init!$R$4,Init!$K:$M,3,FALSE),0)</f>
        <v>5470.8931801469107</v>
      </c>
      <c r="W127" s="237">
        <f>TOCA_current!X127*VLOOKUP(Init!$R$4,Init!$K:$M,3,FALSE)</f>
        <v>0</v>
      </c>
      <c r="X127" s="237">
        <f>IF(TOCA_current!AH127=0,SUM(LS_current!D128:AA128),0)</f>
        <v>3570.713755532478</v>
      </c>
      <c r="Y127" s="218">
        <f>TOCA_current!D127*SUM('Charges_NonSlice with Prev LS'!P127:U127)</f>
        <v>4099554.4754384211</v>
      </c>
      <c r="Z127" s="218">
        <f>TOCA_current!AI127*RT1SC!$C$4*VLOOKUP(Init!$R$4,Init!$K:$M,3,FALSE)+IF(VLOOKUP($B127,TOCA_current!B:AI,33,FALSE)=0,SUM(LS_current!D128:AA128),SUM(LS_current!D128:AY128)/2)</f>
        <v>114619.59726138848</v>
      </c>
      <c r="AA127" s="219">
        <f t="shared" si="4"/>
        <v>35.766610364974859</v>
      </c>
      <c r="AB127" s="224">
        <f>IF(TOCA_current!E127=1,"",AA127/O127-1)</f>
        <v>8.0666553700948995E-2</v>
      </c>
      <c r="AC127" s="235">
        <f t="shared" si="5"/>
        <v>14</v>
      </c>
    </row>
    <row r="128" spans="2:29" x14ac:dyDescent="0.25">
      <c r="B128" s="27">
        <v>10446</v>
      </c>
      <c r="C128" s="28" t="s">
        <v>132</v>
      </c>
      <c r="D128" s="217">
        <f>IF(Init!$R$9="Yes",(TOCA_previous!AB128-(TOCA_previous!AB128/IF(TOCA_previous!Y128=0,1,TOCA_previous!Y128))*LDD_previous!D129),(TOCA_current!AI128-(TOCA_current!AI128/TOCA_current!AF128)*LDD_current!D129))*Rates_previous!$E$74*100*12</f>
        <v>30050983.322047979</v>
      </c>
      <c r="E128" s="218">
        <f>IF(Init!$R$9="Yes",(TOCA_previous!AB128-LDD_previous!D129),(TOCA_current!AI128-LDD_current!D129))*Rates_previous!$E$75*100*12</f>
        <v>-4621198.3758028792</v>
      </c>
      <c r="F128" s="218">
        <f>IF(VLOOKUP($B128,TOCA_current!$B:$AH,33,FALSE)=0,(SUMPRODUCT(LS_Demand_Rates_Restatement!$C$4:$Z$4,IF(Init!$R$9="Yes",LS_previous!$D129:$AA129,LS_current!$D129:$AA129))-SUMPRODUCT(LS_Demand_Rates_Restatement!$C$4:$Z$4,IF(Init!$R$9="Yes",LDD_previous!$F129:$AC129,LDD_current!$F129:$AC129))),(SUMPRODUCT(LS_Demand_Rates_Restatement!$C$4:$AX$4,IF(Init!$R$9="Yes",LS_previous!$D129:$AY129,LS_current!$D129:$AY129))-SUMPRODUCT(LS_Demand_Rates_Restatement!$C$4:$AX$4,IF(Init!$R$9="Yes",LDD_previous!$F129:$BA129,LDD_current!$F129:$BA129)))/2)</f>
        <v>851524.07275129273</v>
      </c>
      <c r="G128" s="218">
        <f>+SUMPRODUCT(LS_Demand_Rates_Restatement!$C$6:$Z$6,IF(Init!$R$9="Yes",Demand_previous!D129:AA129,Demand_current!D129:AA129))-SUMPRODUCT(LS_Demand_Rates_Restatement!$C$6:$Z$6,IF(Init!$R$9="Yes",LDD_previous!BB129:BY129,LDD_current!BB129:BY129))</f>
        <v>977809.96387874661</v>
      </c>
      <c r="H128" s="218">
        <f>-IRD!C129*Rates_previous!$H$32</f>
        <v>-71713.399999999994</v>
      </c>
      <c r="I128" s="218">
        <f>+IF(AND(L128&gt;0,J128&gt;0),-1*MIN(L128,J128)*Rates_previous!$H$33,IF(AND(L128&lt;0,K128&lt;ABS(L128)),(-1*L128-K128)*Rates_previous!$H$33,IF(AND(K128&gt;0,J128&gt;0,L128&lt;=0,ABS(L128)&lt;K128),-1*MIN(K128,K128+L128,J128)*Rates_previous!$H$33,0)))*IF(VLOOKUP($B128,TOCA_current!$B:$AH,33,FALSE)=0,1,0)*(1-TOCA_previous!AI128)</f>
        <v>0</v>
      </c>
      <c r="J128" s="237">
        <f>MAX(IF(Init!$R$9="Yes",(TOCA_previous!S128/SUMPRODUCT(TOCA_previous!$D$4:$D$137,TOCA_previous!$S$4:$S$137)-TOCA_previous!Y128)*RT1SC!$C$3*VLOOKUP(Init!$R$3,Init!$K:$M,3,FALSE),V128),0)</f>
        <v>0</v>
      </c>
      <c r="K128" s="237">
        <f>IF(Init!$R$9="Yes",TOCA_previous!W128*VLOOKUP(Init!$R$3,Init!$K:$M,3,FALSE),W128)</f>
        <v>2006.0400000000002</v>
      </c>
      <c r="L128" s="237">
        <f>IF(Init!$R$9="No",X128,IF(TOCA_previous!AA128=0,SUM(LS_previous!D129:AA129),0))</f>
        <v>35595.489944000117</v>
      </c>
      <c r="M128" s="218">
        <f>+TOCA_previous!$D128*SUM('Charges_NonSlice with Prev LS'!D128:I128)</f>
        <v>27187405.58287514</v>
      </c>
      <c r="N128" s="218">
        <f>IF(Init!$R$9="Yes",TOCA_previous!AB128*RT1SC!$C$3*VLOOKUP(Init!$R$3,Init!$K:$M,3,FALSE)+IF(VLOOKUP($B128,TOCA_current!B:AO,33,FALSE)=0,SUM(LS_previous!D129:AA129),SUM(LS_previous!D129:AY129)/2),Z128)</f>
        <v>878053.41985340009</v>
      </c>
      <c r="O128" s="219">
        <f t="shared" si="3"/>
        <v>30.963270534740758</v>
      </c>
      <c r="P128" s="217">
        <f>(TOCA_current!AI128-(TOCA_current!AI128/TOCA_current!AF128)*LDD_current!D129)*Rates_current!$E$74*100*12</f>
        <v>31848122.702158973</v>
      </c>
      <c r="Q128" s="218">
        <f>(TOCA_current!AI128-LDD_current!D129)*Rates_current!$E$75*100*12</f>
        <v>-4734557.2335609403</v>
      </c>
      <c r="R128" s="218">
        <f>IF(VLOOKUP($B128,TOCA_current!$B:$AH,33,FALSE)=0,(SUMPRODUCT(LS_Demand_Rates_Restatement!$C$4:$Z$4,LS_current!$D129:$AA129)-SUMPRODUCT(LS_Demand_Rates_Restatement!$C$4:$Z$4,LDD_current!$F129:$AC129)),(SUMPRODUCT(LS_Demand_Rates_Restatement!$C$4:$AX$4,LS_current!$D129:$AY129)-SUMPRODUCT(LS_Demand_Rates_Restatement!$C$4:$AX$4,LDD_current!$F129:$BA129))/2)</f>
        <v>92719.07052495789</v>
      </c>
      <c r="S128" s="218">
        <f>+SUMPRODUCT(LS_Demand_Rates_Restatement!$C$7:$Z$7,Demand_current!D129:AA129)-SUMPRODUCT(LS_Demand_Rates_Restatement!$C$7:$Z$7,LDD_current!BB129:BY129)</f>
        <v>1077728.5544277637</v>
      </c>
      <c r="T128" s="218">
        <f>-IRD!G129*Rates_current!$H$32</f>
        <v>-84406.671799999996</v>
      </c>
      <c r="U128" s="218">
        <f>+IF(AND(X128&gt;0,V128&gt;0),-1*MIN(X128,V128)*Rates_current!$H$33,IF(AND(X128&lt;0,W128&lt;ABS(X128)),(-1*X128-W128)*Rates_current!$H$33,0))*IF(VLOOKUP($B128,TOCA_current!$B:$AH,33,FALSE)=0,1,0)*(1-TOCA_current!AP128)</f>
        <v>0</v>
      </c>
      <c r="V128" s="237">
        <f>MAX((TOCA_current!S128/SUMPRODUCT(TOCA_current!$D$4:$D$137,TOCA_current!$S$4:$S$137)-TOCA_current!AF128)*RT1SC!$C$4*VLOOKUP(Init!$R$4,Init!$K:$M,3,FALSE),0)</f>
        <v>0</v>
      </c>
      <c r="W128" s="237">
        <f>TOCA_current!X128*VLOOKUP(Init!$R$4,Init!$K:$M,3,FALSE)</f>
        <v>43779.455999999998</v>
      </c>
      <c r="X128" s="237">
        <f>IF(TOCA_current!AH128=0,SUM(LS_current!D129:AA129),0)</f>
        <v>3249.3694110067991</v>
      </c>
      <c r="Y128" s="218">
        <f>TOCA_current!D128*SUM('Charges_NonSlice with Prev LS'!P128:U128)</f>
        <v>28199606.421750754</v>
      </c>
      <c r="Z128" s="218">
        <f>TOCA_current!AI128*RT1SC!$C$4*VLOOKUP(Init!$R$4,Init!$K:$M,3,FALSE)+IF(VLOOKUP($B128,TOCA_current!B:AI,33,FALSE)=0,SUM(LS_current!D129:AA129),SUM(LS_current!D129:AY129)/2)</f>
        <v>836300.0139608467</v>
      </c>
      <c r="AA128" s="219">
        <f t="shared" si="4"/>
        <v>33.719485771850032</v>
      </c>
      <c r="AB128" s="224">
        <f>IF(TOCA_current!E128=1,"",AA128/O128-1)</f>
        <v>8.9015636575496826E-2</v>
      </c>
      <c r="AC128" s="235">
        <f t="shared" si="5"/>
        <v>6</v>
      </c>
    </row>
    <row r="129" spans="1:29" x14ac:dyDescent="0.25">
      <c r="B129" s="27">
        <v>10448</v>
      </c>
      <c r="C129" s="28" t="s">
        <v>133</v>
      </c>
      <c r="D129" s="217">
        <f>IF(Init!$R$9="Yes",(TOCA_previous!AB129-(TOCA_previous!AB129/IF(TOCA_previous!Y129=0,1,TOCA_previous!Y129))*LDD_previous!D130),(TOCA_current!AI129-(TOCA_current!AI129/TOCA_current!AF129)*LDD_current!D130))*Rates_previous!$E$74*100*12</f>
        <v>2588161.6660248004</v>
      </c>
      <c r="E129" s="218">
        <f>IF(Init!$R$9="Yes",(TOCA_previous!AB129-LDD_previous!D130),(TOCA_current!AI129-LDD_current!D130))*Rates_previous!$E$75*100*12</f>
        <v>-398003.89754879999</v>
      </c>
      <c r="F129" s="218">
        <f>IF(VLOOKUP($B129,TOCA_current!$B:$AH,33,FALSE)=0,(SUMPRODUCT(LS_Demand_Rates_Restatement!$C$4:$Z$4,IF(Init!$R$9="Yes",LS_previous!$D130:$AA130,LS_current!$D130:$AA130))-SUMPRODUCT(LS_Demand_Rates_Restatement!$C$4:$Z$4,IF(Init!$R$9="Yes",LDD_previous!$F130:$AC130,LDD_current!$F130:$AC130))),(SUMPRODUCT(LS_Demand_Rates_Restatement!$C$4:$AX$4,IF(Init!$R$9="Yes",LS_previous!$D130:$AY130,LS_current!$D130:$AY130))-SUMPRODUCT(LS_Demand_Rates_Restatement!$C$4:$AX$4,IF(Init!$R$9="Yes",LDD_previous!$F130:$BA130,LDD_current!$F130:$BA130)))/2)</f>
        <v>813.40987826577975</v>
      </c>
      <c r="G129" s="218">
        <f>+SUMPRODUCT(LS_Demand_Rates_Restatement!$C$6:$Z$6,IF(Init!$R$9="Yes",Demand_previous!D130:AA130,Demand_current!D130:AA130))-SUMPRODUCT(LS_Demand_Rates_Restatement!$C$6:$Z$6,IF(Init!$R$9="Yes",LDD_previous!BB130:BY130,LDD_current!BB130:BY130))</f>
        <v>120198.00318098557</v>
      </c>
      <c r="H129" s="218">
        <f>-IRD!C130*Rates_previous!$H$32</f>
        <v>0</v>
      </c>
      <c r="I129" s="218">
        <f>+IF(AND(L129&gt;0,J129&gt;0),-1*MIN(L129,J129)*Rates_previous!$H$33,IF(AND(L129&lt;0,K129&lt;ABS(L129)),(-1*L129-K129)*Rates_previous!$H$33,IF(AND(K129&gt;0,J129&gt;0,L129&lt;=0,ABS(L129)&lt;K129),-1*MIN(K129,K129+L129,J129)*Rates_previous!$H$33,0)))*IF(VLOOKUP($B129,TOCA_current!$B:$AH,33,FALSE)=0,1,0)*(1-TOCA_previous!AI129)</f>
        <v>0</v>
      </c>
      <c r="J129" s="237">
        <f>MAX(IF(Init!$R$9="Yes",(TOCA_previous!S129/SUMPRODUCT(TOCA_previous!$D$4:$D$137,TOCA_previous!$S$4:$S$137)-TOCA_previous!Y129)*RT1SC!$C$3*VLOOKUP(Init!$R$3,Init!$K:$M,3,FALSE),V129),0)</f>
        <v>1986.4710143574725</v>
      </c>
      <c r="K129" s="237">
        <f>IF(Init!$R$9="Yes",TOCA_previous!W129*VLOOKUP(Init!$R$3,Init!$K:$M,3,FALSE),W129)</f>
        <v>0</v>
      </c>
      <c r="L129" s="237">
        <f>IF(Init!$R$9="No",X129,IF(TOCA_previous!AA129=0,SUM(LS_previous!D130:AA130),0))</f>
        <v>0</v>
      </c>
      <c r="M129" s="218">
        <f>+TOCA_previous!$D129*SUM('Charges_NonSlice with Prev LS'!D129:I129)</f>
        <v>0</v>
      </c>
      <c r="N129" s="218">
        <f>IF(Init!$R$9="Yes",TOCA_previous!AB129*RT1SC!$C$3*VLOOKUP(Init!$R$3,Init!$K:$M,3,FALSE)+IF(VLOOKUP($B129,TOCA_current!B:AO,33,FALSE)=0,SUM(LS_previous!D130:AA130),SUM(LS_previous!D130:AY130)/2),Z129)</f>
        <v>73717.406430696006</v>
      </c>
      <c r="O129" s="219">
        <f t="shared" si="3"/>
        <v>0</v>
      </c>
      <c r="P129" s="217">
        <f>(TOCA_current!AI129-(TOCA_current!AI129/TOCA_current!AF129)*LDD_current!D130)*Rates_current!$E$74*100*12</f>
        <v>2729538.0907243215</v>
      </c>
      <c r="Q129" s="218">
        <f>(TOCA_current!AI129-LDD_current!D130)*Rates_current!$E$75*100*12</f>
        <v>-405774.44493589882</v>
      </c>
      <c r="R129" s="218">
        <f>IF(VLOOKUP($B129,TOCA_current!$B:$AH,33,FALSE)=0,(SUMPRODUCT(LS_Demand_Rates_Restatement!$C$4:$Z$4,LS_current!$D130:$AA130)-SUMPRODUCT(LS_Demand_Rates_Restatement!$C$4:$Z$4,LDD_current!$F130:$AC130)),(SUMPRODUCT(LS_Demand_Rates_Restatement!$C$4:$AX$4,LS_current!$D130:$AY130)-SUMPRODUCT(LS_Demand_Rates_Restatement!$C$4:$AX$4,LDD_current!$F130:$BA130))/2)</f>
        <v>-1986.0770887881044</v>
      </c>
      <c r="S129" s="218">
        <f>+SUMPRODUCT(LS_Demand_Rates_Restatement!$C$7:$Z$7,Demand_current!D130:AA130)-SUMPRODUCT(LS_Demand_Rates_Restatement!$C$7:$Z$7,LDD_current!BB130:BY130)</f>
        <v>-9720.5993214185382</v>
      </c>
      <c r="T129" s="218">
        <f>-IRD!G130*Rates_current!$H$32</f>
        <v>0</v>
      </c>
      <c r="U129" s="218">
        <f>+IF(AND(X129&gt;0,V129&gt;0),-1*MIN(X129,V129)*Rates_current!$H$33,IF(AND(X129&lt;0,W129&lt;ABS(X129)),(-1*X129-W129)*Rates_current!$H$33,0))*IF(VLOOKUP($B129,TOCA_current!$B:$AH,33,FALSE)=0,1,0)*(1-TOCA_current!AP129)</f>
        <v>0</v>
      </c>
      <c r="V129" s="237">
        <f>MAX((TOCA_current!S129/SUMPRODUCT(TOCA_current!$D$4:$D$137,TOCA_current!$S$4:$S$137)-TOCA_current!AF129)*RT1SC!$C$4*VLOOKUP(Init!$R$4,Init!$K:$M,3,FALSE),0)</f>
        <v>1046.6778836283934</v>
      </c>
      <c r="W129" s="237">
        <f>TOCA_current!X129*VLOOKUP(Init!$R$4,Init!$K:$M,3,FALSE)</f>
        <v>0</v>
      </c>
      <c r="X129" s="237">
        <f>IF(TOCA_current!AH129=0,SUM(LS_current!D130:AA130),0)</f>
        <v>0</v>
      </c>
      <c r="Y129" s="218">
        <f>TOCA_current!D129*SUM('Charges_NonSlice with Prev LS'!P129:U129)</f>
        <v>0</v>
      </c>
      <c r="Z129" s="218">
        <f>TOCA_current!AI129*RT1SC!$C$4*VLOOKUP(Init!$R$4,Init!$K:$M,3,FALSE)+IF(VLOOKUP($B129,TOCA_current!B:AI,33,FALSE)=0,SUM(LS_current!D130:AA130),SUM(LS_current!D130:AY130)/2)</f>
        <v>72730.148681448001</v>
      </c>
      <c r="AA129" s="219">
        <f t="shared" si="4"/>
        <v>0</v>
      </c>
      <c r="AB129" s="224" t="str">
        <f>IF(TOCA_current!E129=1,"",AA129/O129-1)</f>
        <v/>
      </c>
      <c r="AC129" s="235" t="str">
        <f t="shared" si="5"/>
        <v/>
      </c>
    </row>
    <row r="130" spans="1:29" x14ac:dyDescent="0.25">
      <c r="B130" s="27">
        <v>10451</v>
      </c>
      <c r="C130" s="28" t="s">
        <v>134</v>
      </c>
      <c r="D130" s="217">
        <f>IF(Init!$R$9="Yes",(TOCA_previous!AB130-(TOCA_previous!AB130/IF(TOCA_previous!Y130=0,1,TOCA_previous!Y130))*LDD_previous!D131),(TOCA_current!AI130-(TOCA_current!AI130/TOCA_current!AF130)*LDD_current!D131))*Rates_previous!$E$74*100*12</f>
        <v>8910867.9477600008</v>
      </c>
      <c r="E130" s="218">
        <f>IF(Init!$R$9="Yes",(TOCA_previous!AB130-LDD_previous!D131),(TOCA_current!AI130-LDD_current!D131))*Rates_previous!$E$75*100*12</f>
        <v>-1370300.86656</v>
      </c>
      <c r="F130" s="218">
        <f>IF(VLOOKUP($B130,TOCA_current!$B:$AH,33,FALSE)=0,(SUMPRODUCT(LS_Demand_Rates_Restatement!$C$4:$Z$4,IF(Init!$R$9="Yes",LS_previous!$D131:$AA131,LS_current!$D131:$AA131))-SUMPRODUCT(LS_Demand_Rates_Restatement!$C$4:$Z$4,IF(Init!$R$9="Yes",LDD_previous!$F131:$AC131,LDD_current!$F131:$AC131))),(SUMPRODUCT(LS_Demand_Rates_Restatement!$C$4:$AX$4,IF(Init!$R$9="Yes",LS_previous!$D131:$AY131,LS_current!$D131:$AY131))-SUMPRODUCT(LS_Demand_Rates_Restatement!$C$4:$AX$4,IF(Init!$R$9="Yes",LDD_previous!$F131:$BA131,LDD_current!$F131:$BA131)))/2)</f>
        <v>-170676.54744118702</v>
      </c>
      <c r="G130" s="218">
        <f>+SUMPRODUCT(LS_Demand_Rates_Restatement!$C$6:$Z$6,IF(Init!$R$9="Yes",Demand_previous!D131:AA131,Demand_current!D131:AA131))-SUMPRODUCT(LS_Demand_Rates_Restatement!$C$6:$Z$6,IF(Init!$R$9="Yes",LDD_previous!BB131:BY131,LDD_current!BB131:BY131))</f>
        <v>180513.40773482909</v>
      </c>
      <c r="H130" s="218">
        <f>-IRD!C131*Rates_previous!$H$32</f>
        <v>0</v>
      </c>
      <c r="I130" s="218">
        <f>+IF(AND(L130&gt;0,J130&gt;0),-1*MIN(L130,J130)*Rates_previous!$H$33,IF(AND(L130&lt;0,K130&lt;ABS(L130)),(-1*L130-K130)*Rates_previous!$H$33,IF(AND(K130&gt;0,J130&gt;0,L130&lt;=0,ABS(L130)&lt;K130),-1*MIN(K130,K130+L130,J130)*Rates_previous!$H$33,0)))*IF(VLOOKUP($B130,TOCA_current!$B:$AH,33,FALSE)=0,1,0)*(1-TOCA_previous!AI130)</f>
        <v>-9977.4697745663943</v>
      </c>
      <c r="J130" s="237">
        <f>MAX(IF(Init!$R$9="Yes",(TOCA_previous!S130/SUMPRODUCT(TOCA_previous!$D$4:$D$137,TOCA_previous!$S$4:$S$137)-TOCA_previous!Y130)*RT1SC!$C$3*VLOOKUP(Init!$R$3,Init!$K:$M,3,FALSE),V130),0)</f>
        <v>0.24287086344466127</v>
      </c>
      <c r="K130" s="237">
        <f>IF(Init!$R$9="Yes",TOCA_previous!W130*VLOOKUP(Init!$R$3,Init!$K:$M,3,FALSE),W130)</f>
        <v>0</v>
      </c>
      <c r="L130" s="237">
        <f>IF(Init!$R$9="No",X130,IF(TOCA_previous!AA130=0,SUM(LS_previous!D131:AA131),0))</f>
        <v>-3615.0252806399985</v>
      </c>
      <c r="M130" s="218">
        <f>+TOCA_previous!$D130*SUM('Charges_NonSlice with Prev LS'!D130:I130)</f>
        <v>7540426.4717190759</v>
      </c>
      <c r="N130" s="218">
        <f>IF(Init!$R$9="Yes",TOCA_previous!AB130*RT1SC!$C$3*VLOOKUP(Init!$R$3,Init!$K:$M,3,FALSE)+IF(VLOOKUP($B130,TOCA_current!B:AO,33,FALSE)=0,SUM(LS_previous!D131:AA131),SUM(LS_previous!D131:AY131)/2),Z130)</f>
        <v>232422.79916589602</v>
      </c>
      <c r="O130" s="219">
        <f t="shared" si="3"/>
        <v>32.442714306770561</v>
      </c>
      <c r="P130" s="217">
        <f>(TOCA_current!AI130-(TOCA_current!AI130/TOCA_current!AF130)*LDD_current!D131)*Rates_current!$E$74*100*12</f>
        <v>9213141.8885771614</v>
      </c>
      <c r="Q130" s="218">
        <f>(TOCA_current!AI130-LDD_current!D131)*Rates_current!$E$75*100*12</f>
        <v>-1369630.1028578149</v>
      </c>
      <c r="R130" s="218">
        <f>IF(VLOOKUP($B130,TOCA_current!$B:$AH,33,FALSE)=0,(SUMPRODUCT(LS_Demand_Rates_Restatement!$C$4:$Z$4,LS_current!$D131:$AA131)-SUMPRODUCT(LS_Demand_Rates_Restatement!$C$4:$Z$4,LDD_current!$F131:$AC131)),(SUMPRODUCT(LS_Demand_Rates_Restatement!$C$4:$AX$4,LS_current!$D131:$AY131)-SUMPRODUCT(LS_Demand_Rates_Restatement!$C$4:$AX$4,LDD_current!$F131:$BA131))/2)</f>
        <v>90149.328383281943</v>
      </c>
      <c r="S130" s="218">
        <f>+SUMPRODUCT(LS_Demand_Rates_Restatement!$C$7:$Z$7,Demand_current!D131:AA131)-SUMPRODUCT(LS_Demand_Rates_Restatement!$C$7:$Z$7,LDD_current!BB131:BY131)</f>
        <v>183655.39450824432</v>
      </c>
      <c r="T130" s="218">
        <f>-IRD!G131*Rates_current!$H$32</f>
        <v>0</v>
      </c>
      <c r="U130" s="218">
        <f>+IF(AND(X130&gt;0,V130&gt;0),-1*MIN(X130,V130)*Rates_current!$H$33,IF(AND(X130&lt;0,W130&lt;ABS(X130)),(-1*X130-W130)*Rates_current!$H$33,0))*IF(VLOOKUP($B130,TOCA_current!$B:$AH,33,FALSE)=0,1,0)*(1-TOCA_current!AP130)</f>
        <v>36489.340829879067</v>
      </c>
      <c r="V130" s="237">
        <f>MAX((TOCA_current!S130/SUMPRODUCT(TOCA_current!$D$4:$D$137,TOCA_current!$S$4:$S$137)-TOCA_current!AF130)*RT1SC!$C$4*VLOOKUP(Init!$R$4,Init!$K:$M,3,FALSE),0)</f>
        <v>5094.3812454996068</v>
      </c>
      <c r="W130" s="237">
        <f>TOCA_current!X130*VLOOKUP(Init!$R$4,Init!$K:$M,3,FALSE)</f>
        <v>0</v>
      </c>
      <c r="X130" s="237">
        <f>IF(TOCA_current!AH130=0,SUM(LS_current!D131:AA131),0)</f>
        <v>4123.0893593083692</v>
      </c>
      <c r="Y130" s="218">
        <f>TOCA_current!D130*SUM('Charges_NonSlice with Prev LS'!P130:U130)</f>
        <v>8153805.8494407516</v>
      </c>
      <c r="Z130" s="218">
        <f>TOCA_current!AI130*RT1SC!$C$4*VLOOKUP(Init!$R$4,Init!$K:$M,3,FALSE)+IF(VLOOKUP($B130,TOCA_current!B:AI,33,FALSE)=0,SUM(LS_current!D131:AA131),SUM(LS_current!D131:AY131)/2)</f>
        <v>232428.40553738835</v>
      </c>
      <c r="AA130" s="219">
        <f t="shared" si="4"/>
        <v>35.080935269459282</v>
      </c>
      <c r="AB130" s="224">
        <f>IF(TOCA_current!E130=1,"",AA130/O130-1)</f>
        <v>8.1319366121537673E-2</v>
      </c>
      <c r="AC130" s="235">
        <f t="shared" si="5"/>
        <v>9</v>
      </c>
    </row>
    <row r="131" spans="1:29" x14ac:dyDescent="0.25">
      <c r="B131" s="27">
        <v>10482</v>
      </c>
      <c r="C131" s="28" t="s">
        <v>135</v>
      </c>
      <c r="D131" s="217">
        <f>IF(Init!$R$9="Yes",(TOCA_previous!AB131-(TOCA_previous!AB131/IF(TOCA_previous!Y131=0,1,TOCA_previous!Y131))*LDD_previous!D132),(TOCA_current!AI131-(TOCA_current!AI131/TOCA_current!AF131)*LDD_current!D132))*Rates_previous!$E$74*100*12</f>
        <v>1361127.6662399997</v>
      </c>
      <c r="E131" s="218">
        <f>IF(Init!$R$9="Yes",(TOCA_previous!AB131-LDD_previous!D132),(TOCA_current!AI131-LDD_current!D132))*Rates_previous!$E$75*100*12</f>
        <v>-209312.31744000001</v>
      </c>
      <c r="F131" s="218">
        <f>IF(VLOOKUP($B131,TOCA_current!$B:$AH,33,FALSE)=0,(SUMPRODUCT(LS_Demand_Rates_Restatement!$C$4:$Z$4,IF(Init!$R$9="Yes",LS_previous!$D132:$AA132,LS_current!$D132:$AA132))-SUMPRODUCT(LS_Demand_Rates_Restatement!$C$4:$Z$4,IF(Init!$R$9="Yes",LDD_previous!$F132:$AC132,LDD_current!$F132:$AC132))),(SUMPRODUCT(LS_Demand_Rates_Restatement!$C$4:$AX$4,IF(Init!$R$9="Yes",LS_previous!$D132:$AY132,LS_current!$D132:$AY132))-SUMPRODUCT(LS_Demand_Rates_Restatement!$C$4:$AX$4,IF(Init!$R$9="Yes",LDD_previous!$F132:$BA132,LDD_current!$F132:$BA132)))/2)</f>
        <v>-363545.09725761105</v>
      </c>
      <c r="G131" s="218">
        <f>+SUMPRODUCT(LS_Demand_Rates_Restatement!$C$6:$Z$6,IF(Init!$R$9="Yes",Demand_previous!D132:AA132,Demand_current!D132:AA132))-SUMPRODUCT(LS_Demand_Rates_Restatement!$C$6:$Z$6,IF(Init!$R$9="Yes",LDD_previous!BB132:BY132,LDD_current!BB132:BY132))</f>
        <v>33646.212908440175</v>
      </c>
      <c r="H131" s="218">
        <f>-IRD!C132*Rates_previous!$H$32</f>
        <v>0</v>
      </c>
      <c r="I131" s="218">
        <f>+IF(AND(L131&gt;0,J131&gt;0),-1*MIN(L131,J131)*Rates_previous!$H$33,IF(AND(L131&lt;0,K131&lt;ABS(L131)),(-1*L131-K131)*Rates_previous!$H$33,IF(AND(K131&gt;0,J131&gt;0,L131&lt;=0,ABS(L131)&lt;K131),-1*MIN(K131,K131+L131,J131)*Rates_previous!$H$33,0)))*IF(VLOOKUP($B131,TOCA_current!$B:$AH,33,FALSE)=0,1,0)*(1-TOCA_previous!AI131)</f>
        <v>-34165.042578393579</v>
      </c>
      <c r="J131" s="237">
        <f>MAX(IF(Init!$R$9="Yes",(TOCA_previous!S131/SUMPRODUCT(TOCA_previous!$D$4:$D$137,TOCA_previous!$S$4:$S$137)-TOCA_previous!Y131)*RT1SC!$C$3*VLOOKUP(Init!$R$3,Init!$K:$M,3,FALSE),V131),0)</f>
        <v>132.95832926096813</v>
      </c>
      <c r="K131" s="237">
        <f>IF(Init!$R$9="Yes",TOCA_previous!W131*VLOOKUP(Init!$R$3,Init!$K:$M,3,FALSE),W131)</f>
        <v>0</v>
      </c>
      <c r="L131" s="237">
        <f>IF(Init!$R$9="No",X131,IF(TOCA_previous!AA131=0,SUM(LS_previous!D132:AA132),0))</f>
        <v>-12378.638615359994</v>
      </c>
      <c r="M131" s="218">
        <f>+TOCA_previous!$D131*SUM('Charges_NonSlice with Prev LS'!D131:I131)</f>
        <v>787751.42187243525</v>
      </c>
      <c r="N131" s="218">
        <f>IF(Init!$R$9="Yes",TOCA_previous!AB131*RT1SC!$C$3*VLOOKUP(Init!$R$3,Init!$K:$M,3,FALSE)+IF(VLOOKUP($B131,TOCA_current!B:AO,33,FALSE)=0,SUM(LS_previous!D132:AA132),SUM(LS_previous!D132:AY132)/2),Z131)</f>
        <v>23675.942713504002</v>
      </c>
      <c r="O131" s="219">
        <f t="shared" si="3"/>
        <v>33.272230441034431</v>
      </c>
      <c r="P131" s="217">
        <f>(TOCA_current!AI131-(TOCA_current!AI131/TOCA_current!AF131)*LDD_current!D132)*Rates_current!$E$74*100*12</f>
        <v>1006465.2047005573</v>
      </c>
      <c r="Q131" s="218">
        <f>(TOCA_current!AI131-LDD_current!D132)*Rates_current!$E$75*100*12</f>
        <v>-149621.60124180213</v>
      </c>
      <c r="R131" s="218">
        <f>IF(VLOOKUP($B131,TOCA_current!$B:$AH,33,FALSE)=0,(SUMPRODUCT(LS_Demand_Rates_Restatement!$C$4:$Z$4,LS_current!$D132:$AA132)-SUMPRODUCT(LS_Demand_Rates_Restatement!$C$4:$Z$4,LDD_current!$F132:$AC132)),(SUMPRODUCT(LS_Demand_Rates_Restatement!$C$4:$AX$4,LS_current!$D132:$AY132)-SUMPRODUCT(LS_Demand_Rates_Restatement!$C$4:$AX$4,LDD_current!$F132:$BA132))/2)</f>
        <v>-35212.464516350767</v>
      </c>
      <c r="S131" s="218">
        <f>+SUMPRODUCT(LS_Demand_Rates_Restatement!$C$7:$Z$7,Demand_current!D132:AA132)-SUMPRODUCT(LS_Demand_Rates_Restatement!$C$7:$Z$7,LDD_current!BB132:BY132)</f>
        <v>37065.378694569095</v>
      </c>
      <c r="T131" s="218">
        <f>-IRD!G132*Rates_current!$H$32</f>
        <v>0</v>
      </c>
      <c r="U131" s="218">
        <f>+IF(AND(X131&gt;0,V131&gt;0),-1*MIN(X131,V131)*Rates_current!$H$33,IF(AND(X131&lt;0,W131&lt;ABS(X131)),(-1*X131-W131)*Rates_current!$H$33,0))*IF(VLOOKUP($B131,TOCA_current!$B:$AH,33,FALSE)=0,1,0)*(1-TOCA_current!AP131)</f>
        <v>-11184.705758818152</v>
      </c>
      <c r="V131" s="237">
        <f>MAX((TOCA_current!S131/SUMPRODUCT(TOCA_current!$D$4:$D$137,TOCA_current!$S$4:$S$137)-TOCA_current!AF131)*RT1SC!$C$4*VLOOKUP(Init!$R$4,Init!$K:$M,3,FALSE),0)</f>
        <v>10836.629504390236</v>
      </c>
      <c r="W131" s="237">
        <f>TOCA_current!X131*VLOOKUP(Init!$R$4,Init!$K:$M,3,FALSE)</f>
        <v>0</v>
      </c>
      <c r="X131" s="237">
        <f>IF(TOCA_current!AH131=0,SUM(LS_current!D132:AA132),0)</f>
        <v>-1263.8085603184354</v>
      </c>
      <c r="Y131" s="218">
        <f>TOCA_current!D131*SUM('Charges_NonSlice with Prev LS'!P131:U131)</f>
        <v>847511.81187815533</v>
      </c>
      <c r="Z131" s="218">
        <f>TOCA_current!AI131*RT1SC!$C$4*VLOOKUP(Init!$R$4,Init!$K:$M,3,FALSE)+IF(VLOOKUP($B131,TOCA_current!B:AI,33,FALSE)=0,SUM(LS_current!D132:AA132),SUM(LS_current!D132:AY132)/2)</f>
        <v>23676.799058705568</v>
      </c>
      <c r="AA131" s="219">
        <f t="shared" si="4"/>
        <v>35.795033347911072</v>
      </c>
      <c r="AB131" s="224">
        <f>IF(TOCA_current!E131=1,"",AA131/O131-1)</f>
        <v>7.5823077486421919E-2</v>
      </c>
      <c r="AC131" s="235">
        <f t="shared" si="5"/>
        <v>62</v>
      </c>
    </row>
    <row r="132" spans="1:29" x14ac:dyDescent="0.25">
      <c r="B132" s="27">
        <v>10502</v>
      </c>
      <c r="C132" s="28" t="s">
        <v>136</v>
      </c>
      <c r="D132" s="217">
        <f>IF(Init!$R$9="Yes",(TOCA_previous!AB132-(TOCA_previous!AB132/IF(TOCA_previous!Y132=0,1,TOCA_previous!Y132))*LDD_previous!D133),(TOCA_current!AI132-(TOCA_current!AI132/TOCA_current!AF132)*LDD_current!D133))*Rates_previous!$E$74*100*12</f>
        <v>3267977.16132</v>
      </c>
      <c r="E132" s="218">
        <f>IF(Init!$R$9="Yes",(TOCA_previous!AB132-LDD_previous!D133),(TOCA_current!AI132-LDD_current!D133))*Rates_previous!$E$75*100*12</f>
        <v>-502544.97792000003</v>
      </c>
      <c r="F132" s="218">
        <f>IF(VLOOKUP($B132,TOCA_current!$B:$AH,33,FALSE)=0,(SUMPRODUCT(LS_Demand_Rates_Restatement!$C$4:$Z$4,IF(Init!$R$9="Yes",LS_previous!$D133:$AA133,LS_current!$D133:$AA133))-SUMPRODUCT(LS_Demand_Rates_Restatement!$C$4:$Z$4,IF(Init!$R$9="Yes",LDD_previous!$F133:$AC133,LDD_current!$F133:$AC133))),(SUMPRODUCT(LS_Demand_Rates_Restatement!$C$4:$AX$4,IF(Init!$R$9="Yes",LS_previous!$D133:$AY133,LS_current!$D133:$AY133))-SUMPRODUCT(LS_Demand_Rates_Restatement!$C$4:$AX$4,IF(Init!$R$9="Yes",LDD_previous!$F133:$BA133,LDD_current!$F133:$BA133)))/2)</f>
        <v>235417.44305999883</v>
      </c>
      <c r="G132" s="218">
        <f>+SUMPRODUCT(LS_Demand_Rates_Restatement!$C$6:$Z$6,IF(Init!$R$9="Yes",Demand_previous!D133:AA133,Demand_current!D133:AA133))-SUMPRODUCT(LS_Demand_Rates_Restatement!$C$6:$Z$6,IF(Init!$R$9="Yes",LDD_previous!BB133:BY133,LDD_current!BB133:BY133))</f>
        <v>226231.57429188027</v>
      </c>
      <c r="H132" s="218">
        <f>-IRD!C133*Rates_previous!$H$32</f>
        <v>0</v>
      </c>
      <c r="I132" s="218">
        <f>+IF(AND(L132&gt;0,J132&gt;0),-1*MIN(L132,J132)*Rates_previous!$H$33,IF(AND(L132&lt;0,K132&lt;ABS(L132)),(-1*L132-K132)*Rates_previous!$H$33,IF(AND(K132&gt;0,J132&gt;0,L132&lt;=0,ABS(L132)&lt;K132),-1*MIN(K132,K132+L132,J132)*Rates_previous!$H$33,0)))*IF(VLOOKUP($B132,TOCA_current!$B:$AH,33,FALSE)=0,1,0)*(1-TOCA_previous!AI132)</f>
        <v>1962.8425438595486</v>
      </c>
      <c r="J132" s="237">
        <f>MAX(IF(Init!$R$9="Yes",(TOCA_previous!S132/SUMPRODUCT(TOCA_previous!$D$4:$D$137,TOCA_previous!$S$4:$S$137)-TOCA_previous!Y132)*RT1SC!$C$3*VLOOKUP(Init!$R$3,Init!$K:$M,3,FALSE),V132),0)</f>
        <v>711.17483473172058</v>
      </c>
      <c r="K132" s="237">
        <f>IF(Init!$R$9="Yes",TOCA_previous!W132*VLOOKUP(Init!$R$3,Init!$K:$M,3,FALSE),W132)</f>
        <v>0</v>
      </c>
      <c r="L132" s="237">
        <f>IF(Init!$R$9="No",X132,IF(TOCA_previous!AA132=0,SUM(LS_previous!D133:AA133),0))</f>
        <v>9551.9330075199996</v>
      </c>
      <c r="M132" s="218">
        <f>+TOCA_previous!$D132*SUM('Charges_NonSlice with Prev LS'!D132:I132)</f>
        <v>3229044.0432957388</v>
      </c>
      <c r="N132" s="218">
        <f>IF(Init!$R$9="Yes",TOCA_previous!AB132*RT1SC!$C$3*VLOOKUP(Init!$R$3,Init!$K:$M,3,FALSE)+IF(VLOOKUP($B132,TOCA_current!B:AO,33,FALSE)=0,SUM(LS_previous!D133:AA133),SUM(LS_previous!D133:AY133)/2),Z132)</f>
        <v>96116.589112972011</v>
      </c>
      <c r="O132" s="219">
        <f t="shared" si="3"/>
        <v>33.595075242427043</v>
      </c>
      <c r="P132" s="217">
        <f>(TOCA_current!AI132-(TOCA_current!AI132/TOCA_current!AF132)*LDD_current!D133)*Rates_current!$E$74*100*12</f>
        <v>3792626.392612278</v>
      </c>
      <c r="Q132" s="218">
        <f>(TOCA_current!AI132-LDD_current!D133)*Rates_current!$E$75*100*12</f>
        <v>-563813.6630301082</v>
      </c>
      <c r="R132" s="218">
        <f>IF(VLOOKUP($B132,TOCA_current!$B:$AH,33,FALSE)=0,(SUMPRODUCT(LS_Demand_Rates_Restatement!$C$4:$Z$4,LS_current!$D133:$AA133)-SUMPRODUCT(LS_Demand_Rates_Restatement!$C$4:$Z$4,LDD_current!$F133:$AC133)),(SUMPRODUCT(LS_Demand_Rates_Restatement!$C$4:$AX$4,LS_current!$D133:$AY133)-SUMPRODUCT(LS_Demand_Rates_Restatement!$C$4:$AX$4,LDD_current!$F133:$BA133))/2)</f>
        <v>-163574.17243706118</v>
      </c>
      <c r="S132" s="218">
        <f>+SUMPRODUCT(LS_Demand_Rates_Restatement!$C$7:$Z$7,Demand_current!D133:AA133)-SUMPRODUCT(LS_Demand_Rates_Restatement!$C$7:$Z$7,LDD_current!BB133:BY133)</f>
        <v>230410.26520350511</v>
      </c>
      <c r="T132" s="218">
        <f>-IRD!G133*Rates_current!$H$32</f>
        <v>0</v>
      </c>
      <c r="U132" s="218">
        <f>+IF(AND(X132&gt;0,V132&gt;0),-1*MIN(X132,V132)*Rates_current!$H$33,IF(AND(X132&lt;0,W132&lt;ABS(X132)),(-1*X132-W132)*Rates_current!$H$33,0))*IF(VLOOKUP($B132,TOCA_current!$B:$AH,33,FALSE)=0,1,0)*(1-TOCA_current!AP132)</f>
        <v>-41697.622257716059</v>
      </c>
      <c r="V132" s="237">
        <f>MAX((TOCA_current!S132/SUMPRODUCT(TOCA_current!$D$4:$D$137,TOCA_current!$S$4:$S$137)-TOCA_current!AF132)*RT1SC!$C$4*VLOOKUP(Init!$R$4,Init!$K:$M,3,FALSE),0)</f>
        <v>5.5560564739047864E-2</v>
      </c>
      <c r="W132" s="237">
        <f>TOCA_current!X132*VLOOKUP(Init!$R$4,Init!$K:$M,3,FALSE)</f>
        <v>0</v>
      </c>
      <c r="X132" s="237">
        <f>IF(TOCA_current!AH132=0,SUM(LS_current!D133:AA133),0)</f>
        <v>-5072.9936922216466</v>
      </c>
      <c r="Y132" s="218">
        <f>TOCA_current!D132*SUM('Charges_NonSlice with Prev LS'!P132:U132)</f>
        <v>3253951.2000908982</v>
      </c>
      <c r="Z132" s="218">
        <f>TOCA_current!AI132*RT1SC!$C$4*VLOOKUP(Init!$R$4,Init!$K:$M,3,FALSE)+IF(VLOOKUP($B132,TOCA_current!B:AI,33,FALSE)=0,SUM(LS_current!D133:AA133),SUM(LS_current!D133:AY133)/2)</f>
        <v>96118.645238186349</v>
      </c>
      <c r="AA132" s="219">
        <f t="shared" si="4"/>
        <v>33.853485887441089</v>
      </c>
      <c r="AB132" s="224">
        <f>IF(TOCA_current!E132=1,"",AA132/O132-1)</f>
        <v>7.6919204124210605E-3</v>
      </c>
      <c r="AC132" s="235">
        <f t="shared" si="5"/>
        <v>120</v>
      </c>
    </row>
    <row r="133" spans="1:29" x14ac:dyDescent="0.25">
      <c r="B133" s="27">
        <v>10597</v>
      </c>
      <c r="C133" s="28" t="s">
        <v>137</v>
      </c>
      <c r="D133" s="217">
        <f>IF(Init!$R$9="Yes",(TOCA_previous!AB133-(TOCA_previous!AB133/IF(TOCA_previous!Y133=0,1,TOCA_previous!Y133))*LDD_previous!D134),(TOCA_current!AI133-(TOCA_current!AI133/TOCA_current!AF133)*LDD_current!D134))*Rates_previous!$E$74*100*12</f>
        <v>4248817.4298</v>
      </c>
      <c r="E133" s="218">
        <f>IF(Init!$R$9="Yes",(TOCA_previous!AB133-LDD_previous!D134),(TOCA_current!AI133-LDD_current!D134))*Rates_previous!$E$75*100*12</f>
        <v>-653377.22880000004</v>
      </c>
      <c r="F133" s="218">
        <f>IF(VLOOKUP($B133,TOCA_current!$B:$AH,33,FALSE)=0,(SUMPRODUCT(LS_Demand_Rates_Restatement!$C$4:$Z$4,IF(Init!$R$9="Yes",LS_previous!$D134:$AA134,LS_current!$D134:$AA134))-SUMPRODUCT(LS_Demand_Rates_Restatement!$C$4:$Z$4,IF(Init!$R$9="Yes",LDD_previous!$F134:$AC134,LDD_current!$F134:$AC134))),(SUMPRODUCT(LS_Demand_Rates_Restatement!$C$4:$AX$4,IF(Init!$R$9="Yes",LS_previous!$D134:$AY134,LS_current!$D134:$AY134))-SUMPRODUCT(LS_Demand_Rates_Restatement!$C$4:$AX$4,IF(Init!$R$9="Yes",LDD_previous!$F134:$BA134,LDD_current!$F134:$BA134)))/2)</f>
        <v>-50216.308245278211</v>
      </c>
      <c r="G133" s="218">
        <f>+SUMPRODUCT(LS_Demand_Rates_Restatement!$C$6:$Z$6,IF(Init!$R$9="Yes",Demand_previous!D134:AA134,Demand_current!D134:AA134))-SUMPRODUCT(LS_Demand_Rates_Restatement!$C$6:$Z$6,IF(Init!$R$9="Yes",LDD_previous!BB134:BY134,LDD_current!BB134:BY134))</f>
        <v>154060.85996362177</v>
      </c>
      <c r="H133" s="218">
        <f>-IRD!C134*Rates_previous!$H$32</f>
        <v>0</v>
      </c>
      <c r="I133" s="218">
        <f>+IF(AND(L133&gt;0,J133&gt;0),-1*MIN(L133,J133)*Rates_previous!$H$33,IF(AND(L133&lt;0,K133&lt;ABS(L133)),(-1*L133-K133)*Rates_previous!$H$33,IF(AND(K133&gt;0,J133&gt;0,L133&lt;=0,ABS(L133)&lt;K133),-1*MIN(K133,K133+L133,J133)*Rates_previous!$H$33,0)))*IF(VLOOKUP($B133,TOCA_current!$B:$AH,33,FALSE)=0,1,0)*(1-TOCA_previous!AI133)</f>
        <v>-10262.261055071978</v>
      </c>
      <c r="J133" s="237">
        <f>MAX(IF(Init!$R$9="Yes",(TOCA_previous!S133/SUMPRODUCT(TOCA_previous!$D$4:$D$137,TOCA_previous!$S$4:$S$137)-TOCA_previous!Y133)*RT1SC!$C$3*VLOOKUP(Init!$R$3,Init!$K:$M,3,FALSE),V133),0)</f>
        <v>1255.1994369225827</v>
      </c>
      <c r="K133" s="237">
        <f>IF(Init!$R$9="Yes",TOCA_previous!W133*VLOOKUP(Init!$R$3,Init!$K:$M,3,FALSE),W133)</f>
        <v>0</v>
      </c>
      <c r="L133" s="237">
        <f>IF(Init!$R$9="No",X133,IF(TOCA_previous!AA133=0,SUM(LS_previous!D134:AA134),0))</f>
        <v>-3718.2105271999922</v>
      </c>
      <c r="M133" s="218">
        <f>+TOCA_previous!$D133*SUM('Charges_NonSlice with Prev LS'!D133:I133)</f>
        <v>3689022.4916632716</v>
      </c>
      <c r="N133" s="218">
        <f>IF(Init!$R$9="Yes",TOCA_previous!AB133*RT1SC!$C$3*VLOOKUP(Init!$R$3,Init!$K:$M,3,FALSE)+IF(VLOOKUP($B133,TOCA_current!B:AO,33,FALSE)=0,SUM(LS_previous!D134:AA134),SUM(LS_previous!D134:AY134)/2),Z133)</f>
        <v>108827.68606558001</v>
      </c>
      <c r="O133" s="219">
        <f t="shared" ref="O133:O137" si="6">+M133/N133</f>
        <v>33.897830828087727</v>
      </c>
      <c r="P133" s="217">
        <f>(TOCA_current!AI133-(TOCA_current!AI133/TOCA_current!AF133)*LDD_current!D134)*Rates_current!$E$74*100*12</f>
        <v>4430328.1440557232</v>
      </c>
      <c r="Q133" s="218">
        <f>(TOCA_current!AI133-LDD_current!D134)*Rates_current!$E$75*100*12</f>
        <v>-658614.71200830641</v>
      </c>
      <c r="R133" s="218">
        <f>IF(VLOOKUP($B133,TOCA_current!$B:$AH,33,FALSE)=0,(SUMPRODUCT(LS_Demand_Rates_Restatement!$C$4:$Z$4,LS_current!$D134:$AA134)-SUMPRODUCT(LS_Demand_Rates_Restatement!$C$4:$Z$4,LDD_current!$F134:$AC134)),(SUMPRODUCT(LS_Demand_Rates_Restatement!$C$4:$AX$4,LS_current!$D134:$AY134)-SUMPRODUCT(LS_Demand_Rates_Restatement!$C$4:$AX$4,LDD_current!$F134:$BA134))/2)</f>
        <v>47243.57904737191</v>
      </c>
      <c r="S133" s="218">
        <f>+SUMPRODUCT(LS_Demand_Rates_Restatement!$C$7:$Z$7,Demand_current!D134:AA134)-SUMPRODUCT(LS_Demand_Rates_Restatement!$C$7:$Z$7,LDD_current!BB134:BY134)</f>
        <v>168189.41270743409</v>
      </c>
      <c r="T133" s="218">
        <f>-IRD!G134*Rates_current!$H$32</f>
        <v>0</v>
      </c>
      <c r="U133" s="218">
        <f>+IF(AND(X133&gt;0,V133&gt;0),-1*MIN(X133,V133)*Rates_current!$H$33,IF(AND(X133&lt;0,W133&lt;ABS(X133)),(-1*X133-W133)*Rates_current!$H$33,0))*IF(VLOOKUP($B133,TOCA_current!$B:$AH,33,FALSE)=0,1,0)*(1-TOCA_current!AP133)</f>
        <v>-8451.150177601392</v>
      </c>
      <c r="V133" s="237">
        <f>MAX((TOCA_current!S133/SUMPRODUCT(TOCA_current!$D$4:$D$137,TOCA_current!$S$4:$S$137)-TOCA_current!AF133)*RT1SC!$C$4*VLOOKUP(Init!$R$4,Init!$K:$M,3,FALSE),0)</f>
        <v>2746.548633045697</v>
      </c>
      <c r="W133" s="237">
        <f>TOCA_current!X133*VLOOKUP(Init!$R$4,Init!$K:$M,3,FALSE)</f>
        <v>0</v>
      </c>
      <c r="X133" s="237">
        <f>IF(TOCA_current!AH133=0,SUM(LS_current!D134:AA134),0)</f>
        <v>-954.9322234577844</v>
      </c>
      <c r="Y133" s="218">
        <f>TOCA_current!D133*SUM('Charges_NonSlice with Prev LS'!P133:U133)</f>
        <v>3978695.2736246218</v>
      </c>
      <c r="Z133" s="218">
        <f>TOCA_current!AI133*RT1SC!$C$4*VLOOKUP(Init!$R$4,Init!$K:$M,3,FALSE)+IF(VLOOKUP($B133,TOCA_current!B:AI,33,FALSE)=0,SUM(LS_current!D134:AA134),SUM(LS_current!D134:AY134)/2)</f>
        <v>108830.35925841422</v>
      </c>
      <c r="AA133" s="219">
        <f t="shared" ref="AA133:AA137" si="7">+Y133/Z133</f>
        <v>36.558689144610256</v>
      </c>
      <c r="AB133" s="224">
        <f>IF(TOCA_current!E133=1,"",AA133/O133-1)</f>
        <v>7.8496418547163938E-2</v>
      </c>
      <c r="AC133" s="235">
        <f t="shared" ref="AC133:AC137" si="8">IF(AB133="","",RANK(AB133,$AB$4:$AB$137))</f>
        <v>45</v>
      </c>
    </row>
    <row r="134" spans="1:29" x14ac:dyDescent="0.25">
      <c r="B134" s="27">
        <v>10706</v>
      </c>
      <c r="C134" s="28" t="s">
        <v>138</v>
      </c>
      <c r="D134" s="217">
        <f>IF(Init!$R$9="Yes",(TOCA_previous!AB134-(TOCA_previous!AB134/IF(TOCA_previous!Y134=0,1,TOCA_previous!Y134))*LDD_previous!D135),(TOCA_current!AI134-(TOCA_current!AI134/TOCA_current!AF134)*LDD_current!D135))*Rates_previous!$E$74*100*12</f>
        <v>5737727.3095199997</v>
      </c>
      <c r="E134" s="218">
        <f>IF(Init!$R$9="Yes",(TOCA_previous!AB134-LDD_previous!D135),(TOCA_current!AI134-LDD_current!D135))*Rates_previous!$E$75*100*12</f>
        <v>-882339.71712000004</v>
      </c>
      <c r="F134" s="218">
        <f>IF(VLOOKUP($B134,TOCA_current!$B:$AH,33,FALSE)=0,(SUMPRODUCT(LS_Demand_Rates_Restatement!$C$4:$Z$4,IF(Init!$R$9="Yes",LS_previous!$D135:$AA135,LS_current!$D135:$AA135))-SUMPRODUCT(LS_Demand_Rates_Restatement!$C$4:$Z$4,IF(Init!$R$9="Yes",LDD_previous!$F135:$AC135,LDD_current!$F135:$AC135))),(SUMPRODUCT(LS_Demand_Rates_Restatement!$C$4:$AX$4,IF(Init!$R$9="Yes",LS_previous!$D135:$AY135,LS_current!$D135:$AY135))-SUMPRODUCT(LS_Demand_Rates_Restatement!$C$4:$AX$4,IF(Init!$R$9="Yes",LDD_previous!$F135:$BA135,LDD_current!$F135:$BA135)))/2)</f>
        <v>-357334.45139728149</v>
      </c>
      <c r="G134" s="218">
        <f>+SUMPRODUCT(LS_Demand_Rates_Restatement!$C$6:$Z$6,IF(Init!$R$9="Yes",Demand_previous!D135:AA135,Demand_current!D135:AA135))-SUMPRODUCT(LS_Demand_Rates_Restatement!$C$6:$Z$6,IF(Init!$R$9="Yes",LDD_previous!BB135:BY135,LDD_current!BB135:BY135))</f>
        <v>231300.72148103625</v>
      </c>
      <c r="H134" s="218">
        <f>-IRD!C135*Rates_previous!$H$32</f>
        <v>0</v>
      </c>
      <c r="I134" s="218">
        <f>+IF(AND(L134&gt;0,J134&gt;0),-1*MIN(L134,J134)*Rates_previous!$H$33,IF(AND(L134&lt;0,K134&lt;ABS(L134)),(-1*L134-K134)*Rates_previous!$H$33,IF(AND(K134&gt;0,J134&gt;0,L134&lt;=0,ABS(L134)&lt;K134),-1*MIN(K134,K134+L134,J134)*Rates_previous!$H$33,0)))*IF(VLOOKUP($B134,TOCA_current!$B:$AH,33,FALSE)=0,1,0)*(1-TOCA_previous!AI134)</f>
        <v>-30402.906014092798</v>
      </c>
      <c r="J134" s="237">
        <f>MAX(IF(Init!$R$9="Yes",(TOCA_previous!S134/SUMPRODUCT(TOCA_previous!$D$4:$D$137,TOCA_previous!$S$4:$S$137)-TOCA_previous!Y134)*RT1SC!$C$3*VLOOKUP(Init!$R$3,Init!$K:$M,3,FALSE),V134),0)</f>
        <v>0.64451663768053113</v>
      </c>
      <c r="K134" s="237">
        <f>IF(Init!$R$9="Yes",TOCA_previous!W134*VLOOKUP(Init!$R$3,Init!$K:$M,3,FALSE),W134)</f>
        <v>0</v>
      </c>
      <c r="L134" s="237">
        <f>IF(Init!$R$9="No",X134,IF(TOCA_previous!AA134=0,SUM(LS_previous!D135:AA135),0))</f>
        <v>-11015.545657279999</v>
      </c>
      <c r="M134" s="218">
        <f>+TOCA_previous!$D134*SUM('Charges_NonSlice with Prev LS'!D134:I134)</f>
        <v>4698950.9564696616</v>
      </c>
      <c r="N134" s="218">
        <f>IF(Init!$R$9="Yes",TOCA_previous!AB134*RT1SC!$C$3*VLOOKUP(Init!$R$3,Init!$K:$M,3,FALSE)+IF(VLOOKUP($B134,TOCA_current!B:AO,33,FALSE)=0,SUM(LS_previous!D135:AA135),SUM(LS_previous!D135:AY135)/2),Z134)</f>
        <v>140969.72439119202</v>
      </c>
      <c r="O134" s="219">
        <f t="shared" si="6"/>
        <v>33.333050601915332</v>
      </c>
      <c r="P134" s="217">
        <f>(TOCA_current!AI134-(TOCA_current!AI134/TOCA_current!AF134)*LDD_current!D135)*Rates_current!$E$74*100*12</f>
        <v>5853389.7431269251</v>
      </c>
      <c r="Q134" s="218">
        <f>(TOCA_current!AI134-LDD_current!D135)*Rates_current!$E$75*100*12</f>
        <v>-870167.73353784916</v>
      </c>
      <c r="R134" s="218">
        <f>IF(VLOOKUP($B134,TOCA_current!$B:$AH,33,FALSE)=0,(SUMPRODUCT(LS_Demand_Rates_Restatement!$C$4:$Z$4,LS_current!$D135:$AA135)-SUMPRODUCT(LS_Demand_Rates_Restatement!$C$4:$Z$4,LDD_current!$F135:$AC135)),(SUMPRODUCT(LS_Demand_Rates_Restatement!$C$4:$AX$4,LS_current!$D135:$AY135)-SUMPRODUCT(LS_Demand_Rates_Restatement!$C$4:$AX$4,LDD_current!$F135:$BA135))/2)</f>
        <v>-132549.47234088197</v>
      </c>
      <c r="S134" s="218">
        <f>+SUMPRODUCT(LS_Demand_Rates_Restatement!$C$7:$Z$7,Demand_current!D135:AA135)-SUMPRODUCT(LS_Demand_Rates_Restatement!$C$7:$Z$7,LDD_current!BB135:BY135)</f>
        <v>251887.61041112884</v>
      </c>
      <c r="T134" s="218">
        <f>-IRD!G135*Rates_current!$H$32</f>
        <v>0</v>
      </c>
      <c r="U134" s="218">
        <f>+IF(AND(X134&gt;0,V134&gt;0),-1*MIN(X134,V134)*Rates_current!$H$33,IF(AND(X134&lt;0,W134&lt;ABS(X134)),(-1*X134-W134)*Rates_current!$H$33,0))*IF(VLOOKUP($B134,TOCA_current!$B:$AH,33,FALSE)=0,1,0)*(1-TOCA_current!AP134)</f>
        <v>-36072.501911810774</v>
      </c>
      <c r="V134" s="237">
        <f>MAX((TOCA_current!S134/SUMPRODUCT(TOCA_current!$D$4:$D$137,TOCA_current!$S$4:$S$137)-TOCA_current!AF134)*RT1SC!$C$4*VLOOKUP(Init!$R$4,Init!$K:$M,3,FALSE),0)</f>
        <v>5244.9382646086397</v>
      </c>
      <c r="W134" s="237">
        <f>TOCA_current!X134*VLOOKUP(Init!$R$4,Init!$K:$M,3,FALSE)</f>
        <v>0</v>
      </c>
      <c r="X134" s="237">
        <f>IF(TOCA_current!AH134=0,SUM(LS_current!D135:AA135),0)</f>
        <v>-4075.9889165887885</v>
      </c>
      <c r="Y134" s="218">
        <f>TOCA_current!D134*SUM('Charges_NonSlice with Prev LS'!P134:U134)</f>
        <v>5066487.6457475126</v>
      </c>
      <c r="Z134" s="218">
        <f>TOCA_current!AI134*RT1SC!$C$4*VLOOKUP(Init!$R$4,Init!$K:$M,3,FALSE)+IF(VLOOKUP($B134,TOCA_current!B:AI,33,FALSE)=0,SUM(LS_current!D135:AA135),SUM(LS_current!D135:AY135)/2)</f>
        <v>140973.33434141919</v>
      </c>
      <c r="AA134" s="219">
        <f t="shared" si="7"/>
        <v>35.939333274739283</v>
      </c>
      <c r="AB134" s="224">
        <f>IF(TOCA_current!E134=1,"",AA134/O134-1)</f>
        <v>7.8189143380539949E-2</v>
      </c>
      <c r="AC134" s="235">
        <f t="shared" si="8"/>
        <v>51</v>
      </c>
    </row>
    <row r="135" spans="1:29" x14ac:dyDescent="0.25">
      <c r="B135" s="27">
        <v>11680</v>
      </c>
      <c r="C135" s="28" t="s">
        <v>139</v>
      </c>
      <c r="D135" s="217">
        <f>IF(Init!$R$9="Yes",(TOCA_previous!AB135-(TOCA_previous!AB135/IF(TOCA_previous!Y135=0,1,TOCA_previous!Y135))*LDD_previous!D136),(TOCA_current!AI135-(TOCA_current!AI135/TOCA_current!AF135)*LDD_current!D136))*Rates_previous!$E$74*100*12</f>
        <v>2101699.7211600002</v>
      </c>
      <c r="E135" s="218">
        <f>IF(Init!$R$9="Yes",(TOCA_previous!AB135-LDD_previous!D136),(TOCA_current!AI135-LDD_current!D136))*Rates_previous!$E$75*100*12</f>
        <v>-323196.45695999998</v>
      </c>
      <c r="F135" s="218">
        <f>IF(VLOOKUP($B135,TOCA_current!$B:$AH,33,FALSE)=0,(SUMPRODUCT(LS_Demand_Rates_Restatement!$C$4:$Z$4,IF(Init!$R$9="Yes",LS_previous!$D136:$AA136,LS_current!$D136:$AA136))-SUMPRODUCT(LS_Demand_Rates_Restatement!$C$4:$Z$4,IF(Init!$R$9="Yes",LDD_previous!$F136:$AC136,LDD_current!$F136:$AC136))),(SUMPRODUCT(LS_Demand_Rates_Restatement!$C$4:$AX$4,IF(Init!$R$9="Yes",LS_previous!$D136:$AY136,LS_current!$D136:$AY136))-SUMPRODUCT(LS_Demand_Rates_Restatement!$C$4:$AX$4,IF(Init!$R$9="Yes",LDD_previous!$F136:$BA136,LDD_current!$F136:$BA136)))/2)</f>
        <v>87688.539651686573</v>
      </c>
      <c r="G135" s="218">
        <f>+SUMPRODUCT(LS_Demand_Rates_Restatement!$C$6:$Z$6,IF(Init!$R$9="Yes",Demand_previous!D136:AA136,Demand_current!D136:AA136))-SUMPRODUCT(LS_Demand_Rates_Restatement!$C$6:$Z$6,IF(Init!$R$9="Yes",LDD_previous!BB136:BY136,LDD_current!BB136:BY136))</f>
        <v>55994.332279326954</v>
      </c>
      <c r="H135" s="218">
        <f>-IRD!C136*Rates_previous!$H$32</f>
        <v>0</v>
      </c>
      <c r="I135" s="218">
        <f>+IF(AND(L135&gt;0,J135&gt;0),-1*MIN(L135,J135)*Rates_previous!$H$33,IF(AND(L135&lt;0,K135&lt;ABS(L135)),(-1*L135-K135)*Rates_previous!$H$33,IF(AND(K135&gt;0,J135&gt;0,L135&lt;=0,ABS(L135)&lt;K135),-1*MIN(K135,K135+L135,J135)*Rates_previous!$H$33,0)))*IF(VLOOKUP($B135,TOCA_current!$B:$AH,33,FALSE)=0,1,0)*(1-TOCA_previous!AI135)</f>
        <v>0</v>
      </c>
      <c r="J135" s="237">
        <f>MAX(IF(Init!$R$9="Yes",(TOCA_previous!S135/SUMPRODUCT(TOCA_previous!$D$4:$D$137,TOCA_previous!$S$4:$S$137)-TOCA_previous!Y135)*RT1SC!$C$3*VLOOKUP(Init!$R$3,Init!$K:$M,3,FALSE),V135),0)</f>
        <v>0</v>
      </c>
      <c r="K135" s="237">
        <f>IF(Init!$R$9="Yes",TOCA_previous!W135*VLOOKUP(Init!$R$3,Init!$K:$M,3,FALSE),W135)</f>
        <v>0</v>
      </c>
      <c r="L135" s="237">
        <f>IF(Init!$R$9="No",X135,IF(TOCA_previous!AA135=0,SUM(LS_previous!D136:AA136),0))</f>
        <v>1671.0885617600061</v>
      </c>
      <c r="M135" s="218">
        <f>+TOCA_previous!$D135*SUM('Charges_NonSlice with Prev LS'!D135:I135)</f>
        <v>1922186.1361310135</v>
      </c>
      <c r="N135" s="218">
        <f>IF(Init!$R$9="Yes",TOCA_previous!AB135*RT1SC!$C$3*VLOOKUP(Init!$R$3,Init!$K:$M,3,FALSE)+IF(VLOOKUP($B135,TOCA_current!B:AO,33,FALSE)=0,SUM(LS_previous!D136:AA136),SUM(LS_previous!D136:AY136)/2),Z135)</f>
        <v>57342.503819036006</v>
      </c>
      <c r="O135" s="219">
        <f t="shared" si="6"/>
        <v>33.521140656800284</v>
      </c>
      <c r="P135" s="217">
        <f>(TOCA_current!AI135-(TOCA_current!AI135/TOCA_current!AF135)*LDD_current!D136)*Rates_current!$E$74*100*12</f>
        <v>2221599.9046206344</v>
      </c>
      <c r="Q135" s="218">
        <f>(TOCA_current!AI135-LDD_current!D136)*Rates_current!$E$75*100*12</f>
        <v>-330264.10997175943</v>
      </c>
      <c r="R135" s="218">
        <f>IF(VLOOKUP($B135,TOCA_current!$B:$AH,33,FALSE)=0,(SUMPRODUCT(LS_Demand_Rates_Restatement!$C$4:$Z$4,LS_current!$D136:$AA136)-SUMPRODUCT(LS_Demand_Rates_Restatement!$C$4:$Z$4,LDD_current!$F136:$AC136)),(SUMPRODUCT(LS_Demand_Rates_Restatement!$C$4:$AX$4,LS_current!$D136:$AY136)-SUMPRODUCT(LS_Demand_Rates_Restatement!$C$4:$AX$4,LDD_current!$F136:$BA136))/2)</f>
        <v>114223.0125584487</v>
      </c>
      <c r="S135" s="218">
        <f>+SUMPRODUCT(LS_Demand_Rates_Restatement!$C$7:$Z$7,Demand_current!D136:AA136)-SUMPRODUCT(LS_Demand_Rates_Restatement!$C$7:$Z$7,LDD_current!BB136:BY136)</f>
        <v>60789.138070397079</v>
      </c>
      <c r="T135" s="218">
        <f>-IRD!G136*Rates_current!$H$32</f>
        <v>0</v>
      </c>
      <c r="U135" s="218">
        <f>+IF(AND(X135&gt;0,V135&gt;0),-1*MIN(X135,V135)*Rates_current!$H$33,IF(AND(X135&lt;0,W135&lt;ABS(X135)),(-1*X135-W135)*Rates_current!$H$33,0))*IF(VLOOKUP($B135,TOCA_current!$B:$AH,33,FALSE)=0,1,0)*(1-TOCA_current!AP135)</f>
        <v>0</v>
      </c>
      <c r="V135" s="237">
        <f>MAX((TOCA_current!S135/SUMPRODUCT(TOCA_current!$D$4:$D$137,TOCA_current!$S$4:$S$137)-TOCA_current!AF135)*RT1SC!$C$4*VLOOKUP(Init!$R$4,Init!$K:$M,3,FALSE),0)</f>
        <v>0</v>
      </c>
      <c r="W135" s="237">
        <f>TOCA_current!X135*VLOOKUP(Init!$R$4,Init!$K:$M,3,FALSE)</f>
        <v>0</v>
      </c>
      <c r="X135" s="237">
        <f>IF(TOCA_current!AH135=0,SUM(LS_current!D136:AA136),0)</f>
        <v>2291.697900182503</v>
      </c>
      <c r="Y135" s="218">
        <f>TOCA_current!D135*SUM('Charges_NonSlice with Prev LS'!P135:U135)</f>
        <v>2066347.9452777207</v>
      </c>
      <c r="Z135" s="218">
        <f>TOCA_current!AI135*RT1SC!$C$4*VLOOKUP(Init!$R$4,Init!$K:$M,3,FALSE)+IF(VLOOKUP($B135,TOCA_current!B:AI,33,FALSE)=0,SUM(LS_current!D136:AA136),SUM(LS_current!D136:AY136)/2)</f>
        <v>57343.8261295825</v>
      </c>
      <c r="AA135" s="219">
        <f t="shared" si="7"/>
        <v>36.034357745998648</v>
      </c>
      <c r="AB135" s="224">
        <f>IF(TOCA_current!E135=1,"",AA135/O135-1)</f>
        <v>7.4974092168564654E-2</v>
      </c>
      <c r="AC135" s="235">
        <f t="shared" si="8"/>
        <v>72</v>
      </c>
    </row>
    <row r="136" spans="1:29" x14ac:dyDescent="0.25">
      <c r="B136" s="27">
        <v>12026</v>
      </c>
      <c r="C136" s="28" t="s">
        <v>140</v>
      </c>
      <c r="D136" s="217">
        <f>IF(Init!$R$9="Yes",(TOCA_previous!AB136-(TOCA_previous!AB136/IF(TOCA_previous!Y136=0,1,TOCA_previous!Y136))*LDD_previous!D137),(TOCA_current!AI136-(TOCA_current!AI136/TOCA_current!AF136)*LDD_current!D137))*Rates_previous!$E$74*100*12</f>
        <v>15001114.144560002</v>
      </c>
      <c r="E136" s="218">
        <f>IF(Init!$R$9="Yes",(TOCA_previous!AB136-LDD_previous!D137),(TOCA_current!AI136-LDD_current!D137))*Rates_previous!$E$75*100*12</f>
        <v>-2306850.4473600001</v>
      </c>
      <c r="F136" s="218">
        <f>IF(VLOOKUP($B136,TOCA_current!$B:$AH,33,FALSE)=0,(SUMPRODUCT(LS_Demand_Rates_Restatement!$C$4:$Z$4,IF(Init!$R$9="Yes",LS_previous!$D137:$AA137,LS_current!$D137:$AA137))-SUMPRODUCT(LS_Demand_Rates_Restatement!$C$4:$Z$4,IF(Init!$R$9="Yes",LDD_previous!$F137:$AC137,LDD_current!$F137:$AC137))),(SUMPRODUCT(LS_Demand_Rates_Restatement!$C$4:$AX$4,IF(Init!$R$9="Yes",LS_previous!$D137:$AY137,LS_current!$D137:$AY137))-SUMPRODUCT(LS_Demand_Rates_Restatement!$C$4:$AX$4,IF(Init!$R$9="Yes",LDD_previous!$F137:$BA137,LDD_current!$F137:$BA137)))/2)</f>
        <v>-94320.715986238152</v>
      </c>
      <c r="G136" s="218">
        <f>+SUMPRODUCT(LS_Demand_Rates_Restatement!$C$6:$Z$6,IF(Init!$R$9="Yes",Demand_previous!D137:AA137,Demand_current!D137:AA137))-SUMPRODUCT(LS_Demand_Rates_Restatement!$C$6:$Z$6,IF(Init!$R$9="Yes",LDD_previous!BB137:BY137,LDD_current!BB137:BY137))</f>
        <v>870044.93581047014</v>
      </c>
      <c r="H136" s="218">
        <f>-IRD!C137*Rates_previous!$H$32</f>
        <v>0</v>
      </c>
      <c r="I136" s="218">
        <f>+IF(AND(L136&gt;0,J136&gt;0),-1*MIN(L136,J136)*Rates_previous!$H$33,IF(AND(L136&lt;0,K136&lt;ABS(L136)),(-1*L136-K136)*Rates_previous!$H$33,IF(AND(K136&gt;0,J136&gt;0,L136&lt;=0,ABS(L136)&lt;K136),-1*MIN(K136,K136+L136,J136)*Rates_previous!$H$33,0)))*IF(VLOOKUP($B136,TOCA_current!$B:$AH,33,FALSE)=0,1,0)*(1-TOCA_previous!AI136)</f>
        <v>-37927.189140518378</v>
      </c>
      <c r="J136" s="237">
        <f>MAX(IF(Init!$R$9="Yes",(TOCA_previous!S136/SUMPRODUCT(TOCA_previous!$D$4:$D$137,TOCA_previous!$S$4:$S$137)-TOCA_previous!Y136)*RT1SC!$C$3*VLOOKUP(Init!$R$3,Init!$K:$M,3,FALSE),V136),0)</f>
        <v>1.2546502946445532</v>
      </c>
      <c r="K136" s="237">
        <f>IF(Init!$R$9="Yes",TOCA_previous!W136*VLOOKUP(Init!$R$3,Init!$K:$M,3,FALSE),W136)</f>
        <v>0</v>
      </c>
      <c r="L136" s="237">
        <f>IF(Init!$R$9="No",X136,IF(TOCA_previous!AA136=0,SUM(LS_previous!D137:AA137),0))</f>
        <v>-13741.735195839992</v>
      </c>
      <c r="M136" s="218">
        <f>+TOCA_previous!$D136*SUM('Charges_NonSlice with Prev LS'!D136:I136)</f>
        <v>13432060.727883715</v>
      </c>
      <c r="N136" s="218">
        <f>IF(Init!$R$9="Yes",TOCA_previous!AB136*RT1SC!$C$3*VLOOKUP(Init!$R$3,Init!$K:$M,3,FALSE)+IF(VLOOKUP($B136,TOCA_current!B:AO,33,FALSE)=0,SUM(LS_previous!D137:AA137),SUM(LS_previous!D137:AY137)/2),Z136)</f>
        <v>383619.14678717603</v>
      </c>
      <c r="O136" s="219">
        <f t="shared" si="6"/>
        <v>35.014051932437944</v>
      </c>
      <c r="P136" s="217">
        <f>(TOCA_current!AI136-(TOCA_current!AI136/TOCA_current!AF136)*LDD_current!D137)*Rates_current!$E$74*100*12</f>
        <v>14960835.457968932</v>
      </c>
      <c r="Q136" s="218">
        <f>(TOCA_current!AI136-LDD_current!D137)*Rates_current!$E$75*100*12</f>
        <v>-2224084.9923892082</v>
      </c>
      <c r="R136" s="218">
        <f>IF(VLOOKUP($B136,TOCA_current!$B:$AH,33,FALSE)=0,(SUMPRODUCT(LS_Demand_Rates_Restatement!$C$4:$Z$4,LS_current!$D137:$AA137)-SUMPRODUCT(LS_Demand_Rates_Restatement!$C$4:$Z$4,LDD_current!$F137:$AC137)),(SUMPRODUCT(LS_Demand_Rates_Restatement!$C$4:$AX$4,LS_current!$D137:$AY137)-SUMPRODUCT(LS_Demand_Rates_Restatement!$C$4:$AX$4,LDD_current!$F137:$BA137))/2)</f>
        <v>740005.18041745224</v>
      </c>
      <c r="S136" s="218">
        <f>+SUMPRODUCT(LS_Demand_Rates_Restatement!$C$7:$Z$7,Demand_current!D137:AA137)-SUMPRODUCT(LS_Demand_Rates_Restatement!$C$7:$Z$7,LDD_current!BB137:BY137)</f>
        <v>903613.45074316219</v>
      </c>
      <c r="T136" s="218">
        <f>-IRD!G137*Rates_current!$H$32</f>
        <v>0</v>
      </c>
      <c r="U136" s="218">
        <f>+IF(AND(X136&gt;0,V136&gt;0),-1*MIN(X136,V136)*Rates_current!$H$33,IF(AND(X136&lt;0,W136&lt;ABS(X136)),(-1*X136-W136)*Rates_current!$H$33,0))*IF(VLOOKUP($B136,TOCA_current!$B:$AH,33,FALSE)=0,1,0)*(1-TOCA_current!AP136)</f>
        <v>114104.27672046995</v>
      </c>
      <c r="V136" s="237">
        <f>MAX((TOCA_current!S136/SUMPRODUCT(TOCA_current!$D$4:$D$137,TOCA_current!$S$4:$S$137)-TOCA_current!AF136)*RT1SC!$C$4*VLOOKUP(Init!$R$4,Init!$K:$M,3,FALSE),0)</f>
        <v>22190.498008085884</v>
      </c>
      <c r="W136" s="237">
        <f>TOCA_current!X136*VLOOKUP(Init!$R$4,Init!$K:$M,3,FALSE)</f>
        <v>0</v>
      </c>
      <c r="X136" s="237">
        <f>IF(TOCA_current!AH136=0,SUM(LS_current!D137:AA137),0)</f>
        <v>12893.13861248248</v>
      </c>
      <c r="Y136" s="218">
        <f>TOCA_current!D136*SUM('Charges_NonSlice with Prev LS'!P136:U136)</f>
        <v>14494473.373460809</v>
      </c>
      <c r="Z136" s="218">
        <f>TOCA_current!AI136*RT1SC!$C$4*VLOOKUP(Init!$R$4,Init!$K:$M,3,FALSE)+IF(VLOOKUP($B136,TOCA_current!B:AI,33,FALSE)=0,SUM(LS_current!D137:AA137),SUM(LS_current!D137:AY137)/2)</f>
        <v>383628.58487264242</v>
      </c>
      <c r="AA136" s="219">
        <f t="shared" si="7"/>
        <v>37.782568726657075</v>
      </c>
      <c r="AB136" s="224">
        <f>IF(TOCA_current!E136=1,"",AA136/O136-1)</f>
        <v>7.9068735019905079E-2</v>
      </c>
      <c r="AC136" s="235">
        <f t="shared" si="8"/>
        <v>37</v>
      </c>
    </row>
    <row r="137" spans="1:29" x14ac:dyDescent="0.25">
      <c r="B137" s="27">
        <v>10298</v>
      </c>
      <c r="C137" s="28" t="s">
        <v>141</v>
      </c>
      <c r="D137" s="220">
        <f>IF(Init!$R$9="Yes",(TOCA_previous!AB137-(TOCA_previous!AB137/IF(TOCA_previous!Y137=0,1,TOCA_previous!Y137))*LDD_previous!D138),(TOCA_current!AI137-(TOCA_current!AI137/TOCA_current!AF137)*LDD_current!D138))*Rates_previous!$E$74*100*12</f>
        <v>166197594.46548</v>
      </c>
      <c r="E137" s="176">
        <f>IF(Init!$R$9="Yes",(TOCA_previous!AB137-LDD_previous!D138),(TOCA_current!AI137-LDD_current!D138))*Rates_previous!$E$75*100*12</f>
        <v>-25557634.682879999</v>
      </c>
      <c r="F137" s="176">
        <f>IF(VLOOKUP($B137,TOCA_current!$B:$AH,33,FALSE)=0,(SUMPRODUCT(LS_Demand_Rates_Restatement!$C$4:$Z$4,IF(Init!$R$9="Yes",LS_previous!$D138:$AA138,LS_current!$D138:$AA138))-SUMPRODUCT(LS_Demand_Rates_Restatement!$C$4:$Z$4,IF(Init!$R$9="Yes",LDD_previous!$F138:$AC138,LDD_current!$F138:$AC138))),(SUMPRODUCT(LS_Demand_Rates_Restatement!$C$4:$AX$4,IF(Init!$R$9="Yes",LS_previous!$D138:$AY138,LS_current!$D138:$AY138))-SUMPRODUCT(LS_Demand_Rates_Restatement!$C$4:$AX$4,IF(Init!$R$9="Yes",LDD_previous!$F138:$BA138,LDD_current!$F138:$BA138)))/2)</f>
        <v>1091427.4817336809</v>
      </c>
      <c r="G137" s="234">
        <f>+SUMPRODUCT(LS_Demand_Rates_Restatement!$C$6:$Z$6,IF(Init!$R$9="Yes",Demand_previous!D138:AA138,Demand_current!D138:AA138))-SUMPRODUCT(LS_Demand_Rates_Restatement!$C$6:$Z$6,IF(Init!$R$9="Yes",LDD_previous!BB138:BY138,LDD_current!BB138:BY138))</f>
        <v>3275783.2329986109</v>
      </c>
      <c r="H137" s="221">
        <f>SUMPRODUCT(H4:H136,TOCA_previous!E4:E136)</f>
        <v>-4472547.3800000008</v>
      </c>
      <c r="I137" s="218">
        <f>+IF(AND(L137&gt;0,J137&gt;0),-1*MIN(L137,J137)*Rates_previous!$H$33,IF(AND(L137&lt;0,K137&lt;ABS(L137)),(-1*L137-K137)*Rates_previous!$H$33,IF(AND(K137&gt;0,J137&gt;0,L137&lt;=0,ABS(L137)&lt;K137),-1*MIN(K137,K137+L137,J137)*Rates_previous!$H$33,0)))*IF(VLOOKUP($B137,TOCA_current!$B:$AH,33,FALSE)=0,1,0)*(1-TOCA_previous!AI137)</f>
        <v>37471.969538093486</v>
      </c>
      <c r="J137" s="238">
        <f>MAX(IF(Init!$R$9="Yes",(TOCA_previous!S137/SUMPRODUCT(TOCA_previous!$D$4:$D$137,TOCA_previous!$S$4:$S$137)-TOCA_previous!Y137)*RT1SC!$C$3*VLOOKUP(Init!$R$3,Init!$K:$M,3,FALSE),V137),0)</f>
        <v>69267.989983317122</v>
      </c>
      <c r="K137" s="237">
        <f>IF(Init!$R$9="Yes",TOCA_previous!W137*VLOOKUP(Init!$R$3,Init!$K:$M,3,FALSE),W137)</f>
        <v>314265</v>
      </c>
      <c r="L137" s="238">
        <f>IF(Init!$R$9="No",X137,IF(TOCA_previous!AA137=0,SUM(LS_previous!D138:AA138),0))</f>
        <v>13576.80055728025</v>
      </c>
      <c r="M137" s="176">
        <f>+TOCA_previous!$D137*SUM('Charges_NonSlice with Prev LS'!D137:I137)</f>
        <v>140572095.08687037</v>
      </c>
      <c r="N137" s="176">
        <f>IF(Init!$R$9="Yes",TOCA_previous!AB137*RT1SC!$C$3*VLOOKUP(Init!$R$3,Init!$K:$M,3,FALSE)+IF(VLOOKUP($B137,TOCA_current!B:AO,33,FALSE)=0,SUM(LS_previous!D138:AA138),SUM(LS_previous!D138:AY138)/2),Z137)</f>
        <v>4415944.6569613079</v>
      </c>
      <c r="O137" s="222">
        <f t="shared" si="6"/>
        <v>31.832848010282945</v>
      </c>
      <c r="P137" s="220">
        <f>(TOCA_current!AI137-(TOCA_current!AI137/TOCA_current!AF137)*LDD_current!D138)*Rates_current!$E$74*100*12</f>
        <v>175764320.83278668</v>
      </c>
      <c r="Q137" s="176">
        <f>(TOCA_current!AI137-LDD_current!D138)*Rates_current!$E$75*100*12</f>
        <v>-26129208.442932297</v>
      </c>
      <c r="R137" s="176">
        <f>IF(VLOOKUP($B137,TOCA_current!$B:$AH,33,FALSE)=0,(SUMPRODUCT(LS_Demand_Rates_Restatement!$C$4:$Z$4,LS_current!$D138:$AA138)-SUMPRODUCT(LS_Demand_Rates_Restatement!$C$4:$Z$4,LDD_current!$F138:$AC138)),(SUMPRODUCT(LS_Demand_Rates_Restatement!$C$4:$AX$4,LS_current!$D138:$AY138)-SUMPRODUCT(LS_Demand_Rates_Restatement!$C$4:$AX$4,LDD_current!$F138:$BA138))/2)</f>
        <v>527449.16926406976</v>
      </c>
      <c r="S137" s="234">
        <f>+SUMPRODUCT(LS_Demand_Rates_Restatement!$C$7:$Z$7,Demand_current!D138:AA138)-SUMPRODUCT(LS_Demand_Rates_Restatement!$C$7:$Z$7,LDD_current!BB138:BY138)</f>
        <v>4002143.746285148</v>
      </c>
      <c r="T137" s="221">
        <f>+SUMPRODUCT(T4:T136,TOCA_current!E4:E136)</f>
        <v>-5264188.2662599999</v>
      </c>
      <c r="U137" s="218">
        <f>+IF(AND(X137&gt;0,V137&gt;0),-1*MIN(X137,V137)*Rates_current!$H$33,IF(AND(X137&lt;0,W137&lt;ABS(X137)),(-1*X137-W137)*Rates_current!$H$33,0))*IF(VLOOKUP($B137,TOCA_current!$B:$AH,33,FALSE)=0,1,0)*(1-TOCA_current!AP137)</f>
        <v>0</v>
      </c>
      <c r="V137" s="238">
        <f>MAX((TOCA_current!S137/SUMPRODUCT(TOCA_current!$D$4:$D$137,TOCA_current!$S$4:$S$137)-TOCA_current!AF137)*RT1SC!$C$4*VLOOKUP(Init!$R$4,Init!$K:$M,3,FALSE),0)</f>
        <v>40856.58002875575</v>
      </c>
      <c r="W137" s="237">
        <f>TOCA_current!X137*VLOOKUP(Init!$R$4,Init!$K:$M,3,FALSE)</f>
        <v>404178.19199999998</v>
      </c>
      <c r="X137" s="238">
        <f>IF(TOCA_current!AH137=0,SUM(LS_current!D138:AA138),0)</f>
        <v>-29373.667292826285</v>
      </c>
      <c r="Y137" s="176">
        <f>TOCA_current!D137*SUM('Charges_NonSlice with Prev LS'!P137:U137)</f>
        <v>148900517.03914359</v>
      </c>
      <c r="Z137" s="176">
        <f>TOCA_current!AI137*RT1SC!$C$4*VLOOKUP(Init!$R$4,Init!$K:$M,3,FALSE)+IF(VLOOKUP($B137,TOCA_current!B:AI,33,FALSE)=0,SUM(LS_current!D138:AA138),SUM(LS_current!D138:AY138)/2)</f>
        <v>4326136.0302520627</v>
      </c>
      <c r="AA137" s="222">
        <f t="shared" si="7"/>
        <v>34.418824557966545</v>
      </c>
      <c r="AB137" s="225">
        <f>IF(TOCA_current!E137=1,"",AA137/O137-1)</f>
        <v>8.1236103877612598E-2</v>
      </c>
      <c r="AC137" s="235">
        <f t="shared" si="8"/>
        <v>10</v>
      </c>
    </row>
    <row r="138" spans="1:29" x14ac:dyDescent="0.25">
      <c r="B138" s="26"/>
      <c r="C138" s="26"/>
      <c r="D138" s="26"/>
      <c r="E138" s="26"/>
      <c r="F138" s="26"/>
      <c r="G138" s="26"/>
      <c r="H138" s="26"/>
      <c r="I138" s="26"/>
      <c r="J138" s="239"/>
      <c r="K138" s="239"/>
      <c r="L138" s="239"/>
      <c r="M138" s="26"/>
      <c r="P138" s="26"/>
      <c r="Q138" s="26"/>
      <c r="R138" s="26"/>
      <c r="S138" s="26"/>
      <c r="T138" s="26"/>
      <c r="U138" s="26"/>
      <c r="V138" s="239"/>
      <c r="W138" s="239"/>
      <c r="X138" s="239"/>
      <c r="Y138" s="26"/>
    </row>
    <row r="139" spans="1:29" x14ac:dyDescent="0.25">
      <c r="A139" s="72"/>
      <c r="B139" s="26"/>
      <c r="C139" s="26"/>
      <c r="D139" s="26"/>
      <c r="E139" s="26"/>
      <c r="F139" s="26"/>
      <c r="G139" s="26"/>
      <c r="H139" s="26"/>
      <c r="I139" s="26"/>
      <c r="J139" s="239"/>
      <c r="K139" s="239"/>
      <c r="L139" s="239"/>
      <c r="M139" s="26"/>
      <c r="P139" s="26"/>
      <c r="Q139" s="26"/>
      <c r="R139" s="26"/>
      <c r="S139" s="26"/>
      <c r="T139" s="26"/>
      <c r="U139" s="26"/>
      <c r="V139" s="239"/>
      <c r="W139" s="239"/>
      <c r="X139" s="239"/>
      <c r="Y139" s="26"/>
    </row>
    <row r="140" spans="1:29" x14ac:dyDescent="0.25">
      <c r="A140" s="72"/>
      <c r="B140" s="26"/>
      <c r="C140" s="26"/>
      <c r="D140" s="26"/>
      <c r="E140" s="26"/>
      <c r="F140" s="26"/>
      <c r="G140" s="26"/>
      <c r="H140" s="26"/>
      <c r="I140" s="26"/>
      <c r="J140" s="239"/>
      <c r="K140" s="239"/>
      <c r="L140" s="239"/>
      <c r="M140" s="26"/>
      <c r="P140" s="26"/>
      <c r="Q140" s="26"/>
      <c r="R140" s="26"/>
      <c r="S140" s="26"/>
      <c r="T140" s="26"/>
      <c r="U140" s="26"/>
      <c r="V140" s="239"/>
      <c r="W140" s="239"/>
      <c r="X140" s="239"/>
      <c r="Y140" s="26"/>
    </row>
    <row r="141" spans="1:29" x14ac:dyDescent="0.25">
      <c r="A141" s="72"/>
      <c r="B141" s="26"/>
      <c r="C141" s="26"/>
      <c r="D141" s="26"/>
      <c r="E141" s="26"/>
      <c r="F141" s="26"/>
      <c r="G141" s="26"/>
      <c r="H141" s="26"/>
      <c r="I141" s="26"/>
      <c r="J141" s="239"/>
      <c r="K141" s="239"/>
      <c r="L141" s="239"/>
      <c r="M141" s="26"/>
      <c r="P141" s="26"/>
      <c r="Q141" s="26"/>
      <c r="R141" s="26"/>
      <c r="S141" s="26"/>
      <c r="T141" s="26"/>
      <c r="U141" s="26"/>
      <c r="V141" s="239"/>
      <c r="W141" s="239"/>
      <c r="X141" s="239"/>
      <c r="Y141" s="26"/>
    </row>
    <row r="142" spans="1:29" x14ac:dyDescent="0.25">
      <c r="B142" s="26"/>
      <c r="C142" s="26"/>
      <c r="D142" s="26"/>
      <c r="E142" s="26"/>
      <c r="F142" s="26"/>
      <c r="G142" s="26"/>
      <c r="H142" s="26"/>
      <c r="I142" s="26"/>
      <c r="J142" s="239"/>
      <c r="K142" s="239"/>
      <c r="L142" s="239"/>
      <c r="M142" s="26"/>
      <c r="P142" s="26"/>
      <c r="Q142" s="26"/>
      <c r="R142" s="26"/>
      <c r="S142" s="26"/>
      <c r="T142" s="26"/>
      <c r="U142" s="26"/>
      <c r="V142" s="239"/>
      <c r="W142" s="239"/>
      <c r="X142" s="239"/>
      <c r="Y142" s="26"/>
    </row>
    <row r="143" spans="1:29" x14ac:dyDescent="0.25">
      <c r="B143" s="27"/>
      <c r="C143" s="28"/>
    </row>
    <row r="144" spans="1:29" x14ac:dyDescent="0.25">
      <c r="B144" s="27"/>
      <c r="C144" s="28"/>
    </row>
    <row r="145" spans="2:3" x14ac:dyDescent="0.25">
      <c r="B145" s="27"/>
      <c r="C145" s="28"/>
    </row>
    <row r="146" spans="2:3" x14ac:dyDescent="0.25">
      <c r="B146" s="27"/>
      <c r="C146" s="28"/>
    </row>
    <row r="147" spans="2:3" x14ac:dyDescent="0.25">
      <c r="B147" s="27"/>
      <c r="C147" s="28"/>
    </row>
    <row r="148" spans="2:3" x14ac:dyDescent="0.25">
      <c r="B148" s="27"/>
      <c r="C148" s="28"/>
    </row>
    <row r="149" spans="2:3" x14ac:dyDescent="0.25">
      <c r="B149" s="27"/>
      <c r="C149" s="28"/>
    </row>
    <row r="150" spans="2:3" x14ac:dyDescent="0.25">
      <c r="B150" s="27"/>
      <c r="C150" s="28"/>
    </row>
    <row r="151" spans="2:3" x14ac:dyDescent="0.25">
      <c r="B151" s="27"/>
      <c r="C151" s="28"/>
    </row>
    <row r="152" spans="2:3" x14ac:dyDescent="0.25">
      <c r="B152" s="27"/>
      <c r="C152" s="28"/>
    </row>
    <row r="153" spans="2:3" x14ac:dyDescent="0.25">
      <c r="B153" s="27"/>
      <c r="C153" s="28"/>
    </row>
    <row r="154" spans="2:3" x14ac:dyDescent="0.25">
      <c r="B154" s="27"/>
      <c r="C154" s="28"/>
    </row>
    <row r="155" spans="2:3" x14ac:dyDescent="0.25">
      <c r="B155" s="27"/>
      <c r="C155" s="28"/>
    </row>
    <row r="156" spans="2:3" x14ac:dyDescent="0.25">
      <c r="B156" s="27"/>
      <c r="C156" s="28"/>
    </row>
    <row r="157" spans="2:3" x14ac:dyDescent="0.25">
      <c r="B157" s="27"/>
      <c r="C157" s="28"/>
    </row>
    <row r="158" spans="2:3" x14ac:dyDescent="0.25">
      <c r="B158" s="27"/>
      <c r="C158" s="28"/>
    </row>
    <row r="159" spans="2:3" x14ac:dyDescent="0.25">
      <c r="B159" s="27"/>
      <c r="C159" s="28"/>
    </row>
    <row r="160" spans="2:3" x14ac:dyDescent="0.25">
      <c r="B160" s="27"/>
      <c r="C160" s="28"/>
    </row>
    <row r="161" spans="2:3" x14ac:dyDescent="0.25">
      <c r="B161" s="27"/>
      <c r="C161" s="28"/>
    </row>
    <row r="162" spans="2:3" x14ac:dyDescent="0.25">
      <c r="B162" s="27"/>
      <c r="C162" s="28"/>
    </row>
    <row r="163" spans="2:3" x14ac:dyDescent="0.25">
      <c r="B163" s="27"/>
      <c r="C163" s="28"/>
    </row>
    <row r="164" spans="2:3" x14ac:dyDescent="0.25">
      <c r="B164" s="27"/>
      <c r="C164" s="28"/>
    </row>
    <row r="165" spans="2:3" x14ac:dyDescent="0.25">
      <c r="B165" s="27"/>
      <c r="C165" s="28"/>
    </row>
    <row r="166" spans="2:3" x14ac:dyDescent="0.25">
      <c r="B166" s="27"/>
      <c r="C166" s="28"/>
    </row>
    <row r="167" spans="2:3" x14ac:dyDescent="0.25">
      <c r="B167" s="81"/>
      <c r="C167" s="81"/>
    </row>
    <row r="168" spans="2:3" x14ac:dyDescent="0.25">
      <c r="B168" s="81"/>
      <c r="C168" s="81"/>
    </row>
    <row r="169" spans="2:3" x14ac:dyDescent="0.25">
      <c r="B169" s="81"/>
      <c r="C169" s="81"/>
    </row>
  </sheetData>
  <conditionalFormatting sqref="B2">
    <cfRule type="expression" dxfId="1" priority="1" stopIfTrue="1">
      <formula>A1 &gt; 30</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C169"/>
  <sheetViews>
    <sheetView topLeftCell="B1" zoomScale="85" zoomScaleNormal="85" workbookViewId="0">
      <pane xSplit="2" ySplit="3" topLeftCell="P4" activePane="bottomRight" state="frozen"/>
      <selection activeCell="B1" sqref="B1"/>
      <selection pane="topRight" activeCell="D1" sqref="D1"/>
      <selection pane="bottomLeft" activeCell="B4" sqref="B4"/>
      <selection pane="bottomRight" activeCell="X29" sqref="X29"/>
    </sheetView>
  </sheetViews>
  <sheetFormatPr defaultRowHeight="15" outlineLevelCol="1" x14ac:dyDescent="0.25"/>
  <cols>
    <col min="1" max="1" width="9.5703125" style="26" customWidth="1"/>
    <col min="2" max="2" width="9.140625" style="82"/>
    <col min="3" max="3" width="28.140625" style="82" customWidth="1"/>
    <col min="4" max="4" width="15.28515625" bestFit="1" customWidth="1"/>
    <col min="5" max="5" width="15" bestFit="1" customWidth="1"/>
    <col min="6" max="6" width="14.28515625" bestFit="1" customWidth="1"/>
    <col min="7" max="7" width="13.42578125" bestFit="1" customWidth="1"/>
    <col min="8" max="8" width="14" bestFit="1" customWidth="1"/>
    <col min="9" max="9" width="14" customWidth="1"/>
    <col min="10" max="12" width="14" style="235" customWidth="1" outlineLevel="1"/>
    <col min="13" max="13" width="15.28515625" bestFit="1" customWidth="1"/>
    <col min="14" max="14" width="13.28515625" bestFit="1" customWidth="1"/>
    <col min="15" max="15" width="13.42578125" bestFit="1" customWidth="1"/>
    <col min="16" max="16" width="15.28515625" bestFit="1" customWidth="1"/>
    <col min="17" max="17" width="15" bestFit="1" customWidth="1"/>
    <col min="18" max="18" width="14.28515625" bestFit="1" customWidth="1"/>
    <col min="19" max="19" width="13.42578125" bestFit="1" customWidth="1"/>
    <col min="20" max="20" width="14" bestFit="1" customWidth="1"/>
    <col min="21" max="21" width="14" customWidth="1"/>
    <col min="22" max="24" width="14" style="235" customWidth="1" outlineLevel="1"/>
    <col min="25" max="25" width="15.28515625" bestFit="1" customWidth="1"/>
    <col min="26" max="26" width="13.28515625" bestFit="1" customWidth="1"/>
    <col min="27" max="27" width="13.42578125" bestFit="1" customWidth="1"/>
    <col min="29" max="29" width="9.140625" style="235"/>
  </cols>
  <sheetData>
    <row r="1" spans="1:29" ht="15.75" x14ac:dyDescent="0.25">
      <c r="B1" s="202" t="s">
        <v>284</v>
      </c>
      <c r="C1" s="203"/>
    </row>
    <row r="2" spans="1:29" x14ac:dyDescent="0.25">
      <c r="A2" s="204" t="s">
        <v>1</v>
      </c>
      <c r="B2" s="205"/>
      <c r="C2" s="203"/>
      <c r="D2" s="184" t="s">
        <v>210</v>
      </c>
      <c r="P2" s="184" t="s">
        <v>211</v>
      </c>
    </row>
    <row r="3" spans="1:29" s="253" customFormat="1" ht="34.5" customHeight="1" x14ac:dyDescent="0.25">
      <c r="A3" s="248" t="s">
        <v>2</v>
      </c>
      <c r="B3" s="249" t="s">
        <v>3</v>
      </c>
      <c r="C3" s="250" t="s">
        <v>4</v>
      </c>
      <c r="D3" s="251" t="s">
        <v>289</v>
      </c>
      <c r="E3" s="251" t="s">
        <v>290</v>
      </c>
      <c r="F3" s="251" t="s">
        <v>291</v>
      </c>
      <c r="G3" s="251" t="s">
        <v>292</v>
      </c>
      <c r="H3" s="251" t="s">
        <v>293</v>
      </c>
      <c r="I3" s="251" t="s">
        <v>303</v>
      </c>
      <c r="J3" s="252" t="s">
        <v>304</v>
      </c>
      <c r="K3" s="252" t="s">
        <v>305</v>
      </c>
      <c r="L3" s="252" t="s">
        <v>306</v>
      </c>
      <c r="M3" s="251" t="s">
        <v>244</v>
      </c>
      <c r="N3" s="251" t="s">
        <v>295</v>
      </c>
      <c r="O3" s="251" t="s">
        <v>301</v>
      </c>
      <c r="P3" s="251" t="s">
        <v>289</v>
      </c>
      <c r="Q3" s="251" t="s">
        <v>290</v>
      </c>
      <c r="R3" s="251" t="s">
        <v>291</v>
      </c>
      <c r="S3" s="251" t="s">
        <v>292</v>
      </c>
      <c r="T3" s="251" t="s">
        <v>293</v>
      </c>
      <c r="U3" s="251" t="s">
        <v>303</v>
      </c>
      <c r="V3" s="252" t="s">
        <v>304</v>
      </c>
      <c r="W3" s="252" t="s">
        <v>305</v>
      </c>
      <c r="X3" s="252" t="s">
        <v>306</v>
      </c>
      <c r="Y3" s="251" t="s">
        <v>244</v>
      </c>
      <c r="Z3" s="251" t="s">
        <v>295</v>
      </c>
      <c r="AA3" s="251" t="s">
        <v>301</v>
      </c>
      <c r="AB3" s="251" t="s">
        <v>302</v>
      </c>
      <c r="AC3" s="252" t="s">
        <v>307</v>
      </c>
    </row>
    <row r="4" spans="1:29" x14ac:dyDescent="0.25">
      <c r="B4" s="27">
        <v>10005</v>
      </c>
      <c r="C4" s="28" t="s">
        <v>8</v>
      </c>
      <c r="D4" s="214">
        <f>IF(Init!$R$9="Yes",(TOCA_previous!AB4-(TOCA_previous!AB4/IF(TOCA_previous!Y4=0,1,TOCA_previous!Y4))*LDD_previous!D5),(TOCA_current!AI4-(TOCA_current!AI4/TOCA_current!AF4)*LDD_current!D5))*Rates_previous!$E$74*100*12</f>
        <v>169417.52269061521</v>
      </c>
      <c r="E4" s="215">
        <f>IF(Init!$R$9="Yes",(TOCA_previous!AB4-LDD_previous!D5),(TOCA_current!AI4-LDD_current!D5))*Rates_previous!$E$75*100*12</f>
        <v>-26052.790762291199</v>
      </c>
      <c r="F4" s="215"/>
      <c r="G4" s="215">
        <f>+SUMPRODUCT(LS_Demand_Rates_Restatement!$C$6:$Z$6,IF(Init!$R$9="Yes",Demand_previous!D5:AA5,Demand_current!D5:AA5))-SUMPRODUCT(LS_Demand_Rates_Restatement!$C$6:$Z$6,IF(Init!$R$9="Yes",LDD_previous!BB5:BY5,LDD_current!BB5:BY5))</f>
        <v>14267.809854905587</v>
      </c>
      <c r="H4" s="215">
        <f>-IRD!C5*Rates_previous!$H$32</f>
        <v>0</v>
      </c>
      <c r="I4" s="215"/>
      <c r="J4" s="236">
        <f>IF(Init!$R$9="Yes",(TOCA_previous!S4/SUMPRODUCT(TOCA_previous!$D$4:$D$137,TOCA_previous!$S$4:$S$137)-TOCA_previous!Y4)*RT1SC!$C$3*VLOOKUP(Init!$R$3,Init!$K:$M,3,FALSE),V4)</f>
        <v>-0.50052421864356378</v>
      </c>
      <c r="K4" s="236">
        <f>IF(Init!$R$9="Yes",TOCA_previous!W4*VLOOKUP(Init!$R$3,Init!$K:$M,3,FALSE),W4)</f>
        <v>0</v>
      </c>
      <c r="L4" s="236">
        <f>IF(Init!$R$9="No",X4,IF(TOCA_previous!AA4=0,SUM(LS_previous!D5:AA5),0))</f>
        <v>-85.945253919999459</v>
      </c>
      <c r="M4" s="215">
        <f>+TOCA_previous!$D4*SUM('Charges_NonSlice &amp; Excl LS'!D4:I4)</f>
        <v>157632.54178322959</v>
      </c>
      <c r="N4" s="215">
        <f>IF(Init!$R$9="Yes",TOCA_previous!AB4*RT1SC!$C$3*VLOOKUP(Init!$R$3,Init!$K:$M,3,FALSE),Z4)</f>
        <v>4818.4978159080001</v>
      </c>
      <c r="O4" s="216">
        <f>+M4/N4</f>
        <v>32.714042385329016</v>
      </c>
      <c r="P4" s="214">
        <f>(TOCA_current!AI4-(TOCA_current!AI4/TOCA_current!AF4)*LDD_current!D5)*Rates_current!$E$74*100*12</f>
        <v>178210.67981410876</v>
      </c>
      <c r="Q4" s="215">
        <f>(TOCA_current!AI4-LDD_current!D5)*Rates_current!$E$75*100*12</f>
        <v>-26492.885345311224</v>
      </c>
      <c r="R4" s="215"/>
      <c r="S4" s="215">
        <f>+SUMPRODUCT(LS_Demand_Rates_Restatement!$C$7:$Z$7,Demand_current!D5:AA5)-SUMPRODUCT(LS_Demand_Rates_Restatement!$C$7:$Z$7,LDD_current!BB5:BY5)</f>
        <v>14649.63084742606</v>
      </c>
      <c r="T4" s="215">
        <f>-IRD!G5*Rates_current!$H$32</f>
        <v>0</v>
      </c>
      <c r="U4" s="215"/>
      <c r="V4" s="236">
        <f>+(TOCA_current!S4/SUMPRODUCT(TOCA_current!$D$4:$D$137,TOCA_current!$S$4:$S$137)-TOCA_current!AF4)*RT1SC!$C$4*VLOOKUP(Init!$R$4,Init!$K:$M,3,FALSE)</f>
        <v>37.793446500141847</v>
      </c>
      <c r="W4" s="236">
        <f>TOCA_current!X4*VLOOKUP(Init!$R$4,Init!$K:$M,3,FALSE)</f>
        <v>0</v>
      </c>
      <c r="X4" s="236">
        <f>IF(TOCA_current!AH4=0,SUM(LS_current!D5:AA5),0)</f>
        <v>9.5317758373844441</v>
      </c>
      <c r="Y4" s="215">
        <f>TOCA_current!D4*SUM('Charges_NonSlice &amp; Excl LS'!P4:U4)</f>
        <v>166367.42531622361</v>
      </c>
      <c r="Z4" s="215">
        <f>TOCA_current!AI4*RT1SC!$C$4*VLOOKUP(Init!$R$4,Init!$K:$M,3,FALSE)</f>
        <v>4723.1352352800004</v>
      </c>
      <c r="AA4" s="216">
        <f>+Y4/Z4</f>
        <v>35.223938555373778</v>
      </c>
      <c r="AB4" s="223">
        <f ca="1">IF(TOCA_current!E4=1,"",AA4/O4-1+RAND()/1000000000)</f>
        <v>7.6722288604150549E-2</v>
      </c>
      <c r="AC4" s="235">
        <f ca="1">IF(AB4="","",RANK(AB4,$AB$4:$AB$137))</f>
        <v>37</v>
      </c>
    </row>
    <row r="5" spans="1:29" x14ac:dyDescent="0.25">
      <c r="B5" s="27">
        <v>10015</v>
      </c>
      <c r="C5" s="28" t="s">
        <v>9</v>
      </c>
      <c r="D5" s="217">
        <f>IF(Init!$R$9="Yes",(TOCA_previous!AB5-(TOCA_previous!AB5/IF(TOCA_previous!Y5=0,1,TOCA_previous!Y5))*LDD_previous!D6),(TOCA_current!AI5-(TOCA_current!AI5/TOCA_current!AF5)*LDD_current!D6))*Rates_previous!$E$74*100*12</f>
        <v>199792.07964000001</v>
      </c>
      <c r="E5" s="218">
        <f>IF(Init!$R$9="Yes",(TOCA_previous!AB5-LDD_previous!D6),(TOCA_current!AI5-LDD_current!D6))*Rates_previous!$E$75*100*12</f>
        <v>-30723.747840000004</v>
      </c>
      <c r="F5" s="218"/>
      <c r="G5" s="218">
        <f>+SUMPRODUCT(LS_Demand_Rates_Restatement!$C$6:$Z$6,IF(Init!$R$9="Yes",Demand_previous!D6:AA6,Demand_current!D6:AA6))-SUMPRODUCT(LS_Demand_Rates_Restatement!$C$6:$Z$6,IF(Init!$R$9="Yes",LDD_previous!BB6:BY6,LDD_current!BB6:BY6))</f>
        <v>12706.225837606837</v>
      </c>
      <c r="H5" s="218">
        <f>-IRD!C6*Rates_previous!$H$32</f>
        <v>0</v>
      </c>
      <c r="I5" s="218"/>
      <c r="J5" s="237">
        <f>IF(Init!$R$9="Yes",(TOCA_previous!S5/SUMPRODUCT(TOCA_previous!$D$4:$D$137,TOCA_previous!$S$4:$S$137)-TOCA_previous!Y5)*RT1SC!$C$3*VLOOKUP(Init!$R$3,Init!$K:$M,3,FALSE),V5)</f>
        <v>-1.2070178215075524</v>
      </c>
      <c r="K5" s="237">
        <f>IF(Init!$R$9="Yes",TOCA_previous!W5*VLOOKUP(Init!$R$3,Init!$K:$M,3,FALSE),W5)</f>
        <v>0</v>
      </c>
      <c r="L5" s="237">
        <f>IF(Init!$R$9="No",X5,IF(TOCA_previous!AA5=0,SUM(LS_previous!D6:AA6),0))</f>
        <v>-56.896732960000236</v>
      </c>
      <c r="M5" s="218">
        <f>+TOCA_previous!$D5*SUM('Charges_NonSlice &amp; Excl LS'!D5:I5)</f>
        <v>181774.55763760686</v>
      </c>
      <c r="N5" s="218">
        <f>IF(Init!$R$9="Yes",TOCA_previous!AB5*RT1SC!$C$3*VLOOKUP(Init!$R$3,Init!$K:$M,3,FALSE),Z5)</f>
        <v>5292.2440436039997</v>
      </c>
      <c r="O5" s="219">
        <f t="shared" ref="O5:O68" si="0">+M5/N5</f>
        <v>34.347349846289219</v>
      </c>
      <c r="P5" s="217">
        <f>(TOCA_current!AI5-(TOCA_current!AI5/TOCA_current!AF5)*LDD_current!D6)*Rates_current!$E$74*100*12</f>
        <v>201243.53453555162</v>
      </c>
      <c r="Q5" s="218">
        <f>(TOCA_current!AI5-LDD_current!D6)*Rates_current!$E$75*100*12</f>
        <v>-29916.960602455762</v>
      </c>
      <c r="R5" s="218"/>
      <c r="S5" s="218">
        <f>+SUMPRODUCT(LS_Demand_Rates_Restatement!$C$7:$Z$7,Demand_current!D6:AA6)-SUMPRODUCT(LS_Demand_Rates_Restatement!$C$7:$Z$7,LDD_current!BB6:BY6)</f>
        <v>14144.185023076921</v>
      </c>
      <c r="T5" s="218">
        <f>-IRD!G6*Rates_current!$H$32</f>
        <v>0</v>
      </c>
      <c r="U5" s="218"/>
      <c r="V5" s="237">
        <f>+(TOCA_current!S5/SUMPRODUCT(TOCA_current!$D$4:$D$137,TOCA_current!$S$4:$S$137)-TOCA_current!AF5)*RT1SC!$C$4*VLOOKUP(Init!$R$4,Init!$K:$M,3,FALSE)</f>
        <v>2.4179790534614956</v>
      </c>
      <c r="W5" s="237">
        <f>TOCA_current!X5*VLOOKUP(Init!$R$4,Init!$K:$M,3,FALSE)</f>
        <v>0</v>
      </c>
      <c r="X5" s="237">
        <f>IF(TOCA_current!AH5=0,SUM(LS_current!D6:AA6),0)</f>
        <v>248.57827630622575</v>
      </c>
      <c r="Y5" s="218">
        <f>TOCA_current!D5*SUM('Charges_NonSlice &amp; Excl LS'!P5:U5)</f>
        <v>185470.75895617277</v>
      </c>
      <c r="Z5" s="218">
        <f>TOCA_current!AI5*RT1SC!$C$4*VLOOKUP(Init!$R$4,Init!$K:$M,3,FALSE)</f>
        <v>4986.8947354319998</v>
      </c>
      <c r="AA5" s="219">
        <f t="shared" ref="AA5:AA68" si="1">+Y5/Z5</f>
        <v>37.19163302934767</v>
      </c>
      <c r="AB5" s="224">
        <f ca="1">IF(TOCA_current!E5=1,"",AA5/O5-1+RAND()/1000000000)</f>
        <v>8.2809393614978924E-2</v>
      </c>
      <c r="AC5" s="235">
        <f t="shared" ref="AC5:AC68" ca="1" si="2">IF(AB5="","",RANK(AB5,$AB$4:$AB$137))</f>
        <v>5</v>
      </c>
    </row>
    <row r="6" spans="1:29" x14ac:dyDescent="0.25">
      <c r="B6" s="27">
        <v>10024</v>
      </c>
      <c r="C6" s="28" t="s">
        <v>10</v>
      </c>
      <c r="D6" s="217">
        <f>IF(Init!$R$9="Yes",(TOCA_previous!AB6-(TOCA_previous!AB6/IF(TOCA_previous!Y6=0,1,TOCA_previous!Y6))*LDD_previous!D7),(TOCA_current!AI6-(TOCA_current!AI6/TOCA_current!AF6)*LDD_current!D7))*Rates_previous!$E$74*100*12</f>
        <v>34696047.865680002</v>
      </c>
      <c r="E6" s="218">
        <f>IF(Init!$R$9="Yes",(TOCA_previous!AB6-LDD_previous!D7),(TOCA_current!AI6-LDD_current!D7))*Rates_previous!$E$75*100*12</f>
        <v>-5335509.934080001</v>
      </c>
      <c r="F6" s="218"/>
      <c r="G6" s="218">
        <f>+SUMPRODUCT(LS_Demand_Rates_Restatement!$C$6:$Z$6,IF(Init!$R$9="Yes",Demand_previous!D7:AA7,Demand_current!D7:AA7))-SUMPRODUCT(LS_Demand_Rates_Restatement!$C$6:$Z$6,IF(Init!$R$9="Yes",LDD_previous!BB7:BY7,LDD_current!BB7:BY7))</f>
        <v>0</v>
      </c>
      <c r="H6" s="218">
        <f>-IRD!C7*Rates_previous!$H$32</f>
        <v>-3122392</v>
      </c>
      <c r="I6" s="218"/>
      <c r="J6" s="237">
        <f>IF(Init!$R$9="Yes",(TOCA_previous!S6/SUMPRODUCT(TOCA_previous!$D$4:$D$137,TOCA_previous!$S$4:$S$137)-TOCA_previous!Y6)*RT1SC!$C$3*VLOOKUP(Init!$R$3,Init!$K:$M,3,FALSE),V6)</f>
        <v>1.1129573740873928</v>
      </c>
      <c r="K6" s="237">
        <f>IF(Init!$R$9="Yes",TOCA_previous!W6*VLOOKUP(Init!$R$3,Init!$K:$M,3,FALSE),W6)</f>
        <v>0</v>
      </c>
      <c r="L6" s="237">
        <f>IF(Init!$R$9="No",X6,IF(TOCA_previous!AA6=0,SUM(LS_previous!D7:AA7),0))</f>
        <v>0</v>
      </c>
      <c r="M6" s="218">
        <f>+TOCA_previous!$D6*SUM('Charges_NonSlice &amp; Excl LS'!D6:I6)</f>
        <v>26238145.931600001</v>
      </c>
      <c r="N6" s="218">
        <f>IF(Init!$R$9="Yes",TOCA_previous!AB6*RT1SC!$C$3*VLOOKUP(Init!$R$3,Init!$K:$M,3,FALSE),Z6)</f>
        <v>919055.21472424804</v>
      </c>
      <c r="O6" s="219">
        <f t="shared" si="0"/>
        <v>28.549042006657299</v>
      </c>
      <c r="P6" s="217">
        <f>(TOCA_current!AI6-(TOCA_current!AI6/TOCA_current!AF6)*LDD_current!D7)*Rates_current!$E$74*100*12</f>
        <v>36850834.830149055</v>
      </c>
      <c r="Q6" s="218">
        <f>(TOCA_current!AI6-LDD_current!D7)*Rates_current!$E$75*100*12</f>
        <v>-5478262.8238245957</v>
      </c>
      <c r="R6" s="218"/>
      <c r="S6" s="218">
        <f>+SUMPRODUCT(LS_Demand_Rates_Restatement!$C$7:$Z$7,Demand_current!D7:AA7)-SUMPRODUCT(LS_Demand_Rates_Restatement!$C$7:$Z$7,LDD_current!BB7:BY7)</f>
        <v>0</v>
      </c>
      <c r="T6" s="218">
        <f>-IRD!G7*Rates_current!$H$32</f>
        <v>-3675055.3840000001</v>
      </c>
      <c r="U6" s="218"/>
      <c r="V6" s="237">
        <f>+(TOCA_current!S6/SUMPRODUCT(TOCA_current!$D$4:$D$137,TOCA_current!$S$4:$S$137)-TOCA_current!AF6)*RT1SC!$C$4*VLOOKUP(Init!$R$4,Init!$K:$M,3,FALSE)</f>
        <v>-0.3742616988111232</v>
      </c>
      <c r="W6" s="237">
        <f>TOCA_current!X6*VLOOKUP(Init!$R$4,Init!$K:$M,3,FALSE)</f>
        <v>41890.896000000001</v>
      </c>
      <c r="X6" s="237">
        <f>IF(TOCA_current!AH6=0,SUM(LS_current!D7:AA7),0)</f>
        <v>0</v>
      </c>
      <c r="Y6" s="218">
        <f>TOCA_current!D6*SUM('Charges_NonSlice &amp; Excl LS'!P6:U6)</f>
        <v>27697516.622324459</v>
      </c>
      <c r="Z6" s="218">
        <f>TOCA_current!AI6*RT1SC!$C$4*VLOOKUP(Init!$R$4,Init!$K:$M,3,FALSE)</f>
        <v>913178.32711927209</v>
      </c>
      <c r="AA6" s="219">
        <f t="shared" si="1"/>
        <v>30.330895729533484</v>
      </c>
      <c r="AB6" s="224">
        <f ca="1">IF(TOCA_current!E6=1,"",AA6/O6-1+RAND()/1000000000)</f>
        <v>6.2413783435916338E-2</v>
      </c>
      <c r="AC6" s="235">
        <f t="shared" ca="1" si="2"/>
        <v>114</v>
      </c>
    </row>
    <row r="7" spans="1:29" x14ac:dyDescent="0.25">
      <c r="B7" s="27">
        <v>10025</v>
      </c>
      <c r="C7" s="28" t="s">
        <v>11</v>
      </c>
      <c r="D7" s="217">
        <f>IF(Init!$R$9="Yes",(TOCA_previous!AB7-(TOCA_previous!AB7/IF(TOCA_previous!Y7=0,1,TOCA_previous!Y7))*LDD_previous!D8),(TOCA_current!AI7-(TOCA_current!AI7/TOCA_current!AF7)*LDD_current!D8))*Rates_previous!$E$74*100*12</f>
        <v>20690320.086107917</v>
      </c>
      <c r="E7" s="218">
        <f>IF(Init!$R$9="Yes",(TOCA_previous!AB7-LDD_previous!D8),(TOCA_current!AI7-LDD_current!D8))*Rates_previous!$E$75*100*12</f>
        <v>-3181728.6160687096</v>
      </c>
      <c r="F7" s="218"/>
      <c r="G7" s="218">
        <f>+SUMPRODUCT(LS_Demand_Rates_Restatement!$C$6:$Z$6,IF(Init!$R$9="Yes",Demand_previous!D8:AA8,Demand_current!D8:AA8))-SUMPRODUCT(LS_Demand_Rates_Restatement!$C$6:$Z$6,IF(Init!$R$9="Yes",LDD_previous!BB8:BY8,LDD_current!BB8:BY8))</f>
        <v>1028282.5174052827</v>
      </c>
      <c r="H7" s="218">
        <f>-IRD!C8*Rates_previous!$H$32</f>
        <v>-829008.57000000007</v>
      </c>
      <c r="I7" s="218"/>
      <c r="J7" s="237">
        <f>IF(Init!$R$9="Yes",(TOCA_previous!S7/SUMPRODUCT(TOCA_previous!$D$4:$D$137,TOCA_previous!$S$4:$S$137)-TOCA_previous!Y7)*RT1SC!$C$3*VLOOKUP(Init!$R$3,Init!$K:$M,3,FALSE),V7)</f>
        <v>0.81938803929104298</v>
      </c>
      <c r="K7" s="237">
        <f>IF(Init!$R$9="Yes",TOCA_previous!W7*VLOOKUP(Init!$R$3,Init!$K:$M,3,FALSE),W7)</f>
        <v>12281.519999999999</v>
      </c>
      <c r="L7" s="237">
        <f>IF(Init!$R$9="No",X7,IF(TOCA_previous!AA7=0,SUM(LS_previous!D8:AA8),0))</f>
        <v>35182.731912160089</v>
      </c>
      <c r="M7" s="218">
        <f>+TOCA_previous!$D7*SUM('Charges_NonSlice &amp; Excl LS'!D7:I7)</f>
        <v>17707865.41744449</v>
      </c>
      <c r="N7" s="218">
        <f>IF(Init!$R$9="Yes",TOCA_previous!AB7*RT1SC!$C$3*VLOOKUP(Init!$R$3,Init!$K:$M,3,FALSE),Z7)</f>
        <v>587015.21063631587</v>
      </c>
      <c r="O7" s="219">
        <f t="shared" si="0"/>
        <v>30.165939649586633</v>
      </c>
      <c r="P7" s="217">
        <f>(TOCA_current!AI7-(TOCA_current!AI7/TOCA_current!AF7)*LDD_current!D8)*Rates_current!$E$74*100*12</f>
        <v>21821976.689034585</v>
      </c>
      <c r="Q7" s="218">
        <f>(TOCA_current!AI7-LDD_current!D8)*Rates_current!$E$75*100*12</f>
        <v>-3244065.5466534938</v>
      </c>
      <c r="R7" s="218"/>
      <c r="S7" s="218">
        <f>+SUMPRODUCT(LS_Demand_Rates_Restatement!$C$7:$Z$7,Demand_current!D8:AA8)-SUMPRODUCT(LS_Demand_Rates_Restatement!$C$7:$Z$7,LDD_current!BB8:BY8)</f>
        <v>1120588.9737898717</v>
      </c>
      <c r="T7" s="218">
        <f>-IRD!G8*Rates_current!$H$32</f>
        <v>-975743.08689000004</v>
      </c>
      <c r="U7" s="218"/>
      <c r="V7" s="237">
        <f>+(TOCA_current!S7/SUMPRODUCT(TOCA_current!$D$4:$D$137,TOCA_current!$S$4:$S$137)-TOCA_current!AF7)*RT1SC!$C$4*VLOOKUP(Init!$R$4,Init!$K:$M,3,FALSE)</f>
        <v>0.66853276778816639</v>
      </c>
      <c r="W7" s="237">
        <f>TOCA_current!X7*VLOOKUP(Init!$R$4,Init!$K:$M,3,FALSE)</f>
        <v>30278.448</v>
      </c>
      <c r="X7" s="237">
        <f>IF(TOCA_current!AH7=0,SUM(LS_current!D8:AA8),0)</f>
        <v>23760.038775963287</v>
      </c>
      <c r="Y7" s="218">
        <f>TOCA_current!D7*SUM('Charges_NonSlice &amp; Excl LS'!P7:U7)</f>
        <v>18722757.029280961</v>
      </c>
      <c r="Z7" s="218">
        <f>TOCA_current!AI7*RT1SC!$C$4*VLOOKUP(Init!$R$4,Init!$K:$M,3,FALSE)</f>
        <v>580454.91859032004</v>
      </c>
      <c r="AA7" s="219">
        <f t="shared" si="1"/>
        <v>32.255316355576127</v>
      </c>
      <c r="AB7" s="224">
        <f ca="1">IF(TOCA_current!E7=1,"",AA7/O7-1+RAND()/1000000000)</f>
        <v>6.9262776259279069E-2</v>
      </c>
      <c r="AC7" s="235">
        <f t="shared" ca="1" si="2"/>
        <v>101</v>
      </c>
    </row>
    <row r="8" spans="1:29" x14ac:dyDescent="0.25">
      <c r="B8" s="27">
        <v>10027</v>
      </c>
      <c r="C8" s="28" t="s">
        <v>12</v>
      </c>
      <c r="D8" s="217">
        <f>IF(Init!$R$9="Yes",(TOCA_previous!AB8-(TOCA_previous!AB8/IF(TOCA_previous!Y8=0,1,TOCA_previous!Y8))*LDD_previous!D9),(TOCA_current!AI8-(TOCA_current!AI8/TOCA_current!AF8)*LDD_current!D9))*Rates_previous!$E$74*100*12</f>
        <v>18965140.495961852</v>
      </c>
      <c r="E8" s="218">
        <f>IF(Init!$R$9="Yes",(TOCA_previous!AB8-LDD_previous!D9),(TOCA_current!AI8-LDD_current!D9))*Rates_previous!$E$75*100*12</f>
        <v>-2916432.9006336001</v>
      </c>
      <c r="F8" s="218"/>
      <c r="G8" s="218">
        <f>+SUMPRODUCT(LS_Demand_Rates_Restatement!$C$6:$Z$6,IF(Init!$R$9="Yes",Demand_previous!D9:AA9,Demand_current!D9:AA9))-SUMPRODUCT(LS_Demand_Rates_Restatement!$C$6:$Z$6,IF(Init!$R$9="Yes",LDD_previous!BB9:BY9,LDD_current!BB9:BY9))</f>
        <v>776907.19900623069</v>
      </c>
      <c r="H8" s="218">
        <f>-IRD!C9*Rates_previous!$H$32</f>
        <v>-2096695.4000000001</v>
      </c>
      <c r="I8" s="218"/>
      <c r="J8" s="237">
        <f>IF(Init!$R$9="Yes",(TOCA_previous!S8/SUMPRODUCT(TOCA_previous!$D$4:$D$137,TOCA_previous!$S$4:$S$137)-TOCA_previous!Y8)*RT1SC!$C$3*VLOOKUP(Init!$R$3,Init!$K:$M,3,FALSE),V8)</f>
        <v>-1.2138068178187831</v>
      </c>
      <c r="K8" s="237">
        <f>IF(Init!$R$9="Yes",TOCA_previous!W8*VLOOKUP(Init!$R$3,Init!$K:$M,3,FALSE),W8)</f>
        <v>14471.519999999999</v>
      </c>
      <c r="L8" s="237">
        <f>IF(Init!$R$9="No",X8,IF(TOCA_previous!AA8=0,SUM(LS_previous!D9:AA9),0))</f>
        <v>-19550.754559199955</v>
      </c>
      <c r="M8" s="218">
        <f>+TOCA_previous!$D8*SUM('Charges_NonSlice &amp; Excl LS'!D8:I8)</f>
        <v>14728919.394334482</v>
      </c>
      <c r="N8" s="218">
        <f>IF(Init!$R$9="Yes",TOCA_previous!AB8*RT1SC!$C$3*VLOOKUP(Init!$R$3,Init!$K:$M,3,FALSE),Z8)</f>
        <v>538294.15121958009</v>
      </c>
      <c r="O8" s="219">
        <f t="shared" si="0"/>
        <v>27.362213319546704</v>
      </c>
      <c r="P8" s="217">
        <f>(TOCA_current!AI8-(TOCA_current!AI8/TOCA_current!AF8)*LDD_current!D9)*Rates_current!$E$74*100*12</f>
        <v>19973825.285060164</v>
      </c>
      <c r="Q8" s="218">
        <f>(TOCA_current!AI8-LDD_current!D9)*Rates_current!$E$75*100*12</f>
        <v>-2969318.4703427851</v>
      </c>
      <c r="R8" s="218"/>
      <c r="S8" s="218">
        <f>+SUMPRODUCT(LS_Demand_Rates_Restatement!$C$7:$Z$7,Demand_current!D9:AA9)-SUMPRODUCT(LS_Demand_Rates_Restatement!$C$7:$Z$7,LDD_current!BB9:BY9)</f>
        <v>857940.26260828797</v>
      </c>
      <c r="T8" s="218">
        <f>-IRD!G9*Rates_current!$H$32</f>
        <v>-2467810.4857999999</v>
      </c>
      <c r="U8" s="218"/>
      <c r="V8" s="237">
        <f>+(TOCA_current!S8/SUMPRODUCT(TOCA_current!$D$4:$D$137,TOCA_current!$S$4:$S$137)-TOCA_current!AF8)*RT1SC!$C$4*VLOOKUP(Init!$R$4,Init!$K:$M,3,FALSE)</f>
        <v>-0.94890754708546543</v>
      </c>
      <c r="W8" s="237">
        <f>TOCA_current!X8*VLOOKUP(Init!$R$4,Init!$K:$M,3,FALSE)</f>
        <v>939.88800000000003</v>
      </c>
      <c r="X8" s="237">
        <f>IF(TOCA_current!AH8=0,SUM(LS_current!D9:AA9),0)</f>
        <v>2.7411205723510648</v>
      </c>
      <c r="Y8" s="218">
        <f>TOCA_current!D8*SUM('Charges_NonSlice &amp; Excl LS'!P8:U8)</f>
        <v>15394636.591525668</v>
      </c>
      <c r="Z8" s="218">
        <f>TOCA_current!AI8*RT1SC!$C$4*VLOOKUP(Init!$R$4,Init!$K:$M,3,FALSE)</f>
        <v>532285.07313232799</v>
      </c>
      <c r="AA8" s="219">
        <f t="shared" si="1"/>
        <v>28.921789034836426</v>
      </c>
      <c r="AB8" s="224">
        <f ca="1">IF(TOCA_current!E8=1,"",AA8/O8-1+RAND()/1000000000)</f>
        <v>5.6997426158700099E-2</v>
      </c>
      <c r="AC8" s="235">
        <f t="shared" ca="1" si="2"/>
        <v>116</v>
      </c>
    </row>
    <row r="9" spans="1:29" x14ac:dyDescent="0.25">
      <c r="B9" s="27">
        <v>10029</v>
      </c>
      <c r="C9" s="28" t="s">
        <v>13</v>
      </c>
      <c r="D9" s="217">
        <f>IF(Init!$R$9="Yes",(TOCA_previous!AB9-(TOCA_previous!AB9/IF(TOCA_previous!Y9=0,1,TOCA_previous!Y9))*LDD_previous!D10),(TOCA_current!AI9-(TOCA_current!AI9/TOCA_current!AF9)*LDD_current!D10))*Rates_previous!$E$74*100*12</f>
        <v>5500195.0472866315</v>
      </c>
      <c r="E9" s="218">
        <f>IF(Init!$R$9="Yes",(TOCA_previous!AB9-LDD_previous!D10),(TOCA_current!AI9-LDD_current!D10))*Rates_previous!$E$75*100*12</f>
        <v>-845812.33654579183</v>
      </c>
      <c r="F9" s="218"/>
      <c r="G9" s="218">
        <f>+SUMPRODUCT(LS_Demand_Rates_Restatement!$C$6:$Z$6,IF(Init!$R$9="Yes",Demand_previous!D10:AA10,Demand_current!D10:AA10))-SUMPRODUCT(LS_Demand_Rates_Restatement!$C$6:$Z$6,IF(Init!$R$9="Yes",LDD_previous!BB10:BY10,LDD_current!BB10:BY10))</f>
        <v>254969.73470150295</v>
      </c>
      <c r="H9" s="218">
        <f>-IRD!C10*Rates_previous!$H$32</f>
        <v>0</v>
      </c>
      <c r="I9" s="218"/>
      <c r="J9" s="237">
        <f>IF(Init!$R$9="Yes",(TOCA_previous!S9/SUMPRODUCT(TOCA_previous!$D$4:$D$137,TOCA_previous!$S$4:$S$137)-TOCA_previous!Y9)*RT1SC!$C$3*VLOOKUP(Init!$R$3,Init!$K:$M,3,FALSE),V9)</f>
        <v>-0.57158967869155641</v>
      </c>
      <c r="K9" s="237">
        <f>IF(Init!$R$9="Yes",TOCA_previous!W9*VLOOKUP(Init!$R$3,Init!$K:$M,3,FALSE),W9)</f>
        <v>13613.04</v>
      </c>
      <c r="L9" s="237">
        <f>IF(Init!$R$9="No",X9,IF(TOCA_previous!AA9=0,SUM(LS_previous!D10:AA10),0))</f>
        <v>0</v>
      </c>
      <c r="M9" s="218">
        <f>+TOCA_previous!$D9*SUM('Charges_NonSlice &amp; Excl LS'!D9:I9)</f>
        <v>0</v>
      </c>
      <c r="N9" s="218">
        <f>IF(Init!$R$9="Yes",TOCA_previous!AB9*RT1SC!$C$3*VLOOKUP(Init!$R$3,Init!$K:$M,3,FALSE),Z9)</f>
        <v>154964.88448056002</v>
      </c>
      <c r="O9" s="219">
        <f t="shared" si="0"/>
        <v>0</v>
      </c>
      <c r="P9" s="217">
        <f>(TOCA_current!AI9-(TOCA_current!AI9/TOCA_current!AF9)*LDD_current!D10)*Rates_current!$E$74*100*12</f>
        <v>5799926.5823205821</v>
      </c>
      <c r="Q9" s="218">
        <f>(TOCA_current!AI9-LDD_current!D10)*Rates_current!$E$75*100*12</f>
        <v>-862219.87434715522</v>
      </c>
      <c r="R9" s="218"/>
      <c r="S9" s="218">
        <f>+SUMPRODUCT(LS_Demand_Rates_Restatement!$C$7:$Z$7,Demand_current!D10:AA10)-SUMPRODUCT(LS_Demand_Rates_Restatement!$C$7:$Z$7,LDD_current!BB10:BY10)</f>
        <v>-18109.877936419922</v>
      </c>
      <c r="T9" s="218">
        <f>-IRD!G10*Rates_current!$H$32</f>
        <v>0</v>
      </c>
      <c r="U9" s="218"/>
      <c r="V9" s="237">
        <f>+(TOCA_current!S9/SUMPRODUCT(TOCA_current!$D$4:$D$137,TOCA_current!$S$4:$S$137)-TOCA_current!AF9)*RT1SC!$C$4*VLOOKUP(Init!$R$4,Init!$K:$M,3,FALSE)</f>
        <v>2.2501800342311333</v>
      </c>
      <c r="W9" s="237">
        <f>TOCA_current!X9*VLOOKUP(Init!$R$4,Init!$K:$M,3,FALSE)</f>
        <v>19526.831999999999</v>
      </c>
      <c r="X9" s="237">
        <f>IF(TOCA_current!AH9=0,SUM(LS_current!D10:AA10),0)</f>
        <v>0</v>
      </c>
      <c r="Y9" s="218">
        <f>TOCA_current!D9*SUM('Charges_NonSlice &amp; Excl LS'!P9:U9)</f>
        <v>0</v>
      </c>
      <c r="Z9" s="218">
        <f>TOCA_current!AI9*RT1SC!$C$4*VLOOKUP(Init!$R$4,Init!$K:$M,3,FALSE)</f>
        <v>153225.86776272001</v>
      </c>
      <c r="AA9" s="219">
        <f t="shared" si="1"/>
        <v>0</v>
      </c>
      <c r="AB9" s="224" t="str">
        <f ca="1">IF(TOCA_current!E9=1,"",AA9/O9-1+RAND()/1000000000)</f>
        <v/>
      </c>
      <c r="AC9" s="235" t="str">
        <f t="shared" ca="1" si="2"/>
        <v/>
      </c>
    </row>
    <row r="10" spans="1:29" x14ac:dyDescent="0.25">
      <c r="B10" s="27">
        <v>10044</v>
      </c>
      <c r="C10" s="28" t="s">
        <v>14</v>
      </c>
      <c r="D10" s="217">
        <f>IF(Init!$R$9="Yes",(TOCA_previous!AB10-(TOCA_previous!AB10/IF(TOCA_previous!Y10=0,1,TOCA_previous!Y10))*LDD_previous!D11),(TOCA_current!AI10-(TOCA_current!AI10/TOCA_current!AF10)*LDD_current!D11))*Rates_previous!$E$74*100*12</f>
        <v>6743982.8248800002</v>
      </c>
      <c r="E10" s="218">
        <f>IF(Init!$R$9="Yes",(TOCA_previous!AB10-LDD_previous!D11),(TOCA_current!AI10-LDD_current!D11))*Rates_previous!$E$75*100*12</f>
        <v>-1037080.2892799999</v>
      </c>
      <c r="F10" s="218"/>
      <c r="G10" s="218">
        <f>+SUMPRODUCT(LS_Demand_Rates_Restatement!$C$6:$Z$6,IF(Init!$R$9="Yes",Demand_previous!D11:AA11,Demand_current!D11:AA11))-SUMPRODUCT(LS_Demand_Rates_Restatement!$C$6:$Z$6,IF(Init!$R$9="Yes",LDD_previous!BB11:BY11,LDD_current!BB11:BY11))</f>
        <v>374825.4918348291</v>
      </c>
      <c r="H10" s="218">
        <f>-IRD!C11*Rates_previous!$H$32</f>
        <v>0</v>
      </c>
      <c r="I10" s="218"/>
      <c r="J10" s="237">
        <f>IF(Init!$R$9="Yes",(TOCA_previous!S10/SUMPRODUCT(TOCA_previous!$D$4:$D$137,TOCA_previous!$S$4:$S$137)-TOCA_previous!Y10)*RT1SC!$C$3*VLOOKUP(Init!$R$3,Init!$K:$M,3,FALSE),V10)</f>
        <v>11.610716473305926</v>
      </c>
      <c r="K10" s="237">
        <f>IF(Init!$R$9="Yes",TOCA_previous!W10*VLOOKUP(Init!$R$3,Init!$K:$M,3,FALSE),W10)</f>
        <v>0</v>
      </c>
      <c r="L10" s="237">
        <f>IF(Init!$R$9="No",X10,IF(TOCA_previous!AA10=0,SUM(LS_previous!D11:AA11),0))</f>
        <v>9906.929495680015</v>
      </c>
      <c r="M10" s="218">
        <f>+TOCA_previous!$D10*SUM('Charges_NonSlice &amp; Excl LS'!D10:I10)</f>
        <v>6081728.0274348296</v>
      </c>
      <c r="N10" s="218">
        <f>IF(Init!$R$9="Yes",TOCA_previous!AB10*RT1SC!$C$3*VLOOKUP(Init!$R$3,Init!$K:$M,3,FALSE),Z10)</f>
        <v>178639.72885936801</v>
      </c>
      <c r="O10" s="219">
        <f t="shared" si="0"/>
        <v>34.044655498904149</v>
      </c>
      <c r="P10" s="217">
        <f>(TOCA_current!AI10-(TOCA_current!AI10/TOCA_current!AF10)*LDD_current!D11)*Rates_current!$E$74*100*12</f>
        <v>7128922.2566099474</v>
      </c>
      <c r="Q10" s="218">
        <f>(TOCA_current!AI10-LDD_current!D11)*Rates_current!$E$75*100*12</f>
        <v>-1059789.0102714957</v>
      </c>
      <c r="R10" s="218"/>
      <c r="S10" s="218">
        <f>+SUMPRODUCT(LS_Demand_Rates_Restatement!$C$7:$Z$7,Demand_current!D11:AA11)-SUMPRODUCT(LS_Demand_Rates_Restatement!$C$7:$Z$7,LDD_current!BB11:BY11)</f>
        <v>409406.04508278135</v>
      </c>
      <c r="T10" s="218">
        <f>-IRD!G11*Rates_current!$H$32</f>
        <v>0</v>
      </c>
      <c r="U10" s="218"/>
      <c r="V10" s="237">
        <f>+(TOCA_current!S10/SUMPRODUCT(TOCA_current!$D$4:$D$137,TOCA_current!$S$4:$S$137)-TOCA_current!AF10)*RT1SC!$C$4*VLOOKUP(Init!$R$4,Init!$K:$M,3,FALSE)</f>
        <v>-2.4763856346448323</v>
      </c>
      <c r="W10" s="237">
        <f>TOCA_current!X10*VLOOKUP(Init!$R$4,Init!$K:$M,3,FALSE)</f>
        <v>14765.904</v>
      </c>
      <c r="X10" s="237">
        <f>IF(TOCA_current!AH10=0,SUM(LS_current!D11:AA11),0)</f>
        <v>-2872.5282673809561</v>
      </c>
      <c r="Y10" s="218">
        <f>TOCA_current!D10*SUM('Charges_NonSlice &amp; Excl LS'!P10:U10)</f>
        <v>6478539.2914212327</v>
      </c>
      <c r="Z10" s="218">
        <f>TOCA_current!AI10*RT1SC!$C$4*VLOOKUP(Init!$R$4,Init!$K:$M,3,FALSE)</f>
        <v>176657.52568319999</v>
      </c>
      <c r="AA10" s="219">
        <f t="shared" si="1"/>
        <v>36.672874627708758</v>
      </c>
      <c r="AB10" s="224">
        <f ca="1">IF(TOCA_current!E10=1,"",AA10/O10-1+RAND()/1000000000)</f>
        <v>7.7199170303222805E-2</v>
      </c>
      <c r="AC10" s="235">
        <f t="shared" ca="1" si="2"/>
        <v>26</v>
      </c>
    </row>
    <row r="11" spans="1:29" x14ac:dyDescent="0.25">
      <c r="B11" s="27">
        <v>10046</v>
      </c>
      <c r="C11" s="28" t="s">
        <v>15</v>
      </c>
      <c r="D11" s="217">
        <f>IF(Init!$R$9="Yes",(TOCA_previous!AB11-(TOCA_previous!AB11/IF(TOCA_previous!Y11=0,1,TOCA_previous!Y11))*LDD_previous!D12),(TOCA_current!AI11-(TOCA_current!AI11/TOCA_current!AF11)*LDD_current!D12))*Rates_previous!$E$74*100*12</f>
        <v>25122851.524436399</v>
      </c>
      <c r="E11" s="218">
        <f>IF(Init!$R$9="Yes",(TOCA_previous!AB11-LDD_previous!D12),(TOCA_current!AI11-LDD_current!D12))*Rates_previous!$E$75*100*12</f>
        <v>-3863357.1293183994</v>
      </c>
      <c r="F11" s="218"/>
      <c r="G11" s="218">
        <f>+SUMPRODUCT(LS_Demand_Rates_Restatement!$C$6:$Z$6,IF(Init!$R$9="Yes",Demand_previous!D12:AA12,Demand_current!D12:AA12))-SUMPRODUCT(LS_Demand_Rates_Restatement!$C$6:$Z$6,IF(Init!$R$9="Yes",LDD_previous!BB12:BY12,LDD_current!BB12:BY12))</f>
        <v>1008737.3705130817</v>
      </c>
      <c r="H11" s="218">
        <f>-IRD!C12*Rates_previous!$H$32</f>
        <v>-410854.57</v>
      </c>
      <c r="I11" s="218"/>
      <c r="J11" s="237">
        <f>IF(Init!$R$9="Yes",(TOCA_previous!S11/SUMPRODUCT(TOCA_previous!$D$4:$D$137,TOCA_previous!$S$4:$S$137)-TOCA_previous!Y11)*RT1SC!$C$3*VLOOKUP(Init!$R$3,Init!$K:$M,3,FALSE),V11)</f>
        <v>4439.0058502293423</v>
      </c>
      <c r="K11" s="237">
        <f>IF(Init!$R$9="Yes",TOCA_previous!W11*VLOOKUP(Init!$R$3,Init!$K:$M,3,FALSE),W11)</f>
        <v>0</v>
      </c>
      <c r="L11" s="237">
        <f>IF(Init!$R$9="No",X11,IF(TOCA_previous!AA11=0,SUM(LS_previous!D12:AA12),0))</f>
        <v>0</v>
      </c>
      <c r="M11" s="218">
        <f>+TOCA_previous!$D11*SUM('Charges_NonSlice &amp; Excl LS'!D11:I11)</f>
        <v>0</v>
      </c>
      <c r="N11" s="218">
        <f>IF(Init!$R$9="Yes",TOCA_previous!AB11*RT1SC!$C$3*VLOOKUP(Init!$R$3,Init!$K:$M,3,FALSE),Z11)</f>
        <v>715562.50941982807</v>
      </c>
      <c r="O11" s="219">
        <f t="shared" si="0"/>
        <v>0</v>
      </c>
      <c r="P11" s="217">
        <f>(TOCA_current!AI11-(TOCA_current!AI11/TOCA_current!AF11)*LDD_current!D12)*Rates_current!$E$74*100*12</f>
        <v>26688721.561925713</v>
      </c>
      <c r="Q11" s="218">
        <f>(TOCA_current!AI11-LDD_current!D12)*Rates_current!$E$75*100*12</f>
        <v>-3967558.1794007402</v>
      </c>
      <c r="R11" s="218"/>
      <c r="S11" s="218">
        <f>+SUMPRODUCT(LS_Demand_Rates_Restatement!$C$7:$Z$7,Demand_current!D12:AA12)-SUMPRODUCT(LS_Demand_Rates_Restatement!$C$7:$Z$7,LDD_current!BB12:BY12)</f>
        <v>-81715.518976664753</v>
      </c>
      <c r="T11" s="218">
        <f>-IRD!G12*Rates_current!$H$32</f>
        <v>-483575.82889</v>
      </c>
      <c r="U11" s="218"/>
      <c r="V11" s="237">
        <f>+(TOCA_current!S11/SUMPRODUCT(TOCA_current!$D$4:$D$137,TOCA_current!$S$4:$S$137)-TOCA_current!AF11)*RT1SC!$C$4*VLOOKUP(Init!$R$4,Init!$K:$M,3,FALSE)</f>
        <v>0.3717424468671735</v>
      </c>
      <c r="W11" s="237">
        <f>TOCA_current!X11*VLOOKUP(Init!$R$4,Init!$K:$M,3,FALSE)</f>
        <v>10944.864</v>
      </c>
      <c r="X11" s="237">
        <f>IF(TOCA_current!AH11=0,SUM(LS_current!D12:AA12),0)</f>
        <v>0</v>
      </c>
      <c r="Y11" s="218">
        <f>TOCA_current!D11*SUM('Charges_NonSlice &amp; Excl LS'!P11:U11)</f>
        <v>0</v>
      </c>
      <c r="Z11" s="218">
        <f>TOCA_current!AI11*RT1SC!$C$4*VLOOKUP(Init!$R$4,Init!$K:$M,3,FALSE)</f>
        <v>711960.49821261596</v>
      </c>
      <c r="AA11" s="219">
        <f t="shared" si="1"/>
        <v>0</v>
      </c>
      <c r="AB11" s="224" t="str">
        <f ca="1">IF(TOCA_current!E11=1,"",AA11/O11-1+RAND()/1000000000)</f>
        <v/>
      </c>
      <c r="AC11" s="235" t="str">
        <f t="shared" ca="1" si="2"/>
        <v/>
      </c>
    </row>
    <row r="12" spans="1:29" x14ac:dyDescent="0.25">
      <c r="B12" s="27">
        <v>10047</v>
      </c>
      <c r="C12" s="28" t="s">
        <v>16</v>
      </c>
      <c r="D12" s="217">
        <f>IF(Init!$R$9="Yes",(TOCA_previous!AB12-(TOCA_previous!AB12/IF(TOCA_previous!Y12=0,1,TOCA_previous!Y12))*LDD_previous!D13),(TOCA_current!AI12-(TOCA_current!AI12/TOCA_current!AF12)*LDD_current!D13))*Rates_previous!$E$74*100*12</f>
        <v>50493506.412480012</v>
      </c>
      <c r="E12" s="218">
        <f>IF(Init!$R$9="Yes",(TOCA_previous!AB12-LDD_previous!D13),(TOCA_current!AI12-LDD_current!D13))*Rates_previous!$E$75*100*12</f>
        <v>-7764821.1148800012</v>
      </c>
      <c r="F12" s="218"/>
      <c r="G12" s="218">
        <f>+SUMPRODUCT(LS_Demand_Rates_Restatement!$C$6:$Z$6,IF(Init!$R$9="Yes",Demand_previous!D13:AA13,Demand_current!D13:AA13))-SUMPRODUCT(LS_Demand_Rates_Restatement!$C$6:$Z$6,IF(Init!$R$9="Yes",LDD_previous!BB13:BY13,LDD_current!BB13:BY13))</f>
        <v>1567262.8826697646</v>
      </c>
      <c r="H12" s="218">
        <f>-IRD!C13*Rates_previous!$H$32</f>
        <v>0</v>
      </c>
      <c r="I12" s="218"/>
      <c r="J12" s="237">
        <f>IF(Init!$R$9="Yes",(TOCA_previous!S12/SUMPRODUCT(TOCA_previous!$D$4:$D$137,TOCA_previous!$S$4:$S$137)-TOCA_previous!Y12)*RT1SC!$C$3*VLOOKUP(Init!$R$3,Init!$K:$M,3,FALSE),V12)</f>
        <v>40664.714449398431</v>
      </c>
      <c r="K12" s="237">
        <f>IF(Init!$R$9="Yes",TOCA_previous!W12*VLOOKUP(Init!$R$3,Init!$K:$M,3,FALSE),W12)</f>
        <v>0</v>
      </c>
      <c r="L12" s="237">
        <f>IF(Init!$R$9="No",X12,IF(TOCA_previous!AA12=0,SUM(LS_previous!D13:AA13),0))</f>
        <v>7643.1496492799997</v>
      </c>
      <c r="M12" s="218">
        <f>+TOCA_previous!$D12*SUM('Charges_NonSlice &amp; Excl LS'!D12:I12)</f>
        <v>44295948.18026977</v>
      </c>
      <c r="N12" s="218">
        <f>IF(Init!$R$9="Yes",TOCA_previous!AB12*RT1SC!$C$3*VLOOKUP(Init!$R$3,Init!$K:$M,3,FALSE),Z12)</f>
        <v>1337510.2708457282</v>
      </c>
      <c r="O12" s="219">
        <f t="shared" si="0"/>
        <v>33.118211609889741</v>
      </c>
      <c r="P12" s="217">
        <f>(TOCA_current!AI12-(TOCA_current!AI12/TOCA_current!AF12)*LDD_current!D13)*Rates_current!$E$74*100*12</f>
        <v>54271395.998671204</v>
      </c>
      <c r="Q12" s="218">
        <f>(TOCA_current!AI12-LDD_current!D13)*Rates_current!$E$75*100*12</f>
        <v>-8068011.8229869921</v>
      </c>
      <c r="R12" s="218"/>
      <c r="S12" s="218">
        <f>+SUMPRODUCT(LS_Demand_Rates_Restatement!$C$7:$Z$7,Demand_current!D13:AA13)-SUMPRODUCT(LS_Demand_Rates_Restatement!$C$7:$Z$7,LDD_current!BB13:BY13)</f>
        <v>1689741.2544541392</v>
      </c>
      <c r="T12" s="218">
        <f>-IRD!G13*Rates_current!$H$32</f>
        <v>0</v>
      </c>
      <c r="U12" s="218"/>
      <c r="V12" s="237">
        <f>+(TOCA_current!S12/SUMPRODUCT(TOCA_current!$D$4:$D$137,TOCA_current!$S$4:$S$137)-TOCA_current!AF12)*RT1SC!$C$4*VLOOKUP(Init!$R$4,Init!$K:$M,3,FALSE)</f>
        <v>17918.337473162825</v>
      </c>
      <c r="W12" s="237">
        <f>TOCA_current!X12*VLOOKUP(Init!$R$4,Init!$K:$M,3,FALSE)</f>
        <v>0</v>
      </c>
      <c r="X12" s="237">
        <f>IF(TOCA_current!AH12=0,SUM(LS_current!D13:AA13),0)</f>
        <v>318.43548356696556</v>
      </c>
      <c r="Y12" s="218">
        <f>TOCA_current!D12*SUM('Charges_NonSlice &amp; Excl LS'!P12:U12)</f>
        <v>47893125.43013835</v>
      </c>
      <c r="Z12" s="218">
        <f>TOCA_current!AI12*RT1SC!$C$4*VLOOKUP(Init!$R$4,Init!$K:$M,3,FALSE)</f>
        <v>1344866.7536819999</v>
      </c>
      <c r="AA12" s="219">
        <f t="shared" si="1"/>
        <v>35.611799681281219</v>
      </c>
      <c r="AB12" s="224">
        <f ca="1">IF(TOCA_current!E12=1,"",AA12/O12-1+RAND()/1000000000)</f>
        <v>7.5293560622322231E-2</v>
      </c>
      <c r="AC12" s="235">
        <f t="shared" ca="1" si="2"/>
        <v>69</v>
      </c>
    </row>
    <row r="13" spans="1:29" x14ac:dyDescent="0.25">
      <c r="B13" s="27">
        <v>10055</v>
      </c>
      <c r="C13" s="28" t="s">
        <v>17</v>
      </c>
      <c r="D13" s="217">
        <f>IF(Init!$R$9="Yes",(TOCA_previous!AB13-(TOCA_previous!AB13/IF(TOCA_previous!Y13=0,1,TOCA_previous!Y13))*LDD_previous!D14),(TOCA_current!AI13-(TOCA_current!AI13/TOCA_current!AF13)*LDD_current!D14))*Rates_previous!$E$74*100*12</f>
        <v>132253.41432000001</v>
      </c>
      <c r="E13" s="218">
        <f>IF(Init!$R$9="Yes",(TOCA_previous!AB13-LDD_previous!D14),(TOCA_current!AI13-LDD_current!D14))*Rates_previous!$E$75*100*12</f>
        <v>-20337.745920000001</v>
      </c>
      <c r="F13" s="218"/>
      <c r="G13" s="218">
        <f>+SUMPRODUCT(LS_Demand_Rates_Restatement!$C$6:$Z$6,IF(Init!$R$9="Yes",Demand_previous!D14:AA14,Demand_current!D14:AA14))-SUMPRODUCT(LS_Demand_Rates_Restatement!$C$6:$Z$6,IF(Init!$R$9="Yes",LDD_previous!BB14:BY14,LDD_current!BB14:BY14))</f>
        <v>9925.9889431089759</v>
      </c>
      <c r="H13" s="218">
        <f>-IRD!C14*Rates_previous!$H$32</f>
        <v>0</v>
      </c>
      <c r="I13" s="218"/>
      <c r="J13" s="237">
        <f>IF(Init!$R$9="Yes",(TOCA_previous!S13/SUMPRODUCT(TOCA_previous!$D$4:$D$137,TOCA_previous!$S$4:$S$137)-TOCA_previous!Y13)*RT1SC!$C$3*VLOOKUP(Init!$R$3,Init!$K:$M,3,FALSE),V13)</f>
        <v>0.76934656753186592</v>
      </c>
      <c r="K13" s="237">
        <f>IF(Init!$R$9="Yes",TOCA_previous!W13*VLOOKUP(Init!$R$3,Init!$K:$M,3,FALSE),W13)</f>
        <v>0</v>
      </c>
      <c r="L13" s="237">
        <f>IF(Init!$R$9="No",X13,IF(TOCA_previous!AA13=0,SUM(LS_previous!D14:AA14),0))</f>
        <v>-58.235884479999612</v>
      </c>
      <c r="M13" s="218">
        <f>+TOCA_previous!$D13*SUM('Charges_NonSlice &amp; Excl LS'!D13:I13)</f>
        <v>121841.65734310899</v>
      </c>
      <c r="N13" s="218">
        <f>IF(Init!$R$9="Yes",TOCA_previous!AB13*RT1SC!$C$3*VLOOKUP(Init!$R$3,Init!$K:$M,3,FALSE),Z13)</f>
        <v>3503.2286837519996</v>
      </c>
      <c r="O13" s="219">
        <f t="shared" si="0"/>
        <v>34.779818373893633</v>
      </c>
      <c r="P13" s="217">
        <f>(TOCA_current!AI13-(TOCA_current!AI13/TOCA_current!AF13)*LDD_current!D14)*Rates_current!$E$74*100*12</f>
        <v>139608.06085861148</v>
      </c>
      <c r="Q13" s="218">
        <f>(TOCA_current!AI13-LDD_current!D14)*Rates_current!$E$75*100*12</f>
        <v>-20754.201451150122</v>
      </c>
      <c r="R13" s="218"/>
      <c r="S13" s="218">
        <f>+SUMPRODUCT(LS_Demand_Rates_Restatement!$C$7:$Z$7,Demand_current!D14:AA14)-SUMPRODUCT(LS_Demand_Rates_Restatement!$C$7:$Z$7,LDD_current!BB14:BY14)</f>
        <v>10227.366144248577</v>
      </c>
      <c r="T13" s="218">
        <f>-IRD!G14*Rates_current!$H$32</f>
        <v>0</v>
      </c>
      <c r="U13" s="218"/>
      <c r="V13" s="237">
        <f>+(TOCA_current!S13/SUMPRODUCT(TOCA_current!$D$4:$D$137,TOCA_current!$S$4:$S$137)-TOCA_current!AF13)*RT1SC!$C$4*VLOOKUP(Init!$R$4,Init!$K:$M,3,FALSE)</f>
        <v>1.3532843153940901</v>
      </c>
      <c r="W13" s="237">
        <f>TOCA_current!X13*VLOOKUP(Init!$R$4,Init!$K:$M,3,FALSE)</f>
        <v>0</v>
      </c>
      <c r="X13" s="237">
        <f>IF(TOCA_current!AH13=0,SUM(LS_current!D14:AA14),0)</f>
        <v>-14.467203152877104</v>
      </c>
      <c r="Y13" s="218">
        <f>TOCA_current!D13*SUM('Charges_NonSlice &amp; Excl LS'!P13:U13)</f>
        <v>129081.22555170994</v>
      </c>
      <c r="Z13" s="218">
        <f>TOCA_current!AI13*RT1SC!$C$4*VLOOKUP(Init!$R$4,Init!$K:$M,3,FALSE)</f>
        <v>3459.5432112960002</v>
      </c>
      <c r="AA13" s="219">
        <f t="shared" si="1"/>
        <v>37.311638464360747</v>
      </c>
      <c r="AB13" s="224">
        <f ca="1">IF(TOCA_current!E13=1,"",AA13/O13-1+RAND()/1000000000)</f>
        <v>7.2795668113226547E-2</v>
      </c>
      <c r="AC13" s="235">
        <f t="shared" ca="1" si="2"/>
        <v>95</v>
      </c>
    </row>
    <row r="14" spans="1:29" x14ac:dyDescent="0.25">
      <c r="B14" s="27">
        <v>10057</v>
      </c>
      <c r="C14" s="28" t="s">
        <v>18</v>
      </c>
      <c r="D14" s="217">
        <f>IF(Init!$R$9="Yes",(TOCA_previous!AB14-(TOCA_previous!AB14/IF(TOCA_previous!Y14=0,1,TOCA_previous!Y14))*LDD_previous!D15),(TOCA_current!AI14-(TOCA_current!AI14/TOCA_current!AF14)*LDD_current!D15))*Rates_previous!$E$74*100*12</f>
        <v>6932243.9128799997</v>
      </c>
      <c r="E14" s="218">
        <f>IF(Init!$R$9="Yes",(TOCA_previous!AB14-LDD_previous!D15),(TOCA_current!AI14-LDD_current!D15))*Rates_previous!$E$75*100*12</f>
        <v>-1066030.8172800001</v>
      </c>
      <c r="F14" s="218"/>
      <c r="G14" s="218">
        <f>+SUMPRODUCT(LS_Demand_Rates_Restatement!$C$6:$Z$6,IF(Init!$R$9="Yes",Demand_previous!D15:AA15,Demand_current!D15:AA15))-SUMPRODUCT(LS_Demand_Rates_Restatement!$C$6:$Z$6,IF(Init!$R$9="Yes",LDD_previous!BB15:BY15,LDD_current!BB15:BY15))</f>
        <v>307963.05263717961</v>
      </c>
      <c r="H14" s="218">
        <f>-IRD!C15*Rates_previous!$H$32</f>
        <v>0</v>
      </c>
      <c r="I14" s="218"/>
      <c r="J14" s="237">
        <f>IF(Init!$R$9="Yes",(TOCA_previous!S14/SUMPRODUCT(TOCA_previous!$D$4:$D$137,TOCA_previous!$S$4:$S$137)-TOCA_previous!Y14)*RT1SC!$C$3*VLOOKUP(Init!$R$3,Init!$K:$M,3,FALSE),V14)</f>
        <v>1708.6845625078015</v>
      </c>
      <c r="K14" s="237">
        <f>IF(Init!$R$9="Yes",TOCA_previous!W14*VLOOKUP(Init!$R$3,Init!$K:$M,3,FALSE),W14)</f>
        <v>0</v>
      </c>
      <c r="L14" s="237">
        <f>IF(Init!$R$9="No",X14,IF(TOCA_previous!AA14=0,SUM(LS_previous!D15:AA15),0))</f>
        <v>-1532.2723363199993</v>
      </c>
      <c r="M14" s="218">
        <f>+TOCA_previous!$D14*SUM('Charges_NonSlice &amp; Excl LS'!D14:I14)</f>
        <v>6174176.148237179</v>
      </c>
      <c r="N14" s="218">
        <f>IF(Init!$R$9="Yes",TOCA_previous!AB14*RT1SC!$C$3*VLOOKUP(Init!$R$3,Init!$K:$M,3,FALSE),Z14)</f>
        <v>183626.53125616803</v>
      </c>
      <c r="O14" s="219">
        <f t="shared" si="0"/>
        <v>33.623551596821812</v>
      </c>
      <c r="P14" s="217">
        <f>(TOCA_current!AI14-(TOCA_current!AI14/TOCA_current!AF14)*LDD_current!D15)*Rates_current!$E$74*100*12</f>
        <v>7395266.7131416239</v>
      </c>
      <c r="Q14" s="218">
        <f>(TOCA_current!AI14-LDD_current!D15)*Rates_current!$E$75*100*12</f>
        <v>-1099383.9052385835</v>
      </c>
      <c r="R14" s="218"/>
      <c r="S14" s="218">
        <f>+SUMPRODUCT(LS_Demand_Rates_Restatement!$C$7:$Z$7,Demand_current!D15:AA15)-SUMPRODUCT(LS_Demand_Rates_Restatement!$C$7:$Z$7,LDD_current!BB15:BY15)</f>
        <v>336630.05672129634</v>
      </c>
      <c r="T14" s="218">
        <f>-IRD!G15*Rates_current!$H$32</f>
        <v>0</v>
      </c>
      <c r="U14" s="218"/>
      <c r="V14" s="237">
        <f>+(TOCA_current!S14/SUMPRODUCT(TOCA_current!$D$4:$D$137,TOCA_current!$S$4:$S$137)-TOCA_current!AF14)*RT1SC!$C$4*VLOOKUP(Init!$R$4,Init!$K:$M,3,FALSE)</f>
        <v>2.9711146398530954</v>
      </c>
      <c r="W14" s="237">
        <f>TOCA_current!X14*VLOOKUP(Init!$R$4,Init!$K:$M,3,FALSE)</f>
        <v>0</v>
      </c>
      <c r="X14" s="237">
        <f>IF(TOCA_current!AH14=0,SUM(LS_current!D15:AA15),0)</f>
        <v>-1159.0266975094828</v>
      </c>
      <c r="Y14" s="218">
        <f>TOCA_current!D14*SUM('Charges_NonSlice &amp; Excl LS'!P14:U14)</f>
        <v>6632512.8646243364</v>
      </c>
      <c r="Z14" s="218">
        <f>TOCA_current!AI14*RT1SC!$C$4*VLOOKUP(Init!$R$4,Init!$K:$M,3,FALSE)</f>
        <v>183257.64712886399</v>
      </c>
      <c r="AA14" s="219">
        <f t="shared" si="1"/>
        <v>36.192284297748593</v>
      </c>
      <c r="AB14" s="224">
        <f ca="1">IF(TOCA_current!E14=1,"",AA14/O14-1+RAND()/1000000000)</f>
        <v>7.6396828951535781E-2</v>
      </c>
      <c r="AC14" s="235">
        <f t="shared" ca="1" si="2"/>
        <v>44</v>
      </c>
    </row>
    <row r="15" spans="1:29" x14ac:dyDescent="0.25">
      <c r="B15" s="27">
        <v>10059</v>
      </c>
      <c r="C15" s="28" t="s">
        <v>19</v>
      </c>
      <c r="D15" s="217">
        <f>IF(Init!$R$9="Yes",(TOCA_previous!AB15-(TOCA_previous!AB15/IF(TOCA_previous!Y15=0,1,TOCA_previous!Y15))*LDD_previous!D16),(TOCA_current!AI15-(TOCA_current!AI15/TOCA_current!AF15)*LDD_current!D16))*Rates_previous!$E$74*100*12</f>
        <v>2536818.1607999997</v>
      </c>
      <c r="E15" s="218">
        <f>IF(Init!$R$9="Yes",(TOCA_previous!AB15-LDD_previous!D16),(TOCA_current!AI15-LDD_current!D16))*Rates_previous!$E$75*100*12</f>
        <v>-390108.36479999998</v>
      </c>
      <c r="F15" s="218"/>
      <c r="G15" s="218">
        <f>+SUMPRODUCT(LS_Demand_Rates_Restatement!$C$6:$Z$6,IF(Init!$R$9="Yes",Demand_previous!D16:AA16,Demand_current!D16:AA16))-SUMPRODUCT(LS_Demand_Rates_Restatement!$C$6:$Z$6,IF(Init!$R$9="Yes",LDD_previous!BB16:BY16,LDD_current!BB16:BY16))</f>
        <v>123732.94835106836</v>
      </c>
      <c r="H15" s="218">
        <f>-IRD!C16*Rates_previous!$H$32</f>
        <v>0</v>
      </c>
      <c r="I15" s="218"/>
      <c r="J15" s="237">
        <f>IF(Init!$R$9="Yes",(TOCA_previous!S15/SUMPRODUCT(TOCA_previous!$D$4:$D$137,TOCA_previous!$S$4:$S$137)-TOCA_previous!Y15)*RT1SC!$C$3*VLOOKUP(Init!$R$3,Init!$K:$M,3,FALSE),V15)</f>
        <v>0.7599295728172194</v>
      </c>
      <c r="K15" s="237">
        <f>IF(Init!$R$9="Yes",TOCA_previous!W15*VLOOKUP(Init!$R$3,Init!$K:$M,3,FALSE),W15)</f>
        <v>0</v>
      </c>
      <c r="L15" s="237">
        <f>IF(Init!$R$9="No",X15,IF(TOCA_previous!AA15=0,SUM(LS_previous!D16:AA16),0))</f>
        <v>-1909.2392111999925</v>
      </c>
      <c r="M15" s="218">
        <f>+TOCA_previous!$D15*SUM('Charges_NonSlice &amp; Excl LS'!D15:I15)</f>
        <v>2270442.744351068</v>
      </c>
      <c r="N15" s="218">
        <f>IF(Init!$R$9="Yes",TOCA_previous!AB15*RT1SC!$C$3*VLOOKUP(Init!$R$3,Init!$K:$M,3,FALSE),Z15)</f>
        <v>67197.162296880007</v>
      </c>
      <c r="O15" s="219">
        <f t="shared" si="0"/>
        <v>33.787777143328647</v>
      </c>
      <c r="P15" s="217">
        <f>(TOCA_current!AI15-(TOCA_current!AI15/TOCA_current!AF15)*LDD_current!D16)*Rates_current!$E$74*100*12</f>
        <v>2678048.9546619104</v>
      </c>
      <c r="Q15" s="218">
        <f>(TOCA_current!AI15-LDD_current!D16)*Rates_current!$E$75*100*12</f>
        <v>-398120.04521275382</v>
      </c>
      <c r="R15" s="218"/>
      <c r="S15" s="218">
        <f>+SUMPRODUCT(LS_Demand_Rates_Restatement!$C$7:$Z$7,Demand_current!D16:AA16)-SUMPRODUCT(LS_Demand_Rates_Restatement!$C$7:$Z$7,LDD_current!BB16:BY16)</f>
        <v>129038.18368709045</v>
      </c>
      <c r="T15" s="218">
        <f>-IRD!G16*Rates_current!$H$32</f>
        <v>0</v>
      </c>
      <c r="U15" s="218"/>
      <c r="V15" s="237">
        <f>+(TOCA_current!S15/SUMPRODUCT(TOCA_current!$D$4:$D$137,TOCA_current!$S$4:$S$137)-TOCA_current!AF15)*RT1SC!$C$4*VLOOKUP(Init!$R$4,Init!$K:$M,3,FALSE)</f>
        <v>87.852489374353382</v>
      </c>
      <c r="W15" s="237">
        <f>TOCA_current!X15*VLOOKUP(Init!$R$4,Init!$K:$M,3,FALSE)</f>
        <v>0</v>
      </c>
      <c r="X15" s="237">
        <f>IF(TOCA_current!AH15=0,SUM(LS_current!D16:AA16),0)</f>
        <v>-1073.5978704095276</v>
      </c>
      <c r="Y15" s="218">
        <f>TOCA_current!D15*SUM('Charges_NonSlice &amp; Excl LS'!P15:U15)</f>
        <v>2408967.0931362468</v>
      </c>
      <c r="Z15" s="218">
        <f>TOCA_current!AI15*RT1SC!$C$4*VLOOKUP(Init!$R$4,Init!$K:$M,3,FALSE)</f>
        <v>66363.117026616004</v>
      </c>
      <c r="AA15" s="219">
        <f t="shared" si="1"/>
        <v>36.299788211727481</v>
      </c>
      <c r="AB15" s="224">
        <f ca="1">IF(TOCA_current!E15=1,"",AA15/O15-1+RAND()/1000000000)</f>
        <v>7.4346740256938423E-2</v>
      </c>
      <c r="AC15" s="235">
        <f t="shared" ca="1" si="2"/>
        <v>81</v>
      </c>
    </row>
    <row r="16" spans="1:29" x14ac:dyDescent="0.25">
      <c r="B16" s="27">
        <v>10061</v>
      </c>
      <c r="C16" s="28" t="s">
        <v>20</v>
      </c>
      <c r="D16" s="217">
        <f>IF(Init!$R$9="Yes",(TOCA_previous!AB16-(TOCA_previous!AB16/IF(TOCA_previous!Y16=0,1,TOCA_previous!Y16))*LDD_previous!D17),(TOCA_current!AI16-(TOCA_current!AI16/TOCA_current!AF16)*LDD_current!D17))*Rates_previous!$E$74*100*12</f>
        <v>2904633.2614799999</v>
      </c>
      <c r="E16" s="218">
        <f>IF(Init!$R$9="Yes",(TOCA_previous!AB16-LDD_previous!D17),(TOCA_current!AI16-LDD_current!D17))*Rates_previous!$E$75*100*12</f>
        <v>-446670.45888000005</v>
      </c>
      <c r="F16" s="218"/>
      <c r="G16" s="218">
        <f>+SUMPRODUCT(LS_Demand_Rates_Restatement!$C$6:$Z$6,IF(Init!$R$9="Yes",Demand_previous!D17:AA17,Demand_current!D17:AA17))-SUMPRODUCT(LS_Demand_Rates_Restatement!$C$6:$Z$6,IF(Init!$R$9="Yes",LDD_previous!BB17:BY17,LDD_current!BB17:BY17))</f>
        <v>103924.70709967949</v>
      </c>
      <c r="H16" s="218">
        <f>-IRD!C17*Rates_previous!$H$32</f>
        <v>0</v>
      </c>
      <c r="I16" s="218"/>
      <c r="J16" s="237">
        <f>IF(Init!$R$9="Yes",(TOCA_previous!S16/SUMPRODUCT(TOCA_previous!$D$4:$D$137,TOCA_previous!$S$4:$S$137)-TOCA_previous!Y16)*RT1SC!$C$3*VLOOKUP(Init!$R$3,Init!$K:$M,3,FALSE),V16)</f>
        <v>-1.0907288868961598</v>
      </c>
      <c r="K16" s="237">
        <f>IF(Init!$R$9="Yes",TOCA_previous!W16*VLOOKUP(Init!$R$3,Init!$K:$M,3,FALSE),W16)</f>
        <v>0</v>
      </c>
      <c r="L16" s="237">
        <f>IF(Init!$R$9="No",X16,IF(TOCA_previous!AA16=0,SUM(LS_previous!D17:AA17),0))</f>
        <v>2640.9092132800056</v>
      </c>
      <c r="M16" s="218">
        <f>+TOCA_previous!$D16*SUM('Charges_NonSlice &amp; Excl LS'!D16:I16)</f>
        <v>2561887.5096996794</v>
      </c>
      <c r="N16" s="218">
        <f>IF(Init!$R$9="Yes",TOCA_previous!AB16*RT1SC!$C$3*VLOOKUP(Init!$R$3,Init!$K:$M,3,FALSE),Z16)</f>
        <v>76940.127479628005</v>
      </c>
      <c r="O16" s="219">
        <f t="shared" si="0"/>
        <v>33.2971570703208</v>
      </c>
      <c r="P16" s="217">
        <f>(TOCA_current!AI16-(TOCA_current!AI16/TOCA_current!AF16)*LDD_current!D17)*Rates_current!$E$74*100*12</f>
        <v>3070139.6787754572</v>
      </c>
      <c r="Q16" s="218">
        <f>(TOCA_current!AI16-LDD_current!D17)*Rates_current!$E$75*100*12</f>
        <v>-456408.44077768608</v>
      </c>
      <c r="R16" s="218"/>
      <c r="S16" s="218">
        <f>+SUMPRODUCT(LS_Demand_Rates_Restatement!$C$7:$Z$7,Demand_current!D17:AA17)-SUMPRODUCT(LS_Demand_Rates_Restatement!$C$7:$Z$7,LDD_current!BB17:BY17)</f>
        <v>111686.30215438035</v>
      </c>
      <c r="T16" s="218">
        <f>-IRD!G17*Rates_current!$H$32</f>
        <v>0</v>
      </c>
      <c r="U16" s="218"/>
      <c r="V16" s="237">
        <f>+(TOCA_current!S16/SUMPRODUCT(TOCA_current!$D$4:$D$137,TOCA_current!$S$4:$S$137)-TOCA_current!AF16)*RT1SC!$C$4*VLOOKUP(Init!$R$4,Init!$K:$M,3,FALSE)</f>
        <v>-1.0460445466068118</v>
      </c>
      <c r="W16" s="237">
        <f>TOCA_current!X16*VLOOKUP(Init!$R$4,Init!$K:$M,3,FALSE)</f>
        <v>0</v>
      </c>
      <c r="X16" s="237">
        <f>IF(TOCA_current!AH16=0,SUM(LS_current!D17:AA17),0)</f>
        <v>3503.58323988452</v>
      </c>
      <c r="Y16" s="218">
        <f>TOCA_current!D16*SUM('Charges_NonSlice &amp; Excl LS'!P16:U16)</f>
        <v>2725417.5401521516</v>
      </c>
      <c r="Z16" s="218">
        <f>TOCA_current!AI16*RT1SC!$C$4*VLOOKUP(Init!$R$4,Init!$K:$M,3,FALSE)</f>
        <v>76079.280939191987</v>
      </c>
      <c r="AA16" s="219">
        <f t="shared" si="1"/>
        <v>35.823387215377345</v>
      </c>
      <c r="AB16" s="224">
        <f ca="1">IF(TOCA_current!E16=1,"",AA16/O16-1+RAND()/1000000000)</f>
        <v>7.5869245230518578E-2</v>
      </c>
      <c r="AC16" s="235">
        <f t="shared" ca="1" si="2"/>
        <v>48</v>
      </c>
    </row>
    <row r="17" spans="2:29" x14ac:dyDescent="0.25">
      <c r="B17" s="27">
        <v>10062</v>
      </c>
      <c r="C17" s="28" t="s">
        <v>21</v>
      </c>
      <c r="D17" s="217">
        <f>IF(Init!$R$9="Yes",(TOCA_previous!AB17-(TOCA_previous!AB17/IF(TOCA_previous!Y17=0,1,TOCA_previous!Y17))*LDD_previous!D18),(TOCA_current!AI17-(TOCA_current!AI17/TOCA_current!AF17)*LDD_current!D18))*Rates_previous!$E$74*100*12</f>
        <v>1766594.9845199999</v>
      </c>
      <c r="E17" s="218">
        <f>IF(Init!$R$9="Yes",(TOCA_previous!AB17-LDD_previous!D18),(TOCA_current!AI17-LDD_current!D18))*Rates_previous!$E$75*100*12</f>
        <v>-271664.51712000003</v>
      </c>
      <c r="F17" s="218"/>
      <c r="G17" s="218">
        <f>+SUMPRODUCT(LS_Demand_Rates_Restatement!$C$6:$Z$6,IF(Init!$R$9="Yes",Demand_previous!D18:AA18,Demand_current!D18:AA18))-SUMPRODUCT(LS_Demand_Rates_Restatement!$C$6:$Z$6,IF(Init!$R$9="Yes",LDD_previous!BB18:BY18,LDD_current!BB18:BY18))</f>
        <v>130253.13909668803</v>
      </c>
      <c r="H17" s="218">
        <f>-IRD!C18*Rates_previous!$H$32</f>
        <v>0</v>
      </c>
      <c r="I17" s="218"/>
      <c r="J17" s="237">
        <f>IF(Init!$R$9="Yes",(TOCA_previous!S17/SUMPRODUCT(TOCA_previous!$D$4:$D$137,TOCA_previous!$S$4:$S$137)-TOCA_previous!Y17)*RT1SC!$C$3*VLOOKUP(Init!$R$3,Init!$K:$M,3,FALSE),V17)</f>
        <v>0.98670394534120154</v>
      </c>
      <c r="K17" s="237">
        <f>IF(Init!$R$9="Yes",TOCA_previous!W17*VLOOKUP(Init!$R$3,Init!$K:$M,3,FALSE),W17)</f>
        <v>0</v>
      </c>
      <c r="L17" s="237">
        <f>IF(Init!$R$9="No",X17,IF(TOCA_previous!AA17=0,SUM(LS_previous!D18:AA18),0))</f>
        <v>6436.3276427200053</v>
      </c>
      <c r="M17" s="218">
        <f>+TOCA_previous!$D17*SUM('Charges_NonSlice &amp; Excl LS'!D17:I17)</f>
        <v>1625183.606496688</v>
      </c>
      <c r="N17" s="218">
        <f>IF(Init!$R$9="Yes",TOCA_previous!AB17*RT1SC!$C$3*VLOOKUP(Init!$R$3,Init!$K:$M,3,FALSE),Z17)</f>
        <v>46794.906990971998</v>
      </c>
      <c r="O17" s="219">
        <f t="shared" si="0"/>
        <v>34.729924921321668</v>
      </c>
      <c r="P17" s="217">
        <f>(TOCA_current!AI17-(TOCA_current!AI17/TOCA_current!AF17)*LDD_current!D18)*Rates_current!$E$74*100*12</f>
        <v>1867381.5799953281</v>
      </c>
      <c r="Q17" s="218">
        <f>(TOCA_current!AI17-LDD_current!D18)*Rates_current!$E$75*100*12</f>
        <v>-277605.84352389455</v>
      </c>
      <c r="R17" s="218"/>
      <c r="S17" s="218">
        <f>+SUMPRODUCT(LS_Demand_Rates_Restatement!$C$7:$Z$7,Demand_current!D18:AA18)-SUMPRODUCT(LS_Demand_Rates_Restatement!$C$7:$Z$7,LDD_current!BB18:BY18)</f>
        <v>140752.64810803067</v>
      </c>
      <c r="T17" s="218">
        <f>-IRD!G18*Rates_current!$H$32</f>
        <v>0</v>
      </c>
      <c r="U17" s="218"/>
      <c r="V17" s="237">
        <f>+(TOCA_current!S17/SUMPRODUCT(TOCA_current!$D$4:$D$137,TOCA_current!$S$4:$S$137)-TOCA_current!AF17)*RT1SC!$C$4*VLOOKUP(Init!$R$4,Init!$K:$M,3,FALSE)</f>
        <v>-0.33879541492153148</v>
      </c>
      <c r="W17" s="237">
        <f>TOCA_current!X17*VLOOKUP(Init!$R$4,Init!$K:$M,3,FALSE)</f>
        <v>0</v>
      </c>
      <c r="X17" s="237">
        <f>IF(TOCA_current!AH17=0,SUM(LS_current!D18:AA18),0)</f>
        <v>6957.8886869054922</v>
      </c>
      <c r="Y17" s="218">
        <f>TOCA_current!D17*SUM('Charges_NonSlice &amp; Excl LS'!P17:U17)</f>
        <v>1730528.3845794643</v>
      </c>
      <c r="Z17" s="218">
        <f>TOCA_current!AI17*RT1SC!$C$4*VLOOKUP(Init!$R$4,Init!$K:$M,3,FALSE)</f>
        <v>46274.457422015999</v>
      </c>
      <c r="AA17" s="219">
        <f t="shared" si="1"/>
        <v>37.397054033444611</v>
      </c>
      <c r="AB17" s="224">
        <f ca="1">IF(TOCA_current!E17=1,"",AA17/O17-1+RAND()/1000000000)</f>
        <v>7.6796282169473859E-2</v>
      </c>
      <c r="AC17" s="235">
        <f t="shared" ca="1" si="2"/>
        <v>34</v>
      </c>
    </row>
    <row r="18" spans="2:29" x14ac:dyDescent="0.25">
      <c r="B18" s="27">
        <v>10064</v>
      </c>
      <c r="C18" s="28" t="s">
        <v>22</v>
      </c>
      <c r="D18" s="217">
        <f>IF(Init!$R$9="Yes",(TOCA_previous!AB18-(TOCA_previous!AB18/IF(TOCA_previous!Y18=0,1,TOCA_previous!Y18))*LDD_previous!D19),(TOCA_current!AI18-(TOCA_current!AI18/TOCA_current!AF18)*LDD_current!D19))*Rates_previous!$E$74*100*12</f>
        <v>4596865.1162400004</v>
      </c>
      <c r="E18" s="218">
        <f>IF(Init!$R$9="Yes",(TOCA_previous!AB18-LDD_previous!D19),(TOCA_current!AI18-LDD_current!D19))*Rates_previous!$E$75*100*12</f>
        <v>-706899.51744000008</v>
      </c>
      <c r="F18" s="218"/>
      <c r="G18" s="218">
        <f>+SUMPRODUCT(LS_Demand_Rates_Restatement!$C$6:$Z$6,IF(Init!$R$9="Yes",Demand_previous!D19:AA19,Demand_current!D19:AA19))-SUMPRODUCT(LS_Demand_Rates_Restatement!$C$6:$Z$6,IF(Init!$R$9="Yes",LDD_previous!BB19:BY19,LDD_current!BB19:BY19))</f>
        <v>169020.03482339747</v>
      </c>
      <c r="H18" s="218">
        <f>-IRD!C19*Rates_previous!$H$32</f>
        <v>0</v>
      </c>
      <c r="I18" s="218"/>
      <c r="J18" s="237">
        <f>IF(Init!$R$9="Yes",(TOCA_previous!S18/SUMPRODUCT(TOCA_previous!$D$4:$D$137,TOCA_previous!$S$4:$S$137)-TOCA_previous!Y18)*RT1SC!$C$3*VLOOKUP(Init!$R$3,Init!$K:$M,3,FALSE),V18)</f>
        <v>1952.16293164286</v>
      </c>
      <c r="K18" s="237">
        <f>IF(Init!$R$9="Yes",TOCA_previous!W18*VLOOKUP(Init!$R$3,Init!$K:$M,3,FALSE),W18)</f>
        <v>0</v>
      </c>
      <c r="L18" s="237">
        <f>IF(Init!$R$9="No",X18,IF(TOCA_previous!AA18=0,SUM(LS_previous!D19:AA19),0))</f>
        <v>-986.01641535999852</v>
      </c>
      <c r="M18" s="218">
        <f>+TOCA_previous!$D18*SUM('Charges_NonSlice &amp; Excl LS'!D18:I18)</f>
        <v>4058985.6336233979</v>
      </c>
      <c r="N18" s="218">
        <f>IF(Init!$R$9="Yes",TOCA_previous!AB18*RT1SC!$C$3*VLOOKUP(Init!$R$3,Init!$K:$M,3,FALSE),Z18)</f>
        <v>121765.247523864</v>
      </c>
      <c r="O18" s="219">
        <f t="shared" si="0"/>
        <v>33.334516343244019</v>
      </c>
      <c r="P18" s="217">
        <f>(TOCA_current!AI18-(TOCA_current!AI18/TOCA_current!AF18)*LDD_current!D19)*Rates_current!$E$74*100*12</f>
        <v>4874648.1249798499</v>
      </c>
      <c r="Q18" s="218">
        <f>(TOCA_current!AI18-LDD_current!D19)*Rates_current!$E$75*100*12</f>
        <v>-724667.53400265833</v>
      </c>
      <c r="R18" s="218"/>
      <c r="S18" s="218">
        <f>+SUMPRODUCT(LS_Demand_Rates_Restatement!$C$7:$Z$7,Demand_current!D19:AA19)-SUMPRODUCT(LS_Demand_Rates_Restatement!$C$7:$Z$7,LDD_current!BB19:BY19)</f>
        <v>187390.50067105598</v>
      </c>
      <c r="T18" s="218">
        <f>-IRD!G19*Rates_current!$H$32</f>
        <v>0</v>
      </c>
      <c r="U18" s="218"/>
      <c r="V18" s="237">
        <f>+(TOCA_current!S18/SUMPRODUCT(TOCA_current!$D$4:$D$137,TOCA_current!$S$4:$S$137)-TOCA_current!AF18)*RT1SC!$C$4*VLOOKUP(Init!$R$4,Init!$K:$M,3,FALSE)</f>
        <v>1539.0683909786887</v>
      </c>
      <c r="W18" s="237">
        <f>TOCA_current!X18*VLOOKUP(Init!$R$4,Init!$K:$M,3,FALSE)</f>
        <v>0</v>
      </c>
      <c r="X18" s="237">
        <f>IF(TOCA_current!AH18=0,SUM(LS_current!D19:AA19),0)</f>
        <v>-13.59384342127214</v>
      </c>
      <c r="Y18" s="218">
        <f>TOCA_current!D18*SUM('Charges_NonSlice &amp; Excl LS'!P18:U18)</f>
        <v>4337371.0916482471</v>
      </c>
      <c r="Z18" s="218">
        <f>TOCA_current!AI18*RT1SC!$C$4*VLOOKUP(Init!$R$4,Init!$K:$M,3,FALSE)</f>
        <v>120795.71712775198</v>
      </c>
      <c r="AA18" s="219">
        <f t="shared" si="1"/>
        <v>35.906662874985045</v>
      </c>
      <c r="AB18" s="224">
        <f ca="1">IF(TOCA_current!E18=1,"",AA18/O18-1+RAND()/1000000000)</f>
        <v>7.7161657566414729E-2</v>
      </c>
      <c r="AC18" s="235">
        <f t="shared" ca="1" si="2"/>
        <v>28</v>
      </c>
    </row>
    <row r="19" spans="2:29" x14ac:dyDescent="0.25">
      <c r="B19" s="27">
        <v>10065</v>
      </c>
      <c r="C19" s="28" t="s">
        <v>23</v>
      </c>
      <c r="D19" s="217">
        <f>IF(Init!$R$9="Yes",(TOCA_previous!AB19-(TOCA_previous!AB19/IF(TOCA_previous!Y19=0,1,TOCA_previous!Y19))*LDD_previous!D20),(TOCA_current!AI19-(TOCA_current!AI19/TOCA_current!AF19)*LDD_current!D20))*Rates_previous!$E$74*100*12</f>
        <v>697616.7577974</v>
      </c>
      <c r="E19" s="218">
        <f>IF(Init!$R$9="Yes",(TOCA_previous!AB19-LDD_previous!D20),(TOCA_current!AI19-LDD_current!D20))*Rates_previous!$E$75*100*12</f>
        <v>-107278.53373439997</v>
      </c>
      <c r="F19" s="218"/>
      <c r="G19" s="218">
        <f>+SUMPRODUCT(LS_Demand_Rates_Restatement!$C$6:$Z$6,IF(Init!$R$9="Yes",Demand_previous!D20:AA20,Demand_current!D20:AA20))-SUMPRODUCT(LS_Demand_Rates_Restatement!$C$6:$Z$6,IF(Init!$R$9="Yes",LDD_previous!BB20:BY20,LDD_current!BB20:BY20))</f>
        <v>121887.0954509351</v>
      </c>
      <c r="H19" s="218">
        <f>-IRD!C20*Rates_previous!$H$32</f>
        <v>0</v>
      </c>
      <c r="I19" s="218"/>
      <c r="J19" s="237">
        <f>IF(Init!$R$9="Yes",(TOCA_previous!S19/SUMPRODUCT(TOCA_previous!$D$4:$D$137,TOCA_previous!$S$4:$S$137)-TOCA_previous!Y19)*RT1SC!$C$3*VLOOKUP(Init!$R$3,Init!$K:$M,3,FALSE),V19)</f>
        <v>3309.0882493829445</v>
      </c>
      <c r="K19" s="237">
        <f>IF(Init!$R$9="Yes",TOCA_previous!W19*VLOOKUP(Init!$R$3,Init!$K:$M,3,FALSE),W19)</f>
        <v>0</v>
      </c>
      <c r="L19" s="237">
        <f>IF(Init!$R$9="No",X19,IF(TOCA_previous!AA19=0,SUM(LS_previous!D20:AA20),0))</f>
        <v>3042.7896875200026</v>
      </c>
      <c r="M19" s="218">
        <f>+TOCA_previous!$D19*SUM('Charges_NonSlice &amp; Excl LS'!D19:I19)</f>
        <v>712225.31951393513</v>
      </c>
      <c r="N19" s="218">
        <f>IF(Init!$R$9="Yes",TOCA_previous!AB19*RT1SC!$C$3*VLOOKUP(Init!$R$3,Init!$K:$M,3,FALSE),Z19)</f>
        <v>19554.498898451999</v>
      </c>
      <c r="O19" s="219">
        <f t="shared" si="0"/>
        <v>36.422580972929829</v>
      </c>
      <c r="P19" s="217">
        <f>(TOCA_current!AI19-(TOCA_current!AI19/TOCA_current!AF19)*LDD_current!D20)*Rates_current!$E$74*100*12</f>
        <v>732864.34692052857</v>
      </c>
      <c r="Q19" s="218">
        <f>(TOCA_current!AI19-LDD_current!D20)*Rates_current!$E$75*100*12</f>
        <v>-108947.9661762383</v>
      </c>
      <c r="R19" s="218"/>
      <c r="S19" s="218">
        <f>+SUMPRODUCT(LS_Demand_Rates_Restatement!$C$7:$Z$7,Demand_current!D20:AA20)-SUMPRODUCT(LS_Demand_Rates_Restatement!$C$7:$Z$7,LDD_current!BB20:BY20)</f>
        <v>130278.88080884014</v>
      </c>
      <c r="T19" s="218">
        <f>-IRD!G20*Rates_current!$H$32</f>
        <v>0</v>
      </c>
      <c r="U19" s="218"/>
      <c r="V19" s="237">
        <f>+(TOCA_current!S19/SUMPRODUCT(TOCA_current!$D$4:$D$137,TOCA_current!$S$4:$S$137)-TOCA_current!AF19)*RT1SC!$C$4*VLOOKUP(Init!$R$4,Init!$K:$M,3,FALSE)</f>
        <v>1459.8991011773969</v>
      </c>
      <c r="W19" s="237">
        <f>TOCA_current!X19*VLOOKUP(Init!$R$4,Init!$K:$M,3,FALSE)</f>
        <v>0</v>
      </c>
      <c r="X19" s="237">
        <f>IF(TOCA_current!AH19=0,SUM(LS_current!D20:AA20),0)</f>
        <v>3380.1131853227594</v>
      </c>
      <c r="Y19" s="218">
        <f>TOCA_current!D19*SUM('Charges_NonSlice &amp; Excl LS'!P19:U19)</f>
        <v>754195.26155313046</v>
      </c>
      <c r="Z19" s="218">
        <f>TOCA_current!AI19*RT1SC!$C$4*VLOOKUP(Init!$R$4,Init!$K:$M,3,FALSE)</f>
        <v>19217.639859912</v>
      </c>
      <c r="AA19" s="219">
        <f t="shared" si="1"/>
        <v>39.244947196995916</v>
      </c>
      <c r="AB19" s="224">
        <f ca="1">IF(TOCA_current!E19=1,"",AA19/O19-1+RAND()/1000000000)</f>
        <v>7.7489462769681383E-2</v>
      </c>
      <c r="AC19" s="235">
        <f t="shared" ca="1" si="2"/>
        <v>20</v>
      </c>
    </row>
    <row r="20" spans="2:29" x14ac:dyDescent="0.25">
      <c r="B20" s="27">
        <v>10066</v>
      </c>
      <c r="C20" s="28" t="s">
        <v>24</v>
      </c>
      <c r="D20" s="217">
        <f>IF(Init!$R$9="Yes",(TOCA_previous!AB20-(TOCA_previous!AB20/IF(TOCA_previous!Y20=0,1,TOCA_previous!Y20))*LDD_previous!D21),(TOCA_current!AI20-(TOCA_current!AI20/TOCA_current!AF20)*LDD_current!D21))*Rates_previous!$E$74*100*12</f>
        <v>8093344.1731200004</v>
      </c>
      <c r="E20" s="218">
        <f>IF(Init!$R$9="Yes",(TOCA_previous!AB20-LDD_previous!D21),(TOCA_current!AI20-LDD_current!D21))*Rates_previous!$E$75*100*12</f>
        <v>-1244583.1987199998</v>
      </c>
      <c r="F20" s="218"/>
      <c r="G20" s="218">
        <f>+SUMPRODUCT(LS_Demand_Rates_Restatement!$C$6:$Z$6,IF(Init!$R$9="Yes",Demand_previous!D21:AA21,Demand_current!D21:AA21))-SUMPRODUCT(LS_Demand_Rates_Restatement!$C$6:$Z$6,IF(Init!$R$9="Yes",LDD_previous!BB21:BY21,LDD_current!BB21:BY21))</f>
        <v>489757.88252029906</v>
      </c>
      <c r="H20" s="218">
        <f>-IRD!C21*Rates_previous!$H$32</f>
        <v>0</v>
      </c>
      <c r="I20" s="218"/>
      <c r="J20" s="237">
        <f>IF(Init!$R$9="Yes",(TOCA_previous!S20/SUMPRODUCT(TOCA_previous!$D$4:$D$137,TOCA_previous!$S$4:$S$137)-TOCA_previous!Y20)*RT1SC!$C$3*VLOOKUP(Init!$R$3,Init!$K:$M,3,FALSE),V20)</f>
        <v>0.72445159275099369</v>
      </c>
      <c r="K20" s="237">
        <f>IF(Init!$R$9="Yes",TOCA_previous!W20*VLOOKUP(Init!$R$3,Init!$K:$M,3,FALSE),W20)</f>
        <v>5913</v>
      </c>
      <c r="L20" s="237">
        <f>IF(Init!$R$9="No",X20,IF(TOCA_previous!AA20=0,SUM(LS_previous!D21:AA21),0))</f>
        <v>-5062.9835676799703</v>
      </c>
      <c r="M20" s="218">
        <f>+TOCA_previous!$D20*SUM('Charges_NonSlice &amp; Excl LS'!D20:I20)</f>
        <v>7338518.8569203001</v>
      </c>
      <c r="N20" s="218">
        <f>IF(Init!$R$9="Yes",TOCA_previous!AB20*RT1SC!$C$3*VLOOKUP(Init!$R$3,Init!$K:$M,3,FALSE),Z20)</f>
        <v>214382.635038432</v>
      </c>
      <c r="O20" s="219">
        <f t="shared" si="0"/>
        <v>34.230938786645368</v>
      </c>
      <c r="P20" s="217">
        <f>(TOCA_current!AI20-(TOCA_current!AI20/TOCA_current!AF20)*LDD_current!D21)*Rates_current!$E$74*100*12</f>
        <v>8554954.2399547361</v>
      </c>
      <c r="Q20" s="218">
        <f>(TOCA_current!AI20-LDD_current!D21)*Rates_current!$E$75*100*12</f>
        <v>-1271783.610555318</v>
      </c>
      <c r="R20" s="218"/>
      <c r="S20" s="218">
        <f>+SUMPRODUCT(LS_Demand_Rates_Restatement!$C$7:$Z$7,Demand_current!D21:AA21)-SUMPRODUCT(LS_Demand_Rates_Restatement!$C$7:$Z$7,LDD_current!BB21:BY21)</f>
        <v>518847.41321722756</v>
      </c>
      <c r="T20" s="218">
        <f>-IRD!G21*Rates_current!$H$32</f>
        <v>0</v>
      </c>
      <c r="U20" s="218"/>
      <c r="V20" s="237">
        <f>+(TOCA_current!S20/SUMPRODUCT(TOCA_current!$D$4:$D$137,TOCA_current!$S$4:$S$137)-TOCA_current!AF20)*RT1SC!$C$4*VLOOKUP(Init!$R$4,Init!$K:$M,3,FALSE)</f>
        <v>-2.0784036192569904</v>
      </c>
      <c r="W20" s="237">
        <f>TOCA_current!X20*VLOOKUP(Init!$R$4,Init!$K:$M,3,FALSE)</f>
        <v>0</v>
      </c>
      <c r="X20" s="237">
        <f>IF(TOCA_current!AH20=0,SUM(LS_current!D21:AA21),0)</f>
        <v>3242.5787372932955</v>
      </c>
      <c r="Y20" s="218">
        <f>TOCA_current!D20*SUM('Charges_NonSlice &amp; Excl LS'!P20:U20)</f>
        <v>7802018.0426166458</v>
      </c>
      <c r="Z20" s="218">
        <f>TOCA_current!AI20*RT1SC!$C$4*VLOOKUP(Init!$R$4,Init!$K:$M,3,FALSE)</f>
        <v>211995.16476170401</v>
      </c>
      <c r="AA20" s="219">
        <f t="shared" si="1"/>
        <v>36.80281128763766</v>
      </c>
      <c r="AB20" s="224">
        <f ca="1">IF(TOCA_current!E20=1,"",AA20/O20-1+RAND()/1000000000)</f>
        <v>7.5132982244635188E-2</v>
      </c>
      <c r="AC20" s="235">
        <f t="shared" ca="1" si="2"/>
        <v>71</v>
      </c>
    </row>
    <row r="21" spans="2:29" x14ac:dyDescent="0.25">
      <c r="B21" s="27">
        <v>10067</v>
      </c>
      <c r="C21" s="28" t="s">
        <v>25</v>
      </c>
      <c r="D21" s="217">
        <f>IF(Init!$R$9="Yes",(TOCA_previous!AB21-(TOCA_previous!AB21/IF(TOCA_previous!Y21=0,1,TOCA_previous!Y21))*LDD_previous!D22),(TOCA_current!AI21-(TOCA_current!AI21/TOCA_current!AF21)*LDD_current!D22))*Rates_previous!$E$74*100*12</f>
        <v>5252719.6815599995</v>
      </c>
      <c r="E21" s="218">
        <f>IF(Init!$R$9="Yes",(TOCA_previous!AB21-LDD_previous!D22),(TOCA_current!AI21-LDD_current!D22))*Rates_previous!$E$75*100*12</f>
        <v>-807755.91935999994</v>
      </c>
      <c r="F21" s="218"/>
      <c r="G21" s="218">
        <f>+SUMPRODUCT(LS_Demand_Rates_Restatement!$C$6:$Z$6,IF(Init!$R$9="Yes",Demand_previous!D22:AA22,Demand_current!D22:AA22))-SUMPRODUCT(LS_Demand_Rates_Restatement!$C$6:$Z$6,IF(Init!$R$9="Yes",LDD_previous!BB22:BY22,LDD_current!BB22:BY22))</f>
        <v>377794.56688215805</v>
      </c>
      <c r="H21" s="218">
        <f>-IRD!C22*Rates_previous!$H$32</f>
        <v>0</v>
      </c>
      <c r="I21" s="218"/>
      <c r="J21" s="237">
        <f>IF(Init!$R$9="Yes",(TOCA_previous!S21/SUMPRODUCT(TOCA_previous!$D$4:$D$137,TOCA_previous!$S$4:$S$137)-TOCA_previous!Y21)*RT1SC!$C$3*VLOOKUP(Init!$R$3,Init!$K:$M,3,FALSE),V21)</f>
        <v>-3.0185848031975762</v>
      </c>
      <c r="K21" s="237">
        <f>IF(Init!$R$9="Yes",TOCA_previous!W21*VLOOKUP(Init!$R$3,Init!$K:$M,3,FALSE),W21)</f>
        <v>8470.92</v>
      </c>
      <c r="L21" s="237">
        <f>IF(Init!$R$9="No",X21,IF(TOCA_previous!AA21=0,SUM(LS_previous!D22:AA22),0))</f>
        <v>-51.719863839990012</v>
      </c>
      <c r="M21" s="218">
        <f>+TOCA_previous!$D21*SUM('Charges_NonSlice &amp; Excl LS'!D21:I21)</f>
        <v>4822758.3290821575</v>
      </c>
      <c r="N21" s="218">
        <f>IF(Init!$R$9="Yes",TOCA_previous!AB21*RT1SC!$C$3*VLOOKUP(Init!$R$3,Init!$K:$M,3,FALSE),Z21)</f>
        <v>139138.02037371599</v>
      </c>
      <c r="O21" s="219">
        <f t="shared" si="0"/>
        <v>34.661685685397359</v>
      </c>
      <c r="P21" s="217">
        <f>(TOCA_current!AI21-(TOCA_current!AI21/TOCA_current!AF21)*LDD_current!D22)*Rates_current!$E$74*100*12</f>
        <v>5552143.2713805949</v>
      </c>
      <c r="Q21" s="218">
        <f>(TOCA_current!AI21-LDD_current!D22)*Rates_current!$E$75*100*12</f>
        <v>-825384.28820797394</v>
      </c>
      <c r="R21" s="218"/>
      <c r="S21" s="218">
        <f>+SUMPRODUCT(LS_Demand_Rates_Restatement!$C$7:$Z$7,Demand_current!D22:AA22)-SUMPRODUCT(LS_Demand_Rates_Restatement!$C$7:$Z$7,LDD_current!BB22:BY22)</f>
        <v>407827.30157411855</v>
      </c>
      <c r="T21" s="218">
        <f>-IRD!G22*Rates_current!$H$32</f>
        <v>0</v>
      </c>
      <c r="U21" s="218"/>
      <c r="V21" s="237">
        <f>+(TOCA_current!S21/SUMPRODUCT(TOCA_current!$D$4:$D$137,TOCA_current!$S$4:$S$137)-TOCA_current!AF21)*RT1SC!$C$4*VLOOKUP(Init!$R$4,Init!$K:$M,3,FALSE)</f>
        <v>-0.50430708025536386</v>
      </c>
      <c r="W21" s="237">
        <f>TOCA_current!X21*VLOOKUP(Init!$R$4,Init!$K:$M,3,FALSE)</f>
        <v>0</v>
      </c>
      <c r="X21" s="237">
        <f>IF(TOCA_current!AH21=0,SUM(LS_current!D22:AA22),0)</f>
        <v>9976.2093143279526</v>
      </c>
      <c r="Y21" s="218">
        <f>TOCA_current!D21*SUM('Charges_NonSlice &amp; Excl LS'!P21:U21)</f>
        <v>5134586.2847467391</v>
      </c>
      <c r="Z21" s="218">
        <f>TOCA_current!AI21*RT1SC!$C$4*VLOOKUP(Init!$R$4,Init!$K:$M,3,FALSE)</f>
        <v>137584.31600952</v>
      </c>
      <c r="AA21" s="219">
        <f t="shared" si="1"/>
        <v>37.31956107839688</v>
      </c>
      <c r="AB21" s="224">
        <f ca="1">IF(TOCA_current!E21=1,"",AA21/O21-1+RAND()/1000000000)</f>
        <v>7.6680500252302095E-2</v>
      </c>
      <c r="AC21" s="235">
        <f t="shared" ca="1" si="2"/>
        <v>39</v>
      </c>
    </row>
    <row r="22" spans="2:29" x14ac:dyDescent="0.25">
      <c r="B22" s="27">
        <v>10068</v>
      </c>
      <c r="C22" s="28" t="s">
        <v>26</v>
      </c>
      <c r="D22" s="217">
        <f>IF(Init!$R$9="Yes",(TOCA_previous!AB22-(TOCA_previous!AB22/IF(TOCA_previous!Y22=0,1,TOCA_previous!Y22))*LDD_previous!D23),(TOCA_current!AI22-(TOCA_current!AI22/TOCA_current!AF22)*LDD_current!D23))*Rates_previous!$E$74*100*12</f>
        <v>921302.69939999981</v>
      </c>
      <c r="E22" s="218">
        <f>IF(Init!$R$9="Yes",(TOCA_previous!AB22-LDD_previous!D23),(TOCA_current!AI22-LDD_current!D23))*Rates_previous!$E$75*100*12</f>
        <v>-141676.6464</v>
      </c>
      <c r="F22" s="218"/>
      <c r="G22" s="218">
        <f>+SUMPRODUCT(LS_Demand_Rates_Restatement!$C$6:$Z$6,IF(Init!$R$9="Yes",Demand_previous!D23:AA23,Demand_current!D23:AA23))-SUMPRODUCT(LS_Demand_Rates_Restatement!$C$6:$Z$6,IF(Init!$R$9="Yes",LDD_previous!BB23:BY23,LDD_current!BB23:BY23))</f>
        <v>31271.341811538467</v>
      </c>
      <c r="H22" s="218">
        <f>-IRD!C23*Rates_previous!$H$32</f>
        <v>0</v>
      </c>
      <c r="I22" s="218"/>
      <c r="J22" s="237">
        <f>IF(Init!$R$9="Yes",(TOCA_previous!S22/SUMPRODUCT(TOCA_previous!$D$4:$D$137,TOCA_previous!$S$4:$S$137)-TOCA_previous!Y22)*RT1SC!$C$3*VLOOKUP(Init!$R$3,Init!$K:$M,3,FALSE),V22)</f>
        <v>614.38170714145451</v>
      </c>
      <c r="K22" s="237">
        <f>IF(Init!$R$9="Yes",TOCA_previous!W22*VLOOKUP(Init!$R$3,Init!$K:$M,3,FALSE),W22)</f>
        <v>0</v>
      </c>
      <c r="L22" s="237">
        <f>IF(Init!$R$9="No",X22,IF(TOCA_previous!AA22=0,SUM(LS_previous!D23:AA23),0))</f>
        <v>-1354.6888215999966</v>
      </c>
      <c r="M22" s="218">
        <f>+TOCA_previous!$D22*SUM('Charges_NonSlice &amp; Excl LS'!D22:I22)</f>
        <v>810897.39481153828</v>
      </c>
      <c r="N22" s="218">
        <f>IF(Init!$R$9="Yes",TOCA_previous!AB22*RT1SC!$C$3*VLOOKUP(Init!$R$3,Init!$K:$M,3,FALSE),Z22)</f>
        <v>24404.164229339996</v>
      </c>
      <c r="O22" s="219">
        <f t="shared" si="0"/>
        <v>33.227828955381064</v>
      </c>
      <c r="P22" s="217">
        <f>(TOCA_current!AI22-(TOCA_current!AI22/TOCA_current!AF22)*LDD_current!D23)*Rates_current!$E$74*100*12</f>
        <v>923789.50908570585</v>
      </c>
      <c r="Q22" s="218">
        <f>(TOCA_current!AI22-LDD_current!D23)*Rates_current!$E$75*100*12</f>
        <v>-137330.99258101464</v>
      </c>
      <c r="R22" s="218"/>
      <c r="S22" s="218">
        <f>+SUMPRODUCT(LS_Demand_Rates_Restatement!$C$7:$Z$7,Demand_current!D23:AA23)-SUMPRODUCT(LS_Demand_Rates_Restatement!$C$7:$Z$7,LDD_current!BB23:BY23)</f>
        <v>32839.520531980059</v>
      </c>
      <c r="T22" s="218">
        <f>-IRD!G23*Rates_current!$H$32</f>
        <v>0</v>
      </c>
      <c r="U22" s="218"/>
      <c r="V22" s="237">
        <f>+(TOCA_current!S22/SUMPRODUCT(TOCA_current!$D$4:$D$137,TOCA_current!$S$4:$S$137)-TOCA_current!AF22)*RT1SC!$C$4*VLOOKUP(Init!$R$4,Init!$K:$M,3,FALSE)</f>
        <v>1202.6444139633047</v>
      </c>
      <c r="W22" s="237">
        <f>TOCA_current!X22*VLOOKUP(Init!$R$4,Init!$K:$M,3,FALSE)</f>
        <v>0</v>
      </c>
      <c r="X22" s="237">
        <f>IF(TOCA_current!AH22=0,SUM(LS_current!D23:AA23),0)</f>
        <v>158.18401743521804</v>
      </c>
      <c r="Y22" s="218">
        <f>TOCA_current!D22*SUM('Charges_NonSlice &amp; Excl LS'!P22:U22)</f>
        <v>819298.0370366713</v>
      </c>
      <c r="Z22" s="218">
        <f>TOCA_current!AI22*RT1SC!$C$4*VLOOKUP(Init!$R$4,Init!$K:$M,3,FALSE)</f>
        <v>22891.871036447999</v>
      </c>
      <c r="AA22" s="219">
        <f t="shared" si="1"/>
        <v>35.789911437654034</v>
      </c>
      <c r="AB22" s="224">
        <f ca="1">IF(TOCA_current!E22=1,"",AA22/O22-1+RAND()/1000000000)</f>
        <v>7.7106527642331363E-2</v>
      </c>
      <c r="AC22" s="235">
        <f t="shared" ca="1" si="2"/>
        <v>29</v>
      </c>
    </row>
    <row r="23" spans="2:29" x14ac:dyDescent="0.25">
      <c r="B23" s="27">
        <v>10070</v>
      </c>
      <c r="C23" s="28" t="s">
        <v>27</v>
      </c>
      <c r="D23" s="217">
        <f>IF(Init!$R$9="Yes",(TOCA_previous!AB23-(TOCA_previous!AB23/IF(TOCA_previous!Y23=0,1,TOCA_previous!Y23))*LDD_previous!D24),(TOCA_current!AI23-(TOCA_current!AI23/TOCA_current!AF23)*LDD_current!D24))*Rates_previous!$E$74*100*12</f>
        <v>119075.13815999999</v>
      </c>
      <c r="E23" s="218">
        <f>IF(Init!$R$9="Yes",(TOCA_previous!AB23-LDD_previous!D24),(TOCA_current!AI23-LDD_current!D24))*Rates_previous!$E$75*100*12</f>
        <v>-18311.208959999996</v>
      </c>
      <c r="F23" s="218"/>
      <c r="G23" s="218">
        <f>+SUMPRODUCT(LS_Demand_Rates_Restatement!$C$6:$Z$6,IF(Init!$R$9="Yes",Demand_previous!D24:AA24,Demand_current!D24:AA24))-SUMPRODUCT(LS_Demand_Rates_Restatement!$C$6:$Z$6,IF(Init!$R$9="Yes",LDD_previous!BB24:BY24,LDD_current!BB24:BY24))</f>
        <v>6051.1465256944457</v>
      </c>
      <c r="H23" s="218">
        <f>-IRD!C24*Rates_previous!$H$32</f>
        <v>0</v>
      </c>
      <c r="I23" s="218"/>
      <c r="J23" s="237">
        <f>IF(Init!$R$9="Yes",(TOCA_previous!S23/SUMPRODUCT(TOCA_previous!$D$4:$D$137,TOCA_previous!$S$4:$S$137)-TOCA_previous!Y23)*RT1SC!$C$3*VLOOKUP(Init!$R$3,Init!$K:$M,3,FALSE),V23)</f>
        <v>-0.5542886884215622</v>
      </c>
      <c r="K23" s="237">
        <f>IF(Init!$R$9="Yes",TOCA_previous!W23*VLOOKUP(Init!$R$3,Init!$K:$M,3,FALSE),W23)</f>
        <v>0</v>
      </c>
      <c r="L23" s="237">
        <f>IF(Init!$R$9="No",X23,IF(TOCA_previous!AA23=0,SUM(LS_previous!D24:AA24),0))</f>
        <v>172.76857376000041</v>
      </c>
      <c r="M23" s="218">
        <f>+TOCA_previous!$D23*SUM('Charges_NonSlice &amp; Excl LS'!D23:I23)</f>
        <v>106815.07572569443</v>
      </c>
      <c r="N23" s="218">
        <f>IF(Init!$R$9="Yes",TOCA_previous!AB23*RT1SC!$C$3*VLOOKUP(Init!$R$3,Init!$K:$M,3,FALSE),Z23)</f>
        <v>3154.1525159759999</v>
      </c>
      <c r="O23" s="219">
        <f t="shared" si="0"/>
        <v>33.864905132097675</v>
      </c>
      <c r="P23" s="217">
        <f>(TOCA_current!AI23-(TOCA_current!AI23/TOCA_current!AF23)*LDD_current!D24)*Rates_current!$E$74*100*12</f>
        <v>125746.26758186991</v>
      </c>
      <c r="Q23" s="218">
        <f>(TOCA_current!AI23-LDD_current!D24)*Rates_current!$E$75*100*12</f>
        <v>-18693.500597844439</v>
      </c>
      <c r="R23" s="218"/>
      <c r="S23" s="218">
        <f>+SUMPRODUCT(LS_Demand_Rates_Restatement!$C$7:$Z$7,Demand_current!D24:AA24)-SUMPRODUCT(LS_Demand_Rates_Restatement!$C$7:$Z$7,LDD_current!BB24:BY24)</f>
        <v>6460.6168709579779</v>
      </c>
      <c r="T23" s="218">
        <f>-IRD!G24*Rates_current!$H$32</f>
        <v>0</v>
      </c>
      <c r="U23" s="218"/>
      <c r="V23" s="237">
        <f>+(TOCA_current!S23/SUMPRODUCT(TOCA_current!$D$4:$D$137,TOCA_current!$S$4:$S$137)-TOCA_current!AF23)*RT1SC!$C$4*VLOOKUP(Init!$R$4,Init!$K:$M,3,FALSE)</f>
        <v>2.2779796414133493</v>
      </c>
      <c r="W23" s="237">
        <f>TOCA_current!X23*VLOOKUP(Init!$R$4,Init!$K:$M,3,FALSE)</f>
        <v>0</v>
      </c>
      <c r="X23" s="237">
        <f>IF(TOCA_current!AH23=0,SUM(LS_current!D24:AA24),0)</f>
        <v>210.95354042258589</v>
      </c>
      <c r="Y23" s="218">
        <f>TOCA_current!D23*SUM('Charges_NonSlice &amp; Excl LS'!P23:U23)</f>
        <v>113513.38385498345</v>
      </c>
      <c r="Z23" s="218">
        <f>TOCA_current!AI23*RT1SC!$C$4*VLOOKUP(Init!$R$4,Init!$K:$M,3,FALSE)</f>
        <v>3116.0424669120002</v>
      </c>
      <c r="AA23" s="219">
        <f t="shared" si="1"/>
        <v>36.42870245201609</v>
      </c>
      <c r="AB23" s="224">
        <f ca="1">IF(TOCA_current!E23=1,"",AA23/O23-1+RAND()/1000000000)</f>
        <v>7.5706614666831443E-2</v>
      </c>
      <c r="AC23" s="235">
        <f t="shared" ca="1" si="2"/>
        <v>51</v>
      </c>
    </row>
    <row r="24" spans="2:29" x14ac:dyDescent="0.25">
      <c r="B24" s="27">
        <v>10071</v>
      </c>
      <c r="C24" s="28" t="s">
        <v>28</v>
      </c>
      <c r="D24" s="217">
        <f>IF(Init!$R$9="Yes",(TOCA_previous!AB24-(TOCA_previous!AB24/IF(TOCA_previous!Y24=0,1,TOCA_previous!Y24))*LDD_previous!D25),(TOCA_current!AI24-(TOCA_current!AI24/TOCA_current!AF24)*LDD_current!D25))*Rates_previous!$E$74*100*12</f>
        <v>656560.54440000001</v>
      </c>
      <c r="E24" s="218">
        <f>IF(Init!$R$9="Yes",(TOCA_previous!AB24-LDD_previous!D25),(TOCA_current!AI24-LDD_current!D25))*Rates_previous!$E$75*100*12</f>
        <v>-100964.9664</v>
      </c>
      <c r="F24" s="218"/>
      <c r="G24" s="218">
        <f>+SUMPRODUCT(LS_Demand_Rates_Restatement!$C$6:$Z$6,IF(Init!$R$9="Yes",Demand_previous!D25:AA25,Demand_current!D25:AA25))-SUMPRODUCT(LS_Demand_Rates_Restatement!$C$6:$Z$6,IF(Init!$R$9="Yes",LDD_previous!BB25:BY25,LDD_current!BB25:BY25))</f>
        <v>25734.922728952995</v>
      </c>
      <c r="H24" s="218">
        <f>-IRD!C25*Rates_previous!$H$32</f>
        <v>0</v>
      </c>
      <c r="I24" s="218"/>
      <c r="J24" s="237">
        <f>IF(Init!$R$9="Yes",(TOCA_previous!S24/SUMPRODUCT(TOCA_previous!$D$4:$D$137,TOCA_previous!$S$4:$S$137)-TOCA_previous!Y24)*RT1SC!$C$3*VLOOKUP(Init!$R$3,Init!$K:$M,3,FALSE),V24)</f>
        <v>4096.7945620945238</v>
      </c>
      <c r="K24" s="237">
        <f>IF(Init!$R$9="Yes",TOCA_previous!W24*VLOOKUP(Init!$R$3,Init!$K:$M,3,FALSE),W24)</f>
        <v>0</v>
      </c>
      <c r="L24" s="237">
        <f>IF(Init!$R$9="No",X24,IF(TOCA_previous!AA24=0,SUM(LS_previous!D25:AA25),0))</f>
        <v>-808.31340159999968</v>
      </c>
      <c r="M24" s="218">
        <f>+TOCA_previous!$D24*SUM('Charges_NonSlice &amp; Excl LS'!D24:I24)</f>
        <v>581330.50072895293</v>
      </c>
      <c r="N24" s="218">
        <f>IF(Init!$R$9="Yes",TOCA_previous!AB24*RT1SC!$C$3*VLOOKUP(Init!$R$3,Init!$K:$M,3,FALSE),Z24)</f>
        <v>17391.473358840001</v>
      </c>
      <c r="O24" s="219">
        <f t="shared" si="0"/>
        <v>33.42617895185203</v>
      </c>
      <c r="P24" s="217">
        <f>(TOCA_current!AI24-(TOCA_current!AI24/TOCA_current!AF24)*LDD_current!D25)*Rates_current!$E$74*100*12</f>
        <v>672049.44189916691</v>
      </c>
      <c r="Q24" s="218">
        <f>(TOCA_current!AI24-LDD_current!D25)*Rates_current!$E$75*100*12</f>
        <v>-99907.193155802437</v>
      </c>
      <c r="R24" s="218"/>
      <c r="S24" s="218">
        <f>+SUMPRODUCT(LS_Demand_Rates_Restatement!$C$7:$Z$7,Demand_current!D25:AA25)-SUMPRODUCT(LS_Demand_Rates_Restatement!$C$7:$Z$7,LDD_current!BB25:BY25)</f>
        <v>28694.801544658123</v>
      </c>
      <c r="T24" s="218">
        <f>-IRD!G25*Rates_current!$H$32</f>
        <v>0</v>
      </c>
      <c r="U24" s="218"/>
      <c r="V24" s="237">
        <f>+(TOCA_current!S24/SUMPRODUCT(TOCA_current!$D$4:$D$137,TOCA_current!$S$4:$S$137)-TOCA_current!AF24)*RT1SC!$C$4*VLOOKUP(Init!$R$4,Init!$K:$M,3,FALSE)</f>
        <v>0.81422421259686928</v>
      </c>
      <c r="W24" s="237">
        <f>TOCA_current!X24*VLOOKUP(Init!$R$4,Init!$K:$M,3,FALSE)</f>
        <v>0</v>
      </c>
      <c r="X24" s="237">
        <f>IF(TOCA_current!AH24=0,SUM(LS_current!D25:AA25),0)</f>
        <v>-70.079121560390718</v>
      </c>
      <c r="Y24" s="218">
        <f>TOCA_current!D24*SUM('Charges_NonSlice &amp; Excl LS'!P24:U24)</f>
        <v>600837.05028802261</v>
      </c>
      <c r="Z24" s="218">
        <f>TOCA_current!AI24*RT1SC!$C$4*VLOOKUP(Init!$R$4,Init!$K:$M,3,FALSE)</f>
        <v>16653.652160759997</v>
      </c>
      <c r="AA24" s="219">
        <f t="shared" si="1"/>
        <v>36.078395566813803</v>
      </c>
      <c r="AB24" s="224">
        <f ca="1">IF(TOCA_current!E24=1,"",AA24/O24-1+RAND()/1000000000)</f>
        <v>7.9345492124070549E-2</v>
      </c>
      <c r="AC24" s="235">
        <f t="shared" ca="1" si="2"/>
        <v>10</v>
      </c>
    </row>
    <row r="25" spans="2:29" x14ac:dyDescent="0.25">
      <c r="B25" s="27">
        <v>10072</v>
      </c>
      <c r="C25" s="28" t="s">
        <v>29</v>
      </c>
      <c r="D25" s="217">
        <f>IF(Init!$R$9="Yes",(TOCA_previous!AB25-(TOCA_previous!AB25/IF(TOCA_previous!Y25=0,1,TOCA_previous!Y25))*LDD_previous!D26),(TOCA_current!AI25-(TOCA_current!AI25/TOCA_current!AF25)*LDD_current!D26))*Rates_previous!$E$74*100*12</f>
        <v>7964150.0014800001</v>
      </c>
      <c r="E25" s="218">
        <f>IF(Init!$R$9="Yes",(TOCA_previous!AB25-LDD_previous!D26),(TOCA_current!AI25-LDD_current!D26))*Rates_previous!$E$75*100*12</f>
        <v>-1224715.89888</v>
      </c>
      <c r="F25" s="218"/>
      <c r="G25" s="218">
        <f>+SUMPRODUCT(LS_Demand_Rates_Restatement!$C$6:$Z$6,IF(Init!$R$9="Yes",Demand_previous!D26:AA26,Demand_current!D26:AA26))-SUMPRODUCT(LS_Demand_Rates_Restatement!$C$6:$Z$6,IF(Init!$R$9="Yes",LDD_previous!BB26:BY26,LDD_current!BB26:BY26))</f>
        <v>425893.95714556618</v>
      </c>
      <c r="H25" s="218">
        <f>-IRD!C26*Rates_previous!$H$32</f>
        <v>0</v>
      </c>
      <c r="I25" s="218"/>
      <c r="J25" s="237">
        <f>IF(Init!$R$9="Yes",(TOCA_previous!S25/SUMPRODUCT(TOCA_previous!$D$4:$D$137,TOCA_previous!$S$4:$S$137)-TOCA_previous!Y25)*RT1SC!$C$3*VLOOKUP(Init!$R$3,Init!$K:$M,3,FALSE),V25)</f>
        <v>-2.2404782405803236</v>
      </c>
      <c r="K25" s="237">
        <f>IF(Init!$R$9="Yes",TOCA_previous!W25*VLOOKUP(Init!$R$3,Init!$K:$M,3,FALSE),W25)</f>
        <v>0</v>
      </c>
      <c r="L25" s="237">
        <f>IF(Init!$R$9="No",X25,IF(TOCA_previous!AA25=0,SUM(LS_previous!D26:AA26),0))</f>
        <v>-1626.41114671997</v>
      </c>
      <c r="M25" s="218">
        <f>+TOCA_previous!$D25*SUM('Charges_NonSlice &amp; Excl LS'!D25:I25)</f>
        <v>7165328.059745566</v>
      </c>
      <c r="N25" s="218">
        <f>IF(Init!$R$9="Yes",TOCA_previous!AB25*RT1SC!$C$3*VLOOKUP(Init!$R$3,Init!$K:$M,3,FALSE),Z25)</f>
        <v>210960.44189362801</v>
      </c>
      <c r="O25" s="219">
        <f t="shared" si="0"/>
        <v>33.96526853768404</v>
      </c>
      <c r="P25" s="217">
        <f>(TOCA_current!AI25-(TOCA_current!AI25/TOCA_current!AF25)*LDD_current!D26)*Rates_current!$E$74*100*12</f>
        <v>8418069.0313469134</v>
      </c>
      <c r="Q25" s="218">
        <f>(TOCA_current!AI25-LDD_current!D26)*Rates_current!$E$75*100*12</f>
        <v>-1251434.1896289242</v>
      </c>
      <c r="R25" s="218"/>
      <c r="S25" s="218">
        <f>+SUMPRODUCT(LS_Demand_Rates_Restatement!$C$7:$Z$7,Demand_current!D26:AA26)-SUMPRODUCT(LS_Demand_Rates_Restatement!$C$7:$Z$7,LDD_current!BB26:BY26)</f>
        <v>461863.06473350234</v>
      </c>
      <c r="T25" s="218">
        <f>-IRD!G26*Rates_current!$H$32</f>
        <v>0</v>
      </c>
      <c r="U25" s="218"/>
      <c r="V25" s="237">
        <f>+(TOCA_current!S25/SUMPRODUCT(TOCA_current!$D$4:$D$137,TOCA_current!$S$4:$S$137)-TOCA_current!AF25)*RT1SC!$C$4*VLOOKUP(Init!$R$4,Init!$K:$M,3,FALSE)</f>
        <v>-0.63303837546402464</v>
      </c>
      <c r="W25" s="237">
        <f>TOCA_current!X25*VLOOKUP(Init!$R$4,Init!$K:$M,3,FALSE)</f>
        <v>3513.6000000000004</v>
      </c>
      <c r="X25" s="237">
        <f>IF(TOCA_current!AH25=0,SUM(LS_current!D26:AA26),0)</f>
        <v>-2777.6534198989802</v>
      </c>
      <c r="Y25" s="218">
        <f>TOCA_current!D25*SUM('Charges_NonSlice &amp; Excl LS'!P25:U25)</f>
        <v>7628497.9064514916</v>
      </c>
      <c r="Z25" s="218">
        <f>TOCA_current!AI25*RT1SC!$C$4*VLOOKUP(Init!$R$4,Init!$K:$M,3,FALSE)</f>
        <v>208603.09491091198</v>
      </c>
      <c r="AA25" s="219">
        <f t="shared" si="1"/>
        <v>36.569437810639343</v>
      </c>
      <c r="AB25" s="224">
        <f ca="1">IF(TOCA_current!E25=1,"",AA25/O25-1+RAND()/1000000000)</f>
        <v>7.6671535123498946E-2</v>
      </c>
      <c r="AC25" s="235">
        <f t="shared" ca="1" si="2"/>
        <v>40</v>
      </c>
    </row>
    <row r="26" spans="2:29" x14ac:dyDescent="0.25">
      <c r="B26" s="27">
        <v>10074</v>
      </c>
      <c r="C26" s="28" t="s">
        <v>30</v>
      </c>
      <c r="D26" s="217">
        <f>IF(Init!$R$9="Yes",(TOCA_previous!AB26-(TOCA_previous!AB26/IF(TOCA_previous!Y26=0,1,TOCA_previous!Y26))*LDD_previous!D27),(TOCA_current!AI26-(TOCA_current!AI26/TOCA_current!AF26)*LDD_current!D27))*Rates_previous!$E$74*100*12</f>
        <v>8406563.5582800005</v>
      </c>
      <c r="E26" s="218">
        <f>IF(Init!$R$9="Yes",(TOCA_previous!AB26-LDD_previous!D27),(TOCA_current!AI26-LDD_current!D27))*Rates_previous!$E$75*100*12</f>
        <v>-1292749.63968</v>
      </c>
      <c r="F26" s="218"/>
      <c r="G26" s="218">
        <f>+SUMPRODUCT(LS_Demand_Rates_Restatement!$C$6:$Z$6,IF(Init!$R$9="Yes",Demand_previous!D27:AA27,Demand_current!D27:AA27))-SUMPRODUCT(LS_Demand_Rates_Restatement!$C$6:$Z$6,IF(Init!$R$9="Yes",LDD_previous!BB27:BY27,LDD_current!BB27:BY27))</f>
        <v>441844.10321618593</v>
      </c>
      <c r="H26" s="218">
        <f>-IRD!C27*Rates_previous!$H$32</f>
        <v>0</v>
      </c>
      <c r="I26" s="218"/>
      <c r="J26" s="237">
        <f>IF(Init!$R$9="Yes",(TOCA_previous!S26/SUMPRODUCT(TOCA_previous!$D$4:$D$137,TOCA_previous!$S$4:$S$137)-TOCA_previous!Y26)*RT1SC!$C$3*VLOOKUP(Init!$R$3,Init!$K:$M,3,FALSE),V26)</f>
        <v>13717.79958939921</v>
      </c>
      <c r="K26" s="237">
        <f>IF(Init!$R$9="Yes",TOCA_previous!W26*VLOOKUP(Init!$R$3,Init!$K:$M,3,FALSE),W26)</f>
        <v>0</v>
      </c>
      <c r="L26" s="237">
        <f>IF(Init!$R$9="No",X26,IF(TOCA_previous!AA26=0,SUM(LS_previous!D27:AA27),0))</f>
        <v>12248.262898080018</v>
      </c>
      <c r="M26" s="218">
        <f>+TOCA_previous!$D26*SUM('Charges_NonSlice &amp; Excl LS'!D26:I26)</f>
        <v>7555658.0218161866</v>
      </c>
      <c r="N26" s="218">
        <f>IF(Init!$R$9="Yes",TOCA_previous!AB26*RT1SC!$C$3*VLOOKUP(Init!$R$3,Init!$K:$M,3,FALSE),Z26)</f>
        <v>222679.42752610799</v>
      </c>
      <c r="O26" s="219">
        <f t="shared" si="0"/>
        <v>33.930651366212651</v>
      </c>
      <c r="P26" s="217">
        <f>(TOCA_current!AI26-(TOCA_current!AI26/TOCA_current!AF26)*LDD_current!D27)*Rates_current!$E$74*100*12</f>
        <v>9365869.1466441173</v>
      </c>
      <c r="Q26" s="218">
        <f>(TOCA_current!AI26-LDD_current!D27)*Rates_current!$E$75*100*12</f>
        <v>-1392334.6104737008</v>
      </c>
      <c r="R26" s="218"/>
      <c r="S26" s="218">
        <f>+SUMPRODUCT(LS_Demand_Rates_Restatement!$C$7:$Z$7,Demand_current!D27:AA27)-SUMPRODUCT(LS_Demand_Rates_Restatement!$C$7:$Z$7,LDD_current!BB27:BY27)</f>
        <v>475910.32239281508</v>
      </c>
      <c r="T26" s="218">
        <f>-IRD!G27*Rates_current!$H$32</f>
        <v>0</v>
      </c>
      <c r="U26" s="218"/>
      <c r="V26" s="237">
        <f>+(TOCA_current!S26/SUMPRODUCT(TOCA_current!$D$4:$D$137,TOCA_current!$S$4:$S$137)-TOCA_current!AF26)*RT1SC!$C$4*VLOOKUP(Init!$R$4,Init!$K:$M,3,FALSE)</f>
        <v>0.92292798493454065</v>
      </c>
      <c r="W26" s="237">
        <f>TOCA_current!X26*VLOOKUP(Init!$R$4,Init!$K:$M,3,FALSE)</f>
        <v>0</v>
      </c>
      <c r="X26" s="237">
        <f>IF(TOCA_current!AH26=0,SUM(LS_current!D27:AA27),0)</f>
        <v>2843.0212381287174</v>
      </c>
      <c r="Y26" s="218">
        <f>TOCA_current!D26*SUM('Charges_NonSlice &amp; Excl LS'!P26:U26)</f>
        <v>8449444.8585632313</v>
      </c>
      <c r="Z26" s="218">
        <f>TOCA_current!AI26*RT1SC!$C$4*VLOOKUP(Init!$R$4,Init!$K:$M,3,FALSE)</f>
        <v>232089.95830816799</v>
      </c>
      <c r="AA26" s="219">
        <f t="shared" si="1"/>
        <v>36.40590450425303</v>
      </c>
      <c r="AB26" s="224">
        <f ca="1">IF(TOCA_current!E26=1,"",AA26/O26-1+RAND()/1000000000)</f>
        <v>7.295035809628321E-2</v>
      </c>
      <c r="AC26" s="235">
        <f t="shared" ca="1" si="2"/>
        <v>92</v>
      </c>
    </row>
    <row r="27" spans="2:29" x14ac:dyDescent="0.25">
      <c r="B27" s="27">
        <v>10076</v>
      </c>
      <c r="C27" s="28" t="s">
        <v>31</v>
      </c>
      <c r="D27" s="217">
        <f>IF(Init!$R$9="Yes",(TOCA_previous!AB27-(TOCA_previous!AB27/IF(TOCA_previous!Y27=0,1,TOCA_previous!Y27))*LDD_previous!D28),(TOCA_current!AI27-(TOCA_current!AI27/TOCA_current!AF27)*LDD_current!D28))*Rates_previous!$E$74*100*12</f>
        <v>1599513.2689200002</v>
      </c>
      <c r="E27" s="218">
        <f>IF(Init!$R$9="Yes",(TOCA_previous!AB27-LDD_previous!D28),(TOCA_current!AI27-LDD_current!D28))*Rates_previous!$E$75*100*12</f>
        <v>-245970.92352000001</v>
      </c>
      <c r="F27" s="218"/>
      <c r="G27" s="218">
        <f>+SUMPRODUCT(LS_Demand_Rates_Restatement!$C$6:$Z$6,IF(Init!$R$9="Yes",Demand_previous!D28:AA28,Demand_current!D28:AA28))-SUMPRODUCT(LS_Demand_Rates_Restatement!$C$6:$Z$6,IF(Init!$R$9="Yes",LDD_previous!BB28:BY28,LDD_current!BB28:BY28))</f>
        <v>55986.335789102537</v>
      </c>
      <c r="H27" s="218">
        <f>-IRD!C28*Rates_previous!$H$32</f>
        <v>0</v>
      </c>
      <c r="I27" s="218"/>
      <c r="J27" s="237">
        <f>IF(Init!$R$9="Yes",(TOCA_previous!S27/SUMPRODUCT(TOCA_previous!$D$4:$D$137,TOCA_previous!$S$4:$S$137)-TOCA_previous!Y27)*RT1SC!$C$3*VLOOKUP(Init!$R$3,Init!$K:$M,3,FALSE),V27)</f>
        <v>2.9763178269333221</v>
      </c>
      <c r="K27" s="237">
        <f>IF(Init!$R$9="Yes",TOCA_previous!W27*VLOOKUP(Init!$R$3,Init!$K:$M,3,FALSE),W27)</f>
        <v>13639.32</v>
      </c>
      <c r="L27" s="237">
        <f>IF(Init!$R$9="No",X27,IF(TOCA_previous!AA27=0,SUM(LS_previous!D28:AA28),0))</f>
        <v>-2240.4901188799954</v>
      </c>
      <c r="M27" s="218">
        <f>+TOCA_previous!$D27*SUM('Charges_NonSlice &amp; Excl LS'!D27:I27)</f>
        <v>1409528.6811891028</v>
      </c>
      <c r="N27" s="218">
        <f>IF(Init!$R$9="Yes",TOCA_previous!AB27*RT1SC!$C$3*VLOOKUP(Init!$R$3,Init!$K:$M,3,FALSE),Z27)</f>
        <v>42369.119863812004</v>
      </c>
      <c r="O27" s="219">
        <f t="shared" si="0"/>
        <v>33.267830101729324</v>
      </c>
      <c r="P27" s="217">
        <f>(TOCA_current!AI27-(TOCA_current!AI27/TOCA_current!AF27)*LDD_current!D28)*Rates_current!$E$74*100*12</f>
        <v>1690891.247739672</v>
      </c>
      <c r="Q27" s="218">
        <f>(TOCA_current!AI27-LDD_current!D28)*Rates_current!$E$75*100*12</f>
        <v>-251368.70587377035</v>
      </c>
      <c r="R27" s="218"/>
      <c r="S27" s="218">
        <f>+SUMPRODUCT(LS_Demand_Rates_Restatement!$C$7:$Z$7,Demand_current!D28:AA28)-SUMPRODUCT(LS_Demand_Rates_Restatement!$C$7:$Z$7,LDD_current!BB28:BY28)</f>
        <v>62201.676717699411</v>
      </c>
      <c r="T27" s="218">
        <f>-IRD!G28*Rates_current!$H$32</f>
        <v>0</v>
      </c>
      <c r="U27" s="218"/>
      <c r="V27" s="237">
        <f>+(TOCA_current!S27/SUMPRODUCT(TOCA_current!$D$4:$D$137,TOCA_current!$S$4:$S$137)-TOCA_current!AF27)*RT1SC!$C$4*VLOOKUP(Init!$R$4,Init!$K:$M,3,FALSE)</f>
        <v>-1.270872815598477</v>
      </c>
      <c r="W27" s="237">
        <f>TOCA_current!X27*VLOOKUP(Init!$R$4,Init!$K:$M,3,FALSE)</f>
        <v>23391.791999999998</v>
      </c>
      <c r="X27" s="237">
        <f>IF(TOCA_current!AH27=0,SUM(LS_current!D28:AA28),0)</f>
        <v>-11523.792774356913</v>
      </c>
      <c r="Y27" s="218">
        <f>TOCA_current!D27*SUM('Charges_NonSlice &amp; Excl LS'!P27:U27)</f>
        <v>1501724.2185836011</v>
      </c>
      <c r="Z27" s="218">
        <f>TOCA_current!AI27*RT1SC!$C$4*VLOOKUP(Init!$R$4,Init!$K:$M,3,FALSE)</f>
        <v>41900.956872984003</v>
      </c>
      <c r="AA27" s="219">
        <f t="shared" si="1"/>
        <v>35.839854997484565</v>
      </c>
      <c r="AB27" s="224">
        <f ca="1">IF(TOCA_current!E27=1,"",AA27/O27-1+RAND()/1000000000)</f>
        <v>7.7312674250975821E-2</v>
      </c>
      <c r="AC27" s="235">
        <f t="shared" ca="1" si="2"/>
        <v>23</v>
      </c>
    </row>
    <row r="28" spans="2:29" x14ac:dyDescent="0.25">
      <c r="B28" s="27">
        <v>10078</v>
      </c>
      <c r="C28" s="28" t="s">
        <v>32</v>
      </c>
      <c r="D28" s="217">
        <f>IF(Init!$R$9="Yes",(TOCA_previous!AB28-(TOCA_previous!AB28/IF(TOCA_previous!Y28=0,1,TOCA_previous!Y28))*LDD_previous!D29),(TOCA_current!AI28-(TOCA_current!AI28/TOCA_current!AF28)*LDD_current!D29))*Rates_previous!$E$74*100*12</f>
        <v>1158746.99664</v>
      </c>
      <c r="E28" s="218">
        <f>IF(Init!$R$9="Yes",(TOCA_previous!AB28-LDD_previous!D29),(TOCA_current!AI28-LDD_current!D29))*Rates_previous!$E$75*100*12</f>
        <v>-178190.49984</v>
      </c>
      <c r="F28" s="218"/>
      <c r="G28" s="218">
        <f>+SUMPRODUCT(LS_Demand_Rates_Restatement!$C$6:$Z$6,IF(Init!$R$9="Yes",Demand_previous!D29:AA29,Demand_current!D29:AA29))-SUMPRODUCT(LS_Demand_Rates_Restatement!$C$6:$Z$6,IF(Init!$R$9="Yes",LDD_previous!BB29:BY29,LDD_current!BB29:BY29))</f>
        <v>97984.905823717971</v>
      </c>
      <c r="H28" s="218">
        <f>-IRD!C29*Rates_previous!$H$32</f>
        <v>0</v>
      </c>
      <c r="I28" s="218"/>
      <c r="J28" s="237">
        <f>IF(Init!$R$9="Yes",(TOCA_previous!S28/SUMPRODUCT(TOCA_previous!$D$4:$D$137,TOCA_previous!$S$4:$S$137)-TOCA_previous!Y28)*RT1SC!$C$3*VLOOKUP(Init!$R$3,Init!$K:$M,3,FALSE),V28)</f>
        <v>6019.3706103688901</v>
      </c>
      <c r="K28" s="237">
        <f>IF(Init!$R$9="Yes",TOCA_previous!W28*VLOOKUP(Init!$R$3,Init!$K:$M,3,FALSE),W28)</f>
        <v>0</v>
      </c>
      <c r="L28" s="237">
        <f>IF(Init!$R$9="No",X28,IF(TOCA_previous!AA28=0,SUM(LS_previous!D29:AA29),0))</f>
        <v>272.32227903999978</v>
      </c>
      <c r="M28" s="218">
        <f>+TOCA_previous!$D28*SUM('Charges_NonSlice &amp; Excl LS'!D28:I28)</f>
        <v>1078541.4026237181</v>
      </c>
      <c r="N28" s="218">
        <f>IF(Init!$R$9="Yes",TOCA_previous!AB28*RT1SC!$C$3*VLOOKUP(Init!$R$3,Init!$K:$M,3,FALSE),Z28)</f>
        <v>30693.768752304004</v>
      </c>
      <c r="O28" s="219">
        <f t="shared" si="0"/>
        <v>35.138773974856321</v>
      </c>
      <c r="P28" s="217">
        <f>(TOCA_current!AI28-(TOCA_current!AI28/TOCA_current!AF28)*LDD_current!D29)*Rates_current!$E$74*100*12</f>
        <v>1249541.6510891325</v>
      </c>
      <c r="Q28" s="218">
        <f>(TOCA_current!AI28-LDD_current!D29)*Rates_current!$E$75*100*12</f>
        <v>-185757.46263369825</v>
      </c>
      <c r="R28" s="218"/>
      <c r="S28" s="218">
        <f>+SUMPRODUCT(LS_Demand_Rates_Restatement!$C$7:$Z$7,Demand_current!D29:AA29)-SUMPRODUCT(LS_Demand_Rates_Restatement!$C$7:$Z$7,LDD_current!BB29:BY29)</f>
        <v>103797.97984619839</v>
      </c>
      <c r="T28" s="218">
        <f>-IRD!G29*Rates_current!$H$32</f>
        <v>0</v>
      </c>
      <c r="U28" s="218"/>
      <c r="V28" s="237">
        <f>+(TOCA_current!S28/SUMPRODUCT(TOCA_current!$D$4:$D$137,TOCA_current!$S$4:$S$137)-TOCA_current!AF28)*RT1SC!$C$4*VLOOKUP(Init!$R$4,Init!$K:$M,3,FALSE)</f>
        <v>1369.770100846634</v>
      </c>
      <c r="W28" s="237">
        <f>TOCA_current!X28*VLOOKUP(Init!$R$4,Init!$K:$M,3,FALSE)</f>
        <v>0</v>
      </c>
      <c r="X28" s="237">
        <f>IF(TOCA_current!AH28=0,SUM(LS_current!D29:AA29),0)</f>
        <v>2.6815434118387884</v>
      </c>
      <c r="Y28" s="218">
        <f>TOCA_current!D28*SUM('Charges_NonSlice &amp; Excl LS'!P28:U28)</f>
        <v>1167582.1683016326</v>
      </c>
      <c r="Z28" s="218">
        <f>TOCA_current!AI28*RT1SC!$C$4*VLOOKUP(Init!$R$4,Init!$K:$M,3,FALSE)</f>
        <v>30964.138529472002</v>
      </c>
      <c r="AA28" s="219">
        <f t="shared" si="1"/>
        <v>37.70756183610002</v>
      </c>
      <c r="AB28" s="224">
        <f ca="1">IF(TOCA_current!E28=1,"",AA28/O28-1+RAND()/1000000000)</f>
        <v>7.310408414747871E-2</v>
      </c>
      <c r="AC28" s="235">
        <f t="shared" ca="1" si="2"/>
        <v>89</v>
      </c>
    </row>
    <row r="29" spans="2:29" x14ac:dyDescent="0.25">
      <c r="B29" s="27">
        <v>10079</v>
      </c>
      <c r="C29" s="28" t="s">
        <v>33</v>
      </c>
      <c r="D29" s="217">
        <f>IF(Init!$R$9="Yes",(TOCA_previous!AB29-(TOCA_previous!AB29/IF(TOCA_previous!Y29=0,1,TOCA_previous!Y29))*LDD_previous!D30),(TOCA_current!AI29-(TOCA_current!AI29/TOCA_current!AF29)*LDD_current!D30))*Rates_previous!$E$74*100*12</f>
        <v>27518123.232960001</v>
      </c>
      <c r="E29" s="218">
        <f>IF(Init!$R$9="Yes",(TOCA_previous!AB29-LDD_previous!D30),(TOCA_current!AI29-LDD_current!D30))*Rates_previous!$E$75*100*12</f>
        <v>-4231698.6777600003</v>
      </c>
      <c r="F29" s="218"/>
      <c r="G29" s="218">
        <f>+SUMPRODUCT(LS_Demand_Rates_Restatement!$C$6:$Z$6,IF(Init!$R$9="Yes",Demand_previous!D30:AA30,Demand_current!D30:AA30))-SUMPRODUCT(LS_Demand_Rates_Restatement!$C$6:$Z$6,IF(Init!$R$9="Yes",LDD_previous!BB30:BY30,LDD_current!BB30:BY30))</f>
        <v>714865.970521688</v>
      </c>
      <c r="H29" s="218">
        <f>-IRD!C30*Rates_previous!$H$32</f>
        <v>0</v>
      </c>
      <c r="I29" s="218"/>
      <c r="J29" s="237">
        <f>IF(Init!$R$9="Yes",(TOCA_previous!S29/SUMPRODUCT(TOCA_previous!$D$4:$D$137,TOCA_previous!$S$4:$S$137)-TOCA_previous!Y29)*RT1SC!$C$3*VLOOKUP(Init!$R$3,Init!$K:$M,3,FALSE),V29)</f>
        <v>187891.41829777366</v>
      </c>
      <c r="K29" s="237">
        <f>IF(Init!$R$9="Yes",TOCA_previous!W29*VLOOKUP(Init!$R$3,Init!$K:$M,3,FALSE),W29)</f>
        <v>0</v>
      </c>
      <c r="L29" s="237">
        <f>IF(Init!$R$9="No",X29,IF(TOCA_previous!AA29=0,SUM(LS_previous!D30:AA30),0))</f>
        <v>86114.598986560057</v>
      </c>
      <c r="M29" s="218">
        <f>+TOCA_previous!$D29*SUM('Charges_NonSlice &amp; Excl LS'!D29:I29)</f>
        <v>24001290.525721688</v>
      </c>
      <c r="N29" s="218">
        <f>IF(Init!$R$9="Yes",TOCA_previous!AB29*RT1SC!$C$3*VLOOKUP(Init!$R$3,Init!$K:$M,3,FALSE),Z29)</f>
        <v>728920.90634025598</v>
      </c>
      <c r="O29" s="219">
        <f t="shared" si="0"/>
        <v>32.927153435928517</v>
      </c>
      <c r="P29" s="217">
        <f>(TOCA_current!AI29-(TOCA_current!AI29/TOCA_current!AF29)*LDD_current!D30)*Rates_current!$E$74*100*12</f>
        <v>30951899.194827124</v>
      </c>
      <c r="Q29" s="218">
        <f>(TOCA_current!AI29-LDD_current!D30)*Rates_current!$E$75*100*12</f>
        <v>-4601324.2160544563</v>
      </c>
      <c r="R29" s="218"/>
      <c r="S29" s="218">
        <f>+SUMPRODUCT(LS_Demand_Rates_Restatement!$C$7:$Z$7,Demand_current!D30:AA30)-SUMPRODUCT(LS_Demand_Rates_Restatement!$C$7:$Z$7,LDD_current!BB30:BY30)</f>
        <v>730225.65425462951</v>
      </c>
      <c r="T29" s="218">
        <f>-IRD!G30*Rates_current!$H$32</f>
        <v>0</v>
      </c>
      <c r="U29" s="218"/>
      <c r="V29" s="237">
        <f>+(TOCA_current!S29/SUMPRODUCT(TOCA_current!$D$4:$D$137,TOCA_current!$S$4:$S$137)-TOCA_current!AF29)*RT1SC!$C$4*VLOOKUP(Init!$R$4,Init!$K:$M,3,FALSE)</f>
        <v>1.0632787569169058</v>
      </c>
      <c r="W29" s="237">
        <f>TOCA_current!X29*VLOOKUP(Init!$R$4,Init!$K:$M,3,FALSE)</f>
        <v>49023.504000000001</v>
      </c>
      <c r="X29" s="237">
        <f>IF(TOCA_current!AH29=0,SUM(LS_current!D30:AA30),0)</f>
        <v>-971.04375291138786</v>
      </c>
      <c r="Y29" s="218">
        <f>TOCA_current!D29*SUM('Charges_NonSlice &amp; Excl LS'!P29:U29)</f>
        <v>27080800.6330273</v>
      </c>
      <c r="Z29" s="218">
        <f>TOCA_current!AI29*RT1SC!$C$4*VLOOKUP(Init!$R$4,Init!$K:$M,3,FALSE)</f>
        <v>767000.35855828796</v>
      </c>
      <c r="AA29" s="219">
        <f t="shared" si="1"/>
        <v>35.307415871265597</v>
      </c>
      <c r="AB29" s="224">
        <f ca="1">IF(TOCA_current!E29=1,"",AA29/O29-1+RAND()/1000000000)</f>
        <v>7.2288740296315518E-2</v>
      </c>
      <c r="AC29" s="235">
        <f t="shared" ca="1" si="2"/>
        <v>96</v>
      </c>
    </row>
    <row r="30" spans="2:29" x14ac:dyDescent="0.25">
      <c r="B30" s="27">
        <v>10080</v>
      </c>
      <c r="C30" s="28" t="s">
        <v>34</v>
      </c>
      <c r="D30" s="217">
        <f>IF(Init!$R$9="Yes",(TOCA_previous!AB30-(TOCA_previous!AB30/IF(TOCA_previous!Y30=0,1,TOCA_previous!Y30))*LDD_previous!D31),(TOCA_current!AI30-(TOCA_current!AI30/TOCA_current!AF30)*LDD_current!D31))*Rates_previous!$E$74*100*12</f>
        <v>2462690.3574000001</v>
      </c>
      <c r="E30" s="218">
        <f>IF(Init!$R$9="Yes",(TOCA_previous!AB30-LDD_previous!D31),(TOCA_current!AI30-LDD_current!D31))*Rates_previous!$E$75*100*12</f>
        <v>-378709.09439999994</v>
      </c>
      <c r="F30" s="218"/>
      <c r="G30" s="218">
        <f>+SUMPRODUCT(LS_Demand_Rates_Restatement!$C$6:$Z$6,IF(Init!$R$9="Yes",Demand_previous!D31:AA31,Demand_current!D31:AA31))-SUMPRODUCT(LS_Demand_Rates_Restatement!$C$6:$Z$6,IF(Init!$R$9="Yes",LDD_previous!BB31:BY31,LDD_current!BB31:BY31))</f>
        <v>96668.005350534178</v>
      </c>
      <c r="H30" s="218">
        <f>-IRD!C31*Rates_previous!$H$32</f>
        <v>0</v>
      </c>
      <c r="I30" s="218"/>
      <c r="J30" s="237">
        <f>IF(Init!$R$9="Yes",(TOCA_previous!S30/SUMPRODUCT(TOCA_previous!$D$4:$D$137,TOCA_previous!$S$4:$S$137)-TOCA_previous!Y30)*RT1SC!$C$3*VLOOKUP(Init!$R$3,Init!$K:$M,3,FALSE),V30)</f>
        <v>186.03437292565582</v>
      </c>
      <c r="K30" s="237">
        <f>IF(Init!$R$9="Yes",TOCA_previous!W30*VLOOKUP(Init!$R$3,Init!$K:$M,3,FALSE),W30)</f>
        <v>0</v>
      </c>
      <c r="L30" s="237">
        <f>IF(Init!$R$9="No",X30,IF(TOCA_previous!AA30=0,SUM(LS_previous!D31:AA31),0))</f>
        <v>-1840.42413359999</v>
      </c>
      <c r="M30" s="218">
        <f>+TOCA_previous!$D30*SUM('Charges_NonSlice &amp; Excl LS'!D30:I30)</f>
        <v>2180649.2683505346</v>
      </c>
      <c r="N30" s="218">
        <f>IF(Init!$R$9="Yes",TOCA_previous!AB30*RT1SC!$C$3*VLOOKUP(Init!$R$3,Init!$K:$M,3,FALSE),Z30)</f>
        <v>65233.608853139995</v>
      </c>
      <c r="O30" s="219">
        <f t="shared" si="0"/>
        <v>33.428309527682522</v>
      </c>
      <c r="P30" s="217">
        <f>(TOCA_current!AI30-(TOCA_current!AI30/TOCA_current!AF30)*LDD_current!D31)*Rates_current!$E$74*100*12</f>
        <v>2610225.180414997</v>
      </c>
      <c r="Q30" s="218">
        <f>(TOCA_current!AI30-LDD_current!D31)*Rates_current!$E$75*100*12</f>
        <v>-388037.33032336534</v>
      </c>
      <c r="R30" s="218"/>
      <c r="S30" s="218">
        <f>+SUMPRODUCT(LS_Demand_Rates_Restatement!$C$7:$Z$7,Demand_current!D31:AA31)-SUMPRODUCT(LS_Demand_Rates_Restatement!$C$7:$Z$7,LDD_current!BB31:BY31)</f>
        <v>107404.69608287037</v>
      </c>
      <c r="T30" s="218">
        <f>-IRD!G31*Rates_current!$H$32</f>
        <v>0</v>
      </c>
      <c r="U30" s="218"/>
      <c r="V30" s="237">
        <f>+(TOCA_current!S30/SUMPRODUCT(TOCA_current!$D$4:$D$137,TOCA_current!$S$4:$S$137)-TOCA_current!AF30)*RT1SC!$C$4*VLOOKUP(Init!$R$4,Init!$K:$M,3,FALSE)</f>
        <v>2.9683072730582993</v>
      </c>
      <c r="W30" s="237">
        <f>TOCA_current!X30*VLOOKUP(Init!$R$4,Init!$K:$M,3,FALSE)</f>
        <v>0</v>
      </c>
      <c r="X30" s="237">
        <f>IF(TOCA_current!AH30=0,SUM(LS_current!D31:AA31),0)</f>
        <v>-1287.6828036295924</v>
      </c>
      <c r="Y30" s="218">
        <f>TOCA_current!D30*SUM('Charges_NonSlice &amp; Excl LS'!P30:U30)</f>
        <v>2329592.546174502</v>
      </c>
      <c r="Z30" s="218">
        <f>TOCA_current!AI30*RT1SC!$C$4*VLOOKUP(Init!$R$4,Init!$K:$M,3,FALSE)</f>
        <v>64682.416955880006</v>
      </c>
      <c r="AA30" s="219">
        <f t="shared" si="1"/>
        <v>36.015854938808509</v>
      </c>
      <c r="AB30" s="224">
        <f ca="1">IF(TOCA_current!E30=1,"",AA30/O30-1+RAND()/1000000000)</f>
        <v>7.7405811727466259E-2</v>
      </c>
      <c r="AC30" s="235">
        <f t="shared" ca="1" si="2"/>
        <v>21</v>
      </c>
    </row>
    <row r="31" spans="2:29" x14ac:dyDescent="0.25">
      <c r="B31" s="27">
        <v>10081</v>
      </c>
      <c r="C31" s="28" t="s">
        <v>35</v>
      </c>
      <c r="D31" s="217">
        <f>IF(Init!$R$9="Yes",(TOCA_previous!AB31-(TOCA_previous!AB31/IF(TOCA_previous!Y31=0,1,TOCA_previous!Y31))*LDD_previous!D32),(TOCA_current!AI31-(TOCA_current!AI31/TOCA_current!AF31)*LDD_current!D32))*Rates_previous!$E$74*100*12</f>
        <v>3314571.7805999997</v>
      </c>
      <c r="E31" s="218">
        <f>IF(Init!$R$9="Yes",(TOCA_previous!AB31-LDD_previous!D32),(TOCA_current!AI31-LDD_current!D32))*Rates_previous!$E$75*100*12</f>
        <v>-509710.23360000004</v>
      </c>
      <c r="F31" s="218"/>
      <c r="G31" s="218">
        <f>+SUMPRODUCT(LS_Demand_Rates_Restatement!$C$6:$Z$6,IF(Init!$R$9="Yes",Demand_previous!D32:AA32,Demand_current!D32:AA32))-SUMPRODUCT(LS_Demand_Rates_Restatement!$C$6:$Z$6,IF(Init!$R$9="Yes",LDD_previous!BB32:BY32,LDD_current!BB32:BY32))</f>
        <v>150742.80265945516</v>
      </c>
      <c r="H31" s="218">
        <f>-IRD!C32*Rates_previous!$H$32</f>
        <v>0</v>
      </c>
      <c r="I31" s="218"/>
      <c r="J31" s="237">
        <f>IF(Init!$R$9="Yes",(TOCA_previous!S31/SUMPRODUCT(TOCA_previous!$D$4:$D$137,TOCA_previous!$S$4:$S$137)-TOCA_previous!Y31)*RT1SC!$C$3*VLOOKUP(Init!$R$3,Init!$K:$M,3,FALSE),V31)</f>
        <v>4925.6581786706138</v>
      </c>
      <c r="K31" s="237">
        <f>IF(Init!$R$9="Yes",TOCA_previous!W31*VLOOKUP(Init!$R$3,Init!$K:$M,3,FALSE),W31)</f>
        <v>0</v>
      </c>
      <c r="L31" s="237">
        <f>IF(Init!$R$9="No",X31,IF(TOCA_previous!AA31=0,SUM(LS_previous!D32:AA32),0))</f>
        <v>-486.34889839999369</v>
      </c>
      <c r="M31" s="218">
        <f>+TOCA_previous!$D31*SUM('Charges_NonSlice &amp; Excl LS'!D31:I31)</f>
        <v>2955604.349659455</v>
      </c>
      <c r="N31" s="218">
        <f>IF(Init!$R$9="Yes",TOCA_previous!AB31*RT1SC!$C$3*VLOOKUP(Init!$R$3,Init!$K:$M,3,FALSE),Z31)</f>
        <v>87798.889698660016</v>
      </c>
      <c r="O31" s="219">
        <f t="shared" si="0"/>
        <v>33.663345399965387</v>
      </c>
      <c r="P31" s="217">
        <f>(TOCA_current!AI31-(TOCA_current!AI31/TOCA_current!AF31)*LDD_current!D32)*Rates_current!$E$74*100*12</f>
        <v>3523370.8125203471</v>
      </c>
      <c r="Q31" s="218">
        <f>(TOCA_current!AI31-LDD_current!D32)*Rates_current!$E$75*100*12</f>
        <v>-523785.99903487728</v>
      </c>
      <c r="R31" s="218"/>
      <c r="S31" s="218">
        <f>+SUMPRODUCT(LS_Demand_Rates_Restatement!$C$7:$Z$7,Demand_current!D32:AA32)-SUMPRODUCT(LS_Demand_Rates_Restatement!$C$7:$Z$7,LDD_current!BB32:BY32)</f>
        <v>165199.14297588138</v>
      </c>
      <c r="T31" s="218">
        <f>-IRD!G32*Rates_current!$H$32</f>
        <v>0</v>
      </c>
      <c r="U31" s="218"/>
      <c r="V31" s="237">
        <f>+(TOCA_current!S31/SUMPRODUCT(TOCA_current!$D$4:$D$137,TOCA_current!$S$4:$S$137)-TOCA_current!AF31)*RT1SC!$C$4*VLOOKUP(Init!$R$4,Init!$K:$M,3,FALSE)</f>
        <v>3630.2365308310154</v>
      </c>
      <c r="W31" s="237">
        <f>TOCA_current!X31*VLOOKUP(Init!$R$4,Init!$K:$M,3,FALSE)</f>
        <v>0</v>
      </c>
      <c r="X31" s="237">
        <f>IF(TOCA_current!AH31=0,SUM(LS_current!D32:AA32),0)</f>
        <v>4.0977133367914576</v>
      </c>
      <c r="Y31" s="218">
        <f>TOCA_current!D31*SUM('Charges_NonSlice &amp; Excl LS'!P31:U31)</f>
        <v>3164783.9564613509</v>
      </c>
      <c r="Z31" s="218">
        <f>TOCA_current!AI31*RT1SC!$C$4*VLOOKUP(Init!$R$4,Init!$K:$M,3,FALSE)</f>
        <v>87310.528492176003</v>
      </c>
      <c r="AA31" s="219">
        <f t="shared" si="1"/>
        <v>36.247449318153549</v>
      </c>
      <c r="AB31" s="224">
        <f ca="1">IF(TOCA_current!E31=1,"",AA31/O31-1+RAND()/1000000000)</f>
        <v>7.676313474909445E-2</v>
      </c>
      <c r="AC31" s="235">
        <f t="shared" ca="1" si="2"/>
        <v>35</v>
      </c>
    </row>
    <row r="32" spans="2:29" x14ac:dyDescent="0.25">
      <c r="B32" s="27">
        <v>10082</v>
      </c>
      <c r="C32" s="28" t="s">
        <v>36</v>
      </c>
      <c r="D32" s="217">
        <f>IF(Init!$R$9="Yes",(TOCA_previous!AB32-(TOCA_previous!AB32/IF(TOCA_previous!Y32=0,1,TOCA_previous!Y32))*LDD_previous!D33),(TOCA_current!AI32-(TOCA_current!AI32/TOCA_current!AF32)*LDD_current!D33))*Rates_previous!$E$74*100*12</f>
        <v>39299.502119999997</v>
      </c>
      <c r="E32" s="218">
        <f>IF(Init!$R$9="Yes",(TOCA_previous!AB32-LDD_previous!D33),(TOCA_current!AI32-LDD_current!D33))*Rates_previous!$E$75*100*12</f>
        <v>-6043.4227199999996</v>
      </c>
      <c r="F32" s="218"/>
      <c r="G32" s="218">
        <f>+SUMPRODUCT(LS_Demand_Rates_Restatement!$C$6:$Z$6,IF(Init!$R$9="Yes",Demand_previous!D33:AA33,Demand_current!D33:AA33))-SUMPRODUCT(LS_Demand_Rates_Restatement!$C$6:$Z$6,IF(Init!$R$9="Yes",LDD_previous!BB33:BY33,LDD_current!BB33:BY33))</f>
        <v>790.43696805555533</v>
      </c>
      <c r="H32" s="218">
        <f>-IRD!C33*Rates_previous!$H$32</f>
        <v>0</v>
      </c>
      <c r="I32" s="218"/>
      <c r="J32" s="237">
        <f>IF(Init!$R$9="Yes",(TOCA_previous!S32/SUMPRODUCT(TOCA_previous!$D$4:$D$137,TOCA_previous!$S$4:$S$137)-TOCA_previous!Y32)*RT1SC!$C$3*VLOOKUP(Init!$R$3,Init!$K:$M,3,FALSE),V32)</f>
        <v>1.4444136880606488</v>
      </c>
      <c r="K32" s="237">
        <f>IF(Init!$R$9="Yes",TOCA_previous!W32*VLOOKUP(Init!$R$3,Init!$K:$M,3,FALSE),W32)</f>
        <v>0</v>
      </c>
      <c r="L32" s="237">
        <f>IF(Init!$R$9="No",X32,IF(TOCA_previous!AA32=0,SUM(LS_previous!D33:AA33),0))</f>
        <v>-97.964723679999906</v>
      </c>
      <c r="M32" s="218">
        <f>+TOCA_previous!$D32*SUM('Charges_NonSlice &amp; Excl LS'!D32:I32)</f>
        <v>34046.516368055549</v>
      </c>
      <c r="N32" s="218">
        <f>IF(Init!$R$9="Yes",TOCA_previous!AB32*RT1SC!$C$3*VLOOKUP(Init!$R$3,Init!$K:$M,3,FALSE),Z32)</f>
        <v>1040.995000332</v>
      </c>
      <c r="O32" s="219">
        <f t="shared" si="0"/>
        <v>32.705744366877113</v>
      </c>
      <c r="P32" s="217">
        <f>(TOCA_current!AI32-(TOCA_current!AI32/TOCA_current!AF32)*LDD_current!D33)*Rates_current!$E$74*100*12</f>
        <v>40347.719716229913</v>
      </c>
      <c r="Q32" s="218">
        <f>(TOCA_current!AI32-LDD_current!D33)*Rates_current!$E$75*100*12</f>
        <v>-5998.1114123004791</v>
      </c>
      <c r="R32" s="218"/>
      <c r="S32" s="218">
        <f>+SUMPRODUCT(LS_Demand_Rates_Restatement!$C$7:$Z$7,Demand_current!D33:AA33)-SUMPRODUCT(LS_Demand_Rates_Restatement!$C$7:$Z$7,LDD_current!BB33:BY33)</f>
        <v>822.49391995192229</v>
      </c>
      <c r="T32" s="218">
        <f>-IRD!G33*Rates_current!$H$32</f>
        <v>0</v>
      </c>
      <c r="U32" s="218"/>
      <c r="V32" s="237">
        <f>+(TOCA_current!S32/SUMPRODUCT(TOCA_current!$D$4:$D$137,TOCA_current!$S$4:$S$137)-TOCA_current!AF32)*RT1SC!$C$4*VLOOKUP(Init!$R$4,Init!$K:$M,3,FALSE)</f>
        <v>27.895623341941928</v>
      </c>
      <c r="W32" s="237">
        <f>TOCA_current!X32*VLOOKUP(Init!$R$4,Init!$K:$M,3,FALSE)</f>
        <v>0</v>
      </c>
      <c r="X32" s="237">
        <f>IF(TOCA_current!AH32=0,SUM(LS_current!D33:AA33),0)</f>
        <v>-56.777521478579608</v>
      </c>
      <c r="Y32" s="218">
        <f>TOCA_current!D32*SUM('Charges_NonSlice &amp; Excl LS'!P32:U32)</f>
        <v>35172.102223881353</v>
      </c>
      <c r="Z32" s="218">
        <f>TOCA_current!AI32*RT1SC!$C$4*VLOOKUP(Init!$R$4,Init!$K:$M,3,FALSE)</f>
        <v>999.83252383199999</v>
      </c>
      <c r="AA32" s="219">
        <f t="shared" si="1"/>
        <v>35.177993699464068</v>
      </c>
      <c r="AB32" s="224">
        <f ca="1">IF(TOCA_current!E32=1,"",AA32/O32-1+RAND()/1000000000)</f>
        <v>7.5590676480468688E-2</v>
      </c>
      <c r="AC32" s="235">
        <f t="shared" ca="1" si="2"/>
        <v>55</v>
      </c>
    </row>
    <row r="33" spans="2:29" x14ac:dyDescent="0.25">
      <c r="B33" s="27">
        <v>10083</v>
      </c>
      <c r="C33" s="28" t="s">
        <v>37</v>
      </c>
      <c r="D33" s="217">
        <f>IF(Init!$R$9="Yes",(TOCA_previous!AB33-(TOCA_previous!AB33/IF(TOCA_previous!Y33=0,1,TOCA_previous!Y33))*LDD_previous!D34),(TOCA_current!AI33-(TOCA_current!AI33/TOCA_current!AF33)*LDD_current!D34))*Rates_previous!$E$74*100*12</f>
        <v>2777321.7007200001</v>
      </c>
      <c r="E33" s="218">
        <f>IF(Init!$R$9="Yes",(TOCA_previous!AB33-LDD_previous!D34),(TOCA_current!AI33-LDD_current!D34))*Rates_previous!$E$75*100*12</f>
        <v>-427092.66431999998</v>
      </c>
      <c r="F33" s="218"/>
      <c r="G33" s="218">
        <f>+SUMPRODUCT(LS_Demand_Rates_Restatement!$C$6:$Z$6,IF(Init!$R$9="Yes",Demand_previous!D34:AA34,Demand_current!D34:AA34))-SUMPRODUCT(LS_Demand_Rates_Restatement!$C$6:$Z$6,IF(Init!$R$9="Yes",LDD_previous!BB34:BY34,LDD_current!BB34:BY34))</f>
        <v>119948.93996367522</v>
      </c>
      <c r="H33" s="218">
        <f>-IRD!C34*Rates_previous!$H$32</f>
        <v>0</v>
      </c>
      <c r="I33" s="218"/>
      <c r="J33" s="237">
        <f>IF(Init!$R$9="Yes",(TOCA_previous!S33/SUMPRODUCT(TOCA_previous!$D$4:$D$137,TOCA_previous!$S$4:$S$137)-TOCA_previous!Y33)*RT1SC!$C$3*VLOOKUP(Init!$R$3,Init!$K:$M,3,FALSE),V33)</f>
        <v>-1.3637122334312342</v>
      </c>
      <c r="K33" s="237">
        <f>IF(Init!$R$9="Yes",TOCA_previous!W33*VLOOKUP(Init!$R$3,Init!$K:$M,3,FALSE),W33)</f>
        <v>0</v>
      </c>
      <c r="L33" s="237">
        <f>IF(Init!$R$9="No",X33,IF(TOCA_previous!AA33=0,SUM(LS_previous!D34:AA34),0))</f>
        <v>794.7874259200089</v>
      </c>
      <c r="M33" s="218">
        <f>+TOCA_previous!$D33*SUM('Charges_NonSlice &amp; Excl LS'!D33:I33)</f>
        <v>2470177.9763636752</v>
      </c>
      <c r="N33" s="218">
        <f>IF(Init!$R$9="Yes",TOCA_previous!AB33*RT1SC!$C$3*VLOOKUP(Init!$R$3,Init!$K:$M,3,FALSE),Z33)</f>
        <v>73567.802358792003</v>
      </c>
      <c r="O33" s="219">
        <f t="shared" si="0"/>
        <v>33.57688957890241</v>
      </c>
      <c r="P33" s="217">
        <f>(TOCA_current!AI33-(TOCA_current!AI33/TOCA_current!AF33)*LDD_current!D34)*Rates_current!$E$74*100*12</f>
        <v>2935729.790395624</v>
      </c>
      <c r="Q33" s="218">
        <f>(TOCA_current!AI33-LDD_current!D34)*Rates_current!$E$75*100*12</f>
        <v>-436427.00214652554</v>
      </c>
      <c r="R33" s="218"/>
      <c r="S33" s="218">
        <f>+SUMPRODUCT(LS_Demand_Rates_Restatement!$C$7:$Z$7,Demand_current!D34:AA34)-SUMPRODUCT(LS_Demand_Rates_Restatement!$C$7:$Z$7,LDD_current!BB34:BY34)</f>
        <v>129055.2225818732</v>
      </c>
      <c r="T33" s="218">
        <f>-IRD!G34*Rates_current!$H$32</f>
        <v>0</v>
      </c>
      <c r="U33" s="218"/>
      <c r="V33" s="237">
        <f>+(TOCA_current!S33/SUMPRODUCT(TOCA_current!$D$4:$D$137,TOCA_current!$S$4:$S$137)-TOCA_current!AF33)*RT1SC!$C$4*VLOOKUP(Init!$R$4,Init!$K:$M,3,FALSE)</f>
        <v>0.54791086245721021</v>
      </c>
      <c r="W33" s="237">
        <f>TOCA_current!X33*VLOOKUP(Init!$R$4,Init!$K:$M,3,FALSE)</f>
        <v>0</v>
      </c>
      <c r="X33" s="237">
        <f>IF(TOCA_current!AH33=0,SUM(LS_current!D34:AA34),0)</f>
        <v>1615.7866641965954</v>
      </c>
      <c r="Y33" s="218">
        <f>TOCA_current!D33*SUM('Charges_NonSlice &amp; Excl LS'!P33:U33)</f>
        <v>2628358.0108309719</v>
      </c>
      <c r="Z33" s="218">
        <f>TOCA_current!AI33*RT1SC!$C$4*VLOOKUP(Init!$R$4,Init!$K:$M,3,FALSE)</f>
        <v>72748.550507039996</v>
      </c>
      <c r="AA33" s="219">
        <f t="shared" si="1"/>
        <v>36.12935230340598</v>
      </c>
      <c r="AB33" s="224">
        <f ca="1">IF(TOCA_current!E33=1,"",AA33/O33-1+RAND()/1000000000)</f>
        <v>7.6018439550791919E-2</v>
      </c>
      <c r="AC33" s="235">
        <f t="shared" ca="1" si="2"/>
        <v>47</v>
      </c>
    </row>
    <row r="34" spans="2:29" x14ac:dyDescent="0.25">
      <c r="B34" s="27">
        <v>10086</v>
      </c>
      <c r="C34" s="28" t="s">
        <v>38</v>
      </c>
      <c r="D34" s="217">
        <f>IF(Init!$R$9="Yes",(TOCA_previous!AB34-(TOCA_previous!AB34/IF(TOCA_previous!Y34=0,1,TOCA_previous!Y34))*LDD_previous!D35),(TOCA_current!AI34-(TOCA_current!AI34/TOCA_current!AF34)*LDD_current!D35))*Rates_previous!$E$74*100*12</f>
        <v>1310297.17248</v>
      </c>
      <c r="E34" s="218">
        <f>IF(Init!$R$9="Yes",(TOCA_previous!AB34-LDD_previous!D35),(TOCA_current!AI34-LDD_current!D35))*Rates_previous!$E$75*100*12</f>
        <v>-201495.67488000001</v>
      </c>
      <c r="F34" s="218"/>
      <c r="G34" s="218">
        <f>+SUMPRODUCT(LS_Demand_Rates_Restatement!$C$6:$Z$6,IF(Init!$R$9="Yes",Demand_previous!D35:AA35,Demand_current!D35:AA35))-SUMPRODUCT(LS_Demand_Rates_Restatement!$C$6:$Z$6,IF(Init!$R$9="Yes",LDD_previous!BB35:BY35,LDD_current!BB35:BY35))</f>
        <v>84612.66881346154</v>
      </c>
      <c r="H34" s="218">
        <f>-IRD!C35*Rates_previous!$H$32</f>
        <v>0</v>
      </c>
      <c r="I34" s="218"/>
      <c r="J34" s="237">
        <f>IF(Init!$R$9="Yes",(TOCA_previous!S34/SUMPRODUCT(TOCA_previous!$D$4:$D$137,TOCA_previous!$S$4:$S$137)-TOCA_previous!Y34)*RT1SC!$C$3*VLOOKUP(Init!$R$3,Init!$K:$M,3,FALSE),V34)</f>
        <v>-1.0441914130396024</v>
      </c>
      <c r="K34" s="237">
        <f>IF(Init!$R$9="Yes",TOCA_previous!W34*VLOOKUP(Init!$R$3,Init!$K:$M,3,FALSE),W34)</f>
        <v>0</v>
      </c>
      <c r="L34" s="237">
        <f>IF(Init!$R$9="No",X34,IF(TOCA_previous!AA34=0,SUM(LS_previous!D35:AA35),0))</f>
        <v>-292.08099071999573</v>
      </c>
      <c r="M34" s="218">
        <f>+TOCA_previous!$D34*SUM('Charges_NonSlice &amp; Excl LS'!D34:I34)</f>
        <v>1193414.1664134613</v>
      </c>
      <c r="N34" s="218">
        <f>IF(Init!$R$9="Yes",TOCA_previous!AB34*RT1SC!$C$3*VLOOKUP(Init!$R$3,Init!$K:$M,3,FALSE),Z34)</f>
        <v>34708.144681728001</v>
      </c>
      <c r="O34" s="219">
        <f t="shared" si="0"/>
        <v>34.384268515560578</v>
      </c>
      <c r="P34" s="217">
        <f>(TOCA_current!AI34-(TOCA_current!AI34/TOCA_current!AF34)*LDD_current!D35)*Rates_current!$E$74*100*12</f>
        <v>1384941.6675601616</v>
      </c>
      <c r="Q34" s="218">
        <f>(TOCA_current!AI34-LDD_current!D35)*Rates_current!$E$75*100*12</f>
        <v>-205886.09418295202</v>
      </c>
      <c r="R34" s="218"/>
      <c r="S34" s="218">
        <f>+SUMPRODUCT(LS_Demand_Rates_Restatement!$C$7:$Z$7,Demand_current!D35:AA35)-SUMPRODUCT(LS_Demand_Rates_Restatement!$C$7:$Z$7,LDD_current!BB35:BY35)</f>
        <v>90316.21464891381</v>
      </c>
      <c r="T34" s="218">
        <f>-IRD!G35*Rates_current!$H$32</f>
        <v>0</v>
      </c>
      <c r="U34" s="218"/>
      <c r="V34" s="237">
        <f>+(TOCA_current!S34/SUMPRODUCT(TOCA_current!$D$4:$D$137,TOCA_current!$S$4:$S$137)-TOCA_current!AF34)*RT1SC!$C$4*VLOOKUP(Init!$R$4,Init!$K:$M,3,FALSE)</f>
        <v>-0.31181447665598666</v>
      </c>
      <c r="W34" s="237">
        <f>TOCA_current!X34*VLOOKUP(Init!$R$4,Init!$K:$M,3,FALSE)</f>
        <v>0</v>
      </c>
      <c r="X34" s="237">
        <f>IF(TOCA_current!AH34=0,SUM(LS_current!D35:AA35),0)</f>
        <v>97.48335170151563</v>
      </c>
      <c r="Y34" s="218">
        <f>TOCA_current!D34*SUM('Charges_NonSlice &amp; Excl LS'!P34:U34)</f>
        <v>1269371.7880261233</v>
      </c>
      <c r="Z34" s="218">
        <f>TOCA_current!AI34*RT1SC!$C$4*VLOOKUP(Init!$R$4,Init!$K:$M,3,FALSE)</f>
        <v>34319.404729080001</v>
      </c>
      <c r="AA34" s="219">
        <f t="shared" si="1"/>
        <v>36.986998989249408</v>
      </c>
      <c r="AB34" s="224">
        <f ca="1">IF(TOCA_current!E34=1,"",AA34/O34-1+RAND()/1000000000)</f>
        <v>7.5695386566662748E-2</v>
      </c>
      <c r="AC34" s="235">
        <f t="shared" ca="1" si="2"/>
        <v>53</v>
      </c>
    </row>
    <row r="35" spans="2:29" x14ac:dyDescent="0.25">
      <c r="B35" s="27">
        <v>10087</v>
      </c>
      <c r="C35" s="28" t="s">
        <v>39</v>
      </c>
      <c r="D35" s="217">
        <f>IF(Init!$R$9="Yes",(TOCA_previous!AB35-(TOCA_previous!AB35/IF(TOCA_previous!Y35=0,1,TOCA_previous!Y35))*LDD_previous!D36),(TOCA_current!AI35-(TOCA_current!AI35/TOCA_current!AF35)*LDD_current!D36))*Rates_previous!$E$74*100*12</f>
        <v>28185508.789920002</v>
      </c>
      <c r="E35" s="218">
        <f>IF(Init!$R$9="Yes",(TOCA_previous!AB35-LDD_previous!D36),(TOCA_current!AI35-LDD_current!D36))*Rates_previous!$E$75*100*12</f>
        <v>-4334328.2995199999</v>
      </c>
      <c r="F35" s="218"/>
      <c r="G35" s="218">
        <f>+SUMPRODUCT(LS_Demand_Rates_Restatement!$C$6:$Z$6,IF(Init!$R$9="Yes",Demand_previous!D36:AA36,Demand_current!D36:AA36))-SUMPRODUCT(LS_Demand_Rates_Restatement!$C$6:$Z$6,IF(Init!$R$9="Yes",LDD_previous!BB36:BY36,LDD_current!BB36:BY36))</f>
        <v>179376.89318397432</v>
      </c>
      <c r="H35" s="218">
        <f>-IRD!C36*Rates_previous!$H$32</f>
        <v>0</v>
      </c>
      <c r="I35" s="218"/>
      <c r="J35" s="237">
        <f>IF(Init!$R$9="Yes",(TOCA_previous!S35/SUMPRODUCT(TOCA_previous!$D$4:$D$137,TOCA_previous!$S$4:$S$137)-TOCA_previous!Y35)*RT1SC!$C$3*VLOOKUP(Init!$R$3,Init!$K:$M,3,FALSE),V35)</f>
        <v>5323.8164893562453</v>
      </c>
      <c r="K35" s="237">
        <f>IF(Init!$R$9="Yes",TOCA_previous!W35*VLOOKUP(Init!$R$3,Init!$K:$M,3,FALSE),W35)</f>
        <v>0</v>
      </c>
      <c r="L35" s="237">
        <f>IF(Init!$R$9="No",X35,IF(TOCA_previous!AA35=0,SUM(LS_previous!D36:AA36),0))</f>
        <v>-212284.51436287994</v>
      </c>
      <c r="M35" s="218">
        <f>+TOCA_previous!$D35*SUM('Charges_NonSlice &amp; Excl LS'!D35:I35)</f>
        <v>24030557.383583974</v>
      </c>
      <c r="N35" s="218">
        <f>IF(Init!$R$9="Yes",TOCA_previous!AB35*RT1SC!$C$3*VLOOKUP(Init!$R$3,Init!$K:$M,3,FALSE),Z35)</f>
        <v>746599.12083691207</v>
      </c>
      <c r="O35" s="219">
        <f t="shared" si="0"/>
        <v>32.186693920355196</v>
      </c>
      <c r="P35" s="217">
        <f>(TOCA_current!AI35-(TOCA_current!AI35/TOCA_current!AF35)*LDD_current!D36)*Rates_current!$E$74*100*12</f>
        <v>29573640.891882531</v>
      </c>
      <c r="Q35" s="218">
        <f>(TOCA_current!AI35-LDD_current!D36)*Rates_current!$E$75*100*12</f>
        <v>-4396431.6740686335</v>
      </c>
      <c r="R35" s="218"/>
      <c r="S35" s="218">
        <f>+SUMPRODUCT(LS_Demand_Rates_Restatement!$C$7:$Z$7,Demand_current!D36:AA36)-SUMPRODUCT(LS_Demand_Rates_Restatement!$C$7:$Z$7,LDD_current!BB36:BY36)</f>
        <v>180649.47690769235</v>
      </c>
      <c r="T35" s="218">
        <f>-IRD!G36*Rates_current!$H$32</f>
        <v>0</v>
      </c>
      <c r="U35" s="218"/>
      <c r="V35" s="237">
        <f>+(TOCA_current!S35/SUMPRODUCT(TOCA_current!$D$4:$D$137,TOCA_current!$S$4:$S$137)-TOCA_current!AF35)*RT1SC!$C$4*VLOOKUP(Init!$R$4,Init!$K:$M,3,FALSE)</f>
        <v>10684.000216408356</v>
      </c>
      <c r="W35" s="237">
        <f>TOCA_current!X35*VLOOKUP(Init!$R$4,Init!$K:$M,3,FALSE)</f>
        <v>0</v>
      </c>
      <c r="X35" s="237">
        <f>IF(TOCA_current!AH35=0,SUM(LS_current!D36:AA36),0)</f>
        <v>-198514.23053455105</v>
      </c>
      <c r="Y35" s="218">
        <f>TOCA_current!D35*SUM('Charges_NonSlice &amp; Excl LS'!P35:U35)</f>
        <v>25357858.694721591</v>
      </c>
      <c r="Z35" s="218">
        <f>TOCA_current!AI35*RT1SC!$C$4*VLOOKUP(Init!$R$4,Init!$K:$M,3,FALSE)</f>
        <v>732846.57025953603</v>
      </c>
      <c r="AA35" s="219">
        <f t="shared" si="1"/>
        <v>34.601865825395294</v>
      </c>
      <c r="AB35" s="224">
        <f ca="1">IF(TOCA_current!E35=1,"",AA35/O35-1+RAND()/1000000000)</f>
        <v>7.503634666678051E-2</v>
      </c>
      <c r="AC35" s="235">
        <f t="shared" ca="1" si="2"/>
        <v>73</v>
      </c>
    </row>
    <row r="36" spans="2:29" x14ac:dyDescent="0.25">
      <c r="B36" s="27">
        <v>10089</v>
      </c>
      <c r="C36" s="28" t="s">
        <v>40</v>
      </c>
      <c r="D36" s="217">
        <f>IF(Init!$R$9="Yes",(TOCA_previous!AB36-(TOCA_previous!AB36/IF(TOCA_previous!Y36=0,1,TOCA_previous!Y36))*LDD_previous!D37),(TOCA_current!AI36-(TOCA_current!AI36/TOCA_current!AF36)*LDD_current!D37))*Rates_previous!$E$74*100*12</f>
        <v>33587896.03644</v>
      </c>
      <c r="E36" s="218">
        <f>IF(Init!$R$9="Yes",(TOCA_previous!AB36-LDD_previous!D37),(TOCA_current!AI36-LDD_current!D37))*Rates_previous!$E$75*100*12</f>
        <v>-5165099.8886399996</v>
      </c>
      <c r="F36" s="218"/>
      <c r="G36" s="218">
        <f>+SUMPRODUCT(LS_Demand_Rates_Restatement!$C$6:$Z$6,IF(Init!$R$9="Yes",Demand_previous!D37:AA37,Demand_current!D37:AA37))-SUMPRODUCT(LS_Demand_Rates_Restatement!$C$6:$Z$6,IF(Init!$R$9="Yes",LDD_previous!BB37:BY37,LDD_current!BB37:BY37))</f>
        <v>1730770.1465048075</v>
      </c>
      <c r="H36" s="218">
        <f>-IRD!C37*Rates_previous!$H$32</f>
        <v>0</v>
      </c>
      <c r="I36" s="218"/>
      <c r="J36" s="237">
        <f>IF(Init!$R$9="Yes",(TOCA_previous!S36/SUMPRODUCT(TOCA_previous!$D$4:$D$137,TOCA_previous!$S$4:$S$137)-TOCA_previous!Y36)*RT1SC!$C$3*VLOOKUP(Init!$R$3,Init!$K:$M,3,FALSE),V36)</f>
        <v>-1.5092376517799864</v>
      </c>
      <c r="K36" s="237">
        <f>IF(Init!$R$9="Yes",TOCA_previous!W36*VLOOKUP(Init!$R$3,Init!$K:$M,3,FALSE),W36)</f>
        <v>78156.72</v>
      </c>
      <c r="L36" s="237">
        <f>IF(Init!$R$9="No",X36,IF(TOCA_previous!AA36=0,SUM(LS_previous!D37:AA37),0))</f>
        <v>15135.709711840056</v>
      </c>
      <c r="M36" s="218">
        <f>+TOCA_previous!$D36*SUM('Charges_NonSlice &amp; Excl LS'!D36:I36)</f>
        <v>30153566.294304807</v>
      </c>
      <c r="N36" s="218">
        <f>IF(Init!$R$9="Yes",TOCA_previous!AB36*RT1SC!$C$3*VLOOKUP(Init!$R$3,Init!$K:$M,3,FALSE),Z36)</f>
        <v>889701.64911608398</v>
      </c>
      <c r="O36" s="219">
        <f t="shared" si="0"/>
        <v>33.891772960365181</v>
      </c>
      <c r="P36" s="217">
        <f>(TOCA_current!AI36-(TOCA_current!AI36/TOCA_current!AF36)*LDD_current!D37)*Rates_current!$E$74*100*12</f>
        <v>36348344.823867172</v>
      </c>
      <c r="Q36" s="218">
        <f>(TOCA_current!AI36-LDD_current!D37)*Rates_current!$E$75*100*12</f>
        <v>-5403562.4178922651</v>
      </c>
      <c r="R36" s="218"/>
      <c r="S36" s="218">
        <f>+SUMPRODUCT(LS_Demand_Rates_Restatement!$C$7:$Z$7,Demand_current!D37:AA37)-SUMPRODUCT(LS_Demand_Rates_Restatement!$C$7:$Z$7,LDD_current!BB37:BY37)</f>
        <v>1870012.2406545221</v>
      </c>
      <c r="T36" s="218">
        <f>-IRD!G37*Rates_current!$H$32</f>
        <v>0</v>
      </c>
      <c r="U36" s="218"/>
      <c r="V36" s="237">
        <f>+(TOCA_current!S36/SUMPRODUCT(TOCA_current!$D$4:$D$137,TOCA_current!$S$4:$S$137)-TOCA_current!AF36)*RT1SC!$C$4*VLOOKUP(Init!$R$4,Init!$K:$M,3,FALSE)</f>
        <v>2.6318519159499427</v>
      </c>
      <c r="W36" s="237">
        <f>TOCA_current!X36*VLOOKUP(Init!$R$4,Init!$K:$M,3,FALSE)</f>
        <v>32509.583999999999</v>
      </c>
      <c r="X36" s="237">
        <f>IF(TOCA_current!AH36=0,SUM(LS_current!D37:AA37),0)</f>
        <v>49779.201984790903</v>
      </c>
      <c r="Y36" s="218">
        <f>TOCA_current!D36*SUM('Charges_NonSlice &amp; Excl LS'!P36:U36)</f>
        <v>32814794.646629427</v>
      </c>
      <c r="Z36" s="218">
        <f>TOCA_current!AI36*RT1SC!$C$4*VLOOKUP(Init!$R$4,Init!$K:$M,3,FALSE)</f>
        <v>900726.42513535195</v>
      </c>
      <c r="AA36" s="219">
        <f t="shared" si="1"/>
        <v>36.431477672810985</v>
      </c>
      <c r="AB36" s="224">
        <f ca="1">IF(TOCA_current!E36=1,"",AA36/O36-1+RAND()/1000000000)</f>
        <v>7.4935729077284102E-2</v>
      </c>
      <c r="AC36" s="235">
        <f t="shared" ca="1" si="2"/>
        <v>74</v>
      </c>
    </row>
    <row r="37" spans="2:29" x14ac:dyDescent="0.25">
      <c r="B37" s="27">
        <v>10091</v>
      </c>
      <c r="C37" s="28" t="s">
        <v>41</v>
      </c>
      <c r="D37" s="217">
        <f>IF(Init!$R$9="Yes",(TOCA_previous!AB37-(TOCA_previous!AB37/IF(TOCA_previous!Y37=0,1,TOCA_previous!Y37))*LDD_previous!D38),(TOCA_current!AI37-(TOCA_current!AI37/TOCA_current!AF37)*LDD_current!D38))*Rates_previous!$E$74*100*12</f>
        <v>2997116.5209599994</v>
      </c>
      <c r="E37" s="218">
        <f>IF(Init!$R$9="Yes",(TOCA_previous!AB37-LDD_previous!D38),(TOCA_current!AI37-LDD_current!D38))*Rates_previous!$E$75*100*12</f>
        <v>-460892.40575999999</v>
      </c>
      <c r="F37" s="218"/>
      <c r="G37" s="218">
        <f>+SUMPRODUCT(LS_Demand_Rates_Restatement!$C$6:$Z$6,IF(Init!$R$9="Yes",Demand_previous!D38:AA38,Demand_current!D38:AA38))-SUMPRODUCT(LS_Demand_Rates_Restatement!$C$6:$Z$6,IF(Init!$R$9="Yes",LDD_previous!BB38:BY38,LDD_current!BB38:BY38))</f>
        <v>133970.77461036324</v>
      </c>
      <c r="H37" s="218">
        <f>-IRD!C38*Rates_previous!$H$32</f>
        <v>0</v>
      </c>
      <c r="I37" s="218"/>
      <c r="J37" s="237">
        <f>IF(Init!$R$9="Yes",(TOCA_previous!S37/SUMPRODUCT(TOCA_previous!$D$4:$D$137,TOCA_previous!$S$4:$S$137)-TOCA_previous!Y37)*RT1SC!$C$3*VLOOKUP(Init!$R$3,Init!$K:$M,3,FALSE),V37)</f>
        <v>3497.1792501525206</v>
      </c>
      <c r="K37" s="237">
        <f>IF(Init!$R$9="Yes",TOCA_previous!W37*VLOOKUP(Init!$R$3,Init!$K:$M,3,FALSE),W37)</f>
        <v>0</v>
      </c>
      <c r="L37" s="237">
        <f>IF(Init!$R$9="No",X37,IF(TOCA_previous!AA37=0,SUM(LS_previous!D38:AA38),0))</f>
        <v>6491.8433545600092</v>
      </c>
      <c r="M37" s="218">
        <f>+TOCA_previous!$D37*SUM('Charges_NonSlice &amp; Excl LS'!D37:I37)</f>
        <v>2670194.8898103628</v>
      </c>
      <c r="N37" s="218">
        <f>IF(Init!$R$9="Yes",TOCA_previous!AB37*RT1SC!$C$3*VLOOKUP(Init!$R$3,Init!$K:$M,3,FALSE),Z37)</f>
        <v>79389.894157055998</v>
      </c>
      <c r="O37" s="219">
        <f t="shared" si="0"/>
        <v>33.633939409567056</v>
      </c>
      <c r="P37" s="217">
        <f>(TOCA_current!AI37-(TOCA_current!AI37/TOCA_current!AF37)*LDD_current!D38)*Rates_current!$E$74*100*12</f>
        <v>3307275.3566168575</v>
      </c>
      <c r="Q37" s="218">
        <f>(TOCA_current!AI37-LDD_current!D38)*Rates_current!$E$75*100*12</f>
        <v>-491661.14466102258</v>
      </c>
      <c r="R37" s="218"/>
      <c r="S37" s="218">
        <f>+SUMPRODUCT(LS_Demand_Rates_Restatement!$C$7:$Z$7,Demand_current!D38:AA38)-SUMPRODUCT(LS_Demand_Rates_Restatement!$C$7:$Z$7,LDD_current!BB38:BY38)</f>
        <v>146211.47864674142</v>
      </c>
      <c r="T37" s="218">
        <f>-IRD!G38*Rates_current!$H$32</f>
        <v>0</v>
      </c>
      <c r="U37" s="218"/>
      <c r="V37" s="237">
        <f>+(TOCA_current!S37/SUMPRODUCT(TOCA_current!$D$4:$D$137,TOCA_current!$S$4:$S$137)-TOCA_current!AF37)*RT1SC!$C$4*VLOOKUP(Init!$R$4,Init!$K:$M,3,FALSE)</f>
        <v>-0.86550872555128644</v>
      </c>
      <c r="W37" s="237">
        <f>TOCA_current!X37*VLOOKUP(Init!$R$4,Init!$K:$M,3,FALSE)</f>
        <v>0</v>
      </c>
      <c r="X37" s="237">
        <f>IF(TOCA_current!AH37=0,SUM(LS_current!D38:AA38),0)</f>
        <v>3928.0259480042787</v>
      </c>
      <c r="Y37" s="218">
        <f>TOCA_current!D37*SUM('Charges_NonSlice &amp; Excl LS'!P37:U37)</f>
        <v>2961825.6906025764</v>
      </c>
      <c r="Z37" s="218">
        <f>TOCA_current!AI37*RT1SC!$C$4*VLOOKUP(Init!$R$4,Init!$K:$M,3,FALSE)</f>
        <v>81955.597244903998</v>
      </c>
      <c r="AA37" s="219">
        <f t="shared" si="1"/>
        <v>36.139394869540077</v>
      </c>
      <c r="AB37" s="224">
        <f ca="1">IF(TOCA_current!E37=1,"",AA37/O37-1+RAND()/1000000000)</f>
        <v>7.4491882891884964E-2</v>
      </c>
      <c r="AC37" s="235">
        <f t="shared" ca="1" si="2"/>
        <v>78</v>
      </c>
    </row>
    <row r="38" spans="2:29" x14ac:dyDescent="0.25">
      <c r="B38" s="27">
        <v>10094</v>
      </c>
      <c r="C38" s="28" t="s">
        <v>42</v>
      </c>
      <c r="D38" s="217">
        <f>IF(Init!$R$9="Yes",(TOCA_previous!AB38-(TOCA_previous!AB38/IF(TOCA_previous!Y38=0,1,TOCA_previous!Y38))*LDD_previous!D39),(TOCA_current!AI38-(TOCA_current!AI38/TOCA_current!AF38)*LDD_current!D39))*Rates_previous!$E$74*100*12</f>
        <v>988135.38563999999</v>
      </c>
      <c r="E38" s="218">
        <f>IF(Init!$R$9="Yes",(TOCA_previous!AB38-LDD_previous!D39),(TOCA_current!AI38-LDD_current!D39))*Rates_previous!$E$75*100*12</f>
        <v>-151954.08384000001</v>
      </c>
      <c r="F38" s="218"/>
      <c r="G38" s="218">
        <f>+SUMPRODUCT(LS_Demand_Rates_Restatement!$C$6:$Z$6,IF(Init!$R$9="Yes",Demand_previous!D39:AA39,Demand_current!D39:AA39))-SUMPRODUCT(LS_Demand_Rates_Restatement!$C$6:$Z$6,IF(Init!$R$9="Yes",LDD_previous!BB39:BY39,LDD_current!BB39:BY39))</f>
        <v>44571.797512873934</v>
      </c>
      <c r="H38" s="218">
        <f>-IRD!C39*Rates_previous!$H$32</f>
        <v>0</v>
      </c>
      <c r="I38" s="218"/>
      <c r="J38" s="237">
        <f>IF(Init!$R$9="Yes",(TOCA_previous!S38/SUMPRODUCT(TOCA_previous!$D$4:$D$137,TOCA_previous!$S$4:$S$137)-TOCA_previous!Y38)*RT1SC!$C$3*VLOOKUP(Init!$R$3,Init!$K:$M,3,FALSE),V38)</f>
        <v>718.70580249840236</v>
      </c>
      <c r="K38" s="237">
        <f>IF(Init!$R$9="Yes",TOCA_previous!W38*VLOOKUP(Init!$R$3,Init!$K:$M,3,FALSE),W38)</f>
        <v>0</v>
      </c>
      <c r="L38" s="237">
        <f>IF(Init!$R$9="No",X38,IF(TOCA_previous!AA38=0,SUM(LS_previous!D39:AA39),0))</f>
        <v>-321.426716959999</v>
      </c>
      <c r="M38" s="218">
        <f>+TOCA_previous!$D38*SUM('Charges_NonSlice &amp; Excl LS'!D38:I38)</f>
        <v>880753.09931287391</v>
      </c>
      <c r="N38" s="218">
        <f>IF(Init!$R$9="Yes",TOCA_previous!AB38*RT1SC!$C$3*VLOOKUP(Init!$R$3,Init!$K:$M,3,FALSE),Z38)</f>
        <v>26174.479080204001</v>
      </c>
      <c r="O38" s="219">
        <f t="shared" si="0"/>
        <v>33.649307656288585</v>
      </c>
      <c r="P38" s="217">
        <f>(TOCA_current!AI38-(TOCA_current!AI38/TOCA_current!AF38)*LDD_current!D39)*Rates_current!$E$74*100*12</f>
        <v>1042604.8800292048</v>
      </c>
      <c r="Q38" s="218">
        <f>(TOCA_current!AI38-LDD_current!D39)*Rates_current!$E$75*100*12</f>
        <v>-154994.14275220619</v>
      </c>
      <c r="R38" s="218"/>
      <c r="S38" s="218">
        <f>+SUMPRODUCT(LS_Demand_Rates_Restatement!$C$7:$Z$7,Demand_current!D39:AA39)-SUMPRODUCT(LS_Demand_Rates_Restatement!$C$7:$Z$7,LDD_current!BB39:BY39)</f>
        <v>48862.8900005787</v>
      </c>
      <c r="T38" s="218">
        <f>-IRD!G39*Rates_current!$H$32</f>
        <v>0</v>
      </c>
      <c r="U38" s="218"/>
      <c r="V38" s="237">
        <f>+(TOCA_current!S38/SUMPRODUCT(TOCA_current!$D$4:$D$137,TOCA_current!$S$4:$S$137)-TOCA_current!AF38)*RT1SC!$C$4*VLOOKUP(Init!$R$4,Init!$K:$M,3,FALSE)</f>
        <v>577.32865132809843</v>
      </c>
      <c r="W38" s="237">
        <f>TOCA_current!X38*VLOOKUP(Init!$R$4,Init!$K:$M,3,FALSE)</f>
        <v>0</v>
      </c>
      <c r="X38" s="237">
        <f>IF(TOCA_current!AH38=0,SUM(LS_current!D39:AA39),0)</f>
        <v>17.510929645537317</v>
      </c>
      <c r="Y38" s="218">
        <f>TOCA_current!D38*SUM('Charges_NonSlice &amp; Excl LS'!P38:U38)</f>
        <v>936473.6272775773</v>
      </c>
      <c r="Z38" s="218">
        <f>TOCA_current!AI38*RT1SC!$C$4*VLOOKUP(Init!$R$4,Init!$K:$M,3,FALSE)</f>
        <v>25836.163131167999</v>
      </c>
      <c r="AA38" s="219">
        <f t="shared" si="1"/>
        <v>36.246621548376993</v>
      </c>
      <c r="AB38" s="224">
        <f ca="1">IF(TOCA_current!E38=1,"",AA38/O38-1+RAND()/1000000000)</f>
        <v>7.7187736870816565E-2</v>
      </c>
      <c r="AC38" s="235">
        <f t="shared" ca="1" si="2"/>
        <v>27</v>
      </c>
    </row>
    <row r="39" spans="2:29" x14ac:dyDescent="0.25">
      <c r="B39" s="27">
        <v>10095</v>
      </c>
      <c r="C39" s="28" t="s">
        <v>43</v>
      </c>
      <c r="D39" s="217">
        <f>IF(Init!$R$9="Yes",(TOCA_previous!AB39-(TOCA_previous!AB39/IF(TOCA_previous!Y39=0,1,TOCA_previous!Y39))*LDD_previous!D40),(TOCA_current!AI39-(TOCA_current!AI39/TOCA_current!AF39)*LDD_current!D40))*Rates_previous!$E$74*100*12</f>
        <v>1209812.8167599998</v>
      </c>
      <c r="E39" s="218">
        <f>IF(Init!$R$9="Yes",(TOCA_previous!AB39-LDD_previous!D40),(TOCA_current!AI39-LDD_current!D40))*Rates_previous!$E$75*100*12</f>
        <v>-186043.33056</v>
      </c>
      <c r="F39" s="218"/>
      <c r="G39" s="218">
        <f>+SUMPRODUCT(LS_Demand_Rates_Restatement!$C$6:$Z$6,IF(Init!$R$9="Yes",Demand_previous!D40:AA40,Demand_current!D40:AA40))-SUMPRODUCT(LS_Demand_Rates_Restatement!$C$6:$Z$6,IF(Init!$R$9="Yes",LDD_previous!BB40:BY40,LDD_current!BB40:BY40))</f>
        <v>52367.661940918792</v>
      </c>
      <c r="H39" s="218">
        <f>-IRD!C40*Rates_previous!$H$32</f>
        <v>0</v>
      </c>
      <c r="I39" s="218"/>
      <c r="J39" s="237">
        <f>IF(Init!$R$9="Yes",(TOCA_previous!S39/SUMPRODUCT(TOCA_previous!$D$4:$D$137,TOCA_previous!$S$4:$S$137)-TOCA_previous!Y39)*RT1SC!$C$3*VLOOKUP(Init!$R$3,Init!$K:$M,3,FALSE),V39)</f>
        <v>-2.3769151638803754</v>
      </c>
      <c r="K39" s="237">
        <f>IF(Init!$R$9="Yes",TOCA_previous!W39*VLOOKUP(Init!$R$3,Init!$K:$M,3,FALSE),W39)</f>
        <v>0</v>
      </c>
      <c r="L39" s="237">
        <f>IF(Init!$R$9="No",X39,IF(TOCA_previous!AA39=0,SUM(LS_previous!D40:AA40),0))</f>
        <v>1.2570033600043189</v>
      </c>
      <c r="M39" s="218">
        <f>+TOCA_previous!$D39*SUM('Charges_NonSlice &amp; Excl LS'!D39:I39)</f>
        <v>1076137.1481409187</v>
      </c>
      <c r="N39" s="218">
        <f>IF(Init!$R$9="Yes",TOCA_previous!AB39*RT1SC!$C$3*VLOOKUP(Init!$R$3,Init!$K:$M,3,FALSE),Z39)</f>
        <v>32046.438902435999</v>
      </c>
      <c r="O39" s="219">
        <f t="shared" si="0"/>
        <v>33.580553253270104</v>
      </c>
      <c r="P39" s="217">
        <f>(TOCA_current!AI39-(TOCA_current!AI39/TOCA_current!AF39)*LDD_current!D40)*Rates_current!$E$74*100*12</f>
        <v>1278502.8977566105</v>
      </c>
      <c r="Q39" s="218">
        <f>(TOCA_current!AI39-LDD_current!D40)*Rates_current!$E$75*100*12</f>
        <v>-190062.85548792622</v>
      </c>
      <c r="R39" s="218"/>
      <c r="S39" s="218">
        <f>+SUMPRODUCT(LS_Demand_Rates_Restatement!$C$7:$Z$7,Demand_current!D40:AA40)-SUMPRODUCT(LS_Demand_Rates_Restatement!$C$7:$Z$7,LDD_current!BB40:BY40)</f>
        <v>57086.090850881403</v>
      </c>
      <c r="T39" s="218">
        <f>-IRD!G40*Rates_current!$H$32</f>
        <v>0</v>
      </c>
      <c r="U39" s="218"/>
      <c r="V39" s="237">
        <f>+(TOCA_current!S39/SUMPRODUCT(TOCA_current!$D$4:$D$137,TOCA_current!$S$4:$S$137)-TOCA_current!AF39)*RT1SC!$C$4*VLOOKUP(Init!$R$4,Init!$K:$M,3,FALSE)</f>
        <v>2.0828096742597451</v>
      </c>
      <c r="W39" s="237">
        <f>TOCA_current!X39*VLOOKUP(Init!$R$4,Init!$K:$M,3,FALSE)</f>
        <v>0</v>
      </c>
      <c r="X39" s="237">
        <f>IF(TOCA_current!AH39=0,SUM(LS_current!D40:AA40),0)</f>
        <v>366.6473470131034</v>
      </c>
      <c r="Y39" s="218">
        <f>TOCA_current!D39*SUM('Charges_NonSlice &amp; Excl LS'!P39:U39)</f>
        <v>1145526.1331195657</v>
      </c>
      <c r="Z39" s="218">
        <f>TOCA_current!AI39*RT1SC!$C$4*VLOOKUP(Init!$R$4,Init!$K:$M,3,FALSE)</f>
        <v>31681.809727560005</v>
      </c>
      <c r="AA39" s="219">
        <f t="shared" si="1"/>
        <v>36.157219015272112</v>
      </c>
      <c r="AB39" s="224">
        <f ca="1">IF(TOCA_current!E39=1,"",AA39/O39-1+RAND()/1000000000)</f>
        <v>7.6730891557420008E-2</v>
      </c>
      <c r="AC39" s="235">
        <f t="shared" ca="1" si="2"/>
        <v>36</v>
      </c>
    </row>
    <row r="40" spans="2:29" x14ac:dyDescent="0.25">
      <c r="B40" s="27">
        <v>10097</v>
      </c>
      <c r="C40" s="28" t="s">
        <v>44</v>
      </c>
      <c r="D40" s="217">
        <f>IF(Init!$R$9="Yes",(TOCA_previous!AB40-(TOCA_previous!AB40/IF(TOCA_previous!Y40=0,1,TOCA_previous!Y40))*LDD_previous!D41),(TOCA_current!AI40-(TOCA_current!AI40/TOCA_current!AF40)*LDD_current!D41))*Rates_previous!$E$74*100*12</f>
        <v>676563.28500000003</v>
      </c>
      <c r="E40" s="218">
        <f>IF(Init!$R$9="Yes",(TOCA_previous!AB40-LDD_previous!D41),(TOCA_current!AI40-LDD_current!D41))*Rates_previous!$E$75*100*12</f>
        <v>-104040.95999999999</v>
      </c>
      <c r="F40" s="218"/>
      <c r="G40" s="218">
        <f>+SUMPRODUCT(LS_Demand_Rates_Restatement!$C$6:$Z$6,IF(Init!$R$9="Yes",Demand_previous!D41:AA41,Demand_current!D41:AA41))-SUMPRODUCT(LS_Demand_Rates_Restatement!$C$6:$Z$6,IF(Init!$R$9="Yes",LDD_previous!BB41:BY41,LDD_current!BB41:BY41))</f>
        <v>70853.174408547013</v>
      </c>
      <c r="H40" s="218">
        <f>-IRD!C41*Rates_previous!$H$32</f>
        <v>0</v>
      </c>
      <c r="I40" s="218"/>
      <c r="J40" s="237">
        <f>IF(Init!$R$9="Yes",(TOCA_previous!S40/SUMPRODUCT(TOCA_previous!$D$4:$D$137,TOCA_previous!$S$4:$S$137)-TOCA_previous!Y40)*RT1SC!$C$3*VLOOKUP(Init!$R$3,Init!$K:$M,3,FALSE),V40)</f>
        <v>1.6288115844016684</v>
      </c>
      <c r="K40" s="237">
        <f>IF(Init!$R$9="Yes",TOCA_previous!W40*VLOOKUP(Init!$R$3,Init!$K:$M,3,FALSE),W40)</f>
        <v>0</v>
      </c>
      <c r="L40" s="237">
        <f>IF(Init!$R$9="No",X40,IF(TOCA_previous!AA40=0,SUM(LS_previous!D41:AA41),0))</f>
        <v>1142.5132600000015</v>
      </c>
      <c r="M40" s="218">
        <f>+TOCA_previous!$D40*SUM('Charges_NonSlice &amp; Excl LS'!D40:I40)</f>
        <v>643375.49940854707</v>
      </c>
      <c r="N40" s="218">
        <f>IF(Init!$R$9="Yes",TOCA_previous!AB40*RT1SC!$C$3*VLOOKUP(Init!$R$3,Init!$K:$M,3,FALSE),Z40)</f>
        <v>17921.321113500002</v>
      </c>
      <c r="O40" s="219">
        <f t="shared" si="0"/>
        <v>35.900003985972717</v>
      </c>
      <c r="P40" s="217">
        <f>(TOCA_current!AI40-(TOCA_current!AI40/TOCA_current!AF40)*LDD_current!D41)*Rates_current!$E$74*100*12</f>
        <v>715367.54588898434</v>
      </c>
      <c r="Q40" s="218">
        <f>(TOCA_current!AI40-LDD_current!D41)*Rates_current!$E$75*100*12</f>
        <v>-106346.8833223827</v>
      </c>
      <c r="R40" s="218"/>
      <c r="S40" s="218">
        <f>+SUMPRODUCT(LS_Demand_Rates_Restatement!$C$7:$Z$7,Demand_current!D41:AA41)-SUMPRODUCT(LS_Demand_Rates_Restatement!$C$7:$Z$7,LDD_current!BB41:BY41)</f>
        <v>75557.717880528857</v>
      </c>
      <c r="T40" s="218">
        <f>-IRD!G41*Rates_current!$H$32</f>
        <v>0</v>
      </c>
      <c r="U40" s="218"/>
      <c r="V40" s="237">
        <f>+(TOCA_current!S40/SUMPRODUCT(TOCA_current!$D$4:$D$137,TOCA_current!$S$4:$S$137)-TOCA_current!AF40)*RT1SC!$C$4*VLOOKUP(Init!$R$4,Init!$K:$M,3,FALSE)</f>
        <v>-0.97744852397514914</v>
      </c>
      <c r="W40" s="237">
        <f>TOCA_current!X40*VLOOKUP(Init!$R$4,Init!$K:$M,3,FALSE)</f>
        <v>0</v>
      </c>
      <c r="X40" s="237">
        <f>IF(TOCA_current!AH40=0,SUM(LS_current!D41:AA41),0)</f>
        <v>1337.1680547662886</v>
      </c>
      <c r="Y40" s="218">
        <f>TOCA_current!D40*SUM('Charges_NonSlice &amp; Excl LS'!P40:U40)</f>
        <v>684578.38044713053</v>
      </c>
      <c r="Z40" s="218">
        <f>TOCA_current!AI40*RT1SC!$C$4*VLOOKUP(Init!$R$4,Init!$K:$M,3,FALSE)</f>
        <v>17727.09198696</v>
      </c>
      <c r="AA40" s="219">
        <f t="shared" si="1"/>
        <v>38.617635704192459</v>
      </c>
      <c r="AB40" s="224">
        <f ca="1">IF(TOCA_current!E40=1,"",AA40/O40-1+RAND()/1000000000)</f>
        <v>7.5700039779577885E-2</v>
      </c>
      <c r="AC40" s="235">
        <f t="shared" ca="1" si="2"/>
        <v>52</v>
      </c>
    </row>
    <row r="41" spans="2:29" x14ac:dyDescent="0.25">
      <c r="B41" s="27">
        <v>10101</v>
      </c>
      <c r="C41" s="28" t="s">
        <v>45</v>
      </c>
      <c r="D41" s="217">
        <f>IF(Init!$R$9="Yes",(TOCA_previous!AB41-(TOCA_previous!AB41/IF(TOCA_previous!Y41=0,1,TOCA_previous!Y41))*LDD_previous!D42),(TOCA_current!AI41-(TOCA_current!AI41/TOCA_current!AF41)*LDD_current!D42))*Rates_previous!$E$74*100*12</f>
        <v>23953245.214066166</v>
      </c>
      <c r="E41" s="218">
        <f>IF(Init!$R$9="Yes",(TOCA_previous!AB41-LDD_previous!D42),(TOCA_current!AI41-LDD_current!D42))*Rates_previous!$E$75*100*12</f>
        <v>-3683496.6993321986</v>
      </c>
      <c r="F41" s="218"/>
      <c r="G41" s="218">
        <f>+SUMPRODUCT(LS_Demand_Rates_Restatement!$C$6:$Z$6,IF(Init!$R$9="Yes",Demand_previous!D42:AA42,Demand_current!D42:AA42))-SUMPRODUCT(LS_Demand_Rates_Restatement!$C$6:$Z$6,IF(Init!$R$9="Yes",LDD_previous!BB42:BY42,LDD_current!BB42:BY42))</f>
        <v>1583312.9748625634</v>
      </c>
      <c r="H41" s="218">
        <f>-IRD!C42*Rates_previous!$H$32</f>
        <v>0</v>
      </c>
      <c r="I41" s="218"/>
      <c r="J41" s="237">
        <f>IF(Init!$R$9="Yes",(TOCA_previous!S41/SUMPRODUCT(TOCA_previous!$D$4:$D$137,TOCA_previous!$S$4:$S$137)-TOCA_previous!Y41)*RT1SC!$C$3*VLOOKUP(Init!$R$3,Init!$K:$M,3,FALSE),V41)</f>
        <v>1.754627013566795</v>
      </c>
      <c r="K41" s="237">
        <f>IF(Init!$R$9="Yes",TOCA_previous!W41*VLOOKUP(Init!$R$3,Init!$K:$M,3,FALSE),W41)</f>
        <v>16924.32</v>
      </c>
      <c r="L41" s="237">
        <f>IF(Init!$R$9="No",X41,IF(TOCA_previous!AA41=0,SUM(LS_previous!D42:AA42),0))</f>
        <v>-1919.2447795199569</v>
      </c>
      <c r="M41" s="218">
        <f>+TOCA_previous!$D41*SUM('Charges_NonSlice &amp; Excl LS'!D41:I41)</f>
        <v>21853061.489596531</v>
      </c>
      <c r="N41" s="218">
        <f>IF(Init!$R$9="Yes",TOCA_previous!AB41*RT1SC!$C$3*VLOOKUP(Init!$R$3,Init!$K:$M,3,FALSE),Z41)</f>
        <v>668780.06943484803</v>
      </c>
      <c r="O41" s="219">
        <f t="shared" si="0"/>
        <v>32.676005892435519</v>
      </c>
      <c r="P41" s="217">
        <f>(TOCA_current!AI41-(TOCA_current!AI41/TOCA_current!AF41)*LDD_current!D42)*Rates_current!$E$74*100*12</f>
        <v>25160088.127420798</v>
      </c>
      <c r="Q41" s="218">
        <f>(TOCA_current!AI41-LDD_current!D42)*Rates_current!$E$75*100*12</f>
        <v>-3740310.7980564153</v>
      </c>
      <c r="R41" s="218"/>
      <c r="S41" s="218">
        <f>+SUMPRODUCT(LS_Demand_Rates_Restatement!$C$7:$Z$7,Demand_current!D42:AA42)-SUMPRODUCT(LS_Demand_Rates_Restatement!$C$7:$Z$7,LDD_current!BB42:BY42)</f>
        <v>1665584.3011543066</v>
      </c>
      <c r="T41" s="218">
        <f>-IRD!G42*Rates_current!$H$32</f>
        <v>0</v>
      </c>
      <c r="U41" s="218"/>
      <c r="V41" s="237">
        <f>+(TOCA_current!S41/SUMPRODUCT(TOCA_current!$D$4:$D$137,TOCA_current!$S$4:$S$137)-TOCA_current!AF41)*RT1SC!$C$4*VLOOKUP(Init!$R$4,Init!$K:$M,3,FALSE)</f>
        <v>-0.22153953892149261</v>
      </c>
      <c r="W41" s="237">
        <f>TOCA_current!X41*VLOOKUP(Init!$R$4,Init!$K:$M,3,FALSE)</f>
        <v>26606.736000000001</v>
      </c>
      <c r="X41" s="237">
        <f>IF(TOCA_current!AH41=0,SUM(LS_current!D42:AA42),0)</f>
        <v>-4118.2466849608463</v>
      </c>
      <c r="Y41" s="218">
        <f>TOCA_current!D41*SUM('Charges_NonSlice &amp; Excl LS'!P41:U41)</f>
        <v>23085361.63051869</v>
      </c>
      <c r="Z41" s="218">
        <f>TOCA_current!AI41*RT1SC!$C$4*VLOOKUP(Init!$R$4,Init!$K:$M,3,FALSE)</f>
        <v>661312.540241568</v>
      </c>
      <c r="AA41" s="219">
        <f t="shared" si="1"/>
        <v>34.908398413382479</v>
      </c>
      <c r="AB41" s="224">
        <f ca="1">IF(TOCA_current!E41=1,"",AA41/O41-1+RAND()/1000000000)</f>
        <v>6.8319014768933539E-2</v>
      </c>
      <c r="AC41" s="235">
        <f t="shared" ca="1" si="2"/>
        <v>104</v>
      </c>
    </row>
    <row r="42" spans="2:29" x14ac:dyDescent="0.25">
      <c r="B42" s="27">
        <v>10103</v>
      </c>
      <c r="C42" s="28" t="s">
        <v>46</v>
      </c>
      <c r="D42" s="217">
        <f>IF(Init!$R$9="Yes",(TOCA_previous!AB42-(TOCA_previous!AB42/IF(TOCA_previous!Y42=0,1,TOCA_previous!Y42))*LDD_previous!D43),(TOCA_current!AI42-(TOCA_current!AI42/TOCA_current!AF42)*LDD_current!D43))*Rates_previous!$E$74*100*12</f>
        <v>47045975.238479994</v>
      </c>
      <c r="E42" s="218">
        <f>IF(Init!$R$9="Yes",(TOCA_previous!AB42-LDD_previous!D43),(TOCA_current!AI42-LDD_current!D43))*Rates_previous!$E$75*100*12</f>
        <v>-7234664.5708799986</v>
      </c>
      <c r="F42" s="218"/>
      <c r="G42" s="218">
        <f>+SUMPRODUCT(LS_Demand_Rates_Restatement!$C$6:$Z$6,IF(Init!$R$9="Yes",Demand_previous!D43:AA43,Demand_current!D43:AA43))-SUMPRODUCT(LS_Demand_Rates_Restatement!$C$6:$Z$6,IF(Init!$R$9="Yes",LDD_previous!BB43:BY43,LDD_current!BB43:BY43))</f>
        <v>0</v>
      </c>
      <c r="H42" s="218">
        <f>-IRD!C43*Rates_previous!$H$32</f>
        <v>0</v>
      </c>
      <c r="I42" s="218"/>
      <c r="J42" s="237">
        <f>IF(Init!$R$9="Yes",(TOCA_previous!S42/SUMPRODUCT(TOCA_previous!$D$4:$D$137,TOCA_previous!$S$4:$S$137)-TOCA_previous!Y42)*RT1SC!$C$3*VLOOKUP(Init!$R$3,Init!$K:$M,3,FALSE),V42)</f>
        <v>192830.87226418927</v>
      </c>
      <c r="K42" s="237">
        <f>IF(Init!$R$9="Yes",TOCA_previous!W42*VLOOKUP(Init!$R$3,Init!$K:$M,3,FALSE),W42)</f>
        <v>78734.87999999999</v>
      </c>
      <c r="L42" s="237">
        <f>IF(Init!$R$9="No",X42,IF(TOCA_previous!AA42=0,SUM(LS_previous!D43:AA43),0))</f>
        <v>0</v>
      </c>
      <c r="M42" s="218">
        <f>+TOCA_previous!$D42*SUM('Charges_NonSlice &amp; Excl LS'!D42:I42)</f>
        <v>39811310.667599998</v>
      </c>
      <c r="N42" s="218">
        <f>IF(Init!$R$9="Yes",TOCA_previous!AB42*RT1SC!$C$3*VLOOKUP(Init!$R$3,Init!$K:$M,3,FALSE),Z42)</f>
        <v>1246189.4519543278</v>
      </c>
      <c r="O42" s="219">
        <f t="shared" si="0"/>
        <v>31.946435275283541</v>
      </c>
      <c r="P42" s="217">
        <f>(TOCA_current!AI42-(TOCA_current!AI42/TOCA_current!AF42)*LDD_current!D43)*Rates_current!$E$74*100*12</f>
        <v>50951991.572937205</v>
      </c>
      <c r="Q42" s="218">
        <f>(TOCA_current!AI42-LDD_current!D43)*Rates_current!$E$75*100*12</f>
        <v>-7574547.5650793277</v>
      </c>
      <c r="R42" s="218"/>
      <c r="S42" s="218">
        <f>+SUMPRODUCT(LS_Demand_Rates_Restatement!$C$7:$Z$7,Demand_current!D43:AA43)-SUMPRODUCT(LS_Demand_Rates_Restatement!$C$7:$Z$7,LDD_current!BB43:BY43)</f>
        <v>0</v>
      </c>
      <c r="T42" s="218">
        <f>-IRD!G43*Rates_current!$H$32</f>
        <v>0</v>
      </c>
      <c r="U42" s="218"/>
      <c r="V42" s="237">
        <f>+(TOCA_current!S42/SUMPRODUCT(TOCA_current!$D$4:$D$137,TOCA_current!$S$4:$S$137)-TOCA_current!AF42)*RT1SC!$C$4*VLOOKUP(Init!$R$4,Init!$K:$M,3,FALSE)</f>
        <v>167326.91554858856</v>
      </c>
      <c r="W42" s="237">
        <f>TOCA_current!X42*VLOOKUP(Init!$R$4,Init!$K:$M,3,FALSE)</f>
        <v>0</v>
      </c>
      <c r="X42" s="237">
        <f>IF(TOCA_current!AH42=0,SUM(LS_current!D43:AA43),0)</f>
        <v>0</v>
      </c>
      <c r="Y42" s="218">
        <f>TOCA_current!D42*SUM('Charges_NonSlice &amp; Excl LS'!P42:U42)</f>
        <v>43377444.007857874</v>
      </c>
      <c r="Z42" s="218">
        <f>TOCA_current!AI42*RT1SC!$C$4*VLOOKUP(Init!$R$4,Init!$K:$M,3,FALSE)</f>
        <v>1262610.5932857597</v>
      </c>
      <c r="AA42" s="219">
        <f t="shared" si="1"/>
        <v>34.355362008308845</v>
      </c>
      <c r="AB42" s="224">
        <f ca="1">IF(TOCA_current!E42=1,"",AA42/O42-1+RAND()/1000000000)</f>
        <v>7.5405181140033611E-2</v>
      </c>
      <c r="AC42" s="235">
        <f t="shared" ca="1" si="2"/>
        <v>68</v>
      </c>
    </row>
    <row r="43" spans="2:29" x14ac:dyDescent="0.25">
      <c r="B43" s="27">
        <v>10105</v>
      </c>
      <c r="C43" s="28" t="s">
        <v>47</v>
      </c>
      <c r="D43" s="217">
        <f>IF(Init!$R$9="Yes",(TOCA_previous!AB43-(TOCA_previous!AB43/IF(TOCA_previous!Y43=0,1,TOCA_previous!Y43))*LDD_previous!D44),(TOCA_current!AI43-(TOCA_current!AI43/TOCA_current!AF43)*LDD_current!D44))*Rates_previous!$E$74*100*12</f>
        <v>13976738.499480002</v>
      </c>
      <c r="E43" s="218">
        <f>IF(Init!$R$9="Yes",(TOCA_previous!AB43-LDD_previous!D44),(TOCA_current!AI43-LDD_current!D44))*Rates_previous!$E$75*100*12</f>
        <v>-2149323.3868800001</v>
      </c>
      <c r="F43" s="218"/>
      <c r="G43" s="218">
        <f>+SUMPRODUCT(LS_Demand_Rates_Restatement!$C$6:$Z$6,IF(Init!$R$9="Yes",Demand_previous!D44:AA44,Demand_current!D44:AA44))-SUMPRODUCT(LS_Demand_Rates_Restatement!$C$6:$Z$6,IF(Init!$R$9="Yes",LDD_previous!BB44:BY44,LDD_current!BB44:BY44))</f>
        <v>0</v>
      </c>
      <c r="H43" s="218">
        <f>-IRD!C44*Rates_previous!$H$32</f>
        <v>0</v>
      </c>
      <c r="I43" s="218"/>
      <c r="J43" s="237">
        <f>IF(Init!$R$9="Yes",(TOCA_previous!S43/SUMPRODUCT(TOCA_previous!$D$4:$D$137,TOCA_previous!$S$4:$S$137)-TOCA_previous!Y43)*RT1SC!$C$3*VLOOKUP(Init!$R$3,Init!$K:$M,3,FALSE),V43)</f>
        <v>0.21264888031114237</v>
      </c>
      <c r="K43" s="237">
        <f>IF(Init!$R$9="Yes",TOCA_previous!W43*VLOOKUP(Init!$R$3,Init!$K:$M,3,FALSE),W43)</f>
        <v>77412.12</v>
      </c>
      <c r="L43" s="237">
        <f>IF(Init!$R$9="No",X43,IF(TOCA_previous!AA43=0,SUM(LS_previous!D44:AA44),0))</f>
        <v>0</v>
      </c>
      <c r="M43" s="218">
        <f>+TOCA_previous!$D43*SUM('Charges_NonSlice &amp; Excl LS'!D43:I43)</f>
        <v>11827415.112600002</v>
      </c>
      <c r="N43" s="218">
        <f>IF(Init!$R$9="Yes",TOCA_previous!AB43*RT1SC!$C$3*VLOOKUP(Init!$R$3,Init!$K:$M,3,FALSE),Z43)</f>
        <v>370226.44344142807</v>
      </c>
      <c r="O43" s="219">
        <f t="shared" si="0"/>
        <v>31.946435275283534</v>
      </c>
      <c r="P43" s="217">
        <f>(TOCA_current!AI43-(TOCA_current!AI43/TOCA_current!AF43)*LDD_current!D44)*Rates_current!$E$74*100*12</f>
        <v>14607607.26143482</v>
      </c>
      <c r="Q43" s="218">
        <f>(TOCA_current!AI43-LDD_current!D44)*Rates_current!$E$75*100*12</f>
        <v>-2171573.9188594362</v>
      </c>
      <c r="R43" s="218"/>
      <c r="S43" s="218">
        <f>+SUMPRODUCT(LS_Demand_Rates_Restatement!$C$7:$Z$7,Demand_current!D44:AA44)-SUMPRODUCT(LS_Demand_Rates_Restatement!$C$7:$Z$7,LDD_current!BB44:BY44)</f>
        <v>0</v>
      </c>
      <c r="T43" s="218">
        <f>-IRD!G44*Rates_current!$H$32</f>
        <v>0</v>
      </c>
      <c r="U43" s="218"/>
      <c r="V43" s="237">
        <f>+(TOCA_current!S43/SUMPRODUCT(TOCA_current!$D$4:$D$137,TOCA_current!$S$4:$S$137)-TOCA_current!AF43)*RT1SC!$C$4*VLOOKUP(Init!$R$4,Init!$K:$M,3,FALSE)</f>
        <v>-2.6427546185149011</v>
      </c>
      <c r="W43" s="237">
        <f>TOCA_current!X43*VLOOKUP(Init!$R$4,Init!$K:$M,3,FALSE)</f>
        <v>47644.416000000005</v>
      </c>
      <c r="X43" s="237">
        <f>IF(TOCA_current!AH43=0,SUM(LS_current!D44:AA44),0)</f>
        <v>0</v>
      </c>
      <c r="Y43" s="218">
        <f>TOCA_current!D43*SUM('Charges_NonSlice &amp; Excl LS'!P43:U43)</f>
        <v>12436033.342575382</v>
      </c>
      <c r="Z43" s="218">
        <f>TOCA_current!AI43*RT1SC!$C$4*VLOOKUP(Init!$R$4,Init!$K:$M,3,FALSE)</f>
        <v>361982.31122023199</v>
      </c>
      <c r="AA43" s="219">
        <f t="shared" si="1"/>
        <v>34.35536200830883</v>
      </c>
      <c r="AB43" s="224">
        <f ca="1">IF(TOCA_current!E43=1,"",AA43/O43-1+RAND()/1000000000)</f>
        <v>7.5405181231066362E-2</v>
      </c>
      <c r="AC43" s="235">
        <f t="shared" ca="1" si="2"/>
        <v>67</v>
      </c>
    </row>
    <row r="44" spans="2:29" x14ac:dyDescent="0.25">
      <c r="B44" s="27">
        <v>10106</v>
      </c>
      <c r="C44" s="28" t="s">
        <v>48</v>
      </c>
      <c r="D44" s="217">
        <f>IF(Init!$R$9="Yes",(TOCA_previous!AB44-(TOCA_previous!AB44/IF(TOCA_previous!Y44=0,1,TOCA_previous!Y44))*LDD_previous!D45),(TOCA_current!AI44-(TOCA_current!AI44/TOCA_current!AF44)*LDD_current!D45))*Rates_previous!$E$74*100*12</f>
        <v>6905484.9524843991</v>
      </c>
      <c r="E44" s="218">
        <f>IF(Init!$R$9="Yes",(TOCA_previous!AB44-LDD_previous!D45),(TOCA_current!AI44-LDD_current!D45))*Rates_previous!$E$75*100*12</f>
        <v>-1061915.8616064</v>
      </c>
      <c r="F44" s="218"/>
      <c r="G44" s="218">
        <f>+SUMPRODUCT(LS_Demand_Rates_Restatement!$C$6:$Z$6,IF(Init!$R$9="Yes",Demand_previous!D45:AA45,Demand_current!D45:AA45))-SUMPRODUCT(LS_Demand_Rates_Restatement!$C$6:$Z$6,IF(Init!$R$9="Yes",LDD_previous!BB45:BY45,LDD_current!BB45:BY45))</f>
        <v>275556.44521990209</v>
      </c>
      <c r="H44" s="218">
        <f>-IRD!C45*Rates_previous!$H$32</f>
        <v>0</v>
      </c>
      <c r="I44" s="218"/>
      <c r="J44" s="237">
        <f>IF(Init!$R$9="Yes",(TOCA_previous!S44/SUMPRODUCT(TOCA_previous!$D$4:$D$137,TOCA_previous!$S$4:$S$137)-TOCA_previous!Y44)*RT1SC!$C$3*VLOOKUP(Init!$R$3,Init!$K:$M,3,FALSE),V44)</f>
        <v>15858.040491318983</v>
      </c>
      <c r="K44" s="237">
        <f>IF(Init!$R$9="Yes",TOCA_previous!W44*VLOOKUP(Init!$R$3,Init!$K:$M,3,FALSE),W44)</f>
        <v>0</v>
      </c>
      <c r="L44" s="237">
        <f>IF(Init!$R$9="No",X44,IF(TOCA_previous!AA44=0,SUM(LS_previous!D45:AA45),0))</f>
        <v>0</v>
      </c>
      <c r="M44" s="218">
        <f>+TOCA_previous!$D44*SUM('Charges_NonSlice &amp; Excl LS'!D44:I44)</f>
        <v>0</v>
      </c>
      <c r="N44" s="218">
        <f>IF(Init!$R$9="Yes",TOCA_previous!AB44*RT1SC!$C$3*VLOOKUP(Init!$R$3,Init!$K:$M,3,FALSE),Z44)</f>
        <v>196685.720032788</v>
      </c>
      <c r="O44" s="219">
        <f t="shared" si="0"/>
        <v>0</v>
      </c>
      <c r="P44" s="217">
        <f>(TOCA_current!AI44-(TOCA_current!AI44/TOCA_current!AF44)*LDD_current!D45)*Rates_current!$E$74*100*12</f>
        <v>7628756.2442871965</v>
      </c>
      <c r="Q44" s="218">
        <f>(TOCA_current!AI44-LDD_current!D45)*Rates_current!$E$75*100*12</f>
        <v>-1134094.5712010413</v>
      </c>
      <c r="R44" s="218"/>
      <c r="S44" s="218">
        <f>+SUMPRODUCT(LS_Demand_Rates_Restatement!$C$7:$Z$7,Demand_current!D45:AA45)-SUMPRODUCT(LS_Demand_Rates_Restatement!$C$7:$Z$7,LDD_current!BB45:BY45)</f>
        <v>-22586.603421188654</v>
      </c>
      <c r="T44" s="218">
        <f>-IRD!G45*Rates_current!$H$32</f>
        <v>0</v>
      </c>
      <c r="U44" s="218"/>
      <c r="V44" s="237">
        <f>+(TOCA_current!S44/SUMPRODUCT(TOCA_current!$D$4:$D$137,TOCA_current!$S$4:$S$137)-TOCA_current!AF44)*RT1SC!$C$4*VLOOKUP(Init!$R$4,Init!$K:$M,3,FALSE)</f>
        <v>4433.7943131350657</v>
      </c>
      <c r="W44" s="237">
        <f>TOCA_current!X44*VLOOKUP(Init!$R$4,Init!$K:$M,3,FALSE)</f>
        <v>0</v>
      </c>
      <c r="X44" s="237">
        <f>IF(TOCA_current!AH44=0,SUM(LS_current!D45:AA45),0)</f>
        <v>0</v>
      </c>
      <c r="Y44" s="218">
        <f>TOCA_current!D44*SUM('Charges_NonSlice &amp; Excl LS'!P44:U44)</f>
        <v>0</v>
      </c>
      <c r="Z44" s="218">
        <f>TOCA_current!AI44*RT1SC!$C$4*VLOOKUP(Init!$R$4,Init!$K:$M,3,FALSE)</f>
        <v>203272.699431096</v>
      </c>
      <c r="AA44" s="219">
        <f t="shared" si="1"/>
        <v>0</v>
      </c>
      <c r="AB44" s="224" t="str">
        <f ca="1">IF(TOCA_current!E44=1,"",AA44/O44-1+RAND()/1000000000)</f>
        <v/>
      </c>
      <c r="AC44" s="235" t="str">
        <f t="shared" ca="1" si="2"/>
        <v/>
      </c>
    </row>
    <row r="45" spans="2:29" x14ac:dyDescent="0.25">
      <c r="B45" s="27">
        <v>10109</v>
      </c>
      <c r="C45" s="28" t="s">
        <v>49</v>
      </c>
      <c r="D45" s="217">
        <f>IF(Init!$R$9="Yes",(TOCA_previous!AB45-(TOCA_previous!AB45/IF(TOCA_previous!Y45=0,1,TOCA_previous!Y45))*LDD_previous!D46),(TOCA_current!AI45-(TOCA_current!AI45/TOCA_current!AF45)*LDD_current!D46))*Rates_previous!$E$74*100*12</f>
        <v>3730581.2515085433</v>
      </c>
      <c r="E45" s="218">
        <f>IF(Init!$R$9="Yes",(TOCA_previous!AB45-LDD_previous!D46),(TOCA_current!AI45-LDD_current!D46))*Rates_previous!$E$75*100*12</f>
        <v>-573683.59083356161</v>
      </c>
      <c r="F45" s="218"/>
      <c r="G45" s="218">
        <f>+SUMPRODUCT(LS_Demand_Rates_Restatement!$C$6:$Z$6,IF(Init!$R$9="Yes",Demand_previous!D46:AA46,Demand_current!D46:AA46))-SUMPRODUCT(LS_Demand_Rates_Restatement!$C$6:$Z$6,IF(Init!$R$9="Yes",LDD_previous!BB46:BY46,LDD_current!BB46:BY46))</f>
        <v>162359.55106584638</v>
      </c>
      <c r="H45" s="218">
        <f>-IRD!C46*Rates_previous!$H$32</f>
        <v>-211003.35000000003</v>
      </c>
      <c r="I45" s="218"/>
      <c r="J45" s="237">
        <f>IF(Init!$R$9="Yes",(TOCA_previous!S45/SUMPRODUCT(TOCA_previous!$D$4:$D$137,TOCA_previous!$S$4:$S$137)-TOCA_previous!Y45)*RT1SC!$C$3*VLOOKUP(Init!$R$3,Init!$K:$M,3,FALSE),V45)</f>
        <v>1.2453427999556939</v>
      </c>
      <c r="K45" s="237">
        <f>IF(Init!$R$9="Yes",TOCA_previous!W45*VLOOKUP(Init!$R$3,Init!$K:$M,3,FALSE),W45)</f>
        <v>0</v>
      </c>
      <c r="L45" s="237">
        <f>IF(Init!$R$9="No",X45,IF(TOCA_previous!AA45=0,SUM(LS_previous!D46:AA46),0))</f>
        <v>14639.104564960009</v>
      </c>
      <c r="M45" s="218">
        <f>+TOCA_previous!$D45*SUM('Charges_NonSlice &amp; Excl LS'!D45:I45)</f>
        <v>3108253.861740828</v>
      </c>
      <c r="N45" s="218">
        <f>IF(Init!$R$9="Yes",TOCA_previous!AB45*RT1SC!$C$3*VLOOKUP(Init!$R$3,Init!$K:$M,3,FALSE),Z45)</f>
        <v>106599.13473459599</v>
      </c>
      <c r="O45" s="219">
        <f t="shared" si="0"/>
        <v>29.158340445066166</v>
      </c>
      <c r="P45" s="217">
        <f>(TOCA_current!AI45-(TOCA_current!AI45/TOCA_current!AF45)*LDD_current!D46)*Rates_current!$E$74*100*12</f>
        <v>3940604.0176741239</v>
      </c>
      <c r="Q45" s="218">
        <f>(TOCA_current!AI45-LDD_current!D46)*Rates_current!$E$75*100*12</f>
        <v>-585812.0879198187</v>
      </c>
      <c r="R45" s="218"/>
      <c r="S45" s="218">
        <f>+SUMPRODUCT(LS_Demand_Rates_Restatement!$C$7:$Z$7,Demand_current!D46:AA46)-SUMPRODUCT(LS_Demand_Rates_Restatement!$C$7:$Z$7,LDD_current!BB46:BY46)</f>
        <v>176291.29019535225</v>
      </c>
      <c r="T45" s="218">
        <f>-IRD!G46*Rates_current!$H$32</f>
        <v>-248350.94295000003</v>
      </c>
      <c r="U45" s="218"/>
      <c r="V45" s="237">
        <f>+(TOCA_current!S45/SUMPRODUCT(TOCA_current!$D$4:$D$137,TOCA_current!$S$4:$S$137)-TOCA_current!AF45)*RT1SC!$C$4*VLOOKUP(Init!$R$4,Init!$K:$M,3,FALSE)</f>
        <v>2.3581037872800117</v>
      </c>
      <c r="W45" s="237">
        <f>TOCA_current!X45*VLOOKUP(Init!$R$4,Init!$K:$M,3,FALSE)</f>
        <v>0</v>
      </c>
      <c r="X45" s="237">
        <f>IF(TOCA_current!AH45=0,SUM(LS_current!D46:AA46),0)</f>
        <v>15835.114257129375</v>
      </c>
      <c r="Y45" s="218">
        <f>TOCA_current!D45*SUM('Charges_NonSlice &amp; Excl LS'!P45:U45)</f>
        <v>3282732.2769996575</v>
      </c>
      <c r="Z45" s="218">
        <f>TOCA_current!AI45*RT1SC!$C$4*VLOOKUP(Init!$R$4,Init!$K:$M,3,FALSE)</f>
        <v>105405.656990976</v>
      </c>
      <c r="AA45" s="219">
        <f t="shared" si="1"/>
        <v>31.143795985074114</v>
      </c>
      <c r="AB45" s="224">
        <f ca="1">IF(TOCA_current!E45=1,"",AA45/O45-1+RAND()/1000000000)</f>
        <v>6.8092199763379616E-2</v>
      </c>
      <c r="AC45" s="235">
        <f t="shared" ca="1" si="2"/>
        <v>105</v>
      </c>
    </row>
    <row r="46" spans="2:29" x14ac:dyDescent="0.25">
      <c r="B46" s="27">
        <v>10111</v>
      </c>
      <c r="C46" s="28" t="s">
        <v>50</v>
      </c>
      <c r="D46" s="217">
        <f>IF(Init!$R$9="Yes",(TOCA_previous!AB46-(TOCA_previous!AB46/IF(TOCA_previous!Y46=0,1,TOCA_previous!Y46))*LDD_previous!D47),(TOCA_current!AI46-(TOCA_current!AI46/TOCA_current!AF46)*LDD_current!D47))*Rates_previous!$E$74*100*12</f>
        <v>998203.02384297608</v>
      </c>
      <c r="E46" s="218">
        <f>IF(Init!$R$9="Yes",(TOCA_previous!AB46-LDD_previous!D47),(TOCA_current!AI46-LDD_current!D47))*Rates_previous!$E$75*100*12</f>
        <v>-153502.27122585601</v>
      </c>
      <c r="F46" s="218"/>
      <c r="G46" s="218">
        <f>+SUMPRODUCT(LS_Demand_Rates_Restatement!$C$6:$Z$6,IF(Init!$R$9="Yes",Demand_previous!D47:AA47,Demand_current!D47:AA47))-SUMPRODUCT(LS_Demand_Rates_Restatement!$C$6:$Z$6,IF(Init!$R$9="Yes",LDD_previous!BB47:BY47,LDD_current!BB47:BY47))</f>
        <v>30501.374442040571</v>
      </c>
      <c r="H46" s="218">
        <f>-IRD!C47*Rates_previous!$H$32</f>
        <v>-52276.489999999991</v>
      </c>
      <c r="I46" s="218"/>
      <c r="J46" s="237">
        <f>IF(Init!$R$9="Yes",(TOCA_previous!S46/SUMPRODUCT(TOCA_previous!$D$4:$D$137,TOCA_previous!$S$4:$S$137)-TOCA_previous!Y46)*RT1SC!$C$3*VLOOKUP(Init!$R$3,Init!$K:$M,3,FALSE),V46)</f>
        <v>2.7563324506006097</v>
      </c>
      <c r="K46" s="237">
        <f>IF(Init!$R$9="Yes",TOCA_previous!W46*VLOOKUP(Init!$R$3,Init!$K:$M,3,FALSE),W46)</f>
        <v>0</v>
      </c>
      <c r="L46" s="237">
        <f>IF(Init!$R$9="No",X46,IF(TOCA_previous!AA46=0,SUM(LS_previous!D47:AA47),0))</f>
        <v>-2935.7973465599962</v>
      </c>
      <c r="M46" s="218">
        <f>+TOCA_previous!$D46*SUM('Charges_NonSlice &amp; Excl LS'!D46:I46)</f>
        <v>822925.63705916062</v>
      </c>
      <c r="N46" s="218">
        <f>IF(Init!$R$9="Yes",TOCA_previous!AB46*RT1SC!$C$3*VLOOKUP(Init!$R$3,Init!$K:$M,3,FALSE),Z46)</f>
        <v>28449.707673743997</v>
      </c>
      <c r="O46" s="219">
        <f t="shared" si="0"/>
        <v>28.925627162722378</v>
      </c>
      <c r="P46" s="217">
        <f>(TOCA_current!AI46-(TOCA_current!AI46/TOCA_current!AF46)*LDD_current!D47)*Rates_current!$E$74*100*12</f>
        <v>957651.88980460283</v>
      </c>
      <c r="Q46" s="218">
        <f>(TOCA_current!AI46-LDD_current!D47)*Rates_current!$E$75*100*12</f>
        <v>-142364.99037980422</v>
      </c>
      <c r="R46" s="218"/>
      <c r="S46" s="218">
        <f>+SUMPRODUCT(LS_Demand_Rates_Restatement!$C$7:$Z$7,Demand_current!D47:AA47)-SUMPRODUCT(LS_Demand_Rates_Restatement!$C$7:$Z$7,LDD_current!BB47:BY47)</f>
        <v>32324.29488519764</v>
      </c>
      <c r="T46" s="218">
        <f>-IRD!G47*Rates_current!$H$32</f>
        <v>-61529.428729999992</v>
      </c>
      <c r="U46" s="218"/>
      <c r="V46" s="237">
        <f>+(TOCA_current!S46/SUMPRODUCT(TOCA_current!$D$4:$D$137,TOCA_current!$S$4:$S$137)-TOCA_current!AF46)*RT1SC!$C$4*VLOOKUP(Init!$R$4,Init!$K:$M,3,FALSE)</f>
        <v>2617.9578748038971</v>
      </c>
      <c r="W46" s="237">
        <f>TOCA_current!X46*VLOOKUP(Init!$R$4,Init!$K:$M,3,FALSE)</f>
        <v>0</v>
      </c>
      <c r="X46" s="237">
        <f>IF(TOCA_current!AH46=0,SUM(LS_current!D47:AA47),0)</f>
        <v>-2.6120941772459219</v>
      </c>
      <c r="Y46" s="218">
        <f>TOCA_current!D46*SUM('Charges_NonSlice &amp; Excl LS'!P46:U46)</f>
        <v>786081.76557999616</v>
      </c>
      <c r="Z46" s="218">
        <f>TOCA_current!AI46*RT1SC!$C$4*VLOOKUP(Init!$R$4,Init!$K:$M,3,FALSE)</f>
        <v>25517.198154239999</v>
      </c>
      <c r="AA46" s="219">
        <f t="shared" si="1"/>
        <v>30.805959213409132</v>
      </c>
      <c r="AB46" s="224">
        <f ca="1">IF(TOCA_current!E46=1,"",AA46/O46-1+RAND()/1000000000)</f>
        <v>6.5005749653997136E-2</v>
      </c>
      <c r="AC46" s="235">
        <f t="shared" ca="1" si="2"/>
        <v>109</v>
      </c>
    </row>
    <row r="47" spans="2:29" x14ac:dyDescent="0.25">
      <c r="B47" s="27">
        <v>10112</v>
      </c>
      <c r="C47" s="28" t="s">
        <v>51</v>
      </c>
      <c r="D47" s="217">
        <f>IF(Init!$R$9="Yes",(TOCA_previous!AB47-(TOCA_previous!AB47/IF(TOCA_previous!Y47=0,1,TOCA_previous!Y47))*LDD_previous!D48),(TOCA_current!AI47-(TOCA_current!AI47/TOCA_current!AF47)*LDD_current!D48))*Rates_previous!$E$74*100*12</f>
        <v>18960715.47792</v>
      </c>
      <c r="E47" s="218">
        <f>IF(Init!$R$9="Yes",(TOCA_previous!AB47-LDD_previous!D48),(TOCA_current!AI47-LDD_current!D48))*Rates_previous!$E$75*100*12</f>
        <v>-2915752.4275200004</v>
      </c>
      <c r="F47" s="218"/>
      <c r="G47" s="218">
        <f>+SUMPRODUCT(LS_Demand_Rates_Restatement!$C$6:$Z$6,IF(Init!$R$9="Yes",Demand_previous!D48:AA48,Demand_current!D48:AA48))-SUMPRODUCT(LS_Demand_Rates_Restatement!$C$6:$Z$6,IF(Init!$R$9="Yes",LDD_previous!BB48:BY48,LDD_current!BB48:BY48))</f>
        <v>1040538.5773854165</v>
      </c>
      <c r="H47" s="218">
        <f>-IRD!C48*Rates_previous!$H$32</f>
        <v>0</v>
      </c>
      <c r="I47" s="218"/>
      <c r="J47" s="237">
        <f>IF(Init!$R$9="Yes",(TOCA_previous!S47/SUMPRODUCT(TOCA_previous!$D$4:$D$137,TOCA_previous!$S$4:$S$137)-TOCA_previous!Y47)*RT1SC!$C$3*VLOOKUP(Init!$R$3,Init!$K:$M,3,FALSE),V47)</f>
        <v>28653.69817507601</v>
      </c>
      <c r="K47" s="237">
        <f>IF(Init!$R$9="Yes",TOCA_previous!W47*VLOOKUP(Init!$R$3,Init!$K:$M,3,FALSE),W47)</f>
        <v>0</v>
      </c>
      <c r="L47" s="237">
        <f>IF(Init!$R$9="No",X47,IF(TOCA_previous!AA47=0,SUM(LS_previous!D48:AA48),0))</f>
        <v>-14867.751594879994</v>
      </c>
      <c r="M47" s="218">
        <f>+TOCA_previous!$D47*SUM('Charges_NonSlice &amp; Excl LS'!D47:I47)</f>
        <v>17085501.627785418</v>
      </c>
      <c r="N47" s="218">
        <f>IF(Init!$R$9="Yes",TOCA_previous!AB47*RT1SC!$C$3*VLOOKUP(Init!$R$3,Init!$K:$M,3,FALSE),Z47)</f>
        <v>502245.80339371203</v>
      </c>
      <c r="O47" s="219">
        <f t="shared" si="0"/>
        <v>34.018206846801746</v>
      </c>
      <c r="P47" s="217">
        <f>(TOCA_current!AI47-(TOCA_current!AI47/TOCA_current!AF47)*LDD_current!D48)*Rates_current!$E$74*100*12</f>
        <v>19834493.454857584</v>
      </c>
      <c r="Q47" s="218">
        <f>(TOCA_current!AI47-LDD_current!D48)*Rates_current!$E$75*100*12</f>
        <v>-2948605.3334737727</v>
      </c>
      <c r="R47" s="218"/>
      <c r="S47" s="218">
        <f>+SUMPRODUCT(LS_Demand_Rates_Restatement!$C$7:$Z$7,Demand_current!D48:AA48)-SUMPRODUCT(LS_Demand_Rates_Restatement!$C$7:$Z$7,LDD_current!BB48:BY48)</f>
        <v>1126796.5836909011</v>
      </c>
      <c r="T47" s="218">
        <f>-IRD!G48*Rates_current!$H$32</f>
        <v>0</v>
      </c>
      <c r="U47" s="218"/>
      <c r="V47" s="237">
        <f>+(TOCA_current!S47/SUMPRODUCT(TOCA_current!$D$4:$D$137,TOCA_current!$S$4:$S$137)-TOCA_current!AF47)*RT1SC!$C$4*VLOOKUP(Init!$R$4,Init!$K:$M,3,FALSE)</f>
        <v>15172.132937555309</v>
      </c>
      <c r="W47" s="237">
        <f>TOCA_current!X47*VLOOKUP(Init!$R$4,Init!$K:$M,3,FALSE)</f>
        <v>0</v>
      </c>
      <c r="X47" s="237">
        <f>IF(TOCA_current!AH47=0,SUM(LS_current!D48:AA48),0)</f>
        <v>-4116.6464635405337</v>
      </c>
      <c r="Y47" s="218">
        <f>TOCA_current!D47*SUM('Charges_NonSlice &amp; Excl LS'!P47:U47)</f>
        <v>18012684.705074713</v>
      </c>
      <c r="Z47" s="218">
        <f>TOCA_current!AI47*RT1SC!$C$4*VLOOKUP(Init!$R$4,Init!$K:$M,3,FALSE)</f>
        <v>491506.62762045604</v>
      </c>
      <c r="AA47" s="219">
        <f t="shared" si="1"/>
        <v>36.647897897694676</v>
      </c>
      <c r="AB47" s="224">
        <f ca="1">IF(TOCA_current!E47=1,"",AA47/O47-1+RAND()/1000000000)</f>
        <v>7.7302460200250125E-2</v>
      </c>
      <c r="AC47" s="235">
        <f t="shared" ca="1" si="2"/>
        <v>24</v>
      </c>
    </row>
    <row r="48" spans="2:29" x14ac:dyDescent="0.25">
      <c r="B48" s="27">
        <v>10113</v>
      </c>
      <c r="C48" s="28" t="s">
        <v>52</v>
      </c>
      <c r="D48" s="217">
        <f>IF(Init!$R$9="Yes",(TOCA_previous!AB48-(TOCA_previous!AB48/IF(TOCA_previous!Y48=0,1,TOCA_previous!Y48))*LDD_previous!D49),(TOCA_current!AI48-(TOCA_current!AI48/TOCA_current!AF48)*LDD_current!D49))*Rates_previous!$E$74*100*12</f>
        <v>11591969.707620941</v>
      </c>
      <c r="E48" s="218">
        <f>IF(Init!$R$9="Yes",(TOCA_previous!AB48-LDD_previous!D49),(TOCA_current!AI48-LDD_current!D49))*Rates_previous!$E$75*100*12</f>
        <v>-1782596.9623400448</v>
      </c>
      <c r="F48" s="218"/>
      <c r="G48" s="218">
        <f>+SUMPRODUCT(LS_Demand_Rates_Restatement!$C$6:$Z$6,IF(Init!$R$9="Yes",Demand_previous!D49:AA49,Demand_current!D49:AA49))-SUMPRODUCT(LS_Demand_Rates_Restatement!$C$6:$Z$6,IF(Init!$R$9="Yes",LDD_previous!BB49:BY49,LDD_current!BB49:BY49))</f>
        <v>753068.13241591118</v>
      </c>
      <c r="H48" s="218">
        <f>-IRD!C49*Rates_previous!$H$32</f>
        <v>-1346559.62</v>
      </c>
      <c r="I48" s="218"/>
      <c r="J48" s="237">
        <f>IF(Init!$R$9="Yes",(TOCA_previous!S48/SUMPRODUCT(TOCA_previous!$D$4:$D$137,TOCA_previous!$S$4:$S$137)-TOCA_previous!Y48)*RT1SC!$C$3*VLOOKUP(Init!$R$3,Init!$K:$M,3,FALSE),V48)</f>
        <v>-0.44424125034558853</v>
      </c>
      <c r="K48" s="237">
        <f>IF(Init!$R$9="Yes",TOCA_previous!W48*VLOOKUP(Init!$R$3,Init!$K:$M,3,FALSE),W48)</f>
        <v>18553.68</v>
      </c>
      <c r="L48" s="237">
        <f>IF(Init!$R$9="No",X48,IF(TOCA_previous!AA48=0,SUM(LS_previous!D49:AA49),0))</f>
        <v>3074.1735313599929</v>
      </c>
      <c r="M48" s="218">
        <f>+TOCA_previous!$D48*SUM('Charges_NonSlice &amp; Excl LS'!D48:I48)</f>
        <v>9215881.2576968074</v>
      </c>
      <c r="N48" s="218">
        <f>IF(Init!$R$9="Yes",TOCA_previous!AB48*RT1SC!$C$3*VLOOKUP(Init!$R$3,Init!$K:$M,3,FALSE),Z48)</f>
        <v>331566.25786023599</v>
      </c>
      <c r="O48" s="219">
        <f t="shared" si="0"/>
        <v>27.794991315375484</v>
      </c>
      <c r="P48" s="217">
        <f>(TOCA_current!AI48-(TOCA_current!AI48/TOCA_current!AF48)*LDD_current!D49)*Rates_current!$E$74*100*12</f>
        <v>12251624.811952313</v>
      </c>
      <c r="Q48" s="218">
        <f>(TOCA_current!AI48-LDD_current!D49)*Rates_current!$E$75*100*12</f>
        <v>-1821332.4351570436</v>
      </c>
      <c r="R48" s="218"/>
      <c r="S48" s="218">
        <f>+SUMPRODUCT(LS_Demand_Rates_Restatement!$C$7:$Z$7,Demand_current!D49:AA49)-SUMPRODUCT(LS_Demand_Rates_Restatement!$C$7:$Z$7,LDD_current!BB49:BY49)</f>
        <v>852115.02550471772</v>
      </c>
      <c r="T48" s="218">
        <f>-IRD!G49*Rates_current!$H$32</f>
        <v>-1584900.6727399998</v>
      </c>
      <c r="U48" s="218"/>
      <c r="V48" s="237">
        <f>+(TOCA_current!S48/SUMPRODUCT(TOCA_current!$D$4:$D$137,TOCA_current!$S$4:$S$137)-TOCA_current!AF48)*RT1SC!$C$4*VLOOKUP(Init!$R$4,Init!$K:$M,3,FALSE)</f>
        <v>-2.4796216607177226</v>
      </c>
      <c r="W48" s="237">
        <f>TOCA_current!X48*VLOOKUP(Init!$R$4,Init!$K:$M,3,FALSE)</f>
        <v>18780.191999999999</v>
      </c>
      <c r="X48" s="237">
        <f>IF(TOCA_current!AH48=0,SUM(LS_current!D49:AA49),0)</f>
        <v>6556.4681990701702</v>
      </c>
      <c r="Y48" s="218">
        <f>TOCA_current!D48*SUM('Charges_NonSlice &amp; Excl LS'!P48:U48)</f>
        <v>9697506.7295599878</v>
      </c>
      <c r="Z48" s="218">
        <f>TOCA_current!AI48*RT1SC!$C$4*VLOOKUP(Init!$R$4,Init!$K:$M,3,FALSE)</f>
        <v>327865.32657266402</v>
      </c>
      <c r="AA48" s="219">
        <f t="shared" si="1"/>
        <v>29.577713602510975</v>
      </c>
      <c r="AB48" s="224">
        <f ca="1">IF(TOCA_current!E48=1,"",AA48/O48-1+RAND()/1000000000)</f>
        <v>6.413825703046272E-2</v>
      </c>
      <c r="AC48" s="235">
        <f t="shared" ca="1" si="2"/>
        <v>112</v>
      </c>
    </row>
    <row r="49" spans="2:29" x14ac:dyDescent="0.25">
      <c r="B49" s="27">
        <v>10116</v>
      </c>
      <c r="C49" s="28" t="s">
        <v>53</v>
      </c>
      <c r="D49" s="217">
        <f>IF(Init!$R$9="Yes",(TOCA_previous!AB49-(TOCA_previous!AB49/IF(TOCA_previous!Y49=0,1,TOCA_previous!Y49))*LDD_previous!D50),(TOCA_current!AI49-(TOCA_current!AI49/TOCA_current!AF49)*LDD_current!D50))*Rates_previous!$E$74*100*12</f>
        <v>75775.087919999991</v>
      </c>
      <c r="E49" s="218">
        <f>IF(Init!$R$9="Yes",(TOCA_previous!AB49-LDD_previous!D50),(TOCA_current!AI49-LDD_current!D50))*Rates_previous!$E$75*100*12</f>
        <v>-11652.587519999997</v>
      </c>
      <c r="F49" s="218"/>
      <c r="G49" s="218">
        <f>+SUMPRODUCT(LS_Demand_Rates_Restatement!$C$6:$Z$6,IF(Init!$R$9="Yes",Demand_previous!D50:AA50,Demand_current!D50:AA50))-SUMPRODUCT(LS_Demand_Rates_Restatement!$C$6:$Z$6,IF(Init!$R$9="Yes",LDD_previous!BB50:BY50,LDD_current!BB50:BY50))</f>
        <v>12569.954585149571</v>
      </c>
      <c r="H49" s="218">
        <f>-IRD!C50*Rates_previous!$H$32</f>
        <v>0</v>
      </c>
      <c r="I49" s="218"/>
      <c r="J49" s="237">
        <f>IF(Init!$R$9="Yes",(TOCA_previous!S49/SUMPRODUCT(TOCA_previous!$D$4:$D$137,TOCA_previous!$S$4:$S$137)-TOCA_previous!Y49)*RT1SC!$C$3*VLOOKUP(Init!$R$3,Init!$K:$M,3,FALSE),V49)</f>
        <v>-1.1490923540679978</v>
      </c>
      <c r="K49" s="237">
        <f>IF(Init!$R$9="Yes",TOCA_previous!W49*VLOOKUP(Init!$R$3,Init!$K:$M,3,FALSE),W49)</f>
        <v>0</v>
      </c>
      <c r="L49" s="237">
        <f>IF(Init!$R$9="No",X49,IF(TOCA_previous!AA49=0,SUM(LS_previous!D50:AA50),0))</f>
        <v>-132.15563487999961</v>
      </c>
      <c r="M49" s="218">
        <f>+TOCA_previous!$D49*SUM('Charges_NonSlice &amp; Excl LS'!D49:I49)</f>
        <v>76692.454985149554</v>
      </c>
      <c r="N49" s="218">
        <f>IF(Init!$R$9="Yes",TOCA_previous!AB49*RT1SC!$C$3*VLOOKUP(Init!$R$3,Init!$K:$M,3,FALSE),Z49)</f>
        <v>2007.1879647119997</v>
      </c>
      <c r="O49" s="219">
        <f t="shared" si="0"/>
        <v>38.208905360865757</v>
      </c>
      <c r="P49" s="217">
        <f>(TOCA_current!AI49-(TOCA_current!AI49/TOCA_current!AF49)*LDD_current!D50)*Rates_current!$E$74*100*12</f>
        <v>70299.094474903643</v>
      </c>
      <c r="Q49" s="218">
        <f>(TOCA_current!AI49-LDD_current!D50)*Rates_current!$E$75*100*12</f>
        <v>-10450.697184621691</v>
      </c>
      <c r="R49" s="218"/>
      <c r="S49" s="218">
        <f>+SUMPRODUCT(LS_Demand_Rates_Restatement!$C$7:$Z$7,Demand_current!D50:AA50)-SUMPRODUCT(LS_Demand_Rates_Restatement!$C$7:$Z$7,LDD_current!BB50:BY50)</f>
        <v>14316.704063888888</v>
      </c>
      <c r="T49" s="218">
        <f>-IRD!G50*Rates_current!$H$32</f>
        <v>0</v>
      </c>
      <c r="U49" s="218"/>
      <c r="V49" s="237">
        <f>+(TOCA_current!S49/SUMPRODUCT(TOCA_current!$D$4:$D$137,TOCA_current!$S$4:$S$137)-TOCA_current!AF49)*RT1SC!$C$4*VLOOKUP(Init!$R$4,Init!$K:$M,3,FALSE)</f>
        <v>234.36079365081144</v>
      </c>
      <c r="W49" s="237">
        <f>TOCA_current!X49*VLOOKUP(Init!$R$4,Init!$K:$M,3,FALSE)</f>
        <v>0</v>
      </c>
      <c r="X49" s="237">
        <f>IF(TOCA_current!AH49=0,SUM(LS_current!D50:AA50),0)</f>
        <v>133.04051472443803</v>
      </c>
      <c r="Y49" s="218">
        <f>TOCA_current!D49*SUM('Charges_NonSlice &amp; Excl LS'!P49:U49)</f>
        <v>74165.101354170838</v>
      </c>
      <c r="Z49" s="218">
        <f>TOCA_current!AI49*RT1SC!$C$4*VLOOKUP(Init!$R$4,Init!$K:$M,3,FALSE)</f>
        <v>1742.0394893760001</v>
      </c>
      <c r="AA49" s="219">
        <f t="shared" si="1"/>
        <v>42.573719945198739</v>
      </c>
      <c r="AB49" s="224">
        <f ca="1">IF(TOCA_current!E49=1,"",AA49/O49-1+RAND()/1000000000)</f>
        <v>0.11423553104604055</v>
      </c>
      <c r="AC49" s="235">
        <f t="shared" ca="1" si="2"/>
        <v>1</v>
      </c>
    </row>
    <row r="50" spans="2:29" x14ac:dyDescent="0.25">
      <c r="B50" s="27">
        <v>10118</v>
      </c>
      <c r="C50" s="28" t="s">
        <v>54</v>
      </c>
      <c r="D50" s="217">
        <f>IF(Init!$R$9="Yes",(TOCA_previous!AB50-(TOCA_previous!AB50/IF(TOCA_previous!Y50=0,1,TOCA_previous!Y50))*LDD_previous!D51),(TOCA_current!AI50-(TOCA_current!AI50/TOCA_current!AF50)*LDD_current!D51))*Rates_previous!$E$74*100*12</f>
        <v>14174019.293869261</v>
      </c>
      <c r="E50" s="218">
        <f>IF(Init!$R$9="Yes",(TOCA_previous!AB50-LDD_previous!D51),(TOCA_current!AI50-LDD_current!D51))*Rates_previous!$E$75*100*12</f>
        <v>-2179660.95277056</v>
      </c>
      <c r="F50" s="218"/>
      <c r="G50" s="218">
        <f>+SUMPRODUCT(LS_Demand_Rates_Restatement!$C$6:$Z$6,IF(Init!$R$9="Yes",Demand_previous!D51:AA51,Demand_current!D51:AA51))-SUMPRODUCT(LS_Demand_Rates_Restatement!$C$6:$Z$6,IF(Init!$R$9="Yes",LDD_previous!BB51:BY51,LDD_current!BB51:BY51))</f>
        <v>570188.52351088321</v>
      </c>
      <c r="H50" s="218">
        <f>-IRD!C51*Rates_previous!$H$32</f>
        <v>0</v>
      </c>
      <c r="I50" s="218"/>
      <c r="J50" s="237">
        <f>IF(Init!$R$9="Yes",(TOCA_previous!S50/SUMPRODUCT(TOCA_previous!$D$4:$D$137,TOCA_previous!$S$4:$S$137)-TOCA_previous!Y50)*RT1SC!$C$3*VLOOKUP(Init!$R$3,Init!$K:$M,3,FALSE),V50)</f>
        <v>0.44555524945711444</v>
      </c>
      <c r="K50" s="237">
        <f>IF(Init!$R$9="Yes",TOCA_previous!W50*VLOOKUP(Init!$R$3,Init!$K:$M,3,FALSE),W50)</f>
        <v>3074.7599999999998</v>
      </c>
      <c r="L50" s="237">
        <f>IF(Init!$R$9="No",X50,IF(TOCA_previous!AA50=0,SUM(LS_previous!D51:AA51),0))</f>
        <v>0</v>
      </c>
      <c r="M50" s="218">
        <f>+TOCA_previous!$D50*SUM('Charges_NonSlice &amp; Excl LS'!D50:I50)</f>
        <v>0</v>
      </c>
      <c r="N50" s="218">
        <f>IF(Init!$R$9="Yes",TOCA_previous!AB50*RT1SC!$C$3*VLOOKUP(Init!$R$3,Init!$K:$M,3,FALSE),Z50)</f>
        <v>401767.96860118798</v>
      </c>
      <c r="O50" s="219">
        <f t="shared" si="0"/>
        <v>0</v>
      </c>
      <c r="P50" s="217">
        <f>(TOCA_current!AI50-(TOCA_current!AI50/TOCA_current!AF50)*LDD_current!D51)*Rates_current!$E$74*100*12</f>
        <v>14979234.85583224</v>
      </c>
      <c r="Q50" s="218">
        <f>(TOCA_current!AI50-LDD_current!D51)*Rates_current!$E$75*100*12</f>
        <v>-2226820.255722045</v>
      </c>
      <c r="R50" s="218"/>
      <c r="S50" s="218">
        <f>+SUMPRODUCT(LS_Demand_Rates_Restatement!$C$7:$Z$7,Demand_current!D51:AA51)-SUMPRODUCT(LS_Demand_Rates_Restatement!$C$7:$Z$7,LDD_current!BB51:BY51)</f>
        <v>-44035.278090520384</v>
      </c>
      <c r="T50" s="218">
        <f>-IRD!G51*Rates_current!$H$32</f>
        <v>0</v>
      </c>
      <c r="U50" s="218"/>
      <c r="V50" s="237">
        <f>+(TOCA_current!S50/SUMPRODUCT(TOCA_current!$D$4:$D$137,TOCA_current!$S$4:$S$137)-TOCA_current!AF50)*RT1SC!$C$4*VLOOKUP(Init!$R$4,Init!$K:$M,3,FALSE)</f>
        <v>-0.33775538916988868</v>
      </c>
      <c r="W50" s="237">
        <f>TOCA_current!X50*VLOOKUP(Init!$R$4,Init!$K:$M,3,FALSE)</f>
        <v>4128.4799999999996</v>
      </c>
      <c r="X50" s="237">
        <f>IF(TOCA_current!AH50=0,SUM(LS_current!D51:AA51),0)</f>
        <v>0</v>
      </c>
      <c r="Y50" s="218">
        <f>TOCA_current!D50*SUM('Charges_NonSlice &amp; Excl LS'!P50:U50)</f>
        <v>0</v>
      </c>
      <c r="Z50" s="218">
        <f>TOCA_current!AI50*RT1SC!$C$4*VLOOKUP(Init!$R$4,Init!$K:$M,3,FALSE)</f>
        <v>397283.14664755197</v>
      </c>
      <c r="AA50" s="219">
        <f t="shared" si="1"/>
        <v>0</v>
      </c>
      <c r="AB50" s="224" t="str">
        <f ca="1">IF(TOCA_current!E50=1,"",AA50/O50-1+RAND()/1000000000)</f>
        <v/>
      </c>
      <c r="AC50" s="235" t="str">
        <f t="shared" ca="1" si="2"/>
        <v/>
      </c>
    </row>
    <row r="51" spans="2:29" x14ac:dyDescent="0.25">
      <c r="B51" s="27">
        <v>10121</v>
      </c>
      <c r="C51" s="28" t="s">
        <v>55</v>
      </c>
      <c r="D51" s="217">
        <f>IF(Init!$R$9="Yes",(TOCA_previous!AB51-(TOCA_previous!AB51/IF(TOCA_previous!Y51=0,1,TOCA_previous!Y51))*LDD_previous!D52),(TOCA_current!AI51-(TOCA_current!AI51/TOCA_current!AF51)*LDD_current!D52))*Rates_previous!$E$74*100*12</f>
        <v>12894847.378840098</v>
      </c>
      <c r="E51" s="218">
        <f>IF(Init!$R$9="Yes",(TOCA_previous!AB51-LDD_previous!D52),(TOCA_current!AI51-LDD_current!D52))*Rates_previous!$E$75*100*12</f>
        <v>-1982951.6766461951</v>
      </c>
      <c r="F51" s="218"/>
      <c r="G51" s="218">
        <f>+SUMPRODUCT(LS_Demand_Rates_Restatement!$C$6:$Z$6,IF(Init!$R$9="Yes",Demand_previous!D52:AA52,Demand_current!D52:AA52))-SUMPRODUCT(LS_Demand_Rates_Restatement!$C$6:$Z$6,IF(Init!$R$9="Yes",LDD_previous!BB52:BY52,LDD_current!BB52:BY52))</f>
        <v>436807.12628821348</v>
      </c>
      <c r="H51" s="218">
        <f>-IRD!C52*Rates_previous!$H$32</f>
        <v>0</v>
      </c>
      <c r="I51" s="218"/>
      <c r="J51" s="237">
        <f>IF(Init!$R$9="Yes",(TOCA_previous!S51/SUMPRODUCT(TOCA_previous!$D$4:$D$137,TOCA_previous!$S$4:$S$137)-TOCA_previous!Y51)*RT1SC!$C$3*VLOOKUP(Init!$R$3,Init!$K:$M,3,FALSE),V51)</f>
        <v>1.8380659667185515</v>
      </c>
      <c r="K51" s="237">
        <f>IF(Init!$R$9="Yes",TOCA_previous!W51*VLOOKUP(Init!$R$3,Init!$K:$M,3,FALSE),W51)</f>
        <v>254.04000000000002</v>
      </c>
      <c r="L51" s="237">
        <f>IF(Init!$R$9="No",X51,IF(TOCA_previous!AA51=0,SUM(LS_previous!D52:AA52),0))</f>
        <v>0</v>
      </c>
      <c r="M51" s="218">
        <f>+TOCA_previous!$D51*SUM('Charges_NonSlice &amp; Excl LS'!D51:I51)</f>
        <v>0</v>
      </c>
      <c r="N51" s="218">
        <f>IF(Init!$R$9="Yes",TOCA_previous!AB51*RT1SC!$C$3*VLOOKUP(Init!$R$3,Init!$K:$M,3,FALSE),Z51)</f>
        <v>359560.91981527203</v>
      </c>
      <c r="O51" s="219">
        <f t="shared" si="0"/>
        <v>0</v>
      </c>
      <c r="P51" s="217">
        <f>(TOCA_current!AI51-(TOCA_current!AI51/TOCA_current!AF51)*LDD_current!D52)*Rates_current!$E$74*100*12</f>
        <v>13385516.911674092</v>
      </c>
      <c r="Q51" s="218">
        <f>(TOCA_current!AI51-LDD_current!D52)*Rates_current!$E$75*100*12</f>
        <v>-1989897.3798798735</v>
      </c>
      <c r="R51" s="218"/>
      <c r="S51" s="218">
        <f>+SUMPRODUCT(LS_Demand_Rates_Restatement!$C$7:$Z$7,Demand_current!D52:AA52)-SUMPRODUCT(LS_Demand_Rates_Restatement!$C$7:$Z$7,LDD_current!BB52:BY52)</f>
        <v>-24878.492658767809</v>
      </c>
      <c r="T51" s="218">
        <f>-IRD!G52*Rates_current!$H$32</f>
        <v>0</v>
      </c>
      <c r="U51" s="218"/>
      <c r="V51" s="237">
        <f>+(TOCA_current!S51/SUMPRODUCT(TOCA_current!$D$4:$D$137,TOCA_current!$S$4:$S$137)-TOCA_current!AF51)*RT1SC!$C$4*VLOOKUP(Init!$R$4,Init!$K:$M,3,FALSE)</f>
        <v>6384.9961320285165</v>
      </c>
      <c r="W51" s="237">
        <f>TOCA_current!X51*VLOOKUP(Init!$R$4,Init!$K:$M,3,FALSE)</f>
        <v>0</v>
      </c>
      <c r="X51" s="237">
        <f>IF(TOCA_current!AH51=0,SUM(LS_current!D52:AA52),0)</f>
        <v>0</v>
      </c>
      <c r="Y51" s="218">
        <f>TOCA_current!D51*SUM('Charges_NonSlice &amp; Excl LS'!P51:U51)</f>
        <v>0</v>
      </c>
      <c r="Z51" s="218">
        <f>TOCA_current!AI51*RT1SC!$C$4*VLOOKUP(Init!$R$4,Init!$K:$M,3,FALSE)</f>
        <v>349156.23878260801</v>
      </c>
      <c r="AA51" s="219">
        <f t="shared" si="1"/>
        <v>0</v>
      </c>
      <c r="AB51" s="224" t="str">
        <f ca="1">IF(TOCA_current!E51=1,"",AA51/O51-1+RAND()/1000000000)</f>
        <v/>
      </c>
      <c r="AC51" s="235" t="str">
        <f t="shared" ca="1" si="2"/>
        <v/>
      </c>
    </row>
    <row r="52" spans="2:29" x14ac:dyDescent="0.25">
      <c r="B52" s="27">
        <v>10123</v>
      </c>
      <c r="C52" s="28" t="s">
        <v>56</v>
      </c>
      <c r="D52" s="217">
        <f>IF(Init!$R$9="Yes",(TOCA_previous!AB52-(TOCA_previous!AB52/IF(TOCA_previous!Y52=0,1,TOCA_previous!Y52))*LDD_previous!D53),(TOCA_current!AI52-(TOCA_current!AI52/TOCA_current!AF52)*LDD_current!D53))*Rates_previous!$E$74*100*12</f>
        <v>88359635.673720017</v>
      </c>
      <c r="E52" s="218">
        <f>IF(Init!$R$9="Yes",(TOCA_previous!AB52-LDD_previous!D53),(TOCA_current!AI52-LDD_current!D53))*Rates_previous!$E$75*100*12</f>
        <v>-13587821.752320003</v>
      </c>
      <c r="F52" s="218"/>
      <c r="G52" s="218">
        <f>+SUMPRODUCT(LS_Demand_Rates_Restatement!$C$6:$Z$6,IF(Init!$R$9="Yes",Demand_previous!D53:AA53,Demand_current!D53:AA53))-SUMPRODUCT(LS_Demand_Rates_Restatement!$C$6:$Z$6,IF(Init!$R$9="Yes",LDD_previous!BB53:BY53,LDD_current!BB53:BY53))</f>
        <v>0</v>
      </c>
      <c r="H52" s="218">
        <f>-IRD!C53*Rates_previous!$H$32</f>
        <v>0</v>
      </c>
      <c r="I52" s="218"/>
      <c r="J52" s="237">
        <f>IF(Init!$R$9="Yes",(TOCA_previous!S52/SUMPRODUCT(TOCA_previous!$D$4:$D$137,TOCA_previous!$S$4:$S$137)-TOCA_previous!Y52)*RT1SC!$C$3*VLOOKUP(Init!$R$3,Init!$K:$M,3,FALSE),V52)</f>
        <v>1.3004212685981151</v>
      </c>
      <c r="K52" s="237">
        <f>IF(Init!$R$9="Yes",TOCA_previous!W52*VLOOKUP(Init!$R$3,Init!$K:$M,3,FALSE),W52)</f>
        <v>136200.48000000001</v>
      </c>
      <c r="L52" s="237">
        <f>IF(Init!$R$9="No",X52,IF(TOCA_previous!AA52=0,SUM(LS_previous!D53:AA53),0))</f>
        <v>0</v>
      </c>
      <c r="M52" s="218">
        <f>+TOCA_previous!$D52*SUM('Charges_NonSlice &amp; Excl LS'!D52:I52)</f>
        <v>74771813.921400011</v>
      </c>
      <c r="N52" s="218">
        <f>IF(Init!$R$9="Yes",TOCA_previous!AB52*RT1SC!$C$3*VLOOKUP(Init!$R$3,Init!$K:$M,3,FALSE),Z52)</f>
        <v>2340537.0044290922</v>
      </c>
      <c r="O52" s="219">
        <f t="shared" si="0"/>
        <v>31.946435275283537</v>
      </c>
      <c r="P52" s="217">
        <f>(TOCA_current!AI52-(TOCA_current!AI52/TOCA_current!AF52)*LDD_current!D53)*Rates_current!$E$74*100*12</f>
        <v>93911916.725764483</v>
      </c>
      <c r="Q52" s="218">
        <f>(TOCA_current!AI52-LDD_current!D53)*Rates_current!$E$75*100*12</f>
        <v>-13960990.693539357</v>
      </c>
      <c r="R52" s="218"/>
      <c r="S52" s="218">
        <f>+SUMPRODUCT(LS_Demand_Rates_Restatement!$C$7:$Z$7,Demand_current!D53:AA53)-SUMPRODUCT(LS_Demand_Rates_Restatement!$C$7:$Z$7,LDD_current!BB53:BY53)</f>
        <v>0</v>
      </c>
      <c r="T52" s="218">
        <f>-IRD!G53*Rates_current!$H$32</f>
        <v>0</v>
      </c>
      <c r="U52" s="218"/>
      <c r="V52" s="237">
        <f>+(TOCA_current!S52/SUMPRODUCT(TOCA_current!$D$4:$D$137,TOCA_current!$S$4:$S$137)-TOCA_current!AF52)*RT1SC!$C$4*VLOOKUP(Init!$R$4,Init!$K:$M,3,FALSE)</f>
        <v>1.8561789281646675</v>
      </c>
      <c r="W52" s="237">
        <f>TOCA_current!X52*VLOOKUP(Init!$R$4,Init!$K:$M,3,FALSE)</f>
        <v>221119.63199999998</v>
      </c>
      <c r="X52" s="237">
        <f>IF(TOCA_current!AH52=0,SUM(LS_current!D53:AA53),0)</f>
        <v>0</v>
      </c>
      <c r="Y52" s="218">
        <f>TOCA_current!D52*SUM('Charges_NonSlice &amp; Excl LS'!P52:U52)</f>
        <v>79950926.032225132</v>
      </c>
      <c r="Z52" s="218">
        <f>TOCA_current!AI52*RT1SC!$C$4*VLOOKUP(Init!$R$4,Init!$K:$M,3,FALSE)</f>
        <v>2327174.6056085518</v>
      </c>
      <c r="AA52" s="219">
        <f t="shared" si="1"/>
        <v>34.35536200830883</v>
      </c>
      <c r="AB52" s="224">
        <f ca="1">IF(TOCA_current!E52=1,"",AA52/O52-1+RAND()/1000000000)</f>
        <v>7.5405181346397593E-2</v>
      </c>
      <c r="AC52" s="235">
        <f t="shared" ca="1" si="2"/>
        <v>65</v>
      </c>
    </row>
    <row r="53" spans="2:29" x14ac:dyDescent="0.25">
      <c r="B53" s="27">
        <v>10136</v>
      </c>
      <c r="C53" s="28" t="s">
        <v>57</v>
      </c>
      <c r="D53" s="217">
        <f>IF(Init!$R$9="Yes",(TOCA_previous!AB53-(TOCA_previous!AB53/IF(TOCA_previous!Y53=0,1,TOCA_previous!Y53))*LDD_previous!D54),(TOCA_current!AI53-(TOCA_current!AI53/TOCA_current!AF53)*LDD_current!D54))*Rates_previous!$E$74*100*12</f>
        <v>5603744.2464539995</v>
      </c>
      <c r="E53" s="218">
        <f>IF(Init!$R$9="Yes",(TOCA_previous!AB53-LDD_previous!D54),(TOCA_current!AI53-LDD_current!D54))*Rates_previous!$E$75*100*12</f>
        <v>-861735.98822399997</v>
      </c>
      <c r="F53" s="218"/>
      <c r="G53" s="218">
        <f>+SUMPRODUCT(LS_Demand_Rates_Restatement!$C$6:$Z$6,IF(Init!$R$9="Yes",Demand_previous!D54:AA54,Demand_current!D54:AA54))-SUMPRODUCT(LS_Demand_Rates_Restatement!$C$6:$Z$6,IF(Init!$R$9="Yes",LDD_previous!BB54:BY54,LDD_current!BB54:BY54))</f>
        <v>327838.98234268767</v>
      </c>
      <c r="H53" s="218">
        <f>-IRD!C54*Rates_previous!$H$32</f>
        <v>0</v>
      </c>
      <c r="I53" s="218"/>
      <c r="J53" s="237">
        <f>IF(Init!$R$9="Yes",(TOCA_previous!S53/SUMPRODUCT(TOCA_previous!$D$4:$D$137,TOCA_previous!$S$4:$S$137)-TOCA_previous!Y53)*RT1SC!$C$3*VLOOKUP(Init!$R$3,Init!$K:$M,3,FALSE),V53)</f>
        <v>7593.1817991922671</v>
      </c>
      <c r="K53" s="237">
        <f>IF(Init!$R$9="Yes",TOCA_previous!W53*VLOOKUP(Init!$R$3,Init!$K:$M,3,FALSE),W53)</f>
        <v>0</v>
      </c>
      <c r="L53" s="237">
        <f>IF(Init!$R$9="No",X53,IF(TOCA_previous!AA53=0,SUM(LS_previous!D54:AA54),0))</f>
        <v>0</v>
      </c>
      <c r="M53" s="218">
        <f>+TOCA_previous!$D53*SUM('Charges_NonSlice &amp; Excl LS'!D53:I53)</f>
        <v>0</v>
      </c>
      <c r="N53" s="218">
        <f>IF(Init!$R$9="Yes",TOCA_previous!AB53*RT1SC!$C$3*VLOOKUP(Init!$R$3,Init!$K:$M,3,FALSE),Z53)</f>
        <v>159608.84421257998</v>
      </c>
      <c r="O53" s="219">
        <f t="shared" si="0"/>
        <v>0</v>
      </c>
      <c r="P53" s="217">
        <f>(TOCA_current!AI53-(TOCA_current!AI53/TOCA_current!AF53)*LDD_current!D54)*Rates_current!$E$74*100*12</f>
        <v>5941815.6076313946</v>
      </c>
      <c r="Q53" s="218">
        <f>(TOCA_current!AI53-LDD_current!D54)*Rates_current!$E$75*100*12</f>
        <v>-883313.1650704632</v>
      </c>
      <c r="R53" s="218"/>
      <c r="S53" s="218">
        <f>+SUMPRODUCT(LS_Demand_Rates_Restatement!$C$7:$Z$7,Demand_current!D54:AA54)-SUMPRODUCT(LS_Demand_Rates_Restatement!$C$7:$Z$7,LDD_current!BB54:BY54)</f>
        <v>-26255.415379565096</v>
      </c>
      <c r="T53" s="218">
        <f>-IRD!G54*Rates_current!$H$32</f>
        <v>0</v>
      </c>
      <c r="U53" s="218"/>
      <c r="V53" s="237">
        <f>+(TOCA_current!S53/SUMPRODUCT(TOCA_current!$D$4:$D$137,TOCA_current!$S$4:$S$137)-TOCA_current!AF53)*RT1SC!$C$4*VLOOKUP(Init!$R$4,Init!$K:$M,3,FALSE)</f>
        <v>2924.7376395101242</v>
      </c>
      <c r="W53" s="237">
        <f>TOCA_current!X53*VLOOKUP(Init!$R$4,Init!$K:$M,3,FALSE)</f>
        <v>0</v>
      </c>
      <c r="X53" s="237">
        <f>IF(TOCA_current!AH53=0,SUM(LS_current!D54:AA54),0)</f>
        <v>0</v>
      </c>
      <c r="Y53" s="218">
        <f>TOCA_current!D53*SUM('Charges_NonSlice &amp; Excl LS'!P53:U53)</f>
        <v>0</v>
      </c>
      <c r="Z53" s="218">
        <f>TOCA_current!AI53*RT1SC!$C$4*VLOOKUP(Init!$R$4,Init!$K:$M,3,FALSE)</f>
        <v>158323.17345170397</v>
      </c>
      <c r="AA53" s="219">
        <f t="shared" si="1"/>
        <v>0</v>
      </c>
      <c r="AB53" s="224" t="str">
        <f ca="1">IF(TOCA_current!E53=1,"",AA53/O53-1+RAND()/1000000000)</f>
        <v/>
      </c>
      <c r="AC53" s="235" t="str">
        <f t="shared" ca="1" si="2"/>
        <v/>
      </c>
    </row>
    <row r="54" spans="2:29" x14ac:dyDescent="0.25">
      <c r="B54" s="27">
        <v>10142</v>
      </c>
      <c r="C54" s="28" t="s">
        <v>58</v>
      </c>
      <c r="D54" s="217">
        <f>IF(Init!$R$9="Yes",(TOCA_previous!AB54-(TOCA_previous!AB54/IF(TOCA_previous!Y54=0,1,TOCA_previous!Y54))*LDD_previous!D55),(TOCA_current!AI54-(TOCA_current!AI54/TOCA_current!AF54)*LDD_current!D55))*Rates_previous!$E$74*100*12</f>
        <v>874073.15077461139</v>
      </c>
      <c r="E54" s="218">
        <f>IF(Init!$R$9="Yes",(TOCA_previous!AB54-LDD_previous!D55),(TOCA_current!AI54-LDD_current!D55))*Rates_previous!$E$75*100*12</f>
        <v>-134413.75216926722</v>
      </c>
      <c r="F54" s="218"/>
      <c r="G54" s="218">
        <f>+SUMPRODUCT(LS_Demand_Rates_Restatement!$C$6:$Z$6,IF(Init!$R$9="Yes",Demand_previous!D55:AA55,Demand_current!D55:AA55))-SUMPRODUCT(LS_Demand_Rates_Restatement!$C$6:$Z$6,IF(Init!$R$9="Yes",LDD_previous!BB55:BY55,LDD_current!BB55:BY55))</f>
        <v>42495.165542638759</v>
      </c>
      <c r="H54" s="218">
        <f>-IRD!C55*Rates_previous!$H$32</f>
        <v>-57694.840000000004</v>
      </c>
      <c r="I54" s="218"/>
      <c r="J54" s="237">
        <f>IF(Init!$R$9="Yes",(TOCA_previous!S54/SUMPRODUCT(TOCA_previous!$D$4:$D$137,TOCA_previous!$S$4:$S$137)-TOCA_previous!Y54)*RT1SC!$C$3*VLOOKUP(Init!$R$3,Init!$K:$M,3,FALSE),V54)</f>
        <v>-2.9766463267585128</v>
      </c>
      <c r="K54" s="237">
        <f>IF(Init!$R$9="Yes",TOCA_previous!W54*VLOOKUP(Init!$R$3,Init!$K:$M,3,FALSE),W54)</f>
        <v>0</v>
      </c>
      <c r="L54" s="237">
        <f>IF(Init!$R$9="No",X54,IF(TOCA_previous!AA54=0,SUM(LS_previous!D55:AA55),0))</f>
        <v>1625.8632563200017</v>
      </c>
      <c r="M54" s="218">
        <f>+TOCA_previous!$D54*SUM('Charges_NonSlice &amp; Excl LS'!D54:I54)</f>
        <v>724459.7241479829</v>
      </c>
      <c r="N54" s="218">
        <f>IF(Init!$R$9="Yes",TOCA_previous!AB54*RT1SC!$C$3*VLOOKUP(Init!$R$3,Init!$K:$M,3,FALSE),Z54)</f>
        <v>23637.443360832</v>
      </c>
      <c r="O54" s="219">
        <f t="shared" si="0"/>
        <v>30.648819040575084</v>
      </c>
      <c r="P54" s="217">
        <f>(TOCA_current!AI54-(TOCA_current!AI54/TOCA_current!AF54)*LDD_current!D55)*Rates_current!$E$74*100*12</f>
        <v>916269.02623839001</v>
      </c>
      <c r="Q54" s="218">
        <f>(TOCA_current!AI54-LDD_current!D55)*Rates_current!$E$75*100*12</f>
        <v>-136212.99398506549</v>
      </c>
      <c r="R54" s="218"/>
      <c r="S54" s="218">
        <f>+SUMPRODUCT(LS_Demand_Rates_Restatement!$C$7:$Z$7,Demand_current!D55:AA55)-SUMPRODUCT(LS_Demand_Rates_Restatement!$C$7:$Z$7,LDD_current!BB55:BY55)</f>
        <v>45612.686474233531</v>
      </c>
      <c r="T54" s="218">
        <f>-IRD!G55*Rates_current!$H$32</f>
        <v>-67906.826679999998</v>
      </c>
      <c r="U54" s="218"/>
      <c r="V54" s="237">
        <f>+(TOCA_current!S54/SUMPRODUCT(TOCA_current!$D$4:$D$137,TOCA_current!$S$4:$S$137)-TOCA_current!AF54)*RT1SC!$C$4*VLOOKUP(Init!$R$4,Init!$K:$M,3,FALSE)</f>
        <v>-2.2250964402434925</v>
      </c>
      <c r="W54" s="237">
        <f>TOCA_current!X54*VLOOKUP(Init!$R$4,Init!$K:$M,3,FALSE)</f>
        <v>0</v>
      </c>
      <c r="X54" s="237">
        <f>IF(TOCA_current!AH54=0,SUM(LS_current!D55:AA55),0)</f>
        <v>1887.4156113198342</v>
      </c>
      <c r="Y54" s="218">
        <f>TOCA_current!D54*SUM('Charges_NonSlice &amp; Excl LS'!P54:U54)</f>
        <v>757761.89204755798</v>
      </c>
      <c r="Z54" s="218">
        <f>TOCA_current!AI54*RT1SC!$C$4*VLOOKUP(Init!$R$4,Init!$K:$M,3,FALSE)</f>
        <v>23376.452443703998</v>
      </c>
      <c r="AA54" s="219">
        <f t="shared" si="1"/>
        <v>32.415606853624475</v>
      </c>
      <c r="AB54" s="224">
        <f ca="1">IF(TOCA_current!E54=1,"",AA54/O54-1+RAND()/1000000000)</f>
        <v>5.7646195469239367E-2</v>
      </c>
      <c r="AC54" s="235">
        <f t="shared" ca="1" si="2"/>
        <v>115</v>
      </c>
    </row>
    <row r="55" spans="2:29" x14ac:dyDescent="0.25">
      <c r="B55" s="27">
        <v>10144</v>
      </c>
      <c r="C55" s="28" t="s">
        <v>59</v>
      </c>
      <c r="D55" s="217">
        <f>IF(Init!$R$9="Yes",(TOCA_previous!AB55-(TOCA_previous!AB55/IF(TOCA_previous!Y55=0,1,TOCA_previous!Y55))*LDD_previous!D56),(TOCA_current!AI55-(TOCA_current!AI55/TOCA_current!AF55)*LDD_current!D56))*Rates_previous!$E$74*100*12</f>
        <v>1118506.1890799999</v>
      </c>
      <c r="E55" s="218">
        <f>IF(Init!$R$9="Yes",(TOCA_previous!AB55-LDD_previous!D56),(TOCA_current!AI55-LDD_current!D56))*Rates_previous!$E$75*100*12</f>
        <v>-172002.32448000001</v>
      </c>
      <c r="F55" s="218"/>
      <c r="G55" s="218">
        <f>+SUMPRODUCT(LS_Demand_Rates_Restatement!$C$6:$Z$6,IF(Init!$R$9="Yes",Demand_previous!D56:AA56,Demand_current!D56:AA56))-SUMPRODUCT(LS_Demand_Rates_Restatement!$C$6:$Z$6,IF(Init!$R$9="Yes",LDD_previous!BB56:BY56,LDD_current!BB56:BY56))</f>
        <v>76235.532817681669</v>
      </c>
      <c r="H55" s="218">
        <f>-IRD!C56*Rates_previous!$H$32</f>
        <v>0</v>
      </c>
      <c r="I55" s="218"/>
      <c r="J55" s="237">
        <f>IF(Init!$R$9="Yes",(TOCA_previous!S55/SUMPRODUCT(TOCA_previous!$D$4:$D$137,TOCA_previous!$S$4:$S$137)-TOCA_previous!Y55)*RT1SC!$C$3*VLOOKUP(Init!$R$3,Init!$K:$M,3,FALSE),V55)</f>
        <v>-1.5363936363592088</v>
      </c>
      <c r="K55" s="237">
        <f>IF(Init!$R$9="Yes",TOCA_previous!W55*VLOOKUP(Init!$R$3,Init!$K:$M,3,FALSE),W55)</f>
        <v>0</v>
      </c>
      <c r="L55" s="237">
        <f>IF(Init!$R$9="No",X55,IF(TOCA_previous!AA55=0,SUM(LS_previous!D56:AA56),0))</f>
        <v>-503.52139311999917</v>
      </c>
      <c r="M55" s="218">
        <f>+TOCA_previous!$D55*SUM('Charges_NonSlice &amp; Excl LS'!D55:I55)</f>
        <v>1022739.3974176816</v>
      </c>
      <c r="N55" s="218">
        <f>IF(Init!$R$9="Yes",TOCA_previous!AB55*RT1SC!$C$3*VLOOKUP(Init!$R$3,Init!$K:$M,3,FALSE),Z55)</f>
        <v>29627.839739988001</v>
      </c>
      <c r="O55" s="219">
        <f t="shared" si="0"/>
        <v>34.519539945982437</v>
      </c>
      <c r="P55" s="217">
        <f>(TOCA_current!AI55-(TOCA_current!AI55/TOCA_current!AF55)*LDD_current!D56)*Rates_current!$E$74*100*12</f>
        <v>1175777.1082950435</v>
      </c>
      <c r="Q55" s="218">
        <f>(TOCA_current!AI55-LDD_current!D56)*Rates_current!$E$75*100*12</f>
        <v>-174791.59023575013</v>
      </c>
      <c r="R55" s="218"/>
      <c r="S55" s="218">
        <f>+SUMPRODUCT(LS_Demand_Rates_Restatement!$C$7:$Z$7,Demand_current!D56:AA56)-SUMPRODUCT(LS_Demand_Rates_Restatement!$C$7:$Z$7,LDD_current!BB56:BY56)</f>
        <v>78169.125155502174</v>
      </c>
      <c r="T55" s="218">
        <f>-IRD!G56*Rates_current!$H$32</f>
        <v>0</v>
      </c>
      <c r="U55" s="218"/>
      <c r="V55" s="237">
        <f>+(TOCA_current!S55/SUMPRODUCT(TOCA_current!$D$4:$D$137,TOCA_current!$S$4:$S$137)-TOCA_current!AF55)*RT1SC!$C$4*VLOOKUP(Init!$R$4,Init!$K:$M,3,FALSE)</f>
        <v>158.42034108629335</v>
      </c>
      <c r="W55" s="237">
        <f>TOCA_current!X55*VLOOKUP(Init!$R$4,Init!$K:$M,3,FALSE)</f>
        <v>0</v>
      </c>
      <c r="X55" s="237">
        <f>IF(TOCA_current!AH55=0,SUM(LS_current!D56:AA56),0)</f>
        <v>-11.201785418731788</v>
      </c>
      <c r="Y55" s="218">
        <f>TOCA_current!D55*SUM('Charges_NonSlice &amp; Excl LS'!P55:U55)</f>
        <v>1079154.6432147955</v>
      </c>
      <c r="Z55" s="218">
        <f>TOCA_current!AI55*RT1SC!$C$4*VLOOKUP(Init!$R$4,Init!$K:$M,3,FALSE)</f>
        <v>29136.223854</v>
      </c>
      <c r="AA55" s="219">
        <f t="shared" si="1"/>
        <v>37.038246569712655</v>
      </c>
      <c r="AB55" s="224">
        <f ca="1">IF(TOCA_current!E55=1,"",AA55/O55-1+RAND()/1000000000)</f>
        <v>7.296466461007127E-2</v>
      </c>
      <c r="AC55" s="235">
        <f t="shared" ca="1" si="2"/>
        <v>91</v>
      </c>
    </row>
    <row r="56" spans="2:29" x14ac:dyDescent="0.25">
      <c r="B56" s="27">
        <v>10156</v>
      </c>
      <c r="C56" s="28" t="s">
        <v>60</v>
      </c>
      <c r="D56" s="217">
        <f>IF(Init!$R$9="Yes",(TOCA_previous!AB56-(TOCA_previous!AB56/IF(TOCA_previous!Y56=0,1,TOCA_previous!Y56))*LDD_previous!D57),(TOCA_current!AI56-(TOCA_current!AI56/TOCA_current!AF56)*LDD_current!D57))*Rates_previous!$E$74*100*12</f>
        <v>10705702.095480001</v>
      </c>
      <c r="E56" s="218">
        <f>IF(Init!$R$9="Yes",(TOCA_previous!AB56-LDD_previous!D57),(TOCA_current!AI56-LDD_current!D57))*Rates_previous!$E$75*100*12</f>
        <v>-1646307.96288</v>
      </c>
      <c r="F56" s="218"/>
      <c r="G56" s="218">
        <f>+SUMPRODUCT(LS_Demand_Rates_Restatement!$C$6:$Z$6,IF(Init!$R$9="Yes",Demand_previous!D57:AA57,Demand_current!D57:AA57))-SUMPRODUCT(LS_Demand_Rates_Restatement!$C$6:$Z$6,IF(Init!$R$9="Yes",LDD_previous!BB57:BY57,LDD_current!BB57:BY57))</f>
        <v>549757.7961578524</v>
      </c>
      <c r="H56" s="218">
        <f>-IRD!C57*Rates_previous!$H$32</f>
        <v>0</v>
      </c>
      <c r="I56" s="218"/>
      <c r="J56" s="237">
        <f>IF(Init!$R$9="Yes",(TOCA_previous!S56/SUMPRODUCT(TOCA_previous!$D$4:$D$137,TOCA_previous!$S$4:$S$137)-TOCA_previous!Y56)*RT1SC!$C$3*VLOOKUP(Init!$R$3,Init!$K:$M,3,FALSE),V56)</f>
        <v>-2.1912032683021661</v>
      </c>
      <c r="K56" s="237">
        <f>IF(Init!$R$9="Yes",TOCA_previous!W56*VLOOKUP(Init!$R$3,Init!$K:$M,3,FALSE),W56)</f>
        <v>0</v>
      </c>
      <c r="L56" s="237">
        <f>IF(Init!$R$9="No",X56,IF(TOCA_previous!AA56=0,SUM(LS_previous!D57:AA57),0))</f>
        <v>-2283.4247627199793</v>
      </c>
      <c r="M56" s="218">
        <f>+TOCA_previous!$D56*SUM('Charges_NonSlice &amp; Excl LS'!D56:I56)</f>
        <v>9609151.9287578519</v>
      </c>
      <c r="N56" s="218">
        <f>IF(Init!$R$9="Yes",TOCA_previous!AB56*RT1SC!$C$3*VLOOKUP(Init!$R$3,Init!$K:$M,3,FALSE),Z56)</f>
        <v>283580.75179702806</v>
      </c>
      <c r="O56" s="219">
        <f t="shared" si="0"/>
        <v>33.885064017446325</v>
      </c>
      <c r="P56" s="217">
        <f>(TOCA_current!AI56-(TOCA_current!AI56/TOCA_current!AF56)*LDD_current!D57)*Rates_current!$E$74*100*12</f>
        <v>11278549.086811656</v>
      </c>
      <c r="Q56" s="218">
        <f>(TOCA_current!AI56-LDD_current!D57)*Rates_current!$E$75*100*12</f>
        <v>-1676674.5300003621</v>
      </c>
      <c r="R56" s="218"/>
      <c r="S56" s="218">
        <f>+SUMPRODUCT(LS_Demand_Rates_Restatement!$C$7:$Z$7,Demand_current!D57:AA57)-SUMPRODUCT(LS_Demand_Rates_Restatement!$C$7:$Z$7,LDD_current!BB57:BY57)</f>
        <v>566315.40580746089</v>
      </c>
      <c r="T56" s="218">
        <f>-IRD!G57*Rates_current!$H$32</f>
        <v>0</v>
      </c>
      <c r="U56" s="218"/>
      <c r="V56" s="237">
        <f>+(TOCA_current!S56/SUMPRODUCT(TOCA_current!$D$4:$D$137,TOCA_current!$S$4:$S$137)-TOCA_current!AF56)*RT1SC!$C$4*VLOOKUP(Init!$R$4,Init!$K:$M,3,FALSE)</f>
        <v>933.52906580588694</v>
      </c>
      <c r="W56" s="237">
        <f>TOCA_current!X56*VLOOKUP(Init!$R$4,Init!$K:$M,3,FALSE)</f>
        <v>0</v>
      </c>
      <c r="X56" s="237">
        <f>IF(TOCA_current!AH56=0,SUM(LS_current!D57:AA57),0)</f>
        <v>1817.1355665643687</v>
      </c>
      <c r="Y56" s="218">
        <f>TOCA_current!D56*SUM('Charges_NonSlice &amp; Excl LS'!P56:U56)</f>
        <v>10168189.962618755</v>
      </c>
      <c r="Z56" s="218">
        <f>TOCA_current!AI56*RT1SC!$C$4*VLOOKUP(Init!$R$4,Init!$K:$M,3,FALSE)</f>
        <v>279486.92709129606</v>
      </c>
      <c r="AA56" s="219">
        <f t="shared" si="1"/>
        <v>36.381629969037</v>
      </c>
      <c r="AB56" s="224">
        <f ca="1">IF(TOCA_current!E56=1,"",AA56/O56-1+RAND()/1000000000)</f>
        <v>7.3677475005071019E-2</v>
      </c>
      <c r="AC56" s="235">
        <f t="shared" ca="1" si="2"/>
        <v>86</v>
      </c>
    </row>
    <row r="57" spans="2:29" x14ac:dyDescent="0.25">
      <c r="B57" s="27">
        <v>10157</v>
      </c>
      <c r="C57" s="28" t="s">
        <v>61</v>
      </c>
      <c r="D57" s="217">
        <f>IF(Init!$R$9="Yes",(TOCA_previous!AB57-(TOCA_previous!AB57/IF(TOCA_previous!Y57=0,1,TOCA_previous!Y57))*LDD_previous!D58),(TOCA_current!AI57-(TOCA_current!AI57/TOCA_current!AF57)*LDD_current!D58))*Rates_previous!$E$74*100*12</f>
        <v>6819474.1075558811</v>
      </c>
      <c r="E57" s="218">
        <f>IF(Init!$R$9="Yes",(TOCA_previous!AB57-LDD_previous!D58),(TOCA_current!AI57-LDD_current!D58))*Rates_previous!$E$75*100*12</f>
        <v>-986184.53729280015</v>
      </c>
      <c r="F57" s="218"/>
      <c r="G57" s="218">
        <f>+SUMPRODUCT(LS_Demand_Rates_Restatement!$C$6:$Z$6,IF(Init!$R$9="Yes",Demand_previous!D58:AA58,Demand_current!D58:AA58))-SUMPRODUCT(LS_Demand_Rates_Restatement!$C$6:$Z$6,IF(Init!$R$9="Yes",LDD_previous!BB58:BY58,LDD_current!BB58:BY58))</f>
        <v>-48049.212808940712</v>
      </c>
      <c r="H57" s="218">
        <f>-IRD!C58*Rates_previous!$H$32</f>
        <v>0</v>
      </c>
      <c r="I57" s="218"/>
      <c r="J57" s="237">
        <f>IF(Init!$R$9="Yes",(TOCA_previous!S57/SUMPRODUCT(TOCA_previous!$D$4:$D$137,TOCA_previous!$S$4:$S$137)-TOCA_previous!Y57)*RT1SC!$C$3*VLOOKUP(Init!$R$3,Init!$K:$M,3,FALSE),V57)</f>
        <v>40942.705118633545</v>
      </c>
      <c r="K57" s="237">
        <f>IF(Init!$R$9="Yes",TOCA_previous!W57*VLOOKUP(Init!$R$3,Init!$K:$M,3,FALSE),W57)</f>
        <v>0</v>
      </c>
      <c r="L57" s="237">
        <f>IF(Init!$R$9="No",X57,IF(TOCA_previous!AA57=0,SUM(LS_previous!D58:AA58),0))</f>
        <v>0</v>
      </c>
      <c r="M57" s="218">
        <f>+TOCA_previous!$D57*SUM('Charges_NonSlice &amp; Excl LS'!D57:I57)</f>
        <v>5785240.3574541407</v>
      </c>
      <c r="N57" s="218">
        <f>IF(Init!$R$9="Yes",TOCA_previous!AB57*RT1SC!$C$3*VLOOKUP(Init!$R$3,Init!$K:$M,3,FALSE),Z57)</f>
        <v>189473.55706641602</v>
      </c>
      <c r="O57" s="219">
        <f t="shared" si="0"/>
        <v>30.533233486645553</v>
      </c>
      <c r="P57" s="217">
        <f>(TOCA_current!AI57-(TOCA_current!AI57/TOCA_current!AF57)*LDD_current!D58)*Rates_current!$E$74*100*12</f>
        <v>7009082.1146390894</v>
      </c>
      <c r="Q57" s="218">
        <f>(TOCA_current!AI57-LDD_current!D58)*Rates_current!$E$75*100*12</f>
        <v>-971935.07719605532</v>
      </c>
      <c r="R57" s="218"/>
      <c r="S57" s="218">
        <f>+SUMPRODUCT(LS_Demand_Rates_Restatement!$C$7:$Z$7,Demand_current!D58:AA58)-SUMPRODUCT(LS_Demand_Rates_Restatement!$C$7:$Z$7,LDD_current!BB58:BY58)</f>
        <v>-59512.791874080787</v>
      </c>
      <c r="T57" s="218">
        <f>-IRD!G58*Rates_current!$H$32</f>
        <v>0</v>
      </c>
      <c r="U57" s="218"/>
      <c r="V57" s="237">
        <f>+(TOCA_current!S57/SUMPRODUCT(TOCA_current!$D$4:$D$137,TOCA_current!$S$4:$S$137)-TOCA_current!AF57)*RT1SC!$C$4*VLOOKUP(Init!$R$4,Init!$K:$M,3,FALSE)</f>
        <v>24288.10853824958</v>
      </c>
      <c r="W57" s="237">
        <f>TOCA_current!X57*VLOOKUP(Init!$R$4,Init!$K:$M,3,FALSE)</f>
        <v>15046.992</v>
      </c>
      <c r="X57" s="237">
        <f>IF(TOCA_current!AH57=0,SUM(LS_current!D58:AA58),0)</f>
        <v>0</v>
      </c>
      <c r="Y57" s="218">
        <f>TOCA_current!D57*SUM('Charges_NonSlice &amp; Excl LS'!P57:U57)</f>
        <v>5977634.2455689535</v>
      </c>
      <c r="Z57" s="218">
        <f>TOCA_current!AI57*RT1SC!$C$4*VLOOKUP(Init!$R$4,Init!$K:$M,3,FALSE)</f>
        <v>183098.16464040001</v>
      </c>
      <c r="AA57" s="219">
        <f t="shared" si="1"/>
        <v>32.647155460617917</v>
      </c>
      <c r="AB57" s="224">
        <f ca="1">IF(TOCA_current!E57=1,"",AA57/O57-1+RAND()/1000000000)</f>
        <v>6.9233479521801408E-2</v>
      </c>
      <c r="AC57" s="235">
        <f t="shared" ca="1" si="2"/>
        <v>102</v>
      </c>
    </row>
    <row r="58" spans="2:29" x14ac:dyDescent="0.25">
      <c r="B58" s="27">
        <v>10158</v>
      </c>
      <c r="C58" s="28" t="s">
        <v>62</v>
      </c>
      <c r="D58" s="217">
        <f>IF(Init!$R$9="Yes",(TOCA_previous!AB58-(TOCA_previous!AB58/IF(TOCA_previous!Y58=0,1,TOCA_previous!Y58))*LDD_previous!D59),(TOCA_current!AI58-(TOCA_current!AI58/TOCA_current!AF58)*LDD_current!D59))*Rates_previous!$E$74*100*12</f>
        <v>918478.78307999996</v>
      </c>
      <c r="E58" s="218">
        <f>IF(Init!$R$9="Yes",(TOCA_previous!AB58-LDD_previous!D59),(TOCA_current!AI58-LDD_current!D59))*Rates_previous!$E$75*100*12</f>
        <v>-141242.38847999999</v>
      </c>
      <c r="F58" s="218"/>
      <c r="G58" s="218">
        <f>+SUMPRODUCT(LS_Demand_Rates_Restatement!$C$6:$Z$6,IF(Init!$R$9="Yes",Demand_previous!D59:AA59,Demand_current!D59:AA59))-SUMPRODUCT(LS_Demand_Rates_Restatement!$C$6:$Z$6,IF(Init!$R$9="Yes",LDD_previous!BB59:BY59,LDD_current!BB59:BY59))</f>
        <v>48236.465337072645</v>
      </c>
      <c r="H58" s="218">
        <f>-IRD!C59*Rates_previous!$H$32</f>
        <v>0</v>
      </c>
      <c r="I58" s="218"/>
      <c r="J58" s="237">
        <f>IF(Init!$R$9="Yes",(TOCA_previous!S58/SUMPRODUCT(TOCA_previous!$D$4:$D$137,TOCA_previous!$S$4:$S$137)-TOCA_previous!Y58)*RT1SC!$C$3*VLOOKUP(Init!$R$3,Init!$K:$M,3,FALSE),V58)</f>
        <v>890.66362983682961</v>
      </c>
      <c r="K58" s="237">
        <f>IF(Init!$R$9="Yes",TOCA_previous!W58*VLOOKUP(Init!$R$3,Init!$K:$M,3,FALSE),W58)</f>
        <v>0</v>
      </c>
      <c r="L58" s="237">
        <f>IF(Init!$R$9="No",X58,IF(TOCA_previous!AA58=0,SUM(LS_previous!D59:AA59),0))</f>
        <v>-264.9880091199982</v>
      </c>
      <c r="M58" s="218">
        <f>+TOCA_previous!$D58*SUM('Charges_NonSlice &amp; Excl LS'!D58:I58)</f>
        <v>825472.85993707262</v>
      </c>
      <c r="N58" s="218">
        <f>IF(Init!$R$9="Yes",TOCA_previous!AB58*RT1SC!$C$3*VLOOKUP(Init!$R$3,Init!$K:$M,3,FALSE),Z58)</f>
        <v>24329.362193388002</v>
      </c>
      <c r="O58" s="219">
        <f t="shared" si="0"/>
        <v>33.929079331204647</v>
      </c>
      <c r="P58" s="217">
        <f>(TOCA_current!AI58-(TOCA_current!AI58/TOCA_current!AF58)*LDD_current!D59)*Rates_current!$E$74*100*12</f>
        <v>971315.6574631054</v>
      </c>
      <c r="Q58" s="218">
        <f>(TOCA_current!AI58-LDD_current!D59)*Rates_current!$E$75*100*12</f>
        <v>-144396.25264949127</v>
      </c>
      <c r="R58" s="218"/>
      <c r="S58" s="218">
        <f>+SUMPRODUCT(LS_Demand_Rates_Restatement!$C$7:$Z$7,Demand_current!D59:AA59)-SUMPRODUCT(LS_Demand_Rates_Restatement!$C$7:$Z$7,LDD_current!BB59:BY59)</f>
        <v>51666.037861084391</v>
      </c>
      <c r="T58" s="218">
        <f>-IRD!G59*Rates_current!$H$32</f>
        <v>0</v>
      </c>
      <c r="U58" s="218"/>
      <c r="V58" s="237">
        <f>+(TOCA_current!S58/SUMPRODUCT(TOCA_current!$D$4:$D$137,TOCA_current!$S$4:$S$137)-TOCA_current!AF58)*RT1SC!$C$4*VLOOKUP(Init!$R$4,Init!$K:$M,3,FALSE)</f>
        <v>209.39160249114022</v>
      </c>
      <c r="W58" s="237">
        <f>TOCA_current!X58*VLOOKUP(Init!$R$4,Init!$K:$M,3,FALSE)</f>
        <v>0</v>
      </c>
      <c r="X58" s="237">
        <f>IF(TOCA_current!AH58=0,SUM(LS_current!D59:AA59),0)</f>
        <v>-4.6358176806533038</v>
      </c>
      <c r="Y58" s="218">
        <f>TOCA_current!D58*SUM('Charges_NonSlice &amp; Excl LS'!P58:U58)</f>
        <v>878585.44267469854</v>
      </c>
      <c r="Z58" s="218">
        <f>TOCA_current!AI58*RT1SC!$C$4*VLOOKUP(Init!$R$4,Init!$K:$M,3,FALSE)</f>
        <v>24069.587874335997</v>
      </c>
      <c r="AA58" s="219">
        <f t="shared" si="1"/>
        <v>36.501889739935393</v>
      </c>
      <c r="AB58" s="224">
        <f ca="1">IF(TOCA_current!E58=1,"",AA58/O58-1+RAND()/1000000000)</f>
        <v>7.582906727171547E-2</v>
      </c>
      <c r="AC58" s="235">
        <f t="shared" ca="1" si="2"/>
        <v>49</v>
      </c>
    </row>
    <row r="59" spans="2:29" x14ac:dyDescent="0.25">
      <c r="B59" s="27">
        <v>10170</v>
      </c>
      <c r="C59" s="28" t="s">
        <v>63</v>
      </c>
      <c r="D59" s="217">
        <f>IF(Init!$R$9="Yes",(TOCA_previous!AB59-(TOCA_previous!AB59/IF(TOCA_previous!Y59=0,1,TOCA_previous!Y59))*LDD_previous!D60),(TOCA_current!AI59-(TOCA_current!AI59/TOCA_current!AF59)*LDD_current!D60))*Rates_previous!$E$74*100*12</f>
        <v>36798688.892280012</v>
      </c>
      <c r="E59" s="218">
        <f>IF(Init!$R$9="Yes",(TOCA_previous!AB59-LDD_previous!D60),(TOCA_current!AI59-LDD_current!D60))*Rates_previous!$E$75*100*12</f>
        <v>-5658851.1436800007</v>
      </c>
      <c r="F59" s="218"/>
      <c r="G59" s="218">
        <f>+SUMPRODUCT(LS_Demand_Rates_Restatement!$C$6:$Z$6,IF(Init!$R$9="Yes",Demand_previous!D60:AA60,Demand_current!D60:AA60))-SUMPRODUCT(LS_Demand_Rates_Restatement!$C$6:$Z$6,IF(Init!$R$9="Yes",LDD_previous!BB60:BY60,LDD_current!BB60:BY60))</f>
        <v>0</v>
      </c>
      <c r="H59" s="218">
        <f>-IRD!C60*Rates_previous!$H$32</f>
        <v>0</v>
      </c>
      <c r="I59" s="218"/>
      <c r="J59" s="237">
        <f>IF(Init!$R$9="Yes",(TOCA_previous!S59/SUMPRODUCT(TOCA_previous!$D$4:$D$137,TOCA_previous!$S$4:$S$137)-TOCA_previous!Y59)*RT1SC!$C$3*VLOOKUP(Init!$R$3,Init!$K:$M,3,FALSE),V59)</f>
        <v>114192.28817330392</v>
      </c>
      <c r="K59" s="237">
        <f>IF(Init!$R$9="Yes",TOCA_previous!W59*VLOOKUP(Init!$R$3,Init!$K:$M,3,FALSE),W59)</f>
        <v>0</v>
      </c>
      <c r="L59" s="237">
        <f>IF(Init!$R$9="No",X59,IF(TOCA_previous!AA59=0,SUM(LS_previous!D60:AA60),0))</f>
        <v>0</v>
      </c>
      <c r="M59" s="218">
        <f>+TOCA_previous!$D59*SUM('Charges_NonSlice &amp; Excl LS'!D59:I59)</f>
        <v>31139837.748600014</v>
      </c>
      <c r="N59" s="218">
        <f>IF(Init!$R$9="Yes",TOCA_previous!AB59*RT1SC!$C$3*VLOOKUP(Init!$R$3,Init!$K:$M,3,FALSE),Z59)</f>
        <v>974751.56399350823</v>
      </c>
      <c r="O59" s="219">
        <f t="shared" si="0"/>
        <v>31.946435275283541</v>
      </c>
      <c r="P59" s="217">
        <f>(TOCA_current!AI59-(TOCA_current!AI59/TOCA_current!AF59)*LDD_current!D60)*Rates_current!$E$74*100*12</f>
        <v>40034096.643343635</v>
      </c>
      <c r="Q59" s="218">
        <f>(TOCA_current!AI59-LDD_current!D60)*Rates_current!$E$75*100*12</f>
        <v>-5951488.0554944379</v>
      </c>
      <c r="R59" s="218"/>
      <c r="S59" s="218">
        <f>+SUMPRODUCT(LS_Demand_Rates_Restatement!$C$7:$Z$7,Demand_current!D60:AA60)-SUMPRODUCT(LS_Demand_Rates_Restatement!$C$7:$Z$7,LDD_current!BB60:BY60)</f>
        <v>0</v>
      </c>
      <c r="T59" s="218">
        <f>-IRD!G60*Rates_current!$H$32</f>
        <v>0</v>
      </c>
      <c r="U59" s="218"/>
      <c r="V59" s="237">
        <f>+(TOCA_current!S59/SUMPRODUCT(TOCA_current!$D$4:$D$137,TOCA_current!$S$4:$S$137)-TOCA_current!AF59)*RT1SC!$C$4*VLOOKUP(Init!$R$4,Init!$K:$M,3,FALSE)</f>
        <v>90466.255868092208</v>
      </c>
      <c r="W59" s="237">
        <f>TOCA_current!X59*VLOOKUP(Init!$R$4,Init!$K:$M,3,FALSE)</f>
        <v>0</v>
      </c>
      <c r="X59" s="237">
        <f>IF(TOCA_current!AH59=0,SUM(LS_current!D60:AA60),0)</f>
        <v>0</v>
      </c>
      <c r="Y59" s="218">
        <f>TOCA_current!D59*SUM('Charges_NonSlice &amp; Excl LS'!P59:U59)</f>
        <v>34082608.5878492</v>
      </c>
      <c r="Z59" s="218">
        <f>TOCA_current!AI59*RT1SC!$C$4*VLOOKUP(Init!$R$4,Init!$K:$M,3,FALSE)</f>
        <v>992060.81949031202</v>
      </c>
      <c r="AA59" s="219">
        <f t="shared" si="1"/>
        <v>34.355362008308838</v>
      </c>
      <c r="AB59" s="224">
        <f ca="1">IF(TOCA_current!E59=1,"",AA59/O59-1+RAND()/1000000000)</f>
        <v>7.5405181755939826E-2</v>
      </c>
      <c r="AC59" s="235">
        <f t="shared" ca="1" si="2"/>
        <v>62</v>
      </c>
    </row>
    <row r="60" spans="2:29" x14ac:dyDescent="0.25">
      <c r="B60" s="27">
        <v>10172</v>
      </c>
      <c r="C60" s="28" t="s">
        <v>64</v>
      </c>
      <c r="D60" s="217">
        <f>IF(Init!$R$9="Yes",(TOCA_previous!AB60-(TOCA_previous!AB60/IF(TOCA_previous!Y60=0,1,TOCA_previous!Y60))*LDD_previous!D61),(TOCA_current!AI60-(TOCA_current!AI60/TOCA_current!AF60)*LDD_current!D61))*Rates_previous!$E$74*100*12</f>
        <v>2046162.7002000001</v>
      </c>
      <c r="E60" s="218">
        <f>IF(Init!$R$9="Yes",(TOCA_previous!AB60-LDD_previous!D61),(TOCA_current!AI60-LDD_current!D61))*Rates_previous!$E$75*100*12</f>
        <v>-314656.05120000005</v>
      </c>
      <c r="F60" s="218"/>
      <c r="G60" s="218">
        <f>+SUMPRODUCT(LS_Demand_Rates_Restatement!$C$6:$Z$6,IF(Init!$R$9="Yes",Demand_previous!D61:AA61,Demand_current!D61:AA61))-SUMPRODUCT(LS_Demand_Rates_Restatement!$C$6:$Z$6,IF(Init!$R$9="Yes",LDD_previous!BB61:BY61,LDD_current!BB61:BY61))</f>
        <v>97948.364290117548</v>
      </c>
      <c r="H60" s="218">
        <f>-IRD!C61*Rates_previous!$H$32</f>
        <v>0</v>
      </c>
      <c r="I60" s="218"/>
      <c r="J60" s="237">
        <f>IF(Init!$R$9="Yes",(TOCA_previous!S60/SUMPRODUCT(TOCA_previous!$D$4:$D$137,TOCA_previous!$S$4:$S$137)-TOCA_previous!Y60)*RT1SC!$C$3*VLOOKUP(Init!$R$3,Init!$K:$M,3,FALSE),V60)</f>
        <v>9957.8953849306163</v>
      </c>
      <c r="K60" s="237">
        <f>IF(Init!$R$9="Yes",TOCA_previous!W60*VLOOKUP(Init!$R$3,Init!$K:$M,3,FALSE),W60)</f>
        <v>0</v>
      </c>
      <c r="L60" s="237">
        <f>IF(Init!$R$9="No",X60,IF(TOCA_previous!AA60=0,SUM(LS_previous!D61:AA61),0))</f>
        <v>-5209.7217927999991</v>
      </c>
      <c r="M60" s="218">
        <f>+TOCA_previous!$D60*SUM('Charges_NonSlice &amp; Excl LS'!D60:I60)</f>
        <v>1829455.0132901175</v>
      </c>
      <c r="N60" s="218">
        <f>IF(Init!$R$9="Yes",TOCA_previous!AB60*RT1SC!$C$3*VLOOKUP(Init!$R$3,Init!$K:$M,3,FALSE),Z60)</f>
        <v>54200.308550220005</v>
      </c>
      <c r="O60" s="219">
        <f t="shared" si="0"/>
        <v>33.753590380302207</v>
      </c>
      <c r="P60" s="217">
        <f>(TOCA_current!AI60-(TOCA_current!AI60/TOCA_current!AF60)*LDD_current!D61)*Rates_current!$E$74*100*12</f>
        <v>2010207.5571503257</v>
      </c>
      <c r="Q60" s="218">
        <f>(TOCA_current!AI60-LDD_current!D61)*Rates_current!$E$75*100*12</f>
        <v>-298838.42195884773</v>
      </c>
      <c r="R60" s="218"/>
      <c r="S60" s="218">
        <f>+SUMPRODUCT(LS_Demand_Rates_Restatement!$C$7:$Z$7,Demand_current!D61:AA61)-SUMPRODUCT(LS_Demand_Rates_Restatement!$C$7:$Z$7,LDD_current!BB61:BY61)</f>
        <v>106731.69595703349</v>
      </c>
      <c r="T60" s="218">
        <f>-IRD!G61*Rates_current!$H$32</f>
        <v>0</v>
      </c>
      <c r="U60" s="218"/>
      <c r="V60" s="237">
        <f>+(TOCA_current!S60/SUMPRODUCT(TOCA_current!$D$4:$D$137,TOCA_current!$S$4:$S$137)-TOCA_current!AF60)*RT1SC!$C$4*VLOOKUP(Init!$R$4,Init!$K:$M,3,FALSE)</f>
        <v>3259.193722669309</v>
      </c>
      <c r="W60" s="237">
        <f>TOCA_current!X60*VLOOKUP(Init!$R$4,Init!$K:$M,3,FALSE)</f>
        <v>0</v>
      </c>
      <c r="X60" s="237">
        <f>IF(TOCA_current!AH60=0,SUM(LS_current!D61:AA61),0)</f>
        <v>-821.86776029168595</v>
      </c>
      <c r="Y60" s="218">
        <f>TOCA_current!D60*SUM('Charges_NonSlice &amp; Excl LS'!P60:U60)</f>
        <v>1818100.8311485115</v>
      </c>
      <c r="Z60" s="218">
        <f>TOCA_current!AI60*RT1SC!$C$4*VLOOKUP(Init!$R$4,Init!$K:$M,3,FALSE)</f>
        <v>49813.741877544002</v>
      </c>
      <c r="AA60" s="219">
        <f t="shared" si="1"/>
        <v>36.497977518290192</v>
      </c>
      <c r="AB60" s="224">
        <f ca="1">IF(TOCA_current!E60=1,"",AA60/O60-1+RAND()/1000000000)</f>
        <v>8.1306524998281879E-2</v>
      </c>
      <c r="AC60" s="235">
        <f t="shared" ca="1" si="2"/>
        <v>7</v>
      </c>
    </row>
    <row r="61" spans="2:29" x14ac:dyDescent="0.25">
      <c r="B61" s="27">
        <v>10173</v>
      </c>
      <c r="C61" s="28" t="s">
        <v>65</v>
      </c>
      <c r="D61" s="217">
        <f>IF(Init!$R$9="Yes",(TOCA_previous!AB61-(TOCA_previous!AB61/IF(TOCA_previous!Y61=0,1,TOCA_previous!Y61))*LDD_previous!D62),(TOCA_current!AI61-(TOCA_current!AI61/TOCA_current!AF61)*LDD_current!D62))*Rates_previous!$E$74*100*12</f>
        <v>10212366.022900186</v>
      </c>
      <c r="E61" s="218">
        <f>IF(Init!$R$9="Yes",(TOCA_previous!AB61-LDD_previous!D62),(TOCA_current!AI61-LDD_current!D62))*Rates_previous!$E$75*100*12</f>
        <v>-1570443.4285019138</v>
      </c>
      <c r="F61" s="218"/>
      <c r="G61" s="218">
        <f>+SUMPRODUCT(LS_Demand_Rates_Restatement!$C$6:$Z$6,IF(Init!$R$9="Yes",Demand_previous!D62:AA62,Demand_current!D62:AA62))-SUMPRODUCT(LS_Demand_Rates_Restatement!$C$6:$Z$6,IF(Init!$R$9="Yes",LDD_previous!BB62:BY62,LDD_current!BB62:BY62))</f>
        <v>391055.52621435246</v>
      </c>
      <c r="H61" s="218">
        <f>-IRD!C62*Rates_previous!$H$32</f>
        <v>-443099.95999999996</v>
      </c>
      <c r="I61" s="218"/>
      <c r="J61" s="237">
        <f>IF(Init!$R$9="Yes",(TOCA_previous!S61/SUMPRODUCT(TOCA_previous!$D$4:$D$137,TOCA_previous!$S$4:$S$137)-TOCA_previous!Y61)*RT1SC!$C$3*VLOOKUP(Init!$R$3,Init!$K:$M,3,FALSE),V61)</f>
        <v>-1.2158873165291777</v>
      </c>
      <c r="K61" s="237">
        <f>IF(Init!$R$9="Yes",TOCA_previous!W61*VLOOKUP(Init!$R$3,Init!$K:$M,3,FALSE),W61)</f>
        <v>7384.6799999999994</v>
      </c>
      <c r="L61" s="237">
        <f>IF(Init!$R$9="No",X61,IF(TOCA_previous!AA61=0,SUM(LS_previous!D62:AA62),0))</f>
        <v>0</v>
      </c>
      <c r="M61" s="218">
        <f>+TOCA_previous!$D61*SUM('Charges_NonSlice &amp; Excl LS'!D61:I61)</f>
        <v>0</v>
      </c>
      <c r="N61" s="218">
        <f>IF(Init!$R$9="Yes",TOCA_previous!AB61*RT1SC!$C$3*VLOOKUP(Init!$R$3,Init!$K:$M,3,FALSE),Z61)</f>
        <v>291428.73206899199</v>
      </c>
      <c r="O61" s="219">
        <f t="shared" si="0"/>
        <v>0</v>
      </c>
      <c r="P61" s="217">
        <f>(TOCA_current!AI61-(TOCA_current!AI61/TOCA_current!AF61)*LDD_current!D62)*Rates_current!$E$74*100*12</f>
        <v>10773961.433415448</v>
      </c>
      <c r="Q61" s="218">
        <f>(TOCA_current!AI61-LDD_current!D62)*Rates_current!$E$75*100*12</f>
        <v>-1601662.286839461</v>
      </c>
      <c r="R61" s="218"/>
      <c r="S61" s="218">
        <f>+SUMPRODUCT(LS_Demand_Rates_Restatement!$C$7:$Z$7,Demand_current!D62:AA62)-SUMPRODUCT(LS_Demand_Rates_Restatement!$C$7:$Z$7,LDD_current!BB62:BY62)</f>
        <v>-34656.793151688958</v>
      </c>
      <c r="T61" s="218">
        <f>-IRD!G62*Rates_current!$H$32</f>
        <v>-521528.65291999996</v>
      </c>
      <c r="U61" s="218"/>
      <c r="V61" s="237">
        <f>+(TOCA_current!S61/SUMPRODUCT(TOCA_current!$D$4:$D$137,TOCA_current!$S$4:$S$137)-TOCA_current!AF61)*RT1SC!$C$4*VLOOKUP(Init!$R$4,Init!$K:$M,3,FALSE)</f>
        <v>-1.9934447590920219</v>
      </c>
      <c r="W61" s="237">
        <f>TOCA_current!X61*VLOOKUP(Init!$R$4,Init!$K:$M,3,FALSE)</f>
        <v>14616.575999999999</v>
      </c>
      <c r="X61" s="237">
        <f>IF(TOCA_current!AH61=0,SUM(LS_current!D62:AA62),0)</f>
        <v>0</v>
      </c>
      <c r="Y61" s="218">
        <f>TOCA_current!D61*SUM('Charges_NonSlice &amp; Excl LS'!P61:U61)</f>
        <v>0</v>
      </c>
      <c r="Z61" s="218">
        <f>TOCA_current!AI61*RT1SC!$C$4*VLOOKUP(Init!$R$4,Init!$K:$M,3,FALSE)</f>
        <v>288178.72271258401</v>
      </c>
      <c r="AA61" s="219">
        <f t="shared" si="1"/>
        <v>0</v>
      </c>
      <c r="AB61" s="224" t="str">
        <f ca="1">IF(TOCA_current!E61=1,"",AA61/O61-1+RAND()/1000000000)</f>
        <v/>
      </c>
      <c r="AC61" s="235" t="str">
        <f t="shared" ca="1" si="2"/>
        <v/>
      </c>
    </row>
    <row r="62" spans="2:29" x14ac:dyDescent="0.25">
      <c r="B62" s="27">
        <v>10174</v>
      </c>
      <c r="C62" s="28" t="s">
        <v>66</v>
      </c>
      <c r="D62" s="217">
        <f>IF(Init!$R$9="Yes",(TOCA_previous!AB62-(TOCA_previous!AB62/IF(TOCA_previous!Y62=0,1,TOCA_previous!Y62))*LDD_previous!D63),(TOCA_current!AI62-(TOCA_current!AI62/TOCA_current!AF62)*LDD_current!D63))*Rates_previous!$E$74*100*12</f>
        <v>168729.00011999998</v>
      </c>
      <c r="E62" s="218">
        <f>IF(Init!$R$9="Yes",(TOCA_previous!AB62-LDD_previous!D63),(TOCA_current!AI62-LDD_current!D63))*Rates_previous!$E$75*100*12</f>
        <v>-25946.91072</v>
      </c>
      <c r="F62" s="218"/>
      <c r="G62" s="218">
        <f>+SUMPRODUCT(LS_Demand_Rates_Restatement!$C$6:$Z$6,IF(Init!$R$9="Yes",Demand_previous!D63:AA63,Demand_current!D63:AA63))-SUMPRODUCT(LS_Demand_Rates_Restatement!$C$6:$Z$6,IF(Init!$R$9="Yes",LDD_previous!BB63:BY63,LDD_current!BB63:BY63))</f>
        <v>10029.723347542737</v>
      </c>
      <c r="H62" s="218">
        <f>-IRD!C63*Rates_previous!$H$32</f>
        <v>0</v>
      </c>
      <c r="I62" s="218"/>
      <c r="J62" s="237">
        <f>IF(Init!$R$9="Yes",(TOCA_previous!S62/SUMPRODUCT(TOCA_previous!$D$4:$D$137,TOCA_previous!$S$4:$S$137)-TOCA_previous!Y62)*RT1SC!$C$3*VLOOKUP(Init!$R$3,Init!$K:$M,3,FALSE),V62)</f>
        <v>-1.824159474596992</v>
      </c>
      <c r="K62" s="237">
        <f>IF(Init!$R$9="Yes",TOCA_previous!W62*VLOOKUP(Init!$R$3,Init!$K:$M,3,FALSE),W62)</f>
        <v>0</v>
      </c>
      <c r="L62" s="237">
        <f>IF(Init!$R$9="No",X62,IF(TOCA_previous!AA62=0,SUM(LS_previous!D63:AA63),0))</f>
        <v>-24.680795679999321</v>
      </c>
      <c r="M62" s="218">
        <f>+TOCA_previous!$D62*SUM('Charges_NonSlice &amp; Excl LS'!D62:I62)</f>
        <v>152811.81274754275</v>
      </c>
      <c r="N62" s="218">
        <f>IF(Init!$R$9="Yes",TOCA_previous!AB62*RT1SC!$C$3*VLOOKUP(Init!$R$3,Init!$K:$M,3,FALSE),Z62)</f>
        <v>4469.4216481319991</v>
      </c>
      <c r="O62" s="219">
        <f t="shared" si="0"/>
        <v>34.190511609351212</v>
      </c>
      <c r="P62" s="217">
        <f>(TOCA_current!AI62-(TOCA_current!AI62/TOCA_current!AF62)*LDD_current!D63)*Rates_current!$E$74*100*12</f>
        <v>177975.52439244973</v>
      </c>
      <c r="Q62" s="218">
        <f>(TOCA_current!AI62-LDD_current!D63)*Rates_current!$E$75*100*12</f>
        <v>-26457.927027264075</v>
      </c>
      <c r="R62" s="218"/>
      <c r="S62" s="218">
        <f>+SUMPRODUCT(LS_Demand_Rates_Restatement!$C$7:$Z$7,Demand_current!D63:AA63)-SUMPRODUCT(LS_Demand_Rates_Restatement!$C$7:$Z$7,LDD_current!BB63:BY63)</f>
        <v>10505.133086324786</v>
      </c>
      <c r="T62" s="218">
        <f>-IRD!G63*Rates_current!$H$32</f>
        <v>0</v>
      </c>
      <c r="U62" s="218"/>
      <c r="V62" s="237">
        <f>+(TOCA_current!S62/SUMPRODUCT(TOCA_current!$D$4:$D$137,TOCA_current!$S$4:$S$137)-TOCA_current!AF62)*RT1SC!$C$4*VLOOKUP(Init!$R$4,Init!$K:$M,3,FALSE)</f>
        <v>-0.73556875173583613</v>
      </c>
      <c r="W62" s="237">
        <f>TOCA_current!X62*VLOOKUP(Init!$R$4,Init!$K:$M,3,FALSE)</f>
        <v>0</v>
      </c>
      <c r="X62" s="237">
        <f>IF(TOCA_current!AH62=0,SUM(LS_current!D63:AA63),0)</f>
        <v>34.54281016503819</v>
      </c>
      <c r="Y62" s="218">
        <f>TOCA_current!D62*SUM('Charges_NonSlice &amp; Excl LS'!P62:U62)</f>
        <v>162022.73045151043</v>
      </c>
      <c r="Z62" s="218">
        <f>TOCA_current!AI62*RT1SC!$C$4*VLOOKUP(Init!$R$4,Init!$K:$M,3,FALSE)</f>
        <v>4410.304200216</v>
      </c>
      <c r="AA62" s="219">
        <f t="shared" si="1"/>
        <v>36.737314048218074</v>
      </c>
      <c r="AB62" s="224">
        <f ca="1">IF(TOCA_current!E62=1,"",AA62/O62-1+RAND()/1000000000)</f>
        <v>7.4488573672054997E-2</v>
      </c>
      <c r="AC62" s="235">
        <f t="shared" ca="1" si="2"/>
        <v>79</v>
      </c>
    </row>
    <row r="63" spans="2:29" x14ac:dyDescent="0.25">
      <c r="B63" s="27">
        <v>10177</v>
      </c>
      <c r="C63" s="28" t="s">
        <v>67</v>
      </c>
      <c r="D63" s="217">
        <f>IF(Init!$R$9="Yes",(TOCA_previous!AB63-(TOCA_previous!AB63/IF(TOCA_previous!Y63=0,1,TOCA_previous!Y63))*LDD_previous!D64),(TOCA_current!AI63-(TOCA_current!AI63/TOCA_current!AF63)*LDD_current!D64))*Rates_previous!$E$74*100*12</f>
        <v>3595638.5063670916</v>
      </c>
      <c r="E63" s="218">
        <f>IF(Init!$R$9="Yes",(TOCA_previous!AB63-LDD_previous!D64),(TOCA_current!AI63-LDD_current!D64))*Rates_previous!$E$75*100*12</f>
        <v>-552932.28336414718</v>
      </c>
      <c r="F63" s="218"/>
      <c r="G63" s="218">
        <f>+SUMPRODUCT(LS_Demand_Rates_Restatement!$C$6:$Z$6,IF(Init!$R$9="Yes",Demand_previous!D64:AA64,Demand_current!D64:AA64))-SUMPRODUCT(LS_Demand_Rates_Restatement!$C$6:$Z$6,IF(Init!$R$9="Yes",LDD_previous!BB64:BY64,LDD_current!BB64:BY64))</f>
        <v>74857.398929315721</v>
      </c>
      <c r="H63" s="218">
        <f>-IRD!C64*Rates_previous!$H$32</f>
        <v>0</v>
      </c>
      <c r="I63" s="218"/>
      <c r="J63" s="237">
        <f>IF(Init!$R$9="Yes",(TOCA_previous!S63/SUMPRODUCT(TOCA_previous!$D$4:$D$137,TOCA_previous!$S$4:$S$137)-TOCA_previous!Y63)*RT1SC!$C$3*VLOOKUP(Init!$R$3,Init!$K:$M,3,FALSE),V63)</f>
        <v>-1.3440022445145645</v>
      </c>
      <c r="K63" s="237">
        <f>IF(Init!$R$9="Yes",TOCA_previous!W63*VLOOKUP(Init!$R$3,Init!$K:$M,3,FALSE),W63)</f>
        <v>0</v>
      </c>
      <c r="L63" s="237">
        <f>IF(Init!$R$9="No",X63,IF(TOCA_previous!AA63=0,SUM(LS_previous!D64:AA64),0))</f>
        <v>-15925.150420479993</v>
      </c>
      <c r="M63" s="218">
        <f>+TOCA_previous!$D63*SUM('Charges_NonSlice &amp; Excl LS'!D63:I63)</f>
        <v>3117563.6219322598</v>
      </c>
      <c r="N63" s="218">
        <f>IF(Init!$R$9="Yes",TOCA_previous!AB63*RT1SC!$C$3*VLOOKUP(Init!$R$3,Init!$K:$M,3,FALSE),Z63)</f>
        <v>102615.92632015199</v>
      </c>
      <c r="O63" s="219">
        <f t="shared" si="0"/>
        <v>30.380894406251869</v>
      </c>
      <c r="P63" s="217">
        <f>(TOCA_current!AI63-(TOCA_current!AI63/TOCA_current!AF63)*LDD_current!D64)*Rates_current!$E$74*100*12</f>
        <v>3788240.1744902576</v>
      </c>
      <c r="Q63" s="218">
        <f>(TOCA_current!AI63-LDD_current!D64)*Rates_current!$E$75*100*12</f>
        <v>-563161.60573518381</v>
      </c>
      <c r="R63" s="218"/>
      <c r="S63" s="218">
        <f>+SUMPRODUCT(LS_Demand_Rates_Restatement!$C$7:$Z$7,Demand_current!D64:AA64)-SUMPRODUCT(LS_Demand_Rates_Restatement!$C$7:$Z$7,LDD_current!BB64:BY64)</f>
        <v>87375.102361905723</v>
      </c>
      <c r="T63" s="218">
        <f>-IRD!G64*Rates_current!$H$32</f>
        <v>0</v>
      </c>
      <c r="U63" s="218"/>
      <c r="V63" s="237">
        <f>+(TOCA_current!S63/SUMPRODUCT(TOCA_current!$D$4:$D$137,TOCA_current!$S$4:$S$137)-TOCA_current!AF63)*RT1SC!$C$4*VLOOKUP(Init!$R$4,Init!$K:$M,3,FALSE)</f>
        <v>2.4661575435536647</v>
      </c>
      <c r="W63" s="237">
        <f>TOCA_current!X63*VLOOKUP(Init!$R$4,Init!$K:$M,3,FALSE)</f>
        <v>0</v>
      </c>
      <c r="X63" s="237">
        <f>IF(TOCA_current!AH63=0,SUM(LS_current!D64:AA64),0)</f>
        <v>-14768.319133602363</v>
      </c>
      <c r="Y63" s="218">
        <f>TOCA_current!D63*SUM('Charges_NonSlice &amp; Excl LS'!P63:U63)</f>
        <v>3312453.6711169798</v>
      </c>
      <c r="Z63" s="218">
        <f>TOCA_current!AI63*RT1SC!$C$4*VLOOKUP(Init!$R$4,Init!$K:$M,3,FALSE)</f>
        <v>101461.532372424</v>
      </c>
      <c r="AA63" s="219">
        <f t="shared" si="1"/>
        <v>32.647384616253483</v>
      </c>
      <c r="AB63" s="224">
        <f ca="1">IF(TOCA_current!E63=1,"",AA63/O63-1+RAND()/1000000000)</f>
        <v>7.4602485112567535E-2</v>
      </c>
      <c r="AC63" s="235">
        <f t="shared" ca="1" si="2"/>
        <v>77</v>
      </c>
    </row>
    <row r="64" spans="2:29" x14ac:dyDescent="0.25">
      <c r="B64" s="27">
        <v>10179</v>
      </c>
      <c r="C64" s="28" t="s">
        <v>68</v>
      </c>
      <c r="D64" s="217">
        <f>IF(Init!$R$9="Yes",(TOCA_previous!AB64-(TOCA_previous!AB64/IF(TOCA_previous!Y64=0,1,TOCA_previous!Y64))*LDD_previous!D65),(TOCA_current!AI64-(TOCA_current!AI64/TOCA_current!AF64)*LDD_current!D65))*Rates_previous!$E$74*100*12</f>
        <v>55215800.478600003</v>
      </c>
      <c r="E64" s="218">
        <f>IF(Init!$R$9="Yes",(TOCA_previous!AB64-LDD_previous!D65),(TOCA_current!AI64-LDD_current!D65))*Rates_previous!$E$75*100*12</f>
        <v>-8491008.9216000009</v>
      </c>
      <c r="F64" s="218"/>
      <c r="G64" s="218">
        <f>+SUMPRODUCT(LS_Demand_Rates_Restatement!$C$6:$Z$6,IF(Init!$R$9="Yes",Demand_previous!D65:AA65,Demand_current!D65:AA65))-SUMPRODUCT(LS_Demand_Rates_Restatement!$C$6:$Z$6,IF(Init!$R$9="Yes",LDD_previous!BB65:BY65,LDD_current!BB65:BY65))</f>
        <v>3739757.523642574</v>
      </c>
      <c r="H64" s="218">
        <f>-IRD!C65*Rates_previous!$H$32</f>
        <v>0</v>
      </c>
      <c r="I64" s="218"/>
      <c r="J64" s="237">
        <f>IF(Init!$R$9="Yes",(TOCA_previous!S64/SUMPRODUCT(TOCA_previous!$D$4:$D$137,TOCA_previous!$S$4:$S$137)-TOCA_previous!Y64)*RT1SC!$C$3*VLOOKUP(Init!$R$3,Init!$K:$M,3,FALSE),V64)</f>
        <v>4858.8796412081247</v>
      </c>
      <c r="K64" s="237">
        <f>IF(Init!$R$9="Yes",TOCA_previous!W64*VLOOKUP(Init!$R$3,Init!$K:$M,3,FALSE),W64)</f>
        <v>0</v>
      </c>
      <c r="L64" s="237">
        <f>IF(Init!$R$9="No",X64,IF(TOCA_previous!AA64=0,SUM(LS_previous!D65:AA65),0))</f>
        <v>17459.714229599973</v>
      </c>
      <c r="M64" s="218">
        <f>+TOCA_previous!$D64*SUM('Charges_NonSlice &amp; Excl LS'!D64:I64)</f>
        <v>50464549.080642581</v>
      </c>
      <c r="N64" s="218">
        <f>IF(Init!$R$9="Yes",TOCA_previous!AB64*RT1SC!$C$3*VLOOKUP(Init!$R$3,Init!$K:$M,3,FALSE),Z64)</f>
        <v>1462597.9754664602</v>
      </c>
      <c r="O64" s="219">
        <f t="shared" si="0"/>
        <v>34.503363143619922</v>
      </c>
      <c r="P64" s="217">
        <f>(TOCA_current!AI64-(TOCA_current!AI64/TOCA_current!AF64)*LDD_current!D65)*Rates_current!$E$74*100*12</f>
        <v>58557412.973435149</v>
      </c>
      <c r="Q64" s="218">
        <f>(TOCA_current!AI64-LDD_current!D65)*Rates_current!$E$75*100*12</f>
        <v>-8705173.1671832073</v>
      </c>
      <c r="R64" s="218"/>
      <c r="S64" s="218">
        <f>+SUMPRODUCT(LS_Demand_Rates_Restatement!$C$7:$Z$7,Demand_current!D65:AA65)-SUMPRODUCT(LS_Demand_Rates_Restatement!$C$7:$Z$7,LDD_current!BB65:BY65)</f>
        <v>4041785.1674320688</v>
      </c>
      <c r="T64" s="218">
        <f>-IRD!G65*Rates_current!$H$32</f>
        <v>0</v>
      </c>
      <c r="U64" s="218"/>
      <c r="V64" s="237">
        <f>+(TOCA_current!S64/SUMPRODUCT(TOCA_current!$D$4:$D$137,TOCA_current!$S$4:$S$137)-TOCA_current!AF64)*RT1SC!$C$4*VLOOKUP(Init!$R$4,Init!$K:$M,3,FALSE)</f>
        <v>-2.8692588750351229</v>
      </c>
      <c r="W64" s="237">
        <f>TOCA_current!X64*VLOOKUP(Init!$R$4,Init!$K:$M,3,FALSE)</f>
        <v>16478.784</v>
      </c>
      <c r="X64" s="237">
        <f>IF(TOCA_current!AH64=0,SUM(LS_current!D65:AA65),0)</f>
        <v>12537.68835840372</v>
      </c>
      <c r="Y64" s="218">
        <f>TOCA_current!D64*SUM('Charges_NonSlice &amp; Excl LS'!P64:U64)</f>
        <v>53894024.973684013</v>
      </c>
      <c r="Z64" s="218">
        <f>TOCA_current!AI64*RT1SC!$C$4*VLOOKUP(Init!$R$4,Init!$K:$M,3,FALSE)</f>
        <v>1451075.9570571601</v>
      </c>
      <c r="AA64" s="219">
        <f t="shared" si="1"/>
        <v>37.140733199785934</v>
      </c>
      <c r="AB64" s="224">
        <f ca="1">IF(TOCA_current!E64=1,"",AA64/O64-1+RAND()/1000000000)</f>
        <v>7.6438058029519626E-2</v>
      </c>
      <c r="AC64" s="235">
        <f t="shared" ca="1" si="2"/>
        <v>43</v>
      </c>
    </row>
    <row r="65" spans="2:29" x14ac:dyDescent="0.25">
      <c r="B65" s="27">
        <v>10183</v>
      </c>
      <c r="C65" s="28" t="s">
        <v>69</v>
      </c>
      <c r="D65" s="217">
        <f>IF(Init!$R$9="Yes",(TOCA_previous!AB65-(TOCA_previous!AB65/IF(TOCA_previous!Y65=0,1,TOCA_previous!Y65))*LDD_previous!D66),(TOCA_current!AI65-(TOCA_current!AI65/TOCA_current!AF65)*LDD_current!D66))*Rates_previous!$E$74*100*12</f>
        <v>20607999.997919999</v>
      </c>
      <c r="E65" s="218">
        <f>IF(Init!$R$9="Yes",(TOCA_previous!AB65-LDD_previous!D66),(TOCA_current!AI65-LDD_current!D66))*Rates_previous!$E$75*100*12</f>
        <v>-3169069.5475199996</v>
      </c>
      <c r="F65" s="218"/>
      <c r="G65" s="218">
        <f>+SUMPRODUCT(LS_Demand_Rates_Restatement!$C$6:$Z$6,IF(Init!$R$9="Yes",Demand_previous!D66:AA66,Demand_current!D66:AA66))-SUMPRODUCT(LS_Demand_Rates_Restatement!$C$6:$Z$6,IF(Init!$R$9="Yes",LDD_previous!BB66:BY66,LDD_current!BB66:BY66))</f>
        <v>0</v>
      </c>
      <c r="H65" s="218">
        <f>-IRD!C66*Rates_previous!$H$32</f>
        <v>-944072.47</v>
      </c>
      <c r="I65" s="218"/>
      <c r="J65" s="237">
        <f>IF(Init!$R$9="Yes",(TOCA_previous!S65/SUMPRODUCT(TOCA_previous!$D$4:$D$137,TOCA_previous!$S$4:$S$137)-TOCA_previous!Y65)*RT1SC!$C$3*VLOOKUP(Init!$R$3,Init!$K:$M,3,FALSE),V65)</f>
        <v>-0.21691937815350631</v>
      </c>
      <c r="K65" s="237">
        <f>IF(Init!$R$9="Yes",TOCA_previous!W65*VLOOKUP(Init!$R$3,Init!$K:$M,3,FALSE),W65)</f>
        <v>38675.4</v>
      </c>
      <c r="L65" s="237">
        <f>IF(Init!$R$9="No",X65,IF(TOCA_previous!AA65=0,SUM(LS_previous!D66:AA66),0))</f>
        <v>0</v>
      </c>
      <c r="M65" s="218">
        <f>+TOCA_previous!$D65*SUM('Charges_NonSlice &amp; Excl LS'!D65:I65)</f>
        <v>16494857.980399998</v>
      </c>
      <c r="N65" s="218">
        <f>IF(Init!$R$9="Yes",TOCA_previous!AB65*RT1SC!$C$3*VLOOKUP(Init!$R$3,Init!$K:$M,3,FALSE),Z65)</f>
        <v>545880.324365712</v>
      </c>
      <c r="O65" s="219">
        <f t="shared" si="0"/>
        <v>30.216985746035579</v>
      </c>
      <c r="P65" s="217">
        <f>(TOCA_current!AI65-(TOCA_current!AI65/TOCA_current!AF65)*LDD_current!D66)*Rates_current!$E$74*100*12</f>
        <v>21883316.007564548</v>
      </c>
      <c r="Q65" s="218">
        <f>(TOCA_current!AI65-LDD_current!D66)*Rates_current!$E$75*100*12</f>
        <v>-3253184.2792382576</v>
      </c>
      <c r="R65" s="218"/>
      <c r="S65" s="218">
        <f>+SUMPRODUCT(LS_Demand_Rates_Restatement!$C$7:$Z$7,Demand_current!D66:AA66)-SUMPRODUCT(LS_Demand_Rates_Restatement!$C$7:$Z$7,LDD_current!BB66:BY66)</f>
        <v>0</v>
      </c>
      <c r="T65" s="218">
        <f>-IRD!G66*Rates_current!$H$32</f>
        <v>-1111173.2971900001</v>
      </c>
      <c r="U65" s="218"/>
      <c r="V65" s="237">
        <f>+(TOCA_current!S65/SUMPRODUCT(TOCA_current!$D$4:$D$137,TOCA_current!$S$4:$S$137)-TOCA_current!AF65)*RT1SC!$C$4*VLOOKUP(Init!$R$4,Init!$K:$M,3,FALSE)</f>
        <v>-1.7493549322177548</v>
      </c>
      <c r="W65" s="237">
        <f>TOCA_current!X65*VLOOKUP(Init!$R$4,Init!$K:$M,3,FALSE)</f>
        <v>26975.664000000001</v>
      </c>
      <c r="X65" s="237">
        <f>IF(TOCA_current!AH65=0,SUM(LS_current!D66:AA66),0)</f>
        <v>0</v>
      </c>
      <c r="Y65" s="218">
        <f>TOCA_current!D65*SUM('Charges_NonSlice &amp; Excl LS'!P65:U65)</f>
        <v>17518958.431136291</v>
      </c>
      <c r="Z65" s="218">
        <f>TOCA_current!AI65*RT1SC!$C$4*VLOOKUP(Init!$R$4,Init!$K:$M,3,FALSE)</f>
        <v>542277.26442878391</v>
      </c>
      <c r="AA65" s="219">
        <f t="shared" si="1"/>
        <v>32.306275000465227</v>
      </c>
      <c r="AB65" s="224">
        <f ca="1">IF(TOCA_current!E65=1,"",AA65/O65-1+RAND()/1000000000)</f>
        <v>6.914287497053119E-2</v>
      </c>
      <c r="AC65" s="235">
        <f t="shared" ca="1" si="2"/>
        <v>103</v>
      </c>
    </row>
    <row r="66" spans="2:29" x14ac:dyDescent="0.25">
      <c r="B66" s="27">
        <v>10186</v>
      </c>
      <c r="C66" s="28" t="s">
        <v>70</v>
      </c>
      <c r="D66" s="217">
        <f>IF(Init!$R$9="Yes",(TOCA_previous!AB66-(TOCA_previous!AB66/IF(TOCA_previous!Y66=0,1,TOCA_previous!Y66))*LDD_previous!D67),(TOCA_current!AI66-(TOCA_current!AI66/TOCA_current!AF66)*LDD_current!D67))*Rates_previous!$E$74*100*12</f>
        <v>6575552.0632690815</v>
      </c>
      <c r="E66" s="218">
        <f>IF(Init!$R$9="Yes",(TOCA_previous!AB66-LDD_previous!D67),(TOCA_current!AI66-LDD_current!D67))*Rates_previous!$E$75*100*12</f>
        <v>-1011179.2412626944</v>
      </c>
      <c r="F66" s="218"/>
      <c r="G66" s="218">
        <f>+SUMPRODUCT(LS_Demand_Rates_Restatement!$C$6:$Z$6,IF(Init!$R$9="Yes",Demand_previous!D67:AA67,Demand_current!D67:AA67))-SUMPRODUCT(LS_Demand_Rates_Restatement!$C$6:$Z$6,IF(Init!$R$9="Yes",LDD_previous!BB67:BY67,LDD_current!BB67:BY67))</f>
        <v>300615.96005472349</v>
      </c>
      <c r="H66" s="218">
        <f>-IRD!C67*Rates_previous!$H$32</f>
        <v>0</v>
      </c>
      <c r="I66" s="218"/>
      <c r="J66" s="237">
        <f>IF(Init!$R$9="Yes",(TOCA_previous!S66/SUMPRODUCT(TOCA_previous!$D$4:$D$137,TOCA_previous!$S$4:$S$137)-TOCA_previous!Y66)*RT1SC!$C$3*VLOOKUP(Init!$R$3,Init!$K:$M,3,FALSE),V66)</f>
        <v>0.21746687772023057</v>
      </c>
      <c r="K66" s="237">
        <f>IF(Init!$R$9="Yes",TOCA_previous!W66*VLOOKUP(Init!$R$3,Init!$K:$M,3,FALSE),W66)</f>
        <v>0</v>
      </c>
      <c r="L66" s="237">
        <f>IF(Init!$R$9="No",X66,IF(TOCA_previous!AA66=0,SUM(LS_previous!D67:AA67),0))</f>
        <v>297.28541472001689</v>
      </c>
      <c r="M66" s="218">
        <f>+TOCA_previous!$D66*SUM('Charges_NonSlice &amp; Excl LS'!D66:I66)</f>
        <v>5864988.7820611112</v>
      </c>
      <c r="N66" s="218">
        <f>IF(Init!$R$9="Yes",TOCA_previous!AB66*RT1SC!$C$3*VLOOKUP(Init!$R$3,Init!$K:$M,3,FALSE),Z66)</f>
        <v>187516.23712567202</v>
      </c>
      <c r="O66" s="219">
        <f t="shared" si="0"/>
        <v>31.277231625176213</v>
      </c>
      <c r="P66" s="217">
        <f>(TOCA_current!AI66-(TOCA_current!AI66/TOCA_current!AF66)*LDD_current!D67)*Rates_current!$E$74*100*12</f>
        <v>6945932.5711677279</v>
      </c>
      <c r="Q66" s="218">
        <f>(TOCA_current!AI66-LDD_current!D67)*Rates_current!$E$75*100*12</f>
        <v>-1032585.6756517515</v>
      </c>
      <c r="R66" s="218"/>
      <c r="S66" s="218">
        <f>+SUMPRODUCT(LS_Demand_Rates_Restatement!$C$7:$Z$7,Demand_current!D67:AA67)-SUMPRODUCT(LS_Demand_Rates_Restatement!$C$7:$Z$7,LDD_current!BB67:BY67)</f>
        <v>325880.79235596122</v>
      </c>
      <c r="T66" s="218">
        <f>-IRD!G67*Rates_current!$H$32</f>
        <v>0</v>
      </c>
      <c r="U66" s="218"/>
      <c r="V66" s="237">
        <f>+(TOCA_current!S66/SUMPRODUCT(TOCA_current!$D$4:$D$137,TOCA_current!$S$4:$S$137)-TOCA_current!AF66)*RT1SC!$C$4*VLOOKUP(Init!$R$4,Init!$K:$M,3,FALSE)</f>
        <v>-1.4460539094674052</v>
      </c>
      <c r="W66" s="237">
        <f>TOCA_current!X66*VLOOKUP(Init!$R$4,Init!$K:$M,3,FALSE)</f>
        <v>0</v>
      </c>
      <c r="X66" s="237">
        <f>IF(TOCA_current!AH66=0,SUM(LS_current!D67:AA67),0)</f>
        <v>2395.0478295951989</v>
      </c>
      <c r="Y66" s="218">
        <f>TOCA_current!D66*SUM('Charges_NonSlice &amp; Excl LS'!P66:U66)</f>
        <v>6239227.6878719376</v>
      </c>
      <c r="Z66" s="218">
        <f>TOCA_current!AI66*RT1SC!$C$4*VLOOKUP(Init!$R$4,Init!$K:$M,3,FALSE)</f>
        <v>185422.92860685597</v>
      </c>
      <c r="AA66" s="219">
        <f t="shared" si="1"/>
        <v>33.6486309150078</v>
      </c>
      <c r="AB66" s="224">
        <f ca="1">IF(TOCA_current!E66=1,"",AA66/O66-1+RAND()/1000000000)</f>
        <v>7.5818708229928047E-2</v>
      </c>
      <c r="AC66" s="235">
        <f t="shared" ca="1" si="2"/>
        <v>50</v>
      </c>
    </row>
    <row r="67" spans="2:29" x14ac:dyDescent="0.25">
      <c r="B67" s="27">
        <v>10190</v>
      </c>
      <c r="C67" s="28" t="s">
        <v>71</v>
      </c>
      <c r="D67" s="217">
        <f>IF(Init!$R$9="Yes",(TOCA_previous!AB67-(TOCA_previous!AB67/IF(TOCA_previous!Y67=0,1,TOCA_previous!Y67))*LDD_previous!D68),(TOCA_current!AI67-(TOCA_current!AI67/TOCA_current!AF67)*LDD_current!D68))*Rates_previous!$E$74*100*12</f>
        <v>1724000.9133600001</v>
      </c>
      <c r="E67" s="218">
        <f>IF(Init!$R$9="Yes",(TOCA_previous!AB67-LDD_previous!D68),(TOCA_current!AI67-LDD_current!D68))*Rates_previous!$E$75*100*12</f>
        <v>-265114.46016000002</v>
      </c>
      <c r="F67" s="218"/>
      <c r="G67" s="218">
        <f>+SUMPRODUCT(LS_Demand_Rates_Restatement!$C$6:$Z$6,IF(Init!$R$9="Yes",Demand_previous!D68:AA68,Demand_current!D68:AA68))-SUMPRODUCT(LS_Demand_Rates_Restatement!$C$6:$Z$6,IF(Init!$R$9="Yes",LDD_previous!BB68:BY68,LDD_current!BB68:BY68))</f>
        <v>78572.868660149572</v>
      </c>
      <c r="H67" s="218">
        <f>-IRD!C68*Rates_previous!$H$32</f>
        <v>0</v>
      </c>
      <c r="I67" s="218"/>
      <c r="J67" s="237">
        <f>IF(Init!$R$9="Yes",(TOCA_previous!S67/SUMPRODUCT(TOCA_previous!$D$4:$D$137,TOCA_previous!$S$4:$S$137)-TOCA_previous!Y67)*RT1SC!$C$3*VLOOKUP(Init!$R$3,Init!$K:$M,3,FALSE),V67)</f>
        <v>-0.78861855670569225</v>
      </c>
      <c r="K67" s="237">
        <f>IF(Init!$R$9="Yes",TOCA_previous!W67*VLOOKUP(Init!$R$3,Init!$K:$M,3,FALSE),W67)</f>
        <v>0</v>
      </c>
      <c r="L67" s="237">
        <f>IF(Init!$R$9="No",X67,IF(TOCA_previous!AA67=0,SUM(LS_previous!D68:AA68),0))</f>
        <v>3097.1064809600016</v>
      </c>
      <c r="M67" s="218">
        <f>+TOCA_previous!$D67*SUM('Charges_NonSlice &amp; Excl LS'!D67:I67)</f>
        <v>1537459.3218601497</v>
      </c>
      <c r="N67" s="218">
        <f>IF(Init!$R$9="Yes",TOCA_previous!AB67*RT1SC!$C$3*VLOOKUP(Init!$R$3,Init!$K:$M,3,FALSE),Z67)</f>
        <v>45666.642948696004</v>
      </c>
      <c r="O67" s="219">
        <f t="shared" si="0"/>
        <v>33.667009935181831</v>
      </c>
      <c r="P67" s="217">
        <f>(TOCA_current!AI67-(TOCA_current!AI67/TOCA_current!AF67)*LDD_current!D68)*Rates_current!$E$74*100*12</f>
        <v>1822330.7518459181</v>
      </c>
      <c r="Q67" s="218">
        <f>(TOCA_current!AI67-LDD_current!D68)*Rates_current!$E$75*100*12</f>
        <v>-270908.56575065106</v>
      </c>
      <c r="R67" s="218"/>
      <c r="S67" s="218">
        <f>+SUMPRODUCT(LS_Demand_Rates_Restatement!$C$7:$Z$7,Demand_current!D68:AA68)-SUMPRODUCT(LS_Demand_Rates_Restatement!$C$7:$Z$7,LDD_current!BB68:BY68)</f>
        <v>80096.916827083332</v>
      </c>
      <c r="T67" s="218">
        <f>-IRD!G68*Rates_current!$H$32</f>
        <v>0</v>
      </c>
      <c r="U67" s="218"/>
      <c r="V67" s="237">
        <f>+(TOCA_current!S67/SUMPRODUCT(TOCA_current!$D$4:$D$137,TOCA_current!$S$4:$S$137)-TOCA_current!AF67)*RT1SC!$C$4*VLOOKUP(Init!$R$4,Init!$K:$M,3,FALSE)</f>
        <v>0.47046408016971453</v>
      </c>
      <c r="W67" s="237">
        <f>TOCA_current!X67*VLOOKUP(Init!$R$4,Init!$K:$M,3,FALSE)</f>
        <v>0</v>
      </c>
      <c r="X67" s="237">
        <f>IF(TOCA_current!AH67=0,SUM(LS_current!D68:AA68),0)</f>
        <v>3606.7541035257473</v>
      </c>
      <c r="Y67" s="218">
        <f>TOCA_current!D67*SUM('Charges_NonSlice &amp; Excl LS'!P67:U67)</f>
        <v>1631519.1029223504</v>
      </c>
      <c r="Z67" s="218">
        <f>TOCA_current!AI67*RT1SC!$C$4*VLOOKUP(Init!$R$4,Init!$K:$M,3,FALSE)</f>
        <v>45158.080002768002</v>
      </c>
      <c r="AA67" s="219">
        <f t="shared" si="1"/>
        <v>36.12906267986471</v>
      </c>
      <c r="AB67" s="224">
        <f ca="1">IF(TOCA_current!E67=1,"",AA67/O67-1+RAND()/1000000000)</f>
        <v>7.312953441507182E-2</v>
      </c>
      <c r="AC67" s="235">
        <f t="shared" ca="1" si="2"/>
        <v>88</v>
      </c>
    </row>
    <row r="68" spans="2:29" x14ac:dyDescent="0.25">
      <c r="B68" s="27">
        <v>10191</v>
      </c>
      <c r="C68" s="28" t="s">
        <v>72</v>
      </c>
      <c r="D68" s="217">
        <f>IF(Init!$R$9="Yes",(TOCA_previous!AB68-(TOCA_previous!AB68/IF(TOCA_previous!Y68=0,1,TOCA_previous!Y68))*LDD_previous!D69),(TOCA_current!AI68-(TOCA_current!AI68/TOCA_current!AF68)*LDD_current!D69))*Rates_previous!$E$74*100*12</f>
        <v>20749666.466639996</v>
      </c>
      <c r="E68" s="218">
        <f>IF(Init!$R$9="Yes",(TOCA_previous!AB68-LDD_previous!D69),(TOCA_current!AI68-LDD_current!D69))*Rates_previous!$E$75*100*12</f>
        <v>-3190854.81984</v>
      </c>
      <c r="F68" s="218"/>
      <c r="G68" s="218">
        <f>+SUMPRODUCT(LS_Demand_Rates_Restatement!$C$6:$Z$6,IF(Init!$R$9="Yes",Demand_previous!D69:AA69,Demand_current!D69:AA69))-SUMPRODUCT(LS_Demand_Rates_Restatement!$C$6:$Z$6,IF(Init!$R$9="Yes",LDD_previous!BB69:BY69,LDD_current!BB69:BY69))</f>
        <v>0</v>
      </c>
      <c r="H68" s="218">
        <f>-IRD!C69*Rates_previous!$H$32</f>
        <v>0</v>
      </c>
      <c r="I68" s="218"/>
      <c r="J68" s="237">
        <f>IF(Init!$R$9="Yes",(TOCA_previous!S68/SUMPRODUCT(TOCA_previous!$D$4:$D$137,TOCA_previous!$S$4:$S$137)-TOCA_previous!Y68)*RT1SC!$C$3*VLOOKUP(Init!$R$3,Init!$K:$M,3,FALSE),V68)</f>
        <v>0.47490123294865894</v>
      </c>
      <c r="K68" s="237">
        <f>IF(Init!$R$9="Yes",TOCA_previous!W68*VLOOKUP(Init!$R$3,Init!$K:$M,3,FALSE),W68)</f>
        <v>147553.44</v>
      </c>
      <c r="L68" s="237">
        <f>IF(Init!$R$9="No",X68,IF(TOCA_previous!AA68=0,SUM(LS_previous!D69:AA69),0))</f>
        <v>0</v>
      </c>
      <c r="M68" s="218">
        <f>+TOCA_previous!$D68*SUM('Charges_NonSlice &amp; Excl LS'!D68:I68)</f>
        <v>17558811.646799996</v>
      </c>
      <c r="N68" s="218">
        <f>IF(Init!$R$9="Yes",TOCA_previous!AB68*RT1SC!$C$3*VLOOKUP(Init!$R$3,Init!$K:$M,3,FALSE),Z68)</f>
        <v>549632.89316930401</v>
      </c>
      <c r="O68" s="219">
        <f t="shared" si="0"/>
        <v>31.946435275283527</v>
      </c>
      <c r="P68" s="217">
        <f>(TOCA_current!AI68-(TOCA_current!AI68/TOCA_current!AF68)*LDD_current!D69)*Rates_current!$E$74*100*12</f>
        <v>22057578.551615015</v>
      </c>
      <c r="Q68" s="218">
        <f>(TOCA_current!AI68-LDD_current!D69)*Rates_current!$E$75*100*12</f>
        <v>-3279090.2328226729</v>
      </c>
      <c r="R68" s="218"/>
      <c r="S68" s="218">
        <f>+SUMPRODUCT(LS_Demand_Rates_Restatement!$C$7:$Z$7,Demand_current!D69:AA69)-SUMPRODUCT(LS_Demand_Rates_Restatement!$C$7:$Z$7,LDD_current!BB69:BY69)</f>
        <v>0</v>
      </c>
      <c r="T68" s="218">
        <f>-IRD!G69*Rates_current!$H$32</f>
        <v>0</v>
      </c>
      <c r="U68" s="218"/>
      <c r="V68" s="237">
        <f>+(TOCA_current!S68/SUMPRODUCT(TOCA_current!$D$4:$D$137,TOCA_current!$S$4:$S$137)-TOCA_current!AF68)*RT1SC!$C$4*VLOOKUP(Init!$R$4,Init!$K:$M,3,FALSE)</f>
        <v>-2.9770139752421558</v>
      </c>
      <c r="W68" s="237">
        <f>TOCA_current!X68*VLOOKUP(Init!$R$4,Init!$K:$M,3,FALSE)</f>
        <v>15951.744000000001</v>
      </c>
      <c r="X68" s="237">
        <f>IF(TOCA_current!AH68=0,SUM(LS_current!D69:AA69),0)</f>
        <v>0</v>
      </c>
      <c r="Y68" s="218">
        <f>TOCA_current!D68*SUM('Charges_NonSlice &amp; Excl LS'!P68:U68)</f>
        <v>18778488.318792343</v>
      </c>
      <c r="Z68" s="218">
        <f>TOCA_current!AI68*RT1SC!$C$4*VLOOKUP(Init!$R$4,Init!$K:$M,3,FALSE)</f>
        <v>546595.55950104003</v>
      </c>
      <c r="AA68" s="219">
        <f t="shared" si="1"/>
        <v>34.355362008308838</v>
      </c>
      <c r="AB68" s="224">
        <f ca="1">IF(TOCA_current!E68=1,"",AA68/O68-1+RAND()/1000000000)</f>
        <v>7.5405181711511088E-2</v>
      </c>
      <c r="AC68" s="235">
        <f t="shared" ca="1" si="2"/>
        <v>63</v>
      </c>
    </row>
    <row r="69" spans="2:29" x14ac:dyDescent="0.25">
      <c r="B69" s="27">
        <v>10197</v>
      </c>
      <c r="C69" s="28" t="s">
        <v>73</v>
      </c>
      <c r="D69" s="217">
        <f>IF(Init!$R$9="Yes",(TOCA_previous!AB69-(TOCA_previous!AB69/IF(TOCA_previous!Y69=0,1,TOCA_previous!Y69))*LDD_previous!D70),(TOCA_current!AI69-(TOCA_current!AI69/TOCA_current!AF69)*LDD_current!D70))*Rates_previous!$E$74*100*12</f>
        <v>6453990.1514519993</v>
      </c>
      <c r="E69" s="218">
        <f>IF(Init!$R$9="Yes",(TOCA_previous!AB69-LDD_previous!D70),(TOCA_current!AI69-LDD_current!D70))*Rates_previous!$E$75*100*12</f>
        <v>-992485.61971200001</v>
      </c>
      <c r="F69" s="218"/>
      <c r="G69" s="218">
        <f>+SUMPRODUCT(LS_Demand_Rates_Restatement!$C$6:$Z$6,IF(Init!$R$9="Yes",Demand_previous!D70:AA70,Demand_current!D70:AA70))-SUMPRODUCT(LS_Demand_Rates_Restatement!$C$6:$Z$6,IF(Init!$R$9="Yes",LDD_previous!BB70:BY70,LDD_current!BB70:BY70))</f>
        <v>318931.91007848713</v>
      </c>
      <c r="H69" s="218">
        <f>-IRD!C70*Rates_previous!$H$32</f>
        <v>-998992.04999999981</v>
      </c>
      <c r="I69" s="218"/>
      <c r="J69" s="237">
        <f>IF(Init!$R$9="Yes",(TOCA_previous!S69/SUMPRODUCT(TOCA_previous!$D$4:$D$137,TOCA_previous!$S$4:$S$137)-TOCA_previous!Y69)*RT1SC!$C$3*VLOOKUP(Init!$R$3,Init!$K:$M,3,FALSE),V69)</f>
        <v>16313.604144735862</v>
      </c>
      <c r="K69" s="237">
        <f>IF(Init!$R$9="Yes",TOCA_previous!W69*VLOOKUP(Init!$R$3,Init!$K:$M,3,FALSE),W69)</f>
        <v>0</v>
      </c>
      <c r="L69" s="237">
        <f>IF(Init!$R$9="No",X69,IF(TOCA_previous!AA69=0,SUM(LS_previous!D70:AA70),0))</f>
        <v>43609.450830400005</v>
      </c>
      <c r="M69" s="218">
        <f>+TOCA_previous!$D69*SUM('Charges_NonSlice &amp; Excl LS'!D69:I69)</f>
        <v>4781444.3918184871</v>
      </c>
      <c r="N69" s="218">
        <f>IF(Init!$R$9="Yes",TOCA_previous!AB69*RT1SC!$C$3*VLOOKUP(Init!$R$3,Init!$K:$M,3,FALSE),Z69)</f>
        <v>183826.00335203999</v>
      </c>
      <c r="O69" s="219">
        <f t="shared" ref="O69:O132" si="3">+M69/N69</f>
        <v>26.010707433276881</v>
      </c>
      <c r="P69" s="217">
        <f>(TOCA_current!AI69-(TOCA_current!AI69/TOCA_current!AF69)*LDD_current!D70)*Rates_current!$E$74*100*12</f>
        <v>7413736.3813250083</v>
      </c>
      <c r="Q69" s="218">
        <f>(TOCA_current!AI69-LDD_current!D70)*Rates_current!$E$75*100*12</f>
        <v>-1102129.6149909885</v>
      </c>
      <c r="R69" s="218"/>
      <c r="S69" s="218">
        <f>+SUMPRODUCT(LS_Demand_Rates_Restatement!$C$7:$Z$7,Demand_current!D70:AA70)-SUMPRODUCT(LS_Demand_Rates_Restatement!$C$7:$Z$7,LDD_current!BB70:BY70)</f>
        <v>347892.75676091079</v>
      </c>
      <c r="T69" s="218">
        <f>-IRD!G70*Rates_current!$H$32</f>
        <v>-1175813.6428499997</v>
      </c>
      <c r="U69" s="218"/>
      <c r="V69" s="237">
        <f>+(TOCA_current!S69/SUMPRODUCT(TOCA_current!$D$4:$D$137,TOCA_current!$S$4:$S$137)-TOCA_current!AF69)*RT1SC!$C$4*VLOOKUP(Init!$R$4,Init!$K:$M,3,FALSE)</f>
        <v>0.69809971592292408</v>
      </c>
      <c r="W69" s="237">
        <f>TOCA_current!X69*VLOOKUP(Init!$R$4,Init!$K:$M,3,FALSE)</f>
        <v>0</v>
      </c>
      <c r="X69" s="237">
        <f>IF(TOCA_current!AH69=0,SUM(LS_current!D70:AA70),0)</f>
        <v>29528.186223887256</v>
      </c>
      <c r="Y69" s="218">
        <f>TOCA_current!D69*SUM('Charges_NonSlice &amp; Excl LS'!P69:U69)</f>
        <v>5483685.8802449312</v>
      </c>
      <c r="Z69" s="218">
        <f>TOCA_current!AI69*RT1SC!$C$4*VLOOKUP(Init!$R$4,Init!$K:$M,3,FALSE)</f>
        <v>197911.63424196001</v>
      </c>
      <c r="AA69" s="219">
        <f t="shared" ref="AA69:AA132" si="4">+Y69/Z69</f>
        <v>27.707748972153723</v>
      </c>
      <c r="AB69" s="224">
        <f ca="1">IF(TOCA_current!E69=1,"",AA69/O69-1+RAND()/1000000000)</f>
        <v>6.5243960243891327E-2</v>
      </c>
      <c r="AC69" s="235">
        <f t="shared" ref="AC69:AC132" ca="1" si="5">IF(AB69="","",RANK(AB69,$AB$4:$AB$137))</f>
        <v>108</v>
      </c>
    </row>
    <row r="70" spans="2:29" x14ac:dyDescent="0.25">
      <c r="B70" s="27">
        <v>10202</v>
      </c>
      <c r="C70" s="28" t="s">
        <v>74</v>
      </c>
      <c r="D70" s="217">
        <f>IF(Init!$R$9="Yes",(TOCA_previous!AB70-(TOCA_previous!AB70/IF(TOCA_previous!Y70=0,1,TOCA_previous!Y70))*LDD_previous!D71),(TOCA_current!AI70-(TOCA_current!AI70/TOCA_current!AF70)*LDD_current!D71))*Rates_previous!$E$74*100*12</f>
        <v>4349772.43824</v>
      </c>
      <c r="E70" s="218">
        <f>IF(Init!$R$9="Yes",(TOCA_previous!AB70-LDD_previous!D71),(TOCA_current!AI70-LDD_current!D71))*Rates_previous!$E$75*100*12</f>
        <v>-668901.94944</v>
      </c>
      <c r="F70" s="218"/>
      <c r="G70" s="218">
        <f>+SUMPRODUCT(LS_Demand_Rates_Restatement!$C$6:$Z$6,IF(Init!$R$9="Yes",Demand_previous!D71:AA71,Demand_current!D71:AA71))-SUMPRODUCT(LS_Demand_Rates_Restatement!$C$6:$Z$6,IF(Init!$R$9="Yes",LDD_previous!BB71:BY71,LDD_current!BB71:BY71))</f>
        <v>151348.59889316236</v>
      </c>
      <c r="H70" s="218">
        <f>-IRD!C71*Rates_previous!$H$32</f>
        <v>0</v>
      </c>
      <c r="I70" s="218"/>
      <c r="J70" s="237">
        <f>IF(Init!$R$9="Yes",(TOCA_previous!S70/SUMPRODUCT(TOCA_previous!$D$4:$D$137,TOCA_previous!$S$4:$S$137)-TOCA_previous!Y70)*RT1SC!$C$3*VLOOKUP(Init!$R$3,Init!$K:$M,3,FALSE),V70)</f>
        <v>0.14585391800498287</v>
      </c>
      <c r="K70" s="237">
        <f>IF(Init!$R$9="Yes",TOCA_previous!W70*VLOOKUP(Init!$R$3,Init!$K:$M,3,FALSE),W70)</f>
        <v>0</v>
      </c>
      <c r="L70" s="237">
        <f>IF(Init!$R$9="No",X70,IF(TOCA_previous!AA70=0,SUM(LS_previous!D71:AA71),0))</f>
        <v>7511.5871766400032</v>
      </c>
      <c r="M70" s="218">
        <f>+TOCA_previous!$D70*SUM('Charges_NonSlice &amp; Excl LS'!D70:I70)</f>
        <v>3832219.0876931623</v>
      </c>
      <c r="N70" s="218">
        <f>IF(Init!$R$9="Yes",TOCA_previous!AB70*RT1SC!$C$3*VLOOKUP(Init!$R$3,Init!$K:$M,3,FALSE),Z70)</f>
        <v>115220.069378064</v>
      </c>
      <c r="O70" s="219">
        <f t="shared" si="3"/>
        <v>33.25999635635312</v>
      </c>
      <c r="P70" s="217">
        <f>(TOCA_current!AI70-(TOCA_current!AI70/TOCA_current!AF70)*LDD_current!D71)*Rates_current!$E$74*100*12</f>
        <v>4597907.3234906178</v>
      </c>
      <c r="Q70" s="218">
        <f>(TOCA_current!AI70-LDD_current!D71)*Rates_current!$E$75*100*12</f>
        <v>-683527.11339559127</v>
      </c>
      <c r="R70" s="218"/>
      <c r="S70" s="218">
        <f>+SUMPRODUCT(LS_Demand_Rates_Restatement!$C$7:$Z$7,Demand_current!D71:AA71)-SUMPRODUCT(LS_Demand_Rates_Restatement!$C$7:$Z$7,LDD_current!BB71:BY71)</f>
        <v>158131.51821237529</v>
      </c>
      <c r="T70" s="218">
        <f>-IRD!G71*Rates_current!$H$32</f>
        <v>0</v>
      </c>
      <c r="U70" s="218"/>
      <c r="V70" s="237">
        <f>+(TOCA_current!S70/SUMPRODUCT(TOCA_current!$D$4:$D$137,TOCA_current!$S$4:$S$137)-TOCA_current!AF70)*RT1SC!$C$4*VLOOKUP(Init!$R$4,Init!$K:$M,3,FALSE)</f>
        <v>-0.6898076187899107</v>
      </c>
      <c r="W70" s="237">
        <f>TOCA_current!X70*VLOOKUP(Init!$R$4,Init!$K:$M,3,FALSE)</f>
        <v>0</v>
      </c>
      <c r="X70" s="237">
        <f>IF(TOCA_current!AH70=0,SUM(LS_current!D71:AA71),0)</f>
        <v>8796.4231443888511</v>
      </c>
      <c r="Y70" s="218">
        <f>TOCA_current!D70*SUM('Charges_NonSlice &amp; Excl LS'!P70:U70)</f>
        <v>4072511.7283074018</v>
      </c>
      <c r="Z70" s="218">
        <f>TOCA_current!AI70*RT1SC!$C$4*VLOOKUP(Init!$R$4,Init!$K:$M,3,FALSE)</f>
        <v>113937.97012380001</v>
      </c>
      <c r="AA70" s="219">
        <f t="shared" si="4"/>
        <v>35.743235761374272</v>
      </c>
      <c r="AB70" s="224">
        <f ca="1">IF(TOCA_current!E70=1,"",AA70/O70-1+RAND()/1000000000)</f>
        <v>7.4661446345066426E-2</v>
      </c>
      <c r="AC70" s="235">
        <f t="shared" ca="1" si="5"/>
        <v>76</v>
      </c>
    </row>
    <row r="71" spans="2:29" x14ac:dyDescent="0.25">
      <c r="B71" s="27">
        <v>10203</v>
      </c>
      <c r="C71" s="28" t="s">
        <v>75</v>
      </c>
      <c r="D71" s="217">
        <f>IF(Init!$R$9="Yes",(TOCA_previous!AB71-(TOCA_previous!AB71/IF(TOCA_previous!Y71=0,1,TOCA_previous!Y71))*LDD_previous!D72),(TOCA_current!AI71-(TOCA_current!AI71/TOCA_current!AF71)*LDD_current!D72))*Rates_previous!$E$74*100*12</f>
        <v>1906610.1022804989</v>
      </c>
      <c r="E71" s="218">
        <f>IF(Init!$R$9="Yes",(TOCA_previous!AB71-LDD_previous!D72),(TOCA_current!AI71-LDD_current!D72))*Rates_previous!$E$75*100*12</f>
        <v>-293195.84698859521</v>
      </c>
      <c r="F71" s="218"/>
      <c r="G71" s="218">
        <f>+SUMPRODUCT(LS_Demand_Rates_Restatement!$C$6:$Z$6,IF(Init!$R$9="Yes",Demand_previous!D72:AA72,Demand_current!D72:AA72))-SUMPRODUCT(LS_Demand_Rates_Restatement!$C$6:$Z$6,IF(Init!$R$9="Yes",LDD_previous!BB72:BY72,LDD_current!BB72:BY72))</f>
        <v>119416.90413146914</v>
      </c>
      <c r="H71" s="218">
        <f>-IRD!C72*Rates_previous!$H$32</f>
        <v>0</v>
      </c>
      <c r="I71" s="218"/>
      <c r="J71" s="237">
        <f>IF(Init!$R$9="Yes",(TOCA_previous!S71/SUMPRODUCT(TOCA_previous!$D$4:$D$137,TOCA_previous!$S$4:$S$137)-TOCA_previous!Y71)*RT1SC!$C$3*VLOOKUP(Init!$R$3,Init!$K:$M,3,FALSE),V71)</f>
        <v>-1.7449910191068125</v>
      </c>
      <c r="K71" s="237">
        <f>IF(Init!$R$9="Yes",TOCA_previous!W71*VLOOKUP(Init!$R$3,Init!$K:$M,3,FALSE),W71)</f>
        <v>4651.5600000000004</v>
      </c>
      <c r="L71" s="237">
        <f>IF(Init!$R$9="No",X71,IF(TOCA_previous!AA71=0,SUM(LS_previous!D72:AA72),0))</f>
        <v>-3668.2503187199964</v>
      </c>
      <c r="M71" s="218">
        <f>+TOCA_previous!$D71*SUM('Charges_NonSlice &amp; Excl LS'!D71:I71)</f>
        <v>1732831.1594233729</v>
      </c>
      <c r="N71" s="218">
        <f>IF(Init!$R$9="Yes",TOCA_previous!AB71*RT1SC!$C$3*VLOOKUP(Init!$R$3,Init!$K:$M,3,FALSE),Z71)</f>
        <v>54655.354268928</v>
      </c>
      <c r="O71" s="219">
        <f t="shared" si="3"/>
        <v>31.704691747071909</v>
      </c>
      <c r="P71" s="217">
        <f>(TOCA_current!AI71-(TOCA_current!AI71/TOCA_current!AF71)*LDD_current!D72)*Rates_current!$E$74*100*12</f>
        <v>2025902.7178968168</v>
      </c>
      <c r="Q71" s="218">
        <f>(TOCA_current!AI71-LDD_current!D72)*Rates_current!$E$75*100*12</f>
        <v>-301171.67210169416</v>
      </c>
      <c r="R71" s="218"/>
      <c r="S71" s="218">
        <f>+SUMPRODUCT(LS_Demand_Rates_Restatement!$C$7:$Z$7,Demand_current!D72:AA72)-SUMPRODUCT(LS_Demand_Rates_Restatement!$C$7:$Z$7,LDD_current!BB72:BY72)</f>
        <v>129961.30578696061</v>
      </c>
      <c r="T71" s="218">
        <f>-IRD!G72*Rates_current!$H$32</f>
        <v>0</v>
      </c>
      <c r="U71" s="218"/>
      <c r="V71" s="237">
        <f>+(TOCA_current!S71/SUMPRODUCT(TOCA_current!$D$4:$D$137,TOCA_current!$S$4:$S$137)-TOCA_current!AF71)*RT1SC!$C$4*VLOOKUP(Init!$R$4,Init!$K:$M,3,FALSE)</f>
        <v>1.7979761358693032</v>
      </c>
      <c r="W71" s="237">
        <f>TOCA_current!X71*VLOOKUP(Init!$R$4,Init!$K:$M,3,FALSE)</f>
        <v>0</v>
      </c>
      <c r="X71" s="237">
        <f>IF(TOCA_current!AH71=0,SUM(LS_current!D72:AA72),0)</f>
        <v>1593.8003635106438</v>
      </c>
      <c r="Y71" s="218">
        <f>TOCA_current!D71*SUM('Charges_NonSlice &amp; Excl LS'!P71:U71)</f>
        <v>1854692.3515820832</v>
      </c>
      <c r="Z71" s="218">
        <f>TOCA_current!AI71*RT1SC!$C$4*VLOOKUP(Init!$R$4,Init!$K:$M,3,FALSE)</f>
        <v>54046.161763704004</v>
      </c>
      <c r="AA71" s="219">
        <f t="shared" si="4"/>
        <v>34.316819012810015</v>
      </c>
      <c r="AB71" s="224">
        <f ca="1">IF(TOCA_current!E71=1,"",AA71/O71-1+RAND()/1000000000)</f>
        <v>8.2389297240265114E-2</v>
      </c>
      <c r="AC71" s="235">
        <f t="shared" ca="1" si="5"/>
        <v>6</v>
      </c>
    </row>
    <row r="72" spans="2:29" x14ac:dyDescent="0.25">
      <c r="B72" s="27">
        <v>10204</v>
      </c>
      <c r="C72" s="28" t="s">
        <v>76</v>
      </c>
      <c r="D72" s="217">
        <f>IF(Init!$R$9="Yes",(TOCA_previous!AB72-(TOCA_previous!AB72/IF(TOCA_previous!Y72=0,1,TOCA_previous!Y72))*LDD_previous!D73),(TOCA_current!AI72-(TOCA_current!AI72/TOCA_current!AF72)*LDD_current!D73))*Rates_previous!$E$74*100*12</f>
        <v>13479258.574439999</v>
      </c>
      <c r="E72" s="218">
        <f>IF(Init!$R$9="Yes",(TOCA_previous!AB72-LDD_previous!D73),(TOCA_current!AI72-LDD_current!D73))*Rates_previous!$E$75*100*12</f>
        <v>-2072821.6166399997</v>
      </c>
      <c r="F72" s="218"/>
      <c r="G72" s="218">
        <f>+SUMPRODUCT(LS_Demand_Rates_Restatement!$C$6:$Z$6,IF(Init!$R$9="Yes",Demand_previous!D73:AA73,Demand_current!D73:AA73))-SUMPRODUCT(LS_Demand_Rates_Restatement!$C$6:$Z$6,IF(Init!$R$9="Yes",LDD_previous!BB73:BY73,LDD_current!BB73:BY73))</f>
        <v>0</v>
      </c>
      <c r="H72" s="218">
        <f>-IRD!C73*Rates_previous!$H$32</f>
        <v>0</v>
      </c>
      <c r="I72" s="218"/>
      <c r="J72" s="237">
        <f>IF(Init!$R$9="Yes",(TOCA_previous!S72/SUMPRODUCT(TOCA_previous!$D$4:$D$137,TOCA_previous!$S$4:$S$137)-TOCA_previous!Y72)*RT1SC!$C$3*VLOOKUP(Init!$R$3,Init!$K:$M,3,FALSE),V72)</f>
        <v>1.8057634849827722</v>
      </c>
      <c r="K72" s="237">
        <f>IF(Init!$R$9="Yes",TOCA_previous!W72*VLOOKUP(Init!$R$3,Init!$K:$M,3,FALSE),W72)</f>
        <v>0</v>
      </c>
      <c r="L72" s="237">
        <f>IF(Init!$R$9="No",X72,IF(TOCA_previous!AA72=0,SUM(LS_previous!D73:AA73),0))</f>
        <v>0</v>
      </c>
      <c r="M72" s="218">
        <f>+TOCA_previous!$D72*SUM('Charges_NonSlice &amp; Excl LS'!D72:I72)</f>
        <v>11406436.957799999</v>
      </c>
      <c r="N72" s="218">
        <f>IF(Init!$R$9="Yes",TOCA_previous!AB72*RT1SC!$C$3*VLOOKUP(Init!$R$3,Init!$K:$M,3,FALSE),Z72)</f>
        <v>357048.81810788397</v>
      </c>
      <c r="O72" s="219">
        <f t="shared" si="3"/>
        <v>31.946435275283534</v>
      </c>
      <c r="P72" s="217">
        <f>(TOCA_current!AI72-(TOCA_current!AI72/TOCA_current!AF72)*LDD_current!D73)*Rates_current!$E$74*100*12</f>
        <v>14318489.85880564</v>
      </c>
      <c r="Q72" s="218">
        <f>(TOCA_current!AI72-LDD_current!D73)*Rates_current!$E$75*100*12</f>
        <v>-2128593.5867762035</v>
      </c>
      <c r="R72" s="218"/>
      <c r="S72" s="218">
        <f>+SUMPRODUCT(LS_Demand_Rates_Restatement!$C$7:$Z$7,Demand_current!D73:AA73)-SUMPRODUCT(LS_Demand_Rates_Restatement!$C$7:$Z$7,LDD_current!BB73:BY73)</f>
        <v>0</v>
      </c>
      <c r="T72" s="218">
        <f>-IRD!G73*Rates_current!$H$32</f>
        <v>0</v>
      </c>
      <c r="U72" s="218"/>
      <c r="V72" s="237">
        <f>+(TOCA_current!S72/SUMPRODUCT(TOCA_current!$D$4:$D$137,TOCA_current!$S$4:$S$137)-TOCA_current!AF72)*RT1SC!$C$4*VLOOKUP(Init!$R$4,Init!$K:$M,3,FALSE)</f>
        <v>2.9677099609250583</v>
      </c>
      <c r="W72" s="237">
        <f>TOCA_current!X72*VLOOKUP(Init!$R$4,Init!$K:$M,3,FALSE)</f>
        <v>15249.023999999999</v>
      </c>
      <c r="X72" s="237">
        <f>IF(TOCA_current!AH72=0,SUM(LS_current!D73:AA73),0)</f>
        <v>0</v>
      </c>
      <c r="Y72" s="218">
        <f>TOCA_current!D72*SUM('Charges_NonSlice &amp; Excl LS'!P72:U72)</f>
        <v>12189896.272029437</v>
      </c>
      <c r="Z72" s="218">
        <f>TOCA_current!AI72*RT1SC!$C$4*VLOOKUP(Init!$R$4,Init!$K:$M,3,FALSE)</f>
        <v>354817.86712308001</v>
      </c>
      <c r="AA72" s="219">
        <f t="shared" si="4"/>
        <v>34.355362008308838</v>
      </c>
      <c r="AB72" s="224">
        <f ca="1">IF(TOCA_current!E72=1,"",AA72/O72-1+RAND()/1000000000)</f>
        <v>7.5405181940967986E-2</v>
      </c>
      <c r="AC72" s="235">
        <f t="shared" ca="1" si="5"/>
        <v>58</v>
      </c>
    </row>
    <row r="73" spans="2:29" x14ac:dyDescent="0.25">
      <c r="B73" s="27">
        <v>10209</v>
      </c>
      <c r="C73" s="28" t="s">
        <v>77</v>
      </c>
      <c r="D73" s="217">
        <f>IF(Init!$R$9="Yes",(TOCA_previous!AB73-(TOCA_previous!AB73/IF(TOCA_previous!Y73=0,1,TOCA_previous!Y73))*LDD_previous!D74),(TOCA_current!AI73-(TOCA_current!AI73/TOCA_current!AF73)*LDD_current!D74))*Rates_previous!$E$74*100*12</f>
        <v>33229128.349474885</v>
      </c>
      <c r="E73" s="218">
        <f>IF(Init!$R$9="Yes",(TOCA_previous!AB73-LDD_previous!D74),(TOCA_current!AI73-LDD_current!D74))*Rates_previous!$E$75*100*12</f>
        <v>-5109929.0932445182</v>
      </c>
      <c r="F73" s="218"/>
      <c r="G73" s="218">
        <f>+SUMPRODUCT(LS_Demand_Rates_Restatement!$C$6:$Z$6,IF(Init!$R$9="Yes",Demand_previous!D74:AA74,Demand_current!D74:AA74))-SUMPRODUCT(LS_Demand_Rates_Restatement!$C$6:$Z$6,IF(Init!$R$9="Yes",LDD_previous!BB74:BY74,LDD_current!BB74:BY74))</f>
        <v>1884499.322266812</v>
      </c>
      <c r="H73" s="218">
        <f>-IRD!C74*Rates_previous!$H$32</f>
        <v>-601127.01</v>
      </c>
      <c r="I73" s="218"/>
      <c r="J73" s="237">
        <f>IF(Init!$R$9="Yes",(TOCA_previous!S73/SUMPRODUCT(TOCA_previous!$D$4:$D$137,TOCA_previous!$S$4:$S$137)-TOCA_previous!Y73)*RT1SC!$C$3*VLOOKUP(Init!$R$3,Init!$K:$M,3,FALSE),V73)</f>
        <v>-1.6352720808792609</v>
      </c>
      <c r="K73" s="237">
        <f>IF(Init!$R$9="Yes",TOCA_previous!W73*VLOOKUP(Init!$R$3,Init!$K:$M,3,FALSE),W73)</f>
        <v>17388.600000000002</v>
      </c>
      <c r="L73" s="237">
        <f>IF(Init!$R$9="No",X73,IF(TOCA_previous!AA73=0,SUM(LS_previous!D74:AA74),0))</f>
        <v>31211.036576320115</v>
      </c>
      <c r="M73" s="218">
        <f>+TOCA_previous!$D73*SUM('Charges_NonSlice &amp; Excl LS'!D73:I73)</f>
        <v>29402571.568497177</v>
      </c>
      <c r="N73" s="218">
        <f>IF(Init!$R$9="Yes",TOCA_previous!AB73*RT1SC!$C$3*VLOOKUP(Init!$R$3,Init!$K:$M,3,FALSE),Z73)</f>
        <v>947754.26251783199</v>
      </c>
      <c r="O73" s="219">
        <f t="shared" si="3"/>
        <v>31.023412641147544</v>
      </c>
      <c r="P73" s="217">
        <f>(TOCA_current!AI73-(TOCA_current!AI73/TOCA_current!AF73)*LDD_current!D74)*Rates_current!$E$74*100*12</f>
        <v>35103736.61902725</v>
      </c>
      <c r="Q73" s="218">
        <f>(TOCA_current!AI73-LDD_current!D74)*Rates_current!$E$75*100*12</f>
        <v>-5218538.3637499884</v>
      </c>
      <c r="R73" s="218"/>
      <c r="S73" s="218">
        <f>+SUMPRODUCT(LS_Demand_Rates_Restatement!$C$7:$Z$7,Demand_current!D74:AA74)-SUMPRODUCT(LS_Demand_Rates_Restatement!$C$7:$Z$7,LDD_current!BB74:BY74)</f>
        <v>2020634.1388551979</v>
      </c>
      <c r="T73" s="218">
        <f>-IRD!G74*Rates_current!$H$32</f>
        <v>-707526.49077000003</v>
      </c>
      <c r="U73" s="218"/>
      <c r="V73" s="237">
        <f>+(TOCA_current!S73/SUMPRODUCT(TOCA_current!$D$4:$D$137,TOCA_current!$S$4:$S$137)-TOCA_current!AF73)*RT1SC!$C$4*VLOOKUP(Init!$R$4,Init!$K:$M,3,FALSE)</f>
        <v>3.0543975125094582</v>
      </c>
      <c r="W73" s="237">
        <f>TOCA_current!X73*VLOOKUP(Init!$R$4,Init!$K:$M,3,FALSE)</f>
        <v>23945.184000000001</v>
      </c>
      <c r="X73" s="237">
        <f>IF(TOCA_current!AH73=0,SUM(LS_current!D74:AA74),0)</f>
        <v>35269.186398393693</v>
      </c>
      <c r="Y73" s="218">
        <f>TOCA_current!D73*SUM('Charges_NonSlice &amp; Excl LS'!P73:U73)</f>
        <v>31198305.903362457</v>
      </c>
      <c r="Z73" s="218">
        <f>TOCA_current!AI73*RT1SC!$C$4*VLOOKUP(Init!$R$4,Init!$K:$M,3,FALSE)</f>
        <v>937162.03980751196</v>
      </c>
      <c r="AA73" s="219">
        <f t="shared" si="4"/>
        <v>33.29019377456904</v>
      </c>
      <c r="AB73" s="224">
        <f ca="1">IF(TOCA_current!E73=1,"",AA73/O73-1+RAND()/1000000000)</f>
        <v>7.3066788933792176E-2</v>
      </c>
      <c r="AC73" s="235">
        <f t="shared" ca="1" si="5"/>
        <v>90</v>
      </c>
    </row>
    <row r="74" spans="2:29" x14ac:dyDescent="0.25">
      <c r="B74" s="27">
        <v>10230</v>
      </c>
      <c r="C74" s="28" t="s">
        <v>78</v>
      </c>
      <c r="D74" s="217">
        <f>IF(Init!$R$9="Yes",(TOCA_previous!AB74-(TOCA_previous!AB74/IF(TOCA_previous!Y74=0,1,TOCA_previous!Y74))*LDD_previous!D75),(TOCA_current!AI74-(TOCA_current!AI74/TOCA_current!AF74)*LDD_current!D75))*Rates_previous!$E$74*100*12</f>
        <v>2985329.456588102</v>
      </c>
      <c r="E74" s="218">
        <f>IF(Init!$R$9="Yes",(TOCA_previous!AB74-LDD_previous!D75),(TOCA_current!AI74-LDD_current!D75))*Rates_previous!$E$75*100*12</f>
        <v>-459079.80741181434</v>
      </c>
      <c r="F74" s="218"/>
      <c r="G74" s="218">
        <f>+SUMPRODUCT(LS_Demand_Rates_Restatement!$C$6:$Z$6,IF(Init!$R$9="Yes",Demand_previous!D75:AA75,Demand_current!D75:AA75))-SUMPRODUCT(LS_Demand_Rates_Restatement!$C$6:$Z$6,IF(Init!$R$9="Yes",LDD_previous!BB75:BY75,LDD_current!BB75:BY75))</f>
        <v>169559.70300955416</v>
      </c>
      <c r="H74" s="218">
        <f>-IRD!C75*Rates_previous!$H$32</f>
        <v>0</v>
      </c>
      <c r="I74" s="218"/>
      <c r="J74" s="237">
        <f>IF(Init!$R$9="Yes",(TOCA_previous!S74/SUMPRODUCT(TOCA_previous!$D$4:$D$137,TOCA_previous!$S$4:$S$137)-TOCA_previous!Y74)*RT1SC!$C$3*VLOOKUP(Init!$R$3,Init!$K:$M,3,FALSE),V74)</f>
        <v>-0.4909977240112639</v>
      </c>
      <c r="K74" s="237">
        <f>IF(Init!$R$9="Yes",TOCA_previous!W74*VLOOKUP(Init!$R$3,Init!$K:$M,3,FALSE),W74)</f>
        <v>0</v>
      </c>
      <c r="L74" s="237">
        <f>IF(Init!$R$9="No",X74,IF(TOCA_previous!AA74=0,SUM(LS_previous!D75:AA75),0))</f>
        <v>7052.3379603199974</v>
      </c>
      <c r="M74" s="218">
        <f>+TOCA_previous!$D74*SUM('Charges_NonSlice &amp; Excl LS'!D74:I74)</f>
        <v>2695809.3521858416</v>
      </c>
      <c r="N74" s="218">
        <f>IF(Init!$R$9="Yes",TOCA_previous!AB74*RT1SC!$C$3*VLOOKUP(Init!$R$3,Init!$K:$M,3,FALSE),Z74)</f>
        <v>85349.123021232008</v>
      </c>
      <c r="O74" s="219">
        <f t="shared" si="3"/>
        <v>31.585671378430149</v>
      </c>
      <c r="P74" s="217">
        <f>(TOCA_current!AI74-(TOCA_current!AI74/TOCA_current!AF74)*LDD_current!D75)*Rates_current!$E$74*100*12</f>
        <v>3145849.7006363124</v>
      </c>
      <c r="Q74" s="218">
        <f>(TOCA_current!AI74-LDD_current!D75)*Rates_current!$E$75*100*12</f>
        <v>-467663.52902909089</v>
      </c>
      <c r="R74" s="218"/>
      <c r="S74" s="218">
        <f>+SUMPRODUCT(LS_Demand_Rates_Restatement!$C$7:$Z$7,Demand_current!D75:AA75)-SUMPRODUCT(LS_Demand_Rates_Restatement!$C$7:$Z$7,LDD_current!BB75:BY75)</f>
        <v>177009.0233092159</v>
      </c>
      <c r="T74" s="218">
        <f>-IRD!G75*Rates_current!$H$32</f>
        <v>0</v>
      </c>
      <c r="U74" s="218"/>
      <c r="V74" s="237">
        <f>+(TOCA_current!S74/SUMPRODUCT(TOCA_current!$D$4:$D$137,TOCA_current!$S$4:$S$137)-TOCA_current!AF74)*RT1SC!$C$4*VLOOKUP(Init!$R$4,Init!$K:$M,3,FALSE)</f>
        <v>-0.22202090220351908</v>
      </c>
      <c r="W74" s="237">
        <f>TOCA_current!X74*VLOOKUP(Init!$R$4,Init!$K:$M,3,FALSE)</f>
        <v>0</v>
      </c>
      <c r="X74" s="237">
        <f>IF(TOCA_current!AH74=0,SUM(LS_current!D75:AA75),0)</f>
        <v>8006.5820918786703</v>
      </c>
      <c r="Y74" s="218">
        <f>TOCA_current!D74*SUM('Charges_NonSlice &amp; Excl LS'!P74:U74)</f>
        <v>2855195.1949164374</v>
      </c>
      <c r="Z74" s="218">
        <f>TOCA_current!AI74*RT1SC!$C$4*VLOOKUP(Init!$R$4,Init!$K:$M,3,FALSE)</f>
        <v>84396.90610677599</v>
      </c>
      <c r="AA74" s="219">
        <f t="shared" si="4"/>
        <v>33.830567098089418</v>
      </c>
      <c r="AB74" s="224">
        <f ca="1">IF(TOCA_current!E74=1,"",AA74/O74-1+RAND()/1000000000)</f>
        <v>7.1073231845501933E-2</v>
      </c>
      <c r="AC74" s="235">
        <f t="shared" ca="1" si="5"/>
        <v>97</v>
      </c>
    </row>
    <row r="75" spans="2:29" x14ac:dyDescent="0.25">
      <c r="B75" s="27">
        <v>10231</v>
      </c>
      <c r="C75" s="28" t="s">
        <v>79</v>
      </c>
      <c r="D75" s="217">
        <f>IF(Init!$R$9="Yes",(TOCA_previous!AB75-(TOCA_previous!AB75/IF(TOCA_previous!Y75=0,1,TOCA_previous!Y75))*LDD_previous!D76),(TOCA_current!AI75-(TOCA_current!AI75/TOCA_current!AF75)*LDD_current!D76))*Rates_previous!$E$74*100*12</f>
        <v>6099981.2355511663</v>
      </c>
      <c r="E75" s="218">
        <f>IF(Init!$R$9="Yes",(TOCA_previous!AB75-LDD_previous!D76),(TOCA_current!AI75-LDD_current!D76))*Rates_previous!$E$75*100*12</f>
        <v>-872298.86773739522</v>
      </c>
      <c r="F75" s="218"/>
      <c r="G75" s="218">
        <f>+SUMPRODUCT(LS_Demand_Rates_Restatement!$C$6:$Z$6,IF(Init!$R$9="Yes",Demand_previous!D76:AA76,Demand_current!D76:AA76))-SUMPRODUCT(LS_Demand_Rates_Restatement!$C$6:$Z$6,IF(Init!$R$9="Yes",LDD_previous!BB76:BY76,LDD_current!BB76:BY76))</f>
        <v>-86039.341124272454</v>
      </c>
      <c r="H75" s="218">
        <f>-IRD!C76*Rates_previous!$H$32</f>
        <v>-216327.28999999998</v>
      </c>
      <c r="I75" s="218"/>
      <c r="J75" s="237">
        <f>IF(Init!$R$9="Yes",(TOCA_previous!S75/SUMPRODUCT(TOCA_previous!$D$4:$D$137,TOCA_previous!$S$4:$S$137)-TOCA_previous!Y75)*RT1SC!$C$3*VLOOKUP(Init!$R$3,Init!$K:$M,3,FALSE),V75)</f>
        <v>1.3617412344530599</v>
      </c>
      <c r="K75" s="237">
        <f>IF(Init!$R$9="Yes",TOCA_previous!W75*VLOOKUP(Init!$R$3,Init!$K:$M,3,FALSE),W75)</f>
        <v>0</v>
      </c>
      <c r="L75" s="237">
        <f>IF(Init!$R$9="No",X75,IF(TOCA_previous!AA75=0,SUM(LS_previous!D76:AA76),0))</f>
        <v>0</v>
      </c>
      <c r="M75" s="218">
        <f>+TOCA_previous!$D75*SUM('Charges_NonSlice &amp; Excl LS'!D75:I75)</f>
        <v>4925315.7366894986</v>
      </c>
      <c r="N75" s="218">
        <f>IF(Init!$R$9="Yes",TOCA_previous!AB75*RT1SC!$C$3*VLOOKUP(Init!$R$3,Init!$K:$M,3,FALSE),Z75)</f>
        <v>175024.297121688</v>
      </c>
      <c r="O75" s="219">
        <f t="shared" si="3"/>
        <v>28.140754270620533</v>
      </c>
      <c r="P75" s="217">
        <f>(TOCA_current!AI75-(TOCA_current!AI75/TOCA_current!AF75)*LDD_current!D76)*Rates_current!$E$74*100*12</f>
        <v>6473360.3985824082</v>
      </c>
      <c r="Q75" s="218">
        <f>(TOCA_current!AI75-LDD_current!D76)*Rates_current!$E$75*100*12</f>
        <v>-895198.72365421709</v>
      </c>
      <c r="R75" s="218"/>
      <c r="S75" s="218">
        <f>+SUMPRODUCT(LS_Demand_Rates_Restatement!$C$7:$Z$7,Demand_current!D76:AA76)-SUMPRODUCT(LS_Demand_Rates_Restatement!$C$7:$Z$7,LDD_current!BB76:BY76)</f>
        <v>-75686.752042503707</v>
      </c>
      <c r="T75" s="218">
        <f>-IRD!G76*Rates_current!$H$32</f>
        <v>-254617.22032999998</v>
      </c>
      <c r="U75" s="218"/>
      <c r="V75" s="237">
        <f>+(TOCA_current!S75/SUMPRODUCT(TOCA_current!$D$4:$D$137,TOCA_current!$S$4:$S$137)-TOCA_current!AF75)*RT1SC!$C$4*VLOOKUP(Init!$R$4,Init!$K:$M,3,FALSE)</f>
        <v>1.195804740860936</v>
      </c>
      <c r="W75" s="237">
        <f>TOCA_current!X75*VLOOKUP(Init!$R$4,Init!$K:$M,3,FALSE)</f>
        <v>29707.488000000001</v>
      </c>
      <c r="X75" s="237">
        <f>IF(TOCA_current!AH75=0,SUM(LS_current!D76:AA76),0)</f>
        <v>0</v>
      </c>
      <c r="Y75" s="218">
        <f>TOCA_current!D75*SUM('Charges_NonSlice &amp; Excl LS'!P75:U75)</f>
        <v>5247857.7025556872</v>
      </c>
      <c r="Z75" s="218">
        <f>TOCA_current!AI75*RT1SC!$C$4*VLOOKUP(Init!$R$4,Init!$K:$M,3,FALSE)</f>
        <v>173823.64454203198</v>
      </c>
      <c r="AA75" s="219">
        <f t="shared" si="4"/>
        <v>30.190701134946647</v>
      </c>
      <c r="AB75" s="224">
        <f ca="1">IF(TOCA_current!E75=1,"",AA75/O75-1+RAND()/1000000000)</f>
        <v>7.2846195521879556E-2</v>
      </c>
      <c r="AC75" s="235">
        <f t="shared" ca="1" si="5"/>
        <v>94</v>
      </c>
    </row>
    <row r="76" spans="2:29" x14ac:dyDescent="0.25">
      <c r="B76" s="27">
        <v>10234</v>
      </c>
      <c r="C76" s="28" t="s">
        <v>80</v>
      </c>
      <c r="D76" s="217">
        <f>IF(Init!$R$9="Yes",(TOCA_previous!AB76-(TOCA_previous!AB76/IF(TOCA_previous!Y76=0,1,TOCA_previous!Y76))*LDD_previous!D77),(TOCA_current!AI76-(TOCA_current!AI76/TOCA_current!AF76)*LDD_current!D77))*Rates_previous!$E$74*100*12</f>
        <v>16080077.751156438</v>
      </c>
      <c r="E76" s="218">
        <f>IF(Init!$R$9="Yes",(TOCA_previous!AB76-LDD_previous!D77),(TOCA_current!AI76-LDD_current!D77))*Rates_previous!$E$75*100*12</f>
        <v>-2472771.968560128</v>
      </c>
      <c r="F76" s="218"/>
      <c r="G76" s="218">
        <f>+SUMPRODUCT(LS_Demand_Rates_Restatement!$C$6:$Z$6,IF(Init!$R$9="Yes",Demand_previous!D77:AA77,Demand_current!D77:AA77))-SUMPRODUCT(LS_Demand_Rates_Restatement!$C$6:$Z$6,IF(Init!$R$9="Yes",LDD_previous!BB77:BY77,LDD_current!BB77:BY77))</f>
        <v>656762.71730353893</v>
      </c>
      <c r="H76" s="218">
        <f>-IRD!C77*Rates_previous!$H$32</f>
        <v>0</v>
      </c>
      <c r="I76" s="218"/>
      <c r="J76" s="237">
        <f>IF(Init!$R$9="Yes",(TOCA_previous!S76/SUMPRODUCT(TOCA_previous!$D$4:$D$137,TOCA_previous!$S$4:$S$137)-TOCA_previous!Y76)*RT1SC!$C$3*VLOOKUP(Init!$R$3,Init!$K:$M,3,FALSE),V76)</f>
        <v>-2.1092973143481464</v>
      </c>
      <c r="K76" s="237">
        <f>IF(Init!$R$9="Yes",TOCA_previous!W76*VLOOKUP(Init!$R$3,Init!$K:$M,3,FALSE),W76)</f>
        <v>0</v>
      </c>
      <c r="L76" s="237">
        <f>IF(Init!$R$9="No",X76,IF(TOCA_previous!AA76=0,SUM(LS_previous!D77:AA77),0))</f>
        <v>7056.4573022400346</v>
      </c>
      <c r="M76" s="218">
        <f>+TOCA_previous!$D76*SUM('Charges_NonSlice &amp; Excl LS'!D76:I76)</f>
        <v>14264068.499899849</v>
      </c>
      <c r="N76" s="218">
        <f>IF(Init!$R$9="Yes",TOCA_previous!AB76*RT1SC!$C$3*VLOOKUP(Init!$R$3,Init!$K:$M,3,FALSE),Z76)</f>
        <v>448618.97711912397</v>
      </c>
      <c r="O76" s="219">
        <f t="shared" si="3"/>
        <v>31.795508499214115</v>
      </c>
      <c r="P76" s="217">
        <f>(TOCA_current!AI76-(TOCA_current!AI76/TOCA_current!AF76)*LDD_current!D77)*Rates_current!$E$74*100*12</f>
        <v>16982070.183933258</v>
      </c>
      <c r="Q76" s="218">
        <f>(TOCA_current!AI76-LDD_current!D77)*Rates_current!$E$75*100*12</f>
        <v>-2524562.7185658361</v>
      </c>
      <c r="R76" s="218"/>
      <c r="S76" s="218">
        <f>+SUMPRODUCT(LS_Demand_Rates_Restatement!$C$7:$Z$7,Demand_current!D77:AA77)-SUMPRODUCT(LS_Demand_Rates_Restatement!$C$7:$Z$7,LDD_current!BB77:BY77)</f>
        <v>692045.97592730657</v>
      </c>
      <c r="T76" s="218">
        <f>-IRD!G77*Rates_current!$H$32</f>
        <v>0</v>
      </c>
      <c r="U76" s="218"/>
      <c r="V76" s="237">
        <f>+(TOCA_current!S76/SUMPRODUCT(TOCA_current!$D$4:$D$137,TOCA_current!$S$4:$S$137)-TOCA_current!AF76)*RT1SC!$C$4*VLOOKUP(Init!$R$4,Init!$K:$M,3,FALSE)</f>
        <v>2.955921831296207</v>
      </c>
      <c r="W76" s="237">
        <f>TOCA_current!X76*VLOOKUP(Init!$R$4,Init!$K:$M,3,FALSE)</f>
        <v>12078</v>
      </c>
      <c r="X76" s="237">
        <f>IF(TOCA_current!AH76=0,SUM(LS_current!D77:AA77),0)</f>
        <v>1.4144396878728003</v>
      </c>
      <c r="Y76" s="218">
        <f>TOCA_current!D76*SUM('Charges_NonSlice &amp; Excl LS'!P76:U76)</f>
        <v>15149553.441294728</v>
      </c>
      <c r="Z76" s="218">
        <f>TOCA_current!AI76*RT1SC!$C$4*VLOOKUP(Init!$R$4,Init!$K:$M,3,FALSE)</f>
        <v>443606.67560448003</v>
      </c>
      <c r="AA76" s="219">
        <f t="shared" si="4"/>
        <v>34.150868944096047</v>
      </c>
      <c r="AB76" s="224">
        <f ca="1">IF(TOCA_current!E76=1,"",AA76/O76-1+RAND()/1000000000)</f>
        <v>7.4078401710682154E-2</v>
      </c>
      <c r="AC76" s="235">
        <f t="shared" ca="1" si="5"/>
        <v>84</v>
      </c>
    </row>
    <row r="77" spans="2:29" x14ac:dyDescent="0.25">
      <c r="B77" s="27">
        <v>10235</v>
      </c>
      <c r="C77" s="28" t="s">
        <v>81</v>
      </c>
      <c r="D77" s="217">
        <f>IF(Init!$R$9="Yes",(TOCA_previous!AB77-(TOCA_previous!AB77/IF(TOCA_previous!Y77=0,1,TOCA_previous!Y77))*LDD_previous!D78),(TOCA_current!AI77-(TOCA_current!AI77/TOCA_current!AF77)*LDD_current!D78))*Rates_previous!$E$74*100*12</f>
        <v>10883138.170919999</v>
      </c>
      <c r="E77" s="218">
        <f>IF(Init!$R$9="Yes",(TOCA_previous!AB77-LDD_previous!D78),(TOCA_current!AI77-LDD_current!D78))*Rates_previous!$E$75*100*12</f>
        <v>-1673593.8355200002</v>
      </c>
      <c r="F77" s="218"/>
      <c r="G77" s="218">
        <f>+SUMPRODUCT(LS_Demand_Rates_Restatement!$C$6:$Z$6,IF(Init!$R$9="Yes",Demand_previous!D78:AA78,Demand_current!D78:AA78))-SUMPRODUCT(LS_Demand_Rates_Restatement!$C$6:$Z$6,IF(Init!$R$9="Yes",LDD_previous!BB78:BY78,LDD_current!BB78:BY78))</f>
        <v>419807.42471837613</v>
      </c>
      <c r="H77" s="218">
        <f>-IRD!C78*Rates_previous!$H$32</f>
        <v>0</v>
      </c>
      <c r="I77" s="218"/>
      <c r="J77" s="237">
        <f>IF(Init!$R$9="Yes",(TOCA_previous!S77/SUMPRODUCT(TOCA_previous!$D$4:$D$137,TOCA_previous!$S$4:$S$137)-TOCA_previous!Y77)*RT1SC!$C$3*VLOOKUP(Init!$R$3,Init!$K:$M,3,FALSE),V77)</f>
        <v>5012.5820768086305</v>
      </c>
      <c r="K77" s="237">
        <f>IF(Init!$R$9="Yes",TOCA_previous!W77*VLOOKUP(Init!$R$3,Init!$K:$M,3,FALSE),W77)</f>
        <v>0</v>
      </c>
      <c r="L77" s="237">
        <f>IF(Init!$R$9="No",X77,IF(TOCA_previous!AA77=0,SUM(LS_previous!D78:AA78),0))</f>
        <v>-9262.6416468799671</v>
      </c>
      <c r="M77" s="218">
        <f>+TOCA_previous!$D77*SUM('Charges_NonSlice &amp; Excl LS'!D77:I77)</f>
        <v>9629351.7601183765</v>
      </c>
      <c r="N77" s="218">
        <f>IF(Init!$R$9="Yes",TOCA_previous!AB77*RT1SC!$C$3*VLOOKUP(Init!$R$3,Init!$K:$M,3,FALSE),Z77)</f>
        <v>288280.81305601198</v>
      </c>
      <c r="O77" s="219">
        <f t="shared" si="3"/>
        <v>33.402680039782688</v>
      </c>
      <c r="P77" s="217">
        <f>(TOCA_current!AI77-(TOCA_current!AI77/TOCA_current!AF77)*LDD_current!D78)*Rates_current!$E$74*100*12</f>
        <v>11252063.160372166</v>
      </c>
      <c r="Q77" s="218">
        <f>(TOCA_current!AI77-LDD_current!D78)*Rates_current!$E$75*100*12</f>
        <v>-1672737.1194413672</v>
      </c>
      <c r="R77" s="218"/>
      <c r="S77" s="218">
        <f>+SUMPRODUCT(LS_Demand_Rates_Restatement!$C$7:$Z$7,Demand_current!D78:AA78)-SUMPRODUCT(LS_Demand_Rates_Restatement!$C$7:$Z$7,LDD_current!BB78:BY78)</f>
        <v>449733.83794408845</v>
      </c>
      <c r="T77" s="218">
        <f>-IRD!G78*Rates_current!$H$32</f>
        <v>0</v>
      </c>
      <c r="U77" s="218"/>
      <c r="V77" s="237">
        <f>+(TOCA_current!S77/SUMPRODUCT(TOCA_current!$D$4:$D$137,TOCA_current!$S$4:$S$137)-TOCA_current!AF77)*RT1SC!$C$4*VLOOKUP(Init!$R$4,Init!$K:$M,3,FALSE)</f>
        <v>9196.8059345926722</v>
      </c>
      <c r="W77" s="237">
        <f>TOCA_current!X77*VLOOKUP(Init!$R$4,Init!$K:$M,3,FALSE)</f>
        <v>0</v>
      </c>
      <c r="X77" s="237">
        <f>IF(TOCA_current!AH77=0,SUM(LS_current!D78:AA78),0)</f>
        <v>194.42334446753648</v>
      </c>
      <c r="Y77" s="218">
        <f>TOCA_current!D77*SUM('Charges_NonSlice &amp; Excl LS'!P77:U77)</f>
        <v>10029059.878874887</v>
      </c>
      <c r="Z77" s="218">
        <f>TOCA_current!AI77*RT1SC!$C$4*VLOOKUP(Init!$R$4,Init!$K:$M,3,FALSE)</f>
        <v>278830.59531184798</v>
      </c>
      <c r="AA77" s="219">
        <f t="shared" si="4"/>
        <v>35.968290594718447</v>
      </c>
      <c r="AB77" s="224">
        <f ca="1">IF(TOCA_current!E77=1,"",AA77/O77-1+RAND()/1000000000)</f>
        <v>7.6808524738742084E-2</v>
      </c>
      <c r="AC77" s="235">
        <f t="shared" ca="1" si="5"/>
        <v>33</v>
      </c>
    </row>
    <row r="78" spans="2:29" x14ac:dyDescent="0.25">
      <c r="B78" s="27">
        <v>10236</v>
      </c>
      <c r="C78" s="28" t="s">
        <v>82</v>
      </c>
      <c r="D78" s="217">
        <f>IF(Init!$R$9="Yes",(TOCA_previous!AB78-(TOCA_previous!AB78/IF(TOCA_previous!Y78=0,1,TOCA_previous!Y78))*LDD_previous!D79),(TOCA_current!AI78-(TOCA_current!AI78/TOCA_current!AF78)*LDD_current!D79))*Rates_previous!$E$74*100*12</f>
        <v>9032648.8895866517</v>
      </c>
      <c r="E78" s="218">
        <f>IF(Init!$R$9="Yes",(TOCA_previous!AB78-LDD_previous!D79),(TOCA_current!AI78-LDD_current!D79))*Rates_previous!$E$75*100*12</f>
        <v>-1389028.1702406146</v>
      </c>
      <c r="F78" s="218"/>
      <c r="G78" s="218">
        <f>+SUMPRODUCT(LS_Demand_Rates_Restatement!$C$6:$Z$6,IF(Init!$R$9="Yes",Demand_previous!D79:AA79,Demand_current!D79:AA79))-SUMPRODUCT(LS_Demand_Rates_Restatement!$C$6:$Z$6,IF(Init!$R$9="Yes",LDD_previous!BB79:BY79,LDD_current!BB79:BY79))</f>
        <v>316710.49177874665</v>
      </c>
      <c r="H78" s="218">
        <f>-IRD!C79*Rates_previous!$H$32</f>
        <v>0</v>
      </c>
      <c r="I78" s="218"/>
      <c r="J78" s="237">
        <f>IF(Init!$R$9="Yes",(TOCA_previous!S78/SUMPRODUCT(TOCA_previous!$D$4:$D$137,TOCA_previous!$S$4:$S$137)-TOCA_previous!Y78)*RT1SC!$C$3*VLOOKUP(Init!$R$3,Init!$K:$M,3,FALSE),V78)</f>
        <v>-1.6384475790475059</v>
      </c>
      <c r="K78" s="237">
        <f>IF(Init!$R$9="Yes",TOCA_previous!W78*VLOOKUP(Init!$R$3,Init!$K:$M,3,FALSE),W78)</f>
        <v>1524.2399999999998</v>
      </c>
      <c r="L78" s="237">
        <f>IF(Init!$R$9="No",X78,IF(TOCA_previous!AA78=0,SUM(LS_previous!D79:AA79),0))</f>
        <v>0</v>
      </c>
      <c r="M78" s="218">
        <f>+TOCA_previous!$D78*SUM('Charges_NonSlice &amp; Excl LS'!D78:I78)</f>
        <v>0</v>
      </c>
      <c r="N78" s="218">
        <f>IF(Init!$R$9="Yes",TOCA_previous!AB78*RT1SC!$C$3*VLOOKUP(Init!$R$3,Init!$K:$M,3,FALSE),Z78)</f>
        <v>256003.73454272401</v>
      </c>
      <c r="O78" s="219">
        <f t="shared" si="3"/>
        <v>0</v>
      </c>
      <c r="P78" s="217">
        <f>(TOCA_current!AI78-(TOCA_current!AI78/TOCA_current!AF78)*LDD_current!D79)*Rates_current!$E$74*100*12</f>
        <v>9079255.5304255486</v>
      </c>
      <c r="Q78" s="218">
        <f>(TOCA_current!AI78-LDD_current!D79)*Rates_current!$E$75*100*12</f>
        <v>-1349726.492482096</v>
      </c>
      <c r="R78" s="218"/>
      <c r="S78" s="218">
        <f>+SUMPRODUCT(LS_Demand_Rates_Restatement!$C$7:$Z$7,Demand_current!D79:AA79)-SUMPRODUCT(LS_Demand_Rates_Restatement!$C$7:$Z$7,LDD_current!BB79:BY79)</f>
        <v>-23685.258656129048</v>
      </c>
      <c r="T78" s="218">
        <f>-IRD!G79*Rates_current!$H$32</f>
        <v>0</v>
      </c>
      <c r="U78" s="218"/>
      <c r="V78" s="237">
        <f>+(TOCA_current!S78/SUMPRODUCT(TOCA_current!$D$4:$D$137,TOCA_current!$S$4:$S$137)-TOCA_current!AF78)*RT1SC!$C$4*VLOOKUP(Init!$R$4,Init!$K:$M,3,FALSE)</f>
        <v>12517.726868475891</v>
      </c>
      <c r="W78" s="237">
        <f>TOCA_current!X78*VLOOKUP(Init!$R$4,Init!$K:$M,3,FALSE)</f>
        <v>0</v>
      </c>
      <c r="X78" s="237">
        <f>IF(TOCA_current!AH78=0,SUM(LS_current!D79:AA79),0)</f>
        <v>0</v>
      </c>
      <c r="Y78" s="218">
        <f>TOCA_current!D78*SUM('Charges_NonSlice &amp; Excl LS'!P78:U78)</f>
        <v>0</v>
      </c>
      <c r="Z78" s="218">
        <f>TOCA_current!AI78*RT1SC!$C$4*VLOOKUP(Init!$R$4,Init!$K:$M,3,FALSE)</f>
        <v>240628.405382856</v>
      </c>
      <c r="AA78" s="219">
        <f t="shared" si="4"/>
        <v>0</v>
      </c>
      <c r="AB78" s="224" t="str">
        <f ca="1">IF(TOCA_current!E78=1,"",AA78/O78-1+RAND()/1000000000)</f>
        <v/>
      </c>
      <c r="AC78" s="235" t="str">
        <f t="shared" ca="1" si="5"/>
        <v/>
      </c>
    </row>
    <row r="79" spans="2:29" x14ac:dyDescent="0.25">
      <c r="B79" s="27">
        <v>10237</v>
      </c>
      <c r="C79" s="28" t="s">
        <v>83</v>
      </c>
      <c r="D79" s="217">
        <f>IF(Init!$R$9="Yes",(TOCA_previous!AB79-(TOCA_previous!AB79/IF(TOCA_previous!Y79=0,1,TOCA_previous!Y79))*LDD_previous!D80),(TOCA_current!AI79-(TOCA_current!AI79/TOCA_current!AF79)*LDD_current!D80))*Rates_previous!$E$74*100*12</f>
        <v>12558646.473561173</v>
      </c>
      <c r="E79" s="218">
        <f>IF(Init!$R$9="Yes",(TOCA_previous!AB79-LDD_previous!D80),(TOCA_current!AI79-LDD_current!D80))*Rates_previous!$E$75*100*12</f>
        <v>-1732709.7280512</v>
      </c>
      <c r="F79" s="218"/>
      <c r="G79" s="218">
        <f>+SUMPRODUCT(LS_Demand_Rates_Restatement!$C$6:$Z$6,IF(Init!$R$9="Yes",Demand_previous!D80:AA80,Demand_current!D80:AA80))-SUMPRODUCT(LS_Demand_Rates_Restatement!$C$6:$Z$6,IF(Init!$R$9="Yes",LDD_previous!BB80:BY80,LDD_current!BB80:BY80))</f>
        <v>-144693.44236559939</v>
      </c>
      <c r="H79" s="218">
        <f>-IRD!C80*Rates_previous!$H$32</f>
        <v>0</v>
      </c>
      <c r="I79" s="218"/>
      <c r="J79" s="237">
        <f>IF(Init!$R$9="Yes",(TOCA_previous!S79/SUMPRODUCT(TOCA_previous!$D$4:$D$137,TOCA_previous!$S$4:$S$137)-TOCA_previous!Y79)*RT1SC!$C$3*VLOOKUP(Init!$R$3,Init!$K:$M,3,FALSE),V79)</f>
        <v>47911.164802996929</v>
      </c>
      <c r="K79" s="237">
        <f>IF(Init!$R$9="Yes",TOCA_previous!W79*VLOOKUP(Init!$R$3,Init!$K:$M,3,FALSE),W79)</f>
        <v>13779.48</v>
      </c>
      <c r="L79" s="237">
        <f>IF(Init!$R$9="No",X79,IF(TOCA_previous!AA79=0,SUM(LS_previous!D80:AA80),0))</f>
        <v>0</v>
      </c>
      <c r="M79" s="218">
        <f>+TOCA_previous!$D79*SUM('Charges_NonSlice &amp; Excl LS'!D79:I79)</f>
        <v>10681243.303144373</v>
      </c>
      <c r="N79" s="218">
        <f>IF(Init!$R$9="Yes",TOCA_previous!AB79*RT1SC!$C$3*VLOOKUP(Init!$R$3,Init!$K:$M,3,FALSE),Z79)</f>
        <v>352778.86855562404</v>
      </c>
      <c r="O79" s="219">
        <f t="shared" si="3"/>
        <v>30.277446454988613</v>
      </c>
      <c r="P79" s="217">
        <f>(TOCA_current!AI79-(TOCA_current!AI79/TOCA_current!AF79)*LDD_current!D80)*Rates_current!$E$74*100*12</f>
        <v>13822868.262537397</v>
      </c>
      <c r="Q79" s="218">
        <f>(TOCA_current!AI79-LDD_current!D80)*Rates_current!$E$75*100*12</f>
        <v>-1859673.0453755495</v>
      </c>
      <c r="R79" s="218"/>
      <c r="S79" s="218">
        <f>+SUMPRODUCT(LS_Demand_Rates_Restatement!$C$7:$Z$7,Demand_current!D80:AA80)-SUMPRODUCT(LS_Demand_Rates_Restatement!$C$7:$Z$7,LDD_current!BB80:BY80)</f>
        <v>-127265.83360428574</v>
      </c>
      <c r="T79" s="218">
        <f>-IRD!G80*Rates_current!$H$32</f>
        <v>0</v>
      </c>
      <c r="U79" s="218"/>
      <c r="V79" s="237">
        <f>+(TOCA_current!S79/SUMPRODUCT(TOCA_current!$D$4:$D$137,TOCA_current!$S$4:$S$137)-TOCA_current!AF79)*RT1SC!$C$4*VLOOKUP(Init!$R$4,Init!$K:$M,3,FALSE)</f>
        <v>36759.143433159188</v>
      </c>
      <c r="W79" s="237">
        <f>TOCA_current!X79*VLOOKUP(Init!$R$4,Init!$K:$M,3,FALSE)</f>
        <v>0</v>
      </c>
      <c r="X79" s="237">
        <f>IF(TOCA_current!AH79=0,SUM(LS_current!D80:AA80),0)</f>
        <v>0</v>
      </c>
      <c r="Y79" s="218">
        <f>TOCA_current!D79*SUM('Charges_NonSlice &amp; Excl LS'!P79:U79)</f>
        <v>11835929.383557562</v>
      </c>
      <c r="Z79" s="218">
        <f>TOCA_current!AI79*RT1SC!$C$4*VLOOKUP(Init!$R$4,Init!$K:$M,3,FALSE)</f>
        <v>362534.36598799203</v>
      </c>
      <c r="AA79" s="219">
        <f t="shared" si="4"/>
        <v>32.647744583611683</v>
      </c>
      <c r="AB79" s="224">
        <f ca="1">IF(TOCA_current!E79=1,"",AA79/O79-1+RAND()/1000000000)</f>
        <v>7.8285932854832069E-2</v>
      </c>
      <c r="AC79" s="235">
        <f t="shared" ca="1" si="5"/>
        <v>15</v>
      </c>
    </row>
    <row r="80" spans="2:29" x14ac:dyDescent="0.25">
      <c r="B80" s="27">
        <v>10239</v>
      </c>
      <c r="C80" s="28" t="s">
        <v>84</v>
      </c>
      <c r="D80" s="217">
        <f>IF(Init!$R$9="Yes",(TOCA_previous!AB80-(TOCA_previous!AB80/IF(TOCA_previous!Y80=0,1,TOCA_previous!Y80))*LDD_previous!D81),(TOCA_current!AI80-(TOCA_current!AI80/TOCA_current!AF80)*LDD_current!D81))*Rates_previous!$E$74*100*12</f>
        <v>4275959.9721623994</v>
      </c>
      <c r="E80" s="218">
        <f>IF(Init!$R$9="Yes",(TOCA_previous!AB80-LDD_previous!D81),(TOCA_current!AI80-LDD_current!D81))*Rates_previous!$E$75*100*12</f>
        <v>-657551.17117440002</v>
      </c>
      <c r="F80" s="218"/>
      <c r="G80" s="218">
        <f>+SUMPRODUCT(LS_Demand_Rates_Restatement!$C$6:$Z$6,IF(Init!$R$9="Yes",Demand_previous!D81:AA81,Demand_current!D81:AA81))-SUMPRODUCT(LS_Demand_Rates_Restatement!$C$6:$Z$6,IF(Init!$R$9="Yes",LDD_previous!BB81:BY81,LDD_current!BB81:BY81))</f>
        <v>144847.97969310582</v>
      </c>
      <c r="H80" s="218">
        <f>-IRD!C81*Rates_previous!$H$32</f>
        <v>0</v>
      </c>
      <c r="I80" s="218"/>
      <c r="J80" s="237">
        <f>IF(Init!$R$9="Yes",(TOCA_previous!S80/SUMPRODUCT(TOCA_previous!$D$4:$D$137,TOCA_previous!$S$4:$S$137)-TOCA_previous!Y80)*RT1SC!$C$3*VLOOKUP(Init!$R$3,Init!$K:$M,3,FALSE),V80)</f>
        <v>6386.0664132404781</v>
      </c>
      <c r="K80" s="237">
        <f>IF(Init!$R$9="Yes",TOCA_previous!W80*VLOOKUP(Init!$R$3,Init!$K:$M,3,FALSE),W80)</f>
        <v>0</v>
      </c>
      <c r="L80" s="237">
        <f>IF(Init!$R$9="No",X80,IF(TOCA_previous!AA80=0,SUM(LS_previous!D81:AA81),0))</f>
        <v>0</v>
      </c>
      <c r="M80" s="218">
        <f>+TOCA_previous!$D80*SUM('Charges_NonSlice &amp; Excl LS'!D80:I80)</f>
        <v>0</v>
      </c>
      <c r="N80" s="218">
        <f>IF(Init!$R$9="Yes",TOCA_previous!AB80*RT1SC!$C$3*VLOOKUP(Init!$R$3,Init!$K:$M,3,FALSE),Z80)</f>
        <v>121790.18153584799</v>
      </c>
      <c r="O80" s="219">
        <f t="shared" si="3"/>
        <v>0</v>
      </c>
      <c r="P80" s="217">
        <f>(TOCA_current!AI80-(TOCA_current!AI80/TOCA_current!AF80)*LDD_current!D81)*Rates_current!$E$74*100*12</f>
        <v>4525825.9984515607</v>
      </c>
      <c r="Q80" s="218">
        <f>(TOCA_current!AI80-LDD_current!D81)*Rates_current!$E$75*100*12</f>
        <v>-672811.46895840159</v>
      </c>
      <c r="R80" s="218"/>
      <c r="S80" s="218">
        <f>+SUMPRODUCT(LS_Demand_Rates_Restatement!$C$7:$Z$7,Demand_current!D81:AA81)-SUMPRODUCT(LS_Demand_Rates_Restatement!$C$7:$Z$7,LDD_current!BB81:BY81)</f>
        <v>-11905.915420430645</v>
      </c>
      <c r="T80" s="218">
        <f>-IRD!G81*Rates_current!$H$32</f>
        <v>0</v>
      </c>
      <c r="U80" s="218"/>
      <c r="V80" s="237">
        <f>+(TOCA_current!S80/SUMPRODUCT(TOCA_current!$D$4:$D$137,TOCA_current!$S$4:$S$137)-TOCA_current!AF80)*RT1SC!$C$4*VLOOKUP(Init!$R$4,Init!$K:$M,3,FALSE)</f>
        <v>1188.0963932431841</v>
      </c>
      <c r="W80" s="237">
        <f>TOCA_current!X80*VLOOKUP(Init!$R$4,Init!$K:$M,3,FALSE)</f>
        <v>0</v>
      </c>
      <c r="X80" s="237">
        <f>IF(TOCA_current!AH80=0,SUM(LS_current!D81:AA81),0)</f>
        <v>0</v>
      </c>
      <c r="Y80" s="218">
        <f>TOCA_current!D80*SUM('Charges_NonSlice &amp; Excl LS'!P80:U80)</f>
        <v>0</v>
      </c>
      <c r="Z80" s="218">
        <f>TOCA_current!AI80*RT1SC!$C$4*VLOOKUP(Init!$R$4,Init!$K:$M,3,FALSE)</f>
        <v>120593.29704623998</v>
      </c>
      <c r="AA80" s="219">
        <f t="shared" si="4"/>
        <v>0</v>
      </c>
      <c r="AB80" s="224" t="str">
        <f ca="1">IF(TOCA_current!E80=1,"",AA80/O80-1+RAND()/1000000000)</f>
        <v/>
      </c>
      <c r="AC80" s="235" t="str">
        <f t="shared" ca="1" si="5"/>
        <v/>
      </c>
    </row>
    <row r="81" spans="2:29" x14ac:dyDescent="0.25">
      <c r="B81" s="27">
        <v>10242</v>
      </c>
      <c r="C81" s="28" t="s">
        <v>85</v>
      </c>
      <c r="D81" s="217">
        <f>IF(Init!$R$9="Yes",(TOCA_previous!AB81-(TOCA_previous!AB81/IF(TOCA_previous!Y81=0,1,TOCA_previous!Y81))*LDD_previous!D82),(TOCA_current!AI81-(TOCA_current!AI81/TOCA_current!AF81)*LDD_current!D82))*Rates_previous!$E$74*100*12</f>
        <v>2836560.4053227995</v>
      </c>
      <c r="E81" s="218">
        <f>IF(Init!$R$9="Yes",(TOCA_previous!AB81-LDD_previous!D82),(TOCA_current!AI81-LDD_current!D82))*Rates_previous!$E$75*100*12</f>
        <v>-436202.30983679998</v>
      </c>
      <c r="F81" s="218"/>
      <c r="G81" s="218">
        <f>+SUMPRODUCT(LS_Demand_Rates_Restatement!$C$6:$Z$6,IF(Init!$R$9="Yes",Demand_previous!D82:AA82,Demand_current!D82:AA82))-SUMPRODUCT(LS_Demand_Rates_Restatement!$C$6:$Z$6,IF(Init!$R$9="Yes",LDD_previous!BB82:BY82,LDD_current!BB82:BY82))</f>
        <v>123245.64871687173</v>
      </c>
      <c r="H81" s="218">
        <f>-IRD!C82*Rates_previous!$H$32</f>
        <v>-375588.94</v>
      </c>
      <c r="I81" s="218"/>
      <c r="J81" s="237">
        <f>IF(Init!$R$9="Yes",(TOCA_previous!S81/SUMPRODUCT(TOCA_previous!$D$4:$D$137,TOCA_previous!$S$4:$S$137)-TOCA_previous!Y81)*RT1SC!$C$3*VLOOKUP(Init!$R$3,Init!$K:$M,3,FALSE),V81)</f>
        <v>3005.6805639356116</v>
      </c>
      <c r="K81" s="237">
        <f>IF(Init!$R$9="Yes",TOCA_previous!W81*VLOOKUP(Init!$R$3,Init!$K:$M,3,FALSE),W81)</f>
        <v>0</v>
      </c>
      <c r="L81" s="237">
        <f>IF(Init!$R$9="No",X81,IF(TOCA_previous!AA81=0,SUM(LS_previous!D82:AA82),0))</f>
        <v>2315.709870560017</v>
      </c>
      <c r="M81" s="218">
        <f>+TOCA_previous!$D81*SUM('Charges_NonSlice &amp; Excl LS'!D81:I81)</f>
        <v>2148014.8042028709</v>
      </c>
      <c r="N81" s="218">
        <f>IF(Init!$R$9="Yes",TOCA_previous!AB81*RT1SC!$C$3*VLOOKUP(Init!$R$3,Init!$K:$M,3,FALSE),Z81)</f>
        <v>80792.432331156</v>
      </c>
      <c r="O81" s="219">
        <f t="shared" si="3"/>
        <v>26.58683173936987</v>
      </c>
      <c r="P81" s="217">
        <f>(TOCA_current!AI81-(TOCA_current!AI81/TOCA_current!AF81)*LDD_current!D82)*Rates_current!$E$74*100*12</f>
        <v>3108886.6217846125</v>
      </c>
      <c r="Q81" s="218">
        <f>(TOCA_current!AI81-LDD_current!D82)*Rates_current!$E$75*100*12</f>
        <v>-462168.57995505526</v>
      </c>
      <c r="R81" s="218"/>
      <c r="S81" s="218">
        <f>+SUMPRODUCT(LS_Demand_Rates_Restatement!$C$7:$Z$7,Demand_current!D82:AA82)-SUMPRODUCT(LS_Demand_Rates_Restatement!$C$7:$Z$7,LDD_current!BB82:BY82)</f>
        <v>139032.1658121981</v>
      </c>
      <c r="T81" s="218">
        <f>-IRD!G82*Rates_current!$H$32</f>
        <v>-442068.18238000001</v>
      </c>
      <c r="U81" s="218"/>
      <c r="V81" s="237">
        <f>+(TOCA_current!S81/SUMPRODUCT(TOCA_current!$D$4:$D$137,TOCA_current!$S$4:$S$137)-TOCA_current!AF81)*RT1SC!$C$4*VLOOKUP(Init!$R$4,Init!$K:$M,3,FALSE)</f>
        <v>2.1971668298240323</v>
      </c>
      <c r="W81" s="237">
        <f>TOCA_current!X81*VLOOKUP(Init!$R$4,Init!$K:$M,3,FALSE)</f>
        <v>0</v>
      </c>
      <c r="X81" s="237">
        <f>IF(TOCA_current!AH81=0,SUM(LS_current!D82:AA82),0)</f>
        <v>252.77449611867723</v>
      </c>
      <c r="Y81" s="218">
        <f>TOCA_current!D81*SUM('Charges_NonSlice &amp; Excl LS'!P81:U81)</f>
        <v>2343682.0252617551</v>
      </c>
      <c r="Z81" s="218">
        <f>TOCA_current!AI81*RT1SC!$C$4*VLOOKUP(Init!$R$4,Init!$K:$M,3,FALSE)</f>
        <v>82857.286698911994</v>
      </c>
      <c r="AA81" s="219">
        <f t="shared" si="4"/>
        <v>28.285768441564599</v>
      </c>
      <c r="AB81" s="224">
        <f ca="1">IF(TOCA_current!E81=1,"",AA81/O81-1+RAND()/1000000000)</f>
        <v>6.3901435912111088E-2</v>
      </c>
      <c r="AC81" s="235">
        <f t="shared" ca="1" si="5"/>
        <v>113</v>
      </c>
    </row>
    <row r="82" spans="2:29" x14ac:dyDescent="0.25">
      <c r="B82" s="27">
        <v>10244</v>
      </c>
      <c r="C82" s="28" t="s">
        <v>86</v>
      </c>
      <c r="D82" s="217">
        <f>IF(Init!$R$9="Yes",(TOCA_previous!AB82-(TOCA_previous!AB82/IF(TOCA_previous!Y82=0,1,TOCA_previous!Y82))*LDD_previous!D83),(TOCA_current!AI82-(TOCA_current!AI82/TOCA_current!AF82)*LDD_current!D83))*Rates_previous!$E$74*100*12</f>
        <v>26955379.446038313</v>
      </c>
      <c r="E82" s="218">
        <f>IF(Init!$R$9="Yes",(TOCA_previous!AB82-LDD_previous!D83),(TOCA_current!AI82-LDD_current!D83))*Rates_previous!$E$75*100*12</f>
        <v>-4145160.7217055741</v>
      </c>
      <c r="F82" s="218"/>
      <c r="G82" s="218">
        <f>+SUMPRODUCT(LS_Demand_Rates_Restatement!$C$6:$Z$6,IF(Init!$R$9="Yes",Demand_previous!D83:AA83,Demand_current!D83:AA83))-SUMPRODUCT(LS_Demand_Rates_Restatement!$C$6:$Z$6,IF(Init!$R$9="Yes",LDD_previous!BB83:BY83,LDD_current!BB83:BY83))</f>
        <v>1127958.7810739838</v>
      </c>
      <c r="H82" s="218">
        <f>-IRD!C83*Rates_previous!$H$32</f>
        <v>0</v>
      </c>
      <c r="I82" s="218"/>
      <c r="J82" s="237">
        <f>IF(Init!$R$9="Yes",(TOCA_previous!S82/SUMPRODUCT(TOCA_previous!$D$4:$D$137,TOCA_previous!$S$4:$S$137)-TOCA_previous!Y82)*RT1SC!$C$3*VLOOKUP(Init!$R$3,Init!$K:$M,3,FALSE),V82)</f>
        <v>0.2353153675531475</v>
      </c>
      <c r="K82" s="237">
        <f>IF(Init!$R$9="Yes",TOCA_previous!W82*VLOOKUP(Init!$R$3,Init!$K:$M,3,FALSE),W82)</f>
        <v>21558.359999999997</v>
      </c>
      <c r="L82" s="237">
        <f>IF(Init!$R$9="No",X82,IF(TOCA_previous!AA82=0,SUM(LS_previous!D83:AA83),0))</f>
        <v>5907.1282804799994</v>
      </c>
      <c r="M82" s="218">
        <f>+TOCA_previous!$D82*SUM('Charges_NonSlice &amp; Excl LS'!D82:I82)</f>
        <v>23938177.505406722</v>
      </c>
      <c r="N82" s="218">
        <f>IF(Init!$R$9="Yes",TOCA_previous!AB82*RT1SC!$C$3*VLOOKUP(Init!$R$3,Init!$K:$M,3,FALSE),Z82)</f>
        <v>756828.29925334803</v>
      </c>
      <c r="O82" s="219">
        <f t="shared" si="3"/>
        <v>31.629601494847677</v>
      </c>
      <c r="P82" s="217">
        <f>(TOCA_current!AI82-(TOCA_current!AI82/TOCA_current!AF82)*LDD_current!D83)*Rates_current!$E$74*100*12</f>
        <v>28143106.803411186</v>
      </c>
      <c r="Q82" s="218">
        <f>(TOCA_current!AI82-LDD_current!D83)*Rates_current!$E$75*100*12</f>
        <v>-4183767.7886720742</v>
      </c>
      <c r="R82" s="218"/>
      <c r="S82" s="218">
        <f>+SUMPRODUCT(LS_Demand_Rates_Restatement!$C$7:$Z$7,Demand_current!D83:AA83)-SUMPRODUCT(LS_Demand_Rates_Restatement!$C$7:$Z$7,LDD_current!BB83:BY83)</f>
        <v>1238609.4807376163</v>
      </c>
      <c r="T82" s="218">
        <f>-IRD!G83*Rates_current!$H$32</f>
        <v>0</v>
      </c>
      <c r="U82" s="218"/>
      <c r="V82" s="237">
        <f>+(TOCA_current!S82/SUMPRODUCT(TOCA_current!$D$4:$D$137,TOCA_current!$S$4:$S$137)-TOCA_current!AF82)*RT1SC!$C$4*VLOOKUP(Init!$R$4,Init!$K:$M,3,FALSE)</f>
        <v>1.628111119390339</v>
      </c>
      <c r="W82" s="237">
        <f>TOCA_current!X82*VLOOKUP(Init!$R$4,Init!$K:$M,3,FALSE)</f>
        <v>35935.344000000005</v>
      </c>
      <c r="X82" s="237">
        <f>IF(TOCA_current!AH82=0,SUM(LS_current!D83:AA83),0)</f>
        <v>-1.2912976417064783</v>
      </c>
      <c r="Y82" s="218">
        <f>TOCA_current!D82*SUM('Charges_NonSlice &amp; Excl LS'!P82:U82)</f>
        <v>25197948.495476726</v>
      </c>
      <c r="Z82" s="218">
        <f>TOCA_current!AI82*RT1SC!$C$4*VLOOKUP(Init!$R$4,Init!$K:$M,3,FALSE)</f>
        <v>748377.71105918405</v>
      </c>
      <c r="AA82" s="219">
        <f t="shared" si="4"/>
        <v>33.670094823927748</v>
      </c>
      <c r="AB82" s="224">
        <f ca="1">IF(TOCA_current!E82=1,"",AA82/O82-1+RAND()/1000000000)</f>
        <v>6.4512141820717933E-2</v>
      </c>
      <c r="AC82" s="235">
        <f t="shared" ca="1" si="5"/>
        <v>111</v>
      </c>
    </row>
    <row r="83" spans="2:29" x14ac:dyDescent="0.25">
      <c r="B83" s="27">
        <v>10246</v>
      </c>
      <c r="C83" s="28" t="s">
        <v>87</v>
      </c>
      <c r="D83" s="217">
        <f>IF(Init!$R$9="Yes",(TOCA_previous!AB83-(TOCA_previous!AB83/IF(TOCA_previous!Y83=0,1,TOCA_previous!Y83))*LDD_previous!D84),(TOCA_current!AI83-(TOCA_current!AI83/TOCA_current!AF83)*LDD_current!D84))*Rates_previous!$E$74*100*12</f>
        <v>2797883.3414249998</v>
      </c>
      <c r="E83" s="218">
        <f>IF(Init!$R$9="Yes",(TOCA_previous!AB83-LDD_previous!D84),(TOCA_current!AI83-LDD_current!D84))*Rates_previous!$E$75*100*12</f>
        <v>-430254.60479999997</v>
      </c>
      <c r="F83" s="218"/>
      <c r="G83" s="218">
        <f>+SUMPRODUCT(LS_Demand_Rates_Restatement!$C$6:$Z$6,IF(Init!$R$9="Yes",Demand_previous!D84:AA84,Demand_current!D84:AA84))-SUMPRODUCT(LS_Demand_Rates_Restatement!$C$6:$Z$6,IF(Init!$R$9="Yes",LDD_previous!BB84:BY84,LDD_current!BB84:BY84))</f>
        <v>125880.26248893229</v>
      </c>
      <c r="H83" s="218">
        <f>-IRD!C84*Rates_previous!$H$32</f>
        <v>0</v>
      </c>
      <c r="I83" s="218"/>
      <c r="J83" s="237">
        <f>IF(Init!$R$9="Yes",(TOCA_previous!S83/SUMPRODUCT(TOCA_previous!$D$4:$D$137,TOCA_previous!$S$4:$S$137)-TOCA_previous!Y83)*RT1SC!$C$3*VLOOKUP(Init!$R$3,Init!$K:$M,3,FALSE),V83)</f>
        <v>-3.0894312633680219</v>
      </c>
      <c r="K83" s="237">
        <f>IF(Init!$R$9="Yes",TOCA_previous!W83*VLOOKUP(Init!$R$3,Init!$K:$M,3,FALSE),W83)</f>
        <v>0</v>
      </c>
      <c r="L83" s="237">
        <f>IF(Init!$R$9="No",X83,IF(TOCA_previous!AA83=0,SUM(LS_previous!D84:AA84),0))</f>
        <v>-5435.8624892799889</v>
      </c>
      <c r="M83" s="218">
        <f>+TOCA_previous!$D83*SUM('Charges_NonSlice &amp; Excl LS'!D83:I83)</f>
        <v>2493508.9991139323</v>
      </c>
      <c r="N83" s="218">
        <f>IF(Init!$R$9="Yes",TOCA_previous!AB83*RT1SC!$C$3*VLOOKUP(Init!$R$3,Init!$K:$M,3,FALSE),Z83)</f>
        <v>79053.284995271984</v>
      </c>
      <c r="O83" s="219">
        <f t="shared" si="3"/>
        <v>31.542130086852985</v>
      </c>
      <c r="P83" s="217">
        <f>(TOCA_current!AI83-(TOCA_current!AI83/TOCA_current!AF83)*LDD_current!D84)*Rates_current!$E$74*100*12</f>
        <v>2958426.5926499446</v>
      </c>
      <c r="Q83" s="218">
        <f>(TOCA_current!AI83-LDD_current!D84)*Rates_current!$E$75*100*12</f>
        <v>-439801.11968233291</v>
      </c>
      <c r="R83" s="218"/>
      <c r="S83" s="218">
        <f>+SUMPRODUCT(LS_Demand_Rates_Restatement!$C$7:$Z$7,Demand_current!D84:AA84)-SUMPRODUCT(LS_Demand_Rates_Restatement!$C$7:$Z$7,LDD_current!BB84:BY84)</f>
        <v>135682.64038339222</v>
      </c>
      <c r="T83" s="218">
        <f>-IRD!G84*Rates_current!$H$32</f>
        <v>0</v>
      </c>
      <c r="U83" s="218"/>
      <c r="V83" s="237">
        <f>+(TOCA_current!S83/SUMPRODUCT(TOCA_current!$D$4:$D$137,TOCA_current!$S$4:$S$137)-TOCA_current!AF83)*RT1SC!$C$4*VLOOKUP(Init!$R$4,Init!$K:$M,3,FALSE)</f>
        <v>-2.1279207911416522</v>
      </c>
      <c r="W83" s="237">
        <f>TOCA_current!X83*VLOOKUP(Init!$R$4,Init!$K:$M,3,FALSE)</f>
        <v>0</v>
      </c>
      <c r="X83" s="237">
        <f>IF(TOCA_current!AH83=0,SUM(LS_current!D84:AA84),0)</f>
        <v>-4551.6549308160666</v>
      </c>
      <c r="Y83" s="218">
        <f>TOCA_current!D83*SUM('Charges_NonSlice &amp; Excl LS'!P83:U83)</f>
        <v>2654308.1133510037</v>
      </c>
      <c r="Z83" s="218">
        <f>TOCA_current!AI83*RT1SC!$C$4*VLOOKUP(Init!$R$4,Init!$K:$M,3,FALSE)</f>
        <v>78170.955114815995</v>
      </c>
      <c r="AA83" s="219">
        <f t="shared" si="4"/>
        <v>33.955170554746417</v>
      </c>
      <c r="AB83" s="224">
        <f ca="1">IF(TOCA_current!E83=1,"",AA83/O83-1+RAND()/1000000000)</f>
        <v>7.6502140577958511E-2</v>
      </c>
      <c r="AC83" s="235">
        <f t="shared" ca="1" si="5"/>
        <v>42</v>
      </c>
    </row>
    <row r="84" spans="2:29" x14ac:dyDescent="0.25">
      <c r="B84" s="27">
        <v>10247</v>
      </c>
      <c r="C84" s="28" t="s">
        <v>88</v>
      </c>
      <c r="D84" s="217">
        <f>IF(Init!$R$9="Yes",(TOCA_previous!AB84-(TOCA_previous!AB84/IF(TOCA_previous!Y84=0,1,TOCA_previous!Y84))*LDD_previous!D85),(TOCA_current!AI84-(TOCA_current!AI84/TOCA_current!AF84)*LDD_current!D85))*Rates_previous!$E$74*100*12</f>
        <v>25203797.960889202</v>
      </c>
      <c r="E84" s="218">
        <f>IF(Init!$R$9="Yes",(TOCA_previous!AB84-LDD_previous!D85),(TOCA_current!AI84-LDD_current!D85))*Rates_previous!$E$75*100*12</f>
        <v>-3875804.9596157949</v>
      </c>
      <c r="F84" s="218"/>
      <c r="G84" s="218">
        <f>+SUMPRODUCT(LS_Demand_Rates_Restatement!$C$6:$Z$6,IF(Init!$R$9="Yes",Demand_previous!D85:AA85,Demand_current!D85:AA85))-SUMPRODUCT(LS_Demand_Rates_Restatement!$C$6:$Z$6,IF(Init!$R$9="Yes",LDD_previous!BB85:BY85,LDD_current!BB85:BY85))</f>
        <v>1248546.4748241848</v>
      </c>
      <c r="H84" s="218">
        <f>-IRD!C85*Rates_previous!$H$32</f>
        <v>0</v>
      </c>
      <c r="I84" s="218"/>
      <c r="J84" s="237">
        <f>IF(Init!$R$9="Yes",(TOCA_previous!S84/SUMPRODUCT(TOCA_previous!$D$4:$D$137,TOCA_previous!$S$4:$S$137)-TOCA_previous!Y84)*RT1SC!$C$3*VLOOKUP(Init!$R$3,Init!$K:$M,3,FALSE),V84)</f>
        <v>-0.7786540624002446</v>
      </c>
      <c r="K84" s="237">
        <f>IF(Init!$R$9="Yes",TOCA_previous!W84*VLOOKUP(Init!$R$3,Init!$K:$M,3,FALSE),W84)</f>
        <v>0</v>
      </c>
      <c r="L84" s="237">
        <f>IF(Init!$R$9="No",X84,IF(TOCA_previous!AA84=0,SUM(LS_previous!D85:AA85),0))</f>
        <v>3484.4802452800031</v>
      </c>
      <c r="M84" s="218">
        <f>+TOCA_previous!$D84*SUM('Charges_NonSlice &amp; Excl LS'!D84:I84)</f>
        <v>22576539.476097595</v>
      </c>
      <c r="N84" s="218">
        <f>IF(Init!$R$9="Yes",TOCA_previous!AB84*RT1SC!$C$3*VLOOKUP(Init!$R$3,Init!$K:$M,3,FALSE),Z84)</f>
        <v>703095.50342782808</v>
      </c>
      <c r="O84" s="219">
        <f t="shared" si="3"/>
        <v>32.110203188655511</v>
      </c>
      <c r="P84" s="217">
        <f>(TOCA_current!AI84-(TOCA_current!AI84/TOCA_current!AF84)*LDD_current!D85)*Rates_current!$E$74*100*12</f>
        <v>26640322.847557805</v>
      </c>
      <c r="Q84" s="218">
        <f>(TOCA_current!AI84-LDD_current!D85)*Rates_current!$E$75*100*12</f>
        <v>-3960363.2032525819</v>
      </c>
      <c r="R84" s="218"/>
      <c r="S84" s="218">
        <f>+SUMPRODUCT(LS_Demand_Rates_Restatement!$C$7:$Z$7,Demand_current!D85:AA85)-SUMPRODUCT(LS_Demand_Rates_Restatement!$C$7:$Z$7,LDD_current!BB85:BY85)</f>
        <v>1328054.7574829273</v>
      </c>
      <c r="T84" s="218">
        <f>-IRD!G85*Rates_current!$H$32</f>
        <v>0</v>
      </c>
      <c r="U84" s="218"/>
      <c r="V84" s="237">
        <f>+(TOCA_current!S84/SUMPRODUCT(TOCA_current!$D$4:$D$137,TOCA_current!$S$4:$S$137)-TOCA_current!AF84)*RT1SC!$C$4*VLOOKUP(Init!$R$4,Init!$K:$M,3,FALSE)</f>
        <v>-0.59107193110050871</v>
      </c>
      <c r="W84" s="237">
        <f>TOCA_current!X84*VLOOKUP(Init!$R$4,Init!$K:$M,3,FALSE)</f>
        <v>0</v>
      </c>
      <c r="X84" s="237">
        <f>IF(TOCA_current!AH84=0,SUM(LS_current!D85:AA85),0)</f>
        <v>17807.29700326304</v>
      </c>
      <c r="Y84" s="218">
        <f>TOCA_current!D84*SUM('Charges_NonSlice &amp; Excl LS'!P84:U84)</f>
        <v>24008014.401788149</v>
      </c>
      <c r="Z84" s="218">
        <f>TOCA_current!AI84*RT1SC!$C$4*VLOOKUP(Init!$R$4,Init!$K:$M,3,FALSE)</f>
        <v>695245.50663321593</v>
      </c>
      <c r="AA84" s="219">
        <f t="shared" si="4"/>
        <v>34.531707393621211</v>
      </c>
      <c r="AB84" s="224">
        <f ca="1">IF(TOCA_current!E84=1,"",AA84/O84-1+RAND()/1000000000)</f>
        <v>7.5412298157892438E-2</v>
      </c>
      <c r="AC84" s="235">
        <f t="shared" ca="1" si="5"/>
        <v>57</v>
      </c>
    </row>
    <row r="85" spans="2:29" x14ac:dyDescent="0.25">
      <c r="B85" s="27">
        <v>10256</v>
      </c>
      <c r="C85" s="28" t="s">
        <v>89</v>
      </c>
      <c r="D85" s="217">
        <f>IF(Init!$R$9="Yes",(TOCA_previous!AB85-(TOCA_previous!AB85/IF(TOCA_previous!Y85=0,1,TOCA_previous!Y85))*LDD_previous!D86),(TOCA_current!AI85-(TOCA_current!AI85/TOCA_current!AF85)*LDD_current!D86))*Rates_previous!$E$74*100*12</f>
        <v>14513486.778842989</v>
      </c>
      <c r="E85" s="218">
        <f>IF(Init!$R$9="Yes",(TOCA_previous!AB85-LDD_previous!D86),(TOCA_current!AI85-LDD_current!D86))*Rates_previous!$E$75*100*12</f>
        <v>-2231863.7899751426</v>
      </c>
      <c r="F85" s="218"/>
      <c r="G85" s="218">
        <f>+SUMPRODUCT(LS_Demand_Rates_Restatement!$C$6:$Z$6,IF(Init!$R$9="Yes",Demand_previous!D86:AA86,Demand_current!D86:AA86))-SUMPRODUCT(LS_Demand_Rates_Restatement!$C$6:$Z$6,IF(Init!$R$9="Yes",LDD_previous!BB86:BY86,LDD_current!BB86:BY86))</f>
        <v>693330.83031169605</v>
      </c>
      <c r="H85" s="218">
        <f>-IRD!C86*Rates_previous!$H$32</f>
        <v>-414893.14000000007</v>
      </c>
      <c r="I85" s="218"/>
      <c r="J85" s="237">
        <f>IF(Init!$R$9="Yes",(TOCA_previous!S85/SUMPRODUCT(TOCA_previous!$D$4:$D$137,TOCA_previous!$S$4:$S$137)-TOCA_previous!Y85)*RT1SC!$C$3*VLOOKUP(Init!$R$3,Init!$K:$M,3,FALSE),V85)</f>
        <v>-2.5632840591224806</v>
      </c>
      <c r="K85" s="237">
        <f>IF(Init!$R$9="Yes",TOCA_previous!W85*VLOOKUP(Init!$R$3,Init!$K:$M,3,FALSE),W85)</f>
        <v>0</v>
      </c>
      <c r="L85" s="237">
        <f>IF(Init!$R$9="No",X85,IF(TOCA_previous!AA85=0,SUM(LS_previous!D86:AA86),0))</f>
        <v>-11585.864155679945</v>
      </c>
      <c r="M85" s="218">
        <f>+TOCA_previous!$D85*SUM('Charges_NonSlice &amp; Excl LS'!D85:I85)</f>
        <v>12560060.679179542</v>
      </c>
      <c r="N85" s="218">
        <f>IF(Init!$R$9="Yes",TOCA_previous!AB85*RT1SC!$C$3*VLOOKUP(Init!$R$3,Init!$K:$M,3,FALSE),Z85)</f>
        <v>411205.49213713198</v>
      </c>
      <c r="O85" s="219">
        <f t="shared" si="3"/>
        <v>30.544486684508865</v>
      </c>
      <c r="P85" s="217">
        <f>(TOCA_current!AI85-(TOCA_current!AI85/TOCA_current!AF85)*LDD_current!D86)*Rates_current!$E$74*100*12</f>
        <v>15057645.2320856</v>
      </c>
      <c r="Q85" s="218">
        <f>(TOCA_current!AI85-LDD_current!D86)*Rates_current!$E$75*100*12</f>
        <v>-2238476.7799557764</v>
      </c>
      <c r="R85" s="218"/>
      <c r="S85" s="218">
        <f>+SUMPRODUCT(LS_Demand_Rates_Restatement!$C$7:$Z$7,Demand_current!D86:AA86)-SUMPRODUCT(LS_Demand_Rates_Restatement!$C$7:$Z$7,LDD_current!BB86:BY86)</f>
        <v>709818.54839595011</v>
      </c>
      <c r="T85" s="218">
        <f>-IRD!G86*Rates_current!$H$32</f>
        <v>-488329.22578000004</v>
      </c>
      <c r="U85" s="218"/>
      <c r="V85" s="237">
        <f>+(TOCA_current!S85/SUMPRODUCT(TOCA_current!$D$4:$D$137,TOCA_current!$S$4:$S$137)-TOCA_current!AF85)*RT1SC!$C$4*VLOOKUP(Init!$R$4,Init!$K:$M,3,FALSE)</f>
        <v>7537.1605562093373</v>
      </c>
      <c r="W85" s="237">
        <f>TOCA_current!X85*VLOOKUP(Init!$R$4,Init!$K:$M,3,FALSE)</f>
        <v>0</v>
      </c>
      <c r="X85" s="237">
        <f>IF(TOCA_current!AH85=0,SUM(LS_current!D86:AA86),0)</f>
        <v>555.13726750681781</v>
      </c>
      <c r="Y85" s="218">
        <f>TOCA_current!D85*SUM('Charges_NonSlice &amp; Excl LS'!P85:U85)</f>
        <v>13040657.774745774</v>
      </c>
      <c r="Z85" s="218">
        <f>TOCA_current!AI85*RT1SC!$C$4*VLOOKUP(Init!$R$4,Init!$K:$M,3,FALSE)</f>
        <v>399074.25767183997</v>
      </c>
      <c r="AA85" s="219">
        <f t="shared" si="4"/>
        <v>32.67727126982254</v>
      </c>
      <c r="AB85" s="224">
        <f ca="1">IF(TOCA_current!E85=1,"",AA85/O85-1+RAND()/1000000000)</f>
        <v>6.9825517946379756E-2</v>
      </c>
      <c r="AC85" s="235">
        <f t="shared" ca="1" si="5"/>
        <v>100</v>
      </c>
    </row>
    <row r="86" spans="2:29" x14ac:dyDescent="0.25">
      <c r="B86" s="27">
        <v>10258</v>
      </c>
      <c r="C86" s="28" t="s">
        <v>90</v>
      </c>
      <c r="D86" s="217">
        <f>IF(Init!$R$9="Yes",(TOCA_previous!AB86-(TOCA_previous!AB86/IF(TOCA_previous!Y86=0,1,TOCA_previous!Y86))*LDD_previous!D87),(TOCA_current!AI86-(TOCA_current!AI86/TOCA_current!AF86)*LDD_current!D87))*Rates_previous!$E$74*100*12</f>
        <v>11561924.1133902</v>
      </c>
      <c r="E86" s="218">
        <f>IF(Init!$R$9="Yes",(TOCA_previous!AB86-LDD_previous!D87),(TOCA_current!AI86-LDD_current!D87))*Rates_previous!$E$75*100*12</f>
        <v>-1777976.5926912003</v>
      </c>
      <c r="F86" s="218"/>
      <c r="G86" s="218">
        <f>+SUMPRODUCT(LS_Demand_Rates_Restatement!$C$6:$Z$6,IF(Init!$R$9="Yes",Demand_previous!D87:AA87,Demand_current!D87:AA87))-SUMPRODUCT(LS_Demand_Rates_Restatement!$C$6:$Z$6,IF(Init!$R$9="Yes",LDD_previous!BB87:BY87,LDD_current!BB87:BY87))</f>
        <v>768827.81813752628</v>
      </c>
      <c r="H86" s="218">
        <f>-IRD!C87*Rates_previous!$H$32</f>
        <v>-183870.22</v>
      </c>
      <c r="I86" s="218"/>
      <c r="J86" s="237">
        <f>IF(Init!$R$9="Yes",(TOCA_previous!S86/SUMPRODUCT(TOCA_previous!$D$4:$D$137,TOCA_previous!$S$4:$S$137)-TOCA_previous!Y86)*RT1SC!$C$3*VLOOKUP(Init!$R$3,Init!$K:$M,3,FALSE),V86)</f>
        <v>6291.5304078813306</v>
      </c>
      <c r="K86" s="237">
        <f>IF(Init!$R$9="Yes",TOCA_previous!W86*VLOOKUP(Init!$R$3,Init!$K:$M,3,FALSE),W86)</f>
        <v>0</v>
      </c>
      <c r="L86" s="237">
        <f>IF(Init!$R$9="No",X86,IF(TOCA_previous!AA86=0,SUM(LS_previous!D87:AA87),0))</f>
        <v>-3113.2291988799825</v>
      </c>
      <c r="M86" s="218">
        <f>+TOCA_previous!$D86*SUM('Charges_NonSlice &amp; Excl LS'!D86:I86)</f>
        <v>10368905.118836526</v>
      </c>
      <c r="N86" s="218">
        <f>IF(Init!$R$9="Yes",TOCA_previous!AB86*RT1SC!$C$3*VLOOKUP(Init!$R$3,Init!$K:$M,3,FALSE),Z86)</f>
        <v>327551.88193081203</v>
      </c>
      <c r="O86" s="219">
        <f t="shared" si="3"/>
        <v>31.655764142508342</v>
      </c>
      <c r="P86" s="217">
        <f>(TOCA_current!AI86-(TOCA_current!AI86/TOCA_current!AF86)*LDD_current!D87)*Rates_current!$E$74*100*12</f>
        <v>12241916.491022684</v>
      </c>
      <c r="Q86" s="218">
        <f>(TOCA_current!AI86-LDD_current!D87)*Rates_current!$E$75*100*12</f>
        <v>-1819889.1914998591</v>
      </c>
      <c r="R86" s="218"/>
      <c r="S86" s="218">
        <f>+SUMPRODUCT(LS_Demand_Rates_Restatement!$C$7:$Z$7,Demand_current!D87:AA87)-SUMPRODUCT(LS_Demand_Rates_Restatement!$C$7:$Z$7,LDD_current!BB87:BY87)</f>
        <v>829905.75650099327</v>
      </c>
      <c r="T86" s="218">
        <f>-IRD!G87*Rates_current!$H$32</f>
        <v>-216415.24893999999</v>
      </c>
      <c r="U86" s="218"/>
      <c r="V86" s="237">
        <f>+(TOCA_current!S86/SUMPRODUCT(TOCA_current!$D$4:$D$137,TOCA_current!$S$4:$S$137)-TOCA_current!AF86)*RT1SC!$C$4*VLOOKUP(Init!$R$4,Init!$K:$M,3,FALSE)</f>
        <v>5671.6143198668124</v>
      </c>
      <c r="W86" s="237">
        <f>TOCA_current!X86*VLOOKUP(Init!$R$4,Init!$K:$M,3,FALSE)</f>
        <v>0</v>
      </c>
      <c r="X86" s="237">
        <f>IF(TOCA_current!AH86=0,SUM(LS_current!D87:AA87),0)</f>
        <v>-2.288190723858861</v>
      </c>
      <c r="Y86" s="218">
        <f>TOCA_current!D86*SUM('Charges_NonSlice &amp; Excl LS'!P86:U86)</f>
        <v>11035517.807083817</v>
      </c>
      <c r="Z86" s="218">
        <f>TOCA_current!AI86*RT1SC!$C$4*VLOOKUP(Init!$R$4,Init!$K:$M,3,FALSE)</f>
        <v>324448.72095441597</v>
      </c>
      <c r="AA86" s="219">
        <f t="shared" si="4"/>
        <v>34.01313395417661</v>
      </c>
      <c r="AB86" s="224">
        <f ca="1">IF(TOCA_current!E86=1,"",AA86/O86-1+RAND()/1000000000)</f>
        <v>7.4468896265043355E-2</v>
      </c>
      <c r="AC86" s="235">
        <f t="shared" ca="1" si="5"/>
        <v>80</v>
      </c>
    </row>
    <row r="87" spans="2:29" x14ac:dyDescent="0.25">
      <c r="B87" s="27">
        <v>10259</v>
      </c>
      <c r="C87" s="28" t="s">
        <v>91</v>
      </c>
      <c r="D87" s="217">
        <f>IF(Init!$R$9="Yes",(TOCA_previous!AB87-(TOCA_previous!AB87/IF(TOCA_previous!Y87=0,1,TOCA_previous!Y87))*LDD_previous!D88),(TOCA_current!AI87-(TOCA_current!AI87/TOCA_current!AF87)*LDD_current!D88))*Rates_previous!$E$74*100*12</f>
        <v>8326991.5266066715</v>
      </c>
      <c r="E87" s="218">
        <f>IF(Init!$R$9="Yes",(TOCA_previous!AB87-LDD_previous!D88),(TOCA_current!AI87-LDD_current!D88))*Rates_previous!$E$75*100*12</f>
        <v>-1280513.1634360321</v>
      </c>
      <c r="F87" s="218"/>
      <c r="G87" s="218">
        <f>+SUMPRODUCT(LS_Demand_Rates_Restatement!$C$6:$Z$6,IF(Init!$R$9="Yes",Demand_previous!D88:AA88,Demand_current!D88:AA88))-SUMPRODUCT(LS_Demand_Rates_Restatement!$C$6:$Z$6,IF(Init!$R$9="Yes",LDD_previous!BB88:BY88,LDD_current!BB88:BY88))</f>
        <v>597227.39785455819</v>
      </c>
      <c r="H87" s="218">
        <f>-IRD!C88*Rates_previous!$H$32</f>
        <v>0</v>
      </c>
      <c r="I87" s="218"/>
      <c r="J87" s="237">
        <f>IF(Init!$R$9="Yes",(TOCA_previous!S87/SUMPRODUCT(TOCA_previous!$D$4:$D$137,TOCA_previous!$S$4:$S$137)-TOCA_previous!Y87)*RT1SC!$C$3*VLOOKUP(Init!$R$3,Init!$K:$M,3,FALSE),V87)</f>
        <v>0.31897332065594819</v>
      </c>
      <c r="K87" s="237">
        <f>IF(Init!$R$9="Yes",TOCA_previous!W87*VLOOKUP(Init!$R$3,Init!$K:$M,3,FALSE),W87)</f>
        <v>0</v>
      </c>
      <c r="L87" s="237">
        <f>IF(Init!$R$9="No",X87,IF(TOCA_previous!AA87=0,SUM(LS_previous!D88:AA88),0))</f>
        <v>-45.512254239984941</v>
      </c>
      <c r="M87" s="218">
        <f>+TOCA_previous!$D87*SUM('Charges_NonSlice &amp; Excl LS'!D87:I87)</f>
        <v>7643705.7610251978</v>
      </c>
      <c r="N87" s="218">
        <f>IF(Init!$R$9="Yes",TOCA_previous!AB87*RT1SC!$C$3*VLOOKUP(Init!$R$3,Init!$K:$M,3,FALSE),Z87)</f>
        <v>237378.02759067601</v>
      </c>
      <c r="O87" s="219">
        <f t="shared" si="3"/>
        <v>32.200561436148</v>
      </c>
      <c r="P87" s="217">
        <f>(TOCA_current!AI87-(TOCA_current!AI87/TOCA_current!AF87)*LDD_current!D88)*Rates_current!$E$74*100*12</f>
        <v>8814716.8200001884</v>
      </c>
      <c r="Q87" s="218">
        <f>(TOCA_current!AI87-LDD_current!D88)*Rates_current!$E$75*100*12</f>
        <v>-1310400.0405993806</v>
      </c>
      <c r="R87" s="218"/>
      <c r="S87" s="218">
        <f>+SUMPRODUCT(LS_Demand_Rates_Restatement!$C$7:$Z$7,Demand_current!D88:AA88)-SUMPRODUCT(LS_Demand_Rates_Restatement!$C$7:$Z$7,LDD_current!BB88:BY88)</f>
        <v>650218.66284693405</v>
      </c>
      <c r="T87" s="218">
        <f>-IRD!G88*Rates_current!$H$32</f>
        <v>0</v>
      </c>
      <c r="U87" s="218"/>
      <c r="V87" s="237">
        <f>+(TOCA_current!S87/SUMPRODUCT(TOCA_current!$D$4:$D$137,TOCA_current!$S$4:$S$137)-TOCA_current!AF87)*RT1SC!$C$4*VLOOKUP(Init!$R$4,Init!$K:$M,3,FALSE)</f>
        <v>1108.7717812180424</v>
      </c>
      <c r="W87" s="237">
        <f>TOCA_current!X87*VLOOKUP(Init!$R$4,Init!$K:$M,3,FALSE)</f>
        <v>0</v>
      </c>
      <c r="X87" s="237">
        <f>IF(TOCA_current!AH87=0,SUM(LS_current!D88:AA88),0)</f>
        <v>3720.8437175878198</v>
      </c>
      <c r="Y87" s="218">
        <f>TOCA_current!D87*SUM('Charges_NonSlice &amp; Excl LS'!P87:U87)</f>
        <v>8154535.4422477419</v>
      </c>
      <c r="Z87" s="218">
        <f>TOCA_current!AI87*RT1SC!$C$4*VLOOKUP(Init!$R$4,Init!$K:$M,3,FALSE)</f>
        <v>233617.30983230399</v>
      </c>
      <c r="AA87" s="219">
        <f t="shared" si="4"/>
        <v>34.905527540323362</v>
      </c>
      <c r="AB87" s="224">
        <f ca="1">IF(TOCA_current!E87=1,"",AA87/O87-1+RAND()/1000000000)</f>
        <v>8.4003694440631591E-2</v>
      </c>
      <c r="AC87" s="235">
        <f t="shared" ca="1" si="5"/>
        <v>3</v>
      </c>
    </row>
    <row r="88" spans="2:29" x14ac:dyDescent="0.25">
      <c r="B88" s="27">
        <v>10260</v>
      </c>
      <c r="C88" s="28" t="s">
        <v>92</v>
      </c>
      <c r="D88" s="217">
        <f>IF(Init!$R$9="Yes",(TOCA_previous!AB88-(TOCA_previous!AB88/IF(TOCA_previous!Y88=0,1,TOCA_previous!Y88))*LDD_previous!D89),(TOCA_current!AI88-(TOCA_current!AI88/TOCA_current!AF88)*LDD_current!D89))*Rates_previous!$E$74*100*12</f>
        <v>8728725.3451200016</v>
      </c>
      <c r="E88" s="218">
        <f>IF(Init!$R$9="Yes",(TOCA_previous!AB88-LDD_previous!D89),(TOCA_current!AI88-LDD_current!D89))*Rates_previous!$E$75*100*12</f>
        <v>-1342291.2307200001</v>
      </c>
      <c r="F88" s="218"/>
      <c r="G88" s="218">
        <f>+SUMPRODUCT(LS_Demand_Rates_Restatement!$C$6:$Z$6,IF(Init!$R$9="Yes",Demand_previous!D89:AA89,Demand_current!D89:AA89))-SUMPRODUCT(LS_Demand_Rates_Restatement!$C$6:$Z$6,IF(Init!$R$9="Yes",LDD_previous!BB89:BY89,LDD_current!BB89:BY89))</f>
        <v>454087.58552371798</v>
      </c>
      <c r="H88" s="218">
        <f>-IRD!C89*Rates_previous!$H$32</f>
        <v>0</v>
      </c>
      <c r="I88" s="218"/>
      <c r="J88" s="237">
        <f>IF(Init!$R$9="Yes",(TOCA_previous!S88/SUMPRODUCT(TOCA_previous!$D$4:$D$137,TOCA_previous!$S$4:$S$137)-TOCA_previous!Y88)*RT1SC!$C$3*VLOOKUP(Init!$R$3,Init!$K:$M,3,FALSE),V88)</f>
        <v>-1.7830969977407671</v>
      </c>
      <c r="K88" s="237">
        <f>IF(Init!$R$9="Yes",TOCA_previous!W88*VLOOKUP(Init!$R$3,Init!$K:$M,3,FALSE),W88)</f>
        <v>0</v>
      </c>
      <c r="L88" s="237">
        <f>IF(Init!$R$9="No",X88,IF(TOCA_previous!AA88=0,SUM(LS_previous!D89:AA89),0))</f>
        <v>-5834.783375679991</v>
      </c>
      <c r="M88" s="218">
        <f>+TOCA_previous!$D88*SUM('Charges_NonSlice &amp; Excl LS'!D88:I88)</f>
        <v>7840521.6999237193</v>
      </c>
      <c r="N88" s="218">
        <f>IF(Init!$R$9="Yes",TOCA_previous!AB88*RT1SC!$C$3*VLOOKUP(Init!$R$3,Init!$K:$M,3,FALSE),Z88)</f>
        <v>231213.09312763202</v>
      </c>
      <c r="O88" s="219">
        <f t="shared" si="3"/>
        <v>33.910370705501833</v>
      </c>
      <c r="P88" s="217">
        <f>(TOCA_current!AI88-(TOCA_current!AI88/TOCA_current!AF88)*LDD_current!D89)*Rates_current!$E$74*100*12</f>
        <v>9095069.1137020588</v>
      </c>
      <c r="Q88" s="218">
        <f>(TOCA_current!AI88-LDD_current!D89)*Rates_current!$E$75*100*12</f>
        <v>-1352077.3473751931</v>
      </c>
      <c r="R88" s="218"/>
      <c r="S88" s="218">
        <f>+SUMPRODUCT(LS_Demand_Rates_Restatement!$C$7:$Z$7,Demand_current!D89:AA89)-SUMPRODUCT(LS_Demand_Rates_Restatement!$C$7:$Z$7,LDD_current!BB89:BY89)</f>
        <v>487185.83856812667</v>
      </c>
      <c r="T88" s="218">
        <f>-IRD!G89*Rates_current!$H$32</f>
        <v>0</v>
      </c>
      <c r="U88" s="218"/>
      <c r="V88" s="237">
        <f>+(TOCA_current!S88/SUMPRODUCT(TOCA_current!$D$4:$D$137,TOCA_current!$S$4:$S$137)-TOCA_current!AF88)*RT1SC!$C$4*VLOOKUP(Init!$R$4,Init!$K:$M,3,FALSE)</f>
        <v>3250.5588315895288</v>
      </c>
      <c r="W88" s="237">
        <f>TOCA_current!X88*VLOOKUP(Init!$R$4,Init!$K:$M,3,FALSE)</f>
        <v>0</v>
      </c>
      <c r="X88" s="237">
        <f>IF(TOCA_current!AH88=0,SUM(LS_current!D89:AA89),0)</f>
        <v>4.3756215493704076</v>
      </c>
      <c r="Y88" s="218">
        <f>TOCA_current!D88*SUM('Charges_NonSlice &amp; Excl LS'!P88:U88)</f>
        <v>8230177.604894992</v>
      </c>
      <c r="Z88" s="218">
        <f>TOCA_current!AI88*RT1SC!$C$4*VLOOKUP(Init!$R$4,Init!$K:$M,3,FALSE)</f>
        <v>225379.42590895199</v>
      </c>
      <c r="AA88" s="219">
        <f t="shared" si="4"/>
        <v>36.51698717264366</v>
      </c>
      <c r="AB88" s="224">
        <f ca="1">IF(TOCA_current!E88=1,"",AA88/O88-1+RAND()/1000000000)</f>
        <v>7.6867826358879884E-2</v>
      </c>
      <c r="AC88" s="235">
        <f t="shared" ca="1" si="5"/>
        <v>32</v>
      </c>
    </row>
    <row r="89" spans="2:29" x14ac:dyDescent="0.25">
      <c r="B89" s="27">
        <v>10273</v>
      </c>
      <c r="C89" s="28" t="s">
        <v>93</v>
      </c>
      <c r="D89" s="217">
        <f>IF(Init!$R$9="Yes",(TOCA_previous!AB89-(TOCA_previous!AB89/IF(TOCA_previous!Y89=0,1,TOCA_previous!Y89))*LDD_previous!D90),(TOCA_current!AI89-(TOCA_current!AI89/TOCA_current!AF89)*LDD_current!D90))*Rates_previous!$E$74*100*12</f>
        <v>1802772.6471482401</v>
      </c>
      <c r="E89" s="218">
        <f>IF(Init!$R$9="Yes",(TOCA_previous!AB89-LDD_previous!D90),(TOCA_current!AI89-LDD_current!D90))*Rates_previous!$E$75*100*12</f>
        <v>-277227.86770944</v>
      </c>
      <c r="F89" s="218"/>
      <c r="G89" s="218">
        <f>+SUMPRODUCT(LS_Demand_Rates_Restatement!$C$6:$Z$6,IF(Init!$R$9="Yes",Demand_previous!D90:AA90,Demand_current!D90:AA90))-SUMPRODUCT(LS_Demand_Rates_Restatement!$C$6:$Z$6,IF(Init!$R$9="Yes",LDD_previous!BB90:BY90,LDD_current!BB90:BY90))</f>
        <v>212213.34790827593</v>
      </c>
      <c r="H89" s="218">
        <f>-IRD!C90*Rates_previous!$H$32</f>
        <v>-95220.25</v>
      </c>
      <c r="I89" s="218"/>
      <c r="J89" s="237">
        <f>IF(Init!$R$9="Yes",(TOCA_previous!S89/SUMPRODUCT(TOCA_previous!$D$4:$D$137,TOCA_previous!$S$4:$S$137)-TOCA_previous!Y89)*RT1SC!$C$3*VLOOKUP(Init!$R$3,Init!$K:$M,3,FALSE),V89)</f>
        <v>-1.5439491321189343</v>
      </c>
      <c r="K89" s="237">
        <f>IF(Init!$R$9="Yes",TOCA_previous!W89*VLOOKUP(Init!$R$3,Init!$K:$M,3,FALSE),W89)</f>
        <v>0</v>
      </c>
      <c r="L89" s="237">
        <f>IF(Init!$R$9="No",X89,IF(TOCA_previous!AA89=0,SUM(LS_previous!D90:AA90),0))</f>
        <v>16754.858368000005</v>
      </c>
      <c r="M89" s="218">
        <f>+TOCA_previous!$D89*SUM('Charges_NonSlice &amp; Excl LS'!D89:I89)</f>
        <v>1642537.8773470761</v>
      </c>
      <c r="N89" s="218">
        <f>IF(Init!$R$9="Yes",TOCA_previous!AB89*RT1SC!$C$3*VLOOKUP(Init!$R$3,Init!$K:$M,3,FALSE),Z89)</f>
        <v>51738.074866800001</v>
      </c>
      <c r="O89" s="219">
        <f t="shared" si="3"/>
        <v>31.747178099993093</v>
      </c>
      <c r="P89" s="217">
        <f>(TOCA_current!AI89-(TOCA_current!AI89/TOCA_current!AF89)*LDD_current!D90)*Rates_current!$E$74*100*12</f>
        <v>1893904.1602151152</v>
      </c>
      <c r="Q89" s="218">
        <f>(TOCA_current!AI89-LDD_current!D90)*Rates_current!$E$75*100*12</f>
        <v>-281548.70305149182</v>
      </c>
      <c r="R89" s="218"/>
      <c r="S89" s="218">
        <f>+SUMPRODUCT(LS_Demand_Rates_Restatement!$C$7:$Z$7,Demand_current!D90:AA90)-SUMPRODUCT(LS_Demand_Rates_Restatement!$C$7:$Z$7,LDD_current!BB90:BY90)</f>
        <v>231018.89935068178</v>
      </c>
      <c r="T89" s="218">
        <f>-IRD!G90*Rates_current!$H$32</f>
        <v>-112074.23424999999</v>
      </c>
      <c r="U89" s="218"/>
      <c r="V89" s="237">
        <f>+(TOCA_current!S89/SUMPRODUCT(TOCA_current!$D$4:$D$137,TOCA_current!$S$4:$S$137)-TOCA_current!AF89)*RT1SC!$C$4*VLOOKUP(Init!$R$4,Init!$K:$M,3,FALSE)</f>
        <v>0.94818023177400312</v>
      </c>
      <c r="W89" s="237">
        <f>TOCA_current!X89*VLOOKUP(Init!$R$4,Init!$K:$M,3,FALSE)</f>
        <v>9205.6319999999996</v>
      </c>
      <c r="X89" s="237">
        <f>IF(TOCA_current!AH89=0,SUM(LS_current!D90:AA90),0)</f>
        <v>8131.4549746542698</v>
      </c>
      <c r="Y89" s="218">
        <f>TOCA_current!D89*SUM('Charges_NonSlice &amp; Excl LS'!P89:U89)</f>
        <v>1731300.1222643051</v>
      </c>
      <c r="Z89" s="218">
        <f>TOCA_current!AI89*RT1SC!$C$4*VLOOKUP(Init!$R$4,Init!$K:$M,3,FALSE)</f>
        <v>51157.075145759998</v>
      </c>
      <c r="AA89" s="219">
        <f t="shared" si="4"/>
        <v>33.842828530195959</v>
      </c>
      <c r="AB89" s="224">
        <f ca="1">IF(TOCA_current!E89=1,"",AA89/O89-1+RAND()/1000000000)</f>
        <v>6.6010605272889156E-2</v>
      </c>
      <c r="AC89" s="235">
        <f t="shared" ca="1" si="5"/>
        <v>107</v>
      </c>
    </row>
    <row r="90" spans="2:29" x14ac:dyDescent="0.25">
      <c r="B90" s="27">
        <v>10278</v>
      </c>
      <c r="C90" s="28" t="s">
        <v>94</v>
      </c>
      <c r="D90" s="217">
        <f>IF(Init!$R$9="Yes",(TOCA_previous!AB90-(TOCA_previous!AB90/IF(TOCA_previous!Y90=0,1,TOCA_previous!Y90))*LDD_previous!D91),(TOCA_current!AI90-(TOCA_current!AI90/TOCA_current!AF90)*LDD_current!D91))*Rates_previous!$E$74*100*12</f>
        <v>11033810.76299176</v>
      </c>
      <c r="E90" s="218">
        <f>IF(Init!$R$9="Yes",(TOCA_previous!AB90-LDD_previous!D91),(TOCA_current!AI90-LDD_current!D91))*Rates_previous!$E$75*100*12</f>
        <v>-1696764.0569499647</v>
      </c>
      <c r="F90" s="218"/>
      <c r="G90" s="218">
        <f>+SUMPRODUCT(LS_Demand_Rates_Restatement!$C$6:$Z$6,IF(Init!$R$9="Yes",Demand_previous!D91:AA91,Demand_current!D91:AA91))-SUMPRODUCT(LS_Demand_Rates_Restatement!$C$6:$Z$6,IF(Init!$R$9="Yes",LDD_previous!BB91:BY91,LDD_current!BB91:BY91))</f>
        <v>447984.4811096004</v>
      </c>
      <c r="H90" s="218">
        <f>-IRD!C91*Rates_previous!$H$32</f>
        <v>0</v>
      </c>
      <c r="I90" s="218"/>
      <c r="J90" s="237">
        <f>IF(Init!$R$9="Yes",(TOCA_previous!S90/SUMPRODUCT(TOCA_previous!$D$4:$D$137,TOCA_previous!$S$4:$S$137)-TOCA_previous!Y90)*RT1SC!$C$3*VLOOKUP(Init!$R$3,Init!$K:$M,3,FALSE),V90)</f>
        <v>-1.7330555258367075</v>
      </c>
      <c r="K90" s="237">
        <f>IF(Init!$R$9="Yes",TOCA_previous!W90*VLOOKUP(Init!$R$3,Init!$K:$M,3,FALSE),W90)</f>
        <v>23573.16</v>
      </c>
      <c r="L90" s="237">
        <f>IF(Init!$R$9="No",X90,IF(TOCA_previous!AA90=0,SUM(LS_previous!D91:AA91),0))</f>
        <v>0</v>
      </c>
      <c r="M90" s="218">
        <f>+TOCA_previous!$D90*SUM('Charges_NonSlice &amp; Excl LS'!D90:I90)</f>
        <v>0</v>
      </c>
      <c r="N90" s="218">
        <f>IF(Init!$R$9="Yes",TOCA_previous!AB90*RT1SC!$C$3*VLOOKUP(Init!$R$3,Init!$K:$M,3,FALSE),Z90)</f>
        <v>316044.83540019597</v>
      </c>
      <c r="O90" s="219">
        <f t="shared" si="3"/>
        <v>0</v>
      </c>
      <c r="P90" s="217">
        <f>(TOCA_current!AI90-(TOCA_current!AI90/TOCA_current!AF90)*LDD_current!D91)*Rates_current!$E$74*100*12</f>
        <v>11689509.944242328</v>
      </c>
      <c r="Q90" s="218">
        <f>(TOCA_current!AI90-LDD_current!D91)*Rates_current!$E$75*100*12</f>
        <v>-1737768.1686570258</v>
      </c>
      <c r="R90" s="218"/>
      <c r="S90" s="218">
        <f>+SUMPRODUCT(LS_Demand_Rates_Restatement!$C$7:$Z$7,Demand_current!D91:AA91)-SUMPRODUCT(LS_Demand_Rates_Restatement!$C$7:$Z$7,LDD_current!BB91:BY91)</f>
        <v>-37244.019919667306</v>
      </c>
      <c r="T90" s="218">
        <f>-IRD!G91*Rates_current!$H$32</f>
        <v>0</v>
      </c>
      <c r="U90" s="218"/>
      <c r="V90" s="237">
        <f>+(TOCA_current!S90/SUMPRODUCT(TOCA_current!$D$4:$D$137,TOCA_current!$S$4:$S$137)-TOCA_current!AF90)*RT1SC!$C$4*VLOOKUP(Init!$R$4,Init!$K:$M,3,FALSE)</f>
        <v>2.4766069914108053</v>
      </c>
      <c r="W90" s="237">
        <f>TOCA_current!X90*VLOOKUP(Init!$R$4,Init!$K:$M,3,FALSE)</f>
        <v>13711.823999999999</v>
      </c>
      <c r="X90" s="237">
        <f>IF(TOCA_current!AH90=0,SUM(LS_current!D91:AA91),0)</f>
        <v>0</v>
      </c>
      <c r="Y90" s="218">
        <f>TOCA_current!D90*SUM('Charges_NonSlice &amp; Excl LS'!P90:U90)</f>
        <v>0</v>
      </c>
      <c r="Z90" s="218">
        <f>TOCA_current!AI90*RT1SC!$C$4*VLOOKUP(Init!$R$4,Init!$K:$M,3,FALSE)</f>
        <v>312505.93614520796</v>
      </c>
      <c r="AA90" s="219">
        <f t="shared" si="4"/>
        <v>0</v>
      </c>
      <c r="AB90" s="224" t="str">
        <f ca="1">IF(TOCA_current!E90=1,"",AA90/O90-1+RAND()/1000000000)</f>
        <v/>
      </c>
      <c r="AC90" s="235" t="str">
        <f t="shared" ca="1" si="5"/>
        <v/>
      </c>
    </row>
    <row r="91" spans="2:29" x14ac:dyDescent="0.25">
      <c r="B91" s="27">
        <v>10279</v>
      </c>
      <c r="C91" s="28" t="s">
        <v>95</v>
      </c>
      <c r="D91" s="217">
        <f>IF(Init!$R$9="Yes",(TOCA_previous!AB91-(TOCA_previous!AB91/IF(TOCA_previous!Y91=0,1,TOCA_previous!Y91))*LDD_previous!D92),(TOCA_current!AI91-(TOCA_current!AI91/TOCA_current!AF91)*LDD_current!D92))*Rates_previous!$E$74*100*12</f>
        <v>20613883.156920001</v>
      </c>
      <c r="E91" s="218">
        <f>IF(Init!$R$9="Yes",(TOCA_previous!AB91-LDD_previous!D92),(TOCA_current!AI91-LDD_current!D92))*Rates_previous!$E$75*100*12</f>
        <v>-3169974.2515200004</v>
      </c>
      <c r="F91" s="218"/>
      <c r="G91" s="218">
        <f>+SUMPRODUCT(LS_Demand_Rates_Restatement!$C$6:$Z$6,IF(Init!$R$9="Yes",Demand_previous!D92:AA92,Demand_current!D92:AA92))-SUMPRODUCT(LS_Demand_Rates_Restatement!$C$6:$Z$6,IF(Init!$R$9="Yes",LDD_previous!BB92:BY92,LDD_current!BB92:BY92))</f>
        <v>176984.67843750006</v>
      </c>
      <c r="H91" s="218">
        <f>-IRD!C92*Rates_previous!$H$32</f>
        <v>0</v>
      </c>
      <c r="I91" s="218"/>
      <c r="J91" s="237">
        <f>IF(Init!$R$9="Yes",(TOCA_previous!S91/SUMPRODUCT(TOCA_previous!$D$4:$D$137,TOCA_previous!$S$4:$S$137)-TOCA_previous!Y91)*RT1SC!$C$3*VLOOKUP(Init!$R$3,Init!$K:$M,3,FALSE),V91)</f>
        <v>23670.117813964778</v>
      </c>
      <c r="K91" s="237">
        <f>IF(Init!$R$9="Yes",TOCA_previous!W91*VLOOKUP(Init!$R$3,Init!$K:$M,3,FALSE),W91)</f>
        <v>0</v>
      </c>
      <c r="L91" s="237">
        <f>IF(Init!$R$9="No",X91,IF(TOCA_previous!AA91=0,SUM(LS_previous!D92:AA92),0))</f>
        <v>150608.45384911998</v>
      </c>
      <c r="M91" s="218">
        <f>+TOCA_previous!$D91*SUM('Charges_NonSlice &amp; Excl LS'!D91:I91)</f>
        <v>17620893.583837502</v>
      </c>
      <c r="N91" s="218">
        <f>IF(Init!$R$9="Yes",TOCA_previous!AB91*RT1SC!$C$3*VLOOKUP(Init!$R$3,Init!$K:$M,3,FALSE),Z91)</f>
        <v>546036.16194061202</v>
      </c>
      <c r="O91" s="219">
        <f t="shared" si="3"/>
        <v>32.270561570890948</v>
      </c>
      <c r="P91" s="217">
        <f>(TOCA_current!AI91-(TOCA_current!AI91/TOCA_current!AF91)*LDD_current!D92)*Rates_current!$E$74*100*12</f>
        <v>22733588.505878966</v>
      </c>
      <c r="Q91" s="218">
        <f>(TOCA_current!AI91-LDD_current!D92)*Rates_current!$E$75*100*12</f>
        <v>-3379586.197650848</v>
      </c>
      <c r="R91" s="218"/>
      <c r="S91" s="218">
        <f>+SUMPRODUCT(LS_Demand_Rates_Restatement!$C$7:$Z$7,Demand_current!D92:AA92)-SUMPRODUCT(LS_Demand_Rates_Restatement!$C$7:$Z$7,LDD_current!BB92:BY92)</f>
        <v>218194.45522136748</v>
      </c>
      <c r="T91" s="218">
        <f>-IRD!G92*Rates_current!$H$32</f>
        <v>0</v>
      </c>
      <c r="U91" s="218"/>
      <c r="V91" s="237">
        <f>+(TOCA_current!S91/SUMPRODUCT(TOCA_current!$D$4:$D$137,TOCA_current!$S$4:$S$137)-TOCA_current!AF91)*RT1SC!$C$4*VLOOKUP(Init!$R$4,Init!$K:$M,3,FALSE)</f>
        <v>-3.0020589196559531</v>
      </c>
      <c r="W91" s="237">
        <f>TOCA_current!X91*VLOOKUP(Init!$R$4,Init!$K:$M,3,FALSE)</f>
        <v>133314.76800000001</v>
      </c>
      <c r="X91" s="237">
        <f>IF(TOCA_current!AH91=0,SUM(LS_current!D92:AA92),0)</f>
        <v>-4.537405608822155</v>
      </c>
      <c r="Y91" s="218">
        <f>TOCA_current!D91*SUM('Charges_NonSlice &amp; Excl LS'!P91:U91)</f>
        <v>19572196.763449486</v>
      </c>
      <c r="Z91" s="218">
        <f>TOCA_current!AI91*RT1SC!$C$4*VLOOKUP(Init!$R$4,Init!$K:$M,3,FALSE)</f>
        <v>563347.35473162413</v>
      </c>
      <c r="AA91" s="219">
        <f t="shared" si="4"/>
        <v>34.742679803251377</v>
      </c>
      <c r="AB91" s="224">
        <f ca="1">IF(TOCA_current!E91=1,"",AA91/O91-1+RAND()/1000000000)</f>
        <v>7.6605987891580699E-2</v>
      </c>
      <c r="AC91" s="235">
        <f t="shared" ca="1" si="5"/>
        <v>41</v>
      </c>
    </row>
    <row r="92" spans="2:29" x14ac:dyDescent="0.25">
      <c r="B92" s="27">
        <v>10284</v>
      </c>
      <c r="C92" s="28" t="s">
        <v>96</v>
      </c>
      <c r="D92" s="217">
        <f>IF(Init!$R$9="Yes",(TOCA_previous!AB92-(TOCA_previous!AB92/IF(TOCA_previous!Y92=0,1,TOCA_previous!Y92))*LDD_previous!D93),(TOCA_current!AI92-(TOCA_current!AI92/TOCA_current!AF92)*LDD_current!D93))*Rates_previous!$E$74*100*12</f>
        <v>3195578.0465344507</v>
      </c>
      <c r="E92" s="218">
        <f>IF(Init!$R$9="Yes",(TOCA_previous!AB92-LDD_previous!D93),(TOCA_current!AI92-LDD_current!D93))*Rates_previous!$E$75*100*12</f>
        <v>-491411.54284830717</v>
      </c>
      <c r="F92" s="218"/>
      <c r="G92" s="218">
        <f>+SUMPRODUCT(LS_Demand_Rates_Restatement!$C$6:$Z$6,IF(Init!$R$9="Yes",Demand_previous!D93:AA93,Demand_current!D93:AA93))-SUMPRODUCT(LS_Demand_Rates_Restatement!$C$6:$Z$6,IF(Init!$R$9="Yes",LDD_previous!BB93:BY93,LDD_current!BB93:BY93))</f>
        <v>148331.58680007735</v>
      </c>
      <c r="H92" s="218">
        <f>-IRD!C93*Rates_previous!$H$32</f>
        <v>0</v>
      </c>
      <c r="I92" s="218"/>
      <c r="J92" s="237">
        <f>IF(Init!$R$9="Yes",(TOCA_previous!S92/SUMPRODUCT(TOCA_previous!$D$4:$D$137,TOCA_previous!$S$4:$S$137)-TOCA_previous!Y92)*RT1SC!$C$3*VLOOKUP(Init!$R$3,Init!$K:$M,3,FALSE),V92)</f>
        <v>-2.7891824321328982</v>
      </c>
      <c r="K92" s="237">
        <f>IF(Init!$R$9="Yes",TOCA_previous!W92*VLOOKUP(Init!$R$3,Init!$K:$M,3,FALSE),W92)</f>
        <v>0</v>
      </c>
      <c r="L92" s="237">
        <f>IF(Init!$R$9="No",X92,IF(TOCA_previous!AA92=0,SUM(LS_previous!D93:AA93),0))</f>
        <v>-1642.2043094399889</v>
      </c>
      <c r="M92" s="218">
        <f>+TOCA_previous!$D92*SUM('Charges_NonSlice &amp; Excl LS'!D92:I92)</f>
        <v>2852498.090486221</v>
      </c>
      <c r="N92" s="218">
        <f>IF(Init!$R$9="Yes",TOCA_previous!AB92*RT1SC!$C$3*VLOOKUP(Init!$R$3,Init!$K:$M,3,FALSE),Z92)</f>
        <v>89363.498950655994</v>
      </c>
      <c r="O92" s="219">
        <f t="shared" si="3"/>
        <v>31.920170136369549</v>
      </c>
      <c r="P92" s="217">
        <f>(TOCA_current!AI92-(TOCA_current!AI92/TOCA_current!AF92)*LDD_current!D93)*Rates_current!$E$74*100*12</f>
        <v>3272509.4840147449</v>
      </c>
      <c r="Q92" s="218">
        <f>(TOCA_current!AI92-LDD_current!D93)*Rates_current!$E$75*100*12</f>
        <v>-486492.833324473</v>
      </c>
      <c r="R92" s="218"/>
      <c r="S92" s="218">
        <f>+SUMPRODUCT(LS_Demand_Rates_Restatement!$C$7:$Z$7,Demand_current!D93:AA93)-SUMPRODUCT(LS_Demand_Rates_Restatement!$C$7:$Z$7,LDD_current!BB93:BY93)</f>
        <v>152835.7373233065</v>
      </c>
      <c r="T92" s="218">
        <f>-IRD!G93*Rates_current!$H$32</f>
        <v>0</v>
      </c>
      <c r="U92" s="218"/>
      <c r="V92" s="237">
        <f>+(TOCA_current!S92/SUMPRODUCT(TOCA_current!$D$4:$D$137,TOCA_current!$S$4:$S$137)-TOCA_current!AF92)*RT1SC!$C$4*VLOOKUP(Init!$R$4,Init!$K:$M,3,FALSE)</f>
        <v>2544.4219758253116</v>
      </c>
      <c r="W92" s="237">
        <f>TOCA_current!X92*VLOOKUP(Init!$R$4,Init!$K:$M,3,FALSE)</f>
        <v>0</v>
      </c>
      <c r="X92" s="237">
        <f>IF(TOCA_current!AH92=0,SUM(LS_current!D93:AA93),0)</f>
        <v>1909.5705246298753</v>
      </c>
      <c r="Y92" s="218">
        <f>TOCA_current!D92*SUM('Charges_NonSlice &amp; Excl LS'!P92:U92)</f>
        <v>2938852.3880135785</v>
      </c>
      <c r="Z92" s="218">
        <f>TOCA_current!AI92*RT1SC!$C$4*VLOOKUP(Init!$R$4,Init!$K:$M,3,FALSE)</f>
        <v>85813.846677360008</v>
      </c>
      <c r="AA92" s="219">
        <f t="shared" si="4"/>
        <v>34.246831971802592</v>
      </c>
      <c r="AB92" s="224">
        <f ca="1">IF(TOCA_current!E92=1,"",AA92/O92-1+RAND()/1000000000)</f>
        <v>7.2890020673668635E-2</v>
      </c>
      <c r="AC92" s="235">
        <f t="shared" ca="1" si="5"/>
        <v>93</v>
      </c>
    </row>
    <row r="93" spans="2:29" x14ac:dyDescent="0.25">
      <c r="B93" s="27">
        <v>10285</v>
      </c>
      <c r="C93" s="28" t="s">
        <v>97</v>
      </c>
      <c r="D93" s="217">
        <f>IF(Init!$R$9="Yes",(TOCA_previous!AB93-(TOCA_previous!AB93/IF(TOCA_previous!Y93=0,1,TOCA_previous!Y93))*LDD_previous!D94),(TOCA_current!AI93-(TOCA_current!AI93/TOCA_current!AF93)*LDD_current!D94))*Rates_previous!$E$74*100*12</f>
        <v>2025099.762576401</v>
      </c>
      <c r="E93" s="218">
        <f>IF(Init!$R$9="Yes",(TOCA_previous!AB93-LDD_previous!D94),(TOCA_current!AI93-LDD_current!D94))*Rates_previous!$E$75*100*12</f>
        <v>-311417.02197780483</v>
      </c>
      <c r="F93" s="218"/>
      <c r="G93" s="218">
        <f>+SUMPRODUCT(LS_Demand_Rates_Restatement!$C$6:$Z$6,IF(Init!$R$9="Yes",Demand_previous!D94:AA94,Demand_current!D94:AA94))-SUMPRODUCT(LS_Demand_Rates_Restatement!$C$6:$Z$6,IF(Init!$R$9="Yes",LDD_previous!BB94:BY94,LDD_current!BB94:BY94))</f>
        <v>107164.03250963948</v>
      </c>
      <c r="H93" s="218">
        <f>-IRD!C94*Rates_previous!$H$32</f>
        <v>0</v>
      </c>
      <c r="I93" s="218"/>
      <c r="J93" s="237">
        <f>IF(Init!$R$9="Yes",(TOCA_previous!S93/SUMPRODUCT(TOCA_previous!$D$4:$D$137,TOCA_previous!$S$4:$S$137)-TOCA_previous!Y93)*RT1SC!$C$3*VLOOKUP(Init!$R$3,Init!$K:$M,3,FALSE),V93)</f>
        <v>1.2646147891257187</v>
      </c>
      <c r="K93" s="237">
        <f>IF(Init!$R$9="Yes",TOCA_previous!W93*VLOOKUP(Init!$R$3,Init!$K:$M,3,FALSE),W93)</f>
        <v>832.2</v>
      </c>
      <c r="L93" s="237">
        <f>IF(Init!$R$9="No",X93,IF(TOCA_previous!AA93=0,SUM(LS_previous!D94:AA94),0))</f>
        <v>0</v>
      </c>
      <c r="M93" s="218">
        <f>+TOCA_previous!$D93*SUM('Charges_NonSlice &amp; Excl LS'!D93:I93)</f>
        <v>0</v>
      </c>
      <c r="N93" s="218">
        <f>IF(Init!$R$9="Yes",TOCA_previous!AB93*RT1SC!$C$3*VLOOKUP(Init!$R$3,Init!$K:$M,3,FALSE),Z93)</f>
        <v>57429.263102148005</v>
      </c>
      <c r="O93" s="219">
        <f t="shared" si="3"/>
        <v>0</v>
      </c>
      <c r="P93" s="217">
        <f>(TOCA_current!AI93-(TOCA_current!AI93/TOCA_current!AF93)*LDD_current!D94)*Rates_current!$E$74*100*12</f>
        <v>2139685.36997589</v>
      </c>
      <c r="Q93" s="218">
        <f>(TOCA_current!AI93-LDD_current!D94)*Rates_current!$E$75*100*12</f>
        <v>-318086.6558667561</v>
      </c>
      <c r="R93" s="218"/>
      <c r="S93" s="218">
        <f>+SUMPRODUCT(LS_Demand_Rates_Restatement!$C$7:$Z$7,Demand_current!D94:AA94)-SUMPRODUCT(LS_Demand_Rates_Restatement!$C$7:$Z$7,LDD_current!BB94:BY94)</f>
        <v>-7797.0422058420136</v>
      </c>
      <c r="T93" s="218">
        <f>-IRD!G94*Rates_current!$H$32</f>
        <v>0</v>
      </c>
      <c r="U93" s="218"/>
      <c r="V93" s="237">
        <f>+(TOCA_current!S93/SUMPRODUCT(TOCA_current!$D$4:$D$137,TOCA_current!$S$4:$S$137)-TOCA_current!AF93)*RT1SC!$C$4*VLOOKUP(Init!$R$4,Init!$K:$M,3,FALSE)</f>
        <v>80.275599623717312</v>
      </c>
      <c r="W93" s="237">
        <f>TOCA_current!X93*VLOOKUP(Init!$R$4,Init!$K:$M,3,FALSE)</f>
        <v>0</v>
      </c>
      <c r="X93" s="237">
        <f>IF(TOCA_current!AH93=0,SUM(LS_current!D94:AA94),0)</f>
        <v>0</v>
      </c>
      <c r="Y93" s="218">
        <f>TOCA_current!D93*SUM('Charges_NonSlice &amp; Excl LS'!P93:U93)</f>
        <v>0</v>
      </c>
      <c r="Z93" s="218">
        <f>TOCA_current!AI93*RT1SC!$C$4*VLOOKUP(Init!$R$4,Init!$K:$M,3,FALSE)</f>
        <v>56708.292532679996</v>
      </c>
      <c r="AA93" s="219">
        <f t="shared" si="4"/>
        <v>0</v>
      </c>
      <c r="AB93" s="224" t="str">
        <f ca="1">IF(TOCA_current!E93=1,"",AA93/O93-1+RAND()/1000000000)</f>
        <v/>
      </c>
      <c r="AC93" s="235" t="str">
        <f t="shared" ca="1" si="5"/>
        <v/>
      </c>
    </row>
    <row r="94" spans="2:29" x14ac:dyDescent="0.25">
      <c r="B94" s="27">
        <v>10286</v>
      </c>
      <c r="C94" s="28" t="s">
        <v>98</v>
      </c>
      <c r="D94" s="217">
        <f>IF(Init!$R$9="Yes",(TOCA_previous!AB94-(TOCA_previous!AB94/IF(TOCA_previous!Y94=0,1,TOCA_previous!Y94))*LDD_previous!D95),(TOCA_current!AI94-(TOCA_current!AI94/TOCA_current!AF94)*LDD_current!D95))*Rates_previous!$E$74*100*12</f>
        <v>7745296.4866799992</v>
      </c>
      <c r="E94" s="218">
        <f>IF(Init!$R$9="Yes",(TOCA_previous!AB94-LDD_previous!D95),(TOCA_current!AI94-LDD_current!D95))*Rates_previous!$E$75*100*12</f>
        <v>-1191060.9100800001</v>
      </c>
      <c r="F94" s="218"/>
      <c r="G94" s="218">
        <f>+SUMPRODUCT(LS_Demand_Rates_Restatement!$C$6:$Z$6,IF(Init!$R$9="Yes",Demand_previous!D95:AA95,Demand_current!D95:AA95))-SUMPRODUCT(LS_Demand_Rates_Restatement!$C$6:$Z$6,IF(Init!$R$9="Yes",LDD_previous!BB95:BY95,LDD_current!BB95:BY95))</f>
        <v>0</v>
      </c>
      <c r="H94" s="218">
        <f>-IRD!C95*Rates_previous!$H$32</f>
        <v>-554081.51</v>
      </c>
      <c r="I94" s="218"/>
      <c r="J94" s="237">
        <f>IF(Init!$R$9="Yes",(TOCA_previous!S94/SUMPRODUCT(TOCA_previous!$D$4:$D$137,TOCA_previous!$S$4:$S$137)-TOCA_previous!Y94)*RT1SC!$C$3*VLOOKUP(Init!$R$3,Init!$K:$M,3,FALSE),V94)</f>
        <v>-1.7079800399712588</v>
      </c>
      <c r="K94" s="237">
        <f>IF(Init!$R$9="Yes",TOCA_previous!W94*VLOOKUP(Init!$R$3,Init!$K:$M,3,FALSE),W94)</f>
        <v>9916.32</v>
      </c>
      <c r="L94" s="237">
        <f>IF(Init!$R$9="No",X94,IF(TOCA_previous!AA94=0,SUM(LS_previous!D95:AA95),0))</f>
        <v>0</v>
      </c>
      <c r="M94" s="218">
        <f>+TOCA_previous!$D94*SUM('Charges_NonSlice &amp; Excl LS'!D94:I94)</f>
        <v>6000154.0665999996</v>
      </c>
      <c r="N94" s="218">
        <f>IF(Init!$R$9="Yes",TOCA_previous!AB94*RT1SC!$C$3*VLOOKUP(Init!$R$3,Init!$K:$M,3,FALSE),Z94)</f>
        <v>205163.28410734801</v>
      </c>
      <c r="O94" s="219">
        <f t="shared" si="3"/>
        <v>29.24574975832677</v>
      </c>
      <c r="P94" s="217">
        <f>(TOCA_current!AI94-(TOCA_current!AI94/TOCA_current!AF94)*LDD_current!D95)*Rates_current!$E$74*100*12</f>
        <v>7167289.7201437876</v>
      </c>
      <c r="Q94" s="218">
        <f>(TOCA_current!AI94-LDD_current!D95)*Rates_current!$E$75*100*12</f>
        <v>-1065492.7358476096</v>
      </c>
      <c r="R94" s="218"/>
      <c r="S94" s="218">
        <f>+SUMPRODUCT(LS_Demand_Rates_Restatement!$C$7:$Z$7,Demand_current!D95:AA95)-SUMPRODUCT(LS_Demand_Rates_Restatement!$C$7:$Z$7,LDD_current!BB95:BY95)</f>
        <v>0</v>
      </c>
      <c r="T94" s="218">
        <f>-IRD!G95*Rates_current!$H$32</f>
        <v>-652153.93726999999</v>
      </c>
      <c r="U94" s="218"/>
      <c r="V94" s="237">
        <f>+(TOCA_current!S94/SUMPRODUCT(TOCA_current!$D$4:$D$137,TOCA_current!$S$4:$S$137)-TOCA_current!AF94)*RT1SC!$C$4*VLOOKUP(Init!$R$4,Init!$K:$M,3,FALSE)</f>
        <v>2.8980739125683543</v>
      </c>
      <c r="W94" s="237">
        <f>TOCA_current!X94*VLOOKUP(Init!$R$4,Init!$K:$M,3,FALSE)</f>
        <v>61356.240000000005</v>
      </c>
      <c r="X94" s="237">
        <f>IF(TOCA_current!AH94=0,SUM(LS_current!D95:AA95),0)</f>
        <v>0</v>
      </c>
      <c r="Y94" s="218">
        <f>TOCA_current!D94*SUM('Charges_NonSlice &amp; Excl LS'!P94:U94)</f>
        <v>5449643.0470261788</v>
      </c>
      <c r="Z94" s="218">
        <f>TOCA_current!AI94*RT1SC!$C$4*VLOOKUP(Init!$R$4,Init!$K:$M,3,FALSE)</f>
        <v>177608.28667212004</v>
      </c>
      <c r="AA94" s="219">
        <f t="shared" si="4"/>
        <v>30.683495399551273</v>
      </c>
      <c r="AB94" s="224">
        <f ca="1">IF(TOCA_current!E94=1,"",AA94/O94-1+RAND()/1000000000)</f>
        <v>4.9160840612123856E-2</v>
      </c>
      <c r="AC94" s="235">
        <f t="shared" ca="1" si="5"/>
        <v>117</v>
      </c>
    </row>
    <row r="95" spans="2:29" x14ac:dyDescent="0.25">
      <c r="B95" s="27">
        <v>10288</v>
      </c>
      <c r="C95" s="28" t="s">
        <v>99</v>
      </c>
      <c r="D95" s="217">
        <f>IF(Init!$R$9="Yes",(TOCA_previous!AB95-(TOCA_previous!AB95/IF(TOCA_previous!Y95=0,1,TOCA_previous!Y95))*LDD_previous!D96),(TOCA_current!AI95-(TOCA_current!AI95/TOCA_current!AF95)*LDD_current!D96))*Rates_previous!$E$74*100*12</f>
        <v>7738168.3006267296</v>
      </c>
      <c r="E95" s="218">
        <f>IF(Init!$R$9="Yes",(TOCA_previous!AB95-LDD_previous!D96),(TOCA_current!AI95-LDD_current!D96))*Rates_previous!$E$75*100*12</f>
        <v>-1189964.7475531776</v>
      </c>
      <c r="F95" s="218"/>
      <c r="G95" s="218">
        <f>+SUMPRODUCT(LS_Demand_Rates_Restatement!$C$6:$Z$6,IF(Init!$R$9="Yes",Demand_previous!D96:AA96,Demand_current!D96:AA96))-SUMPRODUCT(LS_Demand_Rates_Restatement!$C$6:$Z$6,IF(Init!$R$9="Yes",LDD_previous!BB96:BY96,LDD_current!BB96:BY96))</f>
        <v>435059.3578288072</v>
      </c>
      <c r="H95" s="218">
        <f>-IRD!C96*Rates_previous!$H$32</f>
        <v>0</v>
      </c>
      <c r="I95" s="218"/>
      <c r="J95" s="237">
        <f>IF(Init!$R$9="Yes",(TOCA_previous!S95/SUMPRODUCT(TOCA_previous!$D$4:$D$137,TOCA_previous!$S$4:$S$137)-TOCA_previous!Y95)*RT1SC!$C$3*VLOOKUP(Init!$R$3,Init!$K:$M,3,FALSE),V95)</f>
        <v>-2.1908747684702177</v>
      </c>
      <c r="K95" s="237">
        <f>IF(Init!$R$9="Yes",TOCA_previous!W95*VLOOKUP(Init!$R$3,Init!$K:$M,3,FALSE),W95)</f>
        <v>11501.88</v>
      </c>
      <c r="L95" s="237">
        <f>IF(Init!$R$9="No",X95,IF(TOCA_previous!AA95=0,SUM(LS_previous!D96:AA96),0))</f>
        <v>-12288.153900159978</v>
      </c>
      <c r="M95" s="218">
        <f>+TOCA_previous!$D95*SUM('Charges_NonSlice &amp; Excl LS'!D95:I95)</f>
        <v>6983262.9109023586</v>
      </c>
      <c r="N95" s="218">
        <f>IF(Init!$R$9="Yes",TOCA_previous!AB95*RT1SC!$C$3*VLOOKUP(Init!$R$3,Init!$K:$M,3,FALSE),Z95)</f>
        <v>217574.18857238398</v>
      </c>
      <c r="O95" s="219">
        <f t="shared" si="3"/>
        <v>32.096008063838518</v>
      </c>
      <c r="P95" s="217">
        <f>(TOCA_current!AI95-(TOCA_current!AI95/TOCA_current!AF95)*LDD_current!D96)*Rates_current!$E$74*100*12</f>
        <v>8246357.2050933801</v>
      </c>
      <c r="Q95" s="218">
        <f>(TOCA_current!AI95-LDD_current!D96)*Rates_current!$E$75*100*12</f>
        <v>-1225907.4269785935</v>
      </c>
      <c r="R95" s="218"/>
      <c r="S95" s="218">
        <f>+SUMPRODUCT(LS_Demand_Rates_Restatement!$C$7:$Z$7,Demand_current!D96:AA96)-SUMPRODUCT(LS_Demand_Rates_Restatement!$C$7:$Z$7,LDD_current!BB96:BY96)</f>
        <v>463972.90776954807</v>
      </c>
      <c r="T95" s="218">
        <f>-IRD!G96*Rates_current!$H$32</f>
        <v>0</v>
      </c>
      <c r="U95" s="218"/>
      <c r="V95" s="237">
        <f>+(TOCA_current!S95/SUMPRODUCT(TOCA_current!$D$4:$D$137,TOCA_current!$S$4:$S$137)-TOCA_current!AF95)*RT1SC!$C$4*VLOOKUP(Init!$R$4,Init!$K:$M,3,FALSE)</f>
        <v>-1.4680701302672292</v>
      </c>
      <c r="W95" s="237">
        <f>TOCA_current!X95*VLOOKUP(Init!$R$4,Init!$K:$M,3,FALSE)</f>
        <v>0</v>
      </c>
      <c r="X95" s="237">
        <f>IF(TOCA_current!AH95=0,SUM(LS_current!D96:AA96),0)</f>
        <v>1645.0716266185109</v>
      </c>
      <c r="Y95" s="218">
        <f>TOCA_current!D95*SUM('Charges_NonSlice &amp; Excl LS'!P95:U95)</f>
        <v>7484422.6858843341</v>
      </c>
      <c r="Z95" s="218">
        <f>TOCA_current!AI95*RT1SC!$C$4*VLOOKUP(Init!$R$4,Init!$K:$M,3,FALSE)</f>
        <v>215148.01087980001</v>
      </c>
      <c r="AA95" s="219">
        <f t="shared" si="4"/>
        <v>34.787319925842908</v>
      </c>
      <c r="AB95" s="224">
        <f ca="1">IF(TOCA_current!E95=1,"",AA95/O95-1+RAND()/1000000000)</f>
        <v>8.3851919566809305E-2</v>
      </c>
      <c r="AC95" s="235">
        <f t="shared" ca="1" si="5"/>
        <v>4</v>
      </c>
    </row>
    <row r="96" spans="2:29" x14ac:dyDescent="0.25">
      <c r="B96" s="27">
        <v>10291</v>
      </c>
      <c r="C96" s="28" t="s">
        <v>100</v>
      </c>
      <c r="D96" s="217">
        <f>IF(Init!$R$9="Yes",(TOCA_previous!AB96-(TOCA_previous!AB96/IF(TOCA_previous!Y96=0,1,TOCA_previous!Y96))*LDD_previous!D97),(TOCA_current!AI96-(TOCA_current!AI96/TOCA_current!AF96)*LDD_current!D97))*Rates_previous!$E$74*100*12</f>
        <v>23968989.903030001</v>
      </c>
      <c r="E96" s="218">
        <f>IF(Init!$R$9="Yes",(TOCA_previous!AB96-LDD_previous!D97),(TOCA_current!AI96-LDD_current!D97))*Rates_previous!$E$75*100*12</f>
        <v>-3685917.8956800001</v>
      </c>
      <c r="F96" s="218"/>
      <c r="G96" s="218">
        <f>+SUMPRODUCT(LS_Demand_Rates_Restatement!$C$6:$Z$6,IF(Init!$R$9="Yes",Demand_previous!D97:AA97,Demand_current!D97:AA97))-SUMPRODUCT(LS_Demand_Rates_Restatement!$C$6:$Z$6,IF(Init!$R$9="Yes",LDD_previous!BB97:BY97,LDD_current!BB97:BY97))</f>
        <v>657092.86630777235</v>
      </c>
      <c r="H96" s="218">
        <f>-IRD!C97*Rates_previous!$H$32</f>
        <v>-362606.00999999995</v>
      </c>
      <c r="I96" s="218"/>
      <c r="J96" s="237">
        <f>IF(Init!$R$9="Yes",(TOCA_previous!S96/SUMPRODUCT(TOCA_previous!$D$4:$D$137,TOCA_previous!$S$4:$S$137)-TOCA_previous!Y96)*RT1SC!$C$3*VLOOKUP(Init!$R$3,Init!$K:$M,3,FALSE),V96)</f>
        <v>46613.214400105688</v>
      </c>
      <c r="K96" s="237">
        <f>IF(Init!$R$9="Yes",TOCA_previous!W96*VLOOKUP(Init!$R$3,Init!$K:$M,3,FALSE),W96)</f>
        <v>0</v>
      </c>
      <c r="L96" s="237">
        <f>IF(Init!$R$9="No",X96,IF(TOCA_previous!AA96=0,SUM(LS_previous!D97:AA97),0))</f>
        <v>35428.804746400048</v>
      </c>
      <c r="M96" s="218">
        <f>+TOCA_previous!$D96*SUM('Charges_NonSlice &amp; Excl LS'!D96:I96)</f>
        <v>20577558.863657773</v>
      </c>
      <c r="N96" s="218">
        <f>IF(Init!$R$9="Yes",TOCA_previous!AB96*RT1SC!$C$3*VLOOKUP(Init!$R$3,Init!$K:$M,3,FALSE),Z96)</f>
        <v>668325.02371613996</v>
      </c>
      <c r="O96" s="219">
        <f t="shared" si="3"/>
        <v>30.789747702755108</v>
      </c>
      <c r="P96" s="217">
        <f>(TOCA_current!AI96-(TOCA_current!AI96/TOCA_current!AF96)*LDD_current!D97)*Rates_current!$E$74*100*12</f>
        <v>26187613.222212184</v>
      </c>
      <c r="Q96" s="218">
        <f>(TOCA_current!AI96-LDD_current!D97)*Rates_current!$E$75*100*12</f>
        <v>-3893063.1726847682</v>
      </c>
      <c r="R96" s="218"/>
      <c r="S96" s="218">
        <f>+SUMPRODUCT(LS_Demand_Rates_Restatement!$C$7:$Z$7,Demand_current!D97:AA97)-SUMPRODUCT(LS_Demand_Rates_Restatement!$C$7:$Z$7,LDD_current!BB97:BY97)</f>
        <v>782283.47748014773</v>
      </c>
      <c r="T96" s="218">
        <f>-IRD!G97*Rates_current!$H$32</f>
        <v>-426787.27376999991</v>
      </c>
      <c r="U96" s="218"/>
      <c r="V96" s="237">
        <f>+(TOCA_current!S96/SUMPRODUCT(TOCA_current!$D$4:$D$137,TOCA_current!$S$4:$S$137)-TOCA_current!AF96)*RT1SC!$C$4*VLOOKUP(Init!$R$4,Init!$K:$M,3,FALSE)</f>
        <v>5650.5868298092373</v>
      </c>
      <c r="W96" s="237">
        <f>TOCA_current!X96*VLOOKUP(Init!$R$4,Init!$K:$M,3,FALSE)</f>
        <v>0</v>
      </c>
      <c r="X96" s="237">
        <f>IF(TOCA_current!AH96=0,SUM(LS_current!D97:AA97),0)</f>
        <v>20675.534807245003</v>
      </c>
      <c r="Y96" s="218">
        <f>TOCA_current!D96*SUM('Charges_NonSlice &amp; Excl LS'!P96:U96)</f>
        <v>22650046.25323756</v>
      </c>
      <c r="Z96" s="218">
        <f>TOCA_current!AI96*RT1SC!$C$4*VLOOKUP(Init!$R$4,Init!$K:$M,3,FALSE)</f>
        <v>683094.16780063207</v>
      </c>
      <c r="AA96" s="219">
        <f t="shared" si="4"/>
        <v>33.158014401095286</v>
      </c>
      <c r="AB96" s="224">
        <f ca="1">IF(TOCA_current!E96=1,"",AA96/O96-1+RAND()/1000000000)</f>
        <v>7.6917379663450705E-2</v>
      </c>
      <c r="AC96" s="235">
        <f t="shared" ca="1" si="5"/>
        <v>31</v>
      </c>
    </row>
    <row r="97" spans="2:29" x14ac:dyDescent="0.25">
      <c r="B97" s="27">
        <v>10294</v>
      </c>
      <c r="C97" s="28" t="s">
        <v>101</v>
      </c>
      <c r="D97" s="217">
        <f>IF(Init!$R$9="Yes",(TOCA_previous!AB97-(TOCA_previous!AB97/IF(TOCA_previous!Y97=0,1,TOCA_previous!Y97))*LDD_previous!D98),(TOCA_current!AI97-(TOCA_current!AI97/TOCA_current!AF97)*LDD_current!D98))*Rates_previous!$E$74*100*12</f>
        <v>5425684.5561599992</v>
      </c>
      <c r="E97" s="218">
        <f>IF(Init!$R$9="Yes",(TOCA_previous!AB97-LDD_previous!D98),(TOCA_current!AI97-LDD_current!D98))*Rates_previous!$E$75*100*12</f>
        <v>-834354.21695999987</v>
      </c>
      <c r="F97" s="218"/>
      <c r="G97" s="218">
        <f>+SUMPRODUCT(LS_Demand_Rates_Restatement!$C$6:$Z$6,IF(Init!$R$9="Yes",Demand_previous!D98:AA98,Demand_current!D98:AA98))-SUMPRODUCT(LS_Demand_Rates_Restatement!$C$6:$Z$6,IF(Init!$R$9="Yes",LDD_previous!BB98:BY98,LDD_current!BB98:BY98))</f>
        <v>0</v>
      </c>
      <c r="H97" s="218">
        <f>-IRD!C98*Rates_previous!$H$32</f>
        <v>0</v>
      </c>
      <c r="I97" s="218"/>
      <c r="J97" s="237">
        <f>IF(Init!$R$9="Yes",(TOCA_previous!S97/SUMPRODUCT(TOCA_previous!$D$4:$D$137,TOCA_previous!$S$4:$S$137)-TOCA_previous!Y97)*RT1SC!$C$3*VLOOKUP(Init!$R$3,Init!$K:$M,3,FALSE),V97)</f>
        <v>1.5627831214950052</v>
      </c>
      <c r="K97" s="237">
        <f>IF(Init!$R$9="Yes",TOCA_previous!W97*VLOOKUP(Init!$R$3,Init!$K:$M,3,FALSE),W97)</f>
        <v>24598.079999999998</v>
      </c>
      <c r="L97" s="237">
        <f>IF(Init!$R$9="No",X97,IF(TOCA_previous!AA97=0,SUM(LS_previous!D98:AA98),0))</f>
        <v>0</v>
      </c>
      <c r="M97" s="218">
        <f>+TOCA_previous!$D97*SUM('Charges_NonSlice &amp; Excl LS'!D97:I97)</f>
        <v>4591330.3391999993</v>
      </c>
      <c r="N97" s="218">
        <f>IF(Init!$R$9="Yes",TOCA_previous!AB97*RT1SC!$C$3*VLOOKUP(Init!$R$3,Init!$K:$M,3,FALSE),Z97)</f>
        <v>143719.645075776</v>
      </c>
      <c r="O97" s="219">
        <f t="shared" si="3"/>
        <v>31.94643527528353</v>
      </c>
      <c r="P97" s="217">
        <f>(TOCA_current!AI97-(TOCA_current!AI97/TOCA_current!AF97)*LDD_current!D98)*Rates_current!$E$74*100*12</f>
        <v>5771209.1115576718</v>
      </c>
      <c r="Q97" s="218">
        <f>(TOCA_current!AI97-LDD_current!D98)*Rates_current!$E$75*100*12</f>
        <v>-857950.7213361084</v>
      </c>
      <c r="R97" s="218"/>
      <c r="S97" s="218">
        <f>+SUMPRODUCT(LS_Demand_Rates_Restatement!$C$7:$Z$7,Demand_current!D98:AA98)-SUMPRODUCT(LS_Demand_Rates_Restatement!$C$7:$Z$7,LDD_current!BB98:BY98)</f>
        <v>0</v>
      </c>
      <c r="T97" s="218">
        <f>-IRD!G98*Rates_current!$H$32</f>
        <v>0</v>
      </c>
      <c r="U97" s="218"/>
      <c r="V97" s="237">
        <f>+(TOCA_current!S97/SUMPRODUCT(TOCA_current!$D$4:$D$137,TOCA_current!$S$4:$S$137)-TOCA_current!AF97)*RT1SC!$C$4*VLOOKUP(Init!$R$4,Init!$K:$M,3,FALSE)</f>
        <v>2.9960682305926856</v>
      </c>
      <c r="W97" s="237">
        <f>TOCA_current!X97*VLOOKUP(Init!$R$4,Init!$K:$M,3,FALSE)</f>
        <v>133753.96799999999</v>
      </c>
      <c r="X97" s="237">
        <f>IF(TOCA_current!AH97=0,SUM(LS_current!D98:AA98),0)</f>
        <v>0</v>
      </c>
      <c r="Y97" s="218">
        <f>TOCA_current!D97*SUM('Charges_NonSlice &amp; Excl LS'!P97:U97)</f>
        <v>4913258.3902215632</v>
      </c>
      <c r="Z97" s="218">
        <f>TOCA_current!AI97*RT1SC!$C$4*VLOOKUP(Init!$R$4,Init!$K:$M,3,FALSE)</f>
        <v>143012.85455916004</v>
      </c>
      <c r="AA97" s="219">
        <f t="shared" si="4"/>
        <v>34.35536200830883</v>
      </c>
      <c r="AB97" s="224">
        <f ca="1">IF(TOCA_current!E97=1,"",AA97/O97-1+RAND()/1000000000)</f>
        <v>7.5405181845768623E-2</v>
      </c>
      <c r="AC97" s="235">
        <f t="shared" ca="1" si="5"/>
        <v>60</v>
      </c>
    </row>
    <row r="98" spans="2:29" x14ac:dyDescent="0.25">
      <c r="B98" s="27">
        <v>10304</v>
      </c>
      <c r="C98" s="28" t="s">
        <v>102</v>
      </c>
      <c r="D98" s="217">
        <f>IF(Init!$R$9="Yes",(TOCA_previous!AB98-(TOCA_previous!AB98/IF(TOCA_previous!Y98=0,1,TOCA_previous!Y98))*LDD_previous!D99),(TOCA_current!AI98-(TOCA_current!AI98/TOCA_current!AF98)*LDD_current!D99))*Rates_previous!$E$74*100*12</f>
        <v>4671934.2250800002</v>
      </c>
      <c r="E98" s="218">
        <f>IF(Init!$R$9="Yes",(TOCA_previous!AB98-LDD_previous!D99),(TOCA_current!AI98-LDD_current!D99))*Rates_previous!$E$75*100*12</f>
        <v>-718443.54048000008</v>
      </c>
      <c r="F98" s="218"/>
      <c r="G98" s="218">
        <f>+SUMPRODUCT(LS_Demand_Rates_Restatement!$C$6:$Z$6,IF(Init!$R$9="Yes",Demand_previous!D99:AA99,Demand_current!D99:AA99))-SUMPRODUCT(LS_Demand_Rates_Restatement!$C$6:$Z$6,IF(Init!$R$9="Yes",LDD_previous!BB99:BY99,LDD_current!BB99:BY99))</f>
        <v>177780.43702612183</v>
      </c>
      <c r="H98" s="218">
        <f>-IRD!C99*Rates_previous!$H$32</f>
        <v>0</v>
      </c>
      <c r="I98" s="218"/>
      <c r="J98" s="237">
        <f>IF(Init!$R$9="Yes",(TOCA_previous!S98/SUMPRODUCT(TOCA_previous!$D$4:$D$137,TOCA_previous!$S$4:$S$137)-TOCA_previous!Y98)*RT1SC!$C$3*VLOOKUP(Init!$R$3,Init!$K:$M,3,FALSE),V98)</f>
        <v>-1.2845437779461235</v>
      </c>
      <c r="K98" s="237">
        <f>IF(Init!$R$9="Yes",TOCA_previous!W98*VLOOKUP(Init!$R$3,Init!$K:$M,3,FALSE),W98)</f>
        <v>0</v>
      </c>
      <c r="L98" s="237">
        <f>IF(Init!$R$9="No",X98,IF(TOCA_previous!AA98=0,SUM(LS_previous!D99:AA99),0))</f>
        <v>-837.32109712000511</v>
      </c>
      <c r="M98" s="218">
        <f>+TOCA_previous!$D98*SUM('Charges_NonSlice &amp; Excl LS'!D98:I98)</f>
        <v>4131271.1216261219</v>
      </c>
      <c r="N98" s="218">
        <f>IF(Init!$R$9="Yes",TOCA_previous!AB98*RT1SC!$C$3*VLOOKUP(Init!$R$3,Init!$K:$M,3,FALSE),Z98)</f>
        <v>123753.73497958801</v>
      </c>
      <c r="O98" s="219">
        <f t="shared" si="3"/>
        <v>33.383001509469878</v>
      </c>
      <c r="P98" s="217">
        <f>(TOCA_current!AI98-(TOCA_current!AI98/TOCA_current!AF98)*LDD_current!D99)*Rates_current!$E$74*100*12</f>
        <v>4916976.1008784715</v>
      </c>
      <c r="Q98" s="218">
        <f>(TOCA_current!AI98-LDD_current!D99)*Rates_current!$E$75*100*12</f>
        <v>-730960.03125114553</v>
      </c>
      <c r="R98" s="218"/>
      <c r="S98" s="218">
        <f>+SUMPRODUCT(LS_Demand_Rates_Restatement!$C$7:$Z$7,Demand_current!D99:AA99)-SUMPRODUCT(LS_Demand_Rates_Restatement!$C$7:$Z$7,LDD_current!BB99:BY99)</f>
        <v>196033.10605288466</v>
      </c>
      <c r="T98" s="218">
        <f>-IRD!G99*Rates_current!$H$32</f>
        <v>0</v>
      </c>
      <c r="U98" s="218"/>
      <c r="V98" s="237">
        <f>+(TOCA_current!S98/SUMPRODUCT(TOCA_current!$D$4:$D$137,TOCA_current!$S$4:$S$137)-TOCA_current!AF98)*RT1SC!$C$4*VLOOKUP(Init!$R$4,Init!$K:$M,3,FALSE)</f>
        <v>525.30033726625481</v>
      </c>
      <c r="W98" s="237">
        <f>TOCA_current!X98*VLOOKUP(Init!$R$4,Init!$K:$M,3,FALSE)</f>
        <v>0</v>
      </c>
      <c r="X98" s="237">
        <f>IF(TOCA_current!AH98=0,SUM(LS_current!D99:AA99),0)</f>
        <v>1074.7321003036318</v>
      </c>
      <c r="Y98" s="218">
        <f>TOCA_current!D98*SUM('Charges_NonSlice &amp; Excl LS'!P98:U98)</f>
        <v>4382049.1756802108</v>
      </c>
      <c r="Z98" s="218">
        <f>TOCA_current!AI98*RT1SC!$C$4*VLOOKUP(Init!$R$4,Init!$K:$M,3,FALSE)</f>
        <v>121844.62118649602</v>
      </c>
      <c r="AA98" s="219">
        <f t="shared" si="4"/>
        <v>35.964239808116133</v>
      </c>
      <c r="AB98" s="224">
        <f ca="1">IF(TOCA_current!E98=1,"",AA98/O98-1+RAND()/1000000000)</f>
        <v>7.7321936754703169E-2</v>
      </c>
      <c r="AC98" s="235">
        <f t="shared" ca="1" si="5"/>
        <v>22</v>
      </c>
    </row>
    <row r="99" spans="2:29" x14ac:dyDescent="0.25">
      <c r="B99" s="27">
        <v>10306</v>
      </c>
      <c r="C99" s="28" t="s">
        <v>103</v>
      </c>
      <c r="D99" s="217">
        <f>IF(Init!$R$9="Yes",(TOCA_previous!AB99-(TOCA_previous!AB99/IF(TOCA_previous!Y99=0,1,TOCA_previous!Y99))*LDD_previous!D100),(TOCA_current!AI99-(TOCA_current!AI99/TOCA_current!AF99)*LDD_current!D100))*Rates_previous!$E$74*100*12</f>
        <v>7931674.9637999982</v>
      </c>
      <c r="E99" s="218">
        <f>IF(Init!$R$9="Yes",(TOCA_previous!AB99-LDD_previous!D100),(TOCA_current!AI99-LDD_current!D100))*Rates_previous!$E$75*100*12</f>
        <v>-1219721.9328000001</v>
      </c>
      <c r="F99" s="218"/>
      <c r="G99" s="218">
        <f>+SUMPRODUCT(LS_Demand_Rates_Restatement!$C$6:$Z$6,IF(Init!$R$9="Yes",Demand_previous!D100:AA100,Demand_current!D100:AA100))-SUMPRODUCT(LS_Demand_Rates_Restatement!$C$6:$Z$6,IF(Init!$R$9="Yes",LDD_previous!BB100:BY100,LDD_current!BB100:BY100))</f>
        <v>0</v>
      </c>
      <c r="H99" s="218">
        <f>-IRD!C100*Rates_previous!$H$32</f>
        <v>0</v>
      </c>
      <c r="I99" s="218"/>
      <c r="J99" s="237">
        <f>IF(Init!$R$9="Yes",(TOCA_previous!S99/SUMPRODUCT(TOCA_previous!$D$4:$D$137,TOCA_previous!$S$4:$S$137)-TOCA_previous!Y99)*RT1SC!$C$3*VLOOKUP(Init!$R$3,Init!$K:$M,3,FALSE),V99)</f>
        <v>45095.958067991523</v>
      </c>
      <c r="K99" s="237">
        <f>IF(Init!$R$9="Yes",TOCA_previous!W99*VLOOKUP(Init!$R$3,Init!$K:$M,3,FALSE),W99)</f>
        <v>0</v>
      </c>
      <c r="L99" s="237">
        <f>IF(Init!$R$9="No",X99,IF(TOCA_previous!AA99=0,SUM(LS_previous!D100:AA100),0))</f>
        <v>-5.3683031999453306</v>
      </c>
      <c r="M99" s="218">
        <f>+TOCA_previous!$D99*SUM('Charges_NonSlice &amp; Excl LS'!D99:I99)</f>
        <v>6711953.0309999976</v>
      </c>
      <c r="N99" s="218">
        <f>IF(Init!$R$9="Yes",TOCA_previous!AB99*RT1SC!$C$3*VLOOKUP(Init!$R$3,Init!$K:$M,3,FALSE),Z99)</f>
        <v>210100.21848017999</v>
      </c>
      <c r="O99" s="219">
        <f t="shared" si="3"/>
        <v>31.946435275283527</v>
      </c>
      <c r="P99" s="217">
        <f>(TOCA_current!AI99-(TOCA_current!AI99/TOCA_current!AF99)*LDD_current!D100)*Rates_current!$E$74*100*12</f>
        <v>1968374.6452973024</v>
      </c>
      <c r="Q99" s="218">
        <f>(TOCA_current!AI99-LDD_current!D100)*Rates_current!$E$75*100*12</f>
        <v>-292619.52116940741</v>
      </c>
      <c r="R99" s="218"/>
      <c r="S99" s="218">
        <f>+SUMPRODUCT(LS_Demand_Rates_Restatement!$C$7:$Z$7,Demand_current!D100:AA100)-SUMPRODUCT(LS_Demand_Rates_Restatement!$C$7:$Z$7,LDD_current!BB100:BY100)</f>
        <v>0</v>
      </c>
      <c r="T99" s="218">
        <f>-IRD!G100*Rates_current!$H$32</f>
        <v>0</v>
      </c>
      <c r="U99" s="218"/>
      <c r="V99" s="237">
        <f>+(TOCA_current!S99/SUMPRODUCT(TOCA_current!$D$4:$D$137,TOCA_current!$S$4:$S$137)-TOCA_current!AF99)*RT1SC!$C$4*VLOOKUP(Init!$R$4,Init!$K:$M,3,FALSE)</f>
        <v>175364.2543952282</v>
      </c>
      <c r="W99" s="237">
        <f>TOCA_current!X99*VLOOKUP(Init!$R$4,Init!$K:$M,3,FALSE)</f>
        <v>10127.951999999999</v>
      </c>
      <c r="X99" s="237">
        <f>IF(TOCA_current!AH99=0,SUM(LS_current!D100:AA100),0)</f>
        <v>0.4464122842556435</v>
      </c>
      <c r="Y99" s="218">
        <f>TOCA_current!D99*SUM('Charges_NonSlice &amp; Excl LS'!P99:U99)</f>
        <v>1675755.1241278951</v>
      </c>
      <c r="Z99" s="218">
        <f>TOCA_current!AI99*RT1SC!$C$4*VLOOKUP(Init!$R$4,Init!$K:$M,3,FALSE)</f>
        <v>48777.105702527995</v>
      </c>
      <c r="AA99" s="219">
        <f t="shared" si="4"/>
        <v>34.355362008308845</v>
      </c>
      <c r="AB99" s="224">
        <f ca="1">IF(TOCA_current!E99=1,"",AA99/O99-1+RAND()/1000000000)</f>
        <v>7.5405181768933502E-2</v>
      </c>
      <c r="AC99" s="235">
        <f t="shared" ca="1" si="5"/>
        <v>61</v>
      </c>
    </row>
    <row r="100" spans="2:29" x14ac:dyDescent="0.25">
      <c r="B100" s="27">
        <v>10307</v>
      </c>
      <c r="C100" s="28" t="s">
        <v>104</v>
      </c>
      <c r="D100" s="217">
        <f>IF(Init!$R$9="Yes",(TOCA_previous!AB100-(TOCA_previous!AB100/IF(TOCA_previous!Y100=0,1,TOCA_previous!Y100))*LDD_previous!D101),(TOCA_current!AI100-(TOCA_current!AI100/TOCA_current!AF100)*LDD_current!D101))*Rates_previous!$E$74*100*12</f>
        <v>23905157.62788</v>
      </c>
      <c r="E100" s="218">
        <f>IF(Init!$R$9="Yes",(TOCA_previous!AB100-LDD_previous!D101),(TOCA_current!AI100-LDD_current!D101))*Rates_previous!$E$75*100*12</f>
        <v>-3676101.8572800001</v>
      </c>
      <c r="F100" s="218"/>
      <c r="G100" s="218">
        <f>+SUMPRODUCT(LS_Demand_Rates_Restatement!$C$6:$Z$6,IF(Init!$R$9="Yes",Demand_previous!D101:AA101,Demand_current!D101:AA101))-SUMPRODUCT(LS_Demand_Rates_Restatement!$C$6:$Z$6,IF(Init!$R$9="Yes",LDD_previous!BB101:BY101,LDD_current!BB101:BY101))</f>
        <v>1288996.8674918807</v>
      </c>
      <c r="H100" s="218">
        <f>-IRD!C101*Rates_previous!$H$32</f>
        <v>0</v>
      </c>
      <c r="I100" s="218"/>
      <c r="J100" s="237">
        <f>IF(Init!$R$9="Yes",(TOCA_previous!S100/SUMPRODUCT(TOCA_previous!$D$4:$D$137,TOCA_previous!$S$4:$S$137)-TOCA_previous!Y100)*RT1SC!$C$3*VLOOKUP(Init!$R$3,Init!$K:$M,3,FALSE),V100)</f>
        <v>-1.6907885496941049</v>
      </c>
      <c r="K100" s="237">
        <f>IF(Init!$R$9="Yes",TOCA_previous!W100*VLOOKUP(Init!$R$3,Init!$K:$M,3,FALSE),W100)</f>
        <v>0</v>
      </c>
      <c r="L100" s="237">
        <f>IF(Init!$R$9="No",X100,IF(TOCA_previous!AA100=0,SUM(LS_previous!D101:AA101),0))</f>
        <v>-12844.97259631998</v>
      </c>
      <c r="M100" s="218">
        <f>+TOCA_previous!$D100*SUM('Charges_NonSlice &amp; Excl LS'!D100:I100)</f>
        <v>21518052.638091881</v>
      </c>
      <c r="N100" s="218">
        <f>IF(Init!$R$9="Yes",TOCA_previous!AB100*RT1SC!$C$3*VLOOKUP(Init!$R$3,Init!$K:$M,3,FALSE),Z100)</f>
        <v>633217.93484266801</v>
      </c>
      <c r="O100" s="219">
        <f t="shared" si="3"/>
        <v>33.982064395314936</v>
      </c>
      <c r="P100" s="217">
        <f>(TOCA_current!AI100-(TOCA_current!AI100/TOCA_current!AF100)*LDD_current!D101)*Rates_current!$E$74*100*12</f>
        <v>25268068.887317479</v>
      </c>
      <c r="Q100" s="218">
        <f>(TOCA_current!AI100-LDD_current!D101)*Rates_current!$E$75*100*12</f>
        <v>-3756363.2697400786</v>
      </c>
      <c r="R100" s="218"/>
      <c r="S100" s="218">
        <f>+SUMPRODUCT(LS_Demand_Rates_Restatement!$C$7:$Z$7,Demand_current!D101:AA101)-SUMPRODUCT(LS_Demand_Rates_Restatement!$C$7:$Z$7,LDD_current!BB101:BY101)</f>
        <v>1346830.1710602923</v>
      </c>
      <c r="T100" s="218">
        <f>-IRD!G101*Rates_current!$H$32</f>
        <v>0</v>
      </c>
      <c r="U100" s="218"/>
      <c r="V100" s="237">
        <f>+(TOCA_current!S100/SUMPRODUCT(TOCA_current!$D$4:$D$137,TOCA_current!$S$4:$S$137)-TOCA_current!AF100)*RT1SC!$C$4*VLOOKUP(Init!$R$4,Init!$K:$M,3,FALSE)</f>
        <v>-2.8238104524296221</v>
      </c>
      <c r="W100" s="237">
        <f>TOCA_current!X100*VLOOKUP(Init!$R$4,Init!$K:$M,3,FALSE)</f>
        <v>421.63200000000001</v>
      </c>
      <c r="X100" s="237">
        <f>IF(TOCA_current!AH100=0,SUM(LS_current!D101:AA101),0)</f>
        <v>-6186.4150032724574</v>
      </c>
      <c r="Y100" s="218">
        <f>TOCA_current!D100*SUM('Charges_NonSlice &amp; Excl LS'!P100:U100)</f>
        <v>22858535.788637694</v>
      </c>
      <c r="Z100" s="218">
        <f>TOCA_current!AI100*RT1SC!$C$4*VLOOKUP(Init!$R$4,Init!$K:$M,3,FALSE)</f>
        <v>626152.78547712008</v>
      </c>
      <c r="AA100" s="219">
        <f t="shared" si="4"/>
        <v>36.506322927589942</v>
      </c>
      <c r="AB100" s="224">
        <f ca="1">IF(TOCA_current!E100=1,"",AA100/O100-1+RAND()/1000000000)</f>
        <v>7.4282083701403046E-2</v>
      </c>
      <c r="AC100" s="235">
        <f t="shared" ca="1" si="5"/>
        <v>83</v>
      </c>
    </row>
    <row r="101" spans="2:29" x14ac:dyDescent="0.25">
      <c r="B101" s="27">
        <v>10326</v>
      </c>
      <c r="C101" s="28" t="s">
        <v>105</v>
      </c>
      <c r="D101" s="217">
        <f>IF(Init!$R$9="Yes",(TOCA_previous!AB101-(TOCA_previous!AB101/IF(TOCA_previous!Y101=0,1,TOCA_previous!Y101))*LDD_previous!D102),(TOCA_current!AI101-(TOCA_current!AI101/TOCA_current!AF101)*LDD_current!D102))*Rates_previous!$E$74*100*12</f>
        <v>9979955.6012399998</v>
      </c>
      <c r="E101" s="218">
        <f>IF(Init!$R$9="Yes",(TOCA_previous!AB101-LDD_previous!D102),(TOCA_current!AI101-LDD_current!D102))*Rates_previous!$E$75*100*12</f>
        <v>-1534703.67744</v>
      </c>
      <c r="F101" s="218"/>
      <c r="G101" s="218">
        <f>+SUMPRODUCT(LS_Demand_Rates_Restatement!$C$6:$Z$6,IF(Init!$R$9="Yes",Demand_previous!D102:AA102,Demand_current!D102:AA102))-SUMPRODUCT(LS_Demand_Rates_Restatement!$C$6:$Z$6,IF(Init!$R$9="Yes",LDD_previous!BB102:BY102,LDD_current!BB102:BY102))</f>
        <v>446808.50568557688</v>
      </c>
      <c r="H101" s="218">
        <f>-IRD!C102*Rates_previous!$H$32</f>
        <v>0</v>
      </c>
      <c r="I101" s="218"/>
      <c r="J101" s="237">
        <f>IF(Init!$R$9="Yes",(TOCA_previous!S101/SUMPRODUCT(TOCA_previous!$D$4:$D$137,TOCA_previous!$S$4:$S$137)-TOCA_previous!Y101)*RT1SC!$C$3*VLOOKUP(Init!$R$3,Init!$K:$M,3,FALSE),V101)</f>
        <v>3585.340826094774</v>
      </c>
      <c r="K101" s="237">
        <f>IF(Init!$R$9="Yes",TOCA_previous!W101*VLOOKUP(Init!$R$3,Init!$K:$M,3,FALSE),W101)</f>
        <v>0</v>
      </c>
      <c r="L101" s="237">
        <f>IF(Init!$R$9="No",X101,IF(TOCA_previous!AA101=0,SUM(LS_previous!D102:AA102),0))</f>
        <v>-12647.007955359964</v>
      </c>
      <c r="M101" s="218">
        <f>+TOCA_previous!$D101*SUM('Charges_NonSlice &amp; Excl LS'!D101:I101)</f>
        <v>8892060.4294855762</v>
      </c>
      <c r="N101" s="218">
        <f>IF(Init!$R$9="Yes",TOCA_previous!AB101*RT1SC!$C$3*VLOOKUP(Init!$R$3,Init!$K:$M,3,FALSE),Z101)</f>
        <v>264356.62855736399</v>
      </c>
      <c r="O101" s="219">
        <f t="shared" si="3"/>
        <v>33.636608539044239</v>
      </c>
      <c r="P101" s="217">
        <f>(TOCA_current!AI101-(TOCA_current!AI101/TOCA_current!AF101)*LDD_current!D102)*Rates_current!$E$74*100*12</f>
        <v>10157724.08757798</v>
      </c>
      <c r="Q101" s="218">
        <f>(TOCA_current!AI101-LDD_current!D102)*Rates_current!$E$75*100*12</f>
        <v>-1510052.146718788</v>
      </c>
      <c r="R101" s="218"/>
      <c r="S101" s="218">
        <f>+SUMPRODUCT(LS_Demand_Rates_Restatement!$C$7:$Z$7,Demand_current!D102:AA102)-SUMPRODUCT(LS_Demand_Rates_Restatement!$C$7:$Z$7,LDD_current!BB102:BY102)</f>
        <v>478076.29907521367</v>
      </c>
      <c r="T101" s="218">
        <f>-IRD!G102*Rates_current!$H$32</f>
        <v>0</v>
      </c>
      <c r="U101" s="218"/>
      <c r="V101" s="237">
        <f>+(TOCA_current!S101/SUMPRODUCT(TOCA_current!$D$4:$D$137,TOCA_current!$S$4:$S$137)-TOCA_current!AF101)*RT1SC!$C$4*VLOOKUP(Init!$R$4,Init!$K:$M,3,FALSE)</f>
        <v>13230.607609583492</v>
      </c>
      <c r="W101" s="237">
        <f>TOCA_current!X101*VLOOKUP(Init!$R$4,Init!$K:$M,3,FALSE)</f>
        <v>0</v>
      </c>
      <c r="X101" s="237">
        <f>IF(TOCA_current!AH101=0,SUM(LS_current!D102:AA102),0)</f>
        <v>3.4612613804192733</v>
      </c>
      <c r="Y101" s="218">
        <f>TOCA_current!D101*SUM('Charges_NonSlice &amp; Excl LS'!P101:U101)</f>
        <v>9125748.2399344053</v>
      </c>
      <c r="Z101" s="218">
        <f>TOCA_current!AI101*RT1SC!$C$4*VLOOKUP(Init!$R$4,Init!$K:$M,3,FALSE)</f>
        <v>251712.43833110397</v>
      </c>
      <c r="AA101" s="219">
        <f t="shared" si="4"/>
        <v>36.254657499008232</v>
      </c>
      <c r="AB101" s="224">
        <f ca="1">IF(TOCA_current!E101=1,"",AA101/O101-1+RAND()/1000000000)</f>
        <v>7.7833321781506121E-2</v>
      </c>
      <c r="AC101" s="235">
        <f t="shared" ca="1" si="5"/>
        <v>17</v>
      </c>
    </row>
    <row r="102" spans="2:29" x14ac:dyDescent="0.25">
      <c r="B102" s="27">
        <v>10331</v>
      </c>
      <c r="C102" s="28" t="s">
        <v>106</v>
      </c>
      <c r="D102" s="217">
        <f>IF(Init!$R$9="Yes",(TOCA_previous!AB102-(TOCA_previous!AB102/IF(TOCA_previous!Y102=0,1,TOCA_previous!Y102))*LDD_previous!D103),(TOCA_current!AI102-(TOCA_current!AI102/TOCA_current!AF102)*LDD_current!D103))*Rates_previous!$E$74*100*12</f>
        <v>10597106.0401308</v>
      </c>
      <c r="E102" s="218">
        <f>IF(Init!$R$9="Yes",(TOCA_previous!AB102-LDD_previous!D103),(TOCA_current!AI102-LDD_current!D103))*Rates_previous!$E$75*100*12</f>
        <v>-1629608.2126848001</v>
      </c>
      <c r="F102" s="218"/>
      <c r="G102" s="218">
        <f>+SUMPRODUCT(LS_Demand_Rates_Restatement!$C$6:$Z$6,IF(Init!$R$9="Yes",Demand_previous!D103:AA103,Demand_current!D103:AA103))-SUMPRODUCT(LS_Demand_Rates_Restatement!$C$6:$Z$6,IF(Init!$R$9="Yes",LDD_previous!BB103:BY103,LDD_current!BB103:BY103))</f>
        <v>283952.76400931075</v>
      </c>
      <c r="H102" s="218">
        <f>-IRD!C103*Rates_previous!$H$32</f>
        <v>-1330868.58</v>
      </c>
      <c r="I102" s="218"/>
      <c r="J102" s="237">
        <f>IF(Init!$R$9="Yes",(TOCA_previous!S102/SUMPRODUCT(TOCA_previous!$D$4:$D$137,TOCA_previous!$S$4:$S$137)-TOCA_previous!Y102)*RT1SC!$C$3*VLOOKUP(Init!$R$3,Init!$K:$M,3,FALSE),V102)</f>
        <v>33009.603208018372</v>
      </c>
      <c r="K102" s="237">
        <f>IF(Init!$R$9="Yes",TOCA_previous!W102*VLOOKUP(Init!$R$3,Init!$K:$M,3,FALSE),W102)</f>
        <v>0</v>
      </c>
      <c r="L102" s="237">
        <f>IF(Init!$R$9="No",X102,IF(TOCA_previous!AA102=0,SUM(LS_previous!D103:AA103),0))</f>
        <v>0</v>
      </c>
      <c r="M102" s="218">
        <f>+TOCA_previous!$D102*SUM('Charges_NonSlice &amp; Excl LS'!D102:I102)</f>
        <v>0</v>
      </c>
      <c r="N102" s="218">
        <f>IF(Init!$R$9="Yes",TOCA_previous!AB102*RT1SC!$C$3*VLOOKUP(Init!$R$3,Init!$K:$M,3,FALSE),Z102)</f>
        <v>301832.44856931601</v>
      </c>
      <c r="O102" s="219">
        <f t="shared" si="3"/>
        <v>0</v>
      </c>
      <c r="P102" s="217">
        <f>(TOCA_current!AI102-(TOCA_current!AI102/TOCA_current!AF102)*LDD_current!D103)*Rates_current!$E$74*100*12</f>
        <v>11487678.991593583</v>
      </c>
      <c r="Q102" s="218">
        <f>(TOCA_current!AI102-LDD_current!D103)*Rates_current!$E$75*100*12</f>
        <v>-1707763.8821954308</v>
      </c>
      <c r="R102" s="218"/>
      <c r="S102" s="218">
        <f>+SUMPRODUCT(LS_Demand_Rates_Restatement!$C$7:$Z$7,Demand_current!D103:AA103)-SUMPRODUCT(LS_Demand_Rates_Restatement!$C$7:$Z$7,LDD_current!BB103:BY103)</f>
        <v>-24108.008968685182</v>
      </c>
      <c r="T102" s="218">
        <f>-IRD!G103*Rates_current!$H$32</f>
        <v>-1566432.3186600001</v>
      </c>
      <c r="U102" s="218"/>
      <c r="V102" s="237">
        <f>+(TOCA_current!S102/SUMPRODUCT(TOCA_current!$D$4:$D$137,TOCA_current!$S$4:$S$137)-TOCA_current!AF102)*RT1SC!$C$4*VLOOKUP(Init!$R$4,Init!$K:$M,3,FALSE)</f>
        <v>12280.158695146547</v>
      </c>
      <c r="W102" s="237">
        <f>TOCA_current!X102*VLOOKUP(Init!$R$4,Init!$K:$M,3,FALSE)</f>
        <v>0</v>
      </c>
      <c r="X102" s="237">
        <f>IF(TOCA_current!AH102=0,SUM(LS_current!D103:AA103),0)</f>
        <v>0</v>
      </c>
      <c r="Y102" s="218">
        <f>TOCA_current!D102*SUM('Charges_NonSlice &amp; Excl LS'!P102:U102)</f>
        <v>0</v>
      </c>
      <c r="Z102" s="218">
        <f>TOCA_current!AI102*RT1SC!$C$4*VLOOKUP(Init!$R$4,Init!$K:$M,3,FALSE)</f>
        <v>306095.96689732803</v>
      </c>
      <c r="AA102" s="219">
        <f t="shared" si="4"/>
        <v>0</v>
      </c>
      <c r="AB102" s="224" t="str">
        <f ca="1">IF(TOCA_current!E102=1,"",AA102/O102-1+RAND()/1000000000)</f>
        <v/>
      </c>
      <c r="AC102" s="235" t="str">
        <f t="shared" ca="1" si="5"/>
        <v/>
      </c>
    </row>
    <row r="103" spans="2:29" x14ac:dyDescent="0.25">
      <c r="B103" s="27">
        <v>10333</v>
      </c>
      <c r="C103" s="28" t="s">
        <v>107</v>
      </c>
      <c r="D103" s="217">
        <f>IF(Init!$R$9="Yes",(TOCA_previous!AB103-(TOCA_previous!AB103/IF(TOCA_previous!Y103=0,1,TOCA_previous!Y103))*LDD_previous!D104),(TOCA_current!AI103-(TOCA_current!AI103/TOCA_current!AF103)*LDD_current!D104))*Rates_previous!$E$74*100*12</f>
        <v>5776764.2156614028</v>
      </c>
      <c r="E103" s="218">
        <f>IF(Init!$R$9="Yes",(TOCA_previous!AB103-LDD_previous!D104),(TOCA_current!AI103-LDD_current!D104))*Rates_previous!$E$75*100*12</f>
        <v>-888342.7581960191</v>
      </c>
      <c r="F103" s="218"/>
      <c r="G103" s="218">
        <f>+SUMPRODUCT(LS_Demand_Rates_Restatement!$C$6:$Z$6,IF(Init!$R$9="Yes",Demand_previous!D104:AA104,Demand_current!D104:AA104))-SUMPRODUCT(LS_Demand_Rates_Restatement!$C$6:$Z$6,IF(Init!$R$9="Yes",LDD_previous!BB104:BY104,LDD_current!BB104:BY104))</f>
        <v>320691.91926967376</v>
      </c>
      <c r="H103" s="218">
        <f>-IRD!C104*Rates_previous!$H$32</f>
        <v>0</v>
      </c>
      <c r="I103" s="218"/>
      <c r="J103" s="237">
        <f>IF(Init!$R$9="Yes",(TOCA_previous!S103/SUMPRODUCT(TOCA_previous!$D$4:$D$137,TOCA_previous!$S$4:$S$137)-TOCA_previous!Y103)*RT1SC!$C$3*VLOOKUP(Init!$R$3,Init!$K:$M,3,FALSE),V103)</f>
        <v>3.0956727598236076</v>
      </c>
      <c r="K103" s="237">
        <f>IF(Init!$R$9="Yes",TOCA_previous!W103*VLOOKUP(Init!$R$3,Init!$K:$M,3,FALSE),W103)</f>
        <v>0</v>
      </c>
      <c r="L103" s="237">
        <f>IF(Init!$R$9="No",X103,IF(TOCA_previous!AA103=0,SUM(LS_previous!D104:AA104),0))</f>
        <v>-1263.3447220799817</v>
      </c>
      <c r="M103" s="218">
        <f>+TOCA_previous!$D103*SUM('Charges_NonSlice &amp; Excl LS'!D103:I103)</f>
        <v>5209113.3767350577</v>
      </c>
      <c r="N103" s="218">
        <f>IF(Init!$R$9="Yes",TOCA_previous!AB103*RT1SC!$C$3*VLOOKUP(Init!$R$3,Init!$K:$M,3,FALSE),Z103)</f>
        <v>162862.73277649199</v>
      </c>
      <c r="O103" s="219">
        <f t="shared" si="3"/>
        <v>31.984686047752195</v>
      </c>
      <c r="P103" s="217">
        <f>(TOCA_current!AI103-(TOCA_current!AI103/TOCA_current!AF103)*LDD_current!D104)*Rates_current!$E$74*100*12</f>
        <v>6071360.1339419391</v>
      </c>
      <c r="Q103" s="218">
        <f>(TOCA_current!AI103-LDD_current!D104)*Rates_current!$E$75*100*12</f>
        <v>-902571.31663712463</v>
      </c>
      <c r="R103" s="218"/>
      <c r="S103" s="218">
        <f>+SUMPRODUCT(LS_Demand_Rates_Restatement!$C$7:$Z$7,Demand_current!D104:AA104)-SUMPRODUCT(LS_Demand_Rates_Restatement!$C$7:$Z$7,LDD_current!BB104:BY104)</f>
        <v>347014.20554677059</v>
      </c>
      <c r="T103" s="218">
        <f>-IRD!G104*Rates_current!$H$32</f>
        <v>0</v>
      </c>
      <c r="U103" s="218"/>
      <c r="V103" s="237">
        <f>+(TOCA_current!S103/SUMPRODUCT(TOCA_current!$D$4:$D$137,TOCA_current!$S$4:$S$137)-TOCA_current!AF103)*RT1SC!$C$4*VLOOKUP(Init!$R$4,Init!$K:$M,3,FALSE)</f>
        <v>-0.76457703749408357</v>
      </c>
      <c r="W103" s="237">
        <f>TOCA_current!X103*VLOOKUP(Init!$R$4,Init!$K:$M,3,FALSE)</f>
        <v>0</v>
      </c>
      <c r="X103" s="237">
        <f>IF(TOCA_current!AH103=0,SUM(LS_current!D104:AA104),0)</f>
        <v>556.61273975395034</v>
      </c>
      <c r="Y103" s="218">
        <f>TOCA_current!D103*SUM('Charges_NonSlice &amp; Excl LS'!P103:U103)</f>
        <v>5515803.0228515845</v>
      </c>
      <c r="Z103" s="218">
        <f>TOCA_current!AI103*RT1SC!$C$4*VLOOKUP(Init!$R$4,Init!$K:$M,3,FALSE)</f>
        <v>161046.64363931998</v>
      </c>
      <c r="AA103" s="219">
        <f t="shared" si="4"/>
        <v>34.249723547202727</v>
      </c>
      <c r="AB103" s="224">
        <f ca="1">IF(TOCA_current!E103=1,"",AA103/O103-1+RAND()/1000000000)</f>
        <v>7.0816312490590907E-2</v>
      </c>
      <c r="AC103" s="235">
        <f t="shared" ca="1" si="5"/>
        <v>98</v>
      </c>
    </row>
    <row r="104" spans="2:29" x14ac:dyDescent="0.25">
      <c r="B104" s="27">
        <v>10338</v>
      </c>
      <c r="C104" s="28" t="s">
        <v>108</v>
      </c>
      <c r="D104" s="217">
        <f>IF(Init!$R$9="Yes",(TOCA_previous!AB104-(TOCA_previous!AB104/IF(TOCA_previous!Y104=0,1,TOCA_previous!Y104))*LDD_previous!D105),(TOCA_current!AI104-(TOCA_current!AI104/TOCA_current!AF104)*LDD_current!D105))*Rates_previous!$E$74*100*12</f>
        <v>740091.98914559989</v>
      </c>
      <c r="E104" s="218">
        <f>IF(Init!$R$9="Yes",(TOCA_previous!AB104-LDD_previous!D105),(TOCA_current!AI104-LDD_current!D105))*Rates_previous!$E$75*100*12</f>
        <v>-113810.31567359999</v>
      </c>
      <c r="F104" s="218"/>
      <c r="G104" s="218">
        <f>+SUMPRODUCT(LS_Demand_Rates_Restatement!$C$6:$Z$6,IF(Init!$R$9="Yes",Demand_previous!D105:AA105,Demand_current!D105:AA105))-SUMPRODUCT(LS_Demand_Rates_Restatement!$C$6:$Z$6,IF(Init!$R$9="Yes",LDD_previous!BB105:BY105,LDD_current!BB105:BY105))</f>
        <v>38402.315389692318</v>
      </c>
      <c r="H104" s="218">
        <f>-IRD!C105*Rates_previous!$H$32</f>
        <v>-41552.1</v>
      </c>
      <c r="I104" s="218"/>
      <c r="J104" s="237">
        <f>IF(Init!$R$9="Yes",(TOCA_previous!S104/SUMPRODUCT(TOCA_previous!$D$4:$D$137,TOCA_previous!$S$4:$S$137)-TOCA_previous!Y104)*RT1SC!$C$3*VLOOKUP(Init!$R$3,Init!$K:$M,3,FALSE),V104)</f>
        <v>445.35245565681254</v>
      </c>
      <c r="K104" s="237">
        <f>IF(Init!$R$9="Yes",TOCA_previous!W104*VLOOKUP(Init!$R$3,Init!$K:$M,3,FALSE),W104)</f>
        <v>0</v>
      </c>
      <c r="L104" s="237">
        <f>IF(Init!$R$9="No",X104,IF(TOCA_previous!AA104=0,SUM(LS_previous!D105:AA105),0))</f>
        <v>1162.2061929600015</v>
      </c>
      <c r="M104" s="218">
        <f>+TOCA_previous!$D104*SUM('Charges_NonSlice &amp; Excl LS'!D104:I104)</f>
        <v>623131.88886169228</v>
      </c>
      <c r="N104" s="218">
        <f>IF(Init!$R$9="Yes",TOCA_previous!AB104*RT1SC!$C$3*VLOOKUP(Init!$R$3,Init!$K:$M,3,FALSE),Z104)</f>
        <v>20420.955814896002</v>
      </c>
      <c r="O104" s="219">
        <f t="shared" si="3"/>
        <v>30.514335103117489</v>
      </c>
      <c r="P104" s="217">
        <f>(TOCA_current!AI104-(TOCA_current!AI104/TOCA_current!AF104)*LDD_current!D105)*Rates_current!$E$74*100*12</f>
        <v>801655.00875205337</v>
      </c>
      <c r="Q104" s="218">
        <f>(TOCA_current!AI104-LDD_current!D105)*Rates_current!$E$75*100*12</f>
        <v>-119174.41903883708</v>
      </c>
      <c r="R104" s="218"/>
      <c r="S104" s="218">
        <f>+SUMPRODUCT(LS_Demand_Rates_Restatement!$C$7:$Z$7,Demand_current!D105:AA105)-SUMPRODUCT(LS_Demand_Rates_Restatement!$C$7:$Z$7,LDD_current!BB105:BY105)</f>
        <v>42228.881769997322</v>
      </c>
      <c r="T104" s="218">
        <f>-IRD!G105*Rates_current!$H$32</f>
        <v>-48906.8217</v>
      </c>
      <c r="U104" s="218"/>
      <c r="V104" s="237">
        <f>+(TOCA_current!S104/SUMPRODUCT(TOCA_current!$D$4:$D$137,TOCA_current!$S$4:$S$137)-TOCA_current!AF104)*RT1SC!$C$4*VLOOKUP(Init!$R$4,Init!$K:$M,3,FALSE)</f>
        <v>-0.96147569608623984</v>
      </c>
      <c r="W104" s="237">
        <f>TOCA_current!X104*VLOOKUP(Init!$R$4,Init!$K:$M,3,FALSE)</f>
        <v>0</v>
      </c>
      <c r="X104" s="237">
        <f>IF(TOCA_current!AH104=0,SUM(LS_current!D105:AA105),0)</f>
        <v>949.06661807397643</v>
      </c>
      <c r="Y104" s="218">
        <f>TOCA_current!D104*SUM('Charges_NonSlice &amp; Excl LS'!P104:U104)</f>
        <v>675802.64978321362</v>
      </c>
      <c r="Z104" s="218">
        <f>TOCA_current!AI104*RT1SC!$C$4*VLOOKUP(Init!$R$4,Init!$K:$M,3,FALSE)</f>
        <v>20634.580430496</v>
      </c>
      <c r="AA104" s="219">
        <f t="shared" si="4"/>
        <v>32.750976064647276</v>
      </c>
      <c r="AB104" s="224">
        <f ca="1">IF(TOCA_current!E104=1,"",AA104/O104-1+RAND()/1000000000)</f>
        <v>7.329804109896243E-2</v>
      </c>
      <c r="AC104" s="235">
        <f t="shared" ca="1" si="5"/>
        <v>87</v>
      </c>
    </row>
    <row r="105" spans="2:29" x14ac:dyDescent="0.25">
      <c r="B105" s="27">
        <v>10342</v>
      </c>
      <c r="C105" s="28" t="s">
        <v>109</v>
      </c>
      <c r="D105" s="217">
        <f>IF(Init!$R$9="Yes",(TOCA_previous!AB105-(TOCA_previous!AB105/IF(TOCA_previous!Y105=0,1,TOCA_previous!Y105))*LDD_previous!D106),(TOCA_current!AI105-(TOCA_current!AI105/TOCA_current!AF105)*LDD_current!D106))*Rates_previous!$E$74*100*12</f>
        <v>13080380.394239997</v>
      </c>
      <c r="E105" s="218">
        <f>IF(Init!$R$9="Yes",(TOCA_previous!AB105-LDD_previous!D106),(TOCA_current!AI105-LDD_current!D106))*Rates_previous!$E$75*100*12</f>
        <v>-2011482.6854399997</v>
      </c>
      <c r="F105" s="218"/>
      <c r="G105" s="218">
        <f>+SUMPRODUCT(LS_Demand_Rates_Restatement!$C$6:$Z$6,IF(Init!$R$9="Yes",Demand_previous!D106:AA106,Demand_current!D106:AA106))-SUMPRODUCT(LS_Demand_Rates_Restatement!$C$6:$Z$6,IF(Init!$R$9="Yes",LDD_previous!BB106:BY106,LDD_current!BB106:BY106))</f>
        <v>602784.18195411318</v>
      </c>
      <c r="H105" s="218">
        <f>-IRD!C106*Rates_previous!$H$32</f>
        <v>0</v>
      </c>
      <c r="I105" s="218"/>
      <c r="J105" s="237">
        <f>IF(Init!$R$9="Yes",(TOCA_previous!S105/SUMPRODUCT(TOCA_previous!$D$4:$D$137,TOCA_previous!$S$4:$S$137)-TOCA_previous!Y105)*RT1SC!$C$3*VLOOKUP(Init!$R$3,Init!$K:$M,3,FALSE),V105)</f>
        <v>1.0547034070604586</v>
      </c>
      <c r="K105" s="237">
        <f>IF(Init!$R$9="Yes",TOCA_previous!W105*VLOOKUP(Init!$R$3,Init!$K:$M,3,FALSE),W105)</f>
        <v>0</v>
      </c>
      <c r="L105" s="237">
        <f>IF(Init!$R$9="No",X105,IF(TOCA_previous!AA105=0,SUM(LS_previous!D106:AA106),0))</f>
        <v>-13087.635407359956</v>
      </c>
      <c r="M105" s="218">
        <f>+TOCA_previous!$D105*SUM('Charges_NonSlice &amp; Excl LS'!D105:I105)</f>
        <v>11671681.890754111</v>
      </c>
      <c r="N105" s="218">
        <f>IF(Init!$R$9="Yes",TOCA_previous!AB105*RT1SC!$C$3*VLOOKUP(Init!$R$3,Init!$K:$M,3,FALSE),Z105)</f>
        <v>346483.03052966396</v>
      </c>
      <c r="O105" s="219">
        <f t="shared" si="3"/>
        <v>33.686157365085869</v>
      </c>
      <c r="P105" s="217">
        <f>(TOCA_current!AI105-(TOCA_current!AI105/TOCA_current!AF105)*LDD_current!D106)*Rates_current!$E$74*100*12</f>
        <v>13220685.337692268</v>
      </c>
      <c r="Q105" s="218">
        <f>(TOCA_current!AI105-LDD_current!D106)*Rates_current!$E$75*100*12</f>
        <v>-1965393.4388402982</v>
      </c>
      <c r="R105" s="218"/>
      <c r="S105" s="218">
        <f>+SUMPRODUCT(LS_Demand_Rates_Restatement!$C$7:$Z$7,Demand_current!D106:AA106)-SUMPRODUCT(LS_Demand_Rates_Restatement!$C$7:$Z$7,LDD_current!BB106:BY106)</f>
        <v>651233.57818998396</v>
      </c>
      <c r="T105" s="218">
        <f>-IRD!G106*Rates_current!$H$32</f>
        <v>0</v>
      </c>
      <c r="U105" s="218"/>
      <c r="V105" s="237">
        <f>+(TOCA_current!S105/SUMPRODUCT(TOCA_current!$D$4:$D$137,TOCA_current!$S$4:$S$137)-TOCA_current!AF105)*RT1SC!$C$4*VLOOKUP(Init!$R$4,Init!$K:$M,3,FALSE)</f>
        <v>8927.6052375654363</v>
      </c>
      <c r="W105" s="237">
        <f>TOCA_current!X105*VLOOKUP(Init!$R$4,Init!$K:$M,3,FALSE)</f>
        <v>0</v>
      </c>
      <c r="X105" s="237">
        <f>IF(TOCA_current!AH105=0,SUM(LS_current!D106:AA106),0)</f>
        <v>5789.7898149022039</v>
      </c>
      <c r="Y105" s="218">
        <f>TOCA_current!D105*SUM('Charges_NonSlice &amp; Excl LS'!P105:U105)</f>
        <v>11906525.477041954</v>
      </c>
      <c r="Z105" s="218">
        <f>TOCA_current!AI105*RT1SC!$C$4*VLOOKUP(Init!$R$4,Init!$K:$M,3,FALSE)</f>
        <v>327613.83495623997</v>
      </c>
      <c r="AA105" s="219">
        <f t="shared" si="4"/>
        <v>36.343170545994596</v>
      </c>
      <c r="AB105" s="224">
        <f ca="1">IF(TOCA_current!E105=1,"",AA105/O105-1+RAND()/1000000000)</f>
        <v>7.887552054782053E-2</v>
      </c>
      <c r="AC105" s="235">
        <f t="shared" ca="1" si="5"/>
        <v>12</v>
      </c>
    </row>
    <row r="106" spans="2:29" x14ac:dyDescent="0.25">
      <c r="B106" s="27">
        <v>10343</v>
      </c>
      <c r="C106" s="28" t="s">
        <v>110</v>
      </c>
      <c r="D106" s="217">
        <f>IF(Init!$R$9="Yes",(TOCA_previous!AB106-(TOCA_previous!AB106/IF(TOCA_previous!Y106=0,1,TOCA_previous!Y106))*LDD_previous!D107),(TOCA_current!AI106-(TOCA_current!AI106/TOCA_current!AF106)*LDD_current!D107))*Rates_previous!$E$74*100*12</f>
        <v>9888832.6693166159</v>
      </c>
      <c r="E106" s="218">
        <f>IF(Init!$R$9="Yes",(TOCA_previous!AB106-LDD_previous!D107),(TOCA_current!AI106-LDD_current!D107))*Rates_previous!$E$75*100*12</f>
        <v>-1520690.919837696</v>
      </c>
      <c r="F106" s="218"/>
      <c r="G106" s="218">
        <f>+SUMPRODUCT(LS_Demand_Rates_Restatement!$C$6:$Z$6,IF(Init!$R$9="Yes",Demand_previous!D107:AA107,Demand_current!D107:AA107))-SUMPRODUCT(LS_Demand_Rates_Restatement!$C$6:$Z$6,IF(Init!$R$9="Yes",LDD_previous!BB107:BY107,LDD_current!BB107:BY107))</f>
        <v>0</v>
      </c>
      <c r="H106" s="218">
        <f>-IRD!C107*Rates_previous!$H$32</f>
        <v>-105056.61</v>
      </c>
      <c r="I106" s="218"/>
      <c r="J106" s="237">
        <f>IF(Init!$R$9="Yes",(TOCA_previous!S106/SUMPRODUCT(TOCA_previous!$D$4:$D$137,TOCA_previous!$S$4:$S$137)-TOCA_previous!Y106)*RT1SC!$C$3*VLOOKUP(Init!$R$3,Init!$K:$M,3,FALSE),V106)</f>
        <v>2.0295813590935601</v>
      </c>
      <c r="K106" s="237">
        <f>IF(Init!$R$9="Yes",TOCA_previous!W106*VLOOKUP(Init!$R$3,Init!$K:$M,3,FALSE),W106)</f>
        <v>0</v>
      </c>
      <c r="L106" s="237">
        <f>IF(Init!$R$9="No",X106,IF(TOCA_previous!AA106=0,SUM(LS_previous!D107:AA107),0))</f>
        <v>-168677.12181679998</v>
      </c>
      <c r="M106" s="218">
        <f>+TOCA_previous!$D106*SUM('Charges_NonSlice &amp; Excl LS'!D106:I106)</f>
        <v>8263085.1394789191</v>
      </c>
      <c r="N106" s="218">
        <f>IF(Init!$R$9="Yes",TOCA_previous!AB106*RT1SC!$C$3*VLOOKUP(Init!$R$3,Init!$K:$M,3,FALSE),Z106)</f>
        <v>276113.01520782005</v>
      </c>
      <c r="O106" s="219">
        <f t="shared" si="3"/>
        <v>29.926460124524013</v>
      </c>
      <c r="P106" s="217">
        <f>(TOCA_current!AI106-(TOCA_current!AI106/TOCA_current!AF106)*LDD_current!D107)*Rates_current!$E$74*100*12</f>
        <v>4097537.4289840087</v>
      </c>
      <c r="Q106" s="218">
        <f>(TOCA_current!AI106-LDD_current!D107)*Rates_current!$E$75*100*12</f>
        <v>-609141.88429912739</v>
      </c>
      <c r="R106" s="218"/>
      <c r="S106" s="218">
        <f>+SUMPRODUCT(LS_Demand_Rates_Restatement!$C$7:$Z$7,Demand_current!D107:AA107)-SUMPRODUCT(LS_Demand_Rates_Restatement!$C$7:$Z$7,LDD_current!BB107:BY107)</f>
        <v>0</v>
      </c>
      <c r="T106" s="218">
        <f>-IRD!G107*Rates_current!$H$32</f>
        <v>-123651.62996999999</v>
      </c>
      <c r="U106" s="218"/>
      <c r="V106" s="237">
        <f>+(TOCA_current!S106/SUMPRODUCT(TOCA_current!$D$4:$D$137,TOCA_current!$S$4:$S$137)-TOCA_current!AF106)*RT1SC!$C$4*VLOOKUP(Init!$R$4,Init!$K:$M,3,FALSE)</f>
        <v>165576.06746626471</v>
      </c>
      <c r="W106" s="237">
        <f>TOCA_current!X106*VLOOKUP(Init!$R$4,Init!$K:$M,3,FALSE)</f>
        <v>0</v>
      </c>
      <c r="X106" s="237">
        <f>IF(TOCA_current!AH106=0,SUM(LS_current!D107:AA107),0)</f>
        <v>-5.8083787747136739</v>
      </c>
      <c r="Y106" s="218">
        <f>TOCA_current!D106*SUM('Charges_NonSlice &amp; Excl LS'!P106:U106)</f>
        <v>3364743.9147148812</v>
      </c>
      <c r="Z106" s="218">
        <f>TOCA_current!AI106*RT1SC!$C$4*VLOOKUP(Init!$R$4,Init!$K:$M,3,FALSE)</f>
        <v>107448.25963168799</v>
      </c>
      <c r="AA106" s="219">
        <f t="shared" si="4"/>
        <v>31.31501548976761</v>
      </c>
      <c r="AB106" s="224">
        <f ca="1">IF(TOCA_current!E106=1,"",AA106/O106-1+RAND()/1000000000)</f>
        <v>4.6398918033203375E-2</v>
      </c>
      <c r="AC106" s="235">
        <f t="shared" ca="1" si="5"/>
        <v>119</v>
      </c>
    </row>
    <row r="107" spans="2:29" x14ac:dyDescent="0.25">
      <c r="B107" s="27">
        <v>10349</v>
      </c>
      <c r="C107" s="28" t="s">
        <v>111</v>
      </c>
      <c r="D107" s="217">
        <f>IF(Init!$R$9="Yes",(TOCA_previous!AB107-(TOCA_previous!AB107/IF(TOCA_previous!Y107=0,1,TOCA_previous!Y107))*LDD_previous!D108),(TOCA_current!AI107-(TOCA_current!AI107/TOCA_current!AF107)*LDD_current!D108))*Rates_previous!$E$74*100*12</f>
        <v>88615670.753399998</v>
      </c>
      <c r="E107" s="218">
        <f>IF(Init!$R$9="Yes",(TOCA_previous!AB107-LDD_previous!D108),(TOCA_current!AI107-LDD_current!D108))*Rates_previous!$E$75*100*12</f>
        <v>-13627194.4704</v>
      </c>
      <c r="F107" s="218"/>
      <c r="G107" s="218">
        <f>+SUMPRODUCT(LS_Demand_Rates_Restatement!$C$6:$Z$6,IF(Init!$R$9="Yes",Demand_previous!D108:AA108,Demand_current!D108:AA108))-SUMPRODUCT(LS_Demand_Rates_Restatement!$C$6:$Z$6,IF(Init!$R$9="Yes",LDD_previous!BB108:BY108,LDD_current!BB108:BY108))</f>
        <v>0</v>
      </c>
      <c r="H107" s="218">
        <f>-IRD!C108*Rates_previous!$H$32</f>
        <v>0</v>
      </c>
      <c r="I107" s="218"/>
      <c r="J107" s="237">
        <f>IF(Init!$R$9="Yes",(TOCA_previous!S107/SUMPRODUCT(TOCA_previous!$D$4:$D$137,TOCA_previous!$S$4:$S$137)-TOCA_previous!Y107)*RT1SC!$C$3*VLOOKUP(Init!$R$3,Init!$K:$M,3,FALSE),V107)</f>
        <v>1.2998737686529216</v>
      </c>
      <c r="K107" s="237">
        <f>IF(Init!$R$9="Yes",TOCA_previous!W107*VLOOKUP(Init!$R$3,Init!$K:$M,3,FALSE),W107)</f>
        <v>293398.68</v>
      </c>
      <c r="L107" s="237">
        <f>IF(Init!$R$9="No",X107,IF(TOCA_previous!AA107=0,SUM(LS_previous!D108:AA108),0))</f>
        <v>0</v>
      </c>
      <c r="M107" s="218">
        <f>+TOCA_previous!$D107*SUM('Charges_NonSlice &amp; Excl LS'!D107:I107)</f>
        <v>74988476.282999992</v>
      </c>
      <c r="N107" s="218">
        <f>IF(Init!$R$9="Yes",TOCA_previous!AB107*RT1SC!$C$3*VLOOKUP(Init!$R$3,Init!$K:$M,3,FALSE),Z107)</f>
        <v>2347319.0556887402</v>
      </c>
      <c r="O107" s="219">
        <f t="shared" si="3"/>
        <v>31.94643527528353</v>
      </c>
      <c r="P107" s="217">
        <f>(TOCA_current!AI107-(TOCA_current!AI107/TOCA_current!AF107)*LDD_current!D108)*Rates_current!$E$74*100*12</f>
        <v>94134943.078306377</v>
      </c>
      <c r="Q107" s="218">
        <f>(TOCA_current!AI107-LDD_current!D108)*Rates_current!$E$75*100*12</f>
        <v>-13994145.898339868</v>
      </c>
      <c r="R107" s="218"/>
      <c r="S107" s="218">
        <f>+SUMPRODUCT(LS_Demand_Rates_Restatement!$C$7:$Z$7,Demand_current!D108:AA108)-SUMPRODUCT(LS_Demand_Rates_Restatement!$C$7:$Z$7,LDD_current!BB108:BY108)</f>
        <v>0</v>
      </c>
      <c r="T107" s="218">
        <f>-IRD!G108*Rates_current!$H$32</f>
        <v>0</v>
      </c>
      <c r="U107" s="218"/>
      <c r="V107" s="237">
        <f>+(TOCA_current!S107/SUMPRODUCT(TOCA_current!$D$4:$D$137,TOCA_current!$S$4:$S$137)-TOCA_current!AF107)*RT1SC!$C$4*VLOOKUP(Init!$R$4,Init!$K:$M,3,FALSE)</f>
        <v>-1.2980188937143418</v>
      </c>
      <c r="W107" s="237">
        <f>TOCA_current!X107*VLOOKUP(Init!$R$4,Init!$K:$M,3,FALSE)</f>
        <v>247252.03200000001</v>
      </c>
      <c r="X107" s="237">
        <f>IF(TOCA_current!AH107=0,SUM(LS_current!D108:AA108),0)</f>
        <v>0</v>
      </c>
      <c r="Y107" s="218">
        <f>TOCA_current!D107*SUM('Charges_NonSlice &amp; Excl LS'!P107:U107)</f>
        <v>80140797.179966509</v>
      </c>
      <c r="Z107" s="218">
        <f>TOCA_current!AI107*RT1SC!$C$4*VLOOKUP(Init!$R$4,Init!$K:$M,3,FALSE)</f>
        <v>2332701.2872280162</v>
      </c>
      <c r="AA107" s="219">
        <f t="shared" si="4"/>
        <v>34.355362008308838</v>
      </c>
      <c r="AB107" s="224">
        <f ca="1">IF(TOCA_current!E107=1,"",AA107/O107-1+RAND()/1000000000)</f>
        <v>7.5405181608097838E-2</v>
      </c>
      <c r="AC107" s="235">
        <f t="shared" ca="1" si="5"/>
        <v>64</v>
      </c>
    </row>
    <row r="108" spans="2:29" x14ac:dyDescent="0.25">
      <c r="B108" s="27">
        <v>10352</v>
      </c>
      <c r="C108" s="28" t="s">
        <v>112</v>
      </c>
      <c r="D108" s="217">
        <f>IF(Init!$R$9="Yes",(TOCA_previous!AB108-(TOCA_previous!AB108/IF(TOCA_previous!Y108=0,1,TOCA_previous!Y108))*LDD_previous!D109),(TOCA_current!AI108-(TOCA_current!AI108/TOCA_current!AF108)*LDD_current!D109))*Rates_previous!$E$74*100*12</f>
        <v>4905702.7245767992</v>
      </c>
      <c r="E108" s="218">
        <f>IF(Init!$R$9="Yes",(TOCA_previous!AB108-LDD_previous!D109),(TOCA_current!AI108-LDD_current!D109))*Rates_previous!$E$75*100*12</f>
        <v>-754392.13486079988</v>
      </c>
      <c r="F108" s="218"/>
      <c r="G108" s="218">
        <f>+SUMPRODUCT(LS_Demand_Rates_Restatement!$C$6:$Z$6,IF(Init!$R$9="Yes",Demand_previous!D109:AA109,Demand_current!D109:AA109))-SUMPRODUCT(LS_Demand_Rates_Restatement!$C$6:$Z$6,IF(Init!$R$9="Yes",LDD_previous!BB109:BY109,LDD_current!BB109:BY109))</f>
        <v>267905.0162036976</v>
      </c>
      <c r="H108" s="218">
        <f>-IRD!C109*Rates_previous!$H$32</f>
        <v>0</v>
      </c>
      <c r="I108" s="218"/>
      <c r="J108" s="237">
        <f>IF(Init!$R$9="Yes",(TOCA_previous!S108/SUMPRODUCT(TOCA_previous!$D$4:$D$137,TOCA_previous!$S$4:$S$137)-TOCA_previous!Y108)*RT1SC!$C$3*VLOOKUP(Init!$R$3,Init!$K:$M,3,FALSE),V108)</f>
        <v>1683.0054034427051</v>
      </c>
      <c r="K108" s="237">
        <f>IF(Init!$R$9="Yes",TOCA_previous!W108*VLOOKUP(Init!$R$3,Init!$K:$M,3,FALSE),W108)</f>
        <v>0</v>
      </c>
      <c r="L108" s="237">
        <f>IF(Init!$R$9="No",X108,IF(TOCA_previous!AA108=0,SUM(LS_previous!D109:AA109),0))</f>
        <v>-1582.1261140799888</v>
      </c>
      <c r="M108" s="218">
        <f>+TOCA_previous!$D108*SUM('Charges_NonSlice &amp; Excl LS'!D108:I108)</f>
        <v>4419215.6059196973</v>
      </c>
      <c r="N108" s="218">
        <f>IF(Init!$R$9="Yes",TOCA_previous!AB108*RT1SC!$C$3*VLOOKUP(Init!$R$3,Init!$K:$M,3,FALSE),Z108)</f>
        <v>138240.395942292</v>
      </c>
      <c r="O108" s="219">
        <f t="shared" si="3"/>
        <v>31.967613922087466</v>
      </c>
      <c r="P108" s="217">
        <f>(TOCA_current!AI108-(TOCA_current!AI108/TOCA_current!AF108)*LDD_current!D109)*Rates_current!$E$74*100*12</f>
        <v>5124313.8738153335</v>
      </c>
      <c r="Q108" s="218">
        <f>(TOCA_current!AI108-LDD_current!D109)*Rates_current!$E$75*100*12</f>
        <v>-761782.96426446526</v>
      </c>
      <c r="R108" s="218"/>
      <c r="S108" s="218">
        <f>+SUMPRODUCT(LS_Demand_Rates_Restatement!$C$7:$Z$7,Demand_current!D109:AA109)-SUMPRODUCT(LS_Demand_Rates_Restatement!$C$7:$Z$7,LDD_current!BB109:BY109)</f>
        <v>284455.07105686358</v>
      </c>
      <c r="T108" s="218">
        <f>-IRD!G109*Rates_current!$H$32</f>
        <v>0</v>
      </c>
      <c r="U108" s="218"/>
      <c r="V108" s="237">
        <f>+(TOCA_current!S108/SUMPRODUCT(TOCA_current!$D$4:$D$137,TOCA_current!$S$4:$S$137)-TOCA_current!AF108)*RT1SC!$C$4*VLOOKUP(Init!$R$4,Init!$K:$M,3,FALSE)</f>
        <v>3269.0021422627005</v>
      </c>
      <c r="W108" s="237">
        <f>TOCA_current!X108*VLOOKUP(Init!$R$4,Init!$K:$M,3,FALSE)</f>
        <v>0</v>
      </c>
      <c r="X108" s="237">
        <f>IF(TOCA_current!AH108=0,SUM(LS_current!D109:AA109),0)</f>
        <v>1573.751647099642</v>
      </c>
      <c r="Y108" s="218">
        <f>TOCA_current!D108*SUM('Charges_NonSlice &amp; Excl LS'!P108:U108)</f>
        <v>4646985.9806077313</v>
      </c>
      <c r="Z108" s="218">
        <f>TOCA_current!AI108*RT1SC!$C$4*VLOOKUP(Init!$R$4,Init!$K:$M,3,FALSE)</f>
        <v>135087.801670872</v>
      </c>
      <c r="AA108" s="219">
        <f t="shared" si="4"/>
        <v>34.399745373972777</v>
      </c>
      <c r="AB108" s="224">
        <f ca="1">IF(TOCA_current!E108=1,"",AA108/O108-1+RAND()/1000000000)</f>
        <v>7.6081107136811515E-2</v>
      </c>
      <c r="AC108" s="235">
        <f t="shared" ca="1" si="5"/>
        <v>46</v>
      </c>
    </row>
    <row r="109" spans="2:29" x14ac:dyDescent="0.25">
      <c r="B109" s="27">
        <v>10354</v>
      </c>
      <c r="C109" s="28" t="s">
        <v>113</v>
      </c>
      <c r="D109" s="217">
        <f>IF(Init!$R$9="Yes",(TOCA_previous!AB109-(TOCA_previous!AB109/IF(TOCA_previous!Y109=0,1,TOCA_previous!Y109))*LDD_previous!D110),(TOCA_current!AI109-(TOCA_current!AI109/TOCA_current!AF109)*LDD_current!D110))*Rates_previous!$E$74*100*12</f>
        <v>125769702.44928002</v>
      </c>
      <c r="E109" s="218">
        <f>IF(Init!$R$9="Yes",(TOCA_previous!AB109-LDD_previous!D110),(TOCA_current!AI109-LDD_current!D110))*Rates_previous!$E$75*100*12</f>
        <v>-19340689.735680003</v>
      </c>
      <c r="F109" s="218"/>
      <c r="G109" s="218">
        <f>+SUMPRODUCT(LS_Demand_Rates_Restatement!$C$6:$Z$6,IF(Init!$R$9="Yes",Demand_previous!D110:AA110,Demand_current!D110:AA110))-SUMPRODUCT(LS_Demand_Rates_Restatement!$C$6:$Z$6,IF(Init!$R$9="Yes",LDD_previous!BB110:BY110,LDD_current!BB110:BY110))</f>
        <v>0</v>
      </c>
      <c r="H109" s="218">
        <f>-IRD!C110*Rates_previous!$H$32</f>
        <v>0</v>
      </c>
      <c r="I109" s="218"/>
      <c r="J109" s="237">
        <f>IF(Init!$R$9="Yes",(TOCA_previous!S109/SUMPRODUCT(TOCA_previous!$D$4:$D$137,TOCA_previous!$S$4:$S$137)-TOCA_previous!Y109)*RT1SC!$C$3*VLOOKUP(Init!$R$3,Init!$K:$M,3,FALSE),V109)</f>
        <v>302879.60403618327</v>
      </c>
      <c r="K109" s="237">
        <f>IF(Init!$R$9="Yes",TOCA_previous!W109*VLOOKUP(Init!$R$3,Init!$K:$M,3,FALSE),W109)</f>
        <v>0</v>
      </c>
      <c r="L109" s="237">
        <f>IF(Init!$R$9="No",X109,IF(TOCA_previous!AA109=0,SUM(LS_previous!D110:AA110),0))</f>
        <v>0</v>
      </c>
      <c r="M109" s="218">
        <f>+TOCA_previous!$D109*SUM('Charges_NonSlice &amp; Excl LS'!D109:I109)</f>
        <v>106429012.71360002</v>
      </c>
      <c r="N109" s="218">
        <f>IF(Init!$R$9="Yes",TOCA_previous!AB109*RT1SC!$C$3*VLOOKUP(Init!$R$3,Init!$K:$M,3,FALSE),Z109)</f>
        <v>3331483.2092062086</v>
      </c>
      <c r="O109" s="219">
        <f t="shared" si="3"/>
        <v>31.946435275283537</v>
      </c>
      <c r="P109" s="217">
        <f>(TOCA_current!AI109-(TOCA_current!AI109/TOCA_current!AF109)*LDD_current!D110)*Rates_current!$E$74*100*12</f>
        <v>136637924.11704677</v>
      </c>
      <c r="Q109" s="218">
        <f>(TOCA_current!AI109-LDD_current!D110)*Rates_current!$E$75*100*12</f>
        <v>-20312659.495099854</v>
      </c>
      <c r="R109" s="218"/>
      <c r="S109" s="218">
        <f>+SUMPRODUCT(LS_Demand_Rates_Restatement!$C$7:$Z$7,Demand_current!D110:AA110)-SUMPRODUCT(LS_Demand_Rates_Restatement!$C$7:$Z$7,LDD_current!BB110:BY110)</f>
        <v>0</v>
      </c>
      <c r="T109" s="218">
        <f>-IRD!G110*Rates_current!$H$32</f>
        <v>0</v>
      </c>
      <c r="U109" s="218"/>
      <c r="V109" s="237">
        <f>+(TOCA_current!S109/SUMPRODUCT(TOCA_current!$D$4:$D$137,TOCA_current!$S$4:$S$137)-TOCA_current!AF109)*RT1SC!$C$4*VLOOKUP(Init!$R$4,Init!$K:$M,3,FALSE)</f>
        <v>225246.23005723802</v>
      </c>
      <c r="W109" s="237">
        <f>TOCA_current!X109*VLOOKUP(Init!$R$4,Init!$K:$M,3,FALSE)</f>
        <v>0</v>
      </c>
      <c r="X109" s="237">
        <f>IF(TOCA_current!AH109=0,SUM(LS_current!D110:AA110),0)</f>
        <v>0</v>
      </c>
      <c r="Y109" s="218">
        <f>TOCA_current!D109*SUM('Charges_NonSlice &amp; Excl LS'!P109:U109)</f>
        <v>116325264.62194692</v>
      </c>
      <c r="Z109" s="218">
        <f>TOCA_current!AI109*RT1SC!$C$4*VLOOKUP(Init!$R$4,Init!$K:$M,3,FALSE)</f>
        <v>3385942.042869864</v>
      </c>
      <c r="AA109" s="219">
        <f t="shared" si="4"/>
        <v>34.35536200830883</v>
      </c>
      <c r="AB109" s="224">
        <f ca="1">IF(TOCA_current!E109=1,"",AA109/O109-1+RAND()/1000000000)</f>
        <v>7.5405181240075822E-2</v>
      </c>
      <c r="AC109" s="235">
        <f t="shared" ca="1" si="5"/>
        <v>66</v>
      </c>
    </row>
    <row r="110" spans="2:29" x14ac:dyDescent="0.25">
      <c r="B110" s="27">
        <v>10360</v>
      </c>
      <c r="C110" s="28" t="s">
        <v>114</v>
      </c>
      <c r="D110" s="217">
        <f>IF(Init!$R$9="Yes",(TOCA_previous!AB110-(TOCA_previous!AB110/IF(TOCA_previous!Y110=0,1,TOCA_previous!Y110))*LDD_previous!D111),(TOCA_current!AI110-(TOCA_current!AI110/TOCA_current!AF110)*LDD_current!D111))*Rates_previous!$E$74*100*12</f>
        <v>2133737.0518104001</v>
      </c>
      <c r="E110" s="218">
        <f>IF(Init!$R$9="Yes",(TOCA_previous!AB110-LDD_previous!D111),(TOCA_current!AI110-LDD_current!D111))*Rates_previous!$E$75*100*12</f>
        <v>-328123.11306240002</v>
      </c>
      <c r="F110" s="218"/>
      <c r="G110" s="218">
        <f>+SUMPRODUCT(LS_Demand_Rates_Restatement!$C$6:$Z$6,IF(Init!$R$9="Yes",Demand_previous!D111:AA111,Demand_current!D111:AA111))-SUMPRODUCT(LS_Demand_Rates_Restatement!$C$6:$Z$6,IF(Init!$R$9="Yes",LDD_previous!BB111:BY111,LDD_current!BB111:BY111))</f>
        <v>107041.05231063247</v>
      </c>
      <c r="H110" s="218">
        <f>-IRD!C111*Rates_previous!$H$32</f>
        <v>-200093.4</v>
      </c>
      <c r="I110" s="218"/>
      <c r="J110" s="237">
        <f>IF(Init!$R$9="Yes",(TOCA_previous!S110/SUMPRODUCT(TOCA_previous!$D$4:$D$137,TOCA_previous!$S$4:$S$137)-TOCA_previous!Y110)*RT1SC!$C$3*VLOOKUP(Init!$R$3,Init!$K:$M,3,FALSE),V110)</f>
        <v>936.65239948545218</v>
      </c>
      <c r="K110" s="237">
        <f>IF(Init!$R$9="Yes",TOCA_previous!W110*VLOOKUP(Init!$R$3,Init!$K:$M,3,FALSE),W110)</f>
        <v>0</v>
      </c>
      <c r="L110" s="237">
        <f>IF(Init!$R$9="No",X110,IF(TOCA_previous!AA110=0,SUM(LS_previous!D111:AA111),0))</f>
        <v>1968.0268281600067</v>
      </c>
      <c r="M110" s="218">
        <f>+TOCA_previous!$D110*SUM('Charges_NonSlice &amp; Excl LS'!D110:I110)</f>
        <v>1712561.5910586328</v>
      </c>
      <c r="N110" s="218">
        <f>IF(Init!$R$9="Yes",TOCA_previous!AB110*RT1SC!$C$3*VLOOKUP(Init!$R$3,Init!$K:$M,3,FALSE),Z110)</f>
        <v>58569.994150416002</v>
      </c>
      <c r="O110" s="219">
        <f t="shared" si="3"/>
        <v>29.239572513197341</v>
      </c>
      <c r="P110" s="217">
        <f>(TOCA_current!AI110-(TOCA_current!AI110/TOCA_current!AF110)*LDD_current!D111)*Rates_current!$E$74*100*12</f>
        <v>2258674.6069466257</v>
      </c>
      <c r="Q110" s="218">
        <f>(TOCA_current!AI110-LDD_current!D111)*Rates_current!$E$75*100*12</f>
        <v>-335775.65304515196</v>
      </c>
      <c r="R110" s="218"/>
      <c r="S110" s="218">
        <f>+SUMPRODUCT(LS_Demand_Rates_Restatement!$C$7:$Z$7,Demand_current!D111:AA111)-SUMPRODUCT(LS_Demand_Rates_Restatement!$C$7:$Z$7,LDD_current!BB111:BY111)</f>
        <v>117034.85768877878</v>
      </c>
      <c r="T110" s="218">
        <f>-IRD!G111*Rates_current!$H$32</f>
        <v>-235509.93179999999</v>
      </c>
      <c r="U110" s="218"/>
      <c r="V110" s="237">
        <f>+(TOCA_current!S110/SUMPRODUCT(TOCA_current!$D$4:$D$137,TOCA_current!$S$4:$S$137)-TOCA_current!AF110)*RT1SC!$C$4*VLOOKUP(Init!$R$4,Init!$K:$M,3,FALSE)</f>
        <v>1.1201252996032931</v>
      </c>
      <c r="W110" s="237">
        <f>TOCA_current!X110*VLOOKUP(Init!$R$4,Init!$K:$M,3,FALSE)</f>
        <v>0</v>
      </c>
      <c r="X110" s="237">
        <f>IF(TOCA_current!AH110=0,SUM(LS_current!D111:AA111),0)</f>
        <v>1696.5078371532902</v>
      </c>
      <c r="Y110" s="218">
        <f>TOCA_current!D110*SUM('Charges_NonSlice &amp; Excl LS'!P110:U110)</f>
        <v>1804423.8797902528</v>
      </c>
      <c r="Z110" s="218">
        <f>TOCA_current!AI110*RT1SC!$C$4*VLOOKUP(Init!$R$4,Init!$K:$M,3,FALSE)</f>
        <v>58842.904301351999</v>
      </c>
      <c r="AA110" s="219">
        <f t="shared" si="4"/>
        <v>30.665105694804964</v>
      </c>
      <c r="AB110" s="224">
        <f ca="1">IF(TOCA_current!E110=1,"",AA110/O110-1+RAND()/1000000000)</f>
        <v>4.8753558035986494E-2</v>
      </c>
      <c r="AC110" s="235">
        <f t="shared" ca="1" si="5"/>
        <v>118</v>
      </c>
    </row>
    <row r="111" spans="2:29" x14ac:dyDescent="0.25">
      <c r="B111" s="27">
        <v>10363</v>
      </c>
      <c r="C111" s="28" t="s">
        <v>115</v>
      </c>
      <c r="D111" s="217">
        <f>IF(Init!$R$9="Yes",(TOCA_previous!AB111-(TOCA_previous!AB111/IF(TOCA_previous!Y111=0,1,TOCA_previous!Y111))*LDD_previous!D112),(TOCA_current!AI111-(TOCA_current!AI111/TOCA_current!AF111)*LDD_current!D112))*Rates_previous!$E$74*100*12</f>
        <v>33185252.63448</v>
      </c>
      <c r="E111" s="218">
        <f>IF(Init!$R$9="Yes",(TOCA_previous!AB111-LDD_previous!D112),(TOCA_current!AI111-LDD_current!D112))*Rates_previous!$E$75*100*12</f>
        <v>-5103181.9468799997</v>
      </c>
      <c r="F111" s="218"/>
      <c r="G111" s="218">
        <f>+SUMPRODUCT(LS_Demand_Rates_Restatement!$C$6:$Z$6,IF(Init!$R$9="Yes",Demand_previous!D112:AA112,Demand_current!D112:AA112))-SUMPRODUCT(LS_Demand_Rates_Restatement!$C$6:$Z$6,IF(Init!$R$9="Yes",LDD_previous!BB112:BY112,LDD_current!BB112:BY112))</f>
        <v>1030443.7998636219</v>
      </c>
      <c r="H111" s="218">
        <f>-IRD!C112*Rates_previous!$H$32</f>
        <v>0</v>
      </c>
      <c r="I111" s="218"/>
      <c r="J111" s="237">
        <f>IF(Init!$R$9="Yes",(TOCA_previous!S111/SUMPRODUCT(TOCA_previous!$D$4:$D$137,TOCA_previous!$S$4:$S$137)-TOCA_previous!Y111)*RT1SC!$C$3*VLOOKUP(Init!$R$3,Init!$K:$M,3,FALSE),V111)</f>
        <v>6827.1365453044646</v>
      </c>
      <c r="K111" s="237">
        <f>IF(Init!$R$9="Yes",TOCA_previous!W111*VLOOKUP(Init!$R$3,Init!$K:$M,3,FALSE),W111)</f>
        <v>0</v>
      </c>
      <c r="L111" s="237">
        <f>IF(Init!$R$9="No",X111,IF(TOCA_previous!AA111=0,SUM(LS_previous!D112:AA112),0))</f>
        <v>-77665.592358719907</v>
      </c>
      <c r="M111" s="218">
        <f>+TOCA_previous!$D111*SUM('Charges_NonSlice &amp; Excl LS'!D111:I111)</f>
        <v>29112514.487463623</v>
      </c>
      <c r="N111" s="218">
        <f>IF(Init!$R$9="Yes",TOCA_previous!AB111*RT1SC!$C$3*VLOOKUP(Init!$R$3,Init!$K:$M,3,FALSE),Z111)</f>
        <v>879036.12548992806</v>
      </c>
      <c r="O111" s="219">
        <f t="shared" si="3"/>
        <v>33.118678110342572</v>
      </c>
      <c r="P111" s="217">
        <f>(TOCA_current!AI111-(TOCA_current!AI111/TOCA_current!AF111)*LDD_current!D112)*Rates_current!$E$74*100*12</f>
        <v>32345256.951162446</v>
      </c>
      <c r="Q111" s="218">
        <f>(TOCA_current!AI111-LDD_current!D112)*Rates_current!$E$75*100*12</f>
        <v>-4808461.450041201</v>
      </c>
      <c r="R111" s="218"/>
      <c r="S111" s="218">
        <f>+SUMPRODUCT(LS_Demand_Rates_Restatement!$C$7:$Z$7,Demand_current!D112:AA112)-SUMPRODUCT(LS_Demand_Rates_Restatement!$C$7:$Z$7,LDD_current!BB112:BY112)</f>
        <v>1138298.1010211268</v>
      </c>
      <c r="T111" s="218">
        <f>-IRD!G112*Rates_current!$H$32</f>
        <v>0</v>
      </c>
      <c r="U111" s="218"/>
      <c r="V111" s="237">
        <f>+(TOCA_current!S111/SUMPRODUCT(TOCA_current!$D$4:$D$137,TOCA_current!$S$4:$S$137)-TOCA_current!AF111)*RT1SC!$C$4*VLOOKUP(Init!$R$4,Init!$K:$M,3,FALSE)</f>
        <v>74438.640130512504</v>
      </c>
      <c r="W111" s="237">
        <f>TOCA_current!X111*VLOOKUP(Init!$R$4,Init!$K:$M,3,FALSE)</f>
        <v>0</v>
      </c>
      <c r="X111" s="237">
        <f>IF(TOCA_current!AH111=0,SUM(LS_current!D112:AA112),0)</f>
        <v>-136.90542409498084</v>
      </c>
      <c r="Y111" s="218">
        <f>TOCA_current!D111*SUM('Charges_NonSlice &amp; Excl LS'!P111:U111)</f>
        <v>28675093.602142371</v>
      </c>
      <c r="Z111" s="218">
        <f>TOCA_current!AI111*RT1SC!$C$4*VLOOKUP(Init!$R$4,Init!$K:$M,3,FALSE)</f>
        <v>801528.31731074397</v>
      </c>
      <c r="AA111" s="219">
        <f t="shared" si="4"/>
        <v>35.775521566539169</v>
      </c>
      <c r="AB111" s="224">
        <f ca="1">IF(TOCA_current!E111=1,"",AA111/O111-1+RAND()/1000000000)</f>
        <v>8.022190613593469E-2</v>
      </c>
      <c r="AC111" s="235">
        <f t="shared" ca="1" si="5"/>
        <v>8</v>
      </c>
    </row>
    <row r="112" spans="2:29" x14ac:dyDescent="0.25">
      <c r="B112" s="27">
        <v>10369</v>
      </c>
      <c r="C112" s="28" t="s">
        <v>116</v>
      </c>
      <c r="D112" s="217">
        <f>IF(Init!$R$9="Yes",(TOCA_previous!AB112-(TOCA_previous!AB112/IF(TOCA_previous!Y112=0,1,TOCA_previous!Y112))*LDD_previous!D113),(TOCA_current!AI112-(TOCA_current!AI112/TOCA_current!AF112)*LDD_current!D113))*Rates_previous!$E$74*100*12</f>
        <v>4733582.6716092005</v>
      </c>
      <c r="E112" s="218">
        <f>IF(Init!$R$9="Yes",(TOCA_previous!AB112-LDD_previous!D113),(TOCA_current!AI112-LDD_current!D113))*Rates_previous!$E$75*100*12</f>
        <v>-727923.75275520002</v>
      </c>
      <c r="F112" s="218"/>
      <c r="G112" s="218">
        <f>+SUMPRODUCT(LS_Demand_Rates_Restatement!$C$6:$Z$6,IF(Init!$R$9="Yes",Demand_previous!D113:AA113,Demand_current!D113:AA113))-SUMPRODUCT(LS_Demand_Rates_Restatement!$C$6:$Z$6,IF(Init!$R$9="Yes",LDD_previous!BB113:BY113,LDD_current!BB113:BY113))</f>
        <v>244587.48984355771</v>
      </c>
      <c r="H112" s="218">
        <f>-IRD!C113*Rates_previous!$H$32</f>
        <v>-462109.01000000007</v>
      </c>
      <c r="I112" s="218"/>
      <c r="J112" s="237">
        <f>IF(Init!$R$9="Yes",(TOCA_previous!S112/SUMPRODUCT(TOCA_previous!$D$4:$D$137,TOCA_previous!$S$4:$S$137)-TOCA_previous!Y112)*RT1SC!$C$3*VLOOKUP(Init!$R$3,Init!$K:$M,3,FALSE),V112)</f>
        <v>9715.4824501966632</v>
      </c>
      <c r="K112" s="237">
        <f>IF(Init!$R$9="Yes",TOCA_previous!W112*VLOOKUP(Init!$R$3,Init!$K:$M,3,FALSE),W112)</f>
        <v>0</v>
      </c>
      <c r="L112" s="237">
        <f>IF(Init!$R$9="No",X112,IF(TOCA_previous!AA112=0,SUM(LS_previous!D113:AA113),0))</f>
        <v>24269.562655840004</v>
      </c>
      <c r="M112" s="218">
        <f>+TOCA_previous!$D112*SUM('Charges_NonSlice &amp; Excl LS'!D112:I112)</f>
        <v>3788137.3986975583</v>
      </c>
      <c r="N112" s="218">
        <f>IF(Init!$R$9="Yes",TOCA_previous!AB112*RT1SC!$C$3*VLOOKUP(Init!$R$3,Init!$K:$M,3,FALSE),Z112)</f>
        <v>134824.43630048403</v>
      </c>
      <c r="O112" s="219">
        <f t="shared" si="3"/>
        <v>28.09681614581287</v>
      </c>
      <c r="P112" s="217">
        <f>(TOCA_current!AI112-(TOCA_current!AI112/TOCA_current!AF112)*LDD_current!D113)*Rates_current!$E$74*100*12</f>
        <v>5331542.7326621637</v>
      </c>
      <c r="Q112" s="218">
        <f>(TOCA_current!AI112-LDD_current!D113)*Rates_current!$E$75*100*12</f>
        <v>-792589.70605679462</v>
      </c>
      <c r="R112" s="218"/>
      <c r="S112" s="218">
        <f>+SUMPRODUCT(LS_Demand_Rates_Restatement!$C$7:$Z$7,Demand_current!D113:AA113)-SUMPRODUCT(LS_Demand_Rates_Restatement!$C$7:$Z$7,LDD_current!BB113:BY113)</f>
        <v>262223.98766131891</v>
      </c>
      <c r="T112" s="218">
        <f>-IRD!G113*Rates_current!$H$32</f>
        <v>-543902.30477000005</v>
      </c>
      <c r="U112" s="218"/>
      <c r="V112" s="237">
        <f>+(TOCA_current!S112/SUMPRODUCT(TOCA_current!$D$4:$D$137,TOCA_current!$S$4:$S$137)-TOCA_current!AF112)*RT1SC!$C$4*VLOOKUP(Init!$R$4,Init!$K:$M,3,FALSE)</f>
        <v>871.17489825898588</v>
      </c>
      <c r="W112" s="237">
        <f>TOCA_current!X112*VLOOKUP(Init!$R$4,Init!$K:$M,3,FALSE)</f>
        <v>0</v>
      </c>
      <c r="X112" s="237">
        <f>IF(TOCA_current!AH112=0,SUM(LS_current!D113:AA113),0)</f>
        <v>17035.107764147833</v>
      </c>
      <c r="Y112" s="218">
        <f>TOCA_current!D112*SUM('Charges_NonSlice &amp; Excl LS'!P112:U112)</f>
        <v>4257274.7094966881</v>
      </c>
      <c r="Z112" s="218">
        <f>TOCA_current!AI112*RT1SC!$C$4*VLOOKUP(Init!$R$4,Init!$K:$M,3,FALSE)</f>
        <v>142062.09357023999</v>
      </c>
      <c r="AA112" s="219">
        <f t="shared" si="4"/>
        <v>29.967703575984238</v>
      </c>
      <c r="AB112" s="224">
        <f ca="1">IF(TOCA_current!E112=1,"",AA112/O112-1+RAND()/1000000000)</f>
        <v>6.658716871308086E-2</v>
      </c>
      <c r="AC112" s="235">
        <f t="shared" ca="1" si="5"/>
        <v>106</v>
      </c>
    </row>
    <row r="113" spans="2:29" x14ac:dyDescent="0.25">
      <c r="B113" s="27">
        <v>10370</v>
      </c>
      <c r="C113" s="28" t="s">
        <v>117</v>
      </c>
      <c r="D113" s="217">
        <f>IF(Init!$R$9="Yes",(TOCA_previous!AB113-(TOCA_previous!AB113/IF(TOCA_previous!Y113=0,1,TOCA_previous!Y113))*LDD_previous!D114),(TOCA_current!AI113-(TOCA_current!AI113/TOCA_current!AF113)*LDD_current!D114))*Rates_previous!$E$74*100*12</f>
        <v>63823568.074680001</v>
      </c>
      <c r="E113" s="218">
        <f>IF(Init!$R$9="Yes",(TOCA_previous!AB113-LDD_previous!D114),(TOCA_current!AI113-LDD_current!D114))*Rates_previous!$E$75*100*12</f>
        <v>-9814699.4380800016</v>
      </c>
      <c r="F113" s="218"/>
      <c r="G113" s="218">
        <f>+SUMPRODUCT(LS_Demand_Rates_Restatement!$C$6:$Z$6,IF(Init!$R$9="Yes",Demand_previous!D114:AA114,Demand_current!D114:AA114))-SUMPRODUCT(LS_Demand_Rates_Restatement!$C$6:$Z$6,IF(Init!$R$9="Yes",LDD_previous!BB114:BY114,LDD_current!BB114:BY114))</f>
        <v>0</v>
      </c>
      <c r="H113" s="218">
        <f>-IRD!C114*Rates_previous!$H$32</f>
        <v>0</v>
      </c>
      <c r="I113" s="218"/>
      <c r="J113" s="237">
        <f>IF(Init!$R$9="Yes",(TOCA_previous!S113/SUMPRODUCT(TOCA_previous!$D$4:$D$137,TOCA_previous!$S$4:$S$137)-TOCA_previous!Y113)*RT1SC!$C$3*VLOOKUP(Init!$R$3,Init!$K:$M,3,FALSE),V113)</f>
        <v>1.3490392408068728</v>
      </c>
      <c r="K113" s="237">
        <f>IF(Init!$R$9="Yes",TOCA_previous!W113*VLOOKUP(Init!$R$3,Init!$K:$M,3,FALSE),W113)</f>
        <v>0</v>
      </c>
      <c r="L113" s="237">
        <f>IF(Init!$R$9="No",X113,IF(TOCA_previous!AA113=0,SUM(LS_previous!D114:AA114),0))</f>
        <v>0</v>
      </c>
      <c r="M113" s="218">
        <f>+TOCA_previous!$D113*SUM('Charges_NonSlice &amp; Excl LS'!D113:I113)</f>
        <v>54008868.636600003</v>
      </c>
      <c r="N113" s="218">
        <f>IF(Init!$R$9="Yes",TOCA_previous!AB113*RT1SC!$C$3*VLOOKUP(Init!$R$3,Init!$K:$M,3,FALSE),Z113)</f>
        <v>1690607.048054148</v>
      </c>
      <c r="O113" s="219">
        <f t="shared" si="3"/>
        <v>31.946435275283537</v>
      </c>
      <c r="P113" s="217">
        <f>(TOCA_current!AI113-(TOCA_current!AI113/TOCA_current!AF113)*LDD_current!D114)*Rates_current!$E$74*100*12</f>
        <v>67844566.936829194</v>
      </c>
      <c r="Q113" s="218">
        <f>(TOCA_current!AI113-LDD_current!D114)*Rates_current!$E$75*100*12</f>
        <v>-10085805.940668494</v>
      </c>
      <c r="R113" s="218"/>
      <c r="S113" s="218">
        <f>+SUMPRODUCT(LS_Demand_Rates_Restatement!$C$7:$Z$7,Demand_current!D114:AA114)-SUMPRODUCT(LS_Demand_Rates_Restatement!$C$7:$Z$7,LDD_current!BB114:BY114)</f>
        <v>0</v>
      </c>
      <c r="T113" s="218">
        <f>-IRD!G114*Rates_current!$H$32</f>
        <v>0</v>
      </c>
      <c r="U113" s="218"/>
      <c r="V113" s="237">
        <f>+(TOCA_current!S113/SUMPRODUCT(TOCA_current!$D$4:$D$137,TOCA_current!$S$4:$S$137)-TOCA_current!AF113)*RT1SC!$C$4*VLOOKUP(Init!$R$4,Init!$K:$M,3,FALSE)</f>
        <v>1.3083840140000349</v>
      </c>
      <c r="W113" s="237">
        <f>TOCA_current!X113*VLOOKUP(Init!$R$4,Init!$K:$M,3,FALSE)</f>
        <v>43928.784</v>
      </c>
      <c r="X113" s="237">
        <f>IF(TOCA_current!AH113=0,SUM(LS_current!D114:AA114),0)</f>
        <v>0</v>
      </c>
      <c r="Y113" s="218">
        <f>TOCA_current!D113*SUM('Charges_NonSlice &amp; Excl LS'!P113:U113)</f>
        <v>57758760.996160701</v>
      </c>
      <c r="Z113" s="218">
        <f>TOCA_current!AI113*RT1SC!$C$4*VLOOKUP(Init!$R$4,Init!$K:$M,3,FALSE)</f>
        <v>1681215.3218525762</v>
      </c>
      <c r="AA113" s="219">
        <f t="shared" si="4"/>
        <v>34.35536200830883</v>
      </c>
      <c r="AB113" s="224">
        <f ca="1">IF(TOCA_current!E113=1,"",AA113/O113-1+RAND()/1000000000)</f>
        <v>7.5405181919268927E-2</v>
      </c>
      <c r="AC113" s="235">
        <f t="shared" ca="1" si="5"/>
        <v>59</v>
      </c>
    </row>
    <row r="114" spans="2:29" x14ac:dyDescent="0.25">
      <c r="B114" s="27">
        <v>10371</v>
      </c>
      <c r="C114" s="28" t="s">
        <v>118</v>
      </c>
      <c r="D114" s="217">
        <f>IF(Init!$R$9="Yes",(TOCA_previous!AB114-(TOCA_previous!AB114/IF(TOCA_previous!Y114=0,1,TOCA_previous!Y114))*LDD_previous!D115),(TOCA_current!AI114-(TOCA_current!AI114/TOCA_current!AF114)*LDD_current!D115))*Rates_previous!$E$74*100*12</f>
        <v>3663560.7724799998</v>
      </c>
      <c r="E114" s="218">
        <f>IF(Init!$R$9="Yes",(TOCA_previous!AB114-LDD_previous!D115),(TOCA_current!AI114-LDD_current!D115))*Rates_previous!$E$75*100*12</f>
        <v>-563377.27488000004</v>
      </c>
      <c r="F114" s="218"/>
      <c r="G114" s="218">
        <f>+SUMPRODUCT(LS_Demand_Rates_Restatement!$C$6:$Z$6,IF(Init!$R$9="Yes",Demand_previous!D115:AA115,Demand_current!D115:AA115))-SUMPRODUCT(LS_Demand_Rates_Restatement!$C$6:$Z$6,IF(Init!$R$9="Yes",LDD_previous!BB115:BY115,LDD_current!BB115:BY115))</f>
        <v>19559.590480769242</v>
      </c>
      <c r="H114" s="218">
        <f>-IRD!C115*Rates_previous!$H$32</f>
        <v>0</v>
      </c>
      <c r="I114" s="218"/>
      <c r="J114" s="237">
        <f>IF(Init!$R$9="Yes",(TOCA_previous!S114/SUMPRODUCT(TOCA_previous!$D$4:$D$137,TOCA_previous!$S$4:$S$137)-TOCA_previous!Y114)*RT1SC!$C$3*VLOOKUP(Init!$R$3,Init!$K:$M,3,FALSE),V114)</f>
        <v>5.0807971435344615E-2</v>
      </c>
      <c r="K114" s="237">
        <f>IF(Init!$R$9="Yes",TOCA_previous!W114*VLOOKUP(Init!$R$3,Init!$K:$M,3,FALSE),W114)</f>
        <v>0</v>
      </c>
      <c r="L114" s="237">
        <f>IF(Init!$R$9="No",X114,IF(TOCA_previous!AA114=0,SUM(LS_previous!D115:AA115),0))</f>
        <v>6846.9836092800124</v>
      </c>
      <c r="M114" s="218">
        <f>+TOCA_previous!$D114*SUM('Charges_NonSlice &amp; Excl LS'!D114:I114)</f>
        <v>3119743.0880807689</v>
      </c>
      <c r="N114" s="218">
        <f>IF(Init!$R$9="Yes",TOCA_previous!AB114*RT1SC!$C$3*VLOOKUP(Init!$R$3,Init!$K:$M,3,FALSE),Z114)</f>
        <v>97043.174641727994</v>
      </c>
      <c r="O114" s="219">
        <f t="shared" si="3"/>
        <v>32.147990825717464</v>
      </c>
      <c r="P114" s="217">
        <f>(TOCA_current!AI114-(TOCA_current!AI114/TOCA_current!AF114)*LDD_current!D115)*Rates_current!$E$74*100*12</f>
        <v>3872638.4966896744</v>
      </c>
      <c r="Q114" s="218">
        <f>(TOCA_current!AI114-LDD_current!D115)*Rates_current!$E$75*100*12</f>
        <v>-575708.30089227599</v>
      </c>
      <c r="R114" s="218"/>
      <c r="S114" s="218">
        <f>+SUMPRODUCT(LS_Demand_Rates_Restatement!$C$7:$Z$7,Demand_current!D115:AA115)-SUMPRODUCT(LS_Demand_Rates_Restatement!$C$7:$Z$7,LDD_current!BB115:BY115)</f>
        <v>29183.753478133898</v>
      </c>
      <c r="T114" s="218">
        <f>-IRD!G115*Rates_current!$H$32</f>
        <v>0</v>
      </c>
      <c r="U114" s="218"/>
      <c r="V114" s="237">
        <f>+(TOCA_current!S114/SUMPRODUCT(TOCA_current!$D$4:$D$137,TOCA_current!$S$4:$S$137)-TOCA_current!AF114)*RT1SC!$C$4*VLOOKUP(Init!$R$4,Init!$K:$M,3,FALSE)</f>
        <v>-0.30671975591893846</v>
      </c>
      <c r="W114" s="237">
        <f>TOCA_current!X114*VLOOKUP(Init!$R$4,Init!$K:$M,3,FALSE)</f>
        <v>8546.8320000000003</v>
      </c>
      <c r="X114" s="237">
        <f>IF(TOCA_current!AH114=0,SUM(LS_current!D115:AA115),0)</f>
        <v>-619.88923639495306</v>
      </c>
      <c r="Y114" s="218">
        <f>TOCA_current!D114*SUM('Charges_NonSlice &amp; Excl LS'!P114:U114)</f>
        <v>3326113.9492755327</v>
      </c>
      <c r="Z114" s="218">
        <f>TOCA_current!AI114*RT1SC!$C$4*VLOOKUP(Init!$R$4,Init!$K:$M,3,FALSE)</f>
        <v>95965.520462279994</v>
      </c>
      <c r="AA114" s="219">
        <f t="shared" si="4"/>
        <v>34.65946866388213</v>
      </c>
      <c r="AB114" s="224">
        <f ca="1">IF(TOCA_current!E114=1,"",AA114/O114-1+RAND()/1000000000)</f>
        <v>7.8122389544898224E-2</v>
      </c>
      <c r="AC114" s="235">
        <f t="shared" ca="1" si="5"/>
        <v>16</v>
      </c>
    </row>
    <row r="115" spans="2:29" x14ac:dyDescent="0.25">
      <c r="B115" s="27">
        <v>10376</v>
      </c>
      <c r="C115" s="28" t="s">
        <v>119</v>
      </c>
      <c r="D115" s="217">
        <f>IF(Init!$R$9="Yes",(TOCA_previous!AB115-(TOCA_previous!AB115/IF(TOCA_previous!Y115=0,1,TOCA_previous!Y115))*LDD_previous!D116),(TOCA_current!AI115-(TOCA_current!AI115/TOCA_current!AF115)*LDD_current!D116))*Rates_previous!$E$74*100*12</f>
        <v>18279445.665720001</v>
      </c>
      <c r="E115" s="218">
        <f>IF(Init!$R$9="Yes",(TOCA_previous!AB115-LDD_previous!D116),(TOCA_current!AI115-LDD_current!D116))*Rates_previous!$E$75*100*12</f>
        <v>-2810987.7043199996</v>
      </c>
      <c r="F115" s="218"/>
      <c r="G115" s="218">
        <f>+SUMPRODUCT(LS_Demand_Rates_Restatement!$C$6:$Z$6,IF(Init!$R$9="Yes",Demand_previous!D116:AA116,Demand_current!D116:AA116))-SUMPRODUCT(LS_Demand_Rates_Restatement!$C$6:$Z$6,IF(Init!$R$9="Yes",LDD_previous!BB116:BY116,LDD_current!BB116:BY116))</f>
        <v>726023.61733440193</v>
      </c>
      <c r="H115" s="218">
        <f>-IRD!C116*Rates_previous!$H$32</f>
        <v>0</v>
      </c>
      <c r="I115" s="218"/>
      <c r="J115" s="237">
        <f>IF(Init!$R$9="Yes",(TOCA_previous!S115/SUMPRODUCT(TOCA_previous!$D$4:$D$137,TOCA_previous!$S$4:$S$137)-TOCA_previous!Y115)*RT1SC!$C$3*VLOOKUP(Init!$R$3,Init!$K:$M,3,FALSE),V115)</f>
        <v>8663.7907293775388</v>
      </c>
      <c r="K115" s="237">
        <f>IF(Init!$R$9="Yes",TOCA_previous!W115*VLOOKUP(Init!$R$3,Init!$K:$M,3,FALSE),W115)</f>
        <v>0</v>
      </c>
      <c r="L115" s="237">
        <f>IF(Init!$R$9="No",X115,IF(TOCA_previous!AA115=0,SUM(LS_previous!D116:AA116),0))</f>
        <v>-7533.3198340799427</v>
      </c>
      <c r="M115" s="218">
        <f>+TOCA_previous!$D115*SUM('Charges_NonSlice &amp; Excl LS'!D115:I115)</f>
        <v>16194481.578734403</v>
      </c>
      <c r="N115" s="218">
        <f>IF(Init!$R$9="Yes",TOCA_previous!AB115*RT1SC!$C$3*VLOOKUP(Init!$R$3,Init!$K:$M,3,FALSE),Z115)</f>
        <v>484199.81222029199</v>
      </c>
      <c r="O115" s="219">
        <f t="shared" si="3"/>
        <v>33.44586505408752</v>
      </c>
      <c r="P115" s="217">
        <f>(TOCA_current!AI115-(TOCA_current!AI115/TOCA_current!AF115)*LDD_current!D116)*Rates_current!$E$74*100*12</f>
        <v>19436461.962196864</v>
      </c>
      <c r="Q115" s="218">
        <f>(TOCA_current!AI115-LDD_current!D116)*Rates_current!$E$75*100*12</f>
        <v>-2889433.7804002813</v>
      </c>
      <c r="R115" s="218"/>
      <c r="S115" s="218">
        <f>+SUMPRODUCT(LS_Demand_Rates_Restatement!$C$7:$Z$7,Demand_current!D116:AA116)-SUMPRODUCT(LS_Demand_Rates_Restatement!$C$7:$Z$7,LDD_current!BB116:BY116)</f>
        <v>771875.41633636947</v>
      </c>
      <c r="T115" s="218">
        <f>-IRD!G116*Rates_current!$H$32</f>
        <v>0</v>
      </c>
      <c r="U115" s="218"/>
      <c r="V115" s="237">
        <f>+(TOCA_current!S115/SUMPRODUCT(TOCA_current!$D$4:$D$137,TOCA_current!$S$4:$S$137)-TOCA_current!AF115)*RT1SC!$C$4*VLOOKUP(Init!$R$4,Init!$K:$M,3,FALSE)</f>
        <v>5710.7086874940078</v>
      </c>
      <c r="W115" s="237">
        <f>TOCA_current!X115*VLOOKUP(Init!$R$4,Init!$K:$M,3,FALSE)</f>
        <v>0</v>
      </c>
      <c r="X115" s="237">
        <f>IF(TOCA_current!AH115=0,SUM(LS_current!D116:AA116),0)</f>
        <v>-4965.2559694451447</v>
      </c>
      <c r="Y115" s="218">
        <f>TOCA_current!D115*SUM('Charges_NonSlice &amp; Excl LS'!P115:U115)</f>
        <v>17318903.598132953</v>
      </c>
      <c r="Z115" s="218">
        <f>TOCA_current!AI115*RT1SC!$C$4*VLOOKUP(Init!$R$4,Init!$K:$M,3,FALSE)</f>
        <v>481643.24910314404</v>
      </c>
      <c r="AA115" s="219">
        <f t="shared" si="4"/>
        <v>35.957949437435396</v>
      </c>
      <c r="AB115" s="224">
        <f ca="1">IF(TOCA_current!E115=1,"",AA115/O115-1+RAND()/1000000000)</f>
        <v>7.5108967473980298E-2</v>
      </c>
      <c r="AC115" s="235">
        <f t="shared" ca="1" si="5"/>
        <v>72</v>
      </c>
    </row>
    <row r="116" spans="2:29" x14ac:dyDescent="0.25">
      <c r="B116" s="27">
        <v>10378</v>
      </c>
      <c r="C116" s="28" t="s">
        <v>120</v>
      </c>
      <c r="D116" s="217">
        <f>IF(Init!$R$9="Yes",(TOCA_previous!AB116-(TOCA_previous!AB116/IF(TOCA_previous!Y116=0,1,TOCA_previous!Y116))*LDD_previous!D117),(TOCA_current!AI116-(TOCA_current!AI116/TOCA_current!AF116)*LDD_current!D117))*Rates_previous!$E$74*100*12</f>
        <v>672327.41052000003</v>
      </c>
      <c r="E116" s="218">
        <f>IF(Init!$R$9="Yes",(TOCA_previous!AB116-LDD_previous!D117),(TOCA_current!AI116-LDD_current!D117))*Rates_previous!$E$75*100*12</f>
        <v>-103389.57311999999</v>
      </c>
      <c r="F116" s="218"/>
      <c r="G116" s="218">
        <f>+SUMPRODUCT(LS_Demand_Rates_Restatement!$C$6:$Z$6,IF(Init!$R$9="Yes",Demand_previous!D117:AA117,Demand_current!D117:AA117))-SUMPRODUCT(LS_Demand_Rates_Restatement!$C$6:$Z$6,IF(Init!$R$9="Yes",LDD_previous!BB117:BY117,LDD_current!BB117:BY117))</f>
        <v>4286.0574980769243</v>
      </c>
      <c r="H116" s="218">
        <f>-IRD!C117*Rates_previous!$H$32</f>
        <v>0</v>
      </c>
      <c r="I116" s="218"/>
      <c r="J116" s="237">
        <f>IF(Init!$R$9="Yes",(TOCA_previous!S116/SUMPRODUCT(TOCA_previous!$D$4:$D$137,TOCA_previous!$S$4:$S$137)-TOCA_previous!Y116)*RT1SC!$C$3*VLOOKUP(Init!$R$3,Init!$K:$M,3,FALSE),V116)</f>
        <v>-4.8070472983331745E-2</v>
      </c>
      <c r="K116" s="237">
        <f>IF(Init!$R$9="Yes",TOCA_previous!W116*VLOOKUP(Init!$R$3,Init!$K:$M,3,FALSE),W116)</f>
        <v>0</v>
      </c>
      <c r="L116" s="237">
        <f>IF(Init!$R$9="No",X116,IF(TOCA_previous!AA116=0,SUM(LS_previous!D117:AA117),0))</f>
        <v>-751.65702127999975</v>
      </c>
      <c r="M116" s="218">
        <f>+TOCA_previous!$D116*SUM('Charges_NonSlice &amp; Excl LS'!D116:I116)</f>
        <v>573223.89489807701</v>
      </c>
      <c r="N116" s="218">
        <f>IF(Init!$R$9="Yes",TOCA_previous!AB116*RT1SC!$C$3*VLOOKUP(Init!$R$3,Init!$K:$M,3,FALSE),Z116)</f>
        <v>17809.118059572</v>
      </c>
      <c r="O116" s="219">
        <f t="shared" si="3"/>
        <v>32.187101740840113</v>
      </c>
      <c r="P116" s="217">
        <f>(TOCA_current!AI116-(TOCA_current!AI116/TOCA_current!AF116)*LDD_current!D117)*Rates_current!$E$74*100*12</f>
        <v>709179.24531901046</v>
      </c>
      <c r="Q116" s="218">
        <f>(TOCA_current!AI116-LDD_current!D117)*Rates_current!$E$75*100*12</f>
        <v>-105426.92758429983</v>
      </c>
      <c r="R116" s="218"/>
      <c r="S116" s="218">
        <f>+SUMPRODUCT(LS_Demand_Rates_Restatement!$C$7:$Z$7,Demand_current!D117:AA117)-SUMPRODUCT(LS_Demand_Rates_Restatement!$C$7:$Z$7,LDD_current!BB117:BY117)</f>
        <v>3624.2186773860426</v>
      </c>
      <c r="T116" s="218">
        <f>-IRD!G117*Rates_current!$H$32</f>
        <v>0</v>
      </c>
      <c r="U116" s="218"/>
      <c r="V116" s="237">
        <f>+(TOCA_current!S116/SUMPRODUCT(TOCA_current!$D$4:$D$137,TOCA_current!$S$4:$S$137)-TOCA_current!AF116)*RT1SC!$C$4*VLOOKUP(Init!$R$4,Init!$K:$M,3,FALSE)</f>
        <v>3.0430766917724474</v>
      </c>
      <c r="W116" s="237">
        <f>TOCA_current!X116*VLOOKUP(Init!$R$4,Init!$K:$M,3,FALSE)</f>
        <v>0</v>
      </c>
      <c r="X116" s="237">
        <f>IF(TOCA_current!AH116=0,SUM(LS_current!D117:AA117),0)</f>
        <v>-515.8593989946686</v>
      </c>
      <c r="Y116" s="218">
        <f>TOCA_current!D116*SUM('Charges_NonSlice &amp; Excl LS'!P116:U116)</f>
        <v>607376.5364120967</v>
      </c>
      <c r="Z116" s="218">
        <f>TOCA_current!AI116*RT1SC!$C$4*VLOOKUP(Init!$R$4,Init!$K:$M,3,FALSE)</f>
        <v>17573.743440360002</v>
      </c>
      <c r="AA116" s="219">
        <f t="shared" si="4"/>
        <v>34.561591187065517</v>
      </c>
      <c r="AB116" s="224">
        <f ca="1">IF(TOCA_current!E116=1,"",AA116/O116-1+RAND()/1000000000)</f>
        <v>7.3771459031796757E-2</v>
      </c>
      <c r="AC116" s="235">
        <f t="shared" ca="1" si="5"/>
        <v>85</v>
      </c>
    </row>
    <row r="117" spans="2:29" x14ac:dyDescent="0.25">
      <c r="B117" s="27">
        <v>10379</v>
      </c>
      <c r="C117" s="28" t="s">
        <v>121</v>
      </c>
      <c r="D117" s="217">
        <f>IF(Init!$R$9="Yes",(TOCA_previous!AB117-(TOCA_previous!AB117/IF(TOCA_previous!Y117=0,1,TOCA_previous!Y117))*LDD_previous!D118),(TOCA_current!AI117-(TOCA_current!AI117/TOCA_current!AF117)*LDD_current!D118))*Rates_previous!$E$74*100*12</f>
        <v>1596689.3525999999</v>
      </c>
      <c r="E117" s="218">
        <f>IF(Init!$R$9="Yes",(TOCA_previous!AB117-LDD_previous!D118),(TOCA_current!AI117-LDD_current!D118))*Rates_previous!$E$75*100*12</f>
        <v>-245536.66559999995</v>
      </c>
      <c r="F117" s="218"/>
      <c r="G117" s="218">
        <f>+SUMPRODUCT(LS_Demand_Rates_Restatement!$C$6:$Z$6,IF(Init!$R$9="Yes",Demand_previous!D118:AA118,Demand_current!D118:AA118))-SUMPRODUCT(LS_Demand_Rates_Restatement!$C$6:$Z$6,IF(Init!$R$9="Yes",LDD_previous!BB118:BY118,LDD_current!BB118:BY118))</f>
        <v>107827.81113028846</v>
      </c>
      <c r="H117" s="218">
        <f>-IRD!C118*Rates_previous!$H$32</f>
        <v>0</v>
      </c>
      <c r="I117" s="218"/>
      <c r="J117" s="237">
        <f>IF(Init!$R$9="Yes",(TOCA_previous!S117/SUMPRODUCT(TOCA_previous!$D$4:$D$137,TOCA_previous!$S$4:$S$137)-TOCA_previous!Y117)*RT1SC!$C$3*VLOOKUP(Init!$R$3,Init!$K:$M,3,FALSE),V117)</f>
        <v>-1.061601903247525</v>
      </c>
      <c r="K117" s="237">
        <f>IF(Init!$R$9="Yes",TOCA_previous!W117*VLOOKUP(Init!$R$3,Init!$K:$M,3,FALSE),W117)</f>
        <v>0</v>
      </c>
      <c r="L117" s="237">
        <f>IF(Init!$R$9="No",X117,IF(TOCA_previous!AA117=0,SUM(LS_previous!D118:AA118),0))</f>
        <v>-782.36530639999671</v>
      </c>
      <c r="M117" s="218">
        <f>+TOCA_previous!$D117*SUM('Charges_NonSlice &amp; Excl LS'!D117:I117)</f>
        <v>1458980.4981302884</v>
      </c>
      <c r="N117" s="218">
        <f>IF(Init!$R$9="Yes",TOCA_previous!AB117*RT1SC!$C$3*VLOOKUP(Init!$R$3,Init!$K:$M,3,FALSE),Z117)</f>
        <v>42294.317827860003</v>
      </c>
      <c r="O117" s="219">
        <f t="shared" si="3"/>
        <v>34.495898575983951</v>
      </c>
      <c r="P117" s="217">
        <f>(TOCA_current!AI117-(TOCA_current!AI117/TOCA_current!AF117)*LDD_current!D118)*Rates_current!$E$74*100*12</f>
        <v>1687673.3314432856</v>
      </c>
      <c r="Q117" s="218">
        <f>(TOCA_current!AI117-LDD_current!D118)*Rates_current!$E$75*100*12</f>
        <v>-250890.32888996723</v>
      </c>
      <c r="R117" s="218"/>
      <c r="S117" s="218">
        <f>+SUMPRODUCT(LS_Demand_Rates_Restatement!$C$7:$Z$7,Demand_current!D118:AA118)-SUMPRODUCT(LS_Demand_Rates_Restatement!$C$7:$Z$7,LDD_current!BB118:BY118)</f>
        <v>113123.28753097402</v>
      </c>
      <c r="T117" s="218">
        <f>-IRD!G118*Rates_current!$H$32</f>
        <v>0</v>
      </c>
      <c r="U117" s="218"/>
      <c r="V117" s="237">
        <f>+(TOCA_current!S117/SUMPRODUCT(TOCA_current!$D$4:$D$137,TOCA_current!$S$4:$S$137)-TOCA_current!AF117)*RT1SC!$C$4*VLOOKUP(Init!$R$4,Init!$K:$M,3,FALSE)</f>
        <v>-0.58563990466646776</v>
      </c>
      <c r="W117" s="237">
        <f>TOCA_current!X117*VLOOKUP(Init!$R$4,Init!$K:$M,3,FALSE)</f>
        <v>0</v>
      </c>
      <c r="X117" s="237">
        <f>IF(TOCA_current!AH117=0,SUM(LS_current!D118:AA118),0)</f>
        <v>-308.25853031261352</v>
      </c>
      <c r="Y117" s="218">
        <f>TOCA_current!D117*SUM('Charges_NonSlice &amp; Excl LS'!P117:U117)</f>
        <v>1549906.2900842924</v>
      </c>
      <c r="Z117" s="218">
        <f>TOCA_current!AI117*RT1SC!$C$4*VLOOKUP(Init!$R$4,Init!$K:$M,3,FALSE)</f>
        <v>41821.215628751997</v>
      </c>
      <c r="AA117" s="219">
        <f t="shared" si="4"/>
        <v>37.060287865442511</v>
      </c>
      <c r="AB117" s="224">
        <f ca="1">IF(TOCA_current!E117=1,"",AA117/O117-1+RAND()/1000000000)</f>
        <v>7.4338962340535039E-2</v>
      </c>
      <c r="AC117" s="235">
        <f t="shared" ca="1" si="5"/>
        <v>82</v>
      </c>
    </row>
    <row r="118" spans="2:29" x14ac:dyDescent="0.25">
      <c r="B118" s="27">
        <v>10388</v>
      </c>
      <c r="C118" s="28" t="s">
        <v>122</v>
      </c>
      <c r="D118" s="217">
        <f>IF(Init!$R$9="Yes",(TOCA_previous!AB118-(TOCA_previous!AB118/IF(TOCA_previous!Y118=0,1,TOCA_previous!Y118))*LDD_previous!D119),(TOCA_current!AI118-(TOCA_current!AI118/TOCA_current!AF118)*LDD_current!D119))*Rates_previous!$E$74*100*12</f>
        <v>34745919.569251455</v>
      </c>
      <c r="E118" s="218">
        <f>IF(Init!$R$9="Yes",(TOCA_previous!AB118-LDD_previous!D119),(TOCA_current!AI118-LDD_current!D119))*Rates_previous!$E$75*100*12</f>
        <v>-5343179.1352197118</v>
      </c>
      <c r="F118" s="218"/>
      <c r="G118" s="218">
        <f>+SUMPRODUCT(LS_Demand_Rates_Restatement!$C$6:$Z$6,IF(Init!$R$9="Yes",Demand_previous!D119:AA119,Demand_current!D119:AA119))-SUMPRODUCT(LS_Demand_Rates_Restatement!$C$6:$Z$6,IF(Init!$R$9="Yes",LDD_previous!BB119:BY119,LDD_current!BB119:BY119))</f>
        <v>2514274.1412047548</v>
      </c>
      <c r="H118" s="218">
        <f>-IRD!C119*Rates_previous!$H$32</f>
        <v>-2287724.2700000005</v>
      </c>
      <c r="I118" s="218"/>
      <c r="J118" s="237">
        <f>IF(Init!$R$9="Yes",(TOCA_previous!S118/SUMPRODUCT(TOCA_previous!$D$4:$D$137,TOCA_previous!$S$4:$S$137)-TOCA_previous!Y118)*RT1SC!$C$3*VLOOKUP(Init!$R$3,Init!$K:$M,3,FALSE),V118)</f>
        <v>-2.768048944331932</v>
      </c>
      <c r="K118" s="237">
        <f>IF(Init!$R$9="Yes",TOCA_previous!W118*VLOOKUP(Init!$R$3,Init!$K:$M,3,FALSE),W118)</f>
        <v>264008.88</v>
      </c>
      <c r="L118" s="237">
        <f>IF(Init!$R$9="No",X118,IF(TOCA_previous!AA118=0,SUM(LS_previous!D119:AA119),0))</f>
        <v>0</v>
      </c>
      <c r="M118" s="218">
        <f>+TOCA_previous!$D118*SUM('Charges_NonSlice &amp; Excl LS'!D118:I118)</f>
        <v>0</v>
      </c>
      <c r="N118" s="218">
        <f>IF(Init!$R$9="Yes",TOCA_previous!AB118*RT1SC!$C$3*VLOOKUP(Init!$R$3,Init!$K:$M,3,FALSE),Z118)</f>
        <v>995970.40819189209</v>
      </c>
      <c r="O118" s="219">
        <f t="shared" si="3"/>
        <v>0</v>
      </c>
      <c r="P118" s="217">
        <f>(TOCA_current!AI118-(TOCA_current!AI118/TOCA_current!AF118)*LDD_current!D119)*Rates_current!$E$74*100*12</f>
        <v>36532159.693232968</v>
      </c>
      <c r="Q118" s="218">
        <f>(TOCA_current!AI118-LDD_current!D119)*Rates_current!$E$75*100*12</f>
        <v>-5430888.4247508384</v>
      </c>
      <c r="R118" s="218"/>
      <c r="S118" s="218">
        <f>+SUMPRODUCT(LS_Demand_Rates_Restatement!$C$7:$Z$7,Demand_current!D119:AA119)-SUMPRODUCT(LS_Demand_Rates_Restatement!$C$7:$Z$7,LDD_current!BB119:BY119)</f>
        <v>-227068.1805756563</v>
      </c>
      <c r="T118" s="218">
        <f>-IRD!G119*Rates_current!$H$32</f>
        <v>-2692651.4657900003</v>
      </c>
      <c r="U118" s="218"/>
      <c r="V118" s="237">
        <f>+(TOCA_current!S118/SUMPRODUCT(TOCA_current!$D$4:$D$137,TOCA_current!$S$4:$S$137)-TOCA_current!AF118)*RT1SC!$C$4*VLOOKUP(Init!$R$4,Init!$K:$M,3,FALSE)</f>
        <v>-2.6508253589617468</v>
      </c>
      <c r="W118" s="237">
        <f>TOCA_current!X118*VLOOKUP(Init!$R$4,Init!$K:$M,3,FALSE)</f>
        <v>341249.61599999998</v>
      </c>
      <c r="X118" s="237">
        <f>IF(TOCA_current!AH118=0,SUM(LS_current!D119:AA119),0)</f>
        <v>0</v>
      </c>
      <c r="Y118" s="218">
        <f>TOCA_current!D118*SUM('Charges_NonSlice &amp; Excl LS'!P118:U118)</f>
        <v>0</v>
      </c>
      <c r="Z118" s="218">
        <f>TOCA_current!AI118*RT1SC!$C$4*VLOOKUP(Init!$R$4,Init!$K:$M,3,FALSE)</f>
        <v>984847.30385824793</v>
      </c>
      <c r="AA118" s="219">
        <f t="shared" si="4"/>
        <v>0</v>
      </c>
      <c r="AB118" s="224" t="str">
        <f ca="1">IF(TOCA_current!E118=1,"",AA118/O118-1+RAND()/1000000000)</f>
        <v/>
      </c>
      <c r="AC118" s="235" t="str">
        <f t="shared" ca="1" si="5"/>
        <v/>
      </c>
    </row>
    <row r="119" spans="2:29" x14ac:dyDescent="0.25">
      <c r="B119" s="27">
        <v>10391</v>
      </c>
      <c r="C119" s="28" t="s">
        <v>123</v>
      </c>
      <c r="D119" s="217">
        <f>IF(Init!$R$9="Yes",(TOCA_previous!AB119-(TOCA_previous!AB119/IF(TOCA_previous!Y119=0,1,TOCA_previous!Y119))*LDD_previous!D120),(TOCA_current!AI119-(TOCA_current!AI119/TOCA_current!AF119)*LDD_current!D120))*Rates_previous!$E$74*100*12</f>
        <v>9588666.6020194571</v>
      </c>
      <c r="E119" s="218">
        <f>IF(Init!$R$9="Yes",(TOCA_previous!AB119-LDD_previous!D120),(TOCA_current!AI119-LDD_current!D120))*Rates_previous!$E$75*100*12</f>
        <v>-1474531.7999247359</v>
      </c>
      <c r="F119" s="218"/>
      <c r="G119" s="218">
        <f>+SUMPRODUCT(LS_Demand_Rates_Restatement!$C$6:$Z$6,IF(Init!$R$9="Yes",Demand_previous!D120:AA120,Demand_current!D120:AA120))-SUMPRODUCT(LS_Demand_Rates_Restatement!$C$6:$Z$6,IF(Init!$R$9="Yes",LDD_previous!BB120:BY120,LDD_current!BB120:BY120))</f>
        <v>332672.25135669071</v>
      </c>
      <c r="H119" s="218">
        <f>-IRD!C120*Rates_previous!$H$32</f>
        <v>-442701.52999999997</v>
      </c>
      <c r="I119" s="218"/>
      <c r="J119" s="237">
        <f>IF(Init!$R$9="Yes",(TOCA_previous!S119/SUMPRODUCT(TOCA_previous!$D$4:$D$137,TOCA_previous!$S$4:$S$137)-TOCA_previous!Y119)*RT1SC!$C$3*VLOOKUP(Init!$R$3,Init!$K:$M,3,FALSE),V119)</f>
        <v>-2.5054680916732321</v>
      </c>
      <c r="K119" s="237">
        <f>IF(Init!$R$9="Yes",TOCA_previous!W119*VLOOKUP(Init!$R$3,Init!$K:$M,3,FALSE),W119)</f>
        <v>13551.72</v>
      </c>
      <c r="L119" s="237">
        <f>IF(Init!$R$9="No",X119,IF(TOCA_previous!AA119=0,SUM(LS_previous!D120:AA120),0))</f>
        <v>13766.901054880018</v>
      </c>
      <c r="M119" s="218">
        <f>+TOCA_previous!$D119*SUM('Charges_NonSlice &amp; Excl LS'!D119:I119)</f>
        <v>8004105.5234514112</v>
      </c>
      <c r="N119" s="218">
        <f>IF(Init!$R$9="Yes",TOCA_previous!AB119*RT1SC!$C$3*VLOOKUP(Init!$R$3,Init!$K:$M,3,FALSE),Z119)</f>
        <v>263695.87723978801</v>
      </c>
      <c r="O119" s="219">
        <f t="shared" si="3"/>
        <v>30.353548213319218</v>
      </c>
      <c r="P119" s="217">
        <f>(TOCA_current!AI119-(TOCA_current!AI119/TOCA_current!AF119)*LDD_current!D120)*Rates_current!$E$74*100*12</f>
        <v>10111052.983886806</v>
      </c>
      <c r="Q119" s="218">
        <f>(TOCA_current!AI119-LDD_current!D120)*Rates_current!$E$75*100*12</f>
        <v>-1503113.9980044735</v>
      </c>
      <c r="R119" s="218"/>
      <c r="S119" s="218">
        <f>+SUMPRODUCT(LS_Demand_Rates_Restatement!$C$7:$Z$7,Demand_current!D120:AA120)-SUMPRODUCT(LS_Demand_Rates_Restatement!$C$7:$Z$7,LDD_current!BB120:BY120)</f>
        <v>386437.55760331603</v>
      </c>
      <c r="T119" s="218">
        <f>-IRD!G120*Rates_current!$H$32</f>
        <v>-521059.70080999995</v>
      </c>
      <c r="U119" s="218"/>
      <c r="V119" s="237">
        <f>+(TOCA_current!S119/SUMPRODUCT(TOCA_current!$D$4:$D$137,TOCA_current!$S$4:$S$137)-TOCA_current!AF119)*RT1SC!$C$4*VLOOKUP(Init!$R$4,Init!$K:$M,3,FALSE)</f>
        <v>2.6925845007865399</v>
      </c>
      <c r="W119" s="237">
        <f>TOCA_current!X119*VLOOKUP(Init!$R$4,Init!$K:$M,3,FALSE)</f>
        <v>30278.448</v>
      </c>
      <c r="X119" s="237">
        <f>IF(TOCA_current!AH119=0,SUM(LS_current!D120:AA120),0)</f>
        <v>0.71285882539177692</v>
      </c>
      <c r="Y119" s="218">
        <f>TOCA_current!D119*SUM('Charges_NonSlice &amp; Excl LS'!P119:U119)</f>
        <v>8473316.8426756486</v>
      </c>
      <c r="Z119" s="218">
        <f>TOCA_current!AI119*RT1SC!$C$4*VLOOKUP(Init!$R$4,Init!$K:$M,3,FALSE)</f>
        <v>260741.60075491198</v>
      </c>
      <c r="AA119" s="219">
        <f t="shared" si="4"/>
        <v>32.496988659052803</v>
      </c>
      <c r="AB119" s="224">
        <f ca="1">IF(TOCA_current!E119=1,"",AA119/O119-1+RAND()/1000000000)</f>
        <v>7.0615811819691413E-2</v>
      </c>
      <c r="AC119" s="235">
        <f t="shared" ca="1" si="5"/>
        <v>99</v>
      </c>
    </row>
    <row r="120" spans="2:29" x14ac:dyDescent="0.25">
      <c r="B120" s="27">
        <v>10406</v>
      </c>
      <c r="C120" s="28" t="s">
        <v>124</v>
      </c>
      <c r="D120" s="217">
        <f>IF(Init!$R$9="Yes",(TOCA_previous!AB120-(TOCA_previous!AB120/IF(TOCA_previous!Y120=0,1,TOCA_previous!Y120))*LDD_previous!D121),(TOCA_current!AI120-(TOCA_current!AI120/TOCA_current!AF120)*LDD_current!D121))*Rates_previous!$E$74*100*12</f>
        <v>152020.82855999999</v>
      </c>
      <c r="E120" s="218">
        <f>IF(Init!$R$9="Yes",(TOCA_previous!AB120-LDD_previous!D121),(TOCA_current!AI120-LDD_current!D121))*Rates_previous!$E$75*100*12</f>
        <v>-23377.551359999998</v>
      </c>
      <c r="F120" s="218"/>
      <c r="G120" s="218">
        <f>+SUMPRODUCT(LS_Demand_Rates_Restatement!$C$6:$Z$6,IF(Init!$R$9="Yes",Demand_previous!D121:AA121,Demand_current!D121:AA121))-SUMPRODUCT(LS_Demand_Rates_Restatement!$C$6:$Z$6,IF(Init!$R$9="Yes",LDD_previous!BB121:BY121,LDD_current!BB121:BY121))</f>
        <v>10254.747677724359</v>
      </c>
      <c r="H120" s="218">
        <f>-IRD!C121*Rates_previous!$H$32</f>
        <v>0</v>
      </c>
      <c r="I120" s="218"/>
      <c r="J120" s="237">
        <f>IF(Init!$R$9="Yes",(TOCA_previous!S120/SUMPRODUCT(TOCA_previous!$D$4:$D$137,TOCA_previous!$S$4:$S$137)-TOCA_previous!Y120)*RT1SC!$C$3*VLOOKUP(Init!$R$3,Init!$K:$M,3,FALSE),V120)</f>
        <v>2.754799451462008</v>
      </c>
      <c r="K120" s="237">
        <f>IF(Init!$R$9="Yes",TOCA_previous!W120*VLOOKUP(Init!$R$3,Init!$K:$M,3,FALSE),W120)</f>
        <v>0</v>
      </c>
      <c r="L120" s="237">
        <f>IF(Init!$R$9="No",X120,IF(TOCA_previous!AA120=0,SUM(LS_previous!D121:AA121),0))</f>
        <v>935.24542816000064</v>
      </c>
      <c r="M120" s="218">
        <f>+TOCA_previous!$D120*SUM('Charges_NonSlice &amp; Excl LS'!D120:I120)</f>
        <v>138898.02487772435</v>
      </c>
      <c r="N120" s="218">
        <f>IF(Init!$R$9="Yes",TOCA_previous!AB120*RT1SC!$C$3*VLOOKUP(Init!$R$3,Init!$K:$M,3,FALSE),Z120)</f>
        <v>4026.8429354159998</v>
      </c>
      <c r="O120" s="219">
        <f t="shared" si="3"/>
        <v>34.493032657449618</v>
      </c>
      <c r="P120" s="217">
        <f>(TOCA_current!AI120-(TOCA_current!AI120/TOCA_current!AF120)*LDD_current!D121)*Rates_current!$E$74*100*12</f>
        <v>160895.81481932173</v>
      </c>
      <c r="Q120" s="218">
        <f>(TOCA_current!AI120-LDD_current!D121)*Rates_current!$E$75*100*12</f>
        <v>-23918.849190155277</v>
      </c>
      <c r="R120" s="218"/>
      <c r="S120" s="218">
        <f>+SUMPRODUCT(LS_Demand_Rates_Restatement!$C$7:$Z$7,Demand_current!D121:AA121)-SUMPRODUCT(LS_Demand_Rates_Restatement!$C$7:$Z$7,LDD_current!BB121:BY121)</f>
        <v>10885.764040108617</v>
      </c>
      <c r="T120" s="218">
        <f>-IRD!G121*Rates_current!$H$32</f>
        <v>0</v>
      </c>
      <c r="U120" s="218"/>
      <c r="V120" s="237">
        <f>+(TOCA_current!S120/SUMPRODUCT(TOCA_current!$D$4:$D$137,TOCA_current!$S$4:$S$137)-TOCA_current!AF120)*RT1SC!$C$4*VLOOKUP(Init!$R$4,Init!$K:$M,3,FALSE)</f>
        <v>0.87435948521127616</v>
      </c>
      <c r="W120" s="237">
        <f>TOCA_current!X120*VLOOKUP(Init!$R$4,Init!$K:$M,3,FALSE)</f>
        <v>0</v>
      </c>
      <c r="X120" s="237">
        <f>IF(TOCA_current!AH120=0,SUM(LS_current!D121:AA121),0)</f>
        <v>975.12179778480549</v>
      </c>
      <c r="Y120" s="218">
        <f>TOCA_current!D120*SUM('Charges_NonSlice &amp; Excl LS'!P120:U120)</f>
        <v>147862.72966927508</v>
      </c>
      <c r="Z120" s="218">
        <f>TOCA_current!AI120*RT1SC!$C$4*VLOOKUP(Init!$R$4,Init!$K:$M,3,FALSE)</f>
        <v>3987.0622115999995</v>
      </c>
      <c r="AA120" s="219">
        <f t="shared" si="4"/>
        <v>37.085633938462699</v>
      </c>
      <c r="AB120" s="224">
        <f ca="1">IF(TOCA_current!E120=1,"",AA120/O120-1+RAND()/1000000000)</f>
        <v>7.5163042973076605E-2</v>
      </c>
      <c r="AC120" s="235">
        <f t="shared" ca="1" si="5"/>
        <v>70</v>
      </c>
    </row>
    <row r="121" spans="2:29" x14ac:dyDescent="0.25">
      <c r="B121" s="27">
        <v>10408</v>
      </c>
      <c r="C121" s="28" t="s">
        <v>125</v>
      </c>
      <c r="D121" s="217">
        <f>IF(Init!$R$9="Yes",(TOCA_previous!AB121-(TOCA_previous!AB121/IF(TOCA_previous!Y121=0,1,TOCA_previous!Y121))*LDD_previous!D122),(TOCA_current!AI121-(TOCA_current!AI121/TOCA_current!AF121)*LDD_current!D122))*Rates_previous!$E$74*100*12</f>
        <v>488066.87064000004</v>
      </c>
      <c r="E121" s="218">
        <f>IF(Init!$R$9="Yes",(TOCA_previous!AB121-LDD_previous!D122),(TOCA_current!AI121-LDD_current!D122))*Rates_previous!$E$75*100*12</f>
        <v>-75054.24384000001</v>
      </c>
      <c r="F121" s="218"/>
      <c r="G121" s="218">
        <f>+SUMPRODUCT(LS_Demand_Rates_Restatement!$C$6:$Z$6,IF(Init!$R$9="Yes",Demand_previous!D122:AA122,Demand_current!D122:AA122))-SUMPRODUCT(LS_Demand_Rates_Restatement!$C$6:$Z$6,IF(Init!$R$9="Yes",LDD_previous!BB122:BY122,LDD_current!BB122:BY122))</f>
        <v>21750.432138995726</v>
      </c>
      <c r="H121" s="218">
        <f>-IRD!C122*Rates_previous!$H$32</f>
        <v>0</v>
      </c>
      <c r="I121" s="218"/>
      <c r="J121" s="237">
        <f>IF(Init!$R$9="Yes",(TOCA_previous!S121/SUMPRODUCT(TOCA_previous!$D$4:$D$137,TOCA_previous!$S$4:$S$137)-TOCA_previous!Y121)*RT1SC!$C$3*VLOOKUP(Init!$R$3,Init!$K:$M,3,FALSE),V121)</f>
        <v>509.54723257140381</v>
      </c>
      <c r="K121" s="237">
        <f>IF(Init!$R$9="Yes",TOCA_previous!W121*VLOOKUP(Init!$R$3,Init!$K:$M,3,FALSE),W121)</f>
        <v>0</v>
      </c>
      <c r="L121" s="237">
        <f>IF(Init!$R$9="No",X121,IF(TOCA_previous!AA121=0,SUM(LS_previous!D122:AA122),0))</f>
        <v>-247.11625695999885</v>
      </c>
      <c r="M121" s="218">
        <f>+TOCA_previous!$D121*SUM('Charges_NonSlice &amp; Excl LS'!D121:I121)</f>
        <v>434763.05893899576</v>
      </c>
      <c r="N121" s="218">
        <f>IF(Init!$R$9="Yes",TOCA_previous!AB121*RT1SC!$C$3*VLOOKUP(Init!$R$3,Init!$K:$M,3,FALSE),Z121)</f>
        <v>12928.285213704001</v>
      </c>
      <c r="O121" s="219">
        <f t="shared" si="3"/>
        <v>33.628826387442807</v>
      </c>
      <c r="P121" s="217">
        <f>(TOCA_current!AI121-(TOCA_current!AI121/TOCA_current!AF121)*LDD_current!D122)*Rates_current!$E$74*100*12</f>
        <v>525015.42035658681</v>
      </c>
      <c r="Q121" s="218">
        <f>(TOCA_current!AI121-LDD_current!D122)*Rates_current!$E$75*100*12</f>
        <v>-78049.044818952854</v>
      </c>
      <c r="R121" s="218"/>
      <c r="S121" s="218">
        <f>+SUMPRODUCT(LS_Demand_Rates_Restatement!$C$7:$Z$7,Demand_current!D122:AA122)-SUMPRODUCT(LS_Demand_Rates_Restatement!$C$7:$Z$7,LDD_current!BB122:BY122)</f>
        <v>24253.495008680551</v>
      </c>
      <c r="T121" s="218">
        <f>-IRD!G122*Rates_current!$H$32</f>
        <v>0</v>
      </c>
      <c r="U121" s="218"/>
      <c r="V121" s="237">
        <f>+(TOCA_current!S121/SUMPRODUCT(TOCA_current!$D$4:$D$137,TOCA_current!$S$4:$S$137)-TOCA_current!AF121)*RT1SC!$C$4*VLOOKUP(Init!$R$4,Init!$K:$M,3,FALSE)</f>
        <v>271.31920839617339</v>
      </c>
      <c r="W121" s="237">
        <f>TOCA_current!X121*VLOOKUP(Init!$R$4,Init!$K:$M,3,FALSE)</f>
        <v>0</v>
      </c>
      <c r="X121" s="237">
        <f>IF(TOCA_current!AH121=0,SUM(LS_current!D122:AA122),0)</f>
        <v>-328.61466292065899</v>
      </c>
      <c r="Y121" s="218">
        <f>TOCA_current!D121*SUM('Charges_NonSlice &amp; Excl LS'!P121:U121)</f>
        <v>471219.87054631452</v>
      </c>
      <c r="Z121" s="218">
        <f>TOCA_current!AI121*RT1SC!$C$4*VLOOKUP(Init!$R$4,Init!$K:$M,3,FALSE)</f>
        <v>13010.090693544</v>
      </c>
      <c r="AA121" s="219">
        <f t="shared" si="4"/>
        <v>36.21956846005294</v>
      </c>
      <c r="AB121" s="224">
        <f ca="1">IF(TOCA_current!E121=1,"",AA121/O121-1+RAND()/1000000000)</f>
        <v>7.7039324884058444E-2</v>
      </c>
      <c r="AC121" s="235">
        <f t="shared" ca="1" si="5"/>
        <v>30</v>
      </c>
    </row>
    <row r="122" spans="2:29" x14ac:dyDescent="0.25">
      <c r="B122" s="27">
        <v>10409</v>
      </c>
      <c r="C122" s="28" t="s">
        <v>126</v>
      </c>
      <c r="D122" s="217">
        <f>IF(Init!$R$9="Yes",(TOCA_previous!AB122-(TOCA_previous!AB122/IF(TOCA_previous!Y122=0,1,TOCA_previous!Y122))*LDD_previous!D123),(TOCA_current!AI122-(TOCA_current!AI122/TOCA_current!AF122)*LDD_current!D123))*Rates_previous!$E$74*100*12</f>
        <v>6675032.2014000006</v>
      </c>
      <c r="E122" s="218">
        <f>IF(Init!$R$9="Yes",(TOCA_previous!AB122-LDD_previous!D123),(TOCA_current!AI122-LDD_current!D123))*Rates_previous!$E$75*100*12</f>
        <v>-1026477.1584000001</v>
      </c>
      <c r="F122" s="218"/>
      <c r="G122" s="218">
        <f>+SUMPRODUCT(LS_Demand_Rates_Restatement!$C$6:$Z$6,IF(Init!$R$9="Yes",Demand_previous!D123:AA123,Demand_current!D123:AA123))-SUMPRODUCT(LS_Demand_Rates_Restatement!$C$6:$Z$6,IF(Init!$R$9="Yes",LDD_previous!BB123:BY123,LDD_current!BB123:BY123))</f>
        <v>264283.48327339737</v>
      </c>
      <c r="H122" s="218">
        <f>-IRD!C123*Rates_previous!$H$32</f>
        <v>0</v>
      </c>
      <c r="I122" s="218"/>
      <c r="J122" s="237">
        <f>IF(Init!$R$9="Yes",(TOCA_previous!S122/SUMPRODUCT(TOCA_previous!$D$4:$D$137,TOCA_previous!$S$4:$S$137)-TOCA_previous!Y122)*RT1SC!$C$3*VLOOKUP(Init!$R$3,Init!$K:$M,3,FALSE),V122)</f>
        <v>2819.1465427907979</v>
      </c>
      <c r="K122" s="237">
        <f>IF(Init!$R$9="Yes",TOCA_previous!W122*VLOOKUP(Init!$R$3,Init!$K:$M,3,FALSE),W122)</f>
        <v>0</v>
      </c>
      <c r="L122" s="237">
        <f>IF(Init!$R$9="No",X122,IF(TOCA_previous!AA122=0,SUM(LS_previous!D123:AA123),0))</f>
        <v>-6318.0727495999918</v>
      </c>
      <c r="M122" s="218">
        <f>+TOCA_previous!$D122*SUM('Charges_NonSlice &amp; Excl LS'!D122:I122)</f>
        <v>5912838.5262733977</v>
      </c>
      <c r="N122" s="218">
        <f>IF(Init!$R$9="Yes",TOCA_previous!AB122*RT1SC!$C$3*VLOOKUP(Init!$R$3,Init!$K:$M,3,FALSE),Z122)</f>
        <v>176813.31248154002</v>
      </c>
      <c r="O122" s="219">
        <f t="shared" si="3"/>
        <v>33.441138810691761</v>
      </c>
      <c r="P122" s="217">
        <f>(TOCA_current!AI122-(TOCA_current!AI122/TOCA_current!AF122)*LDD_current!D123)*Rates_current!$E$74*100*12</f>
        <v>7168279.8482349813</v>
      </c>
      <c r="Q122" s="218">
        <f>(TOCA_current!AI122-LDD_current!D123)*Rates_current!$E$75*100*12</f>
        <v>-1065639.9287657028</v>
      </c>
      <c r="R122" s="218"/>
      <c r="S122" s="218">
        <f>+SUMPRODUCT(LS_Demand_Rates_Restatement!$C$7:$Z$7,Demand_current!D123:AA123)-SUMPRODUCT(LS_Demand_Rates_Restatement!$C$7:$Z$7,LDD_current!BB123:BY123)</f>
        <v>286823.89455795934</v>
      </c>
      <c r="T122" s="218">
        <f>-IRD!G123*Rates_current!$H$32</f>
        <v>0</v>
      </c>
      <c r="U122" s="218"/>
      <c r="V122" s="237">
        <f>+(TOCA_current!S122/SUMPRODUCT(TOCA_current!$D$4:$D$137,TOCA_current!$S$4:$S$137)-TOCA_current!AF122)*RT1SC!$C$4*VLOOKUP(Init!$R$4,Init!$K:$M,3,FALSE)</f>
        <v>-2.7490023840684752</v>
      </c>
      <c r="W122" s="237">
        <f>TOCA_current!X122*VLOOKUP(Init!$R$4,Init!$K:$M,3,FALSE)</f>
        <v>0</v>
      </c>
      <c r="X122" s="237">
        <f>IF(TOCA_current!AH122=0,SUM(LS_current!D123:AA123),0)</f>
        <v>-7133.383021461269</v>
      </c>
      <c r="Y122" s="218">
        <f>TOCA_current!D122*SUM('Charges_NonSlice &amp; Excl LS'!P122:U122)</f>
        <v>6389463.8140272377</v>
      </c>
      <c r="Z122" s="218">
        <f>TOCA_current!AI122*RT1SC!$C$4*VLOOKUP(Init!$R$4,Init!$K:$M,3,FALSE)</f>
        <v>177632.822439576</v>
      </c>
      <c r="AA122" s="219">
        <f t="shared" si="4"/>
        <v>35.970063000044334</v>
      </c>
      <c r="AB122" s="224">
        <f ca="1">IF(TOCA_current!E122=1,"",AA122/O122-1+RAND()/1000000000)</f>
        <v>7.5623148137433566E-2</v>
      </c>
      <c r="AC122" s="235">
        <f t="shared" ca="1" si="5"/>
        <v>54</v>
      </c>
    </row>
    <row r="123" spans="2:29" x14ac:dyDescent="0.25">
      <c r="B123" s="27">
        <v>10426</v>
      </c>
      <c r="C123" s="28" t="s">
        <v>127</v>
      </c>
      <c r="D123" s="217">
        <f>IF(Init!$R$9="Yes",(TOCA_previous!AB123-(TOCA_previous!AB123/IF(TOCA_previous!Y123=0,1,TOCA_previous!Y123))*LDD_previous!D124),(TOCA_current!AI123-(TOCA_current!AI123/TOCA_current!AF123)*LDD_current!D124))*Rates_previous!$E$74*100*12</f>
        <v>9026177.8641600013</v>
      </c>
      <c r="E123" s="218">
        <f>IF(Init!$R$9="Yes",(TOCA_previous!AB123-LDD_previous!D124),(TOCA_current!AI123-LDD_current!D124))*Rates_previous!$E$75*100*12</f>
        <v>-1388033.0649600001</v>
      </c>
      <c r="F123" s="218"/>
      <c r="G123" s="218">
        <f>+SUMPRODUCT(LS_Demand_Rates_Restatement!$C$6:$Z$6,IF(Init!$R$9="Yes",Demand_previous!D124:AA124,Demand_current!D124:AA124))-SUMPRODUCT(LS_Demand_Rates_Restatement!$C$6:$Z$6,IF(Init!$R$9="Yes",LDD_previous!BB124:BY124,LDD_current!BB124:BY124))</f>
        <v>286805.39531602571</v>
      </c>
      <c r="H123" s="218">
        <f>-IRD!C124*Rates_previous!$H$32</f>
        <v>0</v>
      </c>
      <c r="I123" s="218"/>
      <c r="J123" s="237">
        <f>IF(Init!$R$9="Yes",(TOCA_previous!S123/SUMPRODUCT(TOCA_previous!$D$4:$D$137,TOCA_previous!$S$4:$S$137)-TOCA_previous!Y123)*RT1SC!$C$3*VLOOKUP(Init!$R$3,Init!$K:$M,3,FALSE),V123)</f>
        <v>10515.058775235799</v>
      </c>
      <c r="K123" s="237">
        <f>IF(Init!$R$9="Yes",TOCA_previous!W123*VLOOKUP(Init!$R$3,Init!$K:$M,3,FALSE),W123)</f>
        <v>0</v>
      </c>
      <c r="L123" s="237">
        <f>IF(Init!$R$9="No",X123,IF(TOCA_previous!AA123=0,SUM(LS_previous!D124:AA124),0))</f>
        <v>-36575.596290239999</v>
      </c>
      <c r="M123" s="218">
        <f>+TOCA_previous!$D123*SUM('Charges_NonSlice &amp; Excl LS'!D123:I123)</f>
        <v>7924950.1945160273</v>
      </c>
      <c r="N123" s="218">
        <f>IF(Init!$R$9="Yes",TOCA_previous!AB123*RT1SC!$C$3*VLOOKUP(Init!$R$3,Init!$K:$M,3,FALSE),Z123)</f>
        <v>239092.24091457599</v>
      </c>
      <c r="O123" s="219">
        <f t="shared" si="3"/>
        <v>33.145994885494801</v>
      </c>
      <c r="P123" s="217">
        <f>(TOCA_current!AI123-(TOCA_current!AI123/TOCA_current!AF123)*LDD_current!D124)*Rates_current!$E$74*100*12</f>
        <v>9149278.6266950313</v>
      </c>
      <c r="Q123" s="218">
        <f>(TOCA_current!AI123-LDD_current!D124)*Rates_current!$E$75*100*12</f>
        <v>-1360136.1596407993</v>
      </c>
      <c r="R123" s="218"/>
      <c r="S123" s="218">
        <f>+SUMPRODUCT(LS_Demand_Rates_Restatement!$C$7:$Z$7,Demand_current!D124:AA124)-SUMPRODUCT(LS_Demand_Rates_Restatement!$C$7:$Z$7,LDD_current!BB124:BY124)</f>
        <v>308860.55816269596</v>
      </c>
      <c r="T123" s="218">
        <f>-IRD!G124*Rates_current!$H$32</f>
        <v>0</v>
      </c>
      <c r="U123" s="218"/>
      <c r="V123" s="237">
        <f>+(TOCA_current!S123/SUMPRODUCT(TOCA_current!$D$4:$D$137,TOCA_current!$S$4:$S$137)-TOCA_current!AF123)*RT1SC!$C$4*VLOOKUP(Init!$R$4,Init!$K:$M,3,FALSE)</f>
        <v>1959.9295709209084</v>
      </c>
      <c r="W123" s="237">
        <f>TOCA_current!X123*VLOOKUP(Init!$R$4,Init!$K:$M,3,FALSE)</f>
        <v>0</v>
      </c>
      <c r="X123" s="237">
        <f>IF(TOCA_current!AH123=0,SUM(LS_current!D124:AA124),0)</f>
        <v>-24200.435643504683</v>
      </c>
      <c r="Y123" s="218">
        <f>TOCA_current!D123*SUM('Charges_NonSlice &amp; Excl LS'!P123:U123)</f>
        <v>8098003.0252169278</v>
      </c>
      <c r="Z123" s="218">
        <f>TOCA_current!AI123*RT1SC!$C$4*VLOOKUP(Init!$R$4,Init!$K:$M,3,FALSE)</f>
        <v>226722.75917716802</v>
      </c>
      <c r="AA123" s="219">
        <f t="shared" si="4"/>
        <v>35.717644997822667</v>
      </c>
      <c r="AB123" s="224">
        <f ca="1">IF(TOCA_current!E123=1,"",AA123/O123-1+RAND()/1000000000)</f>
        <v>7.7585546854324283E-2</v>
      </c>
      <c r="AC123" s="235">
        <f t="shared" ca="1" si="5"/>
        <v>19</v>
      </c>
    </row>
    <row r="124" spans="2:29" x14ac:dyDescent="0.25">
      <c r="B124" s="27">
        <v>10434</v>
      </c>
      <c r="C124" s="28" t="s">
        <v>128</v>
      </c>
      <c r="D124" s="217">
        <f>IF(Init!$R$9="Yes",(TOCA_previous!AB124-(TOCA_previous!AB124/IF(TOCA_previous!Y124=0,1,TOCA_previous!Y124))*LDD_previous!D125),(TOCA_current!AI124-(TOCA_current!AI124/TOCA_current!AF124)*LDD_current!D125))*Rates_previous!$E$74*100*12</f>
        <v>9018412.0942799989</v>
      </c>
      <c r="E124" s="218">
        <f>IF(Init!$R$9="Yes",(TOCA_previous!AB124-LDD_previous!D125),(TOCA_current!AI124-LDD_current!D125))*Rates_previous!$E$75*100*12</f>
        <v>-1386838.85568</v>
      </c>
      <c r="F124" s="218"/>
      <c r="G124" s="218">
        <f>+SUMPRODUCT(LS_Demand_Rates_Restatement!$C$6:$Z$6,IF(Init!$R$9="Yes",Demand_previous!D125:AA125,Demand_current!D125:AA125))-SUMPRODUCT(LS_Demand_Rates_Restatement!$C$6:$Z$6,IF(Init!$R$9="Yes",LDD_previous!BB125:BY125,LDD_current!BB125:BY125))</f>
        <v>535052.36283055553</v>
      </c>
      <c r="H124" s="218">
        <f>-IRD!C125*Rates_previous!$H$32</f>
        <v>0</v>
      </c>
      <c r="I124" s="218"/>
      <c r="J124" s="237">
        <f>IF(Init!$R$9="Yes",(TOCA_previous!S124/SUMPRODUCT(TOCA_previous!$D$4:$D$137,TOCA_previous!$S$4:$S$137)-TOCA_previous!Y124)*RT1SC!$C$3*VLOOKUP(Init!$R$3,Init!$K:$M,3,FALSE),V124)</f>
        <v>-1.4695986739415361</v>
      </c>
      <c r="K124" s="237">
        <f>IF(Init!$R$9="Yes",TOCA_previous!W124*VLOOKUP(Init!$R$3,Init!$K:$M,3,FALSE),W124)</f>
        <v>473.04</v>
      </c>
      <c r="L124" s="237">
        <f>IF(Init!$R$9="No",X124,IF(TOCA_previous!AA124=0,SUM(LS_previous!D125:AA125),0))</f>
        <v>14998.333194080027</v>
      </c>
      <c r="M124" s="218">
        <f>+TOCA_previous!$D124*SUM('Charges_NonSlice &amp; Excl LS'!D124:I124)</f>
        <v>8166625.6014305539</v>
      </c>
      <c r="N124" s="218">
        <f>IF(Init!$R$9="Yes",TOCA_previous!AB124*RT1SC!$C$3*VLOOKUP(Init!$R$3,Init!$K:$M,3,FALSE),Z124)</f>
        <v>238886.535315708</v>
      </c>
      <c r="O124" s="219">
        <f t="shared" si="3"/>
        <v>34.186211418896818</v>
      </c>
      <c r="P124" s="217">
        <f>(TOCA_current!AI124-(TOCA_current!AI124/TOCA_current!AF124)*LDD_current!D125)*Rates_current!$E$74*100*12</f>
        <v>9532458.1979878154</v>
      </c>
      <c r="Q124" s="218">
        <f>(TOCA_current!AI124-LDD_current!D125)*Rates_current!$E$75*100*12</f>
        <v>-1417099.8189428924</v>
      </c>
      <c r="R124" s="218"/>
      <c r="S124" s="218">
        <f>+SUMPRODUCT(LS_Demand_Rates_Restatement!$C$7:$Z$7,Demand_current!D125:AA125)-SUMPRODUCT(LS_Demand_Rates_Restatement!$C$7:$Z$7,LDD_current!BB125:BY125)</f>
        <v>579316.38066300761</v>
      </c>
      <c r="T124" s="218">
        <f>-IRD!G125*Rates_current!$H$32</f>
        <v>0</v>
      </c>
      <c r="U124" s="218"/>
      <c r="V124" s="237">
        <f>+(TOCA_current!S124/SUMPRODUCT(TOCA_current!$D$4:$D$137,TOCA_current!$S$4:$S$137)-TOCA_current!AF124)*RT1SC!$C$4*VLOOKUP(Init!$R$4,Init!$K:$M,3,FALSE)</f>
        <v>1.2606447245006587</v>
      </c>
      <c r="W124" s="237">
        <f>TOCA_current!X124*VLOOKUP(Init!$R$4,Init!$K:$M,3,FALSE)</f>
        <v>0</v>
      </c>
      <c r="X124" s="237">
        <f>IF(TOCA_current!AH124=0,SUM(LS_current!D125:AA125),0)</f>
        <v>18145.481373373619</v>
      </c>
      <c r="Y124" s="218">
        <f>TOCA_current!D124*SUM('Charges_NonSlice &amp; Excl LS'!P124:U124)</f>
        <v>8694674.7597079314</v>
      </c>
      <c r="Z124" s="218">
        <f>TOCA_current!AI124*RT1SC!$C$4*VLOOKUP(Init!$R$4,Init!$K:$M,3,FALSE)</f>
        <v>236218.10118264001</v>
      </c>
      <c r="AA124" s="219">
        <f t="shared" si="4"/>
        <v>36.807825971750361</v>
      </c>
      <c r="AB124" s="224">
        <f ca="1">IF(TOCA_current!E124=1,"",AA124/O124-1+RAND()/1000000000)</f>
        <v>7.6686314607757156E-2</v>
      </c>
      <c r="AC124" s="235">
        <f t="shared" ca="1" si="5"/>
        <v>38</v>
      </c>
    </row>
    <row r="125" spans="2:29" x14ac:dyDescent="0.25">
      <c r="B125" s="27">
        <v>10436</v>
      </c>
      <c r="C125" s="28" t="s">
        <v>129</v>
      </c>
      <c r="D125" s="217">
        <f>IF(Init!$R$9="Yes",(TOCA_previous!AB125-(TOCA_previous!AB125/IF(TOCA_previous!Y125=0,1,TOCA_previous!Y125))*LDD_previous!D126),(TOCA_current!AI125-(TOCA_current!AI125/TOCA_current!AF125)*LDD_current!D126))*Rates_previous!$E$74*100*12</f>
        <v>5833759.2905088002</v>
      </c>
      <c r="E125" s="218">
        <f>IF(Init!$R$9="Yes",(TOCA_previous!AB125-LDD_previous!D126),(TOCA_current!AI125-LDD_current!D126))*Rates_previous!$E$75*100*12</f>
        <v>-897107.38145280001</v>
      </c>
      <c r="F125" s="218"/>
      <c r="G125" s="218">
        <f>+SUMPRODUCT(LS_Demand_Rates_Restatement!$C$6:$Z$6,IF(Init!$R$9="Yes",Demand_previous!D126:AA126,Demand_current!D126:AA126))-SUMPRODUCT(LS_Demand_Rates_Restatement!$C$6:$Z$6,IF(Init!$R$9="Yes",LDD_previous!BB126:BY126,LDD_current!BB126:BY126))</f>
        <v>325786.1331420787</v>
      </c>
      <c r="H125" s="218">
        <f>-IRD!C126*Rates_previous!$H$32</f>
        <v>-388632.57999999996</v>
      </c>
      <c r="I125" s="218"/>
      <c r="J125" s="237">
        <f>IF(Init!$R$9="Yes",(TOCA_previous!S125/SUMPRODUCT(TOCA_previous!$D$4:$D$137,TOCA_previous!$S$4:$S$137)-TOCA_previous!Y125)*RT1SC!$C$3*VLOOKUP(Init!$R$3,Init!$K:$M,3,FALSE),V125)</f>
        <v>2311.9694363870494</v>
      </c>
      <c r="K125" s="237">
        <f>IF(Init!$R$9="Yes",TOCA_previous!W125*VLOOKUP(Init!$R$3,Init!$K:$M,3,FALSE),W125)</f>
        <v>0</v>
      </c>
      <c r="L125" s="237">
        <f>IF(Init!$R$9="No",X125,IF(TOCA_previous!AA125=0,SUM(LS_previous!D126:AA126),0))</f>
        <v>8359.4008777599956</v>
      </c>
      <c r="M125" s="218">
        <f>+TOCA_previous!$D125*SUM('Charges_NonSlice &amp; Excl LS'!D125:I125)</f>
        <v>4873805.4621980786</v>
      </c>
      <c r="N125" s="218">
        <f>IF(Init!$R$9="Yes",TOCA_previous!AB125*RT1SC!$C$3*VLOOKUP(Init!$R$3,Init!$K:$M,3,FALSE),Z125)</f>
        <v>166160.255861376</v>
      </c>
      <c r="O125" s="219">
        <f t="shared" si="3"/>
        <v>29.331956892653029</v>
      </c>
      <c r="P125" s="217">
        <f>(TOCA_current!AI125-(TOCA_current!AI125/TOCA_current!AF125)*LDD_current!D126)*Rates_current!$E$74*100*12</f>
        <v>6227907.5480562188</v>
      </c>
      <c r="Q125" s="218">
        <f>(TOCA_current!AI125-LDD_current!D126)*Rates_current!$E$75*100*12</f>
        <v>-925843.73048774642</v>
      </c>
      <c r="R125" s="218"/>
      <c r="S125" s="218">
        <f>+SUMPRODUCT(LS_Demand_Rates_Restatement!$C$7:$Z$7,Demand_current!D126:AA126)-SUMPRODUCT(LS_Demand_Rates_Restatement!$C$7:$Z$7,LDD_current!BB126:BY126)</f>
        <v>357871.59803009022</v>
      </c>
      <c r="T125" s="218">
        <f>-IRD!G126*Rates_current!$H$32</f>
        <v>-457420.54665999993</v>
      </c>
      <c r="U125" s="218"/>
      <c r="V125" s="237">
        <f>+(TOCA_current!S125/SUMPRODUCT(TOCA_current!$D$4:$D$137,TOCA_current!$S$4:$S$137)-TOCA_current!AF125)*RT1SC!$C$4*VLOOKUP(Init!$R$4,Init!$K:$M,3,FALSE)</f>
        <v>2.9907135034526413</v>
      </c>
      <c r="W125" s="237">
        <f>TOCA_current!X125*VLOOKUP(Init!$R$4,Init!$K:$M,3,FALSE)</f>
        <v>0</v>
      </c>
      <c r="X125" s="237">
        <f>IF(TOCA_current!AH125=0,SUM(LS_current!D126:AA126),0)</f>
        <v>7938.0102495995952</v>
      </c>
      <c r="Y125" s="218">
        <f>TOCA_current!D125*SUM('Charges_NonSlice &amp; Excl LS'!P125:U125)</f>
        <v>5202514.8689385634</v>
      </c>
      <c r="Z125" s="218">
        <f>TOCA_current!AI125*RT1SC!$C$4*VLOOKUP(Init!$R$4,Init!$K:$M,3,FALSE)</f>
        <v>166585.59314251199</v>
      </c>
      <c r="AA125" s="219">
        <f t="shared" si="4"/>
        <v>31.23028090723232</v>
      </c>
      <c r="AB125" s="224">
        <f ca="1">IF(TOCA_current!E125=1,"",AA125/O125-1+RAND()/1000000000)</f>
        <v>6.4718628645577952E-2</v>
      </c>
      <c r="AC125" s="235">
        <f t="shared" ca="1" si="5"/>
        <v>110</v>
      </c>
    </row>
    <row r="126" spans="2:29" x14ac:dyDescent="0.25">
      <c r="B126" s="27">
        <v>10440</v>
      </c>
      <c r="C126" s="28" t="s">
        <v>130</v>
      </c>
      <c r="D126" s="217">
        <f>IF(Init!$R$9="Yes",(TOCA_previous!AB126-(TOCA_previous!AB126/IF(TOCA_previous!Y126=0,1,TOCA_previous!Y126))*LDD_previous!D127),(TOCA_current!AI126-(TOCA_current!AI126/TOCA_current!AF126)*LDD_current!D127))*Rates_previous!$E$74*100*12</f>
        <v>1554288.9997462886</v>
      </c>
      <c r="E126" s="218">
        <f>IF(Init!$R$9="Yes",(TOCA_previous!AB126-LDD_previous!D127),(TOCA_current!AI126-LDD_current!D127))*Rates_previous!$E$75*100*12</f>
        <v>-239016.3983714304</v>
      </c>
      <c r="F126" s="218"/>
      <c r="G126" s="218">
        <f>+SUMPRODUCT(LS_Demand_Rates_Restatement!$C$6:$Z$6,IF(Init!$R$9="Yes",Demand_previous!D127:AA127,Demand_current!D127:AA127))-SUMPRODUCT(LS_Demand_Rates_Restatement!$C$6:$Z$6,IF(Init!$R$9="Yes",LDD_previous!BB127:BY127,LDD_current!BB127:BY127))</f>
        <v>58935.603007715028</v>
      </c>
      <c r="H126" s="218">
        <f>-IRD!C127*Rates_previous!$H$32</f>
        <v>0</v>
      </c>
      <c r="I126" s="218"/>
      <c r="J126" s="237">
        <f>IF(Init!$R$9="Yes",(TOCA_previous!S126/SUMPRODUCT(TOCA_previous!$D$4:$D$137,TOCA_previous!$S$4:$S$137)-TOCA_previous!Y126)*RT1SC!$C$3*VLOOKUP(Init!$R$3,Init!$K:$M,3,FALSE),V126)</f>
        <v>0.5035902169114741</v>
      </c>
      <c r="K126" s="237">
        <f>IF(Init!$R$9="Yes",TOCA_previous!W126*VLOOKUP(Init!$R$3,Init!$K:$M,3,FALSE),W126)</f>
        <v>0</v>
      </c>
      <c r="L126" s="237">
        <f>IF(Init!$R$9="No",X126,IF(TOCA_previous!AA126=0,SUM(LS_previous!D127:AA127),0))</f>
        <v>-864.48529551999491</v>
      </c>
      <c r="M126" s="218">
        <f>+TOCA_previous!$D126*SUM('Charges_NonSlice &amp; Excl LS'!D126:I126)</f>
        <v>1374208.2043825733</v>
      </c>
      <c r="N126" s="218">
        <f>IF(Init!$R$9="Yes",TOCA_previous!AB126*RT1SC!$C$3*VLOOKUP(Init!$R$3,Init!$K:$M,3,FALSE),Z126)</f>
        <v>44027.231660748002</v>
      </c>
      <c r="O126" s="219">
        <f t="shared" si="3"/>
        <v>31.212687069937527</v>
      </c>
      <c r="P126" s="217">
        <f>(TOCA_current!AI126-(TOCA_current!AI126/TOCA_current!AF126)*LDD_current!D127)*Rates_current!$E$74*100*12</f>
        <v>1648778.5228111912</v>
      </c>
      <c r="Q126" s="218">
        <f>(TOCA_current!AI126-LDD_current!D127)*Rates_current!$E$75*100*12</f>
        <v>-245108.20793799765</v>
      </c>
      <c r="R126" s="218"/>
      <c r="S126" s="218">
        <f>+SUMPRODUCT(LS_Demand_Rates_Restatement!$C$7:$Z$7,Demand_current!D127:AA127)-SUMPRODUCT(LS_Demand_Rates_Restatement!$C$7:$Z$7,LDD_current!BB127:BY127)</f>
        <v>61706.54783930938</v>
      </c>
      <c r="T126" s="218">
        <f>-IRD!G127*Rates_current!$H$32</f>
        <v>0</v>
      </c>
      <c r="U126" s="218"/>
      <c r="V126" s="237">
        <f>+(TOCA_current!S126/SUMPRODUCT(TOCA_current!$D$4:$D$137,TOCA_current!$S$4:$S$137)-TOCA_current!AF126)*RT1SC!$C$4*VLOOKUP(Init!$R$4,Init!$K:$M,3,FALSE)</f>
        <v>0.92482532924237149</v>
      </c>
      <c r="W126" s="237">
        <f>TOCA_current!X126*VLOOKUP(Init!$R$4,Init!$K:$M,3,FALSE)</f>
        <v>0</v>
      </c>
      <c r="X126" s="237">
        <f>IF(TOCA_current!AH126=0,SUM(LS_current!D127:AA127),0)</f>
        <v>-368.79330634036535</v>
      </c>
      <c r="Y126" s="218">
        <f>TOCA_current!D126*SUM('Charges_NonSlice &amp; Excl LS'!P126:U126)</f>
        <v>1465376.8627125027</v>
      </c>
      <c r="Z126" s="218">
        <f>TOCA_current!AI126*RT1SC!$C$4*VLOOKUP(Init!$R$4,Init!$K:$M,3,FALSE)</f>
        <v>43532.585408807994</v>
      </c>
      <c r="AA126" s="219">
        <f t="shared" si="4"/>
        <v>33.661608860382813</v>
      </c>
      <c r="AB126" s="224">
        <f ca="1">IF(TOCA_current!E126=1,"",AA126/O126-1+RAND()/1000000000)</f>
        <v>7.8459179356722392E-2</v>
      </c>
      <c r="AC126" s="235">
        <f t="shared" ca="1" si="5"/>
        <v>13</v>
      </c>
    </row>
    <row r="127" spans="2:29" x14ac:dyDescent="0.25">
      <c r="B127" s="27">
        <v>10442</v>
      </c>
      <c r="C127" s="28" t="s">
        <v>131</v>
      </c>
      <c r="D127" s="217">
        <f>IF(Init!$R$9="Yes",(TOCA_previous!AB127-(TOCA_previous!AB127/IF(TOCA_previous!Y127=0,1,TOCA_previous!Y127))*LDD_previous!D128),(TOCA_current!AI127-(TOCA_current!AI127/TOCA_current!AF127)*LDD_current!D128))*Rates_previous!$E$74*100*12</f>
        <v>4130000.0963739073</v>
      </c>
      <c r="E127" s="218">
        <f>IF(Init!$R$9="Yes",(TOCA_previous!AB127-LDD_previous!D128),(TOCA_current!AI127-LDD_current!D128))*Rates_previous!$E$75*100*12</f>
        <v>-635105.66469304322</v>
      </c>
      <c r="F127" s="218"/>
      <c r="G127" s="218">
        <f>+SUMPRODUCT(LS_Demand_Rates_Restatement!$C$6:$Z$6,IF(Init!$R$9="Yes",Demand_previous!D128:AA128,Demand_current!D128:AA128))-SUMPRODUCT(LS_Demand_Rates_Restatement!$C$6:$Z$6,IF(Init!$R$9="Yes",LDD_previous!BB128:BY128,LDD_current!BB128:BY128))</f>
        <v>463751.76557459292</v>
      </c>
      <c r="H127" s="218">
        <f>-IRD!C128*Rates_previous!$H$32</f>
        <v>-97333.3</v>
      </c>
      <c r="I127" s="218"/>
      <c r="J127" s="237">
        <f>IF(Init!$R$9="Yes",(TOCA_previous!S127/SUMPRODUCT(TOCA_previous!$D$4:$D$137,TOCA_previous!$S$4:$S$137)-TOCA_previous!Y127)*RT1SC!$C$3*VLOOKUP(Init!$R$3,Init!$K:$M,3,FALSE),V127)</f>
        <v>1.3131232618523163</v>
      </c>
      <c r="K127" s="237">
        <f>IF(Init!$R$9="Yes",TOCA_previous!W127*VLOOKUP(Init!$R$3,Init!$K:$M,3,FALSE),W127)</f>
        <v>0</v>
      </c>
      <c r="L127" s="237">
        <f>IF(Init!$R$9="No",X127,IF(TOCA_previous!AA127=0,SUM(LS_previous!D128:AA128),0))</f>
        <v>-3221.34226015999</v>
      </c>
      <c r="M127" s="218">
        <f>+TOCA_previous!$D127*SUM('Charges_NonSlice &amp; Excl LS'!D127:I127)</f>
        <v>3861312.8972554575</v>
      </c>
      <c r="N127" s="218">
        <f>IF(Init!$R$9="Yes",TOCA_previous!AB127*RT1SC!$C$3*VLOOKUP(Init!$R$3,Init!$K:$M,3,FALSE),Z127)</f>
        <v>117838.14063638399</v>
      </c>
      <c r="O127" s="219">
        <f t="shared" si="3"/>
        <v>32.767938092051232</v>
      </c>
      <c r="P127" s="217">
        <f>(TOCA_current!AI127-(TOCA_current!AI127/TOCA_current!AF127)*LDD_current!D128)*Rates_current!$E$74*100*12</f>
        <v>4167627.3588996464</v>
      </c>
      <c r="Q127" s="218">
        <f>(TOCA_current!AI127-LDD_current!D128)*Rates_current!$E$75*100*12</f>
        <v>-619561.48697980191</v>
      </c>
      <c r="R127" s="218"/>
      <c r="S127" s="218">
        <f>+SUMPRODUCT(LS_Demand_Rates_Restatement!$C$7:$Z$7,Demand_current!D128:AA128)-SUMPRODUCT(LS_Demand_Rates_Restatement!$C$7:$Z$7,LDD_current!BB128:BY128)</f>
        <v>496162.21908368327</v>
      </c>
      <c r="T127" s="218">
        <f>-IRD!G128*Rates_current!$H$32</f>
        <v>-114561.2941</v>
      </c>
      <c r="U127" s="218"/>
      <c r="V127" s="237">
        <f>+(TOCA_current!S127/SUMPRODUCT(TOCA_current!$D$4:$D$137,TOCA_current!$S$4:$S$137)-TOCA_current!AF127)*RT1SC!$C$4*VLOOKUP(Init!$R$4,Init!$K:$M,3,FALSE)</f>
        <v>5470.8931801469107</v>
      </c>
      <c r="W127" s="237">
        <f>TOCA_current!X127*VLOOKUP(Init!$R$4,Init!$K:$M,3,FALSE)</f>
        <v>0</v>
      </c>
      <c r="X127" s="237">
        <f>IF(TOCA_current!AH127=0,SUM(LS_current!D128:AA128),0)</f>
        <v>3570.713755532478</v>
      </c>
      <c r="Y127" s="218">
        <f>TOCA_current!D127*SUM('Charges_NonSlice &amp; Excl LS'!P127:U127)</f>
        <v>3929666.7969035273</v>
      </c>
      <c r="Z127" s="218">
        <f>TOCA_current!AI127*RT1SC!$C$4*VLOOKUP(Init!$R$4,Init!$K:$M,3,FALSE)</f>
        <v>111048.88350585601</v>
      </c>
      <c r="AA127" s="219">
        <f t="shared" si="4"/>
        <v>35.386819505450518</v>
      </c>
      <c r="AB127" s="224">
        <f ca="1">IF(TOCA_current!E127=1,"",AA127/O127-1+RAND()/1000000000)</f>
        <v>7.9922069964174572E-2</v>
      </c>
      <c r="AC127" s="235">
        <f t="shared" ca="1" si="5"/>
        <v>9</v>
      </c>
    </row>
    <row r="128" spans="2:29" x14ac:dyDescent="0.25">
      <c r="B128" s="27">
        <v>10446</v>
      </c>
      <c r="C128" s="28" t="s">
        <v>132</v>
      </c>
      <c r="D128" s="217">
        <f>IF(Init!$R$9="Yes",(TOCA_previous!AB128-(TOCA_previous!AB128/IF(TOCA_previous!Y128=0,1,TOCA_previous!Y128))*LDD_previous!D129),(TOCA_current!AI128-(TOCA_current!AI128/TOCA_current!AF128)*LDD_current!D129))*Rates_previous!$E$74*100*12</f>
        <v>30050983.322047979</v>
      </c>
      <c r="E128" s="218">
        <f>IF(Init!$R$9="Yes",(TOCA_previous!AB128-LDD_previous!D129),(TOCA_current!AI128-LDD_current!D129))*Rates_previous!$E$75*100*12</f>
        <v>-4621198.3758028792</v>
      </c>
      <c r="F128" s="218"/>
      <c r="G128" s="218">
        <f>+SUMPRODUCT(LS_Demand_Rates_Restatement!$C$6:$Z$6,IF(Init!$R$9="Yes",Demand_previous!D129:AA129,Demand_current!D129:AA129))-SUMPRODUCT(LS_Demand_Rates_Restatement!$C$6:$Z$6,IF(Init!$R$9="Yes",LDD_previous!BB129:BY129,LDD_current!BB129:BY129))</f>
        <v>977809.96387874661</v>
      </c>
      <c r="H128" s="218">
        <f>-IRD!C129*Rates_previous!$H$32</f>
        <v>-71713.399999999994</v>
      </c>
      <c r="I128" s="218"/>
      <c r="J128" s="237">
        <f>IF(Init!$R$9="Yes",(TOCA_previous!S128/SUMPRODUCT(TOCA_previous!$D$4:$D$137,TOCA_previous!$S$4:$S$137)-TOCA_previous!Y128)*RT1SC!$C$3*VLOOKUP(Init!$R$3,Init!$K:$M,3,FALSE),V128)</f>
        <v>-0.44347475069265285</v>
      </c>
      <c r="K128" s="237">
        <f>IF(Init!$R$9="Yes",TOCA_previous!W128*VLOOKUP(Init!$R$3,Init!$K:$M,3,FALSE),W128)</f>
        <v>2006.0400000000002</v>
      </c>
      <c r="L128" s="237">
        <f>IF(Init!$R$9="No",X128,IF(TOCA_previous!AA128=0,SUM(LS_previous!D129:AA129),0))</f>
        <v>35595.489944000117</v>
      </c>
      <c r="M128" s="218">
        <f>+TOCA_previous!$D128*SUM('Charges_NonSlice &amp; Excl LS'!D128:I128)</f>
        <v>26335881.510123849</v>
      </c>
      <c r="N128" s="218">
        <f>IF(Init!$R$9="Yes",TOCA_previous!AB128*RT1SC!$C$3*VLOOKUP(Init!$R$3,Init!$K:$M,3,FALSE),Z128)</f>
        <v>842457.92990939994</v>
      </c>
      <c r="O128" s="219">
        <f t="shared" si="3"/>
        <v>31.26076754118283</v>
      </c>
      <c r="P128" s="217">
        <f>(TOCA_current!AI128-(TOCA_current!AI128/TOCA_current!AF128)*LDD_current!D129)*Rates_current!$E$74*100*12</f>
        <v>31848122.702158973</v>
      </c>
      <c r="Q128" s="218">
        <f>(TOCA_current!AI128-LDD_current!D129)*Rates_current!$E$75*100*12</f>
        <v>-4734557.2335609403</v>
      </c>
      <c r="R128" s="218"/>
      <c r="S128" s="218">
        <f>+SUMPRODUCT(LS_Demand_Rates_Restatement!$C$7:$Z$7,Demand_current!D129:AA129)-SUMPRODUCT(LS_Demand_Rates_Restatement!$C$7:$Z$7,LDD_current!BB129:BY129)</f>
        <v>1077728.5544277637</v>
      </c>
      <c r="T128" s="218">
        <f>-IRD!G129*Rates_current!$H$32</f>
        <v>-84406.671799999996</v>
      </c>
      <c r="U128" s="218"/>
      <c r="V128" s="237">
        <f>+(TOCA_current!S128/SUMPRODUCT(TOCA_current!$D$4:$D$137,TOCA_current!$S$4:$S$137)-TOCA_current!AF128)*RT1SC!$C$4*VLOOKUP(Init!$R$4,Init!$K:$M,3,FALSE)</f>
        <v>-2.31725466788233</v>
      </c>
      <c r="W128" s="237">
        <f>TOCA_current!X128*VLOOKUP(Init!$R$4,Init!$K:$M,3,FALSE)</f>
        <v>43779.455999999998</v>
      </c>
      <c r="X128" s="237">
        <f>IF(TOCA_current!AH128=0,SUM(LS_current!D129:AA129),0)</f>
        <v>3249.3694110067991</v>
      </c>
      <c r="Y128" s="218">
        <f>TOCA_current!D128*SUM('Charges_NonSlice &amp; Excl LS'!P128:U128)</f>
        <v>28106887.351225797</v>
      </c>
      <c r="Z128" s="218">
        <f>TOCA_current!AI128*RT1SC!$C$4*VLOOKUP(Init!$R$4,Init!$K:$M,3,FALSE)</f>
        <v>833050.6445498399</v>
      </c>
      <c r="AA128" s="219">
        <f t="shared" si="4"/>
        <v>33.739710226638223</v>
      </c>
      <c r="AB128" s="224">
        <f ca="1">IF(TOCA_current!E128=1,"",AA128/O128-1+RAND()/1000000000)</f>
        <v>7.9298842832922642E-2</v>
      </c>
      <c r="AC128" s="235">
        <f t="shared" ca="1" si="5"/>
        <v>11</v>
      </c>
    </row>
    <row r="129" spans="1:29" x14ac:dyDescent="0.25">
      <c r="B129" s="27">
        <v>10448</v>
      </c>
      <c r="C129" s="28" t="s">
        <v>133</v>
      </c>
      <c r="D129" s="217">
        <f>IF(Init!$R$9="Yes",(TOCA_previous!AB129-(TOCA_previous!AB129/IF(TOCA_previous!Y129=0,1,TOCA_previous!Y129))*LDD_previous!D130),(TOCA_current!AI129-(TOCA_current!AI129/TOCA_current!AF129)*LDD_current!D130))*Rates_previous!$E$74*100*12</f>
        <v>2588161.6660248004</v>
      </c>
      <c r="E129" s="218">
        <f>IF(Init!$R$9="Yes",(TOCA_previous!AB129-LDD_previous!D130),(TOCA_current!AI129-LDD_current!D130))*Rates_previous!$E$75*100*12</f>
        <v>-398003.89754879999</v>
      </c>
      <c r="F129" s="218"/>
      <c r="G129" s="218">
        <f>+SUMPRODUCT(LS_Demand_Rates_Restatement!$C$6:$Z$6,IF(Init!$R$9="Yes",Demand_previous!D130:AA130,Demand_current!D130:AA130))-SUMPRODUCT(LS_Demand_Rates_Restatement!$C$6:$Z$6,IF(Init!$R$9="Yes",LDD_previous!BB130:BY130,LDD_current!BB130:BY130))</f>
        <v>120198.00318098557</v>
      </c>
      <c r="H129" s="218">
        <f>-IRD!C130*Rates_previous!$H$32</f>
        <v>0</v>
      </c>
      <c r="I129" s="218"/>
      <c r="J129" s="237">
        <f>IF(Init!$R$9="Yes",(TOCA_previous!S129/SUMPRODUCT(TOCA_previous!$D$4:$D$137,TOCA_previous!$S$4:$S$137)-TOCA_previous!Y129)*RT1SC!$C$3*VLOOKUP(Init!$R$3,Init!$K:$M,3,FALSE),V129)</f>
        <v>1986.4710143574725</v>
      </c>
      <c r="K129" s="237">
        <f>IF(Init!$R$9="Yes",TOCA_previous!W129*VLOOKUP(Init!$R$3,Init!$K:$M,3,FALSE),W129)</f>
        <v>0</v>
      </c>
      <c r="L129" s="237">
        <f>IF(Init!$R$9="No",X129,IF(TOCA_previous!AA129=0,SUM(LS_previous!D130:AA130),0))</f>
        <v>0</v>
      </c>
      <c r="M129" s="218">
        <f>+TOCA_previous!$D129*SUM('Charges_NonSlice &amp; Excl LS'!D129:I129)</f>
        <v>0</v>
      </c>
      <c r="N129" s="218">
        <f>IF(Init!$R$9="Yes",TOCA_previous!AB129*RT1SC!$C$3*VLOOKUP(Init!$R$3,Init!$K:$M,3,FALSE),Z129)</f>
        <v>73717.406430696006</v>
      </c>
      <c r="O129" s="219">
        <f t="shared" si="3"/>
        <v>0</v>
      </c>
      <c r="P129" s="217">
        <f>(TOCA_current!AI129-(TOCA_current!AI129/TOCA_current!AF129)*LDD_current!D130)*Rates_current!$E$74*100*12</f>
        <v>2729538.0907243215</v>
      </c>
      <c r="Q129" s="218">
        <f>(TOCA_current!AI129-LDD_current!D130)*Rates_current!$E$75*100*12</f>
        <v>-405774.44493589882</v>
      </c>
      <c r="R129" s="218"/>
      <c r="S129" s="218">
        <f>+SUMPRODUCT(LS_Demand_Rates_Restatement!$C$7:$Z$7,Demand_current!D130:AA130)-SUMPRODUCT(LS_Demand_Rates_Restatement!$C$7:$Z$7,LDD_current!BB130:BY130)</f>
        <v>-9720.5993214185382</v>
      </c>
      <c r="T129" s="218">
        <f>-IRD!G130*Rates_current!$H$32</f>
        <v>0</v>
      </c>
      <c r="U129" s="218"/>
      <c r="V129" s="237">
        <f>+(TOCA_current!S129/SUMPRODUCT(TOCA_current!$D$4:$D$137,TOCA_current!$S$4:$S$137)-TOCA_current!AF129)*RT1SC!$C$4*VLOOKUP(Init!$R$4,Init!$K:$M,3,FALSE)</f>
        <v>1046.6778836283934</v>
      </c>
      <c r="W129" s="237">
        <f>TOCA_current!X129*VLOOKUP(Init!$R$4,Init!$K:$M,3,FALSE)</f>
        <v>0</v>
      </c>
      <c r="X129" s="237">
        <f>IF(TOCA_current!AH129=0,SUM(LS_current!D130:AA130),0)</f>
        <v>0</v>
      </c>
      <c r="Y129" s="218">
        <f>TOCA_current!D129*SUM('Charges_NonSlice &amp; Excl LS'!P129:U129)</f>
        <v>0</v>
      </c>
      <c r="Z129" s="218">
        <f>TOCA_current!AI129*RT1SC!$C$4*VLOOKUP(Init!$R$4,Init!$K:$M,3,FALSE)</f>
        <v>72730.148681448001</v>
      </c>
      <c r="AA129" s="219">
        <f t="shared" si="4"/>
        <v>0</v>
      </c>
      <c r="AB129" s="224" t="str">
        <f ca="1">IF(TOCA_current!E129=1,"",AA129/O129-1+RAND()/1000000000)</f>
        <v/>
      </c>
      <c r="AC129" s="235" t="str">
        <f t="shared" ca="1" si="5"/>
        <v/>
      </c>
    </row>
    <row r="130" spans="1:29" x14ac:dyDescent="0.25">
      <c r="B130" s="27">
        <v>10451</v>
      </c>
      <c r="C130" s="28" t="s">
        <v>134</v>
      </c>
      <c r="D130" s="217">
        <f>IF(Init!$R$9="Yes",(TOCA_previous!AB130-(TOCA_previous!AB130/IF(TOCA_previous!Y130=0,1,TOCA_previous!Y130))*LDD_previous!D131),(TOCA_current!AI130-(TOCA_current!AI130/TOCA_current!AF130)*LDD_current!D131))*Rates_previous!$E$74*100*12</f>
        <v>8910867.9477600008</v>
      </c>
      <c r="E130" s="218">
        <f>IF(Init!$R$9="Yes",(TOCA_previous!AB130-LDD_previous!D131),(TOCA_current!AI130-LDD_current!D131))*Rates_previous!$E$75*100*12</f>
        <v>-1370300.86656</v>
      </c>
      <c r="F130" s="218"/>
      <c r="G130" s="218">
        <f>+SUMPRODUCT(LS_Demand_Rates_Restatement!$C$6:$Z$6,IF(Init!$R$9="Yes",Demand_previous!D131:AA131,Demand_current!D131:AA131))-SUMPRODUCT(LS_Demand_Rates_Restatement!$C$6:$Z$6,IF(Init!$R$9="Yes",LDD_previous!BB131:BY131,LDD_current!BB131:BY131))</f>
        <v>180513.40773482909</v>
      </c>
      <c r="H130" s="218">
        <f>-IRD!C131*Rates_previous!$H$32</f>
        <v>0</v>
      </c>
      <c r="I130" s="218"/>
      <c r="J130" s="237">
        <f>IF(Init!$R$9="Yes",(TOCA_previous!S130/SUMPRODUCT(TOCA_previous!$D$4:$D$137,TOCA_previous!$S$4:$S$137)-TOCA_previous!Y130)*RT1SC!$C$3*VLOOKUP(Init!$R$3,Init!$K:$M,3,FALSE),V130)</f>
        <v>0.24287086344466127</v>
      </c>
      <c r="K130" s="237">
        <f>IF(Init!$R$9="Yes",TOCA_previous!W130*VLOOKUP(Init!$R$3,Init!$K:$M,3,FALSE),W130)</f>
        <v>0</v>
      </c>
      <c r="L130" s="237">
        <f>IF(Init!$R$9="No",X130,IF(TOCA_previous!AA130=0,SUM(LS_previous!D131:AA131),0))</f>
        <v>-3615.0252806399985</v>
      </c>
      <c r="M130" s="218">
        <f>+TOCA_previous!$D130*SUM('Charges_NonSlice &amp; Excl LS'!D130:I130)</f>
        <v>7721080.4889348298</v>
      </c>
      <c r="N130" s="218">
        <f>IF(Init!$R$9="Yes",TOCA_previous!AB130*RT1SC!$C$3*VLOOKUP(Init!$R$3,Init!$K:$M,3,FALSE),Z130)</f>
        <v>236037.82444653602</v>
      </c>
      <c r="O130" s="219">
        <f t="shared" si="3"/>
        <v>32.711200024993033</v>
      </c>
      <c r="P130" s="217">
        <f>(TOCA_current!AI130-(TOCA_current!AI130/TOCA_current!AF130)*LDD_current!D131)*Rates_current!$E$74*100*12</f>
        <v>9213141.8885771614</v>
      </c>
      <c r="Q130" s="218">
        <f>(TOCA_current!AI130-LDD_current!D131)*Rates_current!$E$75*100*12</f>
        <v>-1369630.1028578149</v>
      </c>
      <c r="R130" s="218"/>
      <c r="S130" s="218">
        <f>+SUMPRODUCT(LS_Demand_Rates_Restatement!$C$7:$Z$7,Demand_current!D131:AA131)-SUMPRODUCT(LS_Demand_Rates_Restatement!$C$7:$Z$7,LDD_current!BB131:BY131)</f>
        <v>183655.39450824432</v>
      </c>
      <c r="T130" s="218">
        <f>-IRD!G131*Rates_current!$H$32</f>
        <v>0</v>
      </c>
      <c r="U130" s="218"/>
      <c r="V130" s="237">
        <f>+(TOCA_current!S130/SUMPRODUCT(TOCA_current!$D$4:$D$137,TOCA_current!$S$4:$S$137)-TOCA_current!AF130)*RT1SC!$C$4*VLOOKUP(Init!$R$4,Init!$K:$M,3,FALSE)</f>
        <v>5094.3812454996068</v>
      </c>
      <c r="W130" s="237">
        <f>TOCA_current!X130*VLOOKUP(Init!$R$4,Init!$K:$M,3,FALSE)</f>
        <v>0</v>
      </c>
      <c r="X130" s="237">
        <f>IF(TOCA_current!AH130=0,SUM(LS_current!D131:AA131),0)</f>
        <v>4123.0893593083692</v>
      </c>
      <c r="Y130" s="218">
        <f>TOCA_current!D130*SUM('Charges_NonSlice &amp; Excl LS'!P130:U130)</f>
        <v>8027167.1802275907</v>
      </c>
      <c r="Z130" s="218">
        <f>TOCA_current!AI130*RT1SC!$C$4*VLOOKUP(Init!$R$4,Init!$K:$M,3,FALSE)</f>
        <v>228305.31617807999</v>
      </c>
      <c r="AA130" s="219">
        <f t="shared" si="4"/>
        <v>35.159790908970052</v>
      </c>
      <c r="AB130" s="224">
        <f ca="1">IF(TOCA_current!E130=1,"",AA130/O130-1+RAND()/1000000000)</f>
        <v>7.4854817730406142E-2</v>
      </c>
      <c r="AC130" s="235">
        <f t="shared" ca="1" si="5"/>
        <v>75</v>
      </c>
    </row>
    <row r="131" spans="1:29" x14ac:dyDescent="0.25">
      <c r="B131" s="27">
        <v>10482</v>
      </c>
      <c r="C131" s="28" t="s">
        <v>135</v>
      </c>
      <c r="D131" s="217">
        <f>IF(Init!$R$9="Yes",(TOCA_previous!AB131-(TOCA_previous!AB131/IF(TOCA_previous!Y131=0,1,TOCA_previous!Y131))*LDD_previous!D132),(TOCA_current!AI131-(TOCA_current!AI131/TOCA_current!AF131)*LDD_current!D132))*Rates_previous!$E$74*100*12</f>
        <v>1361127.6662399997</v>
      </c>
      <c r="E131" s="218">
        <f>IF(Init!$R$9="Yes",(TOCA_previous!AB131-LDD_previous!D132),(TOCA_current!AI131-LDD_current!D132))*Rates_previous!$E$75*100*12</f>
        <v>-209312.31744000001</v>
      </c>
      <c r="F131" s="218"/>
      <c r="G131" s="218">
        <f>+SUMPRODUCT(LS_Demand_Rates_Restatement!$C$6:$Z$6,IF(Init!$R$9="Yes",Demand_previous!D132:AA132,Demand_current!D132:AA132))-SUMPRODUCT(LS_Demand_Rates_Restatement!$C$6:$Z$6,IF(Init!$R$9="Yes",LDD_previous!BB132:BY132,LDD_current!BB132:BY132))</f>
        <v>33646.212908440175</v>
      </c>
      <c r="H131" s="218">
        <f>-IRD!C132*Rates_previous!$H$32</f>
        <v>0</v>
      </c>
      <c r="I131" s="218"/>
      <c r="J131" s="237">
        <f>IF(Init!$R$9="Yes",(TOCA_previous!S131/SUMPRODUCT(TOCA_previous!$D$4:$D$137,TOCA_previous!$S$4:$S$137)-TOCA_previous!Y131)*RT1SC!$C$3*VLOOKUP(Init!$R$3,Init!$K:$M,3,FALSE),V131)</f>
        <v>132.95832926096813</v>
      </c>
      <c r="K131" s="237">
        <f>IF(Init!$R$9="Yes",TOCA_previous!W131*VLOOKUP(Init!$R$3,Init!$K:$M,3,FALSE),W131)</f>
        <v>0</v>
      </c>
      <c r="L131" s="237">
        <f>IF(Init!$R$9="No",X131,IF(TOCA_previous!AA131=0,SUM(LS_previous!D132:AA132),0))</f>
        <v>-12378.638615359994</v>
      </c>
      <c r="M131" s="218">
        <f>+TOCA_previous!$D131*SUM('Charges_NonSlice &amp; Excl LS'!D131:I131)</f>
        <v>1185461.5617084401</v>
      </c>
      <c r="N131" s="218">
        <f>IF(Init!$R$9="Yes",TOCA_previous!AB131*RT1SC!$C$3*VLOOKUP(Init!$R$3,Init!$K:$M,3,FALSE),Z131)</f>
        <v>36054.581328863998</v>
      </c>
      <c r="O131" s="219">
        <f t="shared" si="3"/>
        <v>32.879637427918276</v>
      </c>
      <c r="P131" s="217">
        <f>(TOCA_current!AI131-(TOCA_current!AI131/TOCA_current!AF131)*LDD_current!D132)*Rates_current!$E$74*100*12</f>
        <v>1006465.2047005573</v>
      </c>
      <c r="Q131" s="218">
        <f>(TOCA_current!AI131-LDD_current!D132)*Rates_current!$E$75*100*12</f>
        <v>-149621.60124180213</v>
      </c>
      <c r="R131" s="218"/>
      <c r="S131" s="218">
        <f>+SUMPRODUCT(LS_Demand_Rates_Restatement!$C$7:$Z$7,Demand_current!D132:AA132)-SUMPRODUCT(LS_Demand_Rates_Restatement!$C$7:$Z$7,LDD_current!BB132:BY132)</f>
        <v>37065.378694569095</v>
      </c>
      <c r="T131" s="218">
        <f>-IRD!G132*Rates_current!$H$32</f>
        <v>0</v>
      </c>
      <c r="U131" s="218"/>
      <c r="V131" s="237">
        <f>+(TOCA_current!S131/SUMPRODUCT(TOCA_current!$D$4:$D$137,TOCA_current!$S$4:$S$137)-TOCA_current!AF131)*RT1SC!$C$4*VLOOKUP(Init!$R$4,Init!$K:$M,3,FALSE)</f>
        <v>10836.629504390236</v>
      </c>
      <c r="W131" s="237">
        <f>TOCA_current!X131*VLOOKUP(Init!$R$4,Init!$K:$M,3,FALSE)</f>
        <v>0</v>
      </c>
      <c r="X131" s="237">
        <f>IF(TOCA_current!AH131=0,SUM(LS_current!D132:AA132),0)</f>
        <v>-1263.8085603184354</v>
      </c>
      <c r="Y131" s="218">
        <f>TOCA_current!D131*SUM('Charges_NonSlice &amp; Excl LS'!P131:U131)</f>
        <v>893908.98215332429</v>
      </c>
      <c r="Z131" s="218">
        <f>TOCA_current!AI131*RT1SC!$C$4*VLOOKUP(Init!$R$4,Init!$K:$M,3,FALSE)</f>
        <v>24940.607619024002</v>
      </c>
      <c r="AA131" s="219">
        <f t="shared" si="4"/>
        <v>35.841507785539086</v>
      </c>
      <c r="AB131" s="224">
        <f ca="1">IF(TOCA_current!E131=1,"",AA131/O131-1+RAND()/1000000000)</f>
        <v>9.0082208891731561E-2</v>
      </c>
      <c r="AC131" s="235">
        <f t="shared" ca="1" si="5"/>
        <v>2</v>
      </c>
    </row>
    <row r="132" spans="1:29" x14ac:dyDescent="0.25">
      <c r="B132" s="27">
        <v>10502</v>
      </c>
      <c r="C132" s="28" t="s">
        <v>136</v>
      </c>
      <c r="D132" s="217">
        <f>IF(Init!$R$9="Yes",(TOCA_previous!AB132-(TOCA_previous!AB132/IF(TOCA_previous!Y132=0,1,TOCA_previous!Y132))*LDD_previous!D133),(TOCA_current!AI132-(TOCA_current!AI132/TOCA_current!AF132)*LDD_current!D133))*Rates_previous!$E$74*100*12</f>
        <v>3267977.16132</v>
      </c>
      <c r="E132" s="218">
        <f>IF(Init!$R$9="Yes",(TOCA_previous!AB132-LDD_previous!D133),(TOCA_current!AI132-LDD_current!D133))*Rates_previous!$E$75*100*12</f>
        <v>-502544.97792000003</v>
      </c>
      <c r="F132" s="218"/>
      <c r="G132" s="218">
        <f>+SUMPRODUCT(LS_Demand_Rates_Restatement!$C$6:$Z$6,IF(Init!$R$9="Yes",Demand_previous!D133:AA133,Demand_current!D133:AA133))-SUMPRODUCT(LS_Demand_Rates_Restatement!$C$6:$Z$6,IF(Init!$R$9="Yes",LDD_previous!BB133:BY133,LDD_current!BB133:BY133))</f>
        <v>226231.57429188027</v>
      </c>
      <c r="H132" s="218">
        <f>-IRD!C133*Rates_previous!$H$32</f>
        <v>0</v>
      </c>
      <c r="I132" s="218"/>
      <c r="J132" s="237">
        <f>IF(Init!$R$9="Yes",(TOCA_previous!S132/SUMPRODUCT(TOCA_previous!$D$4:$D$137,TOCA_previous!$S$4:$S$137)-TOCA_previous!Y132)*RT1SC!$C$3*VLOOKUP(Init!$R$3,Init!$K:$M,3,FALSE),V132)</f>
        <v>711.17483473172058</v>
      </c>
      <c r="K132" s="237">
        <f>IF(Init!$R$9="Yes",TOCA_previous!W132*VLOOKUP(Init!$R$3,Init!$K:$M,3,FALSE),W132)</f>
        <v>0</v>
      </c>
      <c r="L132" s="237">
        <f>IF(Init!$R$9="No",X132,IF(TOCA_previous!AA132=0,SUM(LS_previous!D133:AA133),0))</f>
        <v>9551.9330075199996</v>
      </c>
      <c r="M132" s="218">
        <f>+TOCA_previous!$D132*SUM('Charges_NonSlice &amp; Excl LS'!D132:I132)</f>
        <v>2991663.7576918802</v>
      </c>
      <c r="N132" s="218">
        <f>IF(Init!$R$9="Yes",TOCA_previous!AB132*RT1SC!$C$3*VLOOKUP(Init!$R$3,Init!$K:$M,3,FALSE),Z132)</f>
        <v>86564.656105452013</v>
      </c>
      <c r="O132" s="219">
        <f t="shared" si="3"/>
        <v>34.559875730892664</v>
      </c>
      <c r="P132" s="217">
        <f>(TOCA_current!AI132-(TOCA_current!AI132/TOCA_current!AF132)*LDD_current!D133)*Rates_current!$E$74*100*12</f>
        <v>3792626.392612278</v>
      </c>
      <c r="Q132" s="218">
        <f>(TOCA_current!AI132-LDD_current!D133)*Rates_current!$E$75*100*12</f>
        <v>-563813.6630301082</v>
      </c>
      <c r="R132" s="218"/>
      <c r="S132" s="218">
        <f>+SUMPRODUCT(LS_Demand_Rates_Restatement!$C$7:$Z$7,Demand_current!D133:AA133)-SUMPRODUCT(LS_Demand_Rates_Restatement!$C$7:$Z$7,LDD_current!BB133:BY133)</f>
        <v>230410.26520350511</v>
      </c>
      <c r="T132" s="218">
        <f>-IRD!G133*Rates_current!$H$32</f>
        <v>0</v>
      </c>
      <c r="U132" s="218"/>
      <c r="V132" s="237">
        <f>+(TOCA_current!S132/SUMPRODUCT(TOCA_current!$D$4:$D$137,TOCA_current!$S$4:$S$137)-TOCA_current!AF132)*RT1SC!$C$4*VLOOKUP(Init!$R$4,Init!$K:$M,3,FALSE)</f>
        <v>5.5560564739047864E-2</v>
      </c>
      <c r="W132" s="237">
        <f>TOCA_current!X132*VLOOKUP(Init!$R$4,Init!$K:$M,3,FALSE)</f>
        <v>0</v>
      </c>
      <c r="X132" s="237">
        <f>IF(TOCA_current!AH132=0,SUM(LS_current!D133:AA133),0)</f>
        <v>-5072.9936922216466</v>
      </c>
      <c r="Y132" s="218">
        <f>TOCA_current!D132*SUM('Charges_NonSlice &amp; Excl LS'!P132:U132)</f>
        <v>3459222.9947856753</v>
      </c>
      <c r="Z132" s="218">
        <f>TOCA_current!AI132*RT1SC!$C$4*VLOOKUP(Init!$R$4,Init!$K:$M,3,FALSE)</f>
        <v>101191.63893040799</v>
      </c>
      <c r="AA132" s="219">
        <f t="shared" si="4"/>
        <v>34.184869731823092</v>
      </c>
      <c r="AB132" s="224">
        <f ca="1">IF(TOCA_current!E132=1,"",AA132/O132-1+RAND()/1000000000)</f>
        <v>-1.0850906859776025E-2</v>
      </c>
      <c r="AC132" s="235">
        <f t="shared" ca="1" si="5"/>
        <v>120</v>
      </c>
    </row>
    <row r="133" spans="1:29" x14ac:dyDescent="0.25">
      <c r="B133" s="27">
        <v>10597</v>
      </c>
      <c r="C133" s="28" t="s">
        <v>137</v>
      </c>
      <c r="D133" s="217">
        <f>IF(Init!$R$9="Yes",(TOCA_previous!AB133-(TOCA_previous!AB133/IF(TOCA_previous!Y133=0,1,TOCA_previous!Y133))*LDD_previous!D134),(TOCA_current!AI133-(TOCA_current!AI133/TOCA_current!AF133)*LDD_current!D134))*Rates_previous!$E$74*100*12</f>
        <v>4248817.4298</v>
      </c>
      <c r="E133" s="218">
        <f>IF(Init!$R$9="Yes",(TOCA_previous!AB133-LDD_previous!D134),(TOCA_current!AI133-LDD_current!D134))*Rates_previous!$E$75*100*12</f>
        <v>-653377.22880000004</v>
      </c>
      <c r="F133" s="218"/>
      <c r="G133" s="218">
        <f>+SUMPRODUCT(LS_Demand_Rates_Restatement!$C$6:$Z$6,IF(Init!$R$9="Yes",Demand_previous!D134:AA134,Demand_current!D134:AA134))-SUMPRODUCT(LS_Demand_Rates_Restatement!$C$6:$Z$6,IF(Init!$R$9="Yes",LDD_previous!BB134:BY134,LDD_current!BB134:BY134))</f>
        <v>154060.85996362177</v>
      </c>
      <c r="H133" s="218">
        <f>-IRD!C134*Rates_previous!$H$32</f>
        <v>0</v>
      </c>
      <c r="I133" s="218"/>
      <c r="J133" s="237">
        <f>IF(Init!$R$9="Yes",(TOCA_previous!S133/SUMPRODUCT(TOCA_previous!$D$4:$D$137,TOCA_previous!$S$4:$S$137)-TOCA_previous!Y133)*RT1SC!$C$3*VLOOKUP(Init!$R$3,Init!$K:$M,3,FALSE),V133)</f>
        <v>1255.1994369225827</v>
      </c>
      <c r="K133" s="237">
        <f>IF(Init!$R$9="Yes",TOCA_previous!W133*VLOOKUP(Init!$R$3,Init!$K:$M,3,FALSE),W133)</f>
        <v>0</v>
      </c>
      <c r="L133" s="237">
        <f>IF(Init!$R$9="No",X133,IF(TOCA_previous!AA133=0,SUM(LS_previous!D134:AA134),0))</f>
        <v>-3718.2105271999922</v>
      </c>
      <c r="M133" s="218">
        <f>+TOCA_previous!$D133*SUM('Charges_NonSlice &amp; Excl LS'!D133:I133)</f>
        <v>3749501.0609636218</v>
      </c>
      <c r="N133" s="218">
        <f>IF(Init!$R$9="Yes",TOCA_previous!AB133*RT1SC!$C$3*VLOOKUP(Init!$R$3,Init!$K:$M,3,FALSE),Z133)</f>
        <v>112545.89659278</v>
      </c>
      <c r="O133" s="219">
        <f t="shared" ref="O133:O137" si="6">+M133/N133</f>
        <v>33.315306683550453</v>
      </c>
      <c r="P133" s="217">
        <f>(TOCA_current!AI133-(TOCA_current!AI133/TOCA_current!AF133)*LDD_current!D134)*Rates_current!$E$74*100*12</f>
        <v>4430328.1440557232</v>
      </c>
      <c r="Q133" s="218">
        <f>(TOCA_current!AI133-LDD_current!D134)*Rates_current!$E$75*100*12</f>
        <v>-658614.71200830641</v>
      </c>
      <c r="R133" s="218"/>
      <c r="S133" s="218">
        <f>+SUMPRODUCT(LS_Demand_Rates_Restatement!$C$7:$Z$7,Demand_current!D134:AA134)-SUMPRODUCT(LS_Demand_Rates_Restatement!$C$7:$Z$7,LDD_current!BB134:BY134)</f>
        <v>168189.41270743409</v>
      </c>
      <c r="T133" s="218">
        <f>-IRD!G134*Rates_current!$H$32</f>
        <v>0</v>
      </c>
      <c r="U133" s="218"/>
      <c r="V133" s="237">
        <f>+(TOCA_current!S133/SUMPRODUCT(TOCA_current!$D$4:$D$137,TOCA_current!$S$4:$S$137)-TOCA_current!AF133)*RT1SC!$C$4*VLOOKUP(Init!$R$4,Init!$K:$M,3,FALSE)</f>
        <v>2746.548633045697</v>
      </c>
      <c r="W133" s="237">
        <f>TOCA_current!X133*VLOOKUP(Init!$R$4,Init!$K:$M,3,FALSE)</f>
        <v>0</v>
      </c>
      <c r="X133" s="237">
        <f>IF(TOCA_current!AH133=0,SUM(LS_current!D134:AA134),0)</f>
        <v>-954.9322234577844</v>
      </c>
      <c r="Y133" s="218">
        <f>TOCA_current!D133*SUM('Charges_NonSlice &amp; Excl LS'!P133:U133)</f>
        <v>3939902.844754851</v>
      </c>
      <c r="Z133" s="218">
        <f>TOCA_current!AI133*RT1SC!$C$4*VLOOKUP(Init!$R$4,Init!$K:$M,3,FALSE)</f>
        <v>109785.291481872</v>
      </c>
      <c r="AA133" s="219">
        <f t="shared" ref="AA133:AA137" si="7">+Y133/Z133</f>
        <v>35.887346943970329</v>
      </c>
      <c r="AB133" s="224">
        <f ca="1">IF(TOCA_current!E133=1,"",AA133/O133-1+RAND()/1000000000)</f>
        <v>7.7202959837608692E-2</v>
      </c>
      <c r="AC133" s="235">
        <f t="shared" ref="AC133:AC137" ca="1" si="8">IF(AB133="","",RANK(AB133,$AB$4:$AB$137))</f>
        <v>25</v>
      </c>
    </row>
    <row r="134" spans="1:29" x14ac:dyDescent="0.25">
      <c r="B134" s="27">
        <v>10706</v>
      </c>
      <c r="C134" s="28" t="s">
        <v>138</v>
      </c>
      <c r="D134" s="217">
        <f>IF(Init!$R$9="Yes",(TOCA_previous!AB134-(TOCA_previous!AB134/IF(TOCA_previous!Y134=0,1,TOCA_previous!Y134))*LDD_previous!D135),(TOCA_current!AI134-(TOCA_current!AI134/TOCA_current!AF134)*LDD_current!D135))*Rates_previous!$E$74*100*12</f>
        <v>5737727.3095199997</v>
      </c>
      <c r="E134" s="218">
        <f>IF(Init!$R$9="Yes",(TOCA_previous!AB134-LDD_previous!D135),(TOCA_current!AI134-LDD_current!D135))*Rates_previous!$E$75*100*12</f>
        <v>-882339.71712000004</v>
      </c>
      <c r="F134" s="218"/>
      <c r="G134" s="218">
        <f>+SUMPRODUCT(LS_Demand_Rates_Restatement!$C$6:$Z$6,IF(Init!$R$9="Yes",Demand_previous!D135:AA135,Demand_current!D135:AA135))-SUMPRODUCT(LS_Demand_Rates_Restatement!$C$6:$Z$6,IF(Init!$R$9="Yes",LDD_previous!BB135:BY135,LDD_current!BB135:BY135))</f>
        <v>231300.72148103625</v>
      </c>
      <c r="H134" s="218">
        <f>-IRD!C135*Rates_previous!$H$32</f>
        <v>0</v>
      </c>
      <c r="I134" s="218"/>
      <c r="J134" s="237">
        <f>IF(Init!$R$9="Yes",(TOCA_previous!S134/SUMPRODUCT(TOCA_previous!$D$4:$D$137,TOCA_previous!$S$4:$S$137)-TOCA_previous!Y134)*RT1SC!$C$3*VLOOKUP(Init!$R$3,Init!$K:$M,3,FALSE),V134)</f>
        <v>0.64451663768053113</v>
      </c>
      <c r="K134" s="237">
        <f>IF(Init!$R$9="Yes",TOCA_previous!W134*VLOOKUP(Init!$R$3,Init!$K:$M,3,FALSE),W134)</f>
        <v>0</v>
      </c>
      <c r="L134" s="237">
        <f>IF(Init!$R$9="No",X134,IF(TOCA_previous!AA134=0,SUM(LS_previous!D135:AA135),0))</f>
        <v>-11015.545657279999</v>
      </c>
      <c r="M134" s="218">
        <f>+TOCA_previous!$D134*SUM('Charges_NonSlice &amp; Excl LS'!D134:I134)</f>
        <v>5086688.3138810359</v>
      </c>
      <c r="N134" s="218">
        <f>IF(Init!$R$9="Yes",TOCA_previous!AB134*RT1SC!$C$3*VLOOKUP(Init!$R$3,Init!$K:$M,3,FALSE),Z134)</f>
        <v>151985.27004847201</v>
      </c>
      <c r="O134" s="219">
        <f t="shared" si="6"/>
        <v>33.468298028215237</v>
      </c>
      <c r="P134" s="217">
        <f>(TOCA_current!AI134-(TOCA_current!AI134/TOCA_current!AF134)*LDD_current!D135)*Rates_current!$E$74*100*12</f>
        <v>5853389.7431269251</v>
      </c>
      <c r="Q134" s="218">
        <f>(TOCA_current!AI134-LDD_current!D135)*Rates_current!$E$75*100*12</f>
        <v>-870167.73353784916</v>
      </c>
      <c r="R134" s="218"/>
      <c r="S134" s="218">
        <f>+SUMPRODUCT(LS_Demand_Rates_Restatement!$C$7:$Z$7,Demand_current!D135:AA135)-SUMPRODUCT(LS_Demand_Rates_Restatement!$C$7:$Z$7,LDD_current!BB135:BY135)</f>
        <v>251887.61041112884</v>
      </c>
      <c r="T134" s="218">
        <f>-IRD!G135*Rates_current!$H$32</f>
        <v>0</v>
      </c>
      <c r="U134" s="218"/>
      <c r="V134" s="237">
        <f>+(TOCA_current!S134/SUMPRODUCT(TOCA_current!$D$4:$D$137,TOCA_current!$S$4:$S$137)-TOCA_current!AF134)*RT1SC!$C$4*VLOOKUP(Init!$R$4,Init!$K:$M,3,FALSE)</f>
        <v>5244.9382646086397</v>
      </c>
      <c r="W134" s="237">
        <f>TOCA_current!X134*VLOOKUP(Init!$R$4,Init!$K:$M,3,FALSE)</f>
        <v>0</v>
      </c>
      <c r="X134" s="237">
        <f>IF(TOCA_current!AH134=0,SUM(LS_current!D135:AA135),0)</f>
        <v>-4075.9889165887885</v>
      </c>
      <c r="Y134" s="218">
        <f>TOCA_current!D134*SUM('Charges_NonSlice &amp; Excl LS'!P134:U134)</f>
        <v>5235109.620000205</v>
      </c>
      <c r="Z134" s="218">
        <f>TOCA_current!AI134*RT1SC!$C$4*VLOOKUP(Init!$R$4,Init!$K:$M,3,FALSE)</f>
        <v>145049.32325800799</v>
      </c>
      <c r="AA134" s="219">
        <f t="shared" si="7"/>
        <v>36.091927231457667</v>
      </c>
      <c r="AB134" s="224">
        <f ca="1">IF(TOCA_current!E134=1,"",AA134/O134-1+RAND()/1000000000)</f>
        <v>7.8391474018626936E-2</v>
      </c>
      <c r="AC134" s="235">
        <f t="shared" ca="1" si="8"/>
        <v>14</v>
      </c>
    </row>
    <row r="135" spans="1:29" x14ac:dyDescent="0.25">
      <c r="B135" s="27">
        <v>11680</v>
      </c>
      <c r="C135" s="28" t="s">
        <v>139</v>
      </c>
      <c r="D135" s="217">
        <f>IF(Init!$R$9="Yes",(TOCA_previous!AB135-(TOCA_previous!AB135/IF(TOCA_previous!Y135=0,1,TOCA_previous!Y135))*LDD_previous!D136),(TOCA_current!AI135-(TOCA_current!AI135/TOCA_current!AF135)*LDD_current!D136))*Rates_previous!$E$74*100*12</f>
        <v>2101699.7211600002</v>
      </c>
      <c r="E135" s="218">
        <f>IF(Init!$R$9="Yes",(TOCA_previous!AB135-LDD_previous!D136),(TOCA_current!AI135-LDD_current!D136))*Rates_previous!$E$75*100*12</f>
        <v>-323196.45695999998</v>
      </c>
      <c r="F135" s="218"/>
      <c r="G135" s="218">
        <f>+SUMPRODUCT(LS_Demand_Rates_Restatement!$C$6:$Z$6,IF(Init!$R$9="Yes",Demand_previous!D136:AA136,Demand_current!D136:AA136))-SUMPRODUCT(LS_Demand_Rates_Restatement!$C$6:$Z$6,IF(Init!$R$9="Yes",LDD_previous!BB136:BY136,LDD_current!BB136:BY136))</f>
        <v>55994.332279326954</v>
      </c>
      <c r="H135" s="218">
        <f>-IRD!C136*Rates_previous!$H$32</f>
        <v>0</v>
      </c>
      <c r="I135" s="218"/>
      <c r="J135" s="237">
        <f>IF(Init!$R$9="Yes",(TOCA_previous!S135/SUMPRODUCT(TOCA_previous!$D$4:$D$137,TOCA_previous!$S$4:$S$137)-TOCA_previous!Y135)*RT1SC!$C$3*VLOOKUP(Init!$R$3,Init!$K:$M,3,FALSE),V135)</f>
        <v>-1.6465505744381603</v>
      </c>
      <c r="K135" s="237">
        <f>IF(Init!$R$9="Yes",TOCA_previous!W135*VLOOKUP(Init!$R$3,Init!$K:$M,3,FALSE),W135)</f>
        <v>0</v>
      </c>
      <c r="L135" s="237">
        <f>IF(Init!$R$9="No",X135,IF(TOCA_previous!AA135=0,SUM(LS_previous!D136:AA136),0))</f>
        <v>1671.0885617600061</v>
      </c>
      <c r="M135" s="218">
        <f>+TOCA_previous!$D135*SUM('Charges_NonSlice &amp; Excl LS'!D135:I135)</f>
        <v>1834497.596479327</v>
      </c>
      <c r="N135" s="218">
        <f>IF(Init!$R$9="Yes",TOCA_previous!AB135*RT1SC!$C$3*VLOOKUP(Init!$R$3,Init!$K:$M,3,FALSE),Z135)</f>
        <v>55671.415257275999</v>
      </c>
      <c r="O135" s="219">
        <f t="shared" si="6"/>
        <v>32.952235685072985</v>
      </c>
      <c r="P135" s="217">
        <f>(TOCA_current!AI135-(TOCA_current!AI135/TOCA_current!AF135)*LDD_current!D136)*Rates_current!$E$74*100*12</f>
        <v>2221599.9046206344</v>
      </c>
      <c r="Q135" s="218">
        <f>(TOCA_current!AI135-LDD_current!D136)*Rates_current!$E$75*100*12</f>
        <v>-330264.10997175943</v>
      </c>
      <c r="R135" s="218"/>
      <c r="S135" s="218">
        <f>+SUMPRODUCT(LS_Demand_Rates_Restatement!$C$7:$Z$7,Demand_current!D136:AA136)-SUMPRODUCT(LS_Demand_Rates_Restatement!$C$7:$Z$7,LDD_current!BB136:BY136)</f>
        <v>60789.138070397079</v>
      </c>
      <c r="T135" s="218">
        <f>-IRD!G136*Rates_current!$H$32</f>
        <v>0</v>
      </c>
      <c r="U135" s="218"/>
      <c r="V135" s="237">
        <f>+(TOCA_current!S135/SUMPRODUCT(TOCA_current!$D$4:$D$137,TOCA_current!$S$4:$S$137)-TOCA_current!AF135)*RT1SC!$C$4*VLOOKUP(Init!$R$4,Init!$K:$M,3,FALSE)</f>
        <v>-2.7923461598739761</v>
      </c>
      <c r="W135" s="237">
        <f>TOCA_current!X135*VLOOKUP(Init!$R$4,Init!$K:$M,3,FALSE)</f>
        <v>0</v>
      </c>
      <c r="X135" s="237">
        <f>IF(TOCA_current!AH135=0,SUM(LS_current!D136:AA136),0)</f>
        <v>2291.697900182503</v>
      </c>
      <c r="Y135" s="218">
        <f>TOCA_current!D135*SUM('Charges_NonSlice &amp; Excl LS'!P135:U135)</f>
        <v>1952124.9327192721</v>
      </c>
      <c r="Z135" s="218">
        <f>TOCA_current!AI135*RT1SC!$C$4*VLOOKUP(Init!$R$4,Init!$K:$M,3,FALSE)</f>
        <v>55052.128229399998</v>
      </c>
      <c r="AA135" s="219">
        <f t="shared" si="7"/>
        <v>35.459572508892776</v>
      </c>
      <c r="AB135" s="224">
        <f ca="1">IF(TOCA_current!E135=1,"",AA135/O135-1+RAND()/1000000000)</f>
        <v>7.6090037075986452E-2</v>
      </c>
      <c r="AC135" s="235">
        <f t="shared" ca="1" si="8"/>
        <v>45</v>
      </c>
    </row>
    <row r="136" spans="1:29" x14ac:dyDescent="0.25">
      <c r="B136" s="27">
        <v>12026</v>
      </c>
      <c r="C136" s="28" t="s">
        <v>140</v>
      </c>
      <c r="D136" s="217">
        <f>IF(Init!$R$9="Yes",(TOCA_previous!AB136-(TOCA_previous!AB136/IF(TOCA_previous!Y136=0,1,TOCA_previous!Y136))*LDD_previous!D137),(TOCA_current!AI136-(TOCA_current!AI136/TOCA_current!AF136)*LDD_current!D137))*Rates_previous!$E$74*100*12</f>
        <v>15001114.144560002</v>
      </c>
      <c r="E136" s="218">
        <f>IF(Init!$R$9="Yes",(TOCA_previous!AB136-LDD_previous!D137),(TOCA_current!AI136-LDD_current!D137))*Rates_previous!$E$75*100*12</f>
        <v>-2306850.4473600001</v>
      </c>
      <c r="F136" s="218"/>
      <c r="G136" s="218">
        <f>+SUMPRODUCT(LS_Demand_Rates_Restatement!$C$6:$Z$6,IF(Init!$R$9="Yes",Demand_previous!D137:AA137,Demand_current!D137:AA137))-SUMPRODUCT(LS_Demand_Rates_Restatement!$C$6:$Z$6,IF(Init!$R$9="Yes",LDD_previous!BB137:BY137,LDD_current!BB137:BY137))</f>
        <v>870044.93581047014</v>
      </c>
      <c r="H136" s="218">
        <f>-IRD!C137*Rates_previous!$H$32</f>
        <v>0</v>
      </c>
      <c r="I136" s="218"/>
      <c r="J136" s="237">
        <f>IF(Init!$R$9="Yes",(TOCA_previous!S136/SUMPRODUCT(TOCA_previous!$D$4:$D$137,TOCA_previous!$S$4:$S$137)-TOCA_previous!Y136)*RT1SC!$C$3*VLOOKUP(Init!$R$3,Init!$K:$M,3,FALSE),V136)</f>
        <v>1.2546502946445532</v>
      </c>
      <c r="K136" s="237">
        <f>IF(Init!$R$9="Yes",TOCA_previous!W136*VLOOKUP(Init!$R$3,Init!$K:$M,3,FALSE),W136)</f>
        <v>0</v>
      </c>
      <c r="L136" s="237">
        <f>IF(Init!$R$9="No",X136,IF(TOCA_previous!AA136=0,SUM(LS_previous!D137:AA137),0))</f>
        <v>-13741.735195839992</v>
      </c>
      <c r="M136" s="218">
        <f>+TOCA_previous!$D136*SUM('Charges_NonSlice &amp; Excl LS'!D136:I136)</f>
        <v>13564308.633010473</v>
      </c>
      <c r="N136" s="218">
        <f>IF(Init!$R$9="Yes",TOCA_previous!AB136*RT1SC!$C$3*VLOOKUP(Init!$R$3,Init!$K:$M,3,FALSE),Z136)</f>
        <v>397360.88198301604</v>
      </c>
      <c r="O136" s="219">
        <f t="shared" si="6"/>
        <v>34.135993873675361</v>
      </c>
      <c r="P136" s="217">
        <f>(TOCA_current!AI136-(TOCA_current!AI136/TOCA_current!AF136)*LDD_current!D137)*Rates_current!$E$74*100*12</f>
        <v>14960835.457968932</v>
      </c>
      <c r="Q136" s="218">
        <f>(TOCA_current!AI136-LDD_current!D137)*Rates_current!$E$75*100*12</f>
        <v>-2224084.9923892082</v>
      </c>
      <c r="R136" s="218"/>
      <c r="S136" s="218">
        <f>+SUMPRODUCT(LS_Demand_Rates_Restatement!$C$7:$Z$7,Demand_current!D137:AA137)-SUMPRODUCT(LS_Demand_Rates_Restatement!$C$7:$Z$7,LDD_current!BB137:BY137)</f>
        <v>903613.45074316219</v>
      </c>
      <c r="T136" s="218">
        <f>-IRD!G137*Rates_current!$H$32</f>
        <v>0</v>
      </c>
      <c r="U136" s="218"/>
      <c r="V136" s="237">
        <f>+(TOCA_current!S136/SUMPRODUCT(TOCA_current!$D$4:$D$137,TOCA_current!$S$4:$S$137)-TOCA_current!AF136)*RT1SC!$C$4*VLOOKUP(Init!$R$4,Init!$K:$M,3,FALSE)</f>
        <v>22190.498008085884</v>
      </c>
      <c r="W136" s="237">
        <f>TOCA_current!X136*VLOOKUP(Init!$R$4,Init!$K:$M,3,FALSE)</f>
        <v>0</v>
      </c>
      <c r="X136" s="237">
        <f>IF(TOCA_current!AH136=0,SUM(LS_current!D137:AA137),0)</f>
        <v>12893.13861248248</v>
      </c>
      <c r="Y136" s="218">
        <f>TOCA_current!D136*SUM('Charges_NonSlice &amp; Excl LS'!P136:U136)</f>
        <v>13640363.916322887</v>
      </c>
      <c r="Z136" s="218">
        <f>TOCA_current!AI136*RT1SC!$C$4*VLOOKUP(Init!$R$4,Init!$K:$M,3,FALSE)</f>
        <v>370735.44626015995</v>
      </c>
      <c r="AA136" s="219">
        <f t="shared" si="7"/>
        <v>36.792715813720427</v>
      </c>
      <c r="AB136" s="224">
        <f ca="1">IF(TOCA_current!E136=1,"",AA136/O136-1+RAND()/1000000000)</f>
        <v>7.7827584505809289E-2</v>
      </c>
      <c r="AC136" s="235">
        <f t="shared" ca="1" si="8"/>
        <v>18</v>
      </c>
    </row>
    <row r="137" spans="1:29" x14ac:dyDescent="0.25">
      <c r="B137" s="27">
        <v>10298</v>
      </c>
      <c r="C137" s="28" t="s">
        <v>141</v>
      </c>
      <c r="D137" s="220">
        <f>IF(Init!$R$9="Yes",(TOCA_previous!AB137-(TOCA_previous!AB137/IF(TOCA_previous!Y137=0,1,TOCA_previous!Y137))*LDD_previous!D138),(TOCA_current!AI137-(TOCA_current!AI137/TOCA_current!AF137)*LDD_current!D138))*Rates_previous!$E$74*100*12</f>
        <v>166197594.46548</v>
      </c>
      <c r="E137" s="176">
        <f>IF(Init!$R$9="Yes",(TOCA_previous!AB137-LDD_previous!D138),(TOCA_current!AI137-LDD_current!D138))*Rates_previous!$E$75*100*12</f>
        <v>-25557634.682879999</v>
      </c>
      <c r="F137" s="176"/>
      <c r="G137" s="234">
        <f>+SUMPRODUCT(LS_Demand_Rates_Restatement!$C$6:$Z$6,IF(Init!$R$9="Yes",Demand_previous!D138:AA138,Demand_current!D138:AA138))-SUMPRODUCT(LS_Demand_Rates_Restatement!$C$6:$Z$6,IF(Init!$R$9="Yes",LDD_previous!BB138:BY138,LDD_current!BB138:BY138))</f>
        <v>3275783.2329986109</v>
      </c>
      <c r="H137" s="221">
        <f>SUMPRODUCT(H4:H136,TOCA_previous!E4:E136)</f>
        <v>-4472547.3800000008</v>
      </c>
      <c r="I137" s="176"/>
      <c r="J137" s="238">
        <f>IF(Init!$R$9="Yes",(TOCA_previous!S137/SUMPRODUCT(TOCA_previous!$D$4:$D$137,TOCA_previous!$S$4:$S$137)-TOCA_previous!Y137)*RT1SC!$C$3*VLOOKUP(Init!$R$3,Init!$K:$M,3,FALSE),V137)</f>
        <v>69267.989983317122</v>
      </c>
      <c r="K137" s="237">
        <f>IF(Init!$R$9="Yes",TOCA_previous!W137*VLOOKUP(Init!$R$3,Init!$K:$M,3,FALSE),W137)</f>
        <v>314265</v>
      </c>
      <c r="L137" s="238">
        <f>IF(Init!$R$9="No",X137,IF(TOCA_previous!AA137=0,SUM(LS_previous!D138:AA138),0))</f>
        <v>13576.80055728025</v>
      </c>
      <c r="M137" s="176">
        <f>+TOCA_previous!$D137*SUM('Charges_NonSlice &amp; Excl LS'!D137:I137)</f>
        <v>139443195.6355986</v>
      </c>
      <c r="N137" s="176">
        <f>IF(Init!$R$9="Yes",TOCA_previous!AB137*RT1SC!$C$3*VLOOKUP(Init!$R$3,Init!$K:$M,3,FALSE),Z137)</f>
        <v>4402367.8564040279</v>
      </c>
      <c r="O137" s="222">
        <f t="shared" si="6"/>
        <v>31.674589717157243</v>
      </c>
      <c r="P137" s="220">
        <f>(TOCA_current!AI137-(TOCA_current!AI137/TOCA_current!AF137)*LDD_current!D138)*Rates_current!$E$74*100*12</f>
        <v>175764320.83278668</v>
      </c>
      <c r="Q137" s="176">
        <f>(TOCA_current!AI137-LDD_current!D138)*Rates_current!$E$75*100*12</f>
        <v>-26129208.442932297</v>
      </c>
      <c r="R137" s="176"/>
      <c r="S137" s="234">
        <f>+SUMPRODUCT(LS_Demand_Rates_Restatement!$C$7:$Z$7,Demand_current!D138:AA138)-SUMPRODUCT(LS_Demand_Rates_Restatement!$C$7:$Z$7,LDD_current!BB138:BY138)</f>
        <v>4002143.746285148</v>
      </c>
      <c r="T137" s="221">
        <f>+SUMPRODUCT(T4:T136,TOCA_current!E4:E136)</f>
        <v>-5264188.2662599999</v>
      </c>
      <c r="U137" s="176"/>
      <c r="V137" s="238">
        <f>+(TOCA_current!S137/SUMPRODUCT(TOCA_current!$D$4:$D$137,TOCA_current!$S$4:$S$137)-TOCA_current!AF137)*RT1SC!$C$4*VLOOKUP(Init!$R$4,Init!$K:$M,3,FALSE)</f>
        <v>40856.58002875575</v>
      </c>
      <c r="W137" s="237">
        <f>TOCA_current!X137*VLOOKUP(Init!$R$4,Init!$K:$M,3,FALSE)</f>
        <v>404178.19199999998</v>
      </c>
      <c r="X137" s="238">
        <f>IF(TOCA_current!AH137=0,SUM(LS_current!D138:AA138),0)</f>
        <v>-29373.667292826285</v>
      </c>
      <c r="Y137" s="176">
        <f>TOCA_current!D137*SUM('Charges_NonSlice &amp; Excl LS'!P137:U137)</f>
        <v>148373067.86987951</v>
      </c>
      <c r="Z137" s="176">
        <f>TOCA_current!AI137*RT1SC!$C$4*VLOOKUP(Init!$R$4,Init!$K:$M,3,FALSE)</f>
        <v>4355509.6975448886</v>
      </c>
      <c r="AA137" s="222">
        <f t="shared" si="7"/>
        <v>34.065603838171768</v>
      </c>
      <c r="AB137" s="224">
        <f ca="1">IF(TOCA_current!E137=1,"",AA137/O137-1+RAND()/1000000000)</f>
        <v>7.5486822869049078E-2</v>
      </c>
      <c r="AC137" s="235">
        <f t="shared" ca="1" si="8"/>
        <v>56</v>
      </c>
    </row>
    <row r="138" spans="1:29" x14ac:dyDescent="0.25">
      <c r="B138" s="26"/>
      <c r="C138" s="26"/>
      <c r="D138" s="26"/>
      <c r="E138" s="26"/>
      <c r="F138" s="26"/>
      <c r="G138" s="26"/>
      <c r="H138" s="26"/>
      <c r="I138" s="26"/>
      <c r="J138" s="239"/>
      <c r="K138" s="239"/>
      <c r="L138" s="239"/>
      <c r="M138" s="26"/>
      <c r="P138" s="26"/>
      <c r="Q138" s="26"/>
      <c r="R138" s="26"/>
      <c r="S138" s="26"/>
      <c r="T138" s="26"/>
      <c r="U138" s="26"/>
      <c r="V138" s="239"/>
      <c r="W138" s="239"/>
      <c r="X138" s="239"/>
      <c r="Y138" s="26"/>
    </row>
    <row r="139" spans="1:29" x14ac:dyDescent="0.25">
      <c r="A139" s="72"/>
      <c r="B139" s="26"/>
      <c r="C139" s="26"/>
      <c r="D139" s="26"/>
      <c r="E139" s="26"/>
      <c r="F139" s="26"/>
      <c r="G139" s="26"/>
      <c r="H139" s="26"/>
      <c r="I139" s="26"/>
      <c r="J139" s="239"/>
      <c r="K139" s="239"/>
      <c r="L139" s="239"/>
      <c r="M139" s="26"/>
      <c r="P139" s="26"/>
      <c r="Q139" s="26"/>
      <c r="R139" s="26"/>
      <c r="S139" s="26"/>
      <c r="T139" s="26"/>
      <c r="U139" s="26"/>
      <c r="V139" s="239"/>
      <c r="W139" s="239"/>
      <c r="X139" s="239"/>
      <c r="Y139" s="26"/>
    </row>
    <row r="140" spans="1:29" x14ac:dyDescent="0.25">
      <c r="A140" s="72"/>
      <c r="B140" s="26"/>
      <c r="C140" s="26"/>
      <c r="D140" s="26"/>
      <c r="E140" s="26"/>
      <c r="F140" s="26"/>
      <c r="G140" s="26"/>
      <c r="H140" s="26"/>
      <c r="I140" s="26"/>
      <c r="J140" s="239"/>
      <c r="K140" s="239"/>
      <c r="L140" s="239"/>
      <c r="M140" s="26"/>
      <c r="P140" s="26"/>
      <c r="Q140" s="26"/>
      <c r="R140" s="26"/>
      <c r="S140" s="26"/>
      <c r="T140" s="26"/>
      <c r="U140" s="26"/>
      <c r="V140" s="239"/>
      <c r="W140" s="239"/>
      <c r="X140" s="239"/>
      <c r="Y140" s="26"/>
    </row>
    <row r="141" spans="1:29" x14ac:dyDescent="0.25">
      <c r="A141" s="72"/>
      <c r="B141" s="26"/>
      <c r="C141" s="26"/>
      <c r="D141" s="26"/>
      <c r="E141" s="26"/>
      <c r="F141" s="26"/>
      <c r="G141" s="26"/>
      <c r="H141" s="26"/>
      <c r="I141" s="26"/>
      <c r="J141" s="239"/>
      <c r="K141" s="239"/>
      <c r="L141" s="239"/>
      <c r="M141" s="26"/>
      <c r="P141" s="26"/>
      <c r="Q141" s="26"/>
      <c r="R141" s="26"/>
      <c r="S141" s="26"/>
      <c r="T141" s="26"/>
      <c r="U141" s="26"/>
      <c r="V141" s="239"/>
      <c r="W141" s="239"/>
      <c r="X141" s="239"/>
      <c r="Y141" s="26"/>
    </row>
    <row r="142" spans="1:29" x14ac:dyDescent="0.25">
      <c r="B142" s="26"/>
      <c r="C142" s="26"/>
      <c r="D142" s="26"/>
      <c r="E142" s="26"/>
      <c r="F142" s="26"/>
      <c r="G142" s="26"/>
      <c r="H142" s="26"/>
      <c r="I142" s="26"/>
      <c r="J142" s="239"/>
      <c r="K142" s="239"/>
      <c r="L142" s="239"/>
      <c r="M142" s="26"/>
      <c r="P142" s="26"/>
      <c r="Q142" s="26"/>
      <c r="R142" s="26"/>
      <c r="S142" s="26"/>
      <c r="T142" s="26"/>
      <c r="U142" s="26"/>
      <c r="V142" s="239"/>
      <c r="W142" s="239"/>
      <c r="X142" s="239"/>
      <c r="Y142" s="26"/>
    </row>
    <row r="143" spans="1:29" x14ac:dyDescent="0.25">
      <c r="B143" s="27"/>
      <c r="C143" s="28"/>
    </row>
    <row r="144" spans="1:29" x14ac:dyDescent="0.25">
      <c r="B144" s="27"/>
      <c r="C144" s="28"/>
    </row>
    <row r="145" spans="2:3" x14ac:dyDescent="0.25">
      <c r="B145" s="27"/>
      <c r="C145" s="28"/>
    </row>
    <row r="146" spans="2:3" x14ac:dyDescent="0.25">
      <c r="B146" s="27"/>
      <c r="C146" s="28"/>
    </row>
    <row r="147" spans="2:3" x14ac:dyDescent="0.25">
      <c r="B147" s="27"/>
      <c r="C147" s="28"/>
    </row>
    <row r="148" spans="2:3" x14ac:dyDescent="0.25">
      <c r="B148" s="27"/>
      <c r="C148" s="28"/>
    </row>
    <row r="149" spans="2:3" x14ac:dyDescent="0.25">
      <c r="B149" s="27"/>
      <c r="C149" s="28"/>
    </row>
    <row r="150" spans="2:3" x14ac:dyDescent="0.25">
      <c r="B150" s="27"/>
      <c r="C150" s="28"/>
    </row>
    <row r="151" spans="2:3" x14ac:dyDescent="0.25">
      <c r="B151" s="27"/>
      <c r="C151" s="28"/>
    </row>
    <row r="152" spans="2:3" x14ac:dyDescent="0.25">
      <c r="B152" s="27"/>
      <c r="C152" s="28"/>
    </row>
    <row r="153" spans="2:3" x14ac:dyDescent="0.25">
      <c r="B153" s="27"/>
      <c r="C153" s="28"/>
    </row>
    <row r="154" spans="2:3" x14ac:dyDescent="0.25">
      <c r="B154" s="27"/>
      <c r="C154" s="28"/>
    </row>
    <row r="155" spans="2:3" x14ac:dyDescent="0.25">
      <c r="B155" s="27"/>
      <c r="C155" s="28"/>
    </row>
    <row r="156" spans="2:3" x14ac:dyDescent="0.25">
      <c r="B156" s="27"/>
      <c r="C156" s="28"/>
    </row>
    <row r="157" spans="2:3" x14ac:dyDescent="0.25">
      <c r="B157" s="27"/>
      <c r="C157" s="28"/>
    </row>
    <row r="158" spans="2:3" x14ac:dyDescent="0.25">
      <c r="B158" s="27"/>
      <c r="C158" s="28"/>
    </row>
    <row r="159" spans="2:3" x14ac:dyDescent="0.25">
      <c r="B159" s="27"/>
      <c r="C159" s="28"/>
    </row>
    <row r="160" spans="2:3" x14ac:dyDescent="0.25">
      <c r="B160" s="27"/>
      <c r="C160" s="28"/>
    </row>
    <row r="161" spans="2:3" x14ac:dyDescent="0.25">
      <c r="B161" s="27"/>
      <c r="C161" s="28"/>
    </row>
    <row r="162" spans="2:3" x14ac:dyDescent="0.25">
      <c r="B162" s="27"/>
      <c r="C162" s="28"/>
    </row>
    <row r="163" spans="2:3" x14ac:dyDescent="0.25">
      <c r="B163" s="27"/>
      <c r="C163" s="28"/>
    </row>
    <row r="164" spans="2:3" x14ac:dyDescent="0.25">
      <c r="B164" s="27"/>
      <c r="C164" s="28"/>
    </row>
    <row r="165" spans="2:3" x14ac:dyDescent="0.25">
      <c r="B165" s="27"/>
      <c r="C165" s="28"/>
    </row>
    <row r="166" spans="2:3" x14ac:dyDescent="0.25">
      <c r="B166" s="27"/>
      <c r="C166" s="28"/>
    </row>
    <row r="167" spans="2:3" x14ac:dyDescent="0.25">
      <c r="B167" s="81"/>
      <c r="C167" s="81"/>
    </row>
    <row r="168" spans="2:3" x14ac:dyDescent="0.25">
      <c r="B168" s="81"/>
      <c r="C168" s="81"/>
    </row>
    <row r="169" spans="2:3" x14ac:dyDescent="0.25">
      <c r="B169" s="81"/>
      <c r="C169" s="81"/>
    </row>
  </sheetData>
  <conditionalFormatting sqref="B2">
    <cfRule type="expression" dxfId="0" priority="1" stopIfTrue="1">
      <formula>A1 &gt; 30</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AF164"/>
  <sheetViews>
    <sheetView topLeftCell="V1" workbookViewId="0">
      <selection activeCell="AA13" sqref="AA13:AC13"/>
    </sheetView>
  </sheetViews>
  <sheetFormatPr defaultRowHeight="15" x14ac:dyDescent="0.25"/>
  <cols>
    <col min="2" max="2" width="35.28515625" bestFit="1" customWidth="1"/>
    <col min="8" max="8" width="35.28515625" bestFit="1" customWidth="1"/>
    <col min="10" max="10" width="11.5703125" bestFit="1" customWidth="1"/>
    <col min="11" max="11" width="9.5703125" bestFit="1" customWidth="1"/>
    <col min="12" max="12" width="10.5703125" bestFit="1" customWidth="1"/>
    <col min="14" max="14" width="31.5703125" customWidth="1"/>
    <col min="20" max="20" width="31.5703125" customWidth="1"/>
    <col min="26" max="26" width="35.28515625" bestFit="1" customWidth="1"/>
    <col min="28" max="28" width="11.5703125" bestFit="1" customWidth="1"/>
    <col min="31" max="31" width="30.5703125" style="276" bestFit="1" customWidth="1"/>
    <col min="32" max="32" width="9.140625" style="276"/>
  </cols>
  <sheetData>
    <row r="1" spans="1:32" x14ac:dyDescent="0.25">
      <c r="AE1"/>
      <c r="AF1"/>
    </row>
    <row r="2" spans="1:32" x14ac:dyDescent="0.25">
      <c r="AD2" s="254"/>
      <c r="AE2" s="254" t="s">
        <v>4</v>
      </c>
      <c r="AF2" s="254" t="s">
        <v>324</v>
      </c>
    </row>
    <row r="3" spans="1:32" x14ac:dyDescent="0.25">
      <c r="B3" s="254" t="s">
        <v>308</v>
      </c>
      <c r="H3" s="254" t="s">
        <v>316</v>
      </c>
      <c r="N3" s="254" t="s">
        <v>314</v>
      </c>
      <c r="T3" s="254" t="s">
        <v>315</v>
      </c>
      <c r="Z3" s="254" t="s">
        <v>317</v>
      </c>
      <c r="AE3" s="278" t="s">
        <v>103</v>
      </c>
      <c r="AF3" s="279">
        <v>35.374502217857824</v>
      </c>
    </row>
    <row r="4" spans="1:32" x14ac:dyDescent="0.25">
      <c r="A4" t="s">
        <v>307</v>
      </c>
      <c r="B4" t="s">
        <v>310</v>
      </c>
      <c r="C4" t="s">
        <v>309</v>
      </c>
      <c r="D4" t="s">
        <v>313</v>
      </c>
      <c r="E4" t="s">
        <v>311</v>
      </c>
      <c r="F4" t="s">
        <v>312</v>
      </c>
      <c r="H4" t="s">
        <v>310</v>
      </c>
      <c r="I4" t="s">
        <v>309</v>
      </c>
      <c r="J4" t="s">
        <v>313</v>
      </c>
      <c r="K4" t="s">
        <v>311</v>
      </c>
      <c r="L4" t="s">
        <v>312</v>
      </c>
      <c r="N4" t="s">
        <v>310</v>
      </c>
      <c r="O4" t="s">
        <v>309</v>
      </c>
      <c r="P4" t="s">
        <v>313</v>
      </c>
      <c r="Q4" t="s">
        <v>311</v>
      </c>
      <c r="R4" t="s">
        <v>312</v>
      </c>
      <c r="T4" t="s">
        <v>310</v>
      </c>
      <c r="U4" t="s">
        <v>309</v>
      </c>
      <c r="V4" t="s">
        <v>313</v>
      </c>
      <c r="W4" t="s">
        <v>311</v>
      </c>
      <c r="X4" t="s">
        <v>312</v>
      </c>
      <c r="Z4" t="s">
        <v>310</v>
      </c>
      <c r="AA4" t="s">
        <v>309</v>
      </c>
      <c r="AB4" t="s">
        <v>363</v>
      </c>
      <c r="AC4" t="s">
        <v>318</v>
      </c>
      <c r="AE4" s="278" t="s">
        <v>111</v>
      </c>
      <c r="AF4" s="279">
        <v>34.308082029296827</v>
      </c>
    </row>
    <row r="5" spans="1:32" x14ac:dyDescent="0.25">
      <c r="A5">
        <v>1</v>
      </c>
      <c r="B5" t="str">
        <f>+INDEX('Charges_Including Slice and LS'!$C$4:$C$137,MATCH($A5,'Charges_Including Slice and LS'!$AC$4:$AC$137,0),1)</f>
        <v>Heyburn, City of</v>
      </c>
      <c r="C5" s="270">
        <f>+INDEX('Charges_Including Slice and LS'!$AB$4:$AB$137,MATCH($A5,'Charges_Including Slice and LS'!$AC$4:$AC$137,0),1)</f>
        <v>0.17762649609434122</v>
      </c>
      <c r="D5" s="256">
        <f>+INDEX('Charges_Including Slice and LS'!$AA$4:$AA$137,MATCH($A5,'Charges_Including Slice and LS'!$AC$4:$AC$137,0),1)</f>
        <v>40.064505575113195</v>
      </c>
      <c r="E5" s="172">
        <f>+INDEX('Charges_Including Slice and LS'!$Z$4:$Z$137,MATCH($A5,'Charges_Including Slice and LS'!$AC$4:$AC$137,0),1)/1000</f>
        <v>30.377164098627091</v>
      </c>
      <c r="F5" s="172">
        <f>+SUM(E$5:E5)</f>
        <v>30.377164098627091</v>
      </c>
      <c r="H5" t="str">
        <f>+INDEX(Charges_NonSlice!$C$4:$C$137,MATCH($A5,Charges_NonSlice!$AC$4:$AC$137,0),1)</f>
        <v>Heyburn, City of</v>
      </c>
      <c r="I5" s="270">
        <f>+INDEX(Charges_NonSlice!$AB$4:$AB$137,MATCH($A5,Charges_NonSlice!$AC$4:$AC$137,0),1)</f>
        <v>0.17762649609434122</v>
      </c>
      <c r="J5" s="256">
        <f>+INDEX(Charges_NonSlice!$AA$4:$AA$137,MATCH($A5,Charges_NonSlice!$AC$4:$AC$137,0),1)</f>
        <v>40.064505575113195</v>
      </c>
      <c r="K5" s="172">
        <f>+INDEX(Charges_NonSlice!$Z$4:$Z$137,MATCH($A5,Charges_NonSlice!$AC$4:$AC$137,0),1)/1000</f>
        <v>30.377164098627091</v>
      </c>
      <c r="L5" s="172">
        <f>+SUM(K$5:K5)</f>
        <v>30.377164098627091</v>
      </c>
      <c r="N5" t="str">
        <f ca="1">+INDEX('Charges_NonSlice &amp; Excl LS'!$C$4:$C$137,MATCH($A5,'Charges_NonSlice &amp; Excl LS'!$AC$4:$AC$137,0),1)</f>
        <v>Consolidated Irrigation District #19</v>
      </c>
      <c r="O5" s="270">
        <f>+INDEX('Charges_NonSlice with Prev LS'!$AB$4:$AB$137,MATCH($A5,'Charges_NonSlice with Prev LS'!$AC$4:$AC$137,0),1)</f>
        <v>0.15703408900437377</v>
      </c>
      <c r="P5" s="256">
        <f>+INDEX('Charges_NonSlice with Prev LS'!$AA$4:$AA$137,MATCH($A5,'Charges_NonSlice with Prev LS'!$AC$4:$AC$137,0),1)</f>
        <v>39.363922995324742</v>
      </c>
      <c r="Q5" s="172">
        <f>+INDEX('Charges_NonSlice with Prev LS'!$Z$4:$Z$137,MATCH($A5,'Charges_NonSlice with Prev LS'!$AC$4:$AC$137,0),1)/1000</f>
        <v>30.377164098627091</v>
      </c>
      <c r="R5" s="172">
        <f>+SUM(Q$5:Q5)</f>
        <v>30.377164098627091</v>
      </c>
      <c r="T5" t="str">
        <f ca="1">+INDEX('Charges_NonSlice &amp; Excl LS'!$C$4:$C$137,MATCH($A5,'Charges_NonSlice &amp; Excl LS'!$AC$4:$AC$137,0),1)</f>
        <v>Consolidated Irrigation District #19</v>
      </c>
      <c r="U5" s="270">
        <f ca="1">+INDEX('Charges_NonSlice &amp; Excl LS'!$AB$4:$AB$137,MATCH($A5,'Charges_NonSlice &amp; Excl LS'!$AC$4:$AC$137,0),1)</f>
        <v>0.11423553104604055</v>
      </c>
      <c r="V5" s="256">
        <f ca="1">+INDEX('Charges_NonSlice &amp; Excl LS'!$AA$4:$AA$137,MATCH($A5,'Charges_NonSlice &amp; Excl LS'!$AC$4:$AC$137,0),1)</f>
        <v>42.573719945198739</v>
      </c>
      <c r="W5" s="172">
        <f ca="1">+INDEX('Charges_NonSlice &amp; Excl LS'!$Z$4:$Z$137,MATCH($A5,'Charges_NonSlice &amp; Excl LS'!$AC$4:$AC$137,0),1)/1000</f>
        <v>1.7420394893760001</v>
      </c>
      <c r="X5" s="172">
        <f ca="1">+SUM(W$5:W5)</f>
        <v>1.7420394893760001</v>
      </c>
      <c r="Z5" t="str">
        <f>+INDEX(Charges_NonSlice!$C$4:$C$137,MATCH($A5,Charges_NonSlice!$AC$4:$AC$137,0),1)</f>
        <v>Heyburn, City of</v>
      </c>
      <c r="AA5" s="270">
        <f t="shared" ref="AA5" si="0">+AB5/AC5-1</f>
        <v>0.193582067991378</v>
      </c>
      <c r="AB5" s="256">
        <f>+INDEX(Charges_NonSlice!$AA$4:$AA$137,MATCH($A5,Charges_NonSlice!$AC$4:$AC$137,0),1)</f>
        <v>40.064505575113195</v>
      </c>
      <c r="AC5" s="277">
        <f t="shared" ref="AC5" si="1">+VLOOKUP(Z5,AE:AF,2,FALSE)</f>
        <v>33.566611504591243</v>
      </c>
      <c r="AE5" s="278" t="s">
        <v>98</v>
      </c>
      <c r="AF5" s="279">
        <v>30.331031716889846</v>
      </c>
    </row>
    <row r="6" spans="1:32" x14ac:dyDescent="0.25">
      <c r="A6">
        <f>+A5+1</f>
        <v>2</v>
      </c>
      <c r="B6" t="str">
        <f>+INDEX('Charges_Including Slice and LS'!$C$4:$C$137,MATCH($A6,'Charges_Including Slice and LS'!$AC$4:$AC$137,0),1)</f>
        <v>Asotin County PUD #1</v>
      </c>
      <c r="C6" s="270">
        <f>+INDEX('Charges_Including Slice and LS'!$AB$4:$AB$137,MATCH($A6,'Charges_Including Slice and LS'!$AC$4:$AC$137,0),1)</f>
        <v>0.10866845710512374</v>
      </c>
      <c r="D6" s="256">
        <f>+INDEX('Charges_Including Slice and LS'!$AA$4:$AA$137,MATCH($A6,'Charges_Including Slice and LS'!$AC$4:$AC$137,0),1)</f>
        <v>36.233353674437659</v>
      </c>
      <c r="E6" s="172">
        <f>+INDEX('Charges_Including Slice and LS'!$Z$4:$Z$137,MATCH($A6,'Charges_Including Slice and LS'!$AC$4:$AC$137,0),1)/1000</f>
        <v>5.2354730117382262</v>
      </c>
      <c r="F6" s="172">
        <f>+SUM(E$5:E6)</f>
        <v>35.61263711036532</v>
      </c>
      <c r="H6" t="str">
        <f>+INDEX(Charges_NonSlice!$C$4:$C$137,MATCH($A6,Charges_NonSlice!$AC$4:$AC$137,0),1)</f>
        <v>Asotin County PUD #1</v>
      </c>
      <c r="I6" s="270">
        <f>+INDEX(Charges_NonSlice!$AB$4:$AB$137,MATCH($A6,Charges_NonSlice!$AC$4:$AC$137,0),1)</f>
        <v>0.10866845710512374</v>
      </c>
      <c r="J6" s="256">
        <f>+INDEX(Charges_NonSlice!$AA$4:$AA$137,MATCH($A6,Charges_NonSlice!$AC$4:$AC$137,0),1)</f>
        <v>36.233353674437659</v>
      </c>
      <c r="K6" s="172">
        <f>+INDEX(Charges_NonSlice!$Z$4:$Z$137,MATCH($A6,Charges_NonSlice!$AC$4:$AC$137,0),1)/1000</f>
        <v>5.2354730117382262</v>
      </c>
      <c r="L6" s="172">
        <f>+SUM(K$5:K6)</f>
        <v>35.61263711036532</v>
      </c>
      <c r="N6" t="str">
        <f ca="1">+INDEX('Charges_NonSlice &amp; Excl LS'!$C$4:$C$137,MATCH($A6,'Charges_NonSlice &amp; Excl LS'!$AC$4:$AC$137,0),1)</f>
        <v>Umpqua Indian Utility Cooperative</v>
      </c>
      <c r="O6" s="270">
        <f>+INDEX('Charges_NonSlice with Prev LS'!$AB$4:$AB$137,MATCH($A6,'Charges_NonSlice with Prev LS'!$AC$4:$AC$137,0),1)</f>
        <v>0.10284484770578861</v>
      </c>
      <c r="P6" s="256">
        <f>+INDEX('Charges_NonSlice with Prev LS'!$AA$4:$AA$137,MATCH($A6,'Charges_NonSlice with Prev LS'!$AC$4:$AC$137,0),1)</f>
        <v>34.84803490962544</v>
      </c>
      <c r="Q6" s="172">
        <f>+INDEX('Charges_NonSlice with Prev LS'!$Z$4:$Z$137,MATCH($A6,'Charges_NonSlice with Prev LS'!$AC$4:$AC$137,0),1)/1000</f>
        <v>563.34281732601528</v>
      </c>
      <c r="R6" s="172">
        <f>+SUM(Q$5:Q6)</f>
        <v>593.71998142464236</v>
      </c>
      <c r="T6" t="str">
        <f ca="1">+INDEX('Charges_NonSlice &amp; Excl LS'!$C$4:$C$137,MATCH($A6,'Charges_NonSlice &amp; Excl LS'!$AC$4:$AC$137,0),1)</f>
        <v>Umpqua Indian Utility Cooperative</v>
      </c>
      <c r="U6" s="270">
        <f ca="1">+INDEX('Charges_NonSlice &amp; Excl LS'!$AB$4:$AB$137,MATCH($A6,'Charges_NonSlice &amp; Excl LS'!$AC$4:$AC$137,0),1)</f>
        <v>9.0082208891731561E-2</v>
      </c>
      <c r="V6" s="256">
        <f ca="1">+INDEX('Charges_NonSlice &amp; Excl LS'!$AA$4:$AA$137,MATCH($A6,'Charges_NonSlice &amp; Excl LS'!$AC$4:$AC$137,0),1)</f>
        <v>35.841507785539086</v>
      </c>
      <c r="W6" s="172">
        <f ca="1">+INDEX('Charges_NonSlice &amp; Excl LS'!$Z$4:$Z$137,MATCH($A6,'Charges_NonSlice &amp; Excl LS'!$AC$4:$AC$137,0),1)/1000</f>
        <v>24.940607619024004</v>
      </c>
      <c r="X6" s="172">
        <f ca="1">+SUM(W$5:W6)</f>
        <v>26.682647108400005</v>
      </c>
      <c r="Z6" t="str">
        <f>+INDEX(Charges_NonSlice!$C$4:$C$137,MATCH($A6,Charges_NonSlice!$AC$4:$AC$137,0),1)</f>
        <v>Asotin County PUD #1</v>
      </c>
      <c r="AA6" s="270">
        <f t="shared" ref="AA6:AA12" si="2">+AB6/AC6-1</f>
        <v>0.11799427506747806</v>
      </c>
      <c r="AB6" s="256">
        <f>+INDEX(Charges_NonSlice!$AA$4:$AA$137,MATCH($A6,Charges_NonSlice!$AC$4:$AC$137,0),1)</f>
        <v>36.233353674437659</v>
      </c>
      <c r="AC6" s="277">
        <f t="shared" ref="AC6:AC12" si="3">+VLOOKUP(Z6,AE:AF,2,FALSE)</f>
        <v>32.40924795634642</v>
      </c>
      <c r="AE6" s="278" t="s">
        <v>96</v>
      </c>
      <c r="AF6" s="279">
        <v>33.521583512529887</v>
      </c>
    </row>
    <row r="7" spans="1:32" x14ac:dyDescent="0.25">
      <c r="A7">
        <f t="shared" ref="A7:A70" si="4">+A6+1</f>
        <v>3</v>
      </c>
      <c r="B7" t="str">
        <f>+INDEX('Charges_Including Slice and LS'!$C$4:$C$137,MATCH($A7,'Charges_Including Slice and LS'!$AC$4:$AC$137,0),1)</f>
        <v>Big Bend Elec Coop</v>
      </c>
      <c r="C7" s="270">
        <f>+INDEX('Charges_Including Slice and LS'!$AB$4:$AB$137,MATCH($A7,'Charges_Including Slice and LS'!$AC$4:$AC$137,0),1)</f>
        <v>0.10428127315584224</v>
      </c>
      <c r="D7" s="256">
        <f>+INDEX('Charges_Including Slice and LS'!$AA$4:$AA$137,MATCH($A7,'Charges_Including Slice and LS'!$AC$4:$AC$137,0),1)</f>
        <v>28.47547085320139</v>
      </c>
      <c r="E7" s="172">
        <f>+INDEX('Charges_Including Slice and LS'!$Z$4:$Z$137,MATCH($A7,'Charges_Including Slice and LS'!$AC$4:$AC$137,0),1)/1000</f>
        <v>532.28781425290026</v>
      </c>
      <c r="F7" s="172">
        <f>+SUM(E$5:E7)</f>
        <v>567.90045136326557</v>
      </c>
      <c r="H7" t="str">
        <f>+INDEX(Charges_NonSlice!$C$4:$C$137,MATCH($A7,Charges_NonSlice!$AC$4:$AC$137,0),1)</f>
        <v>Big Bend Elec Coop</v>
      </c>
      <c r="I7" s="270">
        <f>+INDEX(Charges_NonSlice!$AB$4:$AB$137,MATCH($A7,Charges_NonSlice!$AC$4:$AC$137,0),1)</f>
        <v>0.10428127315584224</v>
      </c>
      <c r="J7" s="256">
        <f>+INDEX(Charges_NonSlice!$AA$4:$AA$137,MATCH($A7,Charges_NonSlice!$AC$4:$AC$137,0),1)</f>
        <v>28.47547085320139</v>
      </c>
      <c r="K7" s="172">
        <f>+INDEX(Charges_NonSlice!$Z$4:$Z$137,MATCH($A7,Charges_NonSlice!$AC$4:$AC$137,0),1)/1000</f>
        <v>532.28781425290026</v>
      </c>
      <c r="L7" s="172">
        <f>+SUM(K$5:K7)</f>
        <v>567.90045136326557</v>
      </c>
      <c r="N7" t="str">
        <f ca="1">+INDEX('Charges_NonSlice &amp; Excl LS'!$C$4:$C$137,MATCH($A7,'Charges_NonSlice &amp; Excl LS'!$AC$4:$AC$137,0),1)</f>
        <v>Missoula Elec Coop</v>
      </c>
      <c r="O7" s="270">
        <f>+INDEX('Charges_NonSlice with Prev LS'!$AB$4:$AB$137,MATCH($A7,'Charges_NonSlice with Prev LS'!$AC$4:$AC$137,0),1)</f>
        <v>9.6524386788543914E-2</v>
      </c>
      <c r="P7" s="256">
        <f>+INDEX('Charges_NonSlice with Prev LS'!$AA$4:$AA$137,MATCH($A7,'Charges_NonSlice with Prev LS'!$AC$4:$AC$137,0),1)</f>
        <v>42.543464282211261</v>
      </c>
      <c r="Q7" s="172">
        <f>+INDEX('Charges_NonSlice with Prev LS'!$Z$4:$Z$137,MATCH($A7,'Charges_NonSlice with Prev LS'!$AC$4:$AC$137,0),1)/1000</f>
        <v>1.8750800041004381</v>
      </c>
      <c r="R7" s="172">
        <f>+SUM(Q$5:Q7)</f>
        <v>595.59506142874284</v>
      </c>
      <c r="T7" t="str">
        <f ca="1">+INDEX('Charges_NonSlice &amp; Excl LS'!$C$4:$C$137,MATCH($A7,'Charges_NonSlice &amp; Excl LS'!$AC$4:$AC$137,0),1)</f>
        <v>Missoula Elec Coop</v>
      </c>
      <c r="U7" s="270">
        <f ca="1">+INDEX('Charges_NonSlice &amp; Excl LS'!$AB$4:$AB$137,MATCH($A7,'Charges_NonSlice &amp; Excl LS'!$AC$4:$AC$137,0),1)</f>
        <v>8.4003694440631591E-2</v>
      </c>
      <c r="V7" s="256">
        <f ca="1">+INDEX('Charges_NonSlice &amp; Excl LS'!$AA$4:$AA$137,MATCH($A7,'Charges_NonSlice &amp; Excl LS'!$AC$4:$AC$137,0),1)</f>
        <v>34.905527540323362</v>
      </c>
      <c r="W7" s="172">
        <f ca="1">+INDEX('Charges_NonSlice &amp; Excl LS'!$Z$4:$Z$137,MATCH($A7,'Charges_NonSlice &amp; Excl LS'!$AC$4:$AC$137,0),1)/1000</f>
        <v>233.61730983230399</v>
      </c>
      <c r="X7" s="172">
        <f ca="1">+SUM(W$5:W7)</f>
        <v>260.29995694070396</v>
      </c>
      <c r="Z7" t="str">
        <f>+INDEX(Charges_NonSlice!$C$4:$C$137,MATCH($A7,Charges_NonSlice!$AC$4:$AC$137,0),1)</f>
        <v>Big Bend Elec Coop</v>
      </c>
      <c r="AA7" s="270">
        <f t="shared" si="2"/>
        <v>8.8509113429106057E-2</v>
      </c>
      <c r="AB7" s="256">
        <f>+INDEX(Charges_NonSlice!$AA$4:$AA$137,MATCH($A7,Charges_NonSlice!$AC$4:$AC$137,0),1)</f>
        <v>28.47547085320139</v>
      </c>
      <c r="AC7" s="277">
        <f t="shared" si="3"/>
        <v>26.16006655515795</v>
      </c>
      <c r="AE7" s="278" t="s">
        <v>86</v>
      </c>
      <c r="AF7" s="279">
        <v>32.484429619022599</v>
      </c>
    </row>
    <row r="8" spans="1:32" x14ac:dyDescent="0.25">
      <c r="A8">
        <f t="shared" si="4"/>
        <v>4</v>
      </c>
      <c r="B8" t="str">
        <f>+INDEX('Charges_Including Slice and LS'!$C$4:$C$137,MATCH($A8,'Charges_Including Slice and LS'!$AC$4:$AC$137,0),1)</f>
        <v>Lost River Elec Coop</v>
      </c>
      <c r="C8" s="270">
        <f>+INDEX('Charges_Including Slice and LS'!$AB$4:$AB$137,MATCH($A8,'Charges_Including Slice and LS'!$AC$4:$AC$137,0),1)</f>
        <v>0.10033225750751185</v>
      </c>
      <c r="D8" s="256">
        <f>+INDEX('Charges_Including Slice and LS'!$AA$4:$AA$137,MATCH($A8,'Charges_Including Slice and LS'!$AC$4:$AC$137,0),1)</f>
        <v>27.860659045930003</v>
      </c>
      <c r="E8" s="172">
        <f>+INDEX('Charges_Including Slice and LS'!$Z$4:$Z$137,MATCH($A8,'Charges_Including Slice and LS'!$AC$4:$AC$137,0),1)/1000</f>
        <v>83.110061195030681</v>
      </c>
      <c r="F8" s="172">
        <f>+SUM(E$5:E8)</f>
        <v>651.01051255829623</v>
      </c>
      <c r="H8" t="str">
        <f>+INDEX(Charges_NonSlice!$C$4:$C$137,MATCH($A8,Charges_NonSlice!$AC$4:$AC$137,0),1)</f>
        <v>Lost River Elec Coop</v>
      </c>
      <c r="I8" s="270">
        <f>+INDEX(Charges_NonSlice!$AB$4:$AB$137,MATCH($A8,Charges_NonSlice!$AC$4:$AC$137,0),1)</f>
        <v>0.10033225750751185</v>
      </c>
      <c r="J8" s="256">
        <f>+INDEX(Charges_NonSlice!$AA$4:$AA$137,MATCH($A8,Charges_NonSlice!$AC$4:$AC$137,0),1)</f>
        <v>27.860659045930003</v>
      </c>
      <c r="K8" s="172">
        <f>+INDEX(Charges_NonSlice!$Z$4:$Z$137,MATCH($A8,Charges_NonSlice!$AC$4:$AC$137,0),1)/1000</f>
        <v>83.110061195030681</v>
      </c>
      <c r="L8" s="172">
        <f>+SUM(K$5:K8)</f>
        <v>651.01051255829623</v>
      </c>
      <c r="N8" t="str">
        <f ca="1">+INDEX('Charges_NonSlice &amp; Excl LS'!$C$4:$C$137,MATCH($A8,'Charges_NonSlice &amp; Excl LS'!$AC$4:$AC$137,0),1)</f>
        <v>Orcas P &amp; L</v>
      </c>
      <c r="O8" s="270">
        <f>+INDEX('Charges_NonSlice with Prev LS'!$AB$4:$AB$137,MATCH($A8,'Charges_NonSlice with Prev LS'!$AC$4:$AC$137,0),1)</f>
        <v>9.4224506132732921E-2</v>
      </c>
      <c r="P8" s="256">
        <f>+INDEX('Charges_NonSlice with Prev LS'!$AA$4:$AA$137,MATCH($A8,'Charges_NonSlice with Prev LS'!$AC$4:$AC$137,0),1)</f>
        <v>37.666063246480512</v>
      </c>
      <c r="Q8" s="172">
        <f>+INDEX('Charges_NonSlice with Prev LS'!$Z$4:$Z$137,MATCH($A8,'Charges_NonSlice with Prev LS'!$AC$4:$AC$137,0),1)/1000</f>
        <v>173.78499741581902</v>
      </c>
      <c r="R8" s="172">
        <f>+SUM(Q$5:Q8)</f>
        <v>769.38005884456186</v>
      </c>
      <c r="T8" t="str">
        <f ca="1">+INDEX('Charges_NonSlice &amp; Excl LS'!$C$4:$C$137,MATCH($A8,'Charges_NonSlice &amp; Excl LS'!$AC$4:$AC$137,0),1)</f>
        <v>Orcas P &amp; L</v>
      </c>
      <c r="U8" s="270">
        <f ca="1">+INDEX('Charges_NonSlice &amp; Excl LS'!$AB$4:$AB$137,MATCH($A8,'Charges_NonSlice &amp; Excl LS'!$AC$4:$AC$137,0),1)</f>
        <v>8.3851919566809305E-2</v>
      </c>
      <c r="V8" s="256">
        <f ca="1">+INDEX('Charges_NonSlice &amp; Excl LS'!$AA$4:$AA$137,MATCH($A8,'Charges_NonSlice &amp; Excl LS'!$AC$4:$AC$137,0),1)</f>
        <v>34.787319925842908</v>
      </c>
      <c r="W8" s="172">
        <f ca="1">+INDEX('Charges_NonSlice &amp; Excl LS'!$Z$4:$Z$137,MATCH($A8,'Charges_NonSlice &amp; Excl LS'!$AC$4:$AC$137,0),1)/1000</f>
        <v>215.14801087980001</v>
      </c>
      <c r="X8" s="172">
        <f ca="1">+SUM(W$5:W8)</f>
        <v>475.447967820504</v>
      </c>
      <c r="Z8" t="str">
        <f>+INDEX(Charges_NonSlice!$C$4:$C$137,MATCH($A8,Charges_NonSlice!$AC$4:$AC$137,0),1)</f>
        <v>Lost River Elec Coop</v>
      </c>
      <c r="AA8" s="270">
        <f t="shared" si="2"/>
        <v>9.9701388584135131E-2</v>
      </c>
      <c r="AB8" s="256">
        <f>+INDEX(Charges_NonSlice!$AA$4:$AA$137,MATCH($A8,Charges_NonSlice!$AC$4:$AC$137,0),1)</f>
        <v>27.860659045930003</v>
      </c>
      <c r="AC8" s="277">
        <f t="shared" si="3"/>
        <v>25.334749355732455</v>
      </c>
      <c r="AE8" s="278" t="s">
        <v>75</v>
      </c>
      <c r="AF8" s="279">
        <v>32.932514973928903</v>
      </c>
    </row>
    <row r="9" spans="1:32" x14ac:dyDescent="0.25">
      <c r="A9">
        <f t="shared" si="4"/>
        <v>5</v>
      </c>
      <c r="B9" t="str">
        <f>+INDEX('Charges_Including Slice and LS'!$C$4:$C$137,MATCH($A9,'Charges_Including Slice and LS'!$AC$4:$AC$137,0),1)</f>
        <v>Northern Wasco County PUD</v>
      </c>
      <c r="C9" s="270">
        <f>+INDEX('Charges_Including Slice and LS'!$AB$4:$AB$137,MATCH($A9,'Charges_Including Slice and LS'!$AC$4:$AC$137,0),1)</f>
        <v>9.9777531033749867E-2</v>
      </c>
      <c r="D9" s="256">
        <f>+INDEX('Charges_Including Slice and LS'!$AA$4:$AA$137,MATCH($A9,'Charges_Including Slice and LS'!$AC$4:$AC$137,0),1)</f>
        <v>34.751112882299068</v>
      </c>
      <c r="E9" s="172">
        <f>+INDEX('Charges_Including Slice and LS'!$Z$4:$Z$137,MATCH($A9,'Charges_Including Slice and LS'!$AC$4:$AC$137,0),1)/1000</f>
        <v>563.34281732601528</v>
      </c>
      <c r="F9" s="172">
        <f>+SUM(E$5:E9)</f>
        <v>1214.3533298843115</v>
      </c>
      <c r="H9" t="str">
        <f>+INDEX(Charges_NonSlice!$C$4:$C$137,MATCH($A9,Charges_NonSlice!$AC$4:$AC$137,0),1)</f>
        <v>Northern Wasco County PUD</v>
      </c>
      <c r="I9" s="270">
        <f>+INDEX(Charges_NonSlice!$AB$4:$AB$137,MATCH($A9,Charges_NonSlice!$AC$4:$AC$137,0),1)</f>
        <v>9.9777531033749867E-2</v>
      </c>
      <c r="J9" s="256">
        <f>+INDEX(Charges_NonSlice!$AA$4:$AA$137,MATCH($A9,Charges_NonSlice!$AC$4:$AC$137,0),1)</f>
        <v>34.751112882299068</v>
      </c>
      <c r="K9" s="172">
        <f>+INDEX(Charges_NonSlice!$Z$4:$Z$137,MATCH($A9,Charges_NonSlice!$AC$4:$AC$137,0),1)/1000</f>
        <v>563.34281732601528</v>
      </c>
      <c r="L9" s="172">
        <f>+SUM(K$5:K9)</f>
        <v>1214.3533298843115</v>
      </c>
      <c r="N9" t="str">
        <f ca="1">+INDEX('Charges_NonSlice &amp; Excl LS'!$C$4:$C$137,MATCH($A9,'Charges_NonSlice &amp; Excl LS'!$AC$4:$AC$137,0),1)</f>
        <v>Asotin County PUD #1</v>
      </c>
      <c r="O9" s="270">
        <f>+INDEX('Charges_NonSlice with Prev LS'!$AB$4:$AB$137,MATCH($A9,'Charges_NonSlice with Prev LS'!$AC$4:$AC$137,0),1)</f>
        <v>9.1505622662216846E-2</v>
      </c>
      <c r="P9" s="256">
        <f>+INDEX('Charges_NonSlice with Prev LS'!$AA$4:$AA$137,MATCH($A9,'Charges_NonSlice with Prev LS'!$AC$4:$AC$137,0),1)</f>
        <v>35.43026466197491</v>
      </c>
      <c r="Q9" s="172">
        <f>+INDEX('Charges_NonSlice with Prev LS'!$Z$4:$Z$137,MATCH($A9,'Charges_NonSlice with Prev LS'!$AC$4:$AC$137,0),1)/1000</f>
        <v>95.345631225885043</v>
      </c>
      <c r="R9" s="172">
        <f>+SUM(Q$5:Q9)</f>
        <v>864.72569007044694</v>
      </c>
      <c r="T9" t="str">
        <f ca="1">+INDEX('Charges_NonSlice &amp; Excl LS'!$C$4:$C$137,MATCH($A9,'Charges_NonSlice &amp; Excl LS'!$AC$4:$AC$137,0),1)</f>
        <v>Asotin County PUD #1</v>
      </c>
      <c r="U9" s="270">
        <f ca="1">+INDEX('Charges_NonSlice &amp; Excl LS'!$AB$4:$AB$137,MATCH($A9,'Charges_NonSlice &amp; Excl LS'!$AC$4:$AC$137,0),1)</f>
        <v>8.2809393614978924E-2</v>
      </c>
      <c r="V9" s="256">
        <f ca="1">+INDEX('Charges_NonSlice &amp; Excl LS'!$AA$4:$AA$137,MATCH($A9,'Charges_NonSlice &amp; Excl LS'!$AC$4:$AC$137,0),1)</f>
        <v>37.19163302934767</v>
      </c>
      <c r="W9" s="172">
        <f ca="1">+INDEX('Charges_NonSlice &amp; Excl LS'!$Z$4:$Z$137,MATCH($A9,'Charges_NonSlice &amp; Excl LS'!$AC$4:$AC$137,0),1)/1000</f>
        <v>4.9868947354320001</v>
      </c>
      <c r="X9" s="172">
        <f ca="1">+SUM(W$5:W9)</f>
        <v>480.43486255593598</v>
      </c>
      <c r="Z9" t="str">
        <f>+INDEX(Charges_NonSlice!$C$4:$C$137,MATCH($A9,Charges_NonSlice!$AC$4:$AC$137,0),1)</f>
        <v>Northern Wasco County PUD</v>
      </c>
      <c r="AA9" s="270">
        <f t="shared" si="2"/>
        <v>7.7070804862879427E-2</v>
      </c>
      <c r="AB9" s="256">
        <f>+INDEX(Charges_NonSlice!$AA$4:$AA$137,MATCH($A9,Charges_NonSlice!$AC$4:$AC$137,0),1)</f>
        <v>34.751112882299068</v>
      </c>
      <c r="AC9" s="277">
        <f t="shared" si="3"/>
        <v>32.264464625167506</v>
      </c>
      <c r="AE9" s="278" t="s">
        <v>101</v>
      </c>
      <c r="AF9" s="279">
        <v>32.471016446194241</v>
      </c>
    </row>
    <row r="10" spans="1:32" x14ac:dyDescent="0.25">
      <c r="A10">
        <f t="shared" si="4"/>
        <v>6</v>
      </c>
      <c r="B10" t="str">
        <f>+INDEX('Charges_Including Slice and LS'!$C$4:$C$137,MATCH($A10,'Charges_Including Slice and LS'!$AC$4:$AC$137,0),1)</f>
        <v>Columbia REA</v>
      </c>
      <c r="C10" s="270">
        <f>+INDEX('Charges_Including Slice and LS'!$AB$4:$AB$137,MATCH($A10,'Charges_Including Slice and LS'!$AC$4:$AC$137,0),1)</f>
        <v>9.9523295359511099E-2</v>
      </c>
      <c r="D10" s="256">
        <f>+INDEX('Charges_Including Slice and LS'!$AA$4:$AA$137,MATCH($A10,'Charges_Including Slice and LS'!$AC$4:$AC$137,0),1)</f>
        <v>29.182923100520121</v>
      </c>
      <c r="E10" s="172">
        <f>+INDEX('Charges_Including Slice and LS'!$Z$4:$Z$137,MATCH($A10,'Charges_Including Slice and LS'!$AC$4:$AC$137,0),1)/1000</f>
        <v>334.4217947717342</v>
      </c>
      <c r="F10" s="172">
        <f>+SUM(E$5:E10)</f>
        <v>1548.7751246560456</v>
      </c>
      <c r="H10" t="str">
        <f>+INDEX(Charges_NonSlice!$C$4:$C$137,MATCH($A10,Charges_NonSlice!$AC$4:$AC$137,0),1)</f>
        <v>Columbia REA</v>
      </c>
      <c r="I10" s="270">
        <f>+INDEX(Charges_NonSlice!$AB$4:$AB$137,MATCH($A10,Charges_NonSlice!$AC$4:$AC$137,0),1)</f>
        <v>9.9523295359511099E-2</v>
      </c>
      <c r="J10" s="256">
        <f>+INDEX(Charges_NonSlice!$AA$4:$AA$137,MATCH($A10,Charges_NonSlice!$AC$4:$AC$137,0),1)</f>
        <v>29.182923100520121</v>
      </c>
      <c r="K10" s="172">
        <f>+INDEX(Charges_NonSlice!$Z$4:$Z$137,MATCH($A10,Charges_NonSlice!$AC$4:$AC$137,0),1)/1000</f>
        <v>334.4217947717342</v>
      </c>
      <c r="L10" s="172">
        <f>+SUM(K$5:K10)</f>
        <v>1548.7751246560456</v>
      </c>
      <c r="N10" t="str">
        <f ca="1">+INDEX('Charges_NonSlice &amp; Excl LS'!$C$4:$C$137,MATCH($A10,'Charges_NonSlice &amp; Excl LS'!$AC$4:$AC$137,0),1)</f>
        <v>Idaho County L &amp; P</v>
      </c>
      <c r="O10" s="270">
        <f>+INDEX('Charges_NonSlice with Prev LS'!$AB$4:$AB$137,MATCH($A10,'Charges_NonSlice with Prev LS'!$AC$4:$AC$137,0),1)</f>
        <v>8.9015636575496826E-2</v>
      </c>
      <c r="P10" s="256">
        <f>+INDEX('Charges_NonSlice with Prev LS'!$AA$4:$AA$137,MATCH($A10,'Charges_NonSlice with Prev LS'!$AC$4:$AC$137,0),1)</f>
        <v>33.719485771850032</v>
      </c>
      <c r="Q10" s="172">
        <f>+INDEX('Charges_NonSlice with Prev LS'!$Z$4:$Z$137,MATCH($A10,'Charges_NonSlice with Prev LS'!$AC$4:$AC$137,0),1)/1000</f>
        <v>836.30001396084674</v>
      </c>
      <c r="R10" s="172">
        <f>+SUM(Q$5:Q10)</f>
        <v>1701.0257040312936</v>
      </c>
      <c r="T10" t="str">
        <f ca="1">+INDEX('Charges_NonSlice &amp; Excl LS'!$C$4:$C$137,MATCH($A10,'Charges_NonSlice &amp; Excl LS'!$AC$4:$AC$137,0),1)</f>
        <v>Idaho County L &amp; P</v>
      </c>
      <c r="U10" s="270">
        <f ca="1">+INDEX('Charges_NonSlice &amp; Excl LS'!$AB$4:$AB$137,MATCH($A10,'Charges_NonSlice &amp; Excl LS'!$AC$4:$AC$137,0),1)</f>
        <v>8.2389297240265114E-2</v>
      </c>
      <c r="V10" s="256">
        <f ca="1">+INDEX('Charges_NonSlice &amp; Excl LS'!$AA$4:$AA$137,MATCH($A10,'Charges_NonSlice &amp; Excl LS'!$AC$4:$AC$137,0),1)</f>
        <v>34.316819012810015</v>
      </c>
      <c r="W10" s="172">
        <f ca="1">+INDEX('Charges_NonSlice &amp; Excl LS'!$Z$4:$Z$137,MATCH($A10,'Charges_NonSlice &amp; Excl LS'!$AC$4:$AC$137,0),1)/1000</f>
        <v>54.046161763704006</v>
      </c>
      <c r="X10" s="172">
        <f ca="1">+SUM(W$5:W10)</f>
        <v>534.48102431964003</v>
      </c>
      <c r="Z10" t="str">
        <f>+INDEX(Charges_NonSlice!$C$4:$C$137,MATCH($A10,Charges_NonSlice!$AC$4:$AC$137,0),1)</f>
        <v>Columbia REA</v>
      </c>
      <c r="AA10" s="270">
        <f t="shared" si="2"/>
        <v>0.114738165761058</v>
      </c>
      <c r="AB10" s="256">
        <f>+INDEX(Charges_NonSlice!$AA$4:$AA$137,MATCH($A10,Charges_NonSlice!$AC$4:$AC$137,0),1)</f>
        <v>29.182923100520121</v>
      </c>
      <c r="AC10" s="277">
        <f t="shared" si="3"/>
        <v>26.179172828981102</v>
      </c>
      <c r="AE10" s="278" t="s">
        <v>17</v>
      </c>
      <c r="AF10" s="279">
        <v>34.981154950647721</v>
      </c>
    </row>
    <row r="11" spans="1:32" x14ac:dyDescent="0.25">
      <c r="A11">
        <f t="shared" si="4"/>
        <v>7</v>
      </c>
      <c r="B11" t="str">
        <f>+INDEX('Charges_Including Slice and LS'!$C$4:$C$137,MATCH($A11,'Charges_Including Slice and LS'!$AC$4:$AC$137,0),1)</f>
        <v>Wells Rural Elec Coop</v>
      </c>
      <c r="C11" s="270">
        <f>+INDEX('Charges_Including Slice and LS'!$AB$4:$AB$137,MATCH($A11,'Charges_Including Slice and LS'!$AC$4:$AC$137,0),1)</f>
        <v>8.5345559599381282E-2</v>
      </c>
      <c r="D11" s="256">
        <f>+INDEX('Charges_Including Slice and LS'!$AA$4:$AA$137,MATCH($A11,'Charges_Including Slice and LS'!$AC$4:$AC$137,0),1)</f>
        <v>33.605848185555239</v>
      </c>
      <c r="E11" s="172">
        <f>+INDEX('Charges_Including Slice and LS'!$Z$4:$Z$137,MATCH($A11,'Charges_Including Slice and LS'!$AC$4:$AC$137,0),1)/1000</f>
        <v>836.30001396084674</v>
      </c>
      <c r="F11" s="172">
        <f>+SUM(E$5:E11)</f>
        <v>2385.0751386168922</v>
      </c>
      <c r="H11" t="str">
        <f>+INDEX(Charges_NonSlice!$C$4:$C$137,MATCH($A11,Charges_NonSlice!$AC$4:$AC$137,0),1)</f>
        <v>Wells Rural Elec Coop</v>
      </c>
      <c r="I11" s="270">
        <f>+INDEX(Charges_NonSlice!$AB$4:$AB$137,MATCH($A11,Charges_NonSlice!$AC$4:$AC$137,0),1)</f>
        <v>8.5345559599381282E-2</v>
      </c>
      <c r="J11" s="256">
        <f>+INDEX(Charges_NonSlice!$AA$4:$AA$137,MATCH($A11,Charges_NonSlice!$AC$4:$AC$137,0),1)</f>
        <v>33.605848185555239</v>
      </c>
      <c r="K11" s="172">
        <f>+INDEX(Charges_NonSlice!$Z$4:$Z$137,MATCH($A11,Charges_NonSlice!$AC$4:$AC$137,0),1)/1000</f>
        <v>836.30001396084674</v>
      </c>
      <c r="L11" s="172">
        <f>+SUM(K$5:K11)</f>
        <v>2385.0751386168922</v>
      </c>
      <c r="N11" t="str">
        <f ca="1">+INDEX('Charges_NonSlice &amp; Excl LS'!$C$4:$C$137,MATCH($A11,'Charges_NonSlice &amp; Excl LS'!$AC$4:$AC$137,0),1)</f>
        <v>U.S. Airforce Base, Fairchild</v>
      </c>
      <c r="O11" s="270">
        <f>+INDEX('Charges_NonSlice with Prev LS'!$AB$4:$AB$137,MATCH($A11,'Charges_NonSlice with Prev LS'!$AC$4:$AC$137,0),1)</f>
        <v>8.461310061202254E-2</v>
      </c>
      <c r="P11" s="256">
        <f>+INDEX('Charges_NonSlice with Prev LS'!$AA$4:$AA$137,MATCH($A11,'Charges_NonSlice with Prev LS'!$AC$4:$AC$137,0),1)</f>
        <v>35.478206241356794</v>
      </c>
      <c r="Q11" s="172">
        <f>+INDEX('Charges_NonSlice with Prev LS'!$Z$4:$Z$137,MATCH($A11,'Charges_NonSlice with Prev LS'!$AC$4:$AC$137,0),1)/1000</f>
        <v>237.33815354989181</v>
      </c>
      <c r="R11" s="172">
        <f>+SUM(Q$5:Q11)</f>
        <v>1938.3638575811854</v>
      </c>
      <c r="T11" t="str">
        <f ca="1">+INDEX('Charges_NonSlice &amp; Excl LS'!$C$4:$C$137,MATCH($A11,'Charges_NonSlice &amp; Excl LS'!$AC$4:$AC$137,0),1)</f>
        <v>U.S. Airforce Base, Fairchild</v>
      </c>
      <c r="U11" s="270">
        <f ca="1">+INDEX('Charges_NonSlice &amp; Excl LS'!$AB$4:$AB$137,MATCH($A11,'Charges_NonSlice &amp; Excl LS'!$AC$4:$AC$137,0),1)</f>
        <v>8.1306524998281879E-2</v>
      </c>
      <c r="V11" s="256">
        <f ca="1">+INDEX('Charges_NonSlice &amp; Excl LS'!$AA$4:$AA$137,MATCH($A11,'Charges_NonSlice &amp; Excl LS'!$AC$4:$AC$137,0),1)</f>
        <v>36.497977518290192</v>
      </c>
      <c r="W11" s="172">
        <f ca="1">+INDEX('Charges_NonSlice &amp; Excl LS'!$Z$4:$Z$137,MATCH($A11,'Charges_NonSlice &amp; Excl LS'!$AC$4:$AC$137,0),1)/1000</f>
        <v>49.813741877544004</v>
      </c>
      <c r="X11" s="172">
        <f ca="1">+SUM(W$5:W11)</f>
        <v>584.294766197184</v>
      </c>
      <c r="Z11" t="str">
        <f>+INDEX(Charges_NonSlice!$C$4:$C$137,MATCH($A11,Charges_NonSlice!$AC$4:$AC$137,0),1)</f>
        <v>Wells Rural Elec Coop</v>
      </c>
      <c r="AA11" s="270">
        <f t="shared" si="2"/>
        <v>7.7322838095361668E-2</v>
      </c>
      <c r="AB11" s="256">
        <f>+INDEX(Charges_NonSlice!$AA$4:$AA$137,MATCH($A11,Charges_NonSlice!$AC$4:$AC$137,0),1)</f>
        <v>33.605848185555239</v>
      </c>
      <c r="AC11" s="277">
        <f t="shared" si="3"/>
        <v>31.193851088284958</v>
      </c>
      <c r="AE11" s="278" t="s">
        <v>46</v>
      </c>
      <c r="AF11" s="279">
        <v>32.245735301747295</v>
      </c>
    </row>
    <row r="12" spans="1:32" x14ac:dyDescent="0.25">
      <c r="A12">
        <f t="shared" si="4"/>
        <v>8</v>
      </c>
      <c r="B12" t="str">
        <f>+INDEX('Charges_Including Slice and LS'!$C$4:$C$137,MATCH($A12,'Charges_Including Slice and LS'!$AC$4:$AC$137,0),1)</f>
        <v>Harney Elec Coop</v>
      </c>
      <c r="C12" s="270">
        <f>+INDEX('Charges_Including Slice and LS'!$AB$4:$AB$137,MATCH($A12,'Charges_Including Slice and LS'!$AC$4:$AC$137,0),1)</f>
        <v>8.3287397942110042E-2</v>
      </c>
      <c r="D12" s="256">
        <f>+INDEX('Charges_Including Slice and LS'!$AA$4:$AA$137,MATCH($A12,'Charges_Including Slice and LS'!$AC$4:$AC$137,0),1)</f>
        <v>26.720107596322208</v>
      </c>
      <c r="E12" s="172">
        <f>+INDEX('Charges_Including Slice and LS'!$Z$4:$Z$137,MATCH($A12,'Charges_Including Slice and LS'!$AC$4:$AC$137,0),1)/1000</f>
        <v>227.43982046584728</v>
      </c>
      <c r="F12" s="172">
        <f>+SUM(E$5:E12)</f>
        <v>2612.5149590827396</v>
      </c>
      <c r="H12" t="str">
        <f>+INDEX(Charges_NonSlice!$C$4:$C$137,MATCH($A12,Charges_NonSlice!$AC$4:$AC$137,0),1)</f>
        <v>Harney Elec Coop</v>
      </c>
      <c r="I12" s="270">
        <f>+INDEX(Charges_NonSlice!$AB$4:$AB$137,MATCH($A12,Charges_NonSlice!$AC$4:$AC$137,0),1)</f>
        <v>8.3287397942110042E-2</v>
      </c>
      <c r="J12" s="256">
        <f>+INDEX(Charges_NonSlice!$AA$4:$AA$137,MATCH($A12,Charges_NonSlice!$AC$4:$AC$137,0),1)</f>
        <v>26.720107596322208</v>
      </c>
      <c r="K12" s="172">
        <f>+INDEX(Charges_NonSlice!$Z$4:$Z$137,MATCH($A12,Charges_NonSlice!$AC$4:$AC$137,0),1)/1000</f>
        <v>227.43982046584728</v>
      </c>
      <c r="L12" s="172">
        <f>+SUM(K$5:K12)</f>
        <v>2612.5149590827396</v>
      </c>
      <c r="N12" t="str">
        <f ca="1">+INDEX('Charges_NonSlice &amp; Excl LS'!$C$4:$C$137,MATCH($A12,'Charges_NonSlice &amp; Excl LS'!$AC$4:$AC$137,0),1)</f>
        <v>Springfield Utility Board</v>
      </c>
      <c r="O12" s="270">
        <f>+INDEX('Charges_NonSlice with Prev LS'!$AB$4:$AB$137,MATCH($A12,'Charges_NonSlice with Prev LS'!$AC$4:$AC$137,0),1)</f>
        <v>8.257589471618898E-2</v>
      </c>
      <c r="P12" s="256">
        <f>+INDEX('Charges_NonSlice with Prev LS'!$AA$4:$AA$137,MATCH($A12,'Charges_NonSlice with Prev LS'!$AC$4:$AC$137,0),1)</f>
        <v>37.490594802090818</v>
      </c>
      <c r="Q12" s="172">
        <f>+INDEX('Charges_NonSlice with Prev LS'!$Z$4:$Z$137,MATCH($A12,'Charges_NonSlice with Prev LS'!$AC$4:$AC$137,0),1)/1000</f>
        <v>205.82544149101301</v>
      </c>
      <c r="R12" s="172">
        <f>+SUM(Q$5:Q12)</f>
        <v>2144.1892990721985</v>
      </c>
      <c r="T12" t="str">
        <f ca="1">+INDEX('Charges_NonSlice &amp; Excl LS'!$C$4:$C$137,MATCH($A12,'Charges_NonSlice &amp; Excl LS'!$AC$4:$AC$137,0),1)</f>
        <v>Springfield Utility Board</v>
      </c>
      <c r="U12" s="270">
        <f ca="1">+INDEX('Charges_NonSlice &amp; Excl LS'!$AB$4:$AB$137,MATCH($A12,'Charges_NonSlice &amp; Excl LS'!$AC$4:$AC$137,0),1)</f>
        <v>8.022190613593469E-2</v>
      </c>
      <c r="V12" s="256">
        <f ca="1">+INDEX('Charges_NonSlice &amp; Excl LS'!$AA$4:$AA$137,MATCH($A12,'Charges_NonSlice &amp; Excl LS'!$AC$4:$AC$137,0),1)</f>
        <v>35.775521566539169</v>
      </c>
      <c r="W12" s="172">
        <f ca="1">+INDEX('Charges_NonSlice &amp; Excl LS'!$Z$4:$Z$137,MATCH($A12,'Charges_NonSlice &amp; Excl LS'!$AC$4:$AC$137,0),1)/1000</f>
        <v>801.528317310744</v>
      </c>
      <c r="X12" s="172">
        <f ca="1">+SUM(W$5:W12)</f>
        <v>1385.823083507928</v>
      </c>
      <c r="Z12" t="str">
        <f>+INDEX(Charges_NonSlice!$C$4:$C$137,MATCH($A12,Charges_NonSlice!$AC$4:$AC$137,0),1)</f>
        <v>Harney Elec Coop</v>
      </c>
      <c r="AA12" s="270">
        <f t="shared" si="2"/>
        <v>0.10414782603036166</v>
      </c>
      <c r="AB12" s="256">
        <f>+INDEX(Charges_NonSlice!$AA$4:$AA$137,MATCH($A12,Charges_NonSlice!$AC$4:$AC$137,0),1)</f>
        <v>26.720107596322208</v>
      </c>
      <c r="AC12" s="277">
        <f t="shared" si="3"/>
        <v>24.199755654445735</v>
      </c>
      <c r="AE12" s="278" t="s">
        <v>79</v>
      </c>
      <c r="AF12" s="279">
        <v>28.628763191458734</v>
      </c>
    </row>
    <row r="13" spans="1:32" x14ac:dyDescent="0.25">
      <c r="A13">
        <f t="shared" si="4"/>
        <v>9</v>
      </c>
      <c r="B13" t="str">
        <f>+INDEX('Charges_Including Slice and LS'!$C$4:$C$137,MATCH($A13,'Charges_Including Slice and LS'!$AC$4:$AC$137,0),1)</f>
        <v>Consolidated Irrigation District #19</v>
      </c>
      <c r="C13" s="270">
        <f>+INDEX('Charges_Including Slice and LS'!$AB$4:$AB$137,MATCH($A13,'Charges_Including Slice and LS'!$AC$4:$AC$137,0),1)</f>
        <v>8.3277848184875269E-2</v>
      </c>
      <c r="D13" s="256">
        <f>+INDEX('Charges_Including Slice and LS'!$AA$4:$AA$137,MATCH($A13,'Charges_Including Slice and LS'!$AC$4:$AC$137,0),1)</f>
        <v>42.029518902848913</v>
      </c>
      <c r="E13" s="172">
        <f>+INDEX('Charges_Including Slice and LS'!$Z$4:$Z$137,MATCH($A13,'Charges_Including Slice and LS'!$AC$4:$AC$137,0),1)/1000</f>
        <v>1.8750800041004381</v>
      </c>
      <c r="F13" s="172">
        <f>+SUM(E$5:E13)</f>
        <v>2614.3900390868398</v>
      </c>
      <c r="H13" t="str">
        <f>+INDEX(Charges_NonSlice!$C$4:$C$137,MATCH($A13,Charges_NonSlice!$AC$4:$AC$137,0),1)</f>
        <v>Consolidated Irrigation District #19</v>
      </c>
      <c r="I13" s="270">
        <f>+INDEX(Charges_NonSlice!$AB$4:$AB$137,MATCH($A13,Charges_NonSlice!$AC$4:$AC$137,0),1)</f>
        <v>8.3277848184875269E-2</v>
      </c>
      <c r="J13" s="256">
        <f>+INDEX(Charges_NonSlice!$AA$4:$AA$137,MATCH($A13,Charges_NonSlice!$AC$4:$AC$137,0),1)</f>
        <v>42.029518902848913</v>
      </c>
      <c r="K13" s="172">
        <f>+INDEX(Charges_NonSlice!$Z$4:$Z$137,MATCH($A13,Charges_NonSlice!$AC$4:$AC$137,0),1)/1000</f>
        <v>1.8750800041004381</v>
      </c>
      <c r="L13" s="172">
        <f>+SUM(K$5:K13)</f>
        <v>2614.3900390868398</v>
      </c>
      <c r="N13" t="str">
        <f ca="1">+INDEX('Charges_NonSlice &amp; Excl LS'!$C$4:$C$137,MATCH($A13,'Charges_NonSlice &amp; Excl LS'!$AC$4:$AC$137,0),1)</f>
        <v>Wasco Elec Coop</v>
      </c>
      <c r="O13" s="270">
        <f>+INDEX('Charges_NonSlice with Prev LS'!$AB$4:$AB$137,MATCH($A13,'Charges_NonSlice with Prev LS'!$AC$4:$AC$137,0),1)</f>
        <v>8.1319366121537673E-2</v>
      </c>
      <c r="P13" s="256">
        <f>+INDEX('Charges_NonSlice with Prev LS'!$AA$4:$AA$137,MATCH($A13,'Charges_NonSlice with Prev LS'!$AC$4:$AC$137,0),1)</f>
        <v>35.080935269459282</v>
      </c>
      <c r="Q13" s="172">
        <f>+INDEX('Charges_NonSlice with Prev LS'!$Z$4:$Z$137,MATCH($A13,'Charges_NonSlice with Prev LS'!$AC$4:$AC$137,0),1)/1000</f>
        <v>232.42840553738836</v>
      </c>
      <c r="R13" s="172">
        <f>+SUM(Q$5:Q13)</f>
        <v>2376.6177046095868</v>
      </c>
      <c r="T13" t="str">
        <f ca="1">+INDEX('Charges_NonSlice &amp; Excl LS'!$C$4:$C$137,MATCH($A13,'Charges_NonSlice &amp; Excl LS'!$AC$4:$AC$137,0),1)</f>
        <v>Wasco Elec Coop</v>
      </c>
      <c r="U13" s="270">
        <f ca="1">+INDEX('Charges_NonSlice &amp; Excl LS'!$AB$4:$AB$137,MATCH($A13,'Charges_NonSlice &amp; Excl LS'!$AC$4:$AC$137,0),1)</f>
        <v>7.9922069964174572E-2</v>
      </c>
      <c r="V13" s="256">
        <f ca="1">+INDEX('Charges_NonSlice &amp; Excl LS'!$AA$4:$AA$137,MATCH($A13,'Charges_NonSlice &amp; Excl LS'!$AC$4:$AC$137,0),1)</f>
        <v>35.386819505450518</v>
      </c>
      <c r="W13" s="172">
        <f ca="1">+INDEX('Charges_NonSlice &amp; Excl LS'!$Z$4:$Z$137,MATCH($A13,'Charges_NonSlice &amp; Excl LS'!$AC$4:$AC$137,0),1)/1000</f>
        <v>111.04888350585601</v>
      </c>
      <c r="X13" s="172">
        <f ca="1">+SUM(W$5:W13)</f>
        <v>1496.8719670137841</v>
      </c>
      <c r="Z13" t="str">
        <f>+INDEX(Charges_NonSlice!$C$4:$C$137,MATCH($A13,Charges_NonSlice!$AC$4:$AC$137,0),1)</f>
        <v>Consolidated Irrigation District #19</v>
      </c>
      <c r="AA13" s="270"/>
      <c r="AB13" s="256"/>
      <c r="AC13" s="277"/>
      <c r="AE13" s="278" t="s">
        <v>72</v>
      </c>
      <c r="AF13" s="279">
        <v>32.20650428696829</v>
      </c>
    </row>
    <row r="14" spans="1:32" x14ac:dyDescent="0.25">
      <c r="A14">
        <f t="shared" si="4"/>
        <v>10</v>
      </c>
      <c r="B14" t="str">
        <f>+INDEX('Charges_Including Slice and LS'!$C$4:$C$137,MATCH($A14,'Charges_Including Slice and LS'!$AC$4:$AC$137,0),1)</f>
        <v>Canby, City of</v>
      </c>
      <c r="C14" s="270">
        <f>+INDEX('Charges_Including Slice and LS'!$AB$4:$AB$137,MATCH($A14,'Charges_Including Slice and LS'!$AC$4:$AC$137,0),1)</f>
        <v>8.2766289308843E-2</v>
      </c>
      <c r="D14" s="256">
        <f>+INDEX('Charges_Including Slice and LS'!$AA$4:$AA$137,MATCH($A14,'Charges_Including Slice and LS'!$AC$4:$AC$137,0),1)</f>
        <v>37.271641519347149</v>
      </c>
      <c r="E14" s="172">
        <f>+INDEX('Charges_Including Slice and LS'!$Z$4:$Z$137,MATCH($A14,'Charges_Including Slice and LS'!$AC$4:$AC$137,0),1)/1000</f>
        <v>173.78499741581902</v>
      </c>
      <c r="F14" s="172">
        <f>+SUM(E$5:E14)</f>
        <v>2788.1750365026587</v>
      </c>
      <c r="H14" t="str">
        <f>+INDEX(Charges_NonSlice!$C$4:$C$137,MATCH($A14,Charges_NonSlice!$AC$4:$AC$137,0),1)</f>
        <v>Canby, City of</v>
      </c>
      <c r="I14" s="270">
        <f>+INDEX(Charges_NonSlice!$AB$4:$AB$137,MATCH($A14,Charges_NonSlice!$AC$4:$AC$137,0),1)</f>
        <v>8.2766289308843E-2</v>
      </c>
      <c r="J14" s="256">
        <f>+INDEX(Charges_NonSlice!$AA$4:$AA$137,MATCH($A14,Charges_NonSlice!$AC$4:$AC$137,0),1)</f>
        <v>37.271641519347149</v>
      </c>
      <c r="K14" s="172">
        <f>+INDEX(Charges_NonSlice!$Z$4:$Z$137,MATCH($A14,Charges_NonSlice!$AC$4:$AC$137,0),1)/1000</f>
        <v>173.78499741581902</v>
      </c>
      <c r="L14" s="172">
        <f>+SUM(K$5:K14)</f>
        <v>2788.1750365026587</v>
      </c>
      <c r="N14" t="str">
        <f ca="1">+INDEX('Charges_NonSlice &amp; Excl LS'!$C$4:$C$137,MATCH($A14,'Charges_NonSlice &amp; Excl LS'!$AC$4:$AC$137,0),1)</f>
        <v>Drain, City of</v>
      </c>
      <c r="O14" s="270">
        <f>+INDEX('Charges_NonSlice with Prev LS'!$AB$4:$AB$137,MATCH($A14,'Charges_NonSlice with Prev LS'!$AC$4:$AC$137,0),1)</f>
        <v>8.1236103877612598E-2</v>
      </c>
      <c r="P14" s="256">
        <f>+INDEX('Charges_NonSlice with Prev LS'!$AA$4:$AA$137,MATCH($A14,'Charges_NonSlice with Prev LS'!$AC$4:$AC$137,0),1)</f>
        <v>34.418824557966545</v>
      </c>
      <c r="Q14" s="172">
        <f>+INDEX('Charges_NonSlice with Prev LS'!$Z$4:$Z$137,MATCH($A14,'Charges_NonSlice with Prev LS'!$AC$4:$AC$137,0),1)/1000</f>
        <v>4326.1360302520625</v>
      </c>
      <c r="R14" s="172">
        <f>+SUM(Q$5:Q14)</f>
        <v>6702.7537348616497</v>
      </c>
      <c r="T14" t="str">
        <f ca="1">+INDEX('Charges_NonSlice &amp; Excl LS'!$C$4:$C$137,MATCH($A14,'Charges_NonSlice &amp; Excl LS'!$AC$4:$AC$137,0),1)</f>
        <v>Drain, City of</v>
      </c>
      <c r="U14" s="270">
        <f ca="1">+INDEX('Charges_NonSlice &amp; Excl LS'!$AB$4:$AB$137,MATCH($A14,'Charges_NonSlice &amp; Excl LS'!$AC$4:$AC$137,0),1)</f>
        <v>7.9345492124070549E-2</v>
      </c>
      <c r="V14" s="256">
        <f ca="1">+INDEX('Charges_NonSlice &amp; Excl LS'!$AA$4:$AA$137,MATCH($A14,'Charges_NonSlice &amp; Excl LS'!$AC$4:$AC$137,0),1)</f>
        <v>36.078395566813803</v>
      </c>
      <c r="W14" s="172">
        <f ca="1">+INDEX('Charges_NonSlice &amp; Excl LS'!$Z$4:$Z$137,MATCH($A14,'Charges_NonSlice &amp; Excl LS'!$AC$4:$AC$137,0),1)/1000</f>
        <v>16.653652160759997</v>
      </c>
      <c r="X14" s="172">
        <f ca="1">+SUM(W$5:W14)</f>
        <v>1513.5256191745441</v>
      </c>
      <c r="Z14" t="str">
        <f>+INDEX(Charges_NonSlice!$C$4:$C$137,MATCH($A14,Charges_NonSlice!$AC$4:$AC$137,0),1)</f>
        <v>Canby, City of</v>
      </c>
      <c r="AA14" s="270">
        <f t="shared" ref="AA14:AA76" si="5">+AB14/AC14-1</f>
        <v>9.1752133896206844E-2</v>
      </c>
      <c r="AB14" s="256">
        <f>+INDEX(Charges_NonSlice!$AA$4:$AA$137,MATCH($A14,Charges_NonSlice!$AC$4:$AC$137,0),1)</f>
        <v>37.271641519347149</v>
      </c>
      <c r="AC14" s="277">
        <f t="shared" ref="AC14:AC76" si="6">+VLOOKUP(Z14,AE:AF,2,FALSE)</f>
        <v>34.139288911974383</v>
      </c>
      <c r="AE14" s="278" t="s">
        <v>113</v>
      </c>
      <c r="AF14" s="279">
        <v>32.209904332313805</v>
      </c>
    </row>
    <row r="15" spans="1:32" x14ac:dyDescent="0.25">
      <c r="A15">
        <f t="shared" si="4"/>
        <v>11</v>
      </c>
      <c r="B15" t="str">
        <f>+INDEX('Charges_Including Slice and LS'!$C$4:$C$137,MATCH($A15,'Charges_Including Slice and LS'!$AC$4:$AC$137,0),1)</f>
        <v>United Electric Coop</v>
      </c>
      <c r="C15" s="270">
        <f>+INDEX('Charges_Including Slice and LS'!$AB$4:$AB$137,MATCH($A15,'Charges_Including Slice and LS'!$AC$4:$AC$137,0),1)</f>
        <v>8.2003708981930989E-2</v>
      </c>
      <c r="D15" s="256">
        <f>+INDEX('Charges_Including Slice and LS'!$AA$4:$AA$137,MATCH($A15,'Charges_Including Slice and LS'!$AC$4:$AC$137,0),1)</f>
        <v>32.438902737932274</v>
      </c>
      <c r="E15" s="172">
        <f>+INDEX('Charges_Including Slice and LS'!$Z$4:$Z$137,MATCH($A15,'Charges_Including Slice and LS'!$AC$4:$AC$137,0),1)/1000</f>
        <v>260.74231361373739</v>
      </c>
      <c r="F15" s="172">
        <f>+SUM(E$5:E15)</f>
        <v>3048.9173501163959</v>
      </c>
      <c r="H15" t="str">
        <f>+INDEX(Charges_NonSlice!$C$4:$C$137,MATCH($A15,Charges_NonSlice!$AC$4:$AC$137,0),1)</f>
        <v>United Electric Coop</v>
      </c>
      <c r="I15" s="270">
        <f>+INDEX(Charges_NonSlice!$AB$4:$AB$137,MATCH($A15,Charges_NonSlice!$AC$4:$AC$137,0),1)</f>
        <v>8.2003708981930989E-2</v>
      </c>
      <c r="J15" s="256">
        <f>+INDEX(Charges_NonSlice!$AA$4:$AA$137,MATCH($A15,Charges_NonSlice!$AC$4:$AC$137,0),1)</f>
        <v>32.438902737932274</v>
      </c>
      <c r="K15" s="172">
        <f>+INDEX(Charges_NonSlice!$Z$4:$Z$137,MATCH($A15,Charges_NonSlice!$AC$4:$AC$137,0),1)/1000</f>
        <v>260.74231361373739</v>
      </c>
      <c r="L15" s="172">
        <f>+SUM(K$5:K15)</f>
        <v>3048.9173501163959</v>
      </c>
      <c r="N15" t="str">
        <f ca="1">+INDEX('Charges_NonSlice &amp; Excl LS'!$C$4:$C$137,MATCH($A15,'Charges_NonSlice &amp; Excl LS'!$AC$4:$AC$137,0),1)</f>
        <v>Wells Rural Elec Coop</v>
      </c>
      <c r="O15" s="270">
        <f>+INDEX('Charges_NonSlice with Prev LS'!$AB$4:$AB$137,MATCH($A15,'Charges_NonSlice with Prev LS'!$AC$4:$AC$137,0),1)</f>
        <v>8.1031479312983379E-2</v>
      </c>
      <c r="P15" s="256">
        <f>+INDEX('Charges_NonSlice with Prev LS'!$AA$4:$AA$137,MATCH($A15,'Charges_NonSlice with Prev LS'!$AC$4:$AC$137,0),1)</f>
        <v>35.790203572021227</v>
      </c>
      <c r="Q15" s="172">
        <f>+INDEX('Charges_NonSlice with Prev LS'!$Z$4:$Z$137,MATCH($A15,'Charges_NonSlice with Prev LS'!$AC$4:$AC$137,0),1)/1000</f>
        <v>766.02931480537654</v>
      </c>
      <c r="R15" s="172">
        <f>+SUM(Q$5:Q15)</f>
        <v>7468.7830496670267</v>
      </c>
      <c r="T15" t="str">
        <f ca="1">+INDEX('Charges_NonSlice &amp; Excl LS'!$C$4:$C$137,MATCH($A15,'Charges_NonSlice &amp; Excl LS'!$AC$4:$AC$137,0),1)</f>
        <v>Wells Rural Elec Coop</v>
      </c>
      <c r="U15" s="270">
        <f ca="1">+INDEX('Charges_NonSlice &amp; Excl LS'!$AB$4:$AB$137,MATCH($A15,'Charges_NonSlice &amp; Excl LS'!$AC$4:$AC$137,0),1)</f>
        <v>7.9298842832922642E-2</v>
      </c>
      <c r="V15" s="256">
        <f ca="1">+INDEX('Charges_NonSlice &amp; Excl LS'!$AA$4:$AA$137,MATCH($A15,'Charges_NonSlice &amp; Excl LS'!$AC$4:$AC$137,0),1)</f>
        <v>33.739710226638223</v>
      </c>
      <c r="W15" s="172">
        <f ca="1">+INDEX('Charges_NonSlice &amp; Excl LS'!$Z$4:$Z$137,MATCH($A15,'Charges_NonSlice &amp; Excl LS'!$AC$4:$AC$137,0),1)/1000</f>
        <v>833.05064454983994</v>
      </c>
      <c r="X15" s="172">
        <f ca="1">+SUM(W$5:W15)</f>
        <v>2346.5762637243843</v>
      </c>
      <c r="Z15" t="str">
        <f>+INDEX(Charges_NonSlice!$C$4:$C$137,MATCH($A15,Charges_NonSlice!$AC$4:$AC$137,0),1)</f>
        <v>United Electric Coop</v>
      </c>
      <c r="AA15" s="270">
        <f t="shared" si="5"/>
        <v>9.1344594650724753E-2</v>
      </c>
      <c r="AB15" s="256">
        <f>+INDEX(Charges_NonSlice!$AA$4:$AA$137,MATCH($A15,Charges_NonSlice!$AC$4:$AC$137,0),1)</f>
        <v>32.438902737932274</v>
      </c>
      <c r="AC15" s="277">
        <f t="shared" si="6"/>
        <v>29.723794754592671</v>
      </c>
      <c r="AE15" s="278" t="s">
        <v>90</v>
      </c>
      <c r="AF15" s="279">
        <v>31.876370402795331</v>
      </c>
    </row>
    <row r="16" spans="1:32" x14ac:dyDescent="0.25">
      <c r="A16">
        <f t="shared" si="4"/>
        <v>12</v>
      </c>
      <c r="B16" t="str">
        <f>+INDEX('Charges_Including Slice and LS'!$C$4:$C$137,MATCH($A16,'Charges_Including Slice and LS'!$AC$4:$AC$137,0),1)</f>
        <v>Port of Seattle - SETAC In'tl. Airport</v>
      </c>
      <c r="C16" s="270">
        <f>+INDEX('Charges_Including Slice and LS'!$AB$4:$AB$137,MATCH($A16,'Charges_Including Slice and LS'!$AC$4:$AC$137,0),1)</f>
        <v>8.146776259539279E-2</v>
      </c>
      <c r="D16" s="256">
        <f>+INDEX('Charges_Including Slice and LS'!$AA$4:$AA$137,MATCH($A16,'Charges_Including Slice and LS'!$AC$4:$AC$137,0),1)</f>
        <v>36.048619654932388</v>
      </c>
      <c r="E16" s="172">
        <f>+INDEX('Charges_Including Slice and LS'!$Z$4:$Z$137,MATCH($A16,'Charges_Including Slice and LS'!$AC$4:$AC$137,0),1)/1000</f>
        <v>140.97333434141919</v>
      </c>
      <c r="F16" s="172">
        <f>+SUM(E$5:E16)</f>
        <v>3189.890684457815</v>
      </c>
      <c r="H16" t="str">
        <f>+INDEX(Charges_NonSlice!$C$4:$C$137,MATCH($A16,Charges_NonSlice!$AC$4:$AC$137,0),1)</f>
        <v>Port of Seattle - SETAC In'tl. Airport</v>
      </c>
      <c r="I16" s="270">
        <f>+INDEX(Charges_NonSlice!$AB$4:$AB$137,MATCH($A16,Charges_NonSlice!$AC$4:$AC$137,0),1)</f>
        <v>8.146776259539279E-2</v>
      </c>
      <c r="J16" s="256">
        <f>+INDEX(Charges_NonSlice!$AA$4:$AA$137,MATCH($A16,Charges_NonSlice!$AC$4:$AC$137,0),1)</f>
        <v>36.048619654932388</v>
      </c>
      <c r="K16" s="172">
        <f>+INDEX(Charges_NonSlice!$Z$4:$Z$137,MATCH($A16,Charges_NonSlice!$AC$4:$AC$137,0),1)/1000</f>
        <v>140.97333434141919</v>
      </c>
      <c r="L16" s="172">
        <f>+SUM(K$5:K16)</f>
        <v>3189.890684457815</v>
      </c>
      <c r="N16" t="str">
        <f ca="1">+INDEX('Charges_NonSlice &amp; Excl LS'!$C$4:$C$137,MATCH($A16,'Charges_NonSlice &amp; Excl LS'!$AC$4:$AC$137,0),1)</f>
        <v>Salem Elec Coop</v>
      </c>
      <c r="O16" s="270">
        <f>+INDEX('Charges_NonSlice with Prev LS'!$AB$4:$AB$137,MATCH($A16,'Charges_NonSlice with Prev LS'!$AC$4:$AC$137,0),1)</f>
        <v>8.0855569939425331E-2</v>
      </c>
      <c r="P16" s="256">
        <f>+INDEX('Charges_NonSlice with Prev LS'!$AA$4:$AA$137,MATCH($A16,'Charges_NonSlice with Prev LS'!$AC$4:$AC$137,0),1)</f>
        <v>34.367045899466994</v>
      </c>
      <c r="Q16" s="172">
        <f>+INDEX('Charges_NonSlice with Prev LS'!$Z$4:$Z$137,MATCH($A16,'Charges_NonSlice with Prev LS'!$AC$4:$AC$137,0),1)/1000</f>
        <v>2327.1757873359829</v>
      </c>
      <c r="R16" s="172">
        <f>+SUM(Q$5:Q16)</f>
        <v>9795.9588370030106</v>
      </c>
      <c r="T16" t="str">
        <f ca="1">+INDEX('Charges_NonSlice &amp; Excl LS'!$C$4:$C$137,MATCH($A16,'Charges_NonSlice &amp; Excl LS'!$AC$4:$AC$137,0),1)</f>
        <v>Salem Elec Coop</v>
      </c>
      <c r="U16" s="270">
        <f ca="1">+INDEX('Charges_NonSlice &amp; Excl LS'!$AB$4:$AB$137,MATCH($A16,'Charges_NonSlice &amp; Excl LS'!$AC$4:$AC$137,0),1)</f>
        <v>7.887552054782053E-2</v>
      </c>
      <c r="V16" s="256">
        <f ca="1">+INDEX('Charges_NonSlice &amp; Excl LS'!$AA$4:$AA$137,MATCH($A16,'Charges_NonSlice &amp; Excl LS'!$AC$4:$AC$137,0),1)</f>
        <v>36.343170545994596</v>
      </c>
      <c r="W16" s="172">
        <f ca="1">+INDEX('Charges_NonSlice &amp; Excl LS'!$Z$4:$Z$137,MATCH($A16,'Charges_NonSlice &amp; Excl LS'!$AC$4:$AC$137,0),1)/1000</f>
        <v>327.61383495623994</v>
      </c>
      <c r="X16" s="172">
        <f ca="1">+SUM(W$5:W16)</f>
        <v>2674.190098680624</v>
      </c>
      <c r="Z16" t="str">
        <f>+INDEX(Charges_NonSlice!$C$4:$C$137,MATCH($A16,Charges_NonSlice!$AC$4:$AC$137,0),1)</f>
        <v>Port of Seattle - SETAC In'tl. Airport</v>
      </c>
      <c r="AA16" s="270">
        <f t="shared" si="5"/>
        <v>7.4610568611980677E-2</v>
      </c>
      <c r="AB16" s="256">
        <f>+INDEX(Charges_NonSlice!$AA$4:$AA$137,MATCH($A16,Charges_NonSlice!$AC$4:$AC$137,0),1)</f>
        <v>36.048619654932388</v>
      </c>
      <c r="AC16" s="277">
        <f t="shared" si="6"/>
        <v>33.545752022050685</v>
      </c>
      <c r="AE16" s="278" t="s">
        <v>61</v>
      </c>
      <c r="AF16" s="279">
        <v>30.868226270470199</v>
      </c>
    </row>
    <row r="17" spans="1:32" x14ac:dyDescent="0.25">
      <c r="A17">
        <f t="shared" si="4"/>
        <v>13</v>
      </c>
      <c r="B17" t="str">
        <f>+INDEX('Charges_Including Slice and LS'!$C$4:$C$137,MATCH($A17,'Charges_Including Slice and LS'!$AC$4:$AC$137,0),1)</f>
        <v>Whatcom County PUD #1</v>
      </c>
      <c r="C17" s="270">
        <f>+INDEX('Charges_Including Slice and LS'!$AB$4:$AB$137,MATCH($A17,'Charges_Including Slice and LS'!$AC$4:$AC$137,0),1)</f>
        <v>7.8613889903939915E-2</v>
      </c>
      <c r="D17" s="256">
        <f>+INDEX('Charges_Including Slice and LS'!$AA$4:$AA$137,MATCH($A17,'Charges_Including Slice and LS'!$AC$4:$AC$137,0),1)</f>
        <v>34.993162277468002</v>
      </c>
      <c r="E17" s="172">
        <f>+INDEX('Charges_Including Slice and LS'!$Z$4:$Z$137,MATCH($A17,'Charges_Including Slice and LS'!$AC$4:$AC$137,0),1)/1000</f>
        <v>232.42840553738836</v>
      </c>
      <c r="F17" s="172">
        <f>+SUM(E$5:E17)</f>
        <v>3422.3190899952033</v>
      </c>
      <c r="H17" t="str">
        <f>+INDEX(Charges_NonSlice!$C$4:$C$137,MATCH($A17,Charges_NonSlice!$AC$4:$AC$137,0),1)</f>
        <v>Whatcom County PUD #1</v>
      </c>
      <c r="I17" s="270">
        <f>+INDEX(Charges_NonSlice!$AB$4:$AB$137,MATCH($A17,Charges_NonSlice!$AC$4:$AC$137,0),1)</f>
        <v>7.8613889903939915E-2</v>
      </c>
      <c r="J17" s="256">
        <f>+INDEX(Charges_NonSlice!$AA$4:$AA$137,MATCH($A17,Charges_NonSlice!$AC$4:$AC$137,0),1)</f>
        <v>34.993162277468002</v>
      </c>
      <c r="K17" s="172">
        <f>+INDEX(Charges_NonSlice!$Z$4:$Z$137,MATCH($A17,Charges_NonSlice!$AC$4:$AC$137,0),1)/1000</f>
        <v>232.42840553738836</v>
      </c>
      <c r="L17" s="172">
        <f>+SUM(K$5:K17)</f>
        <v>3422.3190899952033</v>
      </c>
      <c r="N17" t="str">
        <f ca="1">+INDEX('Charges_NonSlice &amp; Excl LS'!$C$4:$C$137,MATCH($A17,'Charges_NonSlice &amp; Excl LS'!$AC$4:$AC$137,0),1)</f>
        <v>Wahkiakum County PUD #1</v>
      </c>
      <c r="O17" s="270">
        <f>+INDEX('Charges_NonSlice with Prev LS'!$AB$4:$AB$137,MATCH($A17,'Charges_NonSlice with Prev LS'!$AC$4:$AC$137,0),1)</f>
        <v>8.0703530002154578E-2</v>
      </c>
      <c r="P17" s="256">
        <f>+INDEX('Charges_NonSlice with Prev LS'!$AA$4:$AA$137,MATCH($A17,'Charges_NonSlice with Prev LS'!$AC$4:$AC$137,0),1)</f>
        <v>34.443587530072257</v>
      </c>
      <c r="Q17" s="172">
        <f>+INDEX('Charges_NonSlice with Prev LS'!$Z$4:$Z$137,MATCH($A17,'Charges_NonSlice with Prev LS'!$AC$4:$AC$137,0),1)/1000</f>
        <v>361.97955849371601</v>
      </c>
      <c r="R17" s="172">
        <f>+SUM(Q$5:Q17)</f>
        <v>10157.938395496727</v>
      </c>
      <c r="T17" t="str">
        <f ca="1">+INDEX('Charges_NonSlice &amp; Excl LS'!$C$4:$C$137,MATCH($A17,'Charges_NonSlice &amp; Excl LS'!$AC$4:$AC$137,0),1)</f>
        <v>Wahkiakum County PUD #1</v>
      </c>
      <c r="U17" s="270">
        <f ca="1">+INDEX('Charges_NonSlice &amp; Excl LS'!$AB$4:$AB$137,MATCH($A17,'Charges_NonSlice &amp; Excl LS'!$AC$4:$AC$137,0),1)</f>
        <v>7.8459179356722392E-2</v>
      </c>
      <c r="V17" s="256">
        <f ca="1">+INDEX('Charges_NonSlice &amp; Excl LS'!$AA$4:$AA$137,MATCH($A17,'Charges_NonSlice &amp; Excl LS'!$AC$4:$AC$137,0),1)</f>
        <v>33.661608860382813</v>
      </c>
      <c r="W17" s="172">
        <f ca="1">+INDEX('Charges_NonSlice &amp; Excl LS'!$Z$4:$Z$137,MATCH($A17,'Charges_NonSlice &amp; Excl LS'!$AC$4:$AC$137,0),1)/1000</f>
        <v>43.532585408807996</v>
      </c>
      <c r="X17" s="172">
        <f ca="1">+SUM(W$5:W17)</f>
        <v>2717.7226840894318</v>
      </c>
      <c r="Z17" t="str">
        <f>+INDEX(Charges_NonSlice!$C$4:$C$137,MATCH($A17,Charges_NonSlice!$AC$4:$AC$137,0),1)</f>
        <v>Whatcom County PUD #1</v>
      </c>
      <c r="AA17" s="270">
        <f t="shared" si="5"/>
        <v>7.6516918273996648E-2</v>
      </c>
      <c r="AB17" s="256">
        <f>+INDEX(Charges_NonSlice!$AA$4:$AA$137,MATCH($A17,Charges_NonSlice!$AC$4:$AC$137,0),1)</f>
        <v>34.993162277468002</v>
      </c>
      <c r="AC17" s="277">
        <f t="shared" si="6"/>
        <v>32.505910203040109</v>
      </c>
      <c r="AE17" s="278" t="s">
        <v>71</v>
      </c>
      <c r="AF17" s="279">
        <v>33.144208154939122</v>
      </c>
    </row>
    <row r="18" spans="1:32" x14ac:dyDescent="0.25">
      <c r="A18">
        <f t="shared" si="4"/>
        <v>14</v>
      </c>
      <c r="B18" t="str">
        <f>+INDEX('Charges_Including Slice and LS'!$C$4:$C$137,MATCH($A18,'Charges_Including Slice and LS'!$AC$4:$AC$137,0),1)</f>
        <v>Tanner Elec Coop</v>
      </c>
      <c r="C18" s="270">
        <f>+INDEX('Charges_Including Slice and LS'!$AB$4:$AB$137,MATCH($A18,'Charges_Including Slice and LS'!$AC$4:$AC$137,0),1)</f>
        <v>7.7536746586396754E-2</v>
      </c>
      <c r="D18" s="256">
        <f>+INDEX('Charges_Including Slice and LS'!$AA$4:$AA$137,MATCH($A18,'Charges_Including Slice and LS'!$AC$4:$AC$137,0),1)</f>
        <v>34.97683504501196</v>
      </c>
      <c r="E18" s="172">
        <f>+INDEX('Charges_Including Slice and LS'!$Z$4:$Z$137,MATCH($A18,'Charges_Including Slice and LS'!$AC$4:$AC$137,0),1)/1000</f>
        <v>95.345631225885043</v>
      </c>
      <c r="F18" s="172">
        <f>+SUM(E$5:E18)</f>
        <v>3517.6647212210883</v>
      </c>
      <c r="H18" t="str">
        <f>+INDEX(Charges_NonSlice!$C$4:$C$137,MATCH($A18,Charges_NonSlice!$AC$4:$AC$137,0),1)</f>
        <v>Tanner Elec Coop</v>
      </c>
      <c r="I18" s="270">
        <f>+INDEX(Charges_NonSlice!$AB$4:$AB$137,MATCH($A18,Charges_NonSlice!$AC$4:$AC$137,0),1)</f>
        <v>7.7536746586396754E-2</v>
      </c>
      <c r="J18" s="256">
        <f>+INDEX(Charges_NonSlice!$AA$4:$AA$137,MATCH($A18,Charges_NonSlice!$AC$4:$AC$137,0),1)</f>
        <v>34.97683504501196</v>
      </c>
      <c r="K18" s="172">
        <f>+INDEX(Charges_NonSlice!$Z$4:$Z$137,MATCH($A18,Charges_NonSlice!$AC$4:$AC$137,0),1)/1000</f>
        <v>95.345631225885043</v>
      </c>
      <c r="L18" s="172">
        <f>+SUM(K$5:K18)</f>
        <v>3517.6647212210883</v>
      </c>
      <c r="N18" t="str">
        <f ca="1">+INDEX('Charges_NonSlice &amp; Excl LS'!$C$4:$C$137,MATCH($A18,'Charges_NonSlice &amp; Excl LS'!$AC$4:$AC$137,0),1)</f>
        <v>Port of Seattle - SETAC In'tl. Airport</v>
      </c>
      <c r="O18" s="270">
        <f>+INDEX('Charges_NonSlice with Prev LS'!$AB$4:$AB$137,MATCH($A18,'Charges_NonSlice with Prev LS'!$AC$4:$AC$137,0),1)</f>
        <v>8.0666553700948995E-2</v>
      </c>
      <c r="P18" s="256">
        <f>+INDEX('Charges_NonSlice with Prev LS'!$AA$4:$AA$137,MATCH($A18,'Charges_NonSlice with Prev LS'!$AC$4:$AC$137,0),1)</f>
        <v>35.766610364974859</v>
      </c>
      <c r="Q18" s="172">
        <f>+INDEX('Charges_NonSlice with Prev LS'!$Z$4:$Z$137,MATCH($A18,'Charges_NonSlice with Prev LS'!$AC$4:$AC$137,0),1)/1000</f>
        <v>114.61959726138848</v>
      </c>
      <c r="R18" s="172">
        <f>+SUM(Q$5:Q18)</f>
        <v>10272.557992758115</v>
      </c>
      <c r="T18" t="str">
        <f ca="1">+INDEX('Charges_NonSlice &amp; Excl LS'!$C$4:$C$137,MATCH($A18,'Charges_NonSlice &amp; Excl LS'!$AC$4:$AC$137,0),1)</f>
        <v>Port of Seattle - SETAC In'tl. Airport</v>
      </c>
      <c r="U18" s="270">
        <f ca="1">+INDEX('Charges_NonSlice &amp; Excl LS'!$AB$4:$AB$137,MATCH($A18,'Charges_NonSlice &amp; Excl LS'!$AC$4:$AC$137,0),1)</f>
        <v>7.8391474018626936E-2</v>
      </c>
      <c r="V18" s="256">
        <f ca="1">+INDEX('Charges_NonSlice &amp; Excl LS'!$AA$4:$AA$137,MATCH($A18,'Charges_NonSlice &amp; Excl LS'!$AC$4:$AC$137,0),1)</f>
        <v>36.091927231457667</v>
      </c>
      <c r="W18" s="172">
        <f ca="1">+INDEX('Charges_NonSlice &amp; Excl LS'!$Z$4:$Z$137,MATCH($A18,'Charges_NonSlice &amp; Excl LS'!$AC$4:$AC$137,0),1)/1000</f>
        <v>145.049323258008</v>
      </c>
      <c r="X18" s="172">
        <f ca="1">+SUM(W$5:W18)</f>
        <v>2862.7720073474397</v>
      </c>
      <c r="Z18" t="str">
        <f>+INDEX(Charges_NonSlice!$C$4:$C$137,MATCH($A18,Charges_NonSlice!$AC$4:$AC$137,0),1)</f>
        <v>Tanner Elec Coop</v>
      </c>
      <c r="AA18" s="270">
        <f t="shared" si="5"/>
        <v>6.8383059793196033E-2</v>
      </c>
      <c r="AB18" s="256">
        <f>+INDEX(Charges_NonSlice!$AA$4:$AA$137,MATCH($A18,Charges_NonSlice!$AC$4:$AC$137,0),1)</f>
        <v>34.97683504501196</v>
      </c>
      <c r="AC18" s="277">
        <f t="shared" si="6"/>
        <v>32.738103365081741</v>
      </c>
      <c r="AE18" s="278" t="s">
        <v>37</v>
      </c>
      <c r="AF18" s="279">
        <v>33.564654508663111</v>
      </c>
    </row>
    <row r="19" spans="1:32" x14ac:dyDescent="0.25">
      <c r="A19">
        <f t="shared" si="4"/>
        <v>15</v>
      </c>
      <c r="B19" t="str">
        <f>+INDEX('Charges_Including Slice and LS'!$C$4:$C$137,MATCH($A19,'Charges_Including Slice and LS'!$AC$4:$AC$137,0),1)</f>
        <v>Umpqua Indian Utility Cooperative</v>
      </c>
      <c r="C19" s="270">
        <f>+INDEX('Charges_Including Slice and LS'!$AB$4:$AB$137,MATCH($A19,'Charges_Including Slice and LS'!$AC$4:$AC$137,0),1)</f>
        <v>7.7327076102129189E-2</v>
      </c>
      <c r="D19" s="256">
        <f>+INDEX('Charges_Including Slice and LS'!$AA$4:$AA$137,MATCH($A19,'Charges_Including Slice and LS'!$AC$4:$AC$137,0),1)</f>
        <v>35.845074736435876</v>
      </c>
      <c r="E19" s="172">
        <f>+INDEX('Charges_Including Slice and LS'!$Z$4:$Z$137,MATCH($A19,'Charges_Including Slice and LS'!$AC$4:$AC$137,0),1)/1000</f>
        <v>23.676799058705569</v>
      </c>
      <c r="F19" s="172">
        <f>+SUM(E$5:E19)</f>
        <v>3541.3415202797937</v>
      </c>
      <c r="H19" t="str">
        <f>+INDEX(Charges_NonSlice!$C$4:$C$137,MATCH($A19,Charges_NonSlice!$AC$4:$AC$137,0),1)</f>
        <v>Franklin County PUD #1</v>
      </c>
      <c r="I19" s="270">
        <f>+INDEX(Charges_NonSlice!$AB$4:$AB$137,MATCH($A19,Charges_NonSlice!$AC$4:$AC$137,0),1)</f>
        <v>7.738324952420883E-2</v>
      </c>
      <c r="J19" s="256">
        <f>+INDEX(Charges_NonSlice!$AA$4:$AA$137,MATCH($A19,Charges_NonSlice!$AC$4:$AC$137,0),1)</f>
        <v>32.18709194285222</v>
      </c>
      <c r="K19" s="172">
        <f>+INDEX(Charges_NonSlice!$Z$4:$Z$137,MATCH($A19,Charges_NonSlice!$AC$4:$AC$137,0),1)/1000</f>
        <v>542.27537389087092</v>
      </c>
      <c r="L19" s="172">
        <f>+SUM(K$5:K19)</f>
        <v>4059.9400951119592</v>
      </c>
      <c r="N19" t="str">
        <f ca="1">+INDEX('Charges_NonSlice &amp; Excl LS'!$C$4:$C$137,MATCH($A19,'Charges_NonSlice &amp; Excl LS'!$AC$4:$AC$137,0),1)</f>
        <v>Lewis County PUD #1</v>
      </c>
      <c r="O19" s="270">
        <f>+INDEX('Charges_NonSlice with Prev LS'!$AB$4:$AB$137,MATCH($A19,'Charges_NonSlice with Prev LS'!$AC$4:$AC$137,0),1)</f>
        <v>8.0411556504182524E-2</v>
      </c>
      <c r="P19" s="256">
        <f>+INDEX('Charges_NonSlice with Prev LS'!$AA$4:$AA$137,MATCH($A19,'Charges_NonSlice with Prev LS'!$AC$4:$AC$137,0),1)</f>
        <v>37.203026333468642</v>
      </c>
      <c r="Q19" s="172">
        <f>+INDEX('Charges_NonSlice with Prev LS'!$Z$4:$Z$137,MATCH($A19,'Charges_NonSlice with Prev LS'!$AC$4:$AC$137,0),1)/1000</f>
        <v>333.40362477114212</v>
      </c>
      <c r="R19" s="172">
        <f>+SUM(Q$5:Q19)</f>
        <v>10605.961617529258</v>
      </c>
      <c r="T19" t="str">
        <f ca="1">+INDEX('Charges_NonSlice &amp; Excl LS'!$C$4:$C$137,MATCH($A19,'Charges_NonSlice &amp; Excl LS'!$AC$4:$AC$137,0),1)</f>
        <v>Lewis County PUD #1</v>
      </c>
      <c r="U19" s="270">
        <f ca="1">+INDEX('Charges_NonSlice &amp; Excl LS'!$AB$4:$AB$137,MATCH($A19,'Charges_NonSlice &amp; Excl LS'!$AC$4:$AC$137,0),1)</f>
        <v>7.8285932854832069E-2</v>
      </c>
      <c r="V19" s="256">
        <f ca="1">+INDEX('Charges_NonSlice &amp; Excl LS'!$AA$4:$AA$137,MATCH($A19,'Charges_NonSlice &amp; Excl LS'!$AC$4:$AC$137,0),1)</f>
        <v>32.647744583611683</v>
      </c>
      <c r="W19" s="172">
        <f ca="1">+INDEX('Charges_NonSlice &amp; Excl LS'!$Z$4:$Z$137,MATCH($A19,'Charges_NonSlice &amp; Excl LS'!$AC$4:$AC$137,0),1)/1000</f>
        <v>362.53436598799203</v>
      </c>
      <c r="X19" s="172">
        <f ca="1">+SUM(W$5:W19)</f>
        <v>3225.306373335432</v>
      </c>
      <c r="Z19" t="str">
        <f>+INDEX(Charges_NonSlice!$C$4:$C$137,MATCH($A19,Charges_NonSlice!$AC$4:$AC$137,0),1)</f>
        <v>Franklin County PUD #1</v>
      </c>
      <c r="AA19" s="270">
        <f t="shared" si="5"/>
        <v>7.7311461536901716E-2</v>
      </c>
      <c r="AB19" s="256">
        <f>+INDEX(Charges_NonSlice!$AA$4:$AA$137,MATCH($A19,Charges_NonSlice!$AC$4:$AC$137,0),1)</f>
        <v>32.18709194285222</v>
      </c>
      <c r="AC19" s="277">
        <f t="shared" si="6"/>
        <v>29.877238934164719</v>
      </c>
      <c r="AE19" s="278" t="s">
        <v>141</v>
      </c>
      <c r="AF19" s="279">
        <v>30.871390008993032</v>
      </c>
    </row>
    <row r="20" spans="1:32" x14ac:dyDescent="0.25">
      <c r="A20">
        <f t="shared" si="4"/>
        <v>16</v>
      </c>
      <c r="B20" t="str">
        <f>+INDEX('Charges_Including Slice and LS'!$C$4:$C$137,MATCH($A20,'Charges_Including Slice and LS'!$AC$4:$AC$137,0),1)</f>
        <v>U.S. Naval Base,  Bremerton</v>
      </c>
      <c r="C20" s="270">
        <f>+INDEX('Charges_Including Slice and LS'!$AB$4:$AB$137,MATCH($A20,'Charges_Including Slice and LS'!$AC$4:$AC$137,0),1)</f>
        <v>7.5813144525132437E-2</v>
      </c>
      <c r="D20" s="256">
        <f>+INDEX('Charges_Including Slice and LS'!$AA$4:$AA$137,MATCH($A20,'Charges_Including Slice and LS'!$AC$4:$AC$137,0),1)</f>
        <v>36.208270500477845</v>
      </c>
      <c r="E20" s="172">
        <f>+INDEX('Charges_Including Slice and LS'!$Z$4:$Z$137,MATCH($A20,'Charges_Including Slice and LS'!$AC$4:$AC$137,0),1)/1000</f>
        <v>251.71589959248439</v>
      </c>
      <c r="F20" s="172">
        <f>+SUM(E$5:E20)</f>
        <v>3793.0574198722779</v>
      </c>
      <c r="H20" t="str">
        <f>+INDEX(Charges_NonSlice!$C$4:$C$137,MATCH($A20,Charges_NonSlice!$AC$4:$AC$137,0),1)</f>
        <v>Umpqua Indian Utility Cooperative</v>
      </c>
      <c r="I20" s="270">
        <f>+INDEX(Charges_NonSlice!$AB$4:$AB$137,MATCH($A20,Charges_NonSlice!$AC$4:$AC$137,0),1)</f>
        <v>7.7327076102129189E-2</v>
      </c>
      <c r="J20" s="256">
        <f>+INDEX(Charges_NonSlice!$AA$4:$AA$137,MATCH($A20,Charges_NonSlice!$AC$4:$AC$137,0),1)</f>
        <v>35.845074736435876</v>
      </c>
      <c r="K20" s="172">
        <f>+INDEX(Charges_NonSlice!$Z$4:$Z$137,MATCH($A20,Charges_NonSlice!$AC$4:$AC$137,0),1)/1000</f>
        <v>23.676799058705569</v>
      </c>
      <c r="L20" s="172">
        <f>+SUM(K$5:K20)</f>
        <v>4083.6168941706646</v>
      </c>
      <c r="N20" t="str">
        <f ca="1">+INDEX('Charges_NonSlice &amp; Excl LS'!$C$4:$C$137,MATCH($A20,'Charges_NonSlice &amp; Excl LS'!$AC$4:$AC$137,0),1)</f>
        <v>Tanner Elec Coop</v>
      </c>
      <c r="O20" s="270">
        <f>+INDEX('Charges_NonSlice with Prev LS'!$AB$4:$AB$137,MATCH($A20,'Charges_NonSlice with Prev LS'!$AC$4:$AC$137,0),1)</f>
        <v>8.0196790329410739E-2</v>
      </c>
      <c r="P20" s="256">
        <f>+INDEX('Charges_NonSlice with Prev LS'!$AA$4:$AA$137,MATCH($A20,'Charges_NonSlice with Prev LS'!$AC$4:$AC$137,0),1)</f>
        <v>32.384730596064472</v>
      </c>
      <c r="Q20" s="172">
        <f>+INDEX('Charges_NonSlice with Prev LS'!$Z$4:$Z$137,MATCH($A20,'Charges_NonSlice with Prev LS'!$AC$4:$AC$137,0),1)/1000</f>
        <v>260.74231361373739</v>
      </c>
      <c r="R20" s="172">
        <f>+SUM(Q$5:Q20)</f>
        <v>10866.703931142994</v>
      </c>
      <c r="T20" t="str">
        <f ca="1">+INDEX('Charges_NonSlice &amp; Excl LS'!$C$4:$C$137,MATCH($A20,'Charges_NonSlice &amp; Excl LS'!$AC$4:$AC$137,0),1)</f>
        <v>Tanner Elec Coop</v>
      </c>
      <c r="U20" s="270">
        <f ca="1">+INDEX('Charges_NonSlice &amp; Excl LS'!$AB$4:$AB$137,MATCH($A20,'Charges_NonSlice &amp; Excl LS'!$AC$4:$AC$137,0),1)</f>
        <v>7.8122389544898224E-2</v>
      </c>
      <c r="V20" s="256">
        <f ca="1">+INDEX('Charges_NonSlice &amp; Excl LS'!$AA$4:$AA$137,MATCH($A20,'Charges_NonSlice &amp; Excl LS'!$AC$4:$AC$137,0),1)</f>
        <v>34.65946866388213</v>
      </c>
      <c r="W20" s="172">
        <f ca="1">+INDEX('Charges_NonSlice &amp; Excl LS'!$Z$4:$Z$137,MATCH($A20,'Charges_NonSlice &amp; Excl LS'!$AC$4:$AC$137,0),1)/1000</f>
        <v>95.965520462279997</v>
      </c>
      <c r="X20" s="172">
        <f ca="1">+SUM(W$5:W20)</f>
        <v>3321.271893797712</v>
      </c>
      <c r="Z20" t="str">
        <f>+INDEX(Charges_NonSlice!$C$4:$C$137,MATCH($A20,Charges_NonSlice!$AC$4:$AC$137,0),1)</f>
        <v>Umpqua Indian Utility Cooperative</v>
      </c>
      <c r="AA20" s="270">
        <f t="shared" si="5"/>
        <v>5.7772879625462847E-2</v>
      </c>
      <c r="AB20" s="256">
        <f>+INDEX(Charges_NonSlice!$AA$4:$AA$137,MATCH($A20,Charges_NonSlice!$AC$4:$AC$137,0),1)</f>
        <v>35.845074736435876</v>
      </c>
      <c r="AC20" s="277">
        <f t="shared" si="6"/>
        <v>33.887307404901449</v>
      </c>
      <c r="AE20" s="278" t="s">
        <v>76</v>
      </c>
      <c r="AF20" s="279">
        <v>32.122338370969516</v>
      </c>
    </row>
    <row r="21" spans="1:32" x14ac:dyDescent="0.25">
      <c r="A21">
        <f t="shared" si="4"/>
        <v>17</v>
      </c>
      <c r="B21" t="str">
        <f>+INDEX('Charges_Including Slice and LS'!$C$4:$C$137,MATCH($A21,'Charges_Including Slice and LS'!$AC$4:$AC$137,0),1)</f>
        <v>PNGC Aggregate</v>
      </c>
      <c r="C21" s="270">
        <f>+INDEX('Charges_Including Slice and LS'!$AB$4:$AB$137,MATCH($A21,'Charges_Including Slice and LS'!$AC$4:$AC$137,0),1)</f>
        <v>7.5466584422608118E-2</v>
      </c>
      <c r="D21" s="256">
        <f>+INDEX('Charges_Including Slice and LS'!$AA$4:$AA$137,MATCH($A21,'Charges_Including Slice and LS'!$AC$4:$AC$137,0),1)</f>
        <v>34.235164322063014</v>
      </c>
      <c r="E21" s="172">
        <f>+INDEX('Charges_Including Slice and LS'!$Z$4:$Z$137,MATCH($A21,'Charges_Including Slice and LS'!$AC$4:$AC$137,0),1)/1000</f>
        <v>4326.1360302520625</v>
      </c>
      <c r="F21" s="172">
        <f>+SUM(E$5:E21)</f>
        <v>8119.1934501243404</v>
      </c>
      <c r="H21" t="str">
        <f>+INDEX(Charges_NonSlice!$C$4:$C$137,MATCH($A21,Charges_NonSlice!$AC$4:$AC$137,0),1)</f>
        <v>Benton County PUD #1</v>
      </c>
      <c r="I21" s="270">
        <f>+INDEX(Charges_NonSlice!$AB$4:$AB$137,MATCH($A21,Charges_NonSlice!$AC$4:$AC$137,0),1)</f>
        <v>7.6970408518193478E-2</v>
      </c>
      <c r="J21" s="256">
        <f>+INDEX(Charges_NonSlice!$AA$4:$AA$137,MATCH($A21,Charges_NonSlice!$AC$4:$AC$137,0),1)</f>
        <v>30.031167147470619</v>
      </c>
      <c r="K21" s="172">
        <f>+INDEX(Charges_NonSlice!$Z$4:$Z$137,MATCH($A21,Charges_NonSlice!$AC$4:$AC$137,0),1)/1000</f>
        <v>913.17770674153974</v>
      </c>
      <c r="L21" s="172">
        <f>+SUM(K$5:K21)</f>
        <v>4996.7946009122043</v>
      </c>
      <c r="N21" t="str">
        <f ca="1">+INDEX('Charges_NonSlice &amp; Excl LS'!$C$4:$C$137,MATCH($A21,'Charges_NonSlice &amp; Excl LS'!$AC$4:$AC$137,0),1)</f>
        <v>U.S. Naval Base,  Bremerton</v>
      </c>
      <c r="O21" s="270">
        <f>+INDEX('Charges_NonSlice with Prev LS'!$AB$4:$AB$137,MATCH($A21,'Charges_NonSlice with Prev LS'!$AC$4:$AC$137,0),1)</f>
        <v>8.0094527030927676E-2</v>
      </c>
      <c r="P21" s="256">
        <f>+INDEX('Charges_NonSlice with Prev LS'!$AA$4:$AA$137,MATCH($A21,'Charges_NonSlice with Prev LS'!$AC$4:$AC$137,0),1)</f>
        <v>32.689364946928748</v>
      </c>
      <c r="Q21" s="172">
        <f>+INDEX('Charges_NonSlice with Prev LS'!$Z$4:$Z$137,MATCH($A21,'Charges_NonSlice with Prev LS'!$AC$4:$AC$137,0),1)/1000</f>
        <v>59.288530120414265</v>
      </c>
      <c r="R21" s="172">
        <f>+SUM(Q$5:Q21)</f>
        <v>10925.992461263409</v>
      </c>
      <c r="T21" t="str">
        <f ca="1">+INDEX('Charges_NonSlice &amp; Excl LS'!$C$4:$C$137,MATCH($A21,'Charges_NonSlice &amp; Excl LS'!$AC$4:$AC$137,0),1)</f>
        <v>U.S. Naval Base,  Bremerton</v>
      </c>
      <c r="U21" s="270">
        <f ca="1">+INDEX('Charges_NonSlice &amp; Excl LS'!$AB$4:$AB$137,MATCH($A21,'Charges_NonSlice &amp; Excl LS'!$AC$4:$AC$137,0),1)</f>
        <v>7.7833321781506121E-2</v>
      </c>
      <c r="V21" s="256">
        <f ca="1">+INDEX('Charges_NonSlice &amp; Excl LS'!$AA$4:$AA$137,MATCH($A21,'Charges_NonSlice &amp; Excl LS'!$AC$4:$AC$137,0),1)</f>
        <v>36.254657499008232</v>
      </c>
      <c r="W21" s="172">
        <f ca="1">+INDEX('Charges_NonSlice &amp; Excl LS'!$Z$4:$Z$137,MATCH($A21,'Charges_NonSlice &amp; Excl LS'!$AC$4:$AC$137,0),1)/1000</f>
        <v>251.71243833110398</v>
      </c>
      <c r="X21" s="172">
        <f ca="1">+SUM(W$5:W21)</f>
        <v>3572.9843321288158</v>
      </c>
      <c r="Z21" t="str">
        <f>+INDEX(Charges_NonSlice!$C$4:$C$137,MATCH($A21,Charges_NonSlice!$AC$4:$AC$137,0),1)</f>
        <v>Benton County PUD #1</v>
      </c>
      <c r="AA21" s="270">
        <f t="shared" si="5"/>
        <v>8.3804918016860963E-2</v>
      </c>
      <c r="AB21" s="256">
        <f>+INDEX(Charges_NonSlice!$AA$4:$AA$137,MATCH($A21,Charges_NonSlice!$AC$4:$AC$137,0),1)</f>
        <v>30.031167147470619</v>
      </c>
      <c r="AC21" s="277">
        <f t="shared" si="6"/>
        <v>27.709015384818006</v>
      </c>
      <c r="AE21" s="278" t="s">
        <v>117</v>
      </c>
      <c r="AF21" s="279">
        <v>32.130069816478354</v>
      </c>
    </row>
    <row r="22" spans="1:32" x14ac:dyDescent="0.25">
      <c r="A22">
        <f t="shared" si="4"/>
        <v>18</v>
      </c>
      <c r="B22" t="str">
        <f>+INDEX('Charges_Including Slice and LS'!$C$4:$C$137,MATCH($A22,'Charges_Including Slice and LS'!$AC$4:$AC$137,0),1)</f>
        <v>U.S. Naval Station, Everett (Jim Creek)</v>
      </c>
      <c r="C22" s="270">
        <f>+INDEX('Charges_Including Slice and LS'!$AB$4:$AB$137,MATCH($A22,'Charges_Including Slice and LS'!$AC$4:$AC$137,0),1)</f>
        <v>7.5043395919450306E-2</v>
      </c>
      <c r="D22" s="256">
        <f>+INDEX('Charges_Including Slice and LS'!$AA$4:$AA$137,MATCH($A22,'Charges_Including Slice and LS'!$AC$4:$AC$137,0),1)</f>
        <v>36.119164663491887</v>
      </c>
      <c r="E22" s="172">
        <f>+INDEX('Charges_Including Slice and LS'!$Z$4:$Z$137,MATCH($A22,'Charges_Including Slice and LS'!$AC$4:$AC$137,0),1)/1000</f>
        <v>12.68147603062334</v>
      </c>
      <c r="F22" s="172">
        <f>+SUM(E$5:E22)</f>
        <v>8131.8749261549638</v>
      </c>
      <c r="H22" t="str">
        <f>+INDEX(Charges_NonSlice!$C$4:$C$137,MATCH($A22,Charges_NonSlice!$AC$4:$AC$137,0),1)</f>
        <v>Cowlitz County PUD #1</v>
      </c>
      <c r="I22" s="270">
        <f>+INDEX(Charges_NonSlice!$AB$4:$AB$137,MATCH($A22,Charges_NonSlice!$AC$4:$AC$137,0),1)</f>
        <v>7.6904479744595688E-2</v>
      </c>
      <c r="J22" s="256">
        <f>+INDEX(Charges_NonSlice!$AA$4:$AA$137,MATCH($A22,Charges_NonSlice!$AC$4:$AC$137,0),1)</f>
        <v>34.241416442715199</v>
      </c>
      <c r="K22" s="172">
        <f>+INDEX(Charges_NonSlice!$Z$4:$Z$137,MATCH($A22,Charges_NonSlice!$AC$4:$AC$137,0),1)/1000</f>
        <v>2327.1757873359829</v>
      </c>
      <c r="L22" s="172">
        <f>+SUM(K$5:K22)</f>
        <v>7323.9703882481872</v>
      </c>
      <c r="N22" t="str">
        <f ca="1">+INDEX('Charges_NonSlice &amp; Excl LS'!$C$4:$C$137,MATCH($A22,'Charges_NonSlice &amp; Excl LS'!$AC$4:$AC$137,0),1)</f>
        <v>Jefferson County PUD #1</v>
      </c>
      <c r="O22" s="270">
        <f>+INDEX('Charges_NonSlice with Prev LS'!$AB$4:$AB$137,MATCH($A22,'Charges_NonSlice with Prev LS'!$AC$4:$AC$137,0),1)</f>
        <v>8.0020001161317467E-2</v>
      </c>
      <c r="P22" s="256">
        <f>+INDEX('Charges_NonSlice with Prev LS'!$AA$4:$AA$137,MATCH($A22,'Charges_NonSlice with Prev LS'!$AC$4:$AC$137,0),1)</f>
        <v>34.692336314595082</v>
      </c>
      <c r="Q22" s="172">
        <f>+INDEX('Charges_NonSlice with Prev LS'!$Z$4:$Z$137,MATCH($A22,'Charges_NonSlice with Prev LS'!$AC$4:$AC$137,0),1)/1000</f>
        <v>1681.2161361458727</v>
      </c>
      <c r="R22" s="172">
        <f>+SUM(Q$5:Q22)</f>
        <v>12607.208597409282</v>
      </c>
      <c r="T22" t="str">
        <f ca="1">+INDEX('Charges_NonSlice &amp; Excl LS'!$C$4:$C$137,MATCH($A22,'Charges_NonSlice &amp; Excl LS'!$AC$4:$AC$137,0),1)</f>
        <v>Jefferson County PUD #1</v>
      </c>
      <c r="U22" s="270">
        <f ca="1">+INDEX('Charges_NonSlice &amp; Excl LS'!$AB$4:$AB$137,MATCH($A22,'Charges_NonSlice &amp; Excl LS'!$AC$4:$AC$137,0),1)</f>
        <v>7.7827584505809289E-2</v>
      </c>
      <c r="V22" s="256">
        <f ca="1">+INDEX('Charges_NonSlice &amp; Excl LS'!$AA$4:$AA$137,MATCH($A22,'Charges_NonSlice &amp; Excl LS'!$AC$4:$AC$137,0),1)</f>
        <v>36.792715813720427</v>
      </c>
      <c r="W22" s="172">
        <f ca="1">+INDEX('Charges_NonSlice &amp; Excl LS'!$Z$4:$Z$137,MATCH($A22,'Charges_NonSlice &amp; Excl LS'!$AC$4:$AC$137,0),1)/1000</f>
        <v>370.73544626015996</v>
      </c>
      <c r="X22" s="172">
        <f ca="1">+SUM(W$5:W22)</f>
        <v>3943.719778388976</v>
      </c>
      <c r="Z22" t="str">
        <f>+INDEX(Charges_NonSlice!$C$4:$C$137,MATCH($A22,Charges_NonSlice!$AC$4:$AC$137,0),1)</f>
        <v>Cowlitz County PUD #1</v>
      </c>
      <c r="AA22" s="270">
        <f t="shared" si="5"/>
        <v>7.6687908492833134E-2</v>
      </c>
      <c r="AB22" s="256">
        <f>+INDEX(Charges_NonSlice!$AA$4:$AA$137,MATCH($A22,Charges_NonSlice!$AC$4:$AC$137,0),1)</f>
        <v>34.241416442715199</v>
      </c>
      <c r="AC22" s="277">
        <f t="shared" si="6"/>
        <v>31.802545726223435</v>
      </c>
      <c r="AE22" s="278" t="s">
        <v>63</v>
      </c>
      <c r="AF22" s="279">
        <v>32.247329703535399</v>
      </c>
    </row>
    <row r="23" spans="1:32" x14ac:dyDescent="0.25">
      <c r="A23">
        <f t="shared" si="4"/>
        <v>19</v>
      </c>
      <c r="B23" t="str">
        <f>+INDEX('Charges_Including Slice and LS'!$C$4:$C$137,MATCH($A23,'Charges_Including Slice and LS'!$AC$4:$AC$137,0),1)</f>
        <v>Benton REA</v>
      </c>
      <c r="C23" s="270">
        <f>+INDEX('Charges_Including Slice and LS'!$AB$4:$AB$137,MATCH($A23,'Charges_Including Slice and LS'!$AC$4:$AC$137,0),1)</f>
        <v>7.4856376041880113E-2</v>
      </c>
      <c r="D23" s="256">
        <f>+INDEX('Charges_Including Slice and LS'!$AA$4:$AA$137,MATCH($A23,'Charges_Including Slice and LS'!$AC$4:$AC$137,0),1)</f>
        <v>31.940558543610006</v>
      </c>
      <c r="E23" s="172">
        <f>+INDEX('Charges_Including Slice and LS'!$Z$4:$Z$137,MATCH($A23,'Charges_Including Slice and LS'!$AC$4:$AC$137,0),1)/1000</f>
        <v>604.21495736628333</v>
      </c>
      <c r="F23" s="172">
        <f>+SUM(E$5:E23)</f>
        <v>8736.0898835212465</v>
      </c>
      <c r="H23" t="str">
        <f>+INDEX(Charges_NonSlice!$C$4:$C$137,MATCH($A23,Charges_NonSlice!$AC$4:$AC$137,0),1)</f>
        <v>U.S. Naval Base,  Bremerton</v>
      </c>
      <c r="I23" s="270">
        <f>+INDEX(Charges_NonSlice!$AB$4:$AB$137,MATCH($A23,Charges_NonSlice!$AC$4:$AC$137,0),1)</f>
        <v>7.5813144525132437E-2</v>
      </c>
      <c r="J23" s="256">
        <f>+INDEX(Charges_NonSlice!$AA$4:$AA$137,MATCH($A23,Charges_NonSlice!$AC$4:$AC$137,0),1)</f>
        <v>36.208270500477845</v>
      </c>
      <c r="K23" s="172">
        <f>+INDEX(Charges_NonSlice!$Z$4:$Z$137,MATCH($A23,Charges_NonSlice!$AC$4:$AC$137,0),1)/1000</f>
        <v>251.71589959248439</v>
      </c>
      <c r="L23" s="172">
        <f>+SUM(K$5:K23)</f>
        <v>7575.6862878406719</v>
      </c>
      <c r="N23" t="str">
        <f ca="1">+INDEX('Charges_NonSlice &amp; Excl LS'!$C$4:$C$137,MATCH($A23,'Charges_NonSlice &amp; Excl LS'!$AC$4:$AC$137,0),1)</f>
        <v>U.S. DOE Richland Operations Office</v>
      </c>
      <c r="O23" s="270">
        <f>+INDEX('Charges_NonSlice with Prev LS'!$AB$4:$AB$137,MATCH($A23,'Charges_NonSlice with Prev LS'!$AC$4:$AC$137,0),1)</f>
        <v>7.9989281321624528E-2</v>
      </c>
      <c r="P23" s="256">
        <f>+INDEX('Charges_NonSlice with Prev LS'!$AA$4:$AA$137,MATCH($A23,'Charges_NonSlice with Prev LS'!$AC$4:$AC$137,0),1)</f>
        <v>34.685549529768025</v>
      </c>
      <c r="Q23" s="172">
        <f>+INDEX('Charges_NonSlice with Prev LS'!$Z$4:$Z$137,MATCH($A23,'Charges_NonSlice with Prev LS'!$AC$4:$AC$137,0),1)/1000</f>
        <v>354.82073344589122</v>
      </c>
      <c r="R23" s="172">
        <f>+SUM(Q$5:Q23)</f>
        <v>12962.029330855174</v>
      </c>
      <c r="T23" t="str">
        <f ca="1">+INDEX('Charges_NonSlice &amp; Excl LS'!$C$4:$C$137,MATCH($A23,'Charges_NonSlice &amp; Excl LS'!$AC$4:$AC$137,0),1)</f>
        <v>U.S. DOE Richland Operations Office</v>
      </c>
      <c r="U23" s="270">
        <f ca="1">+INDEX('Charges_NonSlice &amp; Excl LS'!$AB$4:$AB$137,MATCH($A23,'Charges_NonSlice &amp; Excl LS'!$AC$4:$AC$137,0),1)</f>
        <v>7.7585546854324283E-2</v>
      </c>
      <c r="V23" s="256">
        <f ca="1">+INDEX('Charges_NonSlice &amp; Excl LS'!$AA$4:$AA$137,MATCH($A23,'Charges_NonSlice &amp; Excl LS'!$AC$4:$AC$137,0),1)</f>
        <v>35.717644997822667</v>
      </c>
      <c r="W23" s="172">
        <f ca="1">+INDEX('Charges_NonSlice &amp; Excl LS'!$Z$4:$Z$137,MATCH($A23,'Charges_NonSlice &amp; Excl LS'!$AC$4:$AC$137,0),1)/1000</f>
        <v>226.72275917716803</v>
      </c>
      <c r="X23" s="172">
        <f ca="1">+SUM(W$5:W23)</f>
        <v>4170.442537566144</v>
      </c>
      <c r="Z23" t="str">
        <f>+INDEX(Charges_NonSlice!$C$4:$C$137,MATCH($A23,Charges_NonSlice!$AC$4:$AC$137,0),1)</f>
        <v>U.S. Naval Base,  Bremerton</v>
      </c>
      <c r="AA23" s="270">
        <f t="shared" si="5"/>
        <v>7.4630476525582301E-2</v>
      </c>
      <c r="AB23" s="256">
        <f>+INDEX(Charges_NonSlice!$AA$4:$AA$137,MATCH($A23,Charges_NonSlice!$AC$4:$AC$137,0),1)</f>
        <v>36.208270500477845</v>
      </c>
      <c r="AC23" s="277">
        <f t="shared" si="6"/>
        <v>33.693694057090035</v>
      </c>
      <c r="AE23" s="278" t="s">
        <v>121</v>
      </c>
      <c r="AF23" s="279">
        <v>34.810711350256327</v>
      </c>
    </row>
    <row r="24" spans="1:32" x14ac:dyDescent="0.25">
      <c r="A24">
        <f t="shared" si="4"/>
        <v>20</v>
      </c>
      <c r="B24" t="str">
        <f>+INDEX('Charges_Including Slice and LS'!$C$4:$C$137,MATCH($A24,'Charges_Including Slice and LS'!$AC$4:$AC$137,0),1)</f>
        <v>McMinnville, City of</v>
      </c>
      <c r="C24" s="270">
        <f>+INDEX('Charges_Including Slice and LS'!$AB$4:$AB$137,MATCH($A24,'Charges_Including Slice and LS'!$AC$4:$AC$137,0),1)</f>
        <v>7.4843548004598581E-2</v>
      </c>
      <c r="D24" s="256">
        <f>+INDEX('Charges_Including Slice and LS'!$AA$4:$AA$137,MATCH($A24,'Charges_Including Slice and LS'!$AC$4:$AC$137,0),1)</f>
        <v>35.585336900277753</v>
      </c>
      <c r="E24" s="172">
        <f>+INDEX('Charges_Including Slice and LS'!$Z$4:$Z$137,MATCH($A24,'Charges_Including Slice and LS'!$AC$4:$AC$137,0),1)/1000</f>
        <v>766.02931480537654</v>
      </c>
      <c r="F24" s="172">
        <f>+SUM(E$5:E24)</f>
        <v>9502.1191983266235</v>
      </c>
      <c r="H24" t="str">
        <f>+INDEX(Charges_NonSlice!$C$4:$C$137,MATCH($A24,Charges_NonSlice!$AC$4:$AC$137,0),1)</f>
        <v>PNGC Aggregate</v>
      </c>
      <c r="I24" s="270">
        <f>+INDEX(Charges_NonSlice!$AB$4:$AB$137,MATCH($A24,Charges_NonSlice!$AC$4:$AC$137,0),1)</f>
        <v>7.5466584422608118E-2</v>
      </c>
      <c r="J24" s="256">
        <f>+INDEX(Charges_NonSlice!$AA$4:$AA$137,MATCH($A24,Charges_NonSlice!$AC$4:$AC$137,0),1)</f>
        <v>34.235164322063014</v>
      </c>
      <c r="K24" s="172">
        <f>+INDEX(Charges_NonSlice!$Z$4:$Z$137,MATCH($A24,Charges_NonSlice!$AC$4:$AC$137,0),1)/1000</f>
        <v>4326.1360302520625</v>
      </c>
      <c r="L24" s="172">
        <f>+SUM(K$5:K24)</f>
        <v>11901.822318092734</v>
      </c>
      <c r="N24" t="str">
        <f ca="1">+INDEX('Charges_NonSlice &amp; Excl LS'!$C$4:$C$137,MATCH($A24,'Charges_NonSlice &amp; Excl LS'!$AC$4:$AC$137,0),1)</f>
        <v>Cascade Locks, City of</v>
      </c>
      <c r="O24" s="270">
        <f>+INDEX('Charges_NonSlice with Prev LS'!$AB$4:$AB$137,MATCH($A24,'Charges_NonSlice with Prev LS'!$AC$4:$AC$137,0),1)</f>
        <v>7.9970275785925304E-2</v>
      </c>
      <c r="P24" s="256">
        <f>+INDEX('Charges_NonSlice with Prev LS'!$AA$4:$AA$137,MATCH($A24,'Charges_NonSlice with Prev LS'!$AC$4:$AC$137,0),1)</f>
        <v>32.966645698990177</v>
      </c>
      <c r="Q24" s="172">
        <f>+INDEX('Charges_NonSlice with Prev LS'!$Z$4:$Z$137,MATCH($A24,'Charges_NonSlice with Prev LS'!$AC$4:$AC$137,0),1)/1000</f>
        <v>362.53218019329211</v>
      </c>
      <c r="R24" s="172">
        <f>+SUM(Q$5:Q24)</f>
        <v>13324.561511048465</v>
      </c>
      <c r="T24" t="str">
        <f ca="1">+INDEX('Charges_NonSlice &amp; Excl LS'!$C$4:$C$137,MATCH($A24,'Charges_NonSlice &amp; Excl LS'!$AC$4:$AC$137,0),1)</f>
        <v>Cascade Locks, City of</v>
      </c>
      <c r="U24" s="270">
        <f ca="1">+INDEX('Charges_NonSlice &amp; Excl LS'!$AB$4:$AB$137,MATCH($A24,'Charges_NonSlice &amp; Excl LS'!$AC$4:$AC$137,0),1)</f>
        <v>7.7489462769681383E-2</v>
      </c>
      <c r="V24" s="256">
        <f ca="1">+INDEX('Charges_NonSlice &amp; Excl LS'!$AA$4:$AA$137,MATCH($A24,'Charges_NonSlice &amp; Excl LS'!$AC$4:$AC$137,0),1)</f>
        <v>39.244947196995916</v>
      </c>
      <c r="W24" s="172">
        <f ca="1">+INDEX('Charges_NonSlice &amp; Excl LS'!$Z$4:$Z$137,MATCH($A24,'Charges_NonSlice &amp; Excl LS'!$AC$4:$AC$137,0),1)/1000</f>
        <v>19.217639859912001</v>
      </c>
      <c r="X24" s="172">
        <f ca="1">+SUM(W$5:W24)</f>
        <v>4189.6601774260562</v>
      </c>
      <c r="Z24" t="str">
        <f>+INDEX(Charges_NonSlice!$C$4:$C$137,MATCH($A24,Charges_NonSlice!$AC$4:$AC$137,0),1)</f>
        <v>PNGC Aggregate</v>
      </c>
      <c r="AA24" s="270">
        <f t="shared" si="5"/>
        <v>0.10896089590038205</v>
      </c>
      <c r="AB24" s="256">
        <f>+INDEX(Charges_NonSlice!$AA$4:$AA$137,MATCH($A24,Charges_NonSlice!$AC$4:$AC$137,0),1)</f>
        <v>34.235164322063014</v>
      </c>
      <c r="AC24" s="277">
        <f t="shared" si="6"/>
        <v>30.871390008993032</v>
      </c>
      <c r="AE24" s="278" t="s">
        <v>45</v>
      </c>
      <c r="AF24" s="279">
        <v>33.523635562791618</v>
      </c>
    </row>
    <row r="25" spans="1:32" x14ac:dyDescent="0.25">
      <c r="A25">
        <f t="shared" si="4"/>
        <v>21</v>
      </c>
      <c r="B25" t="str">
        <f>+INDEX('Charges_Including Slice and LS'!$C$4:$C$137,MATCH($A25,'Charges_Including Slice and LS'!$AC$4:$AC$137,0),1)</f>
        <v>Southside Elec Lines</v>
      </c>
      <c r="C25" s="270">
        <f>+INDEX('Charges_Including Slice and LS'!$AB$4:$AB$137,MATCH($A25,'Charges_Including Slice and LS'!$AC$4:$AC$137,0),1)</f>
        <v>7.4586320487486368E-2</v>
      </c>
      <c r="D25" s="256">
        <f>+INDEX('Charges_Including Slice and LS'!$AA$4:$AA$137,MATCH($A25,'Charges_Including Slice and LS'!$AC$4:$AC$137,0),1)</f>
        <v>30.059486653574684</v>
      </c>
      <c r="E25" s="172">
        <f>+INDEX('Charges_Including Slice and LS'!$Z$4:$Z$137,MATCH($A25,'Charges_Including Slice and LS'!$AC$4:$AC$137,0),1)/1000</f>
        <v>60.539412138505284</v>
      </c>
      <c r="F25" s="172">
        <f>+SUM(E$5:E25)</f>
        <v>9562.6586104651287</v>
      </c>
      <c r="H25" t="str">
        <f>+INDEX(Charges_NonSlice!$C$4:$C$137,MATCH($A25,Charges_NonSlice!$AC$4:$AC$137,0),1)</f>
        <v>Clatskanie PUD</v>
      </c>
      <c r="I25" s="270">
        <f>+INDEX(Charges_NonSlice!$AB$4:$AB$137,MATCH($A25,Charges_NonSlice!$AC$4:$AC$137,0),1)</f>
        <v>7.5232180153626205E-2</v>
      </c>
      <c r="J25" s="256">
        <f>+INDEX(Charges_NonSlice!$AA$4:$AA$137,MATCH($A25,Charges_NonSlice!$AC$4:$AC$137,0),1)</f>
        <v>34.269207681960673</v>
      </c>
      <c r="K25" s="172">
        <f>+INDEX(Charges_NonSlice!$Z$4:$Z$137,MATCH($A25,Charges_NonSlice!$AC$4:$AC$137,0),1)/1000</f>
        <v>361.97955849371601</v>
      </c>
      <c r="L25" s="172">
        <f>+SUM(K$5:K25)</f>
        <v>12263.801876586451</v>
      </c>
      <c r="N25" t="str">
        <f ca="1">+INDEX('Charges_NonSlice &amp; Excl LS'!$C$4:$C$137,MATCH($A25,'Charges_NonSlice &amp; Excl LS'!$AC$4:$AC$137,0),1)</f>
        <v>Milton, Town of</v>
      </c>
      <c r="O25" s="270">
        <f>+INDEX('Charges_NonSlice with Prev LS'!$AB$4:$AB$137,MATCH($A25,'Charges_NonSlice with Prev LS'!$AC$4:$AC$137,0),1)</f>
        <v>7.9889433666417764E-2</v>
      </c>
      <c r="P25" s="256">
        <f>+INDEX('Charges_NonSlice with Prev LS'!$AA$4:$AA$137,MATCH($A25,'Charges_NonSlice with Prev LS'!$AC$4:$AC$137,0),1)</f>
        <v>35.01124719211748</v>
      </c>
      <c r="Q25" s="172">
        <f>+INDEX('Charges_NonSlice with Prev LS'!$Z$4:$Z$137,MATCH($A25,'Charges_NonSlice with Prev LS'!$AC$4:$AC$137,0),1)/1000</f>
        <v>443.60809004416791</v>
      </c>
      <c r="R25" s="172">
        <f>+SUM(Q$5:Q25)</f>
        <v>13768.169601092633</v>
      </c>
      <c r="T25" t="str">
        <f ca="1">+INDEX('Charges_NonSlice &amp; Excl LS'!$C$4:$C$137,MATCH($A25,'Charges_NonSlice &amp; Excl LS'!$AC$4:$AC$137,0),1)</f>
        <v>Milton, Town of</v>
      </c>
      <c r="U25" s="270">
        <f ca="1">+INDEX('Charges_NonSlice &amp; Excl LS'!$AB$4:$AB$137,MATCH($A25,'Charges_NonSlice &amp; Excl LS'!$AC$4:$AC$137,0),1)</f>
        <v>7.7405811727466259E-2</v>
      </c>
      <c r="V25" s="256">
        <f ca="1">+INDEX('Charges_NonSlice &amp; Excl LS'!$AA$4:$AA$137,MATCH($A25,'Charges_NonSlice &amp; Excl LS'!$AC$4:$AC$137,0),1)</f>
        <v>36.015854938808509</v>
      </c>
      <c r="W25" s="172">
        <f ca="1">+INDEX('Charges_NonSlice &amp; Excl LS'!$Z$4:$Z$137,MATCH($A25,'Charges_NonSlice &amp; Excl LS'!$AC$4:$AC$137,0),1)/1000</f>
        <v>64.682416955880001</v>
      </c>
      <c r="X25" s="172">
        <f ca="1">+SUM(W$5:W25)</f>
        <v>4254.3425943819366</v>
      </c>
      <c r="Z25" t="str">
        <f>+INDEX(Charges_NonSlice!$C$4:$C$137,MATCH($A25,Charges_NonSlice!$AC$4:$AC$137,0),1)</f>
        <v>Clatskanie PUD</v>
      </c>
      <c r="AA25" s="270">
        <f t="shared" si="5"/>
        <v>7.4983908751293571E-2</v>
      </c>
      <c r="AB25" s="256">
        <f>+INDEX(Charges_NonSlice!$AA$4:$AA$137,MATCH($A25,Charges_NonSlice!$AC$4:$AC$137,0),1)</f>
        <v>34.269207681960673</v>
      </c>
      <c r="AC25" s="277">
        <f t="shared" si="6"/>
        <v>31.878809908669187</v>
      </c>
      <c r="AE25" s="278" t="s">
        <v>36</v>
      </c>
      <c r="AF25" s="279">
        <v>33.933857415769808</v>
      </c>
    </row>
    <row r="26" spans="1:32" x14ac:dyDescent="0.25">
      <c r="A26">
        <f t="shared" si="4"/>
        <v>22</v>
      </c>
      <c r="B26" t="str">
        <f>+INDEX('Charges_Including Slice and LS'!$C$4:$C$137,MATCH($A26,'Charges_Including Slice and LS'!$AC$4:$AC$137,0),1)</f>
        <v>U.S. Airforce Base, Fairchild</v>
      </c>
      <c r="C26" s="270">
        <f>+INDEX('Charges_Including Slice and LS'!$AB$4:$AB$137,MATCH($A26,'Charges_Including Slice and LS'!$AC$4:$AC$137,0),1)</f>
        <v>7.3858042244226541E-2</v>
      </c>
      <c r="D26" s="256">
        <f>+INDEX('Charges_Including Slice and LS'!$AA$4:$AA$137,MATCH($A26,'Charges_Including Slice and LS'!$AC$4:$AC$137,0),1)</f>
        <v>36.690011223197665</v>
      </c>
      <c r="E26" s="172">
        <f>+INDEX('Charges_Including Slice and LS'!$Z$4:$Z$137,MATCH($A26,'Charges_Including Slice and LS'!$AC$4:$AC$137,0),1)/1000</f>
        <v>48.991874117252316</v>
      </c>
      <c r="F26" s="172">
        <f>+SUM(E$5:E26)</f>
        <v>9611.6504845823802</v>
      </c>
      <c r="H26" t="str">
        <f>+INDEX(Charges_NonSlice!$C$4:$C$137,MATCH($A26,Charges_NonSlice!$AC$4:$AC$137,0),1)</f>
        <v>U.S. Naval Station, Everett (Jim Creek)</v>
      </c>
      <c r="I26" s="270">
        <f>+INDEX(Charges_NonSlice!$AB$4:$AB$137,MATCH($A26,Charges_NonSlice!$AC$4:$AC$137,0),1)</f>
        <v>7.5043395919450306E-2</v>
      </c>
      <c r="J26" s="256">
        <f>+INDEX(Charges_NonSlice!$AA$4:$AA$137,MATCH($A26,Charges_NonSlice!$AC$4:$AC$137,0),1)</f>
        <v>36.119164663491887</v>
      </c>
      <c r="K26" s="172">
        <f>+INDEX(Charges_NonSlice!$Z$4:$Z$137,MATCH($A26,Charges_NonSlice!$AC$4:$AC$137,0),1)/1000</f>
        <v>12.68147603062334</v>
      </c>
      <c r="L26" s="172">
        <f>+SUM(K$5:K26)</f>
        <v>12276.483352617073</v>
      </c>
      <c r="N26" t="str">
        <f ca="1">+INDEX('Charges_NonSlice &amp; Excl LS'!$C$4:$C$137,MATCH($A26,'Charges_NonSlice &amp; Excl LS'!$AC$4:$AC$137,0),1)</f>
        <v>Parkland L &amp; W</v>
      </c>
      <c r="O26" s="270">
        <f>+INDEX('Charges_NonSlice with Prev LS'!$AB$4:$AB$137,MATCH($A26,'Charges_NonSlice with Prev LS'!$AC$4:$AC$137,0),1)</f>
        <v>7.987991255322302E-2</v>
      </c>
      <c r="P26" s="256">
        <f>+INDEX('Charges_NonSlice with Prev LS'!$AA$4:$AA$137,MATCH($A26,'Charges_NonSlice with Prev LS'!$AC$4:$AC$137,0),1)</f>
        <v>36.683359337646564</v>
      </c>
      <c r="Q26" s="172">
        <f>+INDEX('Charges_NonSlice with Prev LS'!$Z$4:$Z$137,MATCH($A26,'Charges_NonSlice with Prev LS'!$AC$4:$AC$137,0),1)/1000</f>
        <v>120.78212328433071</v>
      </c>
      <c r="R26" s="172">
        <f>+SUM(Q$5:Q26)</f>
        <v>13888.951724376964</v>
      </c>
      <c r="T26" t="str">
        <f ca="1">+INDEX('Charges_NonSlice &amp; Excl LS'!$C$4:$C$137,MATCH($A26,'Charges_NonSlice &amp; Excl LS'!$AC$4:$AC$137,0),1)</f>
        <v>Parkland L &amp; W</v>
      </c>
      <c r="U26" s="270">
        <f ca="1">+INDEX('Charges_NonSlice &amp; Excl LS'!$AB$4:$AB$137,MATCH($A26,'Charges_NonSlice &amp; Excl LS'!$AC$4:$AC$137,0),1)</f>
        <v>7.7321936754703169E-2</v>
      </c>
      <c r="V26" s="256">
        <f ca="1">+INDEX('Charges_NonSlice &amp; Excl LS'!$AA$4:$AA$137,MATCH($A26,'Charges_NonSlice &amp; Excl LS'!$AC$4:$AC$137,0),1)</f>
        <v>35.964239808116133</v>
      </c>
      <c r="W26" s="172">
        <f ca="1">+INDEX('Charges_NonSlice &amp; Excl LS'!$Z$4:$Z$137,MATCH($A26,'Charges_NonSlice &amp; Excl LS'!$AC$4:$AC$137,0),1)/1000</f>
        <v>121.84462118649603</v>
      </c>
      <c r="X26" s="172">
        <f ca="1">+SUM(W$5:W26)</f>
        <v>4376.1872155684323</v>
      </c>
      <c r="Z26" t="str">
        <f>+INDEX(Charges_NonSlice!$C$4:$C$137,MATCH($A26,Charges_NonSlice!$AC$4:$AC$137,0),1)</f>
        <v>U.S. Naval Station, Everett (Jim Creek)</v>
      </c>
      <c r="AA26" s="270">
        <f t="shared" si="5"/>
        <v>9.0196846489645655E-2</v>
      </c>
      <c r="AB26" s="256">
        <f>+INDEX(Charges_NonSlice!$AA$4:$AA$137,MATCH($A26,Charges_NonSlice!$AC$4:$AC$137,0),1)</f>
        <v>36.119164663491887</v>
      </c>
      <c r="AC26" s="277">
        <f t="shared" si="6"/>
        <v>33.130865109170848</v>
      </c>
      <c r="AE26" s="278" t="s">
        <v>120</v>
      </c>
      <c r="AF26" s="279">
        <v>35.356190260972824</v>
      </c>
    </row>
    <row r="27" spans="1:32" x14ac:dyDescent="0.25">
      <c r="A27">
        <f t="shared" si="4"/>
        <v>23</v>
      </c>
      <c r="B27" t="str">
        <f>+INDEX('Charges_Including Slice and LS'!$C$4:$C$137,MATCH($A27,'Charges_Including Slice and LS'!$AC$4:$AC$137,0),1)</f>
        <v>Franklin County PUD #1</v>
      </c>
      <c r="C27" s="270">
        <f>+INDEX('Charges_Including Slice and LS'!$AB$4:$AB$137,MATCH($A27,'Charges_Including Slice and LS'!$AC$4:$AC$137,0),1)</f>
        <v>7.2314573547443306E-2</v>
      </c>
      <c r="D27" s="256">
        <f>+INDEX('Charges_Including Slice and LS'!$AA$4:$AA$137,MATCH($A27,'Charges_Including Slice and LS'!$AC$4:$AC$137,0),1)</f>
        <v>36.015553639878668</v>
      </c>
      <c r="E27" s="172">
        <f>+INDEX('Charges_Including Slice and LS'!$Z$4:$Z$137,MATCH($A27,'Charges_Including Slice and LS'!$AC$4:$AC$137,0),1)/1000</f>
        <v>1020.753508992191</v>
      </c>
      <c r="F27" s="172">
        <f>+SUM(E$5:E27)</f>
        <v>10632.403993574571</v>
      </c>
      <c r="H27" t="str">
        <f>+INDEX(Charges_NonSlice!$C$4:$C$137,MATCH($A27,Charges_NonSlice!$AC$4:$AC$137,0),1)</f>
        <v>Benton REA</v>
      </c>
      <c r="I27" s="270">
        <f>+INDEX(Charges_NonSlice!$AB$4:$AB$137,MATCH($A27,Charges_NonSlice!$AC$4:$AC$137,0),1)</f>
        <v>7.4856376041880113E-2</v>
      </c>
      <c r="J27" s="256">
        <f>+INDEX(Charges_NonSlice!$AA$4:$AA$137,MATCH($A27,Charges_NonSlice!$AC$4:$AC$137,0),1)</f>
        <v>31.940558543610006</v>
      </c>
      <c r="K27" s="172">
        <f>+INDEX(Charges_NonSlice!$Z$4:$Z$137,MATCH($A27,Charges_NonSlice!$AC$4:$AC$137,0),1)/1000</f>
        <v>604.21495736628333</v>
      </c>
      <c r="L27" s="172">
        <f>+SUM(K$5:K27)</f>
        <v>12880.698309983356</v>
      </c>
      <c r="N27" t="str">
        <f ca="1">+INDEX('Charges_NonSlice &amp; Excl LS'!$C$4:$C$137,MATCH($A27,'Charges_NonSlice &amp; Excl LS'!$AC$4:$AC$137,0),1)</f>
        <v>Heyburn, City of</v>
      </c>
      <c r="O27" s="270">
        <f>+INDEX('Charges_NonSlice with Prev LS'!$AB$4:$AB$137,MATCH($A27,'Charges_NonSlice with Prev LS'!$AC$4:$AC$137,0),1)</f>
        <v>7.9864184193277898E-2</v>
      </c>
      <c r="P27" s="256">
        <f>+INDEX('Charges_NonSlice with Prev LS'!$AA$4:$AA$137,MATCH($A27,'Charges_NonSlice with Prev LS'!$AC$4:$AC$137,0),1)</f>
        <v>34.774593980552929</v>
      </c>
      <c r="Q27" s="172">
        <f>+INDEX('Charges_NonSlice with Prev LS'!$Z$4:$Z$137,MATCH($A27,'Charges_NonSlice with Prev LS'!$AC$4:$AC$137,0),1)/1000</f>
        <v>3385.93962931332</v>
      </c>
      <c r="R27" s="172">
        <f>+SUM(Q$5:Q27)</f>
        <v>17274.891353690284</v>
      </c>
      <c r="T27" t="str">
        <f ca="1">+INDEX('Charges_NonSlice &amp; Excl LS'!$C$4:$C$137,MATCH($A27,'Charges_NonSlice &amp; Excl LS'!$AC$4:$AC$137,0),1)</f>
        <v>Heyburn, City of</v>
      </c>
      <c r="U27" s="270">
        <f ca="1">+INDEX('Charges_NonSlice &amp; Excl LS'!$AB$4:$AB$137,MATCH($A27,'Charges_NonSlice &amp; Excl LS'!$AC$4:$AC$137,0),1)</f>
        <v>7.7312674250975821E-2</v>
      </c>
      <c r="V27" s="256">
        <f ca="1">+INDEX('Charges_NonSlice &amp; Excl LS'!$AA$4:$AA$137,MATCH($A27,'Charges_NonSlice &amp; Excl LS'!$AC$4:$AC$137,0),1)</f>
        <v>35.839854997484565</v>
      </c>
      <c r="W27" s="172">
        <f ca="1">+INDEX('Charges_NonSlice &amp; Excl LS'!$Z$4:$Z$137,MATCH($A27,'Charges_NonSlice &amp; Excl LS'!$AC$4:$AC$137,0),1)/1000</f>
        <v>41.900956872984004</v>
      </c>
      <c r="X27" s="172">
        <f ca="1">+SUM(W$5:W27)</f>
        <v>4418.0881724414166</v>
      </c>
      <c r="Z27" t="str">
        <f>+INDEX(Charges_NonSlice!$C$4:$C$137,MATCH($A27,Charges_NonSlice!$AC$4:$AC$137,0),1)</f>
        <v>Benton REA</v>
      </c>
      <c r="AA27" s="270">
        <f t="shared" si="5"/>
        <v>7.9849195271882722E-2</v>
      </c>
      <c r="AB27" s="256">
        <f>+INDEX(Charges_NonSlice!$AA$4:$AA$137,MATCH($A27,Charges_NonSlice!$AC$4:$AC$137,0),1)</f>
        <v>31.940558543610006</v>
      </c>
      <c r="AC27" s="277">
        <f t="shared" si="6"/>
        <v>29.578721439495137</v>
      </c>
      <c r="AE27" s="278" t="s">
        <v>60</v>
      </c>
      <c r="AF27" s="279">
        <v>34.253563400227961</v>
      </c>
    </row>
    <row r="28" spans="1:32" x14ac:dyDescent="0.25">
      <c r="A28">
        <f t="shared" si="4"/>
        <v>24</v>
      </c>
      <c r="B28" t="str">
        <f>+INDEX('Charges_Including Slice and LS'!$C$4:$C$137,MATCH($A28,'Charges_Including Slice and LS'!$AC$4:$AC$137,0),1)</f>
        <v>Surprise Valley Elec Coop</v>
      </c>
      <c r="C28" s="270">
        <f>+INDEX('Charges_Including Slice and LS'!$AB$4:$AB$137,MATCH($A28,'Charges_Including Slice and LS'!$AC$4:$AC$137,0),1)</f>
        <v>7.2302714298994708E-2</v>
      </c>
      <c r="D28" s="256">
        <f>+INDEX('Charges_Including Slice and LS'!$AA$4:$AA$137,MATCH($A28,'Charges_Including Slice and LS'!$AC$4:$AC$137,0),1)</f>
        <v>29.061449759758993</v>
      </c>
      <c r="E28" s="172">
        <f>+INDEX('Charges_Including Slice and LS'!$Z$4:$Z$137,MATCH($A28,'Charges_Including Slice and LS'!$AC$4:$AC$137,0),1)/1000</f>
        <v>159.09720133438782</v>
      </c>
      <c r="F28" s="172">
        <f>+SUM(E$5:E28)</f>
        <v>10791.501194908958</v>
      </c>
      <c r="H28" t="str">
        <f>+INDEX(Charges_NonSlice!$C$4:$C$137,MATCH($A28,Charges_NonSlice!$AC$4:$AC$137,0),1)</f>
        <v>McMinnville, City of</v>
      </c>
      <c r="I28" s="270">
        <f>+INDEX(Charges_NonSlice!$AB$4:$AB$137,MATCH($A28,Charges_NonSlice!$AC$4:$AC$137,0),1)</f>
        <v>7.4843548004598581E-2</v>
      </c>
      <c r="J28" s="256">
        <f>+INDEX(Charges_NonSlice!$AA$4:$AA$137,MATCH($A28,Charges_NonSlice!$AC$4:$AC$137,0),1)</f>
        <v>35.585336900277753</v>
      </c>
      <c r="K28" s="172">
        <f>+INDEX(Charges_NonSlice!$Z$4:$Z$137,MATCH($A28,Charges_NonSlice!$AC$4:$AC$137,0),1)/1000</f>
        <v>766.02931480537654</v>
      </c>
      <c r="L28" s="172">
        <f>+SUM(K$5:K28)</f>
        <v>13646.727624788733</v>
      </c>
      <c r="N28" t="str">
        <f ca="1">+INDEX('Charges_NonSlice &amp; Excl LS'!$C$4:$C$137,MATCH($A28,'Charges_NonSlice &amp; Excl LS'!$AC$4:$AC$137,0),1)</f>
        <v>Columbia River PUD</v>
      </c>
      <c r="O28" s="270">
        <f>+INDEX('Charges_NonSlice with Prev LS'!$AB$4:$AB$137,MATCH($A28,'Charges_NonSlice with Prev LS'!$AC$4:$AC$137,0),1)</f>
        <v>7.9821719721328677E-2</v>
      </c>
      <c r="P28" s="256">
        <f>+INDEX('Charges_NonSlice with Prev LS'!$AA$4:$AA$137,MATCH($A28,'Charges_NonSlice with Prev LS'!$AC$4:$AC$137,0),1)</f>
        <v>36.343185727870278</v>
      </c>
      <c r="Q28" s="172">
        <f>+INDEX('Charges_NonSlice with Prev LS'!$Z$4:$Z$137,MATCH($A28,'Charges_NonSlice with Prev LS'!$AC$4:$AC$137,0),1)/1000</f>
        <v>251.71589959248439</v>
      </c>
      <c r="R28" s="172">
        <f>+SUM(Q$5:Q28)</f>
        <v>17526.607253282767</v>
      </c>
      <c r="T28" t="str">
        <f ca="1">+INDEX('Charges_NonSlice &amp; Excl LS'!$C$4:$C$137,MATCH($A28,'Charges_NonSlice &amp; Excl LS'!$AC$4:$AC$137,0),1)</f>
        <v>Columbia River PUD</v>
      </c>
      <c r="U28" s="270">
        <f ca="1">+INDEX('Charges_NonSlice &amp; Excl LS'!$AB$4:$AB$137,MATCH($A28,'Charges_NonSlice &amp; Excl LS'!$AC$4:$AC$137,0),1)</f>
        <v>7.7302460200250125E-2</v>
      </c>
      <c r="V28" s="256">
        <f ca="1">+INDEX('Charges_NonSlice &amp; Excl LS'!$AA$4:$AA$137,MATCH($A28,'Charges_NonSlice &amp; Excl LS'!$AC$4:$AC$137,0),1)</f>
        <v>36.647897897694676</v>
      </c>
      <c r="W28" s="172">
        <f ca="1">+INDEX('Charges_NonSlice &amp; Excl LS'!$Z$4:$Z$137,MATCH($A28,'Charges_NonSlice &amp; Excl LS'!$AC$4:$AC$137,0),1)/1000</f>
        <v>491.50662762045602</v>
      </c>
      <c r="X28" s="172">
        <f ca="1">+SUM(W$5:W28)</f>
        <v>4909.5948000618728</v>
      </c>
      <c r="Z28" t="str">
        <f>+INDEX(Charges_NonSlice!$C$4:$C$137,MATCH($A28,Charges_NonSlice!$AC$4:$AC$137,0),1)</f>
        <v>McMinnville, City of</v>
      </c>
      <c r="AA28" s="270">
        <f t="shared" si="5"/>
        <v>5.0825296463905101E-2</v>
      </c>
      <c r="AB28" s="256">
        <f>+INDEX(Charges_NonSlice!$AA$4:$AA$137,MATCH($A28,Charges_NonSlice!$AC$4:$AC$137,0),1)</f>
        <v>35.585336900277753</v>
      </c>
      <c r="AC28" s="277">
        <f t="shared" si="6"/>
        <v>33.864179916513912</v>
      </c>
      <c r="AE28" s="278" t="s">
        <v>25</v>
      </c>
      <c r="AF28" s="279">
        <v>34.504721148960193</v>
      </c>
    </row>
    <row r="29" spans="1:32" x14ac:dyDescent="0.25">
      <c r="A29">
        <f t="shared" si="4"/>
        <v>25</v>
      </c>
      <c r="B29" t="str">
        <f>+INDEX('Charges_Including Slice and LS'!$C$4:$C$137,MATCH($A29,'Charges_Including Slice and LS'!$AC$4:$AC$137,0),1)</f>
        <v>Cowlitz County PUD #1</v>
      </c>
      <c r="C29" s="270">
        <f>+INDEX('Charges_Including Slice and LS'!$AB$4:$AB$137,MATCH($A29,'Charges_Including Slice and LS'!$AC$4:$AC$137,0),1)</f>
        <v>7.1987775104229712E-2</v>
      </c>
      <c r="D29" s="256">
        <f>+INDEX('Charges_Including Slice and LS'!$AA$4:$AA$137,MATCH($A29,'Charges_Including Slice and LS'!$AC$4:$AC$137,0),1)</f>
        <v>37.376479505366277</v>
      </c>
      <c r="E29" s="172">
        <f>+INDEX('Charges_Including Slice and LS'!$Z$4:$Z$137,MATCH($A29,'Charges_Including Slice and LS'!$AC$4:$AC$137,0),1)/1000</f>
        <v>4777.0905696431746</v>
      </c>
      <c r="F29" s="172">
        <f>+SUM(E$5:E29)</f>
        <v>15568.591764552133</v>
      </c>
      <c r="H29" t="str">
        <f>+INDEX(Charges_NonSlice!$C$4:$C$137,MATCH($A29,Charges_NonSlice!$AC$4:$AC$137,0),1)</f>
        <v>Southside Elec Lines</v>
      </c>
      <c r="I29" s="270">
        <f>+INDEX(Charges_NonSlice!$AB$4:$AB$137,MATCH($A29,Charges_NonSlice!$AC$4:$AC$137,0),1)</f>
        <v>7.4586320487486368E-2</v>
      </c>
      <c r="J29" s="256">
        <f>+INDEX(Charges_NonSlice!$AA$4:$AA$137,MATCH($A29,Charges_NonSlice!$AC$4:$AC$137,0),1)</f>
        <v>30.059486653574684</v>
      </c>
      <c r="K29" s="172">
        <f>+INDEX(Charges_NonSlice!$Z$4:$Z$137,MATCH($A29,Charges_NonSlice!$AC$4:$AC$137,0),1)/1000</f>
        <v>60.539412138505284</v>
      </c>
      <c r="L29" s="172">
        <f>+SUM(K$5:K29)</f>
        <v>13707.267036927238</v>
      </c>
      <c r="N29" t="str">
        <f ca="1">+INDEX('Charges_NonSlice &amp; Excl LS'!$C$4:$C$137,MATCH($A29,'Charges_NonSlice &amp; Excl LS'!$AC$4:$AC$137,0),1)</f>
        <v>Hermiston, City of</v>
      </c>
      <c r="O29" s="270">
        <f>+INDEX('Charges_NonSlice with Prev LS'!$AB$4:$AB$137,MATCH($A29,'Charges_NonSlice with Prev LS'!$AC$4:$AC$137,0),1)</f>
        <v>7.9776018632892409E-2</v>
      </c>
      <c r="P29" s="256">
        <f>+INDEX('Charges_NonSlice with Prev LS'!$AA$4:$AA$137,MATCH($A29,'Charges_NonSlice with Prev LS'!$AC$4:$AC$137,0),1)</f>
        <v>34.768670171068699</v>
      </c>
      <c r="Q29" s="172">
        <f>+INDEX('Charges_NonSlice with Prev LS'!$Z$4:$Z$137,MATCH($A29,'Charges_NonSlice with Prev LS'!$AC$4:$AC$137,0),1)/1000</f>
        <v>546.592426017766</v>
      </c>
      <c r="R29" s="172">
        <f>+SUM(Q$5:Q29)</f>
        <v>18073.199679300535</v>
      </c>
      <c r="T29" t="str">
        <f ca="1">+INDEX('Charges_NonSlice &amp; Excl LS'!$C$4:$C$137,MATCH($A29,'Charges_NonSlice &amp; Excl LS'!$AC$4:$AC$137,0),1)</f>
        <v>Hermiston, City of</v>
      </c>
      <c r="U29" s="270">
        <f ca="1">+INDEX('Charges_NonSlice &amp; Excl LS'!$AB$4:$AB$137,MATCH($A29,'Charges_NonSlice &amp; Excl LS'!$AC$4:$AC$137,0),1)</f>
        <v>7.7202959837608692E-2</v>
      </c>
      <c r="V29" s="256">
        <f ca="1">+INDEX('Charges_NonSlice &amp; Excl LS'!$AA$4:$AA$137,MATCH($A29,'Charges_NonSlice &amp; Excl LS'!$AC$4:$AC$137,0),1)</f>
        <v>35.887346943970329</v>
      </c>
      <c r="W29" s="172">
        <f ca="1">+INDEX('Charges_NonSlice &amp; Excl LS'!$Z$4:$Z$137,MATCH($A29,'Charges_NonSlice &amp; Excl LS'!$AC$4:$AC$137,0),1)/1000</f>
        <v>109.78529148187201</v>
      </c>
      <c r="X29" s="172">
        <f ca="1">+SUM(W$5:W29)</f>
        <v>5019.380091543745</v>
      </c>
      <c r="Z29" t="str">
        <f>+INDEX(Charges_NonSlice!$C$4:$C$137,MATCH($A29,Charges_NonSlice!$AC$4:$AC$137,0),1)</f>
        <v>Southside Elec Lines</v>
      </c>
      <c r="AA29" s="270">
        <f t="shared" si="5"/>
        <v>8.399311651134278E-2</v>
      </c>
      <c r="AB29" s="256">
        <f>+INDEX(Charges_NonSlice!$AA$4:$AA$137,MATCH($A29,Charges_NonSlice!$AC$4:$AC$137,0),1)</f>
        <v>30.059486653574684</v>
      </c>
      <c r="AC29" s="277">
        <f t="shared" si="6"/>
        <v>27.730329829322439</v>
      </c>
      <c r="AE29" s="278" t="s">
        <v>83</v>
      </c>
      <c r="AF29" s="279">
        <v>30.557919117965398</v>
      </c>
    </row>
    <row r="30" spans="1:32" x14ac:dyDescent="0.25">
      <c r="A30">
        <f t="shared" si="4"/>
        <v>26</v>
      </c>
      <c r="B30" t="str">
        <f>+INDEX('Charges_Including Slice and LS'!$C$4:$C$137,MATCH($A30,'Charges_Including Slice and LS'!$AC$4:$AC$137,0),1)</f>
        <v>Sumas, Town of</v>
      </c>
      <c r="C30" s="270">
        <f>+INDEX('Charges_Including Slice and LS'!$AB$4:$AB$137,MATCH($A30,'Charges_Including Slice and LS'!$AC$4:$AC$137,0),1)</f>
        <v>7.1873631336719868E-2</v>
      </c>
      <c r="D30" s="256">
        <f>+INDEX('Charges_Including Slice and LS'!$AA$4:$AA$137,MATCH($A30,'Charges_Including Slice and LS'!$AC$4:$AC$137,0),1)</f>
        <v>36.228458498187202</v>
      </c>
      <c r="E30" s="172">
        <f>+INDEX('Charges_Including Slice and LS'!$Z$4:$Z$137,MATCH($A30,'Charges_Including Slice and LS'!$AC$4:$AC$137,0),1)/1000</f>
        <v>32.048457074573108</v>
      </c>
      <c r="F30" s="172">
        <f>+SUM(E$5:E30)</f>
        <v>15600.640221626707</v>
      </c>
      <c r="H30" t="str">
        <f>+INDEX(Charges_NonSlice!$C$4:$C$137,MATCH($A30,Charges_NonSlice!$AC$4:$AC$137,0),1)</f>
        <v>U.S. Airforce Base, Fairchild</v>
      </c>
      <c r="I30" s="270">
        <f>+INDEX(Charges_NonSlice!$AB$4:$AB$137,MATCH($A30,Charges_NonSlice!$AC$4:$AC$137,0),1)</f>
        <v>7.3858042244226541E-2</v>
      </c>
      <c r="J30" s="256">
        <f>+INDEX(Charges_NonSlice!$AA$4:$AA$137,MATCH($A30,Charges_NonSlice!$AC$4:$AC$137,0),1)</f>
        <v>36.690011223197665</v>
      </c>
      <c r="K30" s="172">
        <f>+INDEX(Charges_NonSlice!$Z$4:$Z$137,MATCH($A30,Charges_NonSlice!$AC$4:$AC$137,0),1)/1000</f>
        <v>48.991874117252316</v>
      </c>
      <c r="L30" s="172">
        <f>+SUM(K$5:K30)</f>
        <v>13756.25891104449</v>
      </c>
      <c r="N30" t="str">
        <f ca="1">+INDEX('Charges_NonSlice &amp; Excl LS'!$C$4:$C$137,MATCH($A30,'Charges_NonSlice &amp; Excl LS'!$AC$4:$AC$137,0),1)</f>
        <v>Canby, City of</v>
      </c>
      <c r="O30" s="270">
        <f>+INDEX('Charges_NonSlice with Prev LS'!$AB$4:$AB$137,MATCH($A30,'Charges_NonSlice with Prev LS'!$AC$4:$AC$137,0),1)</f>
        <v>7.9752091261914515E-2</v>
      </c>
      <c r="P30" s="256">
        <f>+INDEX('Charges_NonSlice with Prev LS'!$AA$4:$AA$137,MATCH($A30,'Charges_NonSlice with Prev LS'!$AC$4:$AC$137,0),1)</f>
        <v>36.964096461437933</v>
      </c>
      <c r="Q30" s="172">
        <f>+INDEX('Charges_NonSlice with Prev LS'!$Z$4:$Z$137,MATCH($A30,'Charges_NonSlice with Prev LS'!$AC$4:$AC$137,0),1)/1000</f>
        <v>25.853674060813535</v>
      </c>
      <c r="R30" s="172">
        <f>+SUM(Q$5:Q30)</f>
        <v>18099.053353361349</v>
      </c>
      <c r="T30" t="str">
        <f ca="1">+INDEX('Charges_NonSlice &amp; Excl LS'!$C$4:$C$137,MATCH($A30,'Charges_NonSlice &amp; Excl LS'!$AC$4:$AC$137,0),1)</f>
        <v>Canby, City of</v>
      </c>
      <c r="U30" s="270">
        <f ca="1">+INDEX('Charges_NonSlice &amp; Excl LS'!$AB$4:$AB$137,MATCH($A30,'Charges_NonSlice &amp; Excl LS'!$AC$4:$AC$137,0),1)</f>
        <v>7.7199170303222805E-2</v>
      </c>
      <c r="V30" s="256">
        <f ca="1">+INDEX('Charges_NonSlice &amp; Excl LS'!$AA$4:$AA$137,MATCH($A30,'Charges_NonSlice &amp; Excl LS'!$AC$4:$AC$137,0),1)</f>
        <v>36.672874627708758</v>
      </c>
      <c r="W30" s="172">
        <f ca="1">+INDEX('Charges_NonSlice &amp; Excl LS'!$Z$4:$Z$137,MATCH($A30,'Charges_NonSlice &amp; Excl LS'!$AC$4:$AC$137,0),1)/1000</f>
        <v>176.65752568319999</v>
      </c>
      <c r="X30" s="172">
        <f ca="1">+SUM(W$5:W30)</f>
        <v>5196.0376172269453</v>
      </c>
      <c r="Z30" t="str">
        <f>+INDEX(Charges_NonSlice!$C$4:$C$137,MATCH($A30,Charges_NonSlice!$AC$4:$AC$137,0),1)</f>
        <v>U.S. Airforce Base, Fairchild</v>
      </c>
      <c r="AA30" s="270">
        <f t="shared" si="5"/>
        <v>7.12872388069834E-2</v>
      </c>
      <c r="AB30" s="256">
        <f>+INDEX(Charges_NonSlice!$AA$4:$AA$137,MATCH($A30,Charges_NonSlice!$AC$4:$AC$137,0),1)</f>
        <v>36.690011223197665</v>
      </c>
      <c r="AC30" s="277">
        <f t="shared" si="6"/>
        <v>34.248528213643922</v>
      </c>
      <c r="AE30" s="278" t="s">
        <v>99</v>
      </c>
      <c r="AF30" s="279">
        <v>33.286793693672564</v>
      </c>
    </row>
    <row r="31" spans="1:32" x14ac:dyDescent="0.25">
      <c r="A31">
        <f t="shared" si="4"/>
        <v>27</v>
      </c>
      <c r="B31" t="str">
        <f>+INDEX('Charges_Including Slice and LS'!$C$4:$C$137,MATCH($A31,'Charges_Including Slice and LS'!$AC$4:$AC$137,0),1)</f>
        <v>Clatskanie PUD</v>
      </c>
      <c r="C31" s="270">
        <f>+INDEX('Charges_Including Slice and LS'!$AB$4:$AB$137,MATCH($A31,'Charges_Including Slice and LS'!$AC$4:$AC$137,0),1)</f>
        <v>7.1768311615000746E-2</v>
      </c>
      <c r="D31" s="256">
        <f>+INDEX('Charges_Including Slice and LS'!$AA$4:$AA$137,MATCH($A31,'Charges_Including Slice and LS'!$AC$4:$AC$137,0),1)</f>
        <v>37.626726073578411</v>
      </c>
      <c r="E31" s="172">
        <f>+INDEX('Charges_Including Slice and LS'!$Z$4:$Z$137,MATCH($A31,'Charges_Including Slice and LS'!$AC$4:$AC$137,0),1)/1000</f>
        <v>807.53069366908403</v>
      </c>
      <c r="F31" s="172">
        <f>+SUM(E$5:E31)</f>
        <v>16408.170915295792</v>
      </c>
      <c r="H31" t="str">
        <f>+INDEX(Charges_NonSlice!$C$4:$C$137,MATCH($A31,Charges_NonSlice!$AC$4:$AC$137,0),1)</f>
        <v>Surprise Valley Elec Coop</v>
      </c>
      <c r="I31" s="270">
        <f>+INDEX(Charges_NonSlice!$AB$4:$AB$137,MATCH($A31,Charges_NonSlice!$AC$4:$AC$137,0),1)</f>
        <v>7.2302714298994708E-2</v>
      </c>
      <c r="J31" s="256">
        <f>+INDEX(Charges_NonSlice!$AA$4:$AA$137,MATCH($A31,Charges_NonSlice!$AC$4:$AC$137,0),1)</f>
        <v>29.061449759758993</v>
      </c>
      <c r="K31" s="172">
        <f>+INDEX(Charges_NonSlice!$Z$4:$Z$137,MATCH($A31,Charges_NonSlice!$AC$4:$AC$137,0),1)/1000</f>
        <v>159.09720133438782</v>
      </c>
      <c r="L31" s="172">
        <f>+SUM(K$5:K31)</f>
        <v>13915.356112378877</v>
      </c>
      <c r="N31" t="str">
        <f ca="1">+INDEX('Charges_NonSlice &amp; Excl LS'!$C$4:$C$137,MATCH($A31,'Charges_NonSlice &amp; Excl LS'!$AC$4:$AC$137,0),1)</f>
        <v>Soda Springs, City of</v>
      </c>
      <c r="O31" s="270">
        <f>+INDEX('Charges_NonSlice with Prev LS'!$AB$4:$AB$137,MATCH($A31,'Charges_NonSlice with Prev LS'!$AC$4:$AC$137,0),1)</f>
        <v>7.9726803158374659E-2</v>
      </c>
      <c r="P31" s="256">
        <f>+INDEX('Charges_NonSlice with Prev LS'!$AA$4:$AA$137,MATCH($A31,'Charges_NonSlice with Prev LS'!$AC$4:$AC$137,0),1)</f>
        <v>34.809904325342387</v>
      </c>
      <c r="Q31" s="172">
        <f>+INDEX('Charges_NonSlice with Prev LS'!$Z$4:$Z$137,MATCH($A31,'Charges_NonSlice with Prev LS'!$AC$4:$AC$137,0),1)/1000</f>
        <v>992.05980373180114</v>
      </c>
      <c r="R31" s="172">
        <f>+SUM(Q$5:Q31)</f>
        <v>19091.11315709315</v>
      </c>
      <c r="T31" t="str">
        <f ca="1">+INDEX('Charges_NonSlice &amp; Excl LS'!$C$4:$C$137,MATCH($A31,'Charges_NonSlice &amp; Excl LS'!$AC$4:$AC$137,0),1)</f>
        <v>Soda Springs, City of</v>
      </c>
      <c r="U31" s="270">
        <f ca="1">+INDEX('Charges_NonSlice &amp; Excl LS'!$AB$4:$AB$137,MATCH($A31,'Charges_NonSlice &amp; Excl LS'!$AC$4:$AC$137,0),1)</f>
        <v>7.7187736870816565E-2</v>
      </c>
      <c r="V31" s="256">
        <f ca="1">+INDEX('Charges_NonSlice &amp; Excl LS'!$AA$4:$AA$137,MATCH($A31,'Charges_NonSlice &amp; Excl LS'!$AC$4:$AC$137,0),1)</f>
        <v>36.246621548376993</v>
      </c>
      <c r="W31" s="172">
        <f ca="1">+INDEX('Charges_NonSlice &amp; Excl LS'!$Z$4:$Z$137,MATCH($A31,'Charges_NonSlice &amp; Excl LS'!$AC$4:$AC$137,0),1)/1000</f>
        <v>25.836163131168</v>
      </c>
      <c r="X31" s="172">
        <f ca="1">+SUM(W$5:W31)</f>
        <v>5221.8737803581134</v>
      </c>
      <c r="Z31" t="str">
        <f>+INDEX(Charges_NonSlice!$C$4:$C$137,MATCH($A31,Charges_NonSlice!$AC$4:$AC$137,0),1)</f>
        <v>Surprise Valley Elec Coop</v>
      </c>
      <c r="AA31" s="270">
        <f t="shared" si="5"/>
        <v>8.113716833212492E-2</v>
      </c>
      <c r="AB31" s="256">
        <f>+INDEX(Charges_NonSlice!$AA$4:$AA$137,MATCH($A31,Charges_NonSlice!$AC$4:$AC$137,0),1)</f>
        <v>29.061449759758993</v>
      </c>
      <c r="AC31" s="277">
        <f t="shared" si="6"/>
        <v>26.880446451204911</v>
      </c>
      <c r="AE31" s="278" t="s">
        <v>39</v>
      </c>
      <c r="AF31" s="279">
        <v>32.783174200075486</v>
      </c>
    </row>
    <row r="32" spans="1:32" x14ac:dyDescent="0.25">
      <c r="A32">
        <f t="shared" si="4"/>
        <v>28</v>
      </c>
      <c r="B32" t="str">
        <f>+INDEX('Charges_Including Slice and LS'!$C$4:$C$137,MATCH($A32,'Charges_Including Slice and LS'!$AC$4:$AC$137,0),1)</f>
        <v>Benton County PUD #1</v>
      </c>
      <c r="C32" s="270">
        <f>+INDEX('Charges_Including Slice and LS'!$AB$4:$AB$137,MATCH($A32,'Charges_Including Slice and LS'!$AC$4:$AC$137,0),1)</f>
        <v>7.1701859076036101E-2</v>
      </c>
      <c r="D32" s="256">
        <f>+INDEX('Charges_Including Slice and LS'!$AA$4:$AA$137,MATCH($A32,'Charges_Including Slice and LS'!$AC$4:$AC$137,0),1)</f>
        <v>34.978166200208513</v>
      </c>
      <c r="E32" s="172">
        <f>+INDEX('Charges_Including Slice and LS'!$Z$4:$Z$137,MATCH($A32,'Charges_Including Slice and LS'!$AC$4:$AC$137,0),1)/1000</f>
        <v>1753.4357329815798</v>
      </c>
      <c r="F32" s="172">
        <f>+SUM(E$5:E32)</f>
        <v>18161.606648277371</v>
      </c>
      <c r="H32" t="str">
        <f>+INDEX(Charges_NonSlice!$C$4:$C$137,MATCH($A32,Charges_NonSlice!$AC$4:$AC$137,0),1)</f>
        <v>Sumas, Town of</v>
      </c>
      <c r="I32" s="270">
        <f>+INDEX(Charges_NonSlice!$AB$4:$AB$137,MATCH($A32,Charges_NonSlice!$AC$4:$AC$137,0),1)</f>
        <v>7.1873631336719868E-2</v>
      </c>
      <c r="J32" s="256">
        <f>+INDEX(Charges_NonSlice!$AA$4:$AA$137,MATCH($A32,Charges_NonSlice!$AC$4:$AC$137,0),1)</f>
        <v>36.228458498187202</v>
      </c>
      <c r="K32" s="172">
        <f>+INDEX(Charges_NonSlice!$Z$4:$Z$137,MATCH($A32,Charges_NonSlice!$AC$4:$AC$137,0),1)/1000</f>
        <v>32.048457074573108</v>
      </c>
      <c r="L32" s="172">
        <f>+SUM(K$5:K32)</f>
        <v>13947.404569453451</v>
      </c>
      <c r="N32" t="str">
        <f ca="1">+INDEX('Charges_NonSlice &amp; Excl LS'!$C$4:$C$137,MATCH($A32,'Charges_NonSlice &amp; Excl LS'!$AC$4:$AC$137,0),1)</f>
        <v>Burley, City of</v>
      </c>
      <c r="O32" s="270">
        <f>+INDEX('Charges_NonSlice with Prev LS'!$AB$4:$AB$137,MATCH($A32,'Charges_NonSlice with Prev LS'!$AC$4:$AC$137,0),1)</f>
        <v>7.9711737725030263E-2</v>
      </c>
      <c r="P32" s="256">
        <f>+INDEX('Charges_NonSlice with Prev LS'!$AA$4:$AA$137,MATCH($A32,'Charges_NonSlice with Prev LS'!$AC$4:$AC$137,0),1)</f>
        <v>34.806675470414127</v>
      </c>
      <c r="Q32" s="172">
        <f>+INDEX('Charges_NonSlice with Prev LS'!$Z$4:$Z$137,MATCH($A32,'Charges_NonSlice with Prev LS'!$AC$4:$AC$137,0),1)/1000</f>
        <v>1262.6107043864704</v>
      </c>
      <c r="R32" s="172">
        <f>+SUM(Q$5:Q32)</f>
        <v>20353.723861479622</v>
      </c>
      <c r="T32" t="str">
        <f ca="1">+INDEX('Charges_NonSlice &amp; Excl LS'!$C$4:$C$137,MATCH($A32,'Charges_NonSlice &amp; Excl LS'!$AC$4:$AC$137,0),1)</f>
        <v>Burley, City of</v>
      </c>
      <c r="U32" s="270">
        <f ca="1">+INDEX('Charges_NonSlice &amp; Excl LS'!$AB$4:$AB$137,MATCH($A32,'Charges_NonSlice &amp; Excl LS'!$AC$4:$AC$137,0),1)</f>
        <v>7.7161657566414729E-2</v>
      </c>
      <c r="V32" s="256">
        <f ca="1">+INDEX('Charges_NonSlice &amp; Excl LS'!$AA$4:$AA$137,MATCH($A32,'Charges_NonSlice &amp; Excl LS'!$AC$4:$AC$137,0),1)</f>
        <v>35.906662874985045</v>
      </c>
      <c r="W32" s="172">
        <f ca="1">+INDEX('Charges_NonSlice &amp; Excl LS'!$Z$4:$Z$137,MATCH($A32,'Charges_NonSlice &amp; Excl LS'!$AC$4:$AC$137,0),1)/1000</f>
        <v>120.79571712775198</v>
      </c>
      <c r="X32" s="172">
        <f ca="1">+SUM(W$5:W32)</f>
        <v>5342.6694974858656</v>
      </c>
      <c r="Z32" t="str">
        <f>+INDEX(Charges_NonSlice!$C$4:$C$137,MATCH($A32,Charges_NonSlice!$AC$4:$AC$137,0),1)</f>
        <v>Sumas, Town of</v>
      </c>
      <c r="AA32" s="270">
        <f t="shared" si="5"/>
        <v>7.5953356628333912E-2</v>
      </c>
      <c r="AB32" s="256">
        <f>+INDEX(Charges_NonSlice!$AA$4:$AA$137,MATCH($A32,Charges_NonSlice!$AC$4:$AC$137,0),1)</f>
        <v>36.228458498187202</v>
      </c>
      <c r="AC32" s="277">
        <f t="shared" si="6"/>
        <v>33.671030695712197</v>
      </c>
      <c r="AE32" s="278" t="s">
        <v>41</v>
      </c>
      <c r="AF32" s="279">
        <v>34.343159122420396</v>
      </c>
    </row>
    <row r="33" spans="1:32" x14ac:dyDescent="0.25">
      <c r="A33">
        <f t="shared" si="4"/>
        <v>29</v>
      </c>
      <c r="B33" t="str">
        <f>+INDEX('Charges_Including Slice and LS'!$C$4:$C$137,MATCH($A33,'Charges_Including Slice and LS'!$AC$4:$AC$137,0),1)</f>
        <v>Riverside Elec Coop</v>
      </c>
      <c r="C33" s="270">
        <f>+INDEX('Charges_Including Slice and LS'!$AB$4:$AB$137,MATCH($A33,'Charges_Including Slice and LS'!$AC$4:$AC$137,0),1)</f>
        <v>7.1536459039883482E-2</v>
      </c>
      <c r="D33" s="256">
        <f>+INDEX('Charges_Including Slice and LS'!$AA$4:$AA$137,MATCH($A33,'Charges_Including Slice and LS'!$AC$4:$AC$137,0),1)</f>
        <v>32.232118533599241</v>
      </c>
      <c r="E33" s="172">
        <f>+INDEX('Charges_Including Slice and LS'!$Z$4:$Z$137,MATCH($A33,'Charges_Including Slice and LS'!$AC$4:$AC$137,0),1)/1000</f>
        <v>21.583647048569976</v>
      </c>
      <c r="F33" s="172">
        <f>+SUM(E$5:E33)</f>
        <v>18183.190295325941</v>
      </c>
      <c r="H33" t="str">
        <f>+INDEX(Charges_NonSlice!$C$4:$C$137,MATCH($A33,Charges_NonSlice!$AC$4:$AC$137,0),1)</f>
        <v>Riverside Elec Coop</v>
      </c>
      <c r="I33" s="270">
        <f>+INDEX(Charges_NonSlice!$AB$4:$AB$137,MATCH($A33,Charges_NonSlice!$AC$4:$AC$137,0),1)</f>
        <v>7.1536459039883482E-2</v>
      </c>
      <c r="J33" s="256">
        <f>+INDEX(Charges_NonSlice!$AA$4:$AA$137,MATCH($A33,Charges_NonSlice!$AC$4:$AC$137,0),1)</f>
        <v>32.232118533599241</v>
      </c>
      <c r="K33" s="172">
        <f>+INDEX(Charges_NonSlice!$Z$4:$Z$137,MATCH($A33,Charges_NonSlice!$AC$4:$AC$137,0),1)/1000</f>
        <v>21.583647048569976</v>
      </c>
      <c r="L33" s="172">
        <f>+SUM(K$5:K33)</f>
        <v>13968.988216502021</v>
      </c>
      <c r="N33" t="str">
        <f ca="1">+INDEX('Charges_NonSlice &amp; Excl LS'!$C$4:$C$137,MATCH($A33,'Charges_NonSlice &amp; Excl LS'!$AC$4:$AC$137,0),1)</f>
        <v>Chewelah, City of</v>
      </c>
      <c r="O33" s="270">
        <f>+INDEX('Charges_NonSlice with Prev LS'!$AB$4:$AB$137,MATCH($A33,'Charges_NonSlice with Prev LS'!$AC$4:$AC$137,0),1)</f>
        <v>7.9531877331863177E-2</v>
      </c>
      <c r="P33" s="256">
        <f>+INDEX('Charges_NonSlice with Prev LS'!$AA$4:$AA$137,MATCH($A33,'Charges_NonSlice with Prev LS'!$AC$4:$AC$137,0),1)</f>
        <v>36.998326428565981</v>
      </c>
      <c r="Q33" s="172">
        <f>+INDEX('Charges_NonSlice with Prev LS'!$Z$4:$Z$137,MATCH($A33,'Charges_NonSlice with Prev LS'!$AC$4:$AC$137,0),1)/1000</f>
        <v>16.583573039199607</v>
      </c>
      <c r="R33" s="172">
        <f>+SUM(Q$5:Q33)</f>
        <v>20370.307434518822</v>
      </c>
      <c r="T33" t="str">
        <f ca="1">+INDEX('Charges_NonSlice &amp; Excl LS'!$C$4:$C$137,MATCH($A33,'Charges_NonSlice &amp; Excl LS'!$AC$4:$AC$137,0),1)</f>
        <v>Chewelah, City of</v>
      </c>
      <c r="U33" s="270">
        <f ca="1">+INDEX('Charges_NonSlice &amp; Excl LS'!$AB$4:$AB$137,MATCH($A33,'Charges_NonSlice &amp; Excl LS'!$AC$4:$AC$137,0),1)</f>
        <v>7.7106527642331363E-2</v>
      </c>
      <c r="V33" s="256">
        <f ca="1">+INDEX('Charges_NonSlice &amp; Excl LS'!$AA$4:$AA$137,MATCH($A33,'Charges_NonSlice &amp; Excl LS'!$AC$4:$AC$137,0),1)</f>
        <v>35.789911437654034</v>
      </c>
      <c r="W33" s="172">
        <f ca="1">+INDEX('Charges_NonSlice &amp; Excl LS'!$Z$4:$Z$137,MATCH($A33,'Charges_NonSlice &amp; Excl LS'!$AC$4:$AC$137,0),1)/1000</f>
        <v>22.891871036447998</v>
      </c>
      <c r="X33" s="172">
        <f ca="1">+SUM(W$5:W33)</f>
        <v>5365.5613685223134</v>
      </c>
      <c r="Z33" t="str">
        <f>+INDEX(Charges_NonSlice!$C$4:$C$137,MATCH($A33,Charges_NonSlice!$AC$4:$AC$137,0),1)</f>
        <v>Riverside Elec Coop</v>
      </c>
      <c r="AA33" s="270">
        <f t="shared" si="5"/>
        <v>7.2427176849993335E-2</v>
      </c>
      <c r="AB33" s="256">
        <f>+INDEX(Charges_NonSlice!$AA$4:$AA$137,MATCH($A33,Charges_NonSlice!$AC$4:$AC$137,0),1)</f>
        <v>32.232118533599241</v>
      </c>
      <c r="AC33" s="277">
        <f t="shared" si="6"/>
        <v>30.055298139938632</v>
      </c>
      <c r="AE33" s="278" t="s">
        <v>19</v>
      </c>
      <c r="AF33" s="279">
        <v>34.074337485224582</v>
      </c>
    </row>
    <row r="34" spans="1:32" x14ac:dyDescent="0.25">
      <c r="A34">
        <f t="shared" si="4"/>
        <v>30</v>
      </c>
      <c r="B34" t="str">
        <f>+INDEX('Charges_Including Slice and LS'!$C$4:$C$137,MATCH($A34,'Charges_Including Slice and LS'!$AC$4:$AC$137,0),1)</f>
        <v>U.S. Naval Submarine Base, Bangor</v>
      </c>
      <c r="C34" s="270">
        <f>+INDEX('Charges_Including Slice and LS'!$AB$4:$AB$137,MATCH($A34,'Charges_Including Slice and LS'!$AC$4:$AC$137,0),1)</f>
        <v>7.113862570469176E-2</v>
      </c>
      <c r="D34" s="256">
        <f>+INDEX('Charges_Including Slice and LS'!$AA$4:$AA$137,MATCH($A34,'Charges_Including Slice and LS'!$AC$4:$AC$137,0),1)</f>
        <v>36.035979845179071</v>
      </c>
      <c r="E34" s="172">
        <f>+INDEX('Charges_Including Slice and LS'!$Z$4:$Z$137,MATCH($A34,'Charges_Including Slice and LS'!$AC$4:$AC$137,0),1)/1000</f>
        <v>170.49943941811472</v>
      </c>
      <c r="F34" s="172">
        <f>+SUM(E$5:E34)</f>
        <v>18353.689734744057</v>
      </c>
      <c r="H34" t="str">
        <f>+INDEX(Charges_NonSlice!$C$4:$C$137,MATCH($A34,Charges_NonSlice!$AC$4:$AC$137,0),1)</f>
        <v>U.S. Naval Submarine Base, Bangor</v>
      </c>
      <c r="I34" s="270">
        <f>+INDEX(Charges_NonSlice!$AB$4:$AB$137,MATCH($A34,Charges_NonSlice!$AC$4:$AC$137,0),1)</f>
        <v>7.113862570469176E-2</v>
      </c>
      <c r="J34" s="256">
        <f>+INDEX(Charges_NonSlice!$AA$4:$AA$137,MATCH($A34,Charges_NonSlice!$AC$4:$AC$137,0),1)</f>
        <v>36.035979845179071</v>
      </c>
      <c r="K34" s="172">
        <f>+INDEX(Charges_NonSlice!$Z$4:$Z$137,MATCH($A34,Charges_NonSlice!$AC$4:$AC$137,0),1)/1000</f>
        <v>170.49943941811472</v>
      </c>
      <c r="L34" s="172">
        <f>+SUM(K$5:K34)</f>
        <v>14139.487655920135</v>
      </c>
      <c r="N34" t="str">
        <f ca="1">+INDEX('Charges_NonSlice &amp; Excl LS'!$C$4:$C$137,MATCH($A34,'Charges_NonSlice &amp; Excl LS'!$AC$4:$AC$137,0),1)</f>
        <v>U.S. Naval Station, Everett (Jim Creek)</v>
      </c>
      <c r="O34" s="270">
        <f>+INDEX('Charges_NonSlice with Prev LS'!$AB$4:$AB$137,MATCH($A34,'Charges_NonSlice with Prev LS'!$AC$4:$AC$137,0),1)</f>
        <v>7.9505988661583427E-2</v>
      </c>
      <c r="P34" s="256">
        <f>+INDEX('Charges_NonSlice with Prev LS'!$AA$4:$AA$137,MATCH($A34,'Charges_NonSlice with Prev LS'!$AC$4:$AC$137,0),1)</f>
        <v>37.807702058797162</v>
      </c>
      <c r="Q34" s="172">
        <f>+INDEX('Charges_NonSlice with Prev LS'!$Z$4:$Z$137,MATCH($A34,'Charges_NonSlice with Prev LS'!$AC$4:$AC$137,0),1)/1000</f>
        <v>1463.6136454155637</v>
      </c>
      <c r="R34" s="172">
        <f>+SUM(Q$5:Q34)</f>
        <v>21833.921079934385</v>
      </c>
      <c r="T34" t="str">
        <f ca="1">+INDEX('Charges_NonSlice &amp; Excl LS'!$C$4:$C$137,MATCH($A34,'Charges_NonSlice &amp; Excl LS'!$AC$4:$AC$137,0),1)</f>
        <v>U.S. Naval Station, Everett (Jim Creek)</v>
      </c>
      <c r="U34" s="270">
        <f ca="1">+INDEX('Charges_NonSlice &amp; Excl LS'!$AB$4:$AB$137,MATCH($A34,'Charges_NonSlice &amp; Excl LS'!$AC$4:$AC$137,0),1)</f>
        <v>7.7039324884058444E-2</v>
      </c>
      <c r="V34" s="256">
        <f ca="1">+INDEX('Charges_NonSlice &amp; Excl LS'!$AA$4:$AA$137,MATCH($A34,'Charges_NonSlice &amp; Excl LS'!$AC$4:$AC$137,0),1)</f>
        <v>36.21956846005294</v>
      </c>
      <c r="W34" s="172">
        <f ca="1">+INDEX('Charges_NonSlice &amp; Excl LS'!$Z$4:$Z$137,MATCH($A34,'Charges_NonSlice &amp; Excl LS'!$AC$4:$AC$137,0),1)/1000</f>
        <v>13.010090693543999</v>
      </c>
      <c r="X34" s="172">
        <f ca="1">+SUM(W$5:W34)</f>
        <v>5378.5714592158574</v>
      </c>
      <c r="Z34" t="str">
        <f>+INDEX(Charges_NonSlice!$C$4:$C$137,MATCH($A34,Charges_NonSlice!$AC$4:$AC$137,0),1)</f>
        <v>U.S. Naval Submarine Base, Bangor</v>
      </c>
      <c r="AA34" s="270">
        <f t="shared" si="5"/>
        <v>7.9539689911865885E-2</v>
      </c>
      <c r="AB34" s="256">
        <f>+INDEX(Charges_NonSlice!$AA$4:$AA$137,MATCH($A34,Charges_NonSlice!$AC$4:$AC$137,0),1)</f>
        <v>36.035979845179071</v>
      </c>
      <c r="AC34" s="277">
        <f t="shared" si="6"/>
        <v>33.380875369316961</v>
      </c>
      <c r="AE34" s="278" t="s">
        <v>140</v>
      </c>
      <c r="AF34" s="279"/>
    </row>
    <row r="35" spans="1:32" x14ac:dyDescent="0.25">
      <c r="A35">
        <f t="shared" si="4"/>
        <v>31</v>
      </c>
      <c r="B35" t="str">
        <f>+INDEX('Charges_Including Slice and LS'!$C$4:$C$137,MATCH($A35,'Charges_Including Slice and LS'!$AC$4:$AC$137,0),1)</f>
        <v>Nespelem Valley Elec Coop</v>
      </c>
      <c r="C35" s="270">
        <f>+INDEX('Charges_Including Slice and LS'!$AB$4:$AB$137,MATCH($A35,'Charges_Including Slice and LS'!$AC$4:$AC$137,0),1)</f>
        <v>7.0888262409546599E-2</v>
      </c>
      <c r="D35" s="256">
        <f>+INDEX('Charges_Including Slice and LS'!$AA$4:$AA$137,MATCH($A35,'Charges_Including Slice and LS'!$AC$4:$AC$137,0),1)</f>
        <v>32.410734756260531</v>
      </c>
      <c r="E35" s="172">
        <f>+INDEX('Charges_Including Slice and LS'!$Z$4:$Z$137,MATCH($A35,'Charges_Including Slice and LS'!$AC$4:$AC$137,0),1)/1000</f>
        <v>59.288530120414265</v>
      </c>
      <c r="F35" s="172">
        <f>+SUM(E$5:E35)</f>
        <v>18412.978264864472</v>
      </c>
      <c r="H35" t="str">
        <f>+INDEX(Charges_NonSlice!$C$4:$C$137,MATCH($A35,Charges_NonSlice!$AC$4:$AC$137,0),1)</f>
        <v>Nespelem Valley Elec Coop</v>
      </c>
      <c r="I35" s="270">
        <f>+INDEX(Charges_NonSlice!$AB$4:$AB$137,MATCH($A35,Charges_NonSlice!$AC$4:$AC$137,0),1)</f>
        <v>7.0888262409546599E-2</v>
      </c>
      <c r="J35" s="256">
        <f>+INDEX(Charges_NonSlice!$AA$4:$AA$137,MATCH($A35,Charges_NonSlice!$AC$4:$AC$137,0),1)</f>
        <v>32.410734756260531</v>
      </c>
      <c r="K35" s="172">
        <f>+INDEX(Charges_NonSlice!$Z$4:$Z$137,MATCH($A35,Charges_NonSlice!$AC$4:$AC$137,0),1)/1000</f>
        <v>59.288530120414265</v>
      </c>
      <c r="L35" s="172">
        <f>+SUM(K$5:K35)</f>
        <v>14198.77618604055</v>
      </c>
      <c r="N35" t="str">
        <f ca="1">+INDEX('Charges_NonSlice &amp; Excl LS'!$C$4:$C$137,MATCH($A35,'Charges_NonSlice &amp; Excl LS'!$AC$4:$AC$137,0),1)</f>
        <v>Oregon Trail Coop</v>
      </c>
      <c r="O35" s="270">
        <f>+INDEX('Charges_NonSlice with Prev LS'!$AB$4:$AB$137,MATCH($A35,'Charges_NonSlice with Prev LS'!$AC$4:$AC$137,0),1)</f>
        <v>7.9501905119651939E-2</v>
      </c>
      <c r="P35" s="256">
        <f>+INDEX('Charges_NonSlice with Prev LS'!$AA$4:$AA$137,MATCH($A35,'Charges_NonSlice with Prev LS'!$AC$4:$AC$137,0),1)</f>
        <v>36.617075209219223</v>
      </c>
      <c r="Q35" s="172">
        <f>+INDEX('Charges_NonSlice with Prev LS'!$Z$4:$Z$137,MATCH($A35,'Charges_NonSlice with Prev LS'!$AC$4:$AC$137,0),1)/1000</f>
        <v>801.39141188664894</v>
      </c>
      <c r="R35" s="172">
        <f>+SUM(Q$5:Q35)</f>
        <v>22635.312491821034</v>
      </c>
      <c r="T35" t="str">
        <f ca="1">+INDEX('Charges_NonSlice &amp; Excl LS'!$C$4:$C$137,MATCH($A35,'Charges_NonSlice &amp; Excl LS'!$AC$4:$AC$137,0),1)</f>
        <v>Oregon Trail Coop</v>
      </c>
      <c r="U35" s="270">
        <f ca="1">+INDEX('Charges_NonSlice &amp; Excl LS'!$AB$4:$AB$137,MATCH($A35,'Charges_NonSlice &amp; Excl LS'!$AC$4:$AC$137,0),1)</f>
        <v>7.6917379663450705E-2</v>
      </c>
      <c r="V35" s="256">
        <f ca="1">+INDEX('Charges_NonSlice &amp; Excl LS'!$AA$4:$AA$137,MATCH($A35,'Charges_NonSlice &amp; Excl LS'!$AC$4:$AC$137,0),1)</f>
        <v>33.158014401095286</v>
      </c>
      <c r="W35" s="172">
        <f ca="1">+INDEX('Charges_NonSlice &amp; Excl LS'!$Z$4:$Z$137,MATCH($A35,'Charges_NonSlice &amp; Excl LS'!$AC$4:$AC$137,0),1)/1000</f>
        <v>683.09416780063202</v>
      </c>
      <c r="X35" s="172">
        <f ca="1">+SUM(W$5:W35)</f>
        <v>6061.6656270164895</v>
      </c>
      <c r="Z35" t="str">
        <f>+INDEX(Charges_NonSlice!$C$4:$C$137,MATCH($A35,Charges_NonSlice!$AC$4:$AC$137,0),1)</f>
        <v>Nespelem Valley Elec Coop</v>
      </c>
      <c r="AA35" s="270">
        <f t="shared" si="5"/>
        <v>8.0838876246188018E-2</v>
      </c>
      <c r="AB35" s="256">
        <f>+INDEX(Charges_NonSlice!$AA$4:$AA$137,MATCH($A35,Charges_NonSlice!$AC$4:$AC$137,0),1)</f>
        <v>32.410734756260531</v>
      </c>
      <c r="AC35" s="277">
        <f t="shared" si="6"/>
        <v>29.986647842298911</v>
      </c>
      <c r="AE35" s="278" t="s">
        <v>62</v>
      </c>
      <c r="AF35" s="279">
        <v>34.878517371092912</v>
      </c>
    </row>
    <row r="36" spans="1:32" x14ac:dyDescent="0.25">
      <c r="A36">
        <f t="shared" si="4"/>
        <v>32</v>
      </c>
      <c r="B36" t="str">
        <f>+INDEX('Charges_Including Slice and LS'!$C$4:$C$137,MATCH($A36,'Charges_Including Slice and LS'!$AC$4:$AC$137,0),1)</f>
        <v>Ellensburg, City of</v>
      </c>
      <c r="C36" s="270">
        <f>+INDEX('Charges_Including Slice and LS'!$AB$4:$AB$137,MATCH($A36,'Charges_Including Slice and LS'!$AC$4:$AC$137,0),1)</f>
        <v>7.0025465856663249E-2</v>
      </c>
      <c r="D36" s="256">
        <f>+INDEX('Charges_Including Slice and LS'!$AA$4:$AA$137,MATCH($A36,'Charges_Including Slice and LS'!$AC$4:$AC$137,0),1)</f>
        <v>37.055961955320939</v>
      </c>
      <c r="E36" s="172">
        <f>+INDEX('Charges_Including Slice and LS'!$Z$4:$Z$137,MATCH($A36,'Charges_Including Slice and LS'!$AC$4:$AC$137,0),1)/1000</f>
        <v>205.82544149101301</v>
      </c>
      <c r="F36" s="172">
        <f>+SUM(E$5:E36)</f>
        <v>18618.803706355484</v>
      </c>
      <c r="H36" t="str">
        <f>+INDEX(Charges_NonSlice!$C$4:$C$137,MATCH($A36,Charges_NonSlice!$AC$4:$AC$137,0),1)</f>
        <v>Ellensburg, City of</v>
      </c>
      <c r="I36" s="270">
        <f>+INDEX(Charges_NonSlice!$AB$4:$AB$137,MATCH($A36,Charges_NonSlice!$AC$4:$AC$137,0),1)</f>
        <v>7.0025465856663249E-2</v>
      </c>
      <c r="J36" s="256">
        <f>+INDEX(Charges_NonSlice!$AA$4:$AA$137,MATCH($A36,Charges_NonSlice!$AC$4:$AC$137,0),1)</f>
        <v>37.055961955320939</v>
      </c>
      <c r="K36" s="172">
        <f>+INDEX(Charges_NonSlice!$Z$4:$Z$137,MATCH($A36,Charges_NonSlice!$AC$4:$AC$137,0),1)/1000</f>
        <v>205.82544149101301</v>
      </c>
      <c r="L36" s="172">
        <f>+SUM(K$5:K36)</f>
        <v>14404.601627531563</v>
      </c>
      <c r="N36" t="str">
        <f ca="1">+INDEX('Charges_NonSlice &amp; Excl LS'!$C$4:$C$137,MATCH($A36,'Charges_NonSlice &amp; Excl LS'!$AC$4:$AC$137,0),1)</f>
        <v>Modern Elec Coop</v>
      </c>
      <c r="O36" s="270">
        <f>+INDEX('Charges_NonSlice with Prev LS'!$AB$4:$AB$137,MATCH($A36,'Charges_NonSlice with Prev LS'!$AC$4:$AC$137,0),1)</f>
        <v>7.9482482150867062E-2</v>
      </c>
      <c r="P36" s="256">
        <f>+INDEX('Charges_NonSlice with Prev LS'!$AA$4:$AA$137,MATCH($A36,'Charges_NonSlice with Prev LS'!$AC$4:$AC$137,0),1)</f>
        <v>36.039102782051827</v>
      </c>
      <c r="Q36" s="172">
        <f>+INDEX('Charges_NonSlice with Prev LS'!$Z$4:$Z$137,MATCH($A36,'Charges_NonSlice with Prev LS'!$AC$4:$AC$137,0),1)/1000</f>
        <v>1345.1851891655667</v>
      </c>
      <c r="R36" s="172">
        <f>+SUM(Q$5:Q36)</f>
        <v>23980.497680986602</v>
      </c>
      <c r="T36" t="str">
        <f ca="1">+INDEX('Charges_NonSlice &amp; Excl LS'!$C$4:$C$137,MATCH($A36,'Charges_NonSlice &amp; Excl LS'!$AC$4:$AC$137,0),1)</f>
        <v>Modern Elec Coop</v>
      </c>
      <c r="U36" s="270">
        <f ca="1">+INDEX('Charges_NonSlice &amp; Excl LS'!$AB$4:$AB$137,MATCH($A36,'Charges_NonSlice &amp; Excl LS'!$AC$4:$AC$137,0),1)</f>
        <v>7.6867826358879884E-2</v>
      </c>
      <c r="V36" s="256">
        <f ca="1">+INDEX('Charges_NonSlice &amp; Excl LS'!$AA$4:$AA$137,MATCH($A36,'Charges_NonSlice &amp; Excl LS'!$AC$4:$AC$137,0),1)</f>
        <v>36.51698717264366</v>
      </c>
      <c r="W36" s="172">
        <f ca="1">+INDEX('Charges_NonSlice &amp; Excl LS'!$Z$4:$Z$137,MATCH($A36,'Charges_NonSlice &amp; Excl LS'!$AC$4:$AC$137,0),1)/1000</f>
        <v>225.37942590895199</v>
      </c>
      <c r="X36" s="172">
        <f ca="1">+SUM(W$5:W36)</f>
        <v>6287.0450529254413</v>
      </c>
      <c r="Z36" t="str">
        <f>+INDEX(Charges_NonSlice!$C$4:$C$137,MATCH($A36,Charges_NonSlice!$AC$4:$AC$137,0),1)</f>
        <v>Ellensburg, City of</v>
      </c>
      <c r="AA36" s="270">
        <f t="shared" si="5"/>
        <v>9.164643625379032E-2</v>
      </c>
      <c r="AB36" s="256">
        <f>+INDEX(Charges_NonSlice!$AA$4:$AA$137,MATCH($A36,Charges_NonSlice!$AC$4:$AC$137,0),1)</f>
        <v>37.055961955320939</v>
      </c>
      <c r="AC36" s="277">
        <f t="shared" si="6"/>
        <v>33.945021688969284</v>
      </c>
      <c r="AE36" s="278" t="s">
        <v>87</v>
      </c>
      <c r="AF36" s="279">
        <v>33.414628281423056</v>
      </c>
    </row>
    <row r="37" spans="1:32" x14ac:dyDescent="0.25">
      <c r="A37">
        <f t="shared" si="4"/>
        <v>33</v>
      </c>
      <c r="B37" t="str">
        <f>+INDEX('Charges_Including Slice and LS'!$C$4:$C$137,MATCH($A37,'Charges_Including Slice and LS'!$AC$4:$AC$137,0),1)</f>
        <v>Missoula Elec Coop</v>
      </c>
      <c r="C37" s="270">
        <f>+INDEX('Charges_Including Slice and LS'!$AB$4:$AB$137,MATCH($A37,'Charges_Including Slice and LS'!$AC$4:$AC$137,0),1)</f>
        <v>6.9664422842900642E-2</v>
      </c>
      <c r="D37" s="256">
        <f>+INDEX('Charges_Including Slice and LS'!$AA$4:$AA$137,MATCH($A37,'Charges_Including Slice and LS'!$AC$4:$AC$137,0),1)</f>
        <v>34.989227938744349</v>
      </c>
      <c r="E37" s="172">
        <f>+INDEX('Charges_Including Slice and LS'!$Z$4:$Z$137,MATCH($A37,'Charges_Including Slice and LS'!$AC$4:$AC$137,0),1)/1000</f>
        <v>237.33815354989181</v>
      </c>
      <c r="F37" s="172">
        <f>+SUM(E$5:E37)</f>
        <v>18856.141859905376</v>
      </c>
      <c r="H37" t="str">
        <f>+INDEX(Charges_NonSlice!$C$4:$C$137,MATCH($A37,Charges_NonSlice!$AC$4:$AC$137,0),1)</f>
        <v>Missoula Elec Coop</v>
      </c>
      <c r="I37" s="270">
        <f>+INDEX(Charges_NonSlice!$AB$4:$AB$137,MATCH($A37,Charges_NonSlice!$AC$4:$AC$137,0),1)</f>
        <v>6.9664422842900642E-2</v>
      </c>
      <c r="J37" s="256">
        <f>+INDEX(Charges_NonSlice!$AA$4:$AA$137,MATCH($A37,Charges_NonSlice!$AC$4:$AC$137,0),1)</f>
        <v>34.989227938744349</v>
      </c>
      <c r="K37" s="172">
        <f>+INDEX(Charges_NonSlice!$Z$4:$Z$137,MATCH($A37,Charges_NonSlice!$AC$4:$AC$137,0),1)/1000</f>
        <v>237.33815354989181</v>
      </c>
      <c r="L37" s="172">
        <f>+SUM(K$5:K37)</f>
        <v>14641.939781081455</v>
      </c>
      <c r="N37" t="str">
        <f ca="1">+INDEX('Charges_NonSlice &amp; Excl LS'!$C$4:$C$137,MATCH($A37,'Charges_NonSlice &amp; Excl LS'!$AC$4:$AC$137,0),1)</f>
        <v>Lakeview L &amp; P (WA)</v>
      </c>
      <c r="O37" s="270">
        <f>+INDEX('Charges_NonSlice with Prev LS'!$AB$4:$AB$137,MATCH($A37,'Charges_NonSlice with Prev LS'!$AC$4:$AC$137,0),1)</f>
        <v>7.9398401154493703E-2</v>
      </c>
      <c r="P37" s="256">
        <f>+INDEX('Charges_NonSlice with Prev LS'!$AA$4:$AA$137,MATCH($A37,'Charges_NonSlice with Prev LS'!$AC$4:$AC$137,0),1)</f>
        <v>36.265483548656867</v>
      </c>
      <c r="Q37" s="172">
        <f>+INDEX('Charges_NonSlice with Prev LS'!$Z$4:$Z$137,MATCH($A37,'Charges_NonSlice with Prev LS'!$AC$4:$AC$137,0),1)/1000</f>
        <v>12.68147603062334</v>
      </c>
      <c r="R37" s="172">
        <f>+SUM(Q$5:Q37)</f>
        <v>23993.179157017224</v>
      </c>
      <c r="T37" t="str">
        <f ca="1">+INDEX('Charges_NonSlice &amp; Excl LS'!$C$4:$C$137,MATCH($A37,'Charges_NonSlice &amp; Excl LS'!$AC$4:$AC$137,0),1)</f>
        <v>Lakeview L &amp; P (WA)</v>
      </c>
      <c r="U37" s="270">
        <f ca="1">+INDEX('Charges_NonSlice &amp; Excl LS'!$AB$4:$AB$137,MATCH($A37,'Charges_NonSlice &amp; Excl LS'!$AC$4:$AC$137,0),1)</f>
        <v>7.6808524738742084E-2</v>
      </c>
      <c r="V37" s="256">
        <f ca="1">+INDEX('Charges_NonSlice &amp; Excl LS'!$AA$4:$AA$137,MATCH($A37,'Charges_NonSlice &amp; Excl LS'!$AC$4:$AC$137,0),1)</f>
        <v>35.968290594718447</v>
      </c>
      <c r="W37" s="172">
        <f ca="1">+INDEX('Charges_NonSlice &amp; Excl LS'!$Z$4:$Z$137,MATCH($A37,'Charges_NonSlice &amp; Excl LS'!$AC$4:$AC$137,0),1)/1000</f>
        <v>278.83059531184796</v>
      </c>
      <c r="X37" s="172">
        <f ca="1">+SUM(W$5:W37)</f>
        <v>6565.8756482372892</v>
      </c>
      <c r="Z37" t="str">
        <f>+INDEX(Charges_NonSlice!$C$4:$C$137,MATCH($A37,Charges_NonSlice!$AC$4:$AC$137,0),1)</f>
        <v>Missoula Elec Coop</v>
      </c>
      <c r="AA37" s="270">
        <f t="shared" si="5"/>
        <v>8.52095740687E-2</v>
      </c>
      <c r="AB37" s="256">
        <f>+INDEX(Charges_NonSlice!$AA$4:$AA$137,MATCH($A37,Charges_NonSlice!$AC$4:$AC$137,0),1)</f>
        <v>34.989227938744349</v>
      </c>
      <c r="AC37" s="277">
        <f t="shared" si="6"/>
        <v>32.241908636653193</v>
      </c>
      <c r="AE37" s="278" t="s">
        <v>24</v>
      </c>
      <c r="AF37" s="279">
        <v>34.034008501237118</v>
      </c>
    </row>
    <row r="38" spans="1:32" x14ac:dyDescent="0.25">
      <c r="A38">
        <f t="shared" si="4"/>
        <v>34</v>
      </c>
      <c r="B38" t="str">
        <f>+INDEX('Charges_Including Slice and LS'!$C$4:$C$137,MATCH($A38,'Charges_Including Slice and LS'!$AC$4:$AC$137,0),1)</f>
        <v>Central Lincoln PUD</v>
      </c>
      <c r="C38" s="270">
        <f>+INDEX('Charges_Including Slice and LS'!$AB$4:$AB$137,MATCH($A38,'Charges_Including Slice and LS'!$AC$4:$AC$137,0),1)</f>
        <v>6.9349354277997044E-2</v>
      </c>
      <c r="D38" s="256">
        <f>+INDEX('Charges_Including Slice and LS'!$AA$4:$AA$137,MATCH($A38,'Charges_Including Slice and LS'!$AC$4:$AC$137,0),1)</f>
        <v>35.700802862458509</v>
      </c>
      <c r="E38" s="172">
        <f>+INDEX('Charges_Including Slice and LS'!$Z$4:$Z$137,MATCH($A38,'Charges_Including Slice and LS'!$AC$4:$AC$137,0),1)/1000</f>
        <v>1345.1851891655667</v>
      </c>
      <c r="F38" s="172">
        <f>+SUM(E$5:E38)</f>
        <v>20201.327049070944</v>
      </c>
      <c r="H38" t="str">
        <f>+INDEX(Charges_NonSlice!$C$4:$C$137,MATCH($A38,Charges_NonSlice!$AC$4:$AC$137,0),1)</f>
        <v>Central Lincoln PUD</v>
      </c>
      <c r="I38" s="270">
        <f>+INDEX(Charges_NonSlice!$AB$4:$AB$137,MATCH($A38,Charges_NonSlice!$AC$4:$AC$137,0),1)</f>
        <v>6.9349354277997044E-2</v>
      </c>
      <c r="J38" s="256">
        <f>+INDEX(Charges_NonSlice!$AA$4:$AA$137,MATCH($A38,Charges_NonSlice!$AC$4:$AC$137,0),1)</f>
        <v>35.700802862458509</v>
      </c>
      <c r="K38" s="172">
        <f>+INDEX(Charges_NonSlice!$Z$4:$Z$137,MATCH($A38,Charges_NonSlice!$AC$4:$AC$137,0),1)/1000</f>
        <v>1345.1851891655667</v>
      </c>
      <c r="L38" s="172">
        <f>+SUM(K$5:K38)</f>
        <v>15987.124970247021</v>
      </c>
      <c r="N38" t="str">
        <f ca="1">+INDEX('Charges_NonSlice &amp; Excl LS'!$C$4:$C$137,MATCH($A38,'Charges_NonSlice &amp; Excl LS'!$AC$4:$AC$137,0),1)</f>
        <v>Bonners Ferry, City of</v>
      </c>
      <c r="O38" s="270">
        <f>+INDEX('Charges_NonSlice with Prev LS'!$AB$4:$AB$137,MATCH($A38,'Charges_NonSlice with Prev LS'!$AC$4:$AC$137,0),1)</f>
        <v>7.9370912227766377E-2</v>
      </c>
      <c r="P38" s="256">
        <f>+INDEX('Charges_NonSlice with Prev LS'!$AA$4:$AA$137,MATCH($A38,'Charges_NonSlice with Prev LS'!$AC$4:$AC$137,0),1)</f>
        <v>34.716418513963362</v>
      </c>
      <c r="Q38" s="172">
        <f>+INDEX('Charges_NonSlice with Prev LS'!$Z$4:$Z$137,MATCH($A38,'Charges_NonSlice with Prev LS'!$AC$4:$AC$137,0),1)/1000</f>
        <v>43.163792102467625</v>
      </c>
      <c r="R38" s="172">
        <f>+SUM(Q$5:Q38)</f>
        <v>24036.342949119691</v>
      </c>
      <c r="T38" t="str">
        <f ca="1">+INDEX('Charges_NonSlice &amp; Excl LS'!$C$4:$C$137,MATCH($A38,'Charges_NonSlice &amp; Excl LS'!$AC$4:$AC$137,0),1)</f>
        <v>Bonners Ferry, City of</v>
      </c>
      <c r="U38" s="270">
        <f ca="1">+INDEX('Charges_NonSlice &amp; Excl LS'!$AB$4:$AB$137,MATCH($A38,'Charges_NonSlice &amp; Excl LS'!$AC$4:$AC$137,0),1)</f>
        <v>7.6796282169473859E-2</v>
      </c>
      <c r="V38" s="256">
        <f ca="1">+INDEX('Charges_NonSlice &amp; Excl LS'!$AA$4:$AA$137,MATCH($A38,'Charges_NonSlice &amp; Excl LS'!$AC$4:$AC$137,0),1)</f>
        <v>37.397054033444611</v>
      </c>
      <c r="W38" s="172">
        <f ca="1">+INDEX('Charges_NonSlice &amp; Excl LS'!$Z$4:$Z$137,MATCH($A38,'Charges_NonSlice &amp; Excl LS'!$AC$4:$AC$137,0),1)/1000</f>
        <v>46.274457422015999</v>
      </c>
      <c r="X38" s="172">
        <f ca="1">+SUM(W$5:W38)</f>
        <v>6612.1501056593052</v>
      </c>
      <c r="Z38" t="str">
        <f>+INDEX(Charges_NonSlice!$C$4:$C$137,MATCH($A38,Charges_NonSlice!$AC$4:$AC$137,0),1)</f>
        <v>Central Lincoln PUD</v>
      </c>
      <c r="AA38" s="270">
        <f t="shared" si="5"/>
        <v>5.4332357041548596E-2</v>
      </c>
      <c r="AB38" s="256">
        <f>+INDEX(Charges_NonSlice!$AA$4:$AA$137,MATCH($A38,Charges_NonSlice!$AC$4:$AC$137,0),1)</f>
        <v>35.700802862458509</v>
      </c>
      <c r="AC38" s="277">
        <f t="shared" si="6"/>
        <v>33.861052090476278</v>
      </c>
      <c r="AE38" s="278" t="s">
        <v>38</v>
      </c>
      <c r="AF38" s="279">
        <v>36.426120060883612</v>
      </c>
    </row>
    <row r="39" spans="1:32" x14ac:dyDescent="0.25">
      <c r="A39">
        <f t="shared" si="4"/>
        <v>35</v>
      </c>
      <c r="B39" t="str">
        <f>+INDEX('Charges_Including Slice and LS'!$C$4:$C$137,MATCH($A39,'Charges_Including Slice and LS'!$AC$4:$AC$137,0),1)</f>
        <v>Columbia Power Coop</v>
      </c>
      <c r="C39" s="270">
        <f>+INDEX('Charges_Including Slice and LS'!$AB$4:$AB$137,MATCH($A39,'Charges_Including Slice and LS'!$AC$4:$AC$137,0),1)</f>
        <v>6.9347399958795686E-2</v>
      </c>
      <c r="D39" s="256">
        <f>+INDEX('Charges_Including Slice and LS'!$AA$4:$AA$137,MATCH($A39,'Charges_Including Slice and LS'!$AC$4:$AC$137,0),1)</f>
        <v>30.869539995607429</v>
      </c>
      <c r="E39" s="172">
        <f>+INDEX('Charges_Including Slice and LS'!$Z$4:$Z$137,MATCH($A39,'Charges_Including Slice and LS'!$AC$4:$AC$137,0),1)/1000</f>
        <v>25.514586060062754</v>
      </c>
      <c r="F39" s="172">
        <f>+SUM(E$5:E39)</f>
        <v>20226.841635131008</v>
      </c>
      <c r="H39" t="str">
        <f>+INDEX(Charges_NonSlice!$C$4:$C$137,MATCH($A39,Charges_NonSlice!$AC$4:$AC$137,0),1)</f>
        <v>Columbia Power Coop</v>
      </c>
      <c r="I39" s="270">
        <f>+INDEX(Charges_NonSlice!$AB$4:$AB$137,MATCH($A39,Charges_NonSlice!$AC$4:$AC$137,0),1)</f>
        <v>6.9347399958795686E-2</v>
      </c>
      <c r="J39" s="256">
        <f>+INDEX(Charges_NonSlice!$AA$4:$AA$137,MATCH($A39,Charges_NonSlice!$AC$4:$AC$137,0),1)</f>
        <v>30.869539995607429</v>
      </c>
      <c r="K39" s="172">
        <f>+INDEX(Charges_NonSlice!$Z$4:$Z$137,MATCH($A39,Charges_NonSlice!$AC$4:$AC$137,0),1)/1000</f>
        <v>25.514586060062754</v>
      </c>
      <c r="L39" s="172">
        <f>+SUM(K$5:K39)</f>
        <v>16012.639556307084</v>
      </c>
      <c r="N39" t="str">
        <f ca="1">+INDEX('Charges_NonSlice &amp; Excl LS'!$C$4:$C$137,MATCH($A39,'Charges_NonSlice &amp; Excl LS'!$AC$4:$AC$137,0),1)</f>
        <v>Milton-Freewater, City of</v>
      </c>
      <c r="O39" s="270">
        <f>+INDEX('Charges_NonSlice with Prev LS'!$AB$4:$AB$137,MATCH($A39,'Charges_NonSlice with Prev LS'!$AC$4:$AC$137,0),1)</f>
        <v>7.9201247682082254E-2</v>
      </c>
      <c r="P39" s="256">
        <f>+INDEX('Charges_NonSlice with Prev LS'!$AA$4:$AA$137,MATCH($A39,'Charges_NonSlice with Prev LS'!$AC$4:$AC$137,0),1)</f>
        <v>35.270310292098024</v>
      </c>
      <c r="Q39" s="172">
        <f>+INDEX('Charges_NonSlice with Prev LS'!$Z$4:$Z$137,MATCH($A39,'Charges_NonSlice with Prev LS'!$AC$4:$AC$137,0),1)/1000</f>
        <v>5.2354730117382262</v>
      </c>
      <c r="R39" s="172">
        <f>+SUM(Q$5:Q39)</f>
        <v>24041.578422131428</v>
      </c>
      <c r="T39" t="str">
        <f ca="1">+INDEX('Charges_NonSlice &amp; Excl LS'!$C$4:$C$137,MATCH($A39,'Charges_NonSlice &amp; Excl LS'!$AC$4:$AC$137,0),1)</f>
        <v>Milton-Freewater, City of</v>
      </c>
      <c r="U39" s="270">
        <f ca="1">+INDEX('Charges_NonSlice &amp; Excl LS'!$AB$4:$AB$137,MATCH($A39,'Charges_NonSlice &amp; Excl LS'!$AC$4:$AC$137,0),1)</f>
        <v>7.676313474909445E-2</v>
      </c>
      <c r="V39" s="256">
        <f ca="1">+INDEX('Charges_NonSlice &amp; Excl LS'!$AA$4:$AA$137,MATCH($A39,'Charges_NonSlice &amp; Excl LS'!$AC$4:$AC$137,0),1)</f>
        <v>36.247449318153549</v>
      </c>
      <c r="W39" s="172">
        <f ca="1">+INDEX('Charges_NonSlice &amp; Excl LS'!$Z$4:$Z$137,MATCH($A39,'Charges_NonSlice &amp; Excl LS'!$AC$4:$AC$137,0),1)/1000</f>
        <v>87.310528492176005</v>
      </c>
      <c r="X39" s="172">
        <f ca="1">+SUM(W$5:W39)</f>
        <v>6699.4606341514809</v>
      </c>
      <c r="Z39" t="str">
        <f>+INDEX(Charges_NonSlice!$C$4:$C$137,MATCH($A39,Charges_NonSlice!$AC$4:$AC$137,0),1)</f>
        <v>Columbia Power Coop</v>
      </c>
      <c r="AA39" s="270">
        <f t="shared" si="5"/>
        <v>2.0595757358815581E-2</v>
      </c>
      <c r="AB39" s="256">
        <f>+INDEX(Charges_NonSlice!$AA$4:$AA$137,MATCH($A39,Charges_NonSlice!$AC$4:$AC$137,0),1)</f>
        <v>30.869539995607429</v>
      </c>
      <c r="AC39" s="277">
        <f t="shared" si="6"/>
        <v>30.246588595953259</v>
      </c>
      <c r="AE39" s="278" t="s">
        <v>28</v>
      </c>
      <c r="AF39" s="279">
        <v>33.809652069408571</v>
      </c>
    </row>
    <row r="40" spans="1:32" x14ac:dyDescent="0.25">
      <c r="A40">
        <f t="shared" si="4"/>
        <v>36</v>
      </c>
      <c r="B40" t="str">
        <f>+INDEX('Charges_Including Slice and LS'!$C$4:$C$137,MATCH($A40,'Charges_Including Slice and LS'!$AC$4:$AC$137,0),1)</f>
        <v>Wasco Elec Coop</v>
      </c>
      <c r="C40" s="270">
        <f>+INDEX('Charges_Including Slice and LS'!$AB$4:$AB$137,MATCH($A40,'Charges_Including Slice and LS'!$AC$4:$AC$137,0),1)</f>
        <v>6.8958760174121947E-2</v>
      </c>
      <c r="D40" s="256">
        <f>+INDEX('Charges_Including Slice and LS'!$AA$4:$AA$137,MATCH($A40,'Charges_Including Slice and LS'!$AC$4:$AC$137,0),1)</f>
        <v>35.379119803826725</v>
      </c>
      <c r="E40" s="172">
        <f>+INDEX('Charges_Including Slice and LS'!$Z$4:$Z$137,MATCH($A40,'Charges_Including Slice and LS'!$AC$4:$AC$137,0),1)/1000</f>
        <v>114.61959726138848</v>
      </c>
      <c r="F40" s="172">
        <f>+SUM(E$5:E40)</f>
        <v>20341.461232392398</v>
      </c>
      <c r="H40" t="str">
        <f>+INDEX(Charges_NonSlice!$C$4:$C$137,MATCH($A40,Charges_NonSlice!$AC$4:$AC$137,0),1)</f>
        <v>Wasco Elec Coop</v>
      </c>
      <c r="I40" s="270">
        <f>+INDEX(Charges_NonSlice!$AB$4:$AB$137,MATCH($A40,Charges_NonSlice!$AC$4:$AC$137,0),1)</f>
        <v>6.8958760174121947E-2</v>
      </c>
      <c r="J40" s="256">
        <f>+INDEX(Charges_NonSlice!$AA$4:$AA$137,MATCH($A40,Charges_NonSlice!$AC$4:$AC$137,0),1)</f>
        <v>35.379119803826725</v>
      </c>
      <c r="K40" s="172">
        <f>+INDEX(Charges_NonSlice!$Z$4:$Z$137,MATCH($A40,Charges_NonSlice!$AC$4:$AC$137,0),1)/1000</f>
        <v>114.61959726138848</v>
      </c>
      <c r="L40" s="172">
        <f>+SUM(K$5:K40)</f>
        <v>16127.259153568471</v>
      </c>
      <c r="N40" t="str">
        <f ca="1">+INDEX('Charges_NonSlice &amp; Excl LS'!$C$4:$C$137,MATCH($A40,'Charges_NonSlice &amp; Excl LS'!$AC$4:$AC$137,0),1)</f>
        <v>Sumas, Town of</v>
      </c>
      <c r="O40" s="270">
        <f>+INDEX('Charges_NonSlice with Prev LS'!$AB$4:$AB$137,MATCH($A40,'Charges_NonSlice with Prev LS'!$AC$4:$AC$137,0),1)</f>
        <v>7.9086870302117029E-2</v>
      </c>
      <c r="P40" s="256">
        <f>+INDEX('Charges_NonSlice with Prev LS'!$AA$4:$AA$137,MATCH($A40,'Charges_NonSlice with Prev LS'!$AC$4:$AC$137,0),1)</f>
        <v>35.031108565583509</v>
      </c>
      <c r="Q40" s="172">
        <f>+INDEX('Charges_NonSlice with Prev LS'!$Z$4:$Z$137,MATCH($A40,'Charges_NonSlice with Prev LS'!$AC$4:$AC$137,0),1)/1000</f>
        <v>143.01580208965947</v>
      </c>
      <c r="R40" s="172">
        <f>+SUM(Q$5:Q40)</f>
        <v>24184.594224221088</v>
      </c>
      <c r="T40" t="str">
        <f ca="1">+INDEX('Charges_NonSlice &amp; Excl LS'!$C$4:$C$137,MATCH($A40,'Charges_NonSlice &amp; Excl LS'!$AC$4:$AC$137,0),1)</f>
        <v>Sumas, Town of</v>
      </c>
      <c r="U40" s="270">
        <f ca="1">+INDEX('Charges_NonSlice &amp; Excl LS'!$AB$4:$AB$137,MATCH($A40,'Charges_NonSlice &amp; Excl LS'!$AC$4:$AC$137,0),1)</f>
        <v>7.6730891557420008E-2</v>
      </c>
      <c r="V40" s="256">
        <f ca="1">+INDEX('Charges_NonSlice &amp; Excl LS'!$AA$4:$AA$137,MATCH($A40,'Charges_NonSlice &amp; Excl LS'!$AC$4:$AC$137,0),1)</f>
        <v>36.157219015272112</v>
      </c>
      <c r="W40" s="172">
        <f ca="1">+INDEX('Charges_NonSlice &amp; Excl LS'!$Z$4:$Z$137,MATCH($A40,'Charges_NonSlice &amp; Excl LS'!$AC$4:$AC$137,0),1)/1000</f>
        <v>31.681809727560005</v>
      </c>
      <c r="X40" s="172">
        <f ca="1">+SUM(W$5:W40)</f>
        <v>6731.1424438790409</v>
      </c>
      <c r="Z40" t="str">
        <f>+INDEX(Charges_NonSlice!$C$4:$C$137,MATCH($A40,Charges_NonSlice!$AC$4:$AC$137,0),1)</f>
        <v>Wasco Elec Coop</v>
      </c>
      <c r="AA40" s="270">
        <f t="shared" si="5"/>
        <v>7.7881670995240793E-2</v>
      </c>
      <c r="AB40" s="256">
        <f>+INDEX(Charges_NonSlice!$AA$4:$AA$137,MATCH($A40,Charges_NonSlice!$AC$4:$AC$137,0),1)</f>
        <v>35.379119803826725</v>
      </c>
      <c r="AC40" s="277">
        <f t="shared" si="6"/>
        <v>32.822823465548041</v>
      </c>
      <c r="AE40" s="278" t="s">
        <v>104</v>
      </c>
      <c r="AF40" s="279">
        <v>34.038143759836586</v>
      </c>
    </row>
    <row r="41" spans="1:32" x14ac:dyDescent="0.25">
      <c r="A41">
        <f t="shared" si="4"/>
        <v>37</v>
      </c>
      <c r="B41" t="str">
        <f>+INDEX('Charges_Including Slice and LS'!$C$4:$C$137,MATCH($A41,'Charges_Including Slice and LS'!$AC$4:$AC$137,0),1)</f>
        <v>Idaho Falls Power</v>
      </c>
      <c r="C41" s="270">
        <f>+INDEX('Charges_Including Slice and LS'!$AB$4:$AB$137,MATCH($A41,'Charges_Including Slice and LS'!$AC$4:$AC$137,0),1)</f>
        <v>6.8403710410620544E-2</v>
      </c>
      <c r="D41" s="256">
        <f>+INDEX('Charges_Including Slice and LS'!$AA$4:$AA$137,MATCH($A41,'Charges_Including Slice and LS'!$AC$4:$AC$137,0),1)</f>
        <v>37.262475095967098</v>
      </c>
      <c r="E41" s="172">
        <f>+INDEX('Charges_Including Slice and LS'!$Z$4:$Z$137,MATCH($A41,'Charges_Including Slice and LS'!$AC$4:$AC$137,0),1)/1000</f>
        <v>692.00351770997133</v>
      </c>
      <c r="F41" s="172">
        <f>+SUM(E$5:E41)</f>
        <v>21033.464750102368</v>
      </c>
      <c r="H41" t="str">
        <f>+INDEX(Charges_NonSlice!$C$4:$C$137,MATCH($A41,Charges_NonSlice!$AC$4:$AC$137,0),1)</f>
        <v>Idaho Falls Power</v>
      </c>
      <c r="I41" s="270">
        <f>+INDEX(Charges_NonSlice!$AB$4:$AB$137,MATCH($A41,Charges_NonSlice!$AC$4:$AC$137,0),1)</f>
        <v>6.8737280663551115E-2</v>
      </c>
      <c r="J41" s="256">
        <f>+INDEX(Charges_NonSlice!$AA$4:$AA$137,MATCH($A41,Charges_NonSlice!$AC$4:$AC$137,0),1)</f>
        <v>34.32417388198661</v>
      </c>
      <c r="K41" s="172">
        <f>+INDEX(Charges_NonSlice!$Z$4:$Z$137,MATCH($A41,Charges_NonSlice!$AC$4:$AC$137,0),1)/1000</f>
        <v>354.82073344589122</v>
      </c>
      <c r="L41" s="172">
        <f>+SUM(K$5:K41)</f>
        <v>16482.079887014363</v>
      </c>
      <c r="N41" t="str">
        <f ca="1">+INDEX('Charges_NonSlice &amp; Excl LS'!$C$4:$C$137,MATCH($A41,'Charges_NonSlice &amp; Excl LS'!$AC$4:$AC$137,0),1)</f>
        <v>Alder Mutual</v>
      </c>
      <c r="O41" s="270">
        <f>+INDEX('Charges_NonSlice with Prev LS'!$AB$4:$AB$137,MATCH($A41,'Charges_NonSlice with Prev LS'!$AC$4:$AC$137,0),1)</f>
        <v>7.9068735019905079E-2</v>
      </c>
      <c r="P41" s="256">
        <f>+INDEX('Charges_NonSlice with Prev LS'!$AA$4:$AA$137,MATCH($A41,'Charges_NonSlice with Prev LS'!$AC$4:$AC$137,0),1)</f>
        <v>37.782568726657075</v>
      </c>
      <c r="Q41" s="172">
        <f>+INDEX('Charges_NonSlice with Prev LS'!$Z$4:$Z$137,MATCH($A41,'Charges_NonSlice with Prev LS'!$AC$4:$AC$137,0),1)/1000</f>
        <v>383.62858487264242</v>
      </c>
      <c r="R41" s="172">
        <f>+SUM(Q$5:Q41)</f>
        <v>24568.222809093731</v>
      </c>
      <c r="T41" t="str">
        <f ca="1">+INDEX('Charges_NonSlice &amp; Excl LS'!$C$4:$C$137,MATCH($A41,'Charges_NonSlice &amp; Excl LS'!$AC$4:$AC$137,0),1)</f>
        <v>Alder Mutual</v>
      </c>
      <c r="U41" s="270">
        <f ca="1">+INDEX('Charges_NonSlice &amp; Excl LS'!$AB$4:$AB$137,MATCH($A41,'Charges_NonSlice &amp; Excl LS'!$AC$4:$AC$137,0),1)</f>
        <v>7.6722288604150549E-2</v>
      </c>
      <c r="V41" s="256">
        <f ca="1">+INDEX('Charges_NonSlice &amp; Excl LS'!$AA$4:$AA$137,MATCH($A41,'Charges_NonSlice &amp; Excl LS'!$AC$4:$AC$137,0),1)</f>
        <v>35.223938555373778</v>
      </c>
      <c r="W41" s="172">
        <f ca="1">+INDEX('Charges_NonSlice &amp; Excl LS'!$Z$4:$Z$137,MATCH($A41,'Charges_NonSlice &amp; Excl LS'!$AC$4:$AC$137,0),1)/1000</f>
        <v>4.72313523528</v>
      </c>
      <c r="X41" s="172">
        <f ca="1">+SUM(W$5:W41)</f>
        <v>6735.865579114321</v>
      </c>
      <c r="Z41" t="str">
        <f>+INDEX(Charges_NonSlice!$C$4:$C$137,MATCH($A41,Charges_NonSlice!$AC$4:$AC$137,0),1)</f>
        <v>Idaho Falls Power</v>
      </c>
      <c r="AA41" s="270">
        <f t="shared" si="5"/>
        <v>6.8545305935977519E-2</v>
      </c>
      <c r="AB41" s="256">
        <f>+INDEX(Charges_NonSlice!$AA$4:$AA$137,MATCH($A41,Charges_NonSlice!$AC$4:$AC$137,0),1)</f>
        <v>34.32417388198661</v>
      </c>
      <c r="AC41" s="277">
        <f t="shared" si="6"/>
        <v>32.122338370969516</v>
      </c>
      <c r="AE41" s="278" t="s">
        <v>88</v>
      </c>
      <c r="AF41" s="279">
        <v>33.309911623173647</v>
      </c>
    </row>
    <row r="42" spans="1:32" x14ac:dyDescent="0.25">
      <c r="A42">
        <f t="shared" si="4"/>
        <v>38</v>
      </c>
      <c r="B42" t="str">
        <f>+INDEX('Charges_Including Slice and LS'!$C$4:$C$137,MATCH($A42,'Charges_Including Slice and LS'!$AC$4:$AC$137,0),1)</f>
        <v>Hermiston, City of</v>
      </c>
      <c r="C42" s="270">
        <f>+INDEX('Charges_Including Slice and LS'!$AB$4:$AB$137,MATCH($A42,'Charges_Including Slice and LS'!$AC$4:$AC$137,0),1)</f>
        <v>6.8295726137093782E-2</v>
      </c>
      <c r="D42" s="256">
        <f>+INDEX('Charges_Including Slice and LS'!$AA$4:$AA$137,MATCH($A42,'Charges_Including Slice and LS'!$AC$4:$AC$137,0),1)</f>
        <v>36.212907798964345</v>
      </c>
      <c r="E42" s="172">
        <f>+INDEX('Charges_Including Slice and LS'!$Z$4:$Z$137,MATCH($A42,'Charges_Including Slice and LS'!$AC$4:$AC$137,0),1)/1000</f>
        <v>108.83035925841422</v>
      </c>
      <c r="F42" s="172">
        <f>+SUM(E$5:E42)</f>
        <v>21142.295109360781</v>
      </c>
      <c r="H42" t="str">
        <f>+INDEX(Charges_NonSlice!$C$4:$C$137,MATCH($A42,Charges_NonSlice!$AC$4:$AC$137,0),1)</f>
        <v>Hermiston, City of</v>
      </c>
      <c r="I42" s="270">
        <f>+INDEX(Charges_NonSlice!$AB$4:$AB$137,MATCH($A42,Charges_NonSlice!$AC$4:$AC$137,0),1)</f>
        <v>6.8295726137093782E-2</v>
      </c>
      <c r="J42" s="256">
        <f>+INDEX(Charges_NonSlice!$AA$4:$AA$137,MATCH($A42,Charges_NonSlice!$AC$4:$AC$137,0),1)</f>
        <v>36.212907798964345</v>
      </c>
      <c r="K42" s="172">
        <f>+INDEX(Charges_NonSlice!$Z$4:$Z$137,MATCH($A42,Charges_NonSlice!$AC$4:$AC$137,0),1)/1000</f>
        <v>108.83035925841422</v>
      </c>
      <c r="L42" s="172">
        <f>+SUM(K$5:K42)</f>
        <v>16590.910246272775</v>
      </c>
      <c r="N42" t="str">
        <f ca="1">+INDEX('Charges_NonSlice &amp; Excl LS'!$C$4:$C$137,MATCH($A42,'Charges_NonSlice &amp; Excl LS'!$AC$4:$AC$137,0),1)</f>
        <v>Vera Irrigation District</v>
      </c>
      <c r="O42" s="270">
        <f>+INDEX('Charges_NonSlice with Prev LS'!$AB$4:$AB$137,MATCH($A42,'Charges_NonSlice with Prev LS'!$AC$4:$AC$137,0),1)</f>
        <v>7.9002699882005034E-2</v>
      </c>
      <c r="P42" s="256">
        <f>+INDEX('Charges_NonSlice with Prev LS'!$AA$4:$AA$137,MATCH($A42,'Charges_NonSlice with Prev LS'!$AC$4:$AC$137,0),1)</f>
        <v>36.898826882623602</v>
      </c>
      <c r="Q42" s="172">
        <f>+INDEX('Charges_NonSlice with Prev LS'!$Z$4:$Z$137,MATCH($A42,'Charges_NonSlice with Prev LS'!$AC$4:$AC$137,0),1)/1000</f>
        <v>122.91935328679965</v>
      </c>
      <c r="R42" s="172">
        <f>+SUM(Q$5:Q42)</f>
        <v>24691.142162380533</v>
      </c>
      <c r="T42" t="str">
        <f ca="1">+INDEX('Charges_NonSlice &amp; Excl LS'!$C$4:$C$137,MATCH($A42,'Charges_NonSlice &amp; Excl LS'!$AC$4:$AC$137,0),1)</f>
        <v>Vera Irrigation District</v>
      </c>
      <c r="U42" s="270">
        <f ca="1">+INDEX('Charges_NonSlice &amp; Excl LS'!$AB$4:$AB$137,MATCH($A42,'Charges_NonSlice &amp; Excl LS'!$AC$4:$AC$137,0),1)</f>
        <v>7.6686314607757156E-2</v>
      </c>
      <c r="V42" s="256">
        <f ca="1">+INDEX('Charges_NonSlice &amp; Excl LS'!$AA$4:$AA$137,MATCH($A42,'Charges_NonSlice &amp; Excl LS'!$AC$4:$AC$137,0),1)</f>
        <v>36.807825971750361</v>
      </c>
      <c r="W42" s="172">
        <f ca="1">+INDEX('Charges_NonSlice &amp; Excl LS'!$Z$4:$Z$137,MATCH($A42,'Charges_NonSlice &amp; Excl LS'!$AC$4:$AC$137,0),1)/1000</f>
        <v>236.21810118264</v>
      </c>
      <c r="X42" s="172">
        <f ca="1">+SUM(W$5:W42)</f>
        <v>6972.0836802969607</v>
      </c>
      <c r="Z42" t="str">
        <f>+INDEX(Charges_NonSlice!$C$4:$C$137,MATCH($A42,Charges_NonSlice!$AC$4:$AC$137,0),1)</f>
        <v>Hermiston, City of</v>
      </c>
      <c r="AA42" s="270">
        <f t="shared" si="5"/>
        <v>6.2910966371235499E-2</v>
      </c>
      <c r="AB42" s="256">
        <f>+INDEX(Charges_NonSlice!$AA$4:$AA$137,MATCH($A42,Charges_NonSlice!$AC$4:$AC$137,0),1)</f>
        <v>36.212907798964345</v>
      </c>
      <c r="AC42" s="277">
        <f t="shared" si="6"/>
        <v>34.069558923260288</v>
      </c>
      <c r="AE42" s="278" t="s">
        <v>77</v>
      </c>
      <c r="AF42" s="279">
        <v>30.986367681677969</v>
      </c>
    </row>
    <row r="43" spans="1:32" x14ac:dyDescent="0.25">
      <c r="A43">
        <f t="shared" si="4"/>
        <v>39</v>
      </c>
      <c r="B43" t="str">
        <f>+INDEX('Charges_Including Slice and LS'!$C$4:$C$137,MATCH($A43,'Charges_Including Slice and LS'!$AC$4:$AC$137,0),1)</f>
        <v>Lewis County PUD #1</v>
      </c>
      <c r="C43" s="270">
        <f>+INDEX('Charges_Including Slice and LS'!$AB$4:$AB$137,MATCH($A43,'Charges_Including Slice and LS'!$AC$4:$AC$137,0),1)</f>
        <v>6.8257615007141004E-2</v>
      </c>
      <c r="D43" s="256">
        <f>+INDEX('Charges_Including Slice and LS'!$AA$4:$AA$137,MATCH($A43,'Charges_Including Slice and LS'!$AC$4:$AC$137,0),1)</f>
        <v>36.021868127747616</v>
      </c>
      <c r="E43" s="172">
        <f>+INDEX('Charges_Including Slice and LS'!$Z$4:$Z$137,MATCH($A43,'Charges_Including Slice and LS'!$AC$4:$AC$137,0),1)/1000</f>
        <v>952.51924444026804</v>
      </c>
      <c r="F43" s="172">
        <f>+SUM(E$5:E43)</f>
        <v>22094.814353801048</v>
      </c>
      <c r="H43" t="str">
        <f>+INDEX(Charges_NonSlice!$C$4:$C$137,MATCH($A43,Charges_NonSlice!$AC$4:$AC$137,0),1)</f>
        <v>Columbia River PUD</v>
      </c>
      <c r="I43" s="270">
        <f>+INDEX(Charges_NonSlice!$AB$4:$AB$137,MATCH($A43,Charges_NonSlice!$AC$4:$AC$137,0),1)</f>
        <v>6.8124265976029941E-2</v>
      </c>
      <c r="J43" s="256">
        <f>+INDEX(Charges_NonSlice!$AA$4:$AA$137,MATCH($A43,Charges_NonSlice!$AC$4:$AC$137,0),1)</f>
        <v>36.877974701326963</v>
      </c>
      <c r="K43" s="172">
        <f>+INDEX(Charges_NonSlice!$Z$4:$Z$137,MATCH($A43,Charges_NonSlice!$AC$4:$AC$137,0),1)/1000</f>
        <v>487.3899811569155</v>
      </c>
      <c r="L43" s="172">
        <f>+SUM(K$5:K43)</f>
        <v>17078.300227429692</v>
      </c>
      <c r="N43" t="str">
        <f ca="1">+INDEX('Charges_NonSlice &amp; Excl LS'!$C$4:$C$137,MATCH($A43,'Charges_NonSlice &amp; Excl LS'!$AC$4:$AC$137,0),1)</f>
        <v>Cheney, City of</v>
      </c>
      <c r="O43" s="270">
        <f>+INDEX('Charges_NonSlice with Prev LS'!$AB$4:$AB$137,MATCH($A43,'Charges_NonSlice with Prev LS'!$AC$4:$AC$137,0),1)</f>
        <v>7.860949010515661E-2</v>
      </c>
      <c r="P43" s="256">
        <f>+INDEX('Charges_NonSlice with Prev LS'!$AA$4:$AA$137,MATCH($A43,'Charges_NonSlice with Prev LS'!$AC$4:$AC$137,0),1)</f>
        <v>37.001816055244589</v>
      </c>
      <c r="Q43" s="172">
        <f>+INDEX('Charges_NonSlice with Prev LS'!$Z$4:$Z$137,MATCH($A43,'Charges_NonSlice with Prev LS'!$AC$4:$AC$137,0),1)/1000</f>
        <v>182.0986204313545</v>
      </c>
      <c r="R43" s="172">
        <f>+SUM(Q$5:Q43)</f>
        <v>24873.240782811888</v>
      </c>
      <c r="T43" t="str">
        <f ca="1">+INDEX('Charges_NonSlice &amp; Excl LS'!$C$4:$C$137,MATCH($A43,'Charges_NonSlice &amp; Excl LS'!$AC$4:$AC$137,0),1)</f>
        <v>Cheney, City of</v>
      </c>
      <c r="U43" s="270">
        <f ca="1">+INDEX('Charges_NonSlice &amp; Excl LS'!$AB$4:$AB$137,MATCH($A43,'Charges_NonSlice &amp; Excl LS'!$AC$4:$AC$137,0),1)</f>
        <v>7.6680500252302095E-2</v>
      </c>
      <c r="V43" s="256">
        <f ca="1">+INDEX('Charges_NonSlice &amp; Excl LS'!$AA$4:$AA$137,MATCH($A43,'Charges_NonSlice &amp; Excl LS'!$AC$4:$AC$137,0),1)</f>
        <v>37.31956107839688</v>
      </c>
      <c r="W43" s="172">
        <f ca="1">+INDEX('Charges_NonSlice &amp; Excl LS'!$Z$4:$Z$137,MATCH($A43,'Charges_NonSlice &amp; Excl LS'!$AC$4:$AC$137,0),1)/1000</f>
        <v>137.58431600951999</v>
      </c>
      <c r="X43" s="172">
        <f ca="1">+SUM(W$5:W43)</f>
        <v>7109.6679963064807</v>
      </c>
      <c r="Z43" t="str">
        <f>+INDEX(Charges_NonSlice!$C$4:$C$137,MATCH($A43,Charges_NonSlice!$AC$4:$AC$137,0),1)</f>
        <v>Columbia River PUD</v>
      </c>
      <c r="AA43" s="270">
        <f t="shared" si="5"/>
        <v>5.736519795131656E-2</v>
      </c>
      <c r="AB43" s="256">
        <f>+INDEX(Charges_NonSlice!$AA$4:$AA$137,MATCH($A43,Charges_NonSlice!$AC$4:$AC$137,0),1)</f>
        <v>36.877974701326963</v>
      </c>
      <c r="AC43" s="277">
        <f t="shared" si="6"/>
        <v>34.87723520007976</v>
      </c>
      <c r="AE43" s="278" t="s">
        <v>112</v>
      </c>
      <c r="AF43" s="279">
        <v>33.113370835219058</v>
      </c>
    </row>
    <row r="44" spans="1:32" x14ac:dyDescent="0.25">
      <c r="A44">
        <f t="shared" si="4"/>
        <v>40</v>
      </c>
      <c r="B44" t="str">
        <f>+INDEX('Charges_Including Slice and LS'!$C$4:$C$137,MATCH($A44,'Charges_Including Slice and LS'!$AC$4:$AC$137,0),1)</f>
        <v>Columbia River PUD</v>
      </c>
      <c r="C44" s="270">
        <f>+INDEX('Charges_Including Slice and LS'!$AB$4:$AB$137,MATCH($A44,'Charges_Including Slice and LS'!$AC$4:$AC$137,0),1)</f>
        <v>6.8124265976029941E-2</v>
      </c>
      <c r="D44" s="256">
        <f>+INDEX('Charges_Including Slice and LS'!$AA$4:$AA$137,MATCH($A44,'Charges_Including Slice and LS'!$AC$4:$AC$137,0),1)</f>
        <v>36.877974701326963</v>
      </c>
      <c r="E44" s="172">
        <f>+INDEX('Charges_Including Slice and LS'!$Z$4:$Z$137,MATCH($A44,'Charges_Including Slice and LS'!$AC$4:$AC$137,0),1)/1000</f>
        <v>487.3899811569155</v>
      </c>
      <c r="F44" s="172">
        <f>+SUM(E$5:E44)</f>
        <v>22582.204334957965</v>
      </c>
      <c r="H44" t="str">
        <f>+INDEX(Charges_NonSlice!$C$4:$C$137,MATCH($A44,Charges_NonSlice!$AC$4:$AC$137,0),1)</f>
        <v>Tacoma Public Utilities</v>
      </c>
      <c r="I44" s="270">
        <f>+INDEX(Charges_NonSlice!$AB$4:$AB$137,MATCH($A44,Charges_NonSlice!$AC$4:$AC$137,0),1)</f>
        <v>6.7840515549923541E-2</v>
      </c>
      <c r="J44" s="256">
        <f>+INDEX(Charges_NonSlice!$AA$4:$AA$137,MATCH($A44,Charges_NonSlice!$AC$4:$AC$137,0),1)</f>
        <v>34.301107623908884</v>
      </c>
      <c r="K44" s="172">
        <f>+INDEX(Charges_NonSlice!$Z$4:$Z$137,MATCH($A44,Charges_NonSlice!$AC$4:$AC$137,0),1)/1000</f>
        <v>1681.2161361458727</v>
      </c>
      <c r="L44" s="172">
        <f>+SUM(K$5:K44)</f>
        <v>18759.516363575563</v>
      </c>
      <c r="N44" t="str">
        <f ca="1">+INDEX('Charges_NonSlice &amp; Excl LS'!$C$4:$C$137,MATCH($A44,'Charges_NonSlice &amp; Excl LS'!$AC$4:$AC$137,0),1)</f>
        <v>Ellensburg, City of</v>
      </c>
      <c r="O44" s="270">
        <f>+INDEX('Charges_NonSlice with Prev LS'!$AB$4:$AB$137,MATCH($A44,'Charges_NonSlice with Prev LS'!$AC$4:$AC$137,0),1)</f>
        <v>7.8579288001114023E-2</v>
      </c>
      <c r="P44" s="256">
        <f>+INDEX('Charges_NonSlice with Prev LS'!$AA$4:$AA$137,MATCH($A44,'Charges_NonSlice with Prev LS'!$AC$4:$AC$137,0),1)</f>
        <v>37.110466948105312</v>
      </c>
      <c r="Q44" s="172">
        <f>+INDEX('Charges_NonSlice with Prev LS'!$Z$4:$Z$137,MATCH($A44,'Charges_NonSlice with Prev LS'!$AC$4:$AC$137,0),1)/1000</f>
        <v>24.064952056655343</v>
      </c>
      <c r="R44" s="172">
        <f>+SUM(Q$5:Q44)</f>
        <v>24897.305734868543</v>
      </c>
      <c r="T44" t="str">
        <f ca="1">+INDEX('Charges_NonSlice &amp; Excl LS'!$C$4:$C$137,MATCH($A44,'Charges_NonSlice &amp; Excl LS'!$AC$4:$AC$137,0),1)</f>
        <v>Ellensburg, City of</v>
      </c>
      <c r="U44" s="270">
        <f ca="1">+INDEX('Charges_NonSlice &amp; Excl LS'!$AB$4:$AB$137,MATCH($A44,'Charges_NonSlice &amp; Excl LS'!$AC$4:$AC$137,0),1)</f>
        <v>7.6671535123498946E-2</v>
      </c>
      <c r="V44" s="256">
        <f ca="1">+INDEX('Charges_NonSlice &amp; Excl LS'!$AA$4:$AA$137,MATCH($A44,'Charges_NonSlice &amp; Excl LS'!$AC$4:$AC$137,0),1)</f>
        <v>36.569437810639343</v>
      </c>
      <c r="W44" s="172">
        <f ca="1">+INDEX('Charges_NonSlice &amp; Excl LS'!$Z$4:$Z$137,MATCH($A44,'Charges_NonSlice &amp; Excl LS'!$AC$4:$AC$137,0),1)/1000</f>
        <v>208.60309491091198</v>
      </c>
      <c r="X44" s="172">
        <f ca="1">+SUM(W$5:W44)</f>
        <v>7318.2710912173925</v>
      </c>
      <c r="Z44" t="str">
        <f>+INDEX(Charges_NonSlice!$C$4:$C$137,MATCH($A44,Charges_NonSlice!$AC$4:$AC$137,0),1)</f>
        <v>Tacoma Public Utilities</v>
      </c>
      <c r="AA44" s="270">
        <f t="shared" si="5"/>
        <v>6.757027979805641E-2</v>
      </c>
      <c r="AB44" s="256">
        <f>+INDEX(Charges_NonSlice!$AA$4:$AA$137,MATCH($A44,Charges_NonSlice!$AC$4:$AC$137,0),1)</f>
        <v>34.301107623908884</v>
      </c>
      <c r="AC44" s="277">
        <f t="shared" si="6"/>
        <v>32.130069816478354</v>
      </c>
      <c r="AE44" s="278" t="s">
        <v>26</v>
      </c>
      <c r="AF44" s="279">
        <v>34.138213260351556</v>
      </c>
    </row>
    <row r="45" spans="1:32" x14ac:dyDescent="0.25">
      <c r="A45">
        <f t="shared" si="4"/>
        <v>41</v>
      </c>
      <c r="B45" t="str">
        <f>+INDEX('Charges_Including Slice and LS'!$C$4:$C$137,MATCH($A45,'Charges_Including Slice and LS'!$AC$4:$AC$137,0),1)</f>
        <v>Tacoma Public Utilities</v>
      </c>
      <c r="C45" s="270">
        <f>+INDEX('Charges_Including Slice and LS'!$AB$4:$AB$137,MATCH($A45,'Charges_Including Slice and LS'!$AC$4:$AC$137,0),1)</f>
        <v>6.7988925743620587E-2</v>
      </c>
      <c r="D45" s="256">
        <f>+INDEX('Charges_Including Slice and LS'!$AA$4:$AA$137,MATCH($A45,'Charges_Including Slice and LS'!$AC$4:$AC$137,0),1)</f>
        <v>37.446846478571295</v>
      </c>
      <c r="E45" s="172">
        <f>+INDEX('Charges_Including Slice and LS'!$Z$4:$Z$137,MATCH($A45,'Charges_Including Slice and LS'!$AC$4:$AC$137,0),1)/1000</f>
        <v>3500.1077831359285</v>
      </c>
      <c r="F45" s="172">
        <f>+SUM(E$5:E45)</f>
        <v>26082.312118093894</v>
      </c>
      <c r="H45" t="str">
        <f>+INDEX(Charges_NonSlice!$C$4:$C$137,MATCH($A45,Charges_NonSlice!$AC$4:$AC$137,0),1)</f>
        <v>Lewis County PUD #1</v>
      </c>
      <c r="I45" s="270">
        <f>+INDEX(Charges_NonSlice!$AB$4:$AB$137,MATCH($A45,Charges_NonSlice!$AC$4:$AC$137,0),1)</f>
        <v>6.7750386178015543E-2</v>
      </c>
      <c r="J45" s="256">
        <f>+INDEX(Charges_NonSlice!$AA$4:$AA$137,MATCH($A45,Charges_NonSlice!$AC$4:$AC$137,0),1)</f>
        <v>32.593627311153931</v>
      </c>
      <c r="K45" s="172">
        <f>+INDEX(Charges_NonSlice!$Z$4:$Z$137,MATCH($A45,Charges_NonSlice!$AC$4:$AC$137,0),1)/1000</f>
        <v>362.53218019329211</v>
      </c>
      <c r="L45" s="172">
        <f>+SUM(K$5:K45)</f>
        <v>19122.048543768855</v>
      </c>
      <c r="N45" t="str">
        <f ca="1">+INDEX('Charges_NonSlice &amp; Excl LS'!$C$4:$C$137,MATCH($A45,'Charges_NonSlice &amp; Excl LS'!$AC$4:$AC$137,0),1)</f>
        <v>Northern Wasco County PUD</v>
      </c>
      <c r="O45" s="270">
        <f>+INDEX('Charges_NonSlice with Prev LS'!$AB$4:$AB$137,MATCH($A45,'Charges_NonSlice with Prev LS'!$AC$4:$AC$137,0),1)</f>
        <v>7.857148431823946E-2</v>
      </c>
      <c r="P45" s="256">
        <f>+INDEX('Charges_NonSlice with Prev LS'!$AA$4:$AA$137,MATCH($A45,'Charges_NonSlice with Prev LS'!$AC$4:$AC$137,0),1)</f>
        <v>33.48247899722881</v>
      </c>
      <c r="Q45" s="172">
        <f>+INDEX('Charges_NonSlice with Prev LS'!$Z$4:$Z$137,MATCH($A45,'Charges_NonSlice with Prev LS'!$AC$4:$AC$137,0),1)/1000</f>
        <v>703.76970260787709</v>
      </c>
      <c r="R45" s="172">
        <f>+SUM(Q$5:Q45)</f>
        <v>25601.075437476422</v>
      </c>
      <c r="T45" t="str">
        <f ca="1">+INDEX('Charges_NonSlice &amp; Excl LS'!$C$4:$C$137,MATCH($A45,'Charges_NonSlice &amp; Excl LS'!$AC$4:$AC$137,0),1)</f>
        <v>Northern Wasco County PUD</v>
      </c>
      <c r="U45" s="270">
        <f ca="1">+INDEX('Charges_NonSlice &amp; Excl LS'!$AB$4:$AB$137,MATCH($A45,'Charges_NonSlice &amp; Excl LS'!$AC$4:$AC$137,0),1)</f>
        <v>7.6605987891580699E-2</v>
      </c>
      <c r="V45" s="256">
        <f ca="1">+INDEX('Charges_NonSlice &amp; Excl LS'!$AA$4:$AA$137,MATCH($A45,'Charges_NonSlice &amp; Excl LS'!$AC$4:$AC$137,0),1)</f>
        <v>34.742679803251377</v>
      </c>
      <c r="W45" s="172">
        <f ca="1">+INDEX('Charges_NonSlice &amp; Excl LS'!$Z$4:$Z$137,MATCH($A45,'Charges_NonSlice &amp; Excl LS'!$AC$4:$AC$137,0),1)/1000</f>
        <v>563.34735473162414</v>
      </c>
      <c r="X45" s="172">
        <f ca="1">+SUM(W$5:W45)</f>
        <v>7881.6184459490169</v>
      </c>
      <c r="Z45" t="str">
        <f>+INDEX(Charges_NonSlice!$C$4:$C$137,MATCH($A45,Charges_NonSlice!$AC$4:$AC$137,0),1)</f>
        <v>Lewis County PUD #1</v>
      </c>
      <c r="AA45" s="270">
        <f t="shared" si="5"/>
        <v>6.6618024130828735E-2</v>
      </c>
      <c r="AB45" s="256">
        <f>+INDEX(Charges_NonSlice!$AA$4:$AA$137,MATCH($A45,Charges_NonSlice!$AC$4:$AC$137,0),1)</f>
        <v>32.593627311153931</v>
      </c>
      <c r="AC45" s="277">
        <f t="shared" si="6"/>
        <v>30.557919117965398</v>
      </c>
      <c r="AE45" s="278" t="s">
        <v>91</v>
      </c>
      <c r="AF45" s="279">
        <v>32.241908636653193</v>
      </c>
    </row>
    <row r="46" spans="1:32" x14ac:dyDescent="0.25">
      <c r="A46">
        <f t="shared" si="4"/>
        <v>42</v>
      </c>
      <c r="B46" t="str">
        <f>+INDEX('Charges_Including Slice and LS'!$C$4:$C$137,MATCH($A46,'Charges_Including Slice and LS'!$AC$4:$AC$137,0),1)</f>
        <v>Port Angeles, City of</v>
      </c>
      <c r="C46" s="270">
        <f>+INDEX('Charges_Including Slice and LS'!$AB$4:$AB$137,MATCH($A46,'Charges_Including Slice and LS'!$AC$4:$AC$137,0),1)</f>
        <v>6.7611391183840519E-2</v>
      </c>
      <c r="D46" s="256">
        <f>+INDEX('Charges_Including Slice and LS'!$AA$4:$AA$137,MATCH($A46,'Charges_Including Slice and LS'!$AC$4:$AC$137,0),1)</f>
        <v>34.667314752794816</v>
      </c>
      <c r="E46" s="172">
        <f>+INDEX('Charges_Including Slice and LS'!$Z$4:$Z$137,MATCH($A46,'Charges_Including Slice and LS'!$AC$4:$AC$137,0),1)/1000</f>
        <v>534.33233972498499</v>
      </c>
      <c r="F46" s="172">
        <f>+SUM(E$5:E46)</f>
        <v>26616.644457818878</v>
      </c>
      <c r="H46" t="str">
        <f>+INDEX(Charges_NonSlice!$C$4:$C$137,MATCH($A46,Charges_NonSlice!$AC$4:$AC$137,0),1)</f>
        <v>Eugene Water &amp; Electric Board</v>
      </c>
      <c r="I46" s="270">
        <f>+INDEX(Charges_NonSlice!$AB$4:$AB$137,MATCH($A46,Charges_NonSlice!$AC$4:$AC$137,0),1)</f>
        <v>6.7676122368955038E-2</v>
      </c>
      <c r="J46" s="256">
        <f>+INDEX(Charges_NonSlice!$AA$4:$AA$137,MATCH($A46,Charges_NonSlice!$AC$4:$AC$137,0),1)</f>
        <v>34.42139582105419</v>
      </c>
      <c r="K46" s="172">
        <f>+INDEX(Charges_NonSlice!$Z$4:$Z$137,MATCH($A46,Charges_NonSlice!$AC$4:$AC$137,0),1)/1000</f>
        <v>992.05980373180114</v>
      </c>
      <c r="L46" s="172">
        <f>+SUM(K$5:K46)</f>
        <v>20114.108347500656</v>
      </c>
      <c r="N46" t="str">
        <f ca="1">+INDEX('Charges_NonSlice &amp; Excl LS'!$C$4:$C$137,MATCH($A46,'Charges_NonSlice &amp; Excl LS'!$AC$4:$AC$137,0),1)</f>
        <v>Mason County PUD #1</v>
      </c>
      <c r="O46" s="270">
        <f>+INDEX('Charges_NonSlice with Prev LS'!$AB$4:$AB$137,MATCH($A46,'Charges_NonSlice with Prev LS'!$AC$4:$AC$137,0),1)</f>
        <v>7.8520125518485751E-2</v>
      </c>
      <c r="P46" s="256">
        <f>+INDEX('Charges_NonSlice with Prev LS'!$AA$4:$AA$137,MATCH($A46,'Charges_NonSlice with Prev LS'!$AC$4:$AC$137,0),1)</f>
        <v>36.849298466880796</v>
      </c>
      <c r="Q46" s="172">
        <f>+INDEX('Charges_NonSlice with Prev LS'!$Z$4:$Z$137,MATCH($A46,'Charges_NonSlice with Prev LS'!$AC$4:$AC$137,0),1)/1000</f>
        <v>48.991874117252316</v>
      </c>
      <c r="R46" s="172">
        <f>+SUM(Q$5:Q46)</f>
        <v>25650.067311593673</v>
      </c>
      <c r="T46" t="str">
        <f ca="1">+INDEX('Charges_NonSlice &amp; Excl LS'!$C$4:$C$137,MATCH($A46,'Charges_NonSlice &amp; Excl LS'!$AC$4:$AC$137,0),1)</f>
        <v>Mason County PUD #1</v>
      </c>
      <c r="U46" s="270">
        <f ca="1">+INDEX('Charges_NonSlice &amp; Excl LS'!$AB$4:$AB$137,MATCH($A46,'Charges_NonSlice &amp; Excl LS'!$AC$4:$AC$137,0),1)</f>
        <v>7.6502140577958511E-2</v>
      </c>
      <c r="V46" s="256">
        <f ca="1">+INDEX('Charges_NonSlice &amp; Excl LS'!$AA$4:$AA$137,MATCH($A46,'Charges_NonSlice &amp; Excl LS'!$AC$4:$AC$137,0),1)</f>
        <v>33.955170554746417</v>
      </c>
      <c r="W46" s="172">
        <f ca="1">+INDEX('Charges_NonSlice &amp; Excl LS'!$Z$4:$Z$137,MATCH($A46,'Charges_NonSlice &amp; Excl LS'!$AC$4:$AC$137,0),1)/1000</f>
        <v>78.170955114815996</v>
      </c>
      <c r="X46" s="172">
        <f ca="1">+SUM(W$5:W46)</f>
        <v>7959.7894010638329</v>
      </c>
      <c r="Z46" t="str">
        <f>+INDEX(Charges_NonSlice!$C$4:$C$137,MATCH($A46,Charges_NonSlice!$AC$4:$AC$137,0),1)</f>
        <v>Eugene Water &amp; Electric Board</v>
      </c>
      <c r="AA46" s="270">
        <f t="shared" si="5"/>
        <v>6.7418485111976345E-2</v>
      </c>
      <c r="AB46" s="256">
        <f>+INDEX(Charges_NonSlice!$AA$4:$AA$137,MATCH($A46,Charges_NonSlice!$AC$4:$AC$137,0),1)</f>
        <v>34.42139582105419</v>
      </c>
      <c r="AC46" s="277">
        <f t="shared" si="6"/>
        <v>32.247329703535399</v>
      </c>
      <c r="AE46" s="278" t="s">
        <v>35</v>
      </c>
      <c r="AF46" s="279">
        <v>35.250509291845923</v>
      </c>
    </row>
    <row r="47" spans="1:32" x14ac:dyDescent="0.25">
      <c r="A47">
        <f t="shared" si="4"/>
        <v>43</v>
      </c>
      <c r="B47" t="str">
        <f>+INDEX('Charges_Including Slice and LS'!$C$4:$C$137,MATCH($A47,'Charges_Including Slice and LS'!$AC$4:$AC$137,0),1)</f>
        <v>Grays Harbor PUD #1</v>
      </c>
      <c r="C47" s="270">
        <f>+INDEX('Charges_Including Slice and LS'!$AB$4:$AB$137,MATCH($A47,'Charges_Including Slice and LS'!$AC$4:$AC$137,0),1)</f>
        <v>6.7371725685688943E-2</v>
      </c>
      <c r="D47" s="256">
        <f>+INDEX('Charges_Including Slice and LS'!$AA$4:$AA$137,MATCH($A47,'Charges_Including Slice and LS'!$AC$4:$AC$137,0),1)</f>
        <v>37.47348424955451</v>
      </c>
      <c r="E47" s="172">
        <f>+INDEX('Charges_Including Slice and LS'!$Z$4:$Z$137,MATCH($A47,'Charges_Including Slice and LS'!$AC$4:$AC$137,0),1)/1000</f>
        <v>1141.3578309767979</v>
      </c>
      <c r="F47" s="172">
        <f>+SUM(E$5:E47)</f>
        <v>27758.002288795677</v>
      </c>
      <c r="H47" t="str">
        <f>+INDEX(Charges_NonSlice!$C$4:$C$137,MATCH($A47,Charges_NonSlice!$AC$4:$AC$137,0),1)</f>
        <v>Port Angeles, City of</v>
      </c>
      <c r="I47" s="270">
        <f>+INDEX(Charges_NonSlice!$AB$4:$AB$137,MATCH($A47,Charges_NonSlice!$AC$4:$AC$137,0),1)</f>
        <v>6.7611391183840519E-2</v>
      </c>
      <c r="J47" s="256">
        <f>+INDEX(Charges_NonSlice!$AA$4:$AA$137,MATCH($A47,Charges_NonSlice!$AC$4:$AC$137,0),1)</f>
        <v>34.667314752794816</v>
      </c>
      <c r="K47" s="172">
        <f>+INDEX(Charges_NonSlice!$Z$4:$Z$137,MATCH($A47,Charges_NonSlice!$AC$4:$AC$137,0),1)/1000</f>
        <v>534.33233972498499</v>
      </c>
      <c r="L47" s="172">
        <f>+SUM(K$5:K47)</f>
        <v>20648.44068722564</v>
      </c>
      <c r="N47" t="str">
        <f ca="1">+INDEX('Charges_NonSlice &amp; Excl LS'!$C$4:$C$137,MATCH($A47,'Charges_NonSlice &amp; Excl LS'!$AC$4:$AC$137,0),1)</f>
        <v>Flathead Elec Coop</v>
      </c>
      <c r="O47" s="270">
        <f>+INDEX('Charges_NonSlice with Prev LS'!$AB$4:$AB$137,MATCH($A47,'Charges_NonSlice with Prev LS'!$AC$4:$AC$137,0),1)</f>
        <v>7.8506683881482964E-2</v>
      </c>
      <c r="P47" s="256">
        <f>+INDEX('Charges_NonSlice with Prev LS'!$AA$4:$AA$137,MATCH($A47,'Charges_NonSlice with Prev LS'!$AC$4:$AC$137,0),1)</f>
        <v>37.214343732131788</v>
      </c>
      <c r="Q47" s="172">
        <f>+INDEX('Charges_NonSlice with Prev LS'!$Z$4:$Z$137,MATCH($A47,'Charges_NonSlice with Prev LS'!$AC$4:$AC$137,0),1)/1000</f>
        <v>225.38380153050136</v>
      </c>
      <c r="R47" s="172">
        <f>+SUM(Q$5:Q47)</f>
        <v>25875.451113124174</v>
      </c>
      <c r="T47" t="str">
        <f ca="1">+INDEX('Charges_NonSlice &amp; Excl LS'!$C$4:$C$137,MATCH($A47,'Charges_NonSlice &amp; Excl LS'!$AC$4:$AC$137,0),1)</f>
        <v>Flathead Elec Coop</v>
      </c>
      <c r="U47" s="270">
        <f ca="1">+INDEX('Charges_NonSlice &amp; Excl LS'!$AB$4:$AB$137,MATCH($A47,'Charges_NonSlice &amp; Excl LS'!$AC$4:$AC$137,0),1)</f>
        <v>7.6438058029519626E-2</v>
      </c>
      <c r="V47" s="256">
        <f ca="1">+INDEX('Charges_NonSlice &amp; Excl LS'!$AA$4:$AA$137,MATCH($A47,'Charges_NonSlice &amp; Excl LS'!$AC$4:$AC$137,0),1)</f>
        <v>37.140733199785934</v>
      </c>
      <c r="W47" s="172">
        <f ca="1">+INDEX('Charges_NonSlice &amp; Excl LS'!$Z$4:$Z$137,MATCH($A47,'Charges_NonSlice &amp; Excl LS'!$AC$4:$AC$137,0),1)/1000</f>
        <v>1451.0759570571602</v>
      </c>
      <c r="X47" s="172">
        <f ca="1">+SUM(W$5:W47)</f>
        <v>9410.8653581209928</v>
      </c>
      <c r="Z47" t="str">
        <f>+INDEX(Charges_NonSlice!$C$4:$C$137,MATCH($A47,Charges_NonSlice!$AC$4:$AC$137,0),1)</f>
        <v>Port Angeles, City of</v>
      </c>
      <c r="AA47" s="270">
        <f t="shared" si="5"/>
        <v>5.7472792024970909E-2</v>
      </c>
      <c r="AB47" s="256">
        <f>+INDEX(Charges_NonSlice!$AA$4:$AA$137,MATCH($A47,Charges_NonSlice!$AC$4:$AC$137,0),1)</f>
        <v>34.667314752794816</v>
      </c>
      <c r="AC47" s="277">
        <f t="shared" si="6"/>
        <v>32.783174200075486</v>
      </c>
      <c r="AE47" s="278" t="s">
        <v>47</v>
      </c>
      <c r="AF47" s="279">
        <v>31.878809908669187</v>
      </c>
    </row>
    <row r="48" spans="1:32" x14ac:dyDescent="0.25">
      <c r="A48">
        <f t="shared" si="4"/>
        <v>44</v>
      </c>
      <c r="B48" t="str">
        <f>+INDEX('Charges_Including Slice and LS'!$C$4:$C$137,MATCH($A48,'Charges_Including Slice and LS'!$AC$4:$AC$137,0),1)</f>
        <v>Vigilante Elec Coop</v>
      </c>
      <c r="C48" s="270">
        <f>+INDEX('Charges_Including Slice and LS'!$AB$4:$AB$137,MATCH($A48,'Charges_Including Slice and LS'!$AC$4:$AC$137,0),1)</f>
        <v>6.7171132753429896E-2</v>
      </c>
      <c r="D48" s="256">
        <f>+INDEX('Charges_Including Slice and LS'!$AA$4:$AA$137,MATCH($A48,'Charges_Including Slice and LS'!$AC$4:$AC$137,0),1)</f>
        <v>30.707155097302021</v>
      </c>
      <c r="E48" s="172">
        <f>+INDEX('Charges_Including Slice and LS'!$Z$4:$Z$137,MATCH($A48,'Charges_Including Slice and LS'!$AC$4:$AC$137,0),1)/1000</f>
        <v>174.52360339211157</v>
      </c>
      <c r="F48" s="172">
        <f>+SUM(E$5:E48)</f>
        <v>27932.525892187787</v>
      </c>
      <c r="H48" t="str">
        <f>+INDEX(Charges_NonSlice!$C$4:$C$137,MATCH($A48,Charges_NonSlice!$AC$4:$AC$137,0),1)</f>
        <v>Vigilante Elec Coop</v>
      </c>
      <c r="I48" s="270">
        <f>+INDEX(Charges_NonSlice!$AB$4:$AB$137,MATCH($A48,Charges_NonSlice!$AC$4:$AC$137,0),1)</f>
        <v>6.7171132753429896E-2</v>
      </c>
      <c r="J48" s="256">
        <f>+INDEX(Charges_NonSlice!$AA$4:$AA$137,MATCH($A48,Charges_NonSlice!$AC$4:$AC$137,0),1)</f>
        <v>30.707155097302021</v>
      </c>
      <c r="K48" s="172">
        <f>+INDEX(Charges_NonSlice!$Z$4:$Z$137,MATCH($A48,Charges_NonSlice!$AC$4:$AC$137,0),1)/1000</f>
        <v>174.52360339211157</v>
      </c>
      <c r="L48" s="172">
        <f>+SUM(K$5:K48)</f>
        <v>20822.964290617751</v>
      </c>
      <c r="N48" t="str">
        <f ca="1">+INDEX('Charges_NonSlice &amp; Excl LS'!$C$4:$C$137,MATCH($A48,'Charges_NonSlice &amp; Excl LS'!$AC$4:$AC$137,0),1)</f>
        <v>Ashland, City of</v>
      </c>
      <c r="O48" s="270">
        <f>+INDEX('Charges_NonSlice with Prev LS'!$AB$4:$AB$137,MATCH($A48,'Charges_NonSlice with Prev LS'!$AC$4:$AC$137,0),1)</f>
        <v>7.8504163374535585E-2</v>
      </c>
      <c r="P48" s="256">
        <f>+INDEX('Charges_NonSlice with Prev LS'!$AA$4:$AA$137,MATCH($A48,'Charges_NonSlice with Prev LS'!$AC$4:$AC$137,0),1)</f>
        <v>30.742814868965322</v>
      </c>
      <c r="Q48" s="172">
        <f>+INDEX('Charges_NonSlice with Prev LS'!$Z$4:$Z$137,MATCH($A48,'Charges_NonSlice with Prev LS'!$AC$4:$AC$137,0),1)/1000</f>
        <v>173.82479386317738</v>
      </c>
      <c r="R48" s="172">
        <f>+SUM(Q$5:Q48)</f>
        <v>26049.27590698735</v>
      </c>
      <c r="T48" t="str">
        <f ca="1">+INDEX('Charges_NonSlice &amp; Excl LS'!$C$4:$C$137,MATCH($A48,'Charges_NonSlice &amp; Excl LS'!$AC$4:$AC$137,0),1)</f>
        <v>Ashland, City of</v>
      </c>
      <c r="U48" s="270">
        <f ca="1">+INDEX('Charges_NonSlice &amp; Excl LS'!$AB$4:$AB$137,MATCH($A48,'Charges_NonSlice &amp; Excl LS'!$AC$4:$AC$137,0),1)</f>
        <v>7.6396828951535781E-2</v>
      </c>
      <c r="V48" s="256">
        <f ca="1">+INDEX('Charges_NonSlice &amp; Excl LS'!$AA$4:$AA$137,MATCH($A48,'Charges_NonSlice &amp; Excl LS'!$AC$4:$AC$137,0),1)</f>
        <v>36.192284297748593</v>
      </c>
      <c r="W48" s="172">
        <f ca="1">+INDEX('Charges_NonSlice &amp; Excl LS'!$Z$4:$Z$137,MATCH($A48,'Charges_NonSlice &amp; Excl LS'!$AC$4:$AC$137,0),1)/1000</f>
        <v>183.25764712886399</v>
      </c>
      <c r="X48" s="172">
        <f ca="1">+SUM(W$5:W48)</f>
        <v>9594.1230052498577</v>
      </c>
      <c r="Z48" t="str">
        <f>+INDEX(Charges_NonSlice!$C$4:$C$137,MATCH($A48,Charges_NonSlice!$AC$4:$AC$137,0),1)</f>
        <v>Vigilante Elec Coop</v>
      </c>
      <c r="AA48" s="270">
        <f t="shared" si="5"/>
        <v>6.0478937964024704E-2</v>
      </c>
      <c r="AB48" s="256">
        <f>+INDEX(Charges_NonSlice!$AA$4:$AA$137,MATCH($A48,Charges_NonSlice!$AC$4:$AC$137,0),1)</f>
        <v>30.707155097302021</v>
      </c>
      <c r="AC48" s="277">
        <f t="shared" si="6"/>
        <v>28.955931134526427</v>
      </c>
      <c r="AE48" s="278" t="s">
        <v>92</v>
      </c>
      <c r="AF48" s="279">
        <v>33.775222125708879</v>
      </c>
    </row>
    <row r="49" spans="1:32" x14ac:dyDescent="0.25">
      <c r="A49">
        <f t="shared" si="4"/>
        <v>45</v>
      </c>
      <c r="B49" t="str">
        <f>+INDEX('Charges_Including Slice and LS'!$C$4:$C$137,MATCH($A49,'Charges_Including Slice and LS'!$AC$4:$AC$137,0),1)</f>
        <v>Oregon Trail Coop</v>
      </c>
      <c r="C49" s="270">
        <f>+INDEX('Charges_Including Slice and LS'!$AB$4:$AB$137,MATCH($A49,'Charges_Including Slice and LS'!$AC$4:$AC$137,0),1)</f>
        <v>6.7042771743593077E-2</v>
      </c>
      <c r="D49" s="256">
        <f>+INDEX('Charges_Including Slice and LS'!$AA$4:$AA$137,MATCH($A49,'Charges_Including Slice and LS'!$AC$4:$AC$137,0),1)</f>
        <v>33.124589063869706</v>
      </c>
      <c r="E49" s="172">
        <f>+INDEX('Charges_Including Slice and LS'!$Z$4:$Z$137,MATCH($A49,'Charges_Including Slice and LS'!$AC$4:$AC$137,0),1)/1000</f>
        <v>703.76970260787709</v>
      </c>
      <c r="F49" s="172">
        <f>+SUM(E$5:E49)</f>
        <v>28636.295594795665</v>
      </c>
      <c r="H49" t="str">
        <f>+INDEX(Charges_NonSlice!$C$4:$C$137,MATCH($A49,Charges_NonSlice!$AC$4:$AC$137,0),1)</f>
        <v>Oregon Trail Coop</v>
      </c>
      <c r="I49" s="270">
        <f>+INDEX(Charges_NonSlice!$AB$4:$AB$137,MATCH($A49,Charges_NonSlice!$AC$4:$AC$137,0),1)</f>
        <v>6.7042771743593077E-2</v>
      </c>
      <c r="J49" s="256">
        <f>+INDEX(Charges_NonSlice!$AA$4:$AA$137,MATCH($A49,Charges_NonSlice!$AC$4:$AC$137,0),1)</f>
        <v>33.124589063869706</v>
      </c>
      <c r="K49" s="172">
        <f>+INDEX(Charges_NonSlice!$Z$4:$Z$137,MATCH($A49,Charges_NonSlice!$AC$4:$AC$137,0),1)/1000</f>
        <v>703.76970260787709</v>
      </c>
      <c r="L49" s="172">
        <f>+SUM(K$5:K49)</f>
        <v>21526.733993225629</v>
      </c>
      <c r="N49" t="str">
        <f ca="1">+INDEX('Charges_NonSlice &amp; Excl LS'!$C$4:$C$137,MATCH($A49,'Charges_NonSlice &amp; Excl LS'!$AC$4:$AC$137,0),1)</f>
        <v>Weiser, City of</v>
      </c>
      <c r="O49" s="270">
        <f>+INDEX('Charges_NonSlice with Prev LS'!$AB$4:$AB$137,MATCH($A49,'Charges_NonSlice with Prev LS'!$AC$4:$AC$137,0),1)</f>
        <v>7.8496418547163938E-2</v>
      </c>
      <c r="P49" s="256">
        <f>+INDEX('Charges_NonSlice with Prev LS'!$AA$4:$AA$137,MATCH($A49,'Charges_NonSlice with Prev LS'!$AC$4:$AC$137,0),1)</f>
        <v>36.558689144610256</v>
      </c>
      <c r="Q49" s="172">
        <f>+INDEX('Charges_NonSlice with Prev LS'!$Z$4:$Z$137,MATCH($A49,'Charges_NonSlice with Prev LS'!$AC$4:$AC$137,0),1)/1000</f>
        <v>108.83035925841422</v>
      </c>
      <c r="R49" s="172">
        <f>+SUM(Q$5:Q49)</f>
        <v>26158.106266245763</v>
      </c>
      <c r="T49" t="str">
        <f ca="1">+INDEX('Charges_NonSlice &amp; Excl LS'!$C$4:$C$137,MATCH($A49,'Charges_NonSlice &amp; Excl LS'!$AC$4:$AC$137,0),1)</f>
        <v>Weiser, City of</v>
      </c>
      <c r="U49" s="270">
        <f ca="1">+INDEX('Charges_NonSlice &amp; Excl LS'!$AB$4:$AB$137,MATCH($A49,'Charges_NonSlice &amp; Excl LS'!$AC$4:$AC$137,0),1)</f>
        <v>7.6090037075986452E-2</v>
      </c>
      <c r="V49" s="256">
        <f ca="1">+INDEX('Charges_NonSlice &amp; Excl LS'!$AA$4:$AA$137,MATCH($A49,'Charges_NonSlice &amp; Excl LS'!$AC$4:$AC$137,0),1)</f>
        <v>35.459572508892776</v>
      </c>
      <c r="W49" s="172">
        <f ca="1">+INDEX('Charges_NonSlice &amp; Excl LS'!$Z$4:$Z$137,MATCH($A49,'Charges_NonSlice &amp; Excl LS'!$AC$4:$AC$137,0),1)/1000</f>
        <v>55.052128229399997</v>
      </c>
      <c r="X49" s="172">
        <f ca="1">+SUM(W$5:W49)</f>
        <v>9649.1751334792571</v>
      </c>
      <c r="Z49" t="str">
        <f>+INDEX(Charges_NonSlice!$C$4:$C$137,MATCH($A49,Charges_NonSlice!$AC$4:$AC$137,0),1)</f>
        <v>Oregon Trail Coop</v>
      </c>
      <c r="AA49" s="270">
        <f t="shared" si="5"/>
        <v>4.0856254003731163E-2</v>
      </c>
      <c r="AB49" s="256">
        <f>+INDEX(Charges_NonSlice!$AA$4:$AA$137,MATCH($A49,Charges_NonSlice!$AC$4:$AC$137,0),1)</f>
        <v>33.124589063869706</v>
      </c>
      <c r="AC49" s="277">
        <f t="shared" si="6"/>
        <v>31.824364734759005</v>
      </c>
      <c r="AE49" s="278" t="s">
        <v>23</v>
      </c>
      <c r="AF49" s="279">
        <v>33.893397366436233</v>
      </c>
    </row>
    <row r="50" spans="1:32" x14ac:dyDescent="0.25">
      <c r="A50">
        <f t="shared" si="4"/>
        <v>46</v>
      </c>
      <c r="B50" t="str">
        <f>+INDEX('Charges_Including Slice and LS'!$C$4:$C$137,MATCH($A50,'Charges_Including Slice and LS'!$AC$4:$AC$137,0),1)</f>
        <v>Eugene Water &amp; Electric Board</v>
      </c>
      <c r="C50" s="270">
        <f>+INDEX('Charges_Including Slice and LS'!$AB$4:$AB$137,MATCH($A50,'Charges_Including Slice and LS'!$AC$4:$AC$137,0),1)</f>
        <v>6.6969771196661032E-2</v>
      </c>
      <c r="D50" s="256">
        <f>+INDEX('Charges_Including Slice and LS'!$AA$4:$AA$137,MATCH($A50,'Charges_Including Slice and LS'!$AC$4:$AC$137,0),1)</f>
        <v>37.54313082687095</v>
      </c>
      <c r="E50" s="172">
        <f>+INDEX('Charges_Including Slice and LS'!$Z$4:$Z$137,MATCH($A50,'Charges_Including Slice and LS'!$AC$4:$AC$137,0),1)/1000</f>
        <v>2093.6482891456972</v>
      </c>
      <c r="F50" s="172">
        <f>+SUM(E$5:E50)</f>
        <v>30729.943883941363</v>
      </c>
      <c r="H50" t="str">
        <f>+INDEX(Charges_NonSlice!$C$4:$C$137,MATCH($A50,Charges_NonSlice!$AC$4:$AC$137,0),1)</f>
        <v>Snohomish County PUD #1</v>
      </c>
      <c r="I50" s="270">
        <f>+INDEX(Charges_NonSlice!$AB$4:$AB$137,MATCH($A50,Charges_NonSlice!$AC$4:$AC$137,0),1)</f>
        <v>6.6790083151402335E-2</v>
      </c>
      <c r="J50" s="256">
        <f>+INDEX(Charges_NonSlice!$AA$4:$AA$137,MATCH($A50,Charges_NonSlice!$AC$4:$AC$137,0),1)</f>
        <v>34.353572002005144</v>
      </c>
      <c r="K50" s="172">
        <f>+INDEX(Charges_NonSlice!$Z$4:$Z$137,MATCH($A50,Charges_NonSlice!$AC$4:$AC$137,0),1)/1000</f>
        <v>3385.93962931332</v>
      </c>
      <c r="L50" s="172">
        <f>+SUM(K$5:K50)</f>
        <v>24912.67362253895</v>
      </c>
      <c r="N50" t="str">
        <f ca="1">+INDEX('Charges_NonSlice &amp; Excl LS'!$C$4:$C$137,MATCH($A50,'Charges_NonSlice &amp; Excl LS'!$AC$4:$AC$137,0),1)</f>
        <v>Skamania County PUD #1</v>
      </c>
      <c r="O50" s="270">
        <f>+INDEX('Charges_NonSlice with Prev LS'!$AB$4:$AB$137,MATCH($A50,'Charges_NonSlice with Prev LS'!$AC$4:$AC$137,0),1)</f>
        <v>7.8466355269518395E-2</v>
      </c>
      <c r="P50" s="256">
        <f>+INDEX('Charges_NonSlice with Prev LS'!$AA$4:$AA$137,MATCH($A50,'Charges_NonSlice with Prev LS'!$AC$4:$AC$137,0),1)</f>
        <v>37.235044865794784</v>
      </c>
      <c r="Q50" s="172">
        <f>+INDEX('Charges_NonSlice with Prev LS'!$Z$4:$Z$137,MATCH($A50,'Charges_NonSlice with Prev LS'!$AC$4:$AC$137,0),1)/1000</f>
        <v>487.3899811569155</v>
      </c>
      <c r="R50" s="172">
        <f>+SUM(Q$5:Q50)</f>
        <v>26645.49624740268</v>
      </c>
      <c r="T50" t="str">
        <f ca="1">+INDEX('Charges_NonSlice &amp; Excl LS'!$C$4:$C$137,MATCH($A50,'Charges_NonSlice &amp; Excl LS'!$AC$4:$AC$137,0),1)</f>
        <v>Skamania County PUD #1</v>
      </c>
      <c r="U50" s="270">
        <f ca="1">+INDEX('Charges_NonSlice &amp; Excl LS'!$AB$4:$AB$137,MATCH($A50,'Charges_NonSlice &amp; Excl LS'!$AC$4:$AC$137,0),1)</f>
        <v>7.6081107136811515E-2</v>
      </c>
      <c r="V50" s="256">
        <f ca="1">+INDEX('Charges_NonSlice &amp; Excl LS'!$AA$4:$AA$137,MATCH($A50,'Charges_NonSlice &amp; Excl LS'!$AC$4:$AC$137,0),1)</f>
        <v>34.399745373972777</v>
      </c>
      <c r="W50" s="172">
        <f ca="1">+INDEX('Charges_NonSlice &amp; Excl LS'!$Z$4:$Z$137,MATCH($A50,'Charges_NonSlice &amp; Excl LS'!$AC$4:$AC$137,0),1)/1000</f>
        <v>135.08780167087198</v>
      </c>
      <c r="X50" s="172">
        <f ca="1">+SUM(W$5:W50)</f>
        <v>9784.2629351501291</v>
      </c>
      <c r="Z50" t="str">
        <f>+INDEX(Charges_NonSlice!$C$4:$C$137,MATCH($A50,Charges_NonSlice!$AC$4:$AC$137,0),1)</f>
        <v>Snohomish County PUD #1</v>
      </c>
      <c r="AA50" s="270">
        <f t="shared" si="5"/>
        <v>6.6553059194924602E-2</v>
      </c>
      <c r="AB50" s="256">
        <f>+INDEX(Charges_NonSlice!$AA$4:$AA$137,MATCH($A50,Charges_NonSlice!$AC$4:$AC$137,0),1)</f>
        <v>34.353572002005144</v>
      </c>
      <c r="AC50" s="277">
        <f t="shared" si="6"/>
        <v>32.209904332313805</v>
      </c>
      <c r="AE50" s="278" t="s">
        <v>81</v>
      </c>
      <c r="AF50" s="279">
        <v>34.202050679773023</v>
      </c>
    </row>
    <row r="51" spans="1:32" x14ac:dyDescent="0.25">
      <c r="A51">
        <f t="shared" si="4"/>
        <v>47</v>
      </c>
      <c r="B51" t="str">
        <f>+INDEX('Charges_Including Slice and LS'!$C$4:$C$137,MATCH($A51,'Charges_Including Slice and LS'!$AC$4:$AC$137,0),1)</f>
        <v>Snohomish County PUD #1</v>
      </c>
      <c r="C51" s="270">
        <f>+INDEX('Charges_Including Slice and LS'!$AB$4:$AB$137,MATCH($A51,'Charges_Including Slice and LS'!$AC$4:$AC$137,0),1)</f>
        <v>6.655940983668196E-2</v>
      </c>
      <c r="D51" s="256">
        <f>+INDEX('Charges_Including Slice and LS'!$AA$4:$AA$137,MATCH($A51,'Charges_Including Slice and LS'!$AC$4:$AC$137,0),1)</f>
        <v>37.333241480328915</v>
      </c>
      <c r="E51" s="172">
        <f>+INDEX('Charges_Including Slice and LS'!$Z$4:$Z$137,MATCH($A51,'Charges_Including Slice and LS'!$AC$4:$AC$137,0),1)/1000</f>
        <v>6725.2943837261037</v>
      </c>
      <c r="F51" s="172">
        <f>+SUM(E$5:E51)</f>
        <v>37455.238267667468</v>
      </c>
      <c r="H51" t="str">
        <f>+INDEX(Charges_NonSlice!$C$4:$C$137,MATCH($A51,Charges_NonSlice!$AC$4:$AC$137,0),1)</f>
        <v>Soda Springs, City of</v>
      </c>
      <c r="I51" s="270">
        <f>+INDEX(Charges_NonSlice!$AB$4:$AB$137,MATCH($A51,Charges_NonSlice!$AC$4:$AC$137,0),1)</f>
        <v>6.6537706453367873E-2</v>
      </c>
      <c r="J51" s="256">
        <f>+INDEX(Charges_NonSlice!$AA$4:$AA$137,MATCH($A51,Charges_NonSlice!$AC$4:$AC$137,0),1)</f>
        <v>36.511716884038073</v>
      </c>
      <c r="K51" s="172">
        <f>+INDEX(Charges_NonSlice!$Z$4:$Z$137,MATCH($A51,Charges_NonSlice!$AC$4:$AC$137,0),1)/1000</f>
        <v>25.853674060813535</v>
      </c>
      <c r="L51" s="172">
        <f>+SUM(K$5:K51)</f>
        <v>24938.527296599765</v>
      </c>
      <c r="N51" t="str">
        <f ca="1">+INDEX('Charges_NonSlice &amp; Excl LS'!$C$4:$C$137,MATCH($A51,'Charges_NonSlice &amp; Excl LS'!$AC$4:$AC$137,0),1)</f>
        <v>Monmouth, City of</v>
      </c>
      <c r="O51" s="270">
        <f>+INDEX('Charges_NonSlice with Prev LS'!$AB$4:$AB$137,MATCH($A51,'Charges_NonSlice with Prev LS'!$AC$4:$AC$137,0),1)</f>
        <v>7.837105784867382E-2</v>
      </c>
      <c r="P51" s="256">
        <f>+INDEX('Charges_NonSlice with Prev LS'!$AA$4:$AA$137,MATCH($A51,'Charges_NonSlice with Prev LS'!$AC$4:$AC$137,0),1)</f>
        <v>36.448066239110723</v>
      </c>
      <c r="Q51" s="172">
        <f>+INDEX('Charges_NonSlice with Prev LS'!$Z$4:$Z$137,MATCH($A51,'Charges_NonSlice with Prev LS'!$AC$4:$AC$137,0),1)/1000</f>
        <v>32.048457074573108</v>
      </c>
      <c r="R51" s="172">
        <f>+SUM(Q$5:Q51)</f>
        <v>26677.544704477252</v>
      </c>
      <c r="T51" t="str">
        <f ca="1">+INDEX('Charges_NonSlice &amp; Excl LS'!$C$4:$C$137,MATCH($A51,'Charges_NonSlice &amp; Excl LS'!$AC$4:$AC$137,0),1)</f>
        <v>Monmouth, City of</v>
      </c>
      <c r="U51" s="270">
        <f ca="1">+INDEX('Charges_NonSlice &amp; Excl LS'!$AB$4:$AB$137,MATCH($A51,'Charges_NonSlice &amp; Excl LS'!$AC$4:$AC$137,0),1)</f>
        <v>7.6018439550791919E-2</v>
      </c>
      <c r="V51" s="256">
        <f ca="1">+INDEX('Charges_NonSlice &amp; Excl LS'!$AA$4:$AA$137,MATCH($A51,'Charges_NonSlice &amp; Excl LS'!$AC$4:$AC$137,0),1)</f>
        <v>36.12935230340598</v>
      </c>
      <c r="W51" s="172">
        <f ca="1">+INDEX('Charges_NonSlice &amp; Excl LS'!$Z$4:$Z$137,MATCH($A51,'Charges_NonSlice &amp; Excl LS'!$AC$4:$AC$137,0),1)/1000</f>
        <v>72.748550507039994</v>
      </c>
      <c r="X51" s="172">
        <f ca="1">+SUM(W$5:W51)</f>
        <v>9857.011485657169</v>
      </c>
      <c r="Z51" t="str">
        <f>+INDEX(Charges_NonSlice!$C$4:$C$137,MATCH($A51,Charges_NonSlice!$AC$4:$AC$137,0),1)</f>
        <v>Soda Springs, City of</v>
      </c>
      <c r="AA51" s="270">
        <f t="shared" si="5"/>
        <v>6.6039316444768348E-2</v>
      </c>
      <c r="AB51" s="256">
        <f>+INDEX(Charges_NonSlice!$AA$4:$AA$137,MATCH($A51,Charges_NonSlice!$AC$4:$AC$137,0),1)</f>
        <v>36.511716884038073</v>
      </c>
      <c r="AC51" s="277">
        <f t="shared" si="6"/>
        <v>34.249878330758314</v>
      </c>
      <c r="AE51" s="278" t="s">
        <v>66</v>
      </c>
      <c r="AF51" s="279">
        <v>35.51663521246828</v>
      </c>
    </row>
    <row r="52" spans="1:32" x14ac:dyDescent="0.25">
      <c r="A52">
        <f t="shared" si="4"/>
        <v>48</v>
      </c>
      <c r="B52" t="str">
        <f>+INDEX('Charges_Including Slice and LS'!$C$4:$C$137,MATCH($A52,'Charges_Including Slice and LS'!$AC$4:$AC$137,0),1)</f>
        <v>Soda Springs, City of</v>
      </c>
      <c r="C52" s="270">
        <f>+INDEX('Charges_Including Slice and LS'!$AB$4:$AB$137,MATCH($A52,'Charges_Including Slice and LS'!$AC$4:$AC$137,0),1)</f>
        <v>6.6537706453367873E-2</v>
      </c>
      <c r="D52" s="256">
        <f>+INDEX('Charges_Including Slice and LS'!$AA$4:$AA$137,MATCH($A52,'Charges_Including Slice and LS'!$AC$4:$AC$137,0),1)</f>
        <v>36.511716884038073</v>
      </c>
      <c r="E52" s="172">
        <f>+INDEX('Charges_Including Slice and LS'!$Z$4:$Z$137,MATCH($A52,'Charges_Including Slice and LS'!$AC$4:$AC$137,0),1)/1000</f>
        <v>25.853674060813535</v>
      </c>
      <c r="F52" s="172">
        <f>+SUM(E$5:E52)</f>
        <v>37481.091941728278</v>
      </c>
      <c r="H52" t="str">
        <f>+INDEX(Charges_NonSlice!$C$4:$C$137,MATCH($A52,Charges_NonSlice!$AC$4:$AC$137,0),1)</f>
        <v>Grays Harbor PUD #1</v>
      </c>
      <c r="I52" s="270">
        <f>+INDEX(Charges_NonSlice!$AB$4:$AB$137,MATCH($A52,Charges_NonSlice!$AC$4:$AC$137,0),1)</f>
        <v>6.6419103297101323E-2</v>
      </c>
      <c r="J52" s="256">
        <f>+INDEX(Charges_NonSlice!$AA$4:$AA$137,MATCH($A52,Charges_NonSlice!$AC$4:$AC$137,0),1)</f>
        <v>34.338578952335219</v>
      </c>
      <c r="K52" s="172">
        <f>+INDEX(Charges_NonSlice!$Z$4:$Z$137,MATCH($A52,Charges_NonSlice!$AC$4:$AC$137,0),1)/1000</f>
        <v>546.592426017766</v>
      </c>
      <c r="L52" s="172">
        <f>+SUM(K$5:K52)</f>
        <v>25485.119722617532</v>
      </c>
      <c r="N52" t="str">
        <f ca="1">+INDEX('Charges_NonSlice &amp; Excl LS'!$C$4:$C$137,MATCH($A52,'Charges_NonSlice &amp; Excl LS'!$AC$4:$AC$137,0),1)</f>
        <v>Blaine, City of</v>
      </c>
      <c r="O52" s="270">
        <f>+INDEX('Charges_NonSlice with Prev LS'!$AB$4:$AB$137,MATCH($A52,'Charges_NonSlice with Prev LS'!$AC$4:$AC$137,0),1)</f>
        <v>7.8357860480498642E-2</v>
      </c>
      <c r="P52" s="256">
        <f>+INDEX('Charges_NonSlice with Prev LS'!$AA$4:$AA$137,MATCH($A52,'Charges_NonSlice with Prev LS'!$AC$4:$AC$137,0),1)</f>
        <v>37.535691563602334</v>
      </c>
      <c r="Q52" s="172">
        <f>+INDEX('Charges_NonSlice with Prev LS'!$Z$4:$Z$137,MATCH($A52,'Charges_NonSlice with Prev LS'!$AC$4:$AC$137,0),1)/1000</f>
        <v>87.314626205512795</v>
      </c>
      <c r="R52" s="172">
        <f>+SUM(Q$5:Q52)</f>
        <v>26764.859330682764</v>
      </c>
      <c r="T52" t="str">
        <f ca="1">+INDEX('Charges_NonSlice &amp; Excl LS'!$C$4:$C$137,MATCH($A52,'Charges_NonSlice &amp; Excl LS'!$AC$4:$AC$137,0),1)</f>
        <v>Blaine, City of</v>
      </c>
      <c r="U52" s="270">
        <f ca="1">+INDEX('Charges_NonSlice &amp; Excl LS'!$AB$4:$AB$137,MATCH($A52,'Charges_NonSlice &amp; Excl LS'!$AC$4:$AC$137,0),1)</f>
        <v>7.5869245230518578E-2</v>
      </c>
      <c r="V52" s="256">
        <f ca="1">+INDEX('Charges_NonSlice &amp; Excl LS'!$AA$4:$AA$137,MATCH($A52,'Charges_NonSlice &amp; Excl LS'!$AC$4:$AC$137,0),1)</f>
        <v>35.823387215377345</v>
      </c>
      <c r="W52" s="172">
        <f ca="1">+INDEX('Charges_NonSlice &amp; Excl LS'!$Z$4:$Z$137,MATCH($A52,'Charges_NonSlice &amp; Excl LS'!$AC$4:$AC$137,0),1)/1000</f>
        <v>76.079280939191989</v>
      </c>
      <c r="X52" s="172">
        <f ca="1">+SUM(W$5:W52)</f>
        <v>9933.0907665963605</v>
      </c>
      <c r="Z52" t="str">
        <f>+INDEX(Charges_NonSlice!$C$4:$C$137,MATCH($A52,Charges_NonSlice!$AC$4:$AC$137,0),1)</f>
        <v>Grays Harbor PUD #1</v>
      </c>
      <c r="AA52" s="270">
        <f t="shared" si="5"/>
        <v>6.6200126731221554E-2</v>
      </c>
      <c r="AB52" s="256">
        <f>+INDEX(Charges_NonSlice!$AA$4:$AA$137,MATCH($A52,Charges_NonSlice!$AC$4:$AC$137,0),1)</f>
        <v>34.338578952335219</v>
      </c>
      <c r="AC52" s="277">
        <f t="shared" si="6"/>
        <v>32.20650428696829</v>
      </c>
      <c r="AE52" s="278" t="s">
        <v>56</v>
      </c>
      <c r="AF52" s="279">
        <v>31.802545726223435</v>
      </c>
    </row>
    <row r="53" spans="1:32" x14ac:dyDescent="0.25">
      <c r="A53">
        <f t="shared" si="4"/>
        <v>49</v>
      </c>
      <c r="B53" t="str">
        <f>+INDEX('Charges_Including Slice and LS'!$C$4:$C$137,MATCH($A53,'Charges_Including Slice and LS'!$AC$4:$AC$137,0),1)</f>
        <v>Burley, City of</v>
      </c>
      <c r="C53" s="270">
        <f>+INDEX('Charges_Including Slice and LS'!$AB$4:$AB$137,MATCH($A53,'Charges_Including Slice and LS'!$AC$4:$AC$137,0),1)</f>
        <v>6.6411719350644161E-2</v>
      </c>
      <c r="D53" s="256">
        <f>+INDEX('Charges_Including Slice and LS'!$AA$4:$AA$137,MATCH($A53,'Charges_Including Slice and LS'!$AC$4:$AC$137,0),1)</f>
        <v>36.225846826175804</v>
      </c>
      <c r="E53" s="172">
        <f>+INDEX('Charges_Including Slice and LS'!$Z$4:$Z$137,MATCH($A53,'Charges_Including Slice and LS'!$AC$4:$AC$137,0),1)/1000</f>
        <v>120.78212328433071</v>
      </c>
      <c r="F53" s="172">
        <f>+SUM(E$5:E53)</f>
        <v>37601.874065012606</v>
      </c>
      <c r="H53" t="str">
        <f>+INDEX(Charges_NonSlice!$C$4:$C$137,MATCH($A53,Charges_NonSlice!$AC$4:$AC$137,0),1)</f>
        <v>Burley, City of</v>
      </c>
      <c r="I53" s="270">
        <f>+INDEX(Charges_NonSlice!$AB$4:$AB$137,MATCH($A53,Charges_NonSlice!$AC$4:$AC$137,0),1)</f>
        <v>6.6411719350644161E-2</v>
      </c>
      <c r="J53" s="256">
        <f>+INDEX(Charges_NonSlice!$AA$4:$AA$137,MATCH($A53,Charges_NonSlice!$AC$4:$AC$137,0),1)</f>
        <v>36.225846826175804</v>
      </c>
      <c r="K53" s="172">
        <f>+INDEX(Charges_NonSlice!$Z$4:$Z$137,MATCH($A53,Charges_NonSlice!$AC$4:$AC$137,0),1)/1000</f>
        <v>120.78212328433071</v>
      </c>
      <c r="L53" s="172">
        <f>+SUM(K$5:K53)</f>
        <v>25605.901845901863</v>
      </c>
      <c r="N53" t="str">
        <f ca="1">+INDEX('Charges_NonSlice &amp; Excl LS'!$C$4:$C$137,MATCH($A53,'Charges_NonSlice &amp; Excl LS'!$AC$4:$AC$137,0),1)</f>
        <v>Energy Northwest</v>
      </c>
      <c r="O53" s="270">
        <f>+INDEX('Charges_NonSlice with Prev LS'!$AB$4:$AB$137,MATCH($A53,'Charges_NonSlice with Prev LS'!$AC$4:$AC$137,0),1)</f>
        <v>7.8346420342847889E-2</v>
      </c>
      <c r="P53" s="256">
        <f>+INDEX('Charges_NonSlice with Prev LS'!$AA$4:$AA$137,MATCH($A53,'Charges_NonSlice with Prev LS'!$AC$4:$AC$137,0),1)</f>
        <v>36.774083667564611</v>
      </c>
      <c r="Q53" s="172">
        <f>+INDEX('Charges_NonSlice with Prev LS'!$Z$4:$Z$137,MATCH($A53,'Charges_NonSlice with Prev LS'!$AC$4:$AC$137,0),1)/1000</f>
        <v>279.02501865631552</v>
      </c>
      <c r="R53" s="172">
        <f>+SUM(Q$5:Q53)</f>
        <v>27043.884349339081</v>
      </c>
      <c r="T53" t="str">
        <f ca="1">+INDEX('Charges_NonSlice &amp; Excl LS'!$C$4:$C$137,MATCH($A53,'Charges_NonSlice &amp; Excl LS'!$AC$4:$AC$137,0),1)</f>
        <v>Energy Northwest</v>
      </c>
      <c r="U53" s="270">
        <f ca="1">+INDEX('Charges_NonSlice &amp; Excl LS'!$AB$4:$AB$137,MATCH($A53,'Charges_NonSlice &amp; Excl LS'!$AC$4:$AC$137,0),1)</f>
        <v>7.582906727171547E-2</v>
      </c>
      <c r="V53" s="256">
        <f ca="1">+INDEX('Charges_NonSlice &amp; Excl LS'!$AA$4:$AA$137,MATCH($A53,'Charges_NonSlice &amp; Excl LS'!$AC$4:$AC$137,0),1)</f>
        <v>36.501889739935393</v>
      </c>
      <c r="W53" s="172">
        <f ca="1">+INDEX('Charges_NonSlice &amp; Excl LS'!$Z$4:$Z$137,MATCH($A53,'Charges_NonSlice &amp; Excl LS'!$AC$4:$AC$137,0),1)/1000</f>
        <v>24.069587874335998</v>
      </c>
      <c r="X53" s="172">
        <f ca="1">+SUM(W$5:W53)</f>
        <v>9957.1603544706959</v>
      </c>
      <c r="Z53" t="str">
        <f>+INDEX(Charges_NonSlice!$C$4:$C$137,MATCH($A53,Charges_NonSlice!$AC$4:$AC$137,0),1)</f>
        <v>Burley, City of</v>
      </c>
      <c r="AA53" s="270">
        <f t="shared" si="5"/>
        <v>6.679721348207579E-2</v>
      </c>
      <c r="AB53" s="256">
        <f>+INDEX(Charges_NonSlice!$AA$4:$AA$137,MATCH($A53,Charges_NonSlice!$AC$4:$AC$137,0),1)</f>
        <v>36.225846826175804</v>
      </c>
      <c r="AC53" s="277">
        <f t="shared" si="6"/>
        <v>33.957575412043823</v>
      </c>
      <c r="AE53" s="278" t="s">
        <v>127</v>
      </c>
      <c r="AF53" s="279">
        <v>34.733294619216842</v>
      </c>
    </row>
    <row r="54" spans="1:32" x14ac:dyDescent="0.25">
      <c r="A54">
        <f t="shared" si="4"/>
        <v>50</v>
      </c>
      <c r="B54" t="str">
        <f>+INDEX('Charges_Including Slice and LS'!$C$4:$C$137,MATCH($A54,'Charges_Including Slice and LS'!$AC$4:$AC$137,0),1)</f>
        <v>Modern Elec Coop</v>
      </c>
      <c r="C54" s="270">
        <f>+INDEX('Charges_Including Slice and LS'!$AB$4:$AB$137,MATCH($A54,'Charges_Including Slice and LS'!$AC$4:$AC$137,0),1)</f>
        <v>6.6117877320707397E-2</v>
      </c>
      <c r="D54" s="256">
        <f>+INDEX('Charges_Including Slice and LS'!$AA$4:$AA$137,MATCH($A54,'Charges_Including Slice and LS'!$AC$4:$AC$137,0),1)</f>
        <v>36.786862555914752</v>
      </c>
      <c r="E54" s="172">
        <f>+INDEX('Charges_Including Slice and LS'!$Z$4:$Z$137,MATCH($A54,'Charges_Including Slice and LS'!$AC$4:$AC$137,0),1)/1000</f>
        <v>225.38380153050136</v>
      </c>
      <c r="F54" s="172">
        <f>+SUM(E$5:E54)</f>
        <v>37827.257866543107</v>
      </c>
      <c r="H54" t="str">
        <f>+INDEX(Charges_NonSlice!$C$4:$C$137,MATCH($A54,Charges_NonSlice!$AC$4:$AC$137,0),1)</f>
        <v>Modern Elec Coop</v>
      </c>
      <c r="I54" s="270">
        <f>+INDEX(Charges_NonSlice!$AB$4:$AB$137,MATCH($A54,Charges_NonSlice!$AC$4:$AC$137,0),1)</f>
        <v>6.6117877320707397E-2</v>
      </c>
      <c r="J54" s="256">
        <f>+INDEX(Charges_NonSlice!$AA$4:$AA$137,MATCH($A54,Charges_NonSlice!$AC$4:$AC$137,0),1)</f>
        <v>36.786862555914752</v>
      </c>
      <c r="K54" s="172">
        <f>+INDEX(Charges_NonSlice!$Z$4:$Z$137,MATCH($A54,Charges_NonSlice!$AC$4:$AC$137,0),1)/1000</f>
        <v>225.38380153050136</v>
      </c>
      <c r="L54" s="172">
        <f>+SUM(K$5:K54)</f>
        <v>25831.285647432363</v>
      </c>
      <c r="N54" t="str">
        <f ca="1">+INDEX('Charges_NonSlice &amp; Excl LS'!$C$4:$C$137,MATCH($A54,'Charges_NonSlice &amp; Excl LS'!$AC$4:$AC$137,0),1)</f>
        <v>Glacier Elec  Coop</v>
      </c>
      <c r="O54" s="270">
        <f>+INDEX('Charges_NonSlice with Prev LS'!$AB$4:$AB$137,MATCH($A54,'Charges_NonSlice with Prev LS'!$AC$4:$AC$137,0),1)</f>
        <v>7.8274115417677148E-2</v>
      </c>
      <c r="P54" s="256">
        <f>+INDEX('Charges_NonSlice with Prev LS'!$AA$4:$AA$137,MATCH($A54,'Charges_NonSlice with Prev LS'!$AC$4:$AC$137,0),1)</f>
        <v>35.36924235730833</v>
      </c>
      <c r="Q54" s="172">
        <f>+INDEX('Charges_NonSlice with Prev LS'!$Z$4:$Z$137,MATCH($A54,'Charges_NonSlice with Prev LS'!$AC$4:$AC$137,0),1)/1000</f>
        <v>136.66155331797165</v>
      </c>
      <c r="R54" s="172">
        <f>+SUM(Q$5:Q54)</f>
        <v>27180.545902657053</v>
      </c>
      <c r="T54" t="str">
        <f ca="1">+INDEX('Charges_NonSlice &amp; Excl LS'!$C$4:$C$137,MATCH($A54,'Charges_NonSlice &amp; Excl LS'!$AC$4:$AC$137,0),1)</f>
        <v>Glacier Elec  Coop</v>
      </c>
      <c r="U54" s="270">
        <f ca="1">+INDEX('Charges_NonSlice &amp; Excl LS'!$AB$4:$AB$137,MATCH($A54,'Charges_NonSlice &amp; Excl LS'!$AC$4:$AC$137,0),1)</f>
        <v>7.5818708229928047E-2</v>
      </c>
      <c r="V54" s="256">
        <f ca="1">+INDEX('Charges_NonSlice &amp; Excl LS'!$AA$4:$AA$137,MATCH($A54,'Charges_NonSlice &amp; Excl LS'!$AC$4:$AC$137,0),1)</f>
        <v>33.6486309150078</v>
      </c>
      <c r="W54" s="172">
        <f ca="1">+INDEX('Charges_NonSlice &amp; Excl LS'!$Z$4:$Z$137,MATCH($A54,'Charges_NonSlice &amp; Excl LS'!$AC$4:$AC$137,0),1)/1000</f>
        <v>185.42292860685598</v>
      </c>
      <c r="X54" s="172">
        <f ca="1">+SUM(W$5:W54)</f>
        <v>10142.583283077553</v>
      </c>
      <c r="Z54" t="str">
        <f>+INDEX(Charges_NonSlice!$C$4:$C$137,MATCH($A54,Charges_NonSlice!$AC$4:$AC$137,0),1)</f>
        <v>Modern Elec Coop</v>
      </c>
      <c r="AA54" s="270">
        <f t="shared" si="5"/>
        <v>8.9167153927123488E-2</v>
      </c>
      <c r="AB54" s="256">
        <f>+INDEX(Charges_NonSlice!$AA$4:$AA$137,MATCH($A54,Charges_NonSlice!$AC$4:$AC$137,0),1)</f>
        <v>36.786862555914752</v>
      </c>
      <c r="AC54" s="277">
        <f t="shared" si="6"/>
        <v>33.775222125708879</v>
      </c>
      <c r="AE54" s="278" t="s">
        <v>59</v>
      </c>
      <c r="AF54" s="279">
        <v>35.652891330885353</v>
      </c>
    </row>
    <row r="55" spans="1:32" x14ac:dyDescent="0.25">
      <c r="A55">
        <f t="shared" si="4"/>
        <v>51</v>
      </c>
      <c r="B55" t="str">
        <f>+INDEX('Charges_Including Slice and LS'!$C$4:$C$137,MATCH($A55,'Charges_Including Slice and LS'!$AC$4:$AC$137,0),1)</f>
        <v>Klickitat County PUD #1</v>
      </c>
      <c r="C55" s="270">
        <f>+INDEX('Charges_Including Slice and LS'!$AB$4:$AB$137,MATCH($A55,'Charges_Including Slice and LS'!$AC$4:$AC$137,0),1)</f>
        <v>6.5906029428511426E-2</v>
      </c>
      <c r="D55" s="256">
        <f>+INDEX('Charges_Including Slice and LS'!$AA$4:$AA$137,MATCH($A55,'Charges_Including Slice and LS'!$AC$4:$AC$137,0),1)</f>
        <v>33.477210925351308</v>
      </c>
      <c r="E55" s="172">
        <f>+INDEX('Charges_Including Slice and LS'!$Z$4:$Z$137,MATCH($A55,'Charges_Including Slice and LS'!$AC$4:$AC$137,0),1)/1000</f>
        <v>318.86798317932136</v>
      </c>
      <c r="F55" s="172">
        <f>+SUM(E$5:E55)</f>
        <v>38146.125849722426</v>
      </c>
      <c r="H55" t="str">
        <f>+INDEX(Charges_NonSlice!$C$4:$C$137,MATCH($A55,Charges_NonSlice!$AC$4:$AC$137,0),1)</f>
        <v>Ashland, City of</v>
      </c>
      <c r="I55" s="270">
        <f>+INDEX(Charges_NonSlice!$AB$4:$AB$137,MATCH($A55,Charges_NonSlice!$AC$4:$AC$137,0),1)</f>
        <v>6.569936709540225E-2</v>
      </c>
      <c r="J55" s="256">
        <f>+INDEX(Charges_NonSlice!$AA$4:$AA$137,MATCH($A55,Charges_NonSlice!$AC$4:$AC$137,0),1)</f>
        <v>36.558932879044335</v>
      </c>
      <c r="K55" s="172">
        <f>+INDEX(Charges_NonSlice!$Z$4:$Z$137,MATCH($A55,Charges_NonSlice!$AC$4:$AC$137,0),1)/1000</f>
        <v>182.0986204313545</v>
      </c>
      <c r="L55" s="172">
        <f>+SUM(K$5:K55)</f>
        <v>26013.384267863719</v>
      </c>
      <c r="N55" t="str">
        <f ca="1">+INDEX('Charges_NonSlice &amp; Excl LS'!$C$4:$C$137,MATCH($A55,'Charges_NonSlice &amp; Excl LS'!$AC$4:$AC$137,0),1)</f>
        <v>Declo, City of</v>
      </c>
      <c r="O55" s="270">
        <f>+INDEX('Charges_NonSlice with Prev LS'!$AB$4:$AB$137,MATCH($A55,'Charges_NonSlice with Prev LS'!$AC$4:$AC$137,0),1)</f>
        <v>7.8189143380539949E-2</v>
      </c>
      <c r="P55" s="256">
        <f>+INDEX('Charges_NonSlice with Prev LS'!$AA$4:$AA$137,MATCH($A55,'Charges_NonSlice with Prev LS'!$AC$4:$AC$137,0),1)</f>
        <v>35.939333274739283</v>
      </c>
      <c r="Q55" s="172">
        <f>+INDEX('Charges_NonSlice with Prev LS'!$Z$4:$Z$137,MATCH($A55,'Charges_NonSlice with Prev LS'!$AC$4:$AC$137,0),1)/1000</f>
        <v>140.97333434141919</v>
      </c>
      <c r="R55" s="172">
        <f>+SUM(Q$5:Q55)</f>
        <v>27321.519236998472</v>
      </c>
      <c r="T55" t="str">
        <f ca="1">+INDEX('Charges_NonSlice &amp; Excl LS'!$C$4:$C$137,MATCH($A55,'Charges_NonSlice &amp; Excl LS'!$AC$4:$AC$137,0),1)</f>
        <v>Declo, City of</v>
      </c>
      <c r="U55" s="270">
        <f ca="1">+INDEX('Charges_NonSlice &amp; Excl LS'!$AB$4:$AB$137,MATCH($A55,'Charges_NonSlice &amp; Excl LS'!$AC$4:$AC$137,0),1)</f>
        <v>7.5706614666831443E-2</v>
      </c>
      <c r="V55" s="256">
        <f ca="1">+INDEX('Charges_NonSlice &amp; Excl LS'!$AA$4:$AA$137,MATCH($A55,'Charges_NonSlice &amp; Excl LS'!$AC$4:$AC$137,0),1)</f>
        <v>36.42870245201609</v>
      </c>
      <c r="W55" s="172">
        <f ca="1">+INDEX('Charges_NonSlice &amp; Excl LS'!$Z$4:$Z$137,MATCH($A55,'Charges_NonSlice &amp; Excl LS'!$AC$4:$AC$137,0),1)/1000</f>
        <v>3.1160424669120004</v>
      </c>
      <c r="X55" s="172">
        <f ca="1">+SUM(W$5:W55)</f>
        <v>10145.699325544465</v>
      </c>
      <c r="Z55" t="str">
        <f>+INDEX(Charges_NonSlice!$C$4:$C$137,MATCH($A55,Charges_NonSlice!$AC$4:$AC$137,0),1)</f>
        <v>Ashland, City of</v>
      </c>
      <c r="AA55" s="270">
        <f t="shared" si="5"/>
        <v>6.637497233985612E-2</v>
      </c>
      <c r="AB55" s="256">
        <f>+INDEX(Charges_NonSlice!$AA$4:$AA$137,MATCH($A55,Charges_NonSlice!$AC$4:$AC$137,0),1)</f>
        <v>36.558932879044335</v>
      </c>
      <c r="AC55" s="277">
        <f t="shared" si="6"/>
        <v>34.283374823422733</v>
      </c>
      <c r="AE55" s="278" t="s">
        <v>34</v>
      </c>
      <c r="AF55" s="279">
        <v>34.300282354173056</v>
      </c>
    </row>
    <row r="56" spans="1:32" x14ac:dyDescent="0.25">
      <c r="A56">
        <f t="shared" si="4"/>
        <v>52</v>
      </c>
      <c r="B56" t="str">
        <f>+INDEX('Charges_Including Slice and LS'!$C$4:$C$137,MATCH($A56,'Charges_Including Slice and LS'!$AC$4:$AC$137,0),1)</f>
        <v>Clark County PUD #1</v>
      </c>
      <c r="C56" s="270">
        <f>+INDEX('Charges_Including Slice and LS'!$AB$4:$AB$137,MATCH($A56,'Charges_Including Slice and LS'!$AC$4:$AC$137,0),1)</f>
        <v>6.574531201778E-2</v>
      </c>
      <c r="D56" s="256">
        <f>+INDEX('Charges_Including Slice and LS'!$AA$4:$AA$137,MATCH($A56,'Charges_Including Slice and LS'!$AC$4:$AC$137,0),1)</f>
        <v>37.426382974505053</v>
      </c>
      <c r="E56" s="172">
        <f>+INDEX('Charges_Including Slice and LS'!$Z$4:$Z$137,MATCH($A56,'Charges_Including Slice and LS'!$AC$4:$AC$137,0),1)/1000</f>
        <v>2603.0242162752065</v>
      </c>
      <c r="F56" s="172">
        <f>+SUM(E$5:E56)</f>
        <v>40749.15006599763</v>
      </c>
      <c r="H56" t="str">
        <f>+INDEX(Charges_NonSlice!$C$4:$C$137,MATCH($A56,Charges_NonSlice!$AC$4:$AC$137,0),1)</f>
        <v>Glacier Elec  Coop</v>
      </c>
      <c r="I56" s="270">
        <f>+INDEX(Charges_NonSlice!$AB$4:$AB$137,MATCH($A56,Charges_NonSlice!$AC$4:$AC$137,0),1)</f>
        <v>6.5560187564262629E-2</v>
      </c>
      <c r="J56" s="256">
        <f>+INDEX(Charges_NonSlice!$AA$4:$AA$137,MATCH($A56,Charges_NonSlice!$AC$4:$AC$137,0),1)</f>
        <v>33.604537794366422</v>
      </c>
      <c r="K56" s="172">
        <f>+INDEX(Charges_NonSlice!$Z$4:$Z$137,MATCH($A56,Charges_NonSlice!$AC$4:$AC$137,0),1)/1000</f>
        <v>187.81797643645118</v>
      </c>
      <c r="L56" s="172">
        <f>+SUM(K$5:K56)</f>
        <v>26201.20224430017</v>
      </c>
      <c r="N56" t="str">
        <f ca="1">+INDEX('Charges_NonSlice &amp; Excl LS'!$C$4:$C$137,MATCH($A56,'Charges_NonSlice &amp; Excl LS'!$AC$4:$AC$137,0),1)</f>
        <v>Troy, City of</v>
      </c>
      <c r="O56" s="270">
        <f>+INDEX('Charges_NonSlice with Prev LS'!$AB$4:$AB$137,MATCH($A56,'Charges_NonSlice with Prev LS'!$AC$4:$AC$137,0),1)</f>
        <v>7.7811255086879472E-2</v>
      </c>
      <c r="P56" s="256">
        <f>+INDEX('Charges_NonSlice with Prev LS'!$AA$4:$AA$137,MATCH($A56,'Charges_NonSlice with Prev LS'!$AC$4:$AC$137,0),1)</f>
        <v>36.771362147232182</v>
      </c>
      <c r="Q56" s="172">
        <f>+INDEX('Charges_NonSlice with Prev LS'!$Z$4:$Z$137,MATCH($A56,'Charges_NonSlice with Prev LS'!$AC$4:$AC$137,0),1)/1000</f>
        <v>23.050055053883217</v>
      </c>
      <c r="R56" s="172">
        <f>+SUM(Q$5:Q56)</f>
        <v>27344.569292052354</v>
      </c>
      <c r="T56" t="str">
        <f ca="1">+INDEX('Charges_NonSlice &amp; Excl LS'!$C$4:$C$137,MATCH($A56,'Charges_NonSlice &amp; Excl LS'!$AC$4:$AC$137,0),1)</f>
        <v>Troy, City of</v>
      </c>
      <c r="U56" s="270">
        <f ca="1">+INDEX('Charges_NonSlice &amp; Excl LS'!$AB$4:$AB$137,MATCH($A56,'Charges_NonSlice &amp; Excl LS'!$AC$4:$AC$137,0),1)</f>
        <v>7.5700039779577885E-2</v>
      </c>
      <c r="V56" s="256">
        <f ca="1">+INDEX('Charges_NonSlice &amp; Excl LS'!$AA$4:$AA$137,MATCH($A56,'Charges_NonSlice &amp; Excl LS'!$AC$4:$AC$137,0),1)</f>
        <v>38.617635704192459</v>
      </c>
      <c r="W56" s="172">
        <f ca="1">+INDEX('Charges_NonSlice &amp; Excl LS'!$Z$4:$Z$137,MATCH($A56,'Charges_NonSlice &amp; Excl LS'!$AC$4:$AC$137,0),1)/1000</f>
        <v>17.727091986960001</v>
      </c>
      <c r="X56" s="172">
        <f ca="1">+SUM(W$5:W56)</f>
        <v>10163.426417531426</v>
      </c>
      <c r="Z56" t="str">
        <f>+INDEX(Charges_NonSlice!$C$4:$C$137,MATCH($A56,Charges_NonSlice!$AC$4:$AC$137,0),1)</f>
        <v>Glacier Elec  Coop</v>
      </c>
      <c r="AA56" s="270">
        <f t="shared" si="5"/>
        <v>7.1080958324649224E-2</v>
      </c>
      <c r="AB56" s="256">
        <f>+INDEX(Charges_NonSlice!$AA$4:$AA$137,MATCH($A56,Charges_NonSlice!$AC$4:$AC$137,0),1)</f>
        <v>33.604537794366422</v>
      </c>
      <c r="AC56" s="277">
        <f t="shared" si="6"/>
        <v>31.374414355129204</v>
      </c>
      <c r="AE56" s="278" t="s">
        <v>95</v>
      </c>
      <c r="AF56" s="279">
        <v>32.264464625167506</v>
      </c>
    </row>
    <row r="57" spans="1:32" x14ac:dyDescent="0.25">
      <c r="A57">
        <f t="shared" si="4"/>
        <v>53</v>
      </c>
      <c r="B57" t="str">
        <f>+INDEX('Charges_Including Slice and LS'!$C$4:$C$137,MATCH($A57,'Charges_Including Slice and LS'!$AC$4:$AC$137,0),1)</f>
        <v>Ashland, City of</v>
      </c>
      <c r="C57" s="270">
        <f>+INDEX('Charges_Including Slice and LS'!$AB$4:$AB$137,MATCH($A57,'Charges_Including Slice and LS'!$AC$4:$AC$137,0),1)</f>
        <v>6.569936709540225E-2</v>
      </c>
      <c r="D57" s="256">
        <f>+INDEX('Charges_Including Slice and LS'!$AA$4:$AA$137,MATCH($A57,'Charges_Including Slice and LS'!$AC$4:$AC$137,0),1)</f>
        <v>36.558932879044335</v>
      </c>
      <c r="E57" s="172">
        <f>+INDEX('Charges_Including Slice and LS'!$Z$4:$Z$137,MATCH($A57,'Charges_Including Slice and LS'!$AC$4:$AC$137,0),1)/1000</f>
        <v>182.0986204313545</v>
      </c>
      <c r="F57" s="172">
        <f>+SUM(E$5:E57)</f>
        <v>40931.248686428982</v>
      </c>
      <c r="H57" t="str">
        <f>+INDEX(Charges_NonSlice!$C$4:$C$137,MATCH($A57,Charges_NonSlice!$AC$4:$AC$137,0),1)</f>
        <v>Salem Elec Coop</v>
      </c>
      <c r="I57" s="270">
        <f>+INDEX(Charges_NonSlice!$AB$4:$AB$137,MATCH($A57,Charges_NonSlice!$AC$4:$AC$137,0),1)</f>
        <v>6.4732409714750139E-2</v>
      </c>
      <c r="J57" s="256">
        <f>+INDEX(Charges_NonSlice!$AA$4:$AA$137,MATCH($A57,Charges_NonSlice!$AC$4:$AC$137,0),1)</f>
        <v>36.663128636723378</v>
      </c>
      <c r="K57" s="172">
        <f>+INDEX(Charges_NonSlice!$Z$4:$Z$137,MATCH($A57,Charges_NonSlice!$AC$4:$AC$137,0),1)/1000</f>
        <v>333.40362477114212</v>
      </c>
      <c r="L57" s="172">
        <f>+SUM(K$5:K57)</f>
        <v>26534.605869071311</v>
      </c>
      <c r="N57" t="str">
        <f ca="1">+INDEX('Charges_NonSlice &amp; Excl LS'!$C$4:$C$137,MATCH($A57,'Charges_NonSlice &amp; Excl LS'!$AC$4:$AC$137,0),1)</f>
        <v>Plummer, City of</v>
      </c>
      <c r="O57" s="270">
        <f>+INDEX('Charges_NonSlice with Prev LS'!$AB$4:$AB$137,MATCH($A57,'Charges_NonSlice with Prev LS'!$AC$4:$AC$137,0),1)</f>
        <v>7.7801175086655405E-2</v>
      </c>
      <c r="P57" s="256">
        <f>+INDEX('Charges_NonSlice with Prev LS'!$AA$4:$AA$137,MATCH($A57,'Charges_NonSlice with Prev LS'!$AC$4:$AC$137,0),1)</f>
        <v>36.050204473303971</v>
      </c>
      <c r="Q57" s="172">
        <f>+INDEX('Charges_NonSlice with Prev LS'!$Z$4:$Z$137,MATCH($A57,'Charges_NonSlice with Prev LS'!$AC$4:$AC$137,0),1)/1000</f>
        <v>4.7326670111173854</v>
      </c>
      <c r="R57" s="172">
        <f>+SUM(Q$5:Q57)</f>
        <v>27349.301959063472</v>
      </c>
      <c r="T57" t="str">
        <f ca="1">+INDEX('Charges_NonSlice &amp; Excl LS'!$C$4:$C$137,MATCH($A57,'Charges_NonSlice &amp; Excl LS'!$AC$4:$AC$137,0),1)</f>
        <v>Plummer, City of</v>
      </c>
      <c r="U57" s="270">
        <f ca="1">+INDEX('Charges_NonSlice &amp; Excl LS'!$AB$4:$AB$137,MATCH($A57,'Charges_NonSlice &amp; Excl LS'!$AC$4:$AC$137,0),1)</f>
        <v>7.5695386566662748E-2</v>
      </c>
      <c r="V57" s="256">
        <f ca="1">+INDEX('Charges_NonSlice &amp; Excl LS'!$AA$4:$AA$137,MATCH($A57,'Charges_NonSlice &amp; Excl LS'!$AC$4:$AC$137,0),1)</f>
        <v>36.986998989249408</v>
      </c>
      <c r="W57" s="172">
        <f ca="1">+INDEX('Charges_NonSlice &amp; Excl LS'!$Z$4:$Z$137,MATCH($A57,'Charges_NonSlice &amp; Excl LS'!$AC$4:$AC$137,0),1)/1000</f>
        <v>34.319404729079999</v>
      </c>
      <c r="X57" s="172">
        <f ca="1">+SUM(W$5:W57)</f>
        <v>10197.745822260506</v>
      </c>
      <c r="Z57" t="str">
        <f>+INDEX(Charges_NonSlice!$C$4:$C$137,MATCH($A57,Charges_NonSlice!$AC$4:$AC$137,0),1)</f>
        <v>Salem Elec Coop</v>
      </c>
      <c r="AA57" s="270">
        <f t="shared" si="5"/>
        <v>6.0247339691209101E-2</v>
      </c>
      <c r="AB57" s="256">
        <f>+INDEX(Charges_NonSlice!$AA$4:$AA$137,MATCH($A57,Charges_NonSlice!$AC$4:$AC$137,0),1)</f>
        <v>36.663128636723378</v>
      </c>
      <c r="AC57" s="277">
        <f t="shared" si="6"/>
        <v>34.579788379757971</v>
      </c>
      <c r="AE57" s="278" t="s">
        <v>125</v>
      </c>
      <c r="AF57" s="279">
        <v>33.130865109170848</v>
      </c>
    </row>
    <row r="58" spans="1:32" x14ac:dyDescent="0.25">
      <c r="A58">
        <f t="shared" si="4"/>
        <v>54</v>
      </c>
      <c r="B58" t="str">
        <f>+INDEX('Charges_Including Slice and LS'!$C$4:$C$137,MATCH($A58,'Charges_Including Slice and LS'!$AC$4:$AC$137,0),1)</f>
        <v>Glacier Elec  Coop</v>
      </c>
      <c r="C58" s="270">
        <f>+INDEX('Charges_Including Slice and LS'!$AB$4:$AB$137,MATCH($A58,'Charges_Including Slice and LS'!$AC$4:$AC$137,0),1)</f>
        <v>6.5560187564262629E-2</v>
      </c>
      <c r="D58" s="256">
        <f>+INDEX('Charges_Including Slice and LS'!$AA$4:$AA$137,MATCH($A58,'Charges_Including Slice and LS'!$AC$4:$AC$137,0),1)</f>
        <v>33.604537794366422</v>
      </c>
      <c r="E58" s="172">
        <f>+INDEX('Charges_Including Slice and LS'!$Z$4:$Z$137,MATCH($A58,'Charges_Including Slice and LS'!$AC$4:$AC$137,0),1)/1000</f>
        <v>187.81797643645118</v>
      </c>
      <c r="F58" s="172">
        <f>+SUM(E$5:E58)</f>
        <v>41119.066662865436</v>
      </c>
      <c r="H58" t="str">
        <f>+INDEX(Charges_NonSlice!$C$4:$C$137,MATCH($A58,Charges_NonSlice!$AC$4:$AC$137,0),1)</f>
        <v>Salmon River Elec Coop</v>
      </c>
      <c r="I58" s="270">
        <f>+INDEX(Charges_NonSlice!$AB$4:$AB$137,MATCH($A58,Charges_NonSlice!$AC$4:$AC$137,0),1)</f>
        <v>6.4578145158200595E-2</v>
      </c>
      <c r="J58" s="256">
        <f>+INDEX(Charges_NonSlice!$AA$4:$AA$137,MATCH($A58,Charges_NonSlice!$AC$4:$AC$137,0),1)</f>
        <v>31.341550598451182</v>
      </c>
      <c r="K58" s="172">
        <f>+INDEX(Charges_NonSlice!$Z$4:$Z$137,MATCH($A58,Charges_NonSlice!$AC$4:$AC$137,0),1)/1000</f>
        <v>107.44245125291327</v>
      </c>
      <c r="L58" s="172">
        <f>+SUM(K$5:K58)</f>
        <v>26642.048320324226</v>
      </c>
      <c r="N58" t="str">
        <f ca="1">+INDEX('Charges_NonSlice &amp; Excl LS'!$C$4:$C$137,MATCH($A58,'Charges_NonSlice &amp; Excl LS'!$AC$4:$AC$137,0),1)</f>
        <v>U.S. Naval Submarine Base, Bangor</v>
      </c>
      <c r="O58" s="270">
        <f>+INDEX('Charges_NonSlice with Prev LS'!$AB$4:$AB$137,MATCH($A58,'Charges_NonSlice with Prev LS'!$AC$4:$AC$137,0),1)</f>
        <v>7.7642368733707778E-2</v>
      </c>
      <c r="P58" s="256">
        <f>+INDEX('Charges_NonSlice with Prev LS'!$AA$4:$AA$137,MATCH($A58,'Charges_NonSlice with Prev LS'!$AC$4:$AC$137,0),1)</f>
        <v>36.912784767537282</v>
      </c>
      <c r="Q58" s="172">
        <f>+INDEX('Charges_NonSlice with Prev LS'!$Z$4:$Z$137,MATCH($A58,'Charges_NonSlice with Prev LS'!$AC$4:$AC$137,0),1)/1000</f>
        <v>63.394734152250415</v>
      </c>
      <c r="R58" s="172">
        <f>+SUM(Q$5:Q58)</f>
        <v>27412.696693215723</v>
      </c>
      <c r="T58" t="str">
        <f ca="1">+INDEX('Charges_NonSlice &amp; Excl LS'!$C$4:$C$137,MATCH($A58,'Charges_NonSlice &amp; Excl LS'!$AC$4:$AC$137,0),1)</f>
        <v>U.S. Naval Submarine Base, Bangor</v>
      </c>
      <c r="U58" s="270">
        <f ca="1">+INDEX('Charges_NonSlice &amp; Excl LS'!$AB$4:$AB$137,MATCH($A58,'Charges_NonSlice &amp; Excl LS'!$AC$4:$AC$137,0),1)</f>
        <v>7.5623148137433566E-2</v>
      </c>
      <c r="V58" s="256">
        <f ca="1">+INDEX('Charges_NonSlice &amp; Excl LS'!$AA$4:$AA$137,MATCH($A58,'Charges_NonSlice &amp; Excl LS'!$AC$4:$AC$137,0),1)</f>
        <v>35.970063000044334</v>
      </c>
      <c r="W58" s="172">
        <f ca="1">+INDEX('Charges_NonSlice &amp; Excl LS'!$Z$4:$Z$137,MATCH($A58,'Charges_NonSlice &amp; Excl LS'!$AC$4:$AC$137,0),1)/1000</f>
        <v>177.63282243957602</v>
      </c>
      <c r="X58" s="172">
        <f ca="1">+SUM(W$5:W58)</f>
        <v>10375.378644700082</v>
      </c>
      <c r="Z58" t="str">
        <f>+INDEX(Charges_NonSlice!$C$4:$C$137,MATCH($A58,Charges_NonSlice!$AC$4:$AC$137,0),1)</f>
        <v>Salmon River Elec Coop</v>
      </c>
      <c r="AA58" s="270">
        <f t="shared" si="5"/>
        <v>5.2492893796046936E-2</v>
      </c>
      <c r="AB58" s="256">
        <f>+INDEX(Charges_NonSlice!$AA$4:$AA$137,MATCH($A58,Charges_NonSlice!$AC$4:$AC$137,0),1)</f>
        <v>31.341550598451182</v>
      </c>
      <c r="AC58" s="277">
        <f t="shared" si="6"/>
        <v>29.778396398868779</v>
      </c>
      <c r="AE58" s="278" t="s">
        <v>115</v>
      </c>
      <c r="AF58" s="279">
        <v>33.913549730788134</v>
      </c>
    </row>
    <row r="59" spans="1:32" x14ac:dyDescent="0.25">
      <c r="A59">
        <f t="shared" si="4"/>
        <v>55</v>
      </c>
      <c r="B59" t="str">
        <f>+INDEX('Charges_Including Slice and LS'!$C$4:$C$137,MATCH($A59,'Charges_Including Slice and LS'!$AC$4:$AC$137,0),1)</f>
        <v>Pacific County PUD #2</v>
      </c>
      <c r="C59" s="270">
        <f>+INDEX('Charges_Including Slice and LS'!$AB$4:$AB$137,MATCH($A59,'Charges_Including Slice and LS'!$AC$4:$AC$137,0),1)</f>
        <v>6.4826931454434744E-2</v>
      </c>
      <c r="D59" s="256">
        <f>+INDEX('Charges_Including Slice and LS'!$AA$4:$AA$137,MATCH($A59,'Charges_Including Slice and LS'!$AC$4:$AC$137,0),1)</f>
        <v>37.666704212127605</v>
      </c>
      <c r="E59" s="172">
        <f>+INDEX('Charges_Including Slice and LS'!$Z$4:$Z$137,MATCH($A59,'Charges_Including Slice and LS'!$AC$4:$AC$137,0),1)/1000</f>
        <v>315.98682871259547</v>
      </c>
      <c r="F59" s="172">
        <f>+SUM(E$5:E59)</f>
        <v>41435.05349157803</v>
      </c>
      <c r="H59" t="str">
        <f>+INDEX(Charges_NonSlice!$C$4:$C$137,MATCH($A59,Charges_NonSlice!$AC$4:$AC$137,0),1)</f>
        <v>Flathead Elec Coop</v>
      </c>
      <c r="I59" s="270">
        <f>+INDEX(Charges_NonSlice!$AB$4:$AB$137,MATCH($A59,Charges_NonSlice!$AC$4:$AC$137,0),1)</f>
        <v>6.4549588548963754E-2</v>
      </c>
      <c r="J59" s="256">
        <f>+INDEX(Charges_NonSlice!$AA$4:$AA$137,MATCH($A59,Charges_NonSlice!$AC$4:$AC$137,0),1)</f>
        <v>37.283881787979418</v>
      </c>
      <c r="K59" s="172">
        <f>+INDEX(Charges_NonSlice!$Z$4:$Z$137,MATCH($A59,Charges_NonSlice!$AC$4:$AC$137,0),1)/1000</f>
        <v>1463.6136454155637</v>
      </c>
      <c r="L59" s="172">
        <f>+SUM(K$5:K59)</f>
        <v>28105.66196573979</v>
      </c>
      <c r="N59" t="str">
        <f ca="1">+INDEX('Charges_NonSlice &amp; Excl LS'!$C$4:$C$137,MATCH($A59,'Charges_NonSlice &amp; Excl LS'!$AC$4:$AC$137,0),1)</f>
        <v>Minidoka, City of</v>
      </c>
      <c r="O59" s="270">
        <f>+INDEX('Charges_NonSlice with Prev LS'!$AB$4:$AB$137,MATCH($A59,'Charges_NonSlice with Prev LS'!$AC$4:$AC$137,0),1)</f>
        <v>7.7411167765486288E-2</v>
      </c>
      <c r="P59" s="256">
        <f>+INDEX('Charges_NonSlice with Prev LS'!$AA$4:$AA$137,MATCH($A59,'Charges_NonSlice with Prev LS'!$AC$4:$AC$137,0),1)</f>
        <v>37.752175155282821</v>
      </c>
      <c r="Q59" s="172">
        <f>+INDEX('Charges_NonSlice with Prev LS'!$Z$4:$Z$137,MATCH($A59,'Charges_NonSlice with Prev LS'!$AC$4:$AC$137,0),1)/1000</f>
        <v>34.416888080781511</v>
      </c>
      <c r="R59" s="172">
        <f>+SUM(Q$5:Q59)</f>
        <v>27447.113581296504</v>
      </c>
      <c r="T59" t="str">
        <f ca="1">+INDEX('Charges_NonSlice &amp; Excl LS'!$C$4:$C$137,MATCH($A59,'Charges_NonSlice &amp; Excl LS'!$AC$4:$AC$137,0),1)</f>
        <v>Minidoka, City of</v>
      </c>
      <c r="U59" s="270">
        <f ca="1">+INDEX('Charges_NonSlice &amp; Excl LS'!$AB$4:$AB$137,MATCH($A59,'Charges_NonSlice &amp; Excl LS'!$AC$4:$AC$137,0),1)</f>
        <v>7.5590676480468688E-2</v>
      </c>
      <c r="V59" s="256">
        <f ca="1">+INDEX('Charges_NonSlice &amp; Excl LS'!$AA$4:$AA$137,MATCH($A59,'Charges_NonSlice &amp; Excl LS'!$AC$4:$AC$137,0),1)</f>
        <v>35.177993699464068</v>
      </c>
      <c r="W59" s="172">
        <f ca="1">+INDEX('Charges_NonSlice &amp; Excl LS'!$Z$4:$Z$137,MATCH($A59,'Charges_NonSlice &amp; Excl LS'!$AC$4:$AC$137,0),1)/1000</f>
        <v>0.99983252383199994</v>
      </c>
      <c r="X59" s="172">
        <f ca="1">+SUM(W$5:W59)</f>
        <v>10376.378477223914</v>
      </c>
      <c r="Z59" t="str">
        <f>+INDEX(Charges_NonSlice!$C$4:$C$137,MATCH($A59,Charges_NonSlice!$AC$4:$AC$137,0),1)</f>
        <v>Flathead Elec Coop</v>
      </c>
      <c r="AA59" s="270">
        <f t="shared" si="5"/>
        <v>8.7081315084775568E-2</v>
      </c>
      <c r="AB59" s="256">
        <f>+INDEX(Charges_NonSlice!$AA$4:$AA$137,MATCH($A59,Charges_NonSlice!$AC$4:$AC$137,0),1)</f>
        <v>37.283881787979418</v>
      </c>
      <c r="AC59" s="277">
        <f t="shared" si="6"/>
        <v>34.2972335837378</v>
      </c>
      <c r="AE59" s="278" t="s">
        <v>74</v>
      </c>
      <c r="AF59" s="279">
        <v>35.220866880773393</v>
      </c>
    </row>
    <row r="60" spans="1:32" x14ac:dyDescent="0.25">
      <c r="A60">
        <f t="shared" si="4"/>
        <v>56</v>
      </c>
      <c r="B60" t="str">
        <f>+INDEX('Charges_Including Slice and LS'!$C$4:$C$137,MATCH($A60,'Charges_Including Slice and LS'!$AC$4:$AC$137,0),1)</f>
        <v>Salem Elec Coop</v>
      </c>
      <c r="C60" s="270">
        <f>+INDEX('Charges_Including Slice and LS'!$AB$4:$AB$137,MATCH($A60,'Charges_Including Slice and LS'!$AC$4:$AC$137,0),1)</f>
        <v>6.4732409714750139E-2</v>
      </c>
      <c r="D60" s="256">
        <f>+INDEX('Charges_Including Slice and LS'!$AA$4:$AA$137,MATCH($A60,'Charges_Including Slice and LS'!$AC$4:$AC$137,0),1)</f>
        <v>36.663128636723378</v>
      </c>
      <c r="E60" s="172">
        <f>+INDEX('Charges_Including Slice and LS'!$Z$4:$Z$137,MATCH($A60,'Charges_Including Slice and LS'!$AC$4:$AC$137,0),1)/1000</f>
        <v>333.40362477114212</v>
      </c>
      <c r="F60" s="172">
        <f>+SUM(E$5:E60)</f>
        <v>41768.457116349171</v>
      </c>
      <c r="H60" t="str">
        <f>+INDEX(Charges_NonSlice!$C$4:$C$137,MATCH($A60,Charges_NonSlice!$AC$4:$AC$137,0),1)</f>
        <v>Clark County PUD #1</v>
      </c>
      <c r="I60" s="270">
        <f>+INDEX(Charges_NonSlice!$AB$4:$AB$137,MATCH($A60,Charges_NonSlice!$AC$4:$AC$137,0),1)</f>
        <v>6.4548463656181054E-2</v>
      </c>
      <c r="J60" s="256">
        <f>+INDEX(Charges_NonSlice!$AA$4:$AA$137,MATCH($A60,Charges_NonSlice!$AC$4:$AC$137,0),1)</f>
        <v>34.317856889358936</v>
      </c>
      <c r="K60" s="172">
        <f>+INDEX(Charges_NonSlice!$Z$4:$Z$137,MATCH($A60,Charges_NonSlice!$AC$4:$AC$137,0),1)/1000</f>
        <v>1262.6107043864704</v>
      </c>
      <c r="L60" s="172">
        <f>+SUM(K$5:K60)</f>
        <v>29368.272670126258</v>
      </c>
      <c r="N60" t="str">
        <f ca="1">+INDEX('Charges_NonSlice &amp; Excl LS'!$C$4:$C$137,MATCH($A60,'Charges_NonSlice &amp; Excl LS'!$AC$4:$AC$137,0),1)</f>
        <v>PNGC Aggregate</v>
      </c>
      <c r="O60" s="270">
        <f>+INDEX('Charges_NonSlice with Prev LS'!$AB$4:$AB$137,MATCH($A60,'Charges_NonSlice with Prev LS'!$AC$4:$AC$137,0),1)</f>
        <v>7.728549647514904E-2</v>
      </c>
      <c r="P60" s="256">
        <f>+INDEX('Charges_NonSlice with Prev LS'!$AA$4:$AA$137,MATCH($A60,'Charges_NonSlice with Prev LS'!$AC$4:$AC$137,0),1)</f>
        <v>33.225164049707168</v>
      </c>
      <c r="Q60" s="172">
        <f>+INDEX('Charges_NonSlice with Prev LS'!$Z$4:$Z$137,MATCH($A60,'Charges_NonSlice with Prev LS'!$AC$4:$AC$137,0),1)/1000</f>
        <v>183.09893256502133</v>
      </c>
      <c r="R60" s="172">
        <f>+SUM(Q$5:Q60)</f>
        <v>27630.212513861527</v>
      </c>
      <c r="T60" t="str">
        <f ca="1">+INDEX('Charges_NonSlice &amp; Excl LS'!$C$4:$C$137,MATCH($A60,'Charges_NonSlice &amp; Excl LS'!$AC$4:$AC$137,0),1)</f>
        <v>PNGC Aggregate</v>
      </c>
      <c r="U60" s="270">
        <f ca="1">+INDEX('Charges_NonSlice &amp; Excl LS'!$AB$4:$AB$137,MATCH($A60,'Charges_NonSlice &amp; Excl LS'!$AC$4:$AC$137,0),1)</f>
        <v>7.5486822869049078E-2</v>
      </c>
      <c r="V60" s="256">
        <f ca="1">+INDEX('Charges_NonSlice &amp; Excl LS'!$AA$4:$AA$137,MATCH($A60,'Charges_NonSlice &amp; Excl LS'!$AC$4:$AC$137,0),1)</f>
        <v>34.065603838171768</v>
      </c>
      <c r="W60" s="172">
        <f ca="1">+INDEX('Charges_NonSlice &amp; Excl LS'!$Z$4:$Z$137,MATCH($A60,'Charges_NonSlice &amp; Excl LS'!$AC$4:$AC$137,0),1)/1000</f>
        <v>4355.5096975448887</v>
      </c>
      <c r="X60" s="172">
        <f ca="1">+SUM(W$5:W60)</f>
        <v>14731.888174768803</v>
      </c>
      <c r="Z60" t="str">
        <f>+INDEX(Charges_NonSlice!$C$4:$C$137,MATCH($A60,Charges_NonSlice!$AC$4:$AC$137,0),1)</f>
        <v>Clark County PUD #1</v>
      </c>
      <c r="AA60" s="270">
        <f t="shared" si="5"/>
        <v>6.4260329876842937E-2</v>
      </c>
      <c r="AB60" s="256">
        <f>+INDEX(Charges_NonSlice!$AA$4:$AA$137,MATCH($A60,Charges_NonSlice!$AC$4:$AC$137,0),1)</f>
        <v>34.317856889358936</v>
      </c>
      <c r="AC60" s="277">
        <f t="shared" si="6"/>
        <v>32.245735301747295</v>
      </c>
      <c r="AE60" s="278" t="s">
        <v>10</v>
      </c>
      <c r="AF60" s="279">
        <v>27.709015384818006</v>
      </c>
    </row>
    <row r="61" spans="1:32" x14ac:dyDescent="0.25">
      <c r="A61">
        <f t="shared" si="4"/>
        <v>57</v>
      </c>
      <c r="B61" t="str">
        <f>+INDEX('Charges_Including Slice and LS'!$C$4:$C$137,MATCH($A61,'Charges_Including Slice and LS'!$AC$4:$AC$137,0),1)</f>
        <v>Salmon River Elec Coop</v>
      </c>
      <c r="C61" s="270">
        <f>+INDEX('Charges_Including Slice and LS'!$AB$4:$AB$137,MATCH($A61,'Charges_Including Slice and LS'!$AC$4:$AC$137,0),1)</f>
        <v>6.4578145158200595E-2</v>
      </c>
      <c r="D61" s="256">
        <f>+INDEX('Charges_Including Slice and LS'!$AA$4:$AA$137,MATCH($A61,'Charges_Including Slice and LS'!$AC$4:$AC$137,0),1)</f>
        <v>31.341550598451182</v>
      </c>
      <c r="E61" s="172">
        <f>+INDEX('Charges_Including Slice and LS'!$Z$4:$Z$137,MATCH($A61,'Charges_Including Slice and LS'!$AC$4:$AC$137,0),1)/1000</f>
        <v>107.44245125291327</v>
      </c>
      <c r="F61" s="172">
        <f>+SUM(E$5:E61)</f>
        <v>41875.899567602086</v>
      </c>
      <c r="H61" t="str">
        <f>+INDEX(Charges_NonSlice!$C$4:$C$137,MATCH($A61,Charges_NonSlice!$AC$4:$AC$137,0),1)</f>
        <v>Klickitat County PUD #1</v>
      </c>
      <c r="I61" s="270">
        <f>+INDEX(Charges_NonSlice!$AB$4:$AB$137,MATCH($A61,Charges_NonSlice!$AC$4:$AC$137,0),1)</f>
        <v>6.4255359223364783E-2</v>
      </c>
      <c r="J61" s="256">
        <f>+INDEX(Charges_NonSlice!$AA$4:$AA$137,MATCH($A61,Charges_NonSlice!$AC$4:$AC$137,0),1)</f>
        <v>30.336651997277396</v>
      </c>
      <c r="K61" s="172">
        <f>+INDEX(Charges_NonSlice!$Z$4:$Z$137,MATCH($A61,Charges_NonSlice!$AC$4:$AC$137,0),1)/1000</f>
        <v>173.82479386317738</v>
      </c>
      <c r="L61" s="172">
        <f>+SUM(K$5:K61)</f>
        <v>29542.097463989434</v>
      </c>
      <c r="N61" t="str">
        <f ca="1">+INDEX('Charges_NonSlice &amp; Excl LS'!$C$4:$C$137,MATCH($A61,'Charges_NonSlice &amp; Excl LS'!$AC$4:$AC$137,0),1)</f>
        <v>Mason County PUD #3</v>
      </c>
      <c r="O61" s="270">
        <f>+INDEX('Charges_NonSlice with Prev LS'!$AB$4:$AB$137,MATCH($A61,'Charges_NonSlice with Prev LS'!$AC$4:$AC$137,0),1)</f>
        <v>7.719195486025221E-2</v>
      </c>
      <c r="P61" s="256">
        <f>+INDEX('Charges_NonSlice with Prev LS'!$AA$4:$AA$137,MATCH($A61,'Charges_NonSlice with Prev LS'!$AC$4:$AC$137,0),1)</f>
        <v>33.971368470169786</v>
      </c>
      <c r="Q61" s="172">
        <f>+INDEX('Charges_NonSlice with Prev LS'!$Z$4:$Z$137,MATCH($A61,'Charges_NonSlice with Prev LS'!$AC$4:$AC$137,0),1)/1000</f>
        <v>187.81797643645118</v>
      </c>
      <c r="R61" s="172">
        <f>+SUM(Q$5:Q61)</f>
        <v>27818.030490297977</v>
      </c>
      <c r="T61" t="str">
        <f ca="1">+INDEX('Charges_NonSlice &amp; Excl LS'!$C$4:$C$137,MATCH($A61,'Charges_NonSlice &amp; Excl LS'!$AC$4:$AC$137,0),1)</f>
        <v>Mason County PUD #3</v>
      </c>
      <c r="U61" s="270">
        <f ca="1">+INDEX('Charges_NonSlice &amp; Excl LS'!$AB$4:$AB$137,MATCH($A61,'Charges_NonSlice &amp; Excl LS'!$AC$4:$AC$137,0),1)</f>
        <v>7.5412298157892438E-2</v>
      </c>
      <c r="V61" s="256">
        <f ca="1">+INDEX('Charges_NonSlice &amp; Excl LS'!$AA$4:$AA$137,MATCH($A61,'Charges_NonSlice &amp; Excl LS'!$AC$4:$AC$137,0),1)</f>
        <v>34.531707393621211</v>
      </c>
      <c r="W61" s="172">
        <f ca="1">+INDEX('Charges_NonSlice &amp; Excl LS'!$Z$4:$Z$137,MATCH($A61,'Charges_NonSlice &amp; Excl LS'!$AC$4:$AC$137,0),1)/1000</f>
        <v>695.24550663321588</v>
      </c>
      <c r="X61" s="172">
        <f ca="1">+SUM(W$5:W61)</f>
        <v>15427.133681402018</v>
      </c>
      <c r="Z61" t="str">
        <f>+INDEX(Charges_NonSlice!$C$4:$C$137,MATCH($A61,Charges_NonSlice!$AC$4:$AC$137,0),1)</f>
        <v>Klickitat County PUD #1</v>
      </c>
      <c r="AA61" s="270">
        <f t="shared" si="5"/>
        <v>5.9656395017728236E-2</v>
      </c>
      <c r="AB61" s="256">
        <f>+INDEX(Charges_NonSlice!$AA$4:$AA$137,MATCH($A61,Charges_NonSlice!$AC$4:$AC$137,0),1)</f>
        <v>30.336651997277396</v>
      </c>
      <c r="AC61" s="277">
        <f t="shared" si="6"/>
        <v>28.628763191458734</v>
      </c>
      <c r="AE61" s="278" t="s">
        <v>126</v>
      </c>
      <c r="AF61" s="279">
        <v>33.380875369316961</v>
      </c>
    </row>
    <row r="62" spans="1:32" x14ac:dyDescent="0.25">
      <c r="A62">
        <f t="shared" si="4"/>
        <v>58</v>
      </c>
      <c r="B62" t="str">
        <f>+INDEX('Charges_Including Slice and LS'!$C$4:$C$137,MATCH($A62,'Charges_Including Slice and LS'!$AC$4:$AC$137,0),1)</f>
        <v>Flathead Elec Coop</v>
      </c>
      <c r="C62" s="270">
        <f>+INDEX('Charges_Including Slice and LS'!$AB$4:$AB$137,MATCH($A62,'Charges_Including Slice and LS'!$AC$4:$AC$137,0),1)</f>
        <v>6.4549588548963754E-2</v>
      </c>
      <c r="D62" s="256">
        <f>+INDEX('Charges_Including Slice and LS'!$AA$4:$AA$137,MATCH($A62,'Charges_Including Slice and LS'!$AC$4:$AC$137,0),1)</f>
        <v>37.283881787979418</v>
      </c>
      <c r="E62" s="172">
        <f>+INDEX('Charges_Including Slice and LS'!$Z$4:$Z$137,MATCH($A62,'Charges_Including Slice and LS'!$AC$4:$AC$137,0),1)/1000</f>
        <v>1463.6136454155637</v>
      </c>
      <c r="F62" s="172">
        <f>+SUM(E$5:E62)</f>
        <v>43339.51321301765</v>
      </c>
      <c r="H62" t="str">
        <f>+INDEX(Charges_NonSlice!$C$4:$C$137,MATCH($A62,Charges_NonSlice!$AC$4:$AC$137,0),1)</f>
        <v>Springfield Utility Board</v>
      </c>
      <c r="I62" s="270">
        <f>+INDEX(Charges_NonSlice!$AB$4:$AB$137,MATCH($A62,Charges_NonSlice!$AC$4:$AC$137,0),1)</f>
        <v>6.3732466102901064E-2</v>
      </c>
      <c r="J62" s="256">
        <f>+INDEX(Charges_NonSlice!$AA$4:$AA$137,MATCH($A62,Charges_NonSlice!$AC$4:$AC$137,0),1)</f>
        <v>36.08217042420214</v>
      </c>
      <c r="K62" s="172">
        <f>+INDEX(Charges_NonSlice!$Z$4:$Z$137,MATCH($A62,Charges_NonSlice!$AC$4:$AC$137,0),1)/1000</f>
        <v>801.39141188664894</v>
      </c>
      <c r="L62" s="172">
        <f>+SUM(K$5:K62)</f>
        <v>30343.488875876083</v>
      </c>
      <c r="N62" t="str">
        <f ca="1">+INDEX('Charges_NonSlice &amp; Excl LS'!$C$4:$C$137,MATCH($A62,'Charges_NonSlice &amp; Excl LS'!$AC$4:$AC$137,0),1)</f>
        <v>Idaho Falls Power</v>
      </c>
      <c r="O62" s="270">
        <f>+INDEX('Charges_NonSlice with Prev LS'!$AB$4:$AB$137,MATCH($A62,'Charges_NonSlice with Prev LS'!$AC$4:$AC$137,0),1)</f>
        <v>7.6838211404123946E-2</v>
      </c>
      <c r="P62" s="256">
        <f>+INDEX('Charges_NonSlice with Prev LS'!$AA$4:$AA$137,MATCH($A62,'Charges_NonSlice with Prev LS'!$AC$4:$AC$137,0),1)</f>
        <v>36.734669242918471</v>
      </c>
      <c r="Q62" s="172">
        <f>+INDEX('Charges_NonSlice with Prev LS'!$Z$4:$Z$137,MATCH($A62,'Charges_NonSlice with Prev LS'!$AC$4:$AC$137,0),1)/1000</f>
        <v>476.67799313369886</v>
      </c>
      <c r="R62" s="172">
        <f>+SUM(Q$5:Q62)</f>
        <v>28294.708483431677</v>
      </c>
      <c r="T62" t="str">
        <f ca="1">+INDEX('Charges_NonSlice &amp; Excl LS'!$C$4:$C$137,MATCH($A62,'Charges_NonSlice &amp; Excl LS'!$AC$4:$AC$137,0),1)</f>
        <v>Idaho Falls Power</v>
      </c>
      <c r="U62" s="270">
        <f ca="1">+INDEX('Charges_NonSlice &amp; Excl LS'!$AB$4:$AB$137,MATCH($A62,'Charges_NonSlice &amp; Excl LS'!$AC$4:$AC$137,0),1)</f>
        <v>7.5405181940967986E-2</v>
      </c>
      <c r="V62" s="256">
        <f ca="1">+INDEX('Charges_NonSlice &amp; Excl LS'!$AA$4:$AA$137,MATCH($A62,'Charges_NonSlice &amp; Excl LS'!$AC$4:$AC$137,0),1)</f>
        <v>34.355362008308838</v>
      </c>
      <c r="W62" s="172">
        <f ca="1">+INDEX('Charges_NonSlice &amp; Excl LS'!$Z$4:$Z$137,MATCH($A62,'Charges_NonSlice &amp; Excl LS'!$AC$4:$AC$137,0),1)/1000</f>
        <v>354.81786712308002</v>
      </c>
      <c r="X62" s="172">
        <f ca="1">+SUM(W$5:W62)</f>
        <v>15781.951548525098</v>
      </c>
      <c r="Z62" t="str">
        <f>+INDEX(Charges_NonSlice!$C$4:$C$137,MATCH($A62,Charges_NonSlice!$AC$4:$AC$137,0),1)</f>
        <v>Springfield Utility Board</v>
      </c>
      <c r="AA62" s="270">
        <f t="shared" si="5"/>
        <v>6.3945553049707504E-2</v>
      </c>
      <c r="AB62" s="256">
        <f>+INDEX(Charges_NonSlice!$AA$4:$AA$137,MATCH($A62,Charges_NonSlice!$AC$4:$AC$137,0),1)</f>
        <v>36.08217042420214</v>
      </c>
      <c r="AC62" s="277">
        <f t="shared" si="6"/>
        <v>33.913549730788134</v>
      </c>
      <c r="AE62" s="278" t="s">
        <v>119</v>
      </c>
      <c r="AF62" s="279">
        <v>34.16408528594058</v>
      </c>
    </row>
    <row r="63" spans="1:32" x14ac:dyDescent="0.25">
      <c r="A63">
        <f t="shared" si="4"/>
        <v>59</v>
      </c>
      <c r="B63" t="str">
        <f>+INDEX('Charges_Including Slice and LS'!$C$4:$C$137,MATCH($A63,'Charges_Including Slice and LS'!$AC$4:$AC$137,0),1)</f>
        <v>Emerald PUD</v>
      </c>
      <c r="C63" s="270">
        <f>+INDEX('Charges_Including Slice and LS'!$AB$4:$AB$137,MATCH($A63,'Charges_Including Slice and LS'!$AC$4:$AC$137,0),1)</f>
        <v>6.3816320372310109E-2</v>
      </c>
      <c r="D63" s="256">
        <f>+INDEX('Charges_Including Slice and LS'!$AA$4:$AA$137,MATCH($A63,'Charges_Including Slice and LS'!$AC$4:$AC$137,0),1)</f>
        <v>35.81931224910069</v>
      </c>
      <c r="E63" s="172">
        <f>+INDEX('Charges_Including Slice and LS'!$Z$4:$Z$137,MATCH($A63,'Charges_Including Slice and LS'!$AC$4:$AC$137,0),1)/1000</f>
        <v>410.2572016145333</v>
      </c>
      <c r="F63" s="172">
        <f>+SUM(E$5:E63)</f>
        <v>43749.770414632185</v>
      </c>
      <c r="H63" t="str">
        <f>+INDEX(Charges_NonSlice!$C$4:$C$137,MATCH($A63,Charges_NonSlice!$AC$4:$AC$137,0),1)</f>
        <v>Columbia Basin Elec Coop</v>
      </c>
      <c r="I63" s="270">
        <f>+INDEX(Charges_NonSlice!$AB$4:$AB$137,MATCH($A63,Charges_NonSlice!$AC$4:$AC$137,0),1)</f>
        <v>6.321945507112714E-2</v>
      </c>
      <c r="J63" s="256">
        <f>+INDEX(Charges_NonSlice!$AA$4:$AA$137,MATCH($A63,Charges_NonSlice!$AC$4:$AC$137,0),1)</f>
        <v>29.943289454346186</v>
      </c>
      <c r="K63" s="172">
        <f>+INDEX(Charges_NonSlice!$Z$4:$Z$137,MATCH($A63,Charges_NonSlice!$AC$4:$AC$137,0),1)/1000</f>
        <v>121.24077124810537</v>
      </c>
      <c r="L63" s="172">
        <f>+SUM(K$5:K63)</f>
        <v>30464.729647124186</v>
      </c>
      <c r="N63" t="str">
        <f ca="1">+INDEX('Charges_NonSlice &amp; Excl LS'!$C$4:$C$137,MATCH($A63,'Charges_NonSlice &amp; Excl LS'!$AC$4:$AC$137,0),1)</f>
        <v>Tacoma Public Utilities</v>
      </c>
      <c r="O63" s="270">
        <f>+INDEX('Charges_NonSlice with Prev LS'!$AB$4:$AB$137,MATCH($A63,'Charges_NonSlice with Prev LS'!$AC$4:$AC$137,0),1)</f>
        <v>7.6427627353952809E-2</v>
      </c>
      <c r="P63" s="256">
        <f>+INDEX('Charges_NonSlice with Prev LS'!$AA$4:$AA$137,MATCH($A63,'Charges_NonSlice with Prev LS'!$AC$4:$AC$137,0),1)</f>
        <v>37.209599935390621</v>
      </c>
      <c r="Q63" s="172">
        <f>+INDEX('Charges_NonSlice with Prev LS'!$Z$4:$Z$137,MATCH($A63,'Charges_NonSlice with Prev LS'!$AC$4:$AC$137,0),1)/1000</f>
        <v>234.93297954629671</v>
      </c>
      <c r="R63" s="172">
        <f>+SUM(Q$5:Q63)</f>
        <v>28529.641462977976</v>
      </c>
      <c r="T63" t="str">
        <f ca="1">+INDEX('Charges_NonSlice &amp; Excl LS'!$C$4:$C$137,MATCH($A63,'Charges_NonSlice &amp; Excl LS'!$AC$4:$AC$137,0),1)</f>
        <v>Tacoma Public Utilities</v>
      </c>
      <c r="U63" s="270">
        <f ca="1">+INDEX('Charges_NonSlice &amp; Excl LS'!$AB$4:$AB$137,MATCH($A63,'Charges_NonSlice &amp; Excl LS'!$AC$4:$AC$137,0),1)</f>
        <v>7.5405181919268927E-2</v>
      </c>
      <c r="V63" s="256">
        <f ca="1">+INDEX('Charges_NonSlice &amp; Excl LS'!$AA$4:$AA$137,MATCH($A63,'Charges_NonSlice &amp; Excl LS'!$AC$4:$AC$137,0),1)</f>
        <v>34.35536200830883</v>
      </c>
      <c r="W63" s="172">
        <f ca="1">+INDEX('Charges_NonSlice &amp; Excl LS'!$Z$4:$Z$137,MATCH($A63,'Charges_NonSlice &amp; Excl LS'!$AC$4:$AC$137,0),1)/1000</f>
        <v>1681.2153218525762</v>
      </c>
      <c r="X63" s="172">
        <f ca="1">+SUM(W$5:W63)</f>
        <v>17463.166870377674</v>
      </c>
      <c r="Z63" t="str">
        <f>+INDEX(Charges_NonSlice!$C$4:$C$137,MATCH($A63,Charges_NonSlice!$AC$4:$AC$137,0),1)</f>
        <v>Columbia Basin Elec Coop</v>
      </c>
      <c r="AA63" s="270">
        <f t="shared" si="5"/>
        <v>3.9545475547320796E-2</v>
      </c>
      <c r="AB63" s="256">
        <f>+INDEX(Charges_NonSlice!$AA$4:$AA$137,MATCH($A63,Charges_NonSlice!$AC$4:$AC$137,0),1)</f>
        <v>29.943289454346186</v>
      </c>
      <c r="AC63" s="277">
        <f t="shared" si="6"/>
        <v>28.804213147655751</v>
      </c>
      <c r="AE63" s="278" t="s">
        <v>138</v>
      </c>
      <c r="AF63" s="279">
        <v>33.545752022050685</v>
      </c>
    </row>
    <row r="64" spans="1:32" x14ac:dyDescent="0.25">
      <c r="A64">
        <f t="shared" si="4"/>
        <v>60</v>
      </c>
      <c r="B64" t="str">
        <f>+INDEX('Charges_Including Slice and LS'!$C$4:$C$137,MATCH($A64,'Charges_Including Slice and LS'!$AC$4:$AC$137,0),1)</f>
        <v>Springfield Utility Board</v>
      </c>
      <c r="C64" s="270">
        <f>+INDEX('Charges_Including Slice and LS'!$AB$4:$AB$137,MATCH($A64,'Charges_Including Slice and LS'!$AC$4:$AC$137,0),1)</f>
        <v>6.3732466102901064E-2</v>
      </c>
      <c r="D64" s="256">
        <f>+INDEX('Charges_Including Slice and LS'!$AA$4:$AA$137,MATCH($A64,'Charges_Including Slice and LS'!$AC$4:$AC$137,0),1)</f>
        <v>36.08217042420214</v>
      </c>
      <c r="E64" s="172">
        <f>+INDEX('Charges_Including Slice and LS'!$Z$4:$Z$137,MATCH($A64,'Charges_Including Slice and LS'!$AC$4:$AC$137,0),1)/1000</f>
        <v>801.39141188664894</v>
      </c>
      <c r="F64" s="172">
        <f>+SUM(E$5:E64)</f>
        <v>44551.161826518837</v>
      </c>
      <c r="H64" t="str">
        <f>+INDEX(Charges_NonSlice!$C$4:$C$137,MATCH($A64,Charges_NonSlice!$AC$4:$AC$137,0),1)</f>
        <v>Lakeview L &amp; P (WA)</v>
      </c>
      <c r="I64" s="270">
        <f>+INDEX(Charges_NonSlice!$AB$4:$AB$137,MATCH($A64,Charges_NonSlice!$AC$4:$AC$137,0),1)</f>
        <v>6.2961300207799331E-2</v>
      </c>
      <c r="J64" s="256">
        <f>+INDEX(Charges_NonSlice!$AA$4:$AA$137,MATCH($A64,Charges_NonSlice!$AC$4:$AC$137,0),1)</f>
        <v>36.249415820193327</v>
      </c>
      <c r="K64" s="172">
        <f>+INDEX(Charges_NonSlice!$Z$4:$Z$137,MATCH($A64,Charges_NonSlice!$AC$4:$AC$137,0),1)/1000</f>
        <v>279.02501865631552</v>
      </c>
      <c r="L64" s="172">
        <f>+SUM(K$5:K64)</f>
        <v>30743.754665780503</v>
      </c>
      <c r="N64" t="str">
        <f ca="1">+INDEX('Charges_NonSlice &amp; Excl LS'!$C$4:$C$137,MATCH($A64,'Charges_NonSlice &amp; Excl LS'!$AC$4:$AC$137,0),1)</f>
        <v>Pacific County PUD #2</v>
      </c>
      <c r="O64" s="270">
        <f>+INDEX('Charges_NonSlice with Prev LS'!$AB$4:$AB$137,MATCH($A64,'Charges_NonSlice with Prev LS'!$AC$4:$AC$137,0),1)</f>
        <v>7.6256842378771061E-2</v>
      </c>
      <c r="P64" s="256">
        <f>+INDEX('Charges_NonSlice with Prev LS'!$AA$4:$AA$137,MATCH($A64,'Charges_NonSlice with Prev LS'!$AC$4:$AC$137,0),1)</f>
        <v>38.806807532341416</v>
      </c>
      <c r="Q64" s="172">
        <f>+INDEX('Charges_NonSlice with Prev LS'!$Z$4:$Z$137,MATCH($A64,'Charges_NonSlice with Prev LS'!$AC$4:$AC$137,0),1)/1000</f>
        <v>30.966820072883841</v>
      </c>
      <c r="R64" s="172">
        <f>+SUM(Q$5:Q64)</f>
        <v>28560.60828305086</v>
      </c>
      <c r="T64" t="str">
        <f ca="1">+INDEX('Charges_NonSlice &amp; Excl LS'!$C$4:$C$137,MATCH($A64,'Charges_NonSlice &amp; Excl LS'!$AC$4:$AC$137,0),1)</f>
        <v>Pacific County PUD #2</v>
      </c>
      <c r="U64" s="270">
        <f ca="1">+INDEX('Charges_NonSlice &amp; Excl LS'!$AB$4:$AB$137,MATCH($A64,'Charges_NonSlice &amp; Excl LS'!$AC$4:$AC$137,0),1)</f>
        <v>7.5405181845768623E-2</v>
      </c>
      <c r="V64" s="256">
        <f ca="1">+INDEX('Charges_NonSlice &amp; Excl LS'!$AA$4:$AA$137,MATCH($A64,'Charges_NonSlice &amp; Excl LS'!$AC$4:$AC$137,0),1)</f>
        <v>34.35536200830883</v>
      </c>
      <c r="W64" s="172">
        <f ca="1">+INDEX('Charges_NonSlice &amp; Excl LS'!$Z$4:$Z$137,MATCH($A64,'Charges_NonSlice &amp; Excl LS'!$AC$4:$AC$137,0),1)/1000</f>
        <v>143.01285455916005</v>
      </c>
      <c r="X64" s="172">
        <f ca="1">+SUM(W$5:W64)</f>
        <v>17606.179724936836</v>
      </c>
      <c r="Z64" t="str">
        <f>+INDEX(Charges_NonSlice!$C$4:$C$137,MATCH($A64,Charges_NonSlice!$AC$4:$AC$137,0),1)</f>
        <v>Lakeview L &amp; P (WA)</v>
      </c>
      <c r="AA64" s="270">
        <f t="shared" si="5"/>
        <v>5.9860888447577976E-2</v>
      </c>
      <c r="AB64" s="256">
        <f>+INDEX(Charges_NonSlice!$AA$4:$AA$137,MATCH($A64,Charges_NonSlice!$AC$4:$AC$137,0),1)</f>
        <v>36.249415820193327</v>
      </c>
      <c r="AC64" s="277">
        <f t="shared" si="6"/>
        <v>34.202050679773023</v>
      </c>
      <c r="AE64" s="278" t="s">
        <v>134</v>
      </c>
      <c r="AF64" s="279">
        <v>32.505910203040109</v>
      </c>
    </row>
    <row r="65" spans="1:32" x14ac:dyDescent="0.25">
      <c r="A65">
        <f t="shared" si="4"/>
        <v>61</v>
      </c>
      <c r="B65" t="str">
        <f>+INDEX('Charges_Including Slice and LS'!$C$4:$C$137,MATCH($A65,'Charges_Including Slice and LS'!$AC$4:$AC$137,0),1)</f>
        <v>Columbia Basin Elec Coop</v>
      </c>
      <c r="C65" s="270">
        <f>+INDEX('Charges_Including Slice and LS'!$AB$4:$AB$137,MATCH($A65,'Charges_Including Slice and LS'!$AC$4:$AC$137,0),1)</f>
        <v>6.321945507112714E-2</v>
      </c>
      <c r="D65" s="256">
        <f>+INDEX('Charges_Including Slice and LS'!$AA$4:$AA$137,MATCH($A65,'Charges_Including Slice and LS'!$AC$4:$AC$137,0),1)</f>
        <v>29.943289454346186</v>
      </c>
      <c r="E65" s="172">
        <f>+INDEX('Charges_Including Slice and LS'!$Z$4:$Z$137,MATCH($A65,'Charges_Including Slice and LS'!$AC$4:$AC$137,0),1)/1000</f>
        <v>121.24077124810537</v>
      </c>
      <c r="F65" s="172">
        <f>+SUM(E$5:E65)</f>
        <v>44672.402597766944</v>
      </c>
      <c r="H65" t="str">
        <f>+INDEX(Charges_NonSlice!$C$4:$C$137,MATCH($A65,Charges_NonSlice!$AC$4:$AC$137,0),1)</f>
        <v>Energy Northwest</v>
      </c>
      <c r="I65" s="270">
        <f>+INDEX(Charges_NonSlice!$AB$4:$AB$137,MATCH($A65,Charges_NonSlice!$AC$4:$AC$137,0),1)</f>
        <v>6.2894131538540288E-2</v>
      </c>
      <c r="J65" s="256">
        <f>+INDEX(Charges_NonSlice!$AA$4:$AA$137,MATCH($A65,Charges_NonSlice!$AC$4:$AC$137,0),1)</f>
        <v>36.570790832537625</v>
      </c>
      <c r="K65" s="172">
        <f>+INDEX(Charges_NonSlice!$Z$4:$Z$137,MATCH($A65,Charges_NonSlice!$AC$4:$AC$137,0),1)/1000</f>
        <v>24.064952056655343</v>
      </c>
      <c r="L65" s="172">
        <f>+SUM(K$5:K65)</f>
        <v>30767.819617837158</v>
      </c>
      <c r="N65" t="str">
        <f ca="1">+INDEX('Charges_NonSlice &amp; Excl LS'!$C$4:$C$137,MATCH($A65,'Charges_NonSlice &amp; Excl LS'!$AC$4:$AC$137,0),1)</f>
        <v>Pend Oreille County PUD  #1</v>
      </c>
      <c r="O65" s="270">
        <f>+INDEX('Charges_NonSlice with Prev LS'!$AB$4:$AB$137,MATCH($A65,'Charges_NonSlice with Prev LS'!$AC$4:$AC$137,0),1)</f>
        <v>7.5871346286752184E-2</v>
      </c>
      <c r="P65" s="256">
        <f>+INDEX('Charges_NonSlice with Prev LS'!$AA$4:$AA$137,MATCH($A65,'Charges_NonSlice with Prev LS'!$AC$4:$AC$137,0),1)</f>
        <v>35.212350568461794</v>
      </c>
      <c r="Q65" s="172">
        <f>+INDEX('Charges_NonSlice with Prev LS'!$Z$4:$Z$137,MATCH($A65,'Charges_NonSlice with Prev LS'!$AC$4:$AC$137,0),1)/1000</f>
        <v>324.44643276369209</v>
      </c>
      <c r="R65" s="172">
        <f>+SUM(Q$5:Q65)</f>
        <v>28885.054715814553</v>
      </c>
      <c r="T65" t="str">
        <f ca="1">+INDEX('Charges_NonSlice &amp; Excl LS'!$C$4:$C$137,MATCH($A65,'Charges_NonSlice &amp; Excl LS'!$AC$4:$AC$137,0),1)</f>
        <v>Pend Oreille County PUD  #1</v>
      </c>
      <c r="U65" s="270">
        <f ca="1">+INDEX('Charges_NonSlice &amp; Excl LS'!$AB$4:$AB$137,MATCH($A65,'Charges_NonSlice &amp; Excl LS'!$AC$4:$AC$137,0),1)</f>
        <v>7.5405181768933502E-2</v>
      </c>
      <c r="V65" s="256">
        <f ca="1">+INDEX('Charges_NonSlice &amp; Excl LS'!$AA$4:$AA$137,MATCH($A65,'Charges_NonSlice &amp; Excl LS'!$AC$4:$AC$137,0),1)</f>
        <v>34.355362008308845</v>
      </c>
      <c r="W65" s="172">
        <f ca="1">+INDEX('Charges_NonSlice &amp; Excl LS'!$Z$4:$Z$137,MATCH($A65,'Charges_NonSlice &amp; Excl LS'!$AC$4:$AC$137,0),1)/1000</f>
        <v>48.777105702527997</v>
      </c>
      <c r="X65" s="172">
        <f ca="1">+SUM(W$5:W65)</f>
        <v>17654.956830639363</v>
      </c>
      <c r="Z65" t="str">
        <f>+INDEX(Charges_NonSlice!$C$4:$C$137,MATCH($A65,Charges_NonSlice!$AC$4:$AC$137,0),1)</f>
        <v>Energy Northwest</v>
      </c>
      <c r="AA65" s="270">
        <f t="shared" si="5"/>
        <v>4.8519076755460411E-2</v>
      </c>
      <c r="AB65" s="256">
        <f>+INDEX(Charges_NonSlice!$AA$4:$AA$137,MATCH($A65,Charges_NonSlice!$AC$4:$AC$137,0),1)</f>
        <v>36.570790832537625</v>
      </c>
      <c r="AC65" s="277">
        <f t="shared" si="6"/>
        <v>34.878517371092912</v>
      </c>
      <c r="AE65" s="278" t="s">
        <v>69</v>
      </c>
      <c r="AF65" s="279">
        <v>29.877238934164719</v>
      </c>
    </row>
    <row r="66" spans="1:32" x14ac:dyDescent="0.25">
      <c r="A66">
        <f t="shared" si="4"/>
        <v>62</v>
      </c>
      <c r="B66" t="str">
        <f>+INDEX('Charges_Including Slice and LS'!$C$4:$C$137,MATCH($A66,'Charges_Including Slice and LS'!$AC$4:$AC$137,0),1)</f>
        <v>Lakeview L &amp; P (WA)</v>
      </c>
      <c r="C66" s="270">
        <f>+INDEX('Charges_Including Slice and LS'!$AB$4:$AB$137,MATCH($A66,'Charges_Including Slice and LS'!$AC$4:$AC$137,0),1)</f>
        <v>6.2961300207799331E-2</v>
      </c>
      <c r="D66" s="256">
        <f>+INDEX('Charges_Including Slice and LS'!$AA$4:$AA$137,MATCH($A66,'Charges_Including Slice and LS'!$AC$4:$AC$137,0),1)</f>
        <v>36.249415820193327</v>
      </c>
      <c r="E66" s="172">
        <f>+INDEX('Charges_Including Slice and LS'!$Z$4:$Z$137,MATCH($A66,'Charges_Including Slice and LS'!$AC$4:$AC$137,0),1)/1000</f>
        <v>279.02501865631552</v>
      </c>
      <c r="F66" s="172">
        <f>+SUM(E$5:E66)</f>
        <v>44951.427616423258</v>
      </c>
      <c r="H66" t="str">
        <f>+INDEX(Charges_NonSlice!$C$4:$C$137,MATCH($A66,Charges_NonSlice!$AC$4:$AC$137,0),1)</f>
        <v>Midstate Elec Coop</v>
      </c>
      <c r="I66" s="270">
        <f>+INDEX(Charges_NonSlice!$AB$4:$AB$137,MATCH($A66,Charges_NonSlice!$AC$4:$AC$137,0),1)</f>
        <v>6.2748145306958936E-2</v>
      </c>
      <c r="J66" s="256">
        <f>+INDEX(Charges_NonSlice!$AA$4:$AA$137,MATCH($A66,Charges_NonSlice!$AC$4:$AC$137,0),1)</f>
        <v>32.730443371089876</v>
      </c>
      <c r="K66" s="172">
        <f>+INDEX(Charges_NonSlice!$Z$4:$Z$137,MATCH($A66,Charges_NonSlice!$AC$4:$AC$137,0),1)/1000</f>
        <v>399.62939493934675</v>
      </c>
      <c r="L66" s="172">
        <f>+SUM(K$5:K66)</f>
        <v>31167.449012776506</v>
      </c>
      <c r="N66" t="str">
        <f ca="1">+INDEX('Charges_NonSlice &amp; Excl LS'!$C$4:$C$137,MATCH($A66,'Charges_NonSlice &amp; Excl LS'!$AC$4:$AC$137,0),1)</f>
        <v>Eugene Water &amp; Electric Board</v>
      </c>
      <c r="O66" s="270">
        <f>+INDEX('Charges_NonSlice with Prev LS'!$AB$4:$AB$137,MATCH($A66,'Charges_NonSlice with Prev LS'!$AC$4:$AC$137,0),1)</f>
        <v>7.5823077486421919E-2</v>
      </c>
      <c r="P66" s="256">
        <f>+INDEX('Charges_NonSlice with Prev LS'!$AA$4:$AA$137,MATCH($A66,'Charges_NonSlice with Prev LS'!$AC$4:$AC$137,0),1)</f>
        <v>35.795033347911072</v>
      </c>
      <c r="Q66" s="172">
        <f>+INDEX('Charges_NonSlice with Prev LS'!$Z$4:$Z$137,MATCH($A66,'Charges_NonSlice with Prev LS'!$AC$4:$AC$137,0),1)/1000</f>
        <v>23.676799058705569</v>
      </c>
      <c r="R66" s="172">
        <f>+SUM(Q$5:Q66)</f>
        <v>28908.73151487326</v>
      </c>
      <c r="T66" t="str">
        <f ca="1">+INDEX('Charges_NonSlice &amp; Excl LS'!$C$4:$C$137,MATCH($A66,'Charges_NonSlice &amp; Excl LS'!$AC$4:$AC$137,0),1)</f>
        <v>Eugene Water &amp; Electric Board</v>
      </c>
      <c r="U66" s="270">
        <f ca="1">+INDEX('Charges_NonSlice &amp; Excl LS'!$AB$4:$AB$137,MATCH($A66,'Charges_NonSlice &amp; Excl LS'!$AC$4:$AC$137,0),1)</f>
        <v>7.5405181755939826E-2</v>
      </c>
      <c r="V66" s="256">
        <f ca="1">+INDEX('Charges_NonSlice &amp; Excl LS'!$AA$4:$AA$137,MATCH($A66,'Charges_NonSlice &amp; Excl LS'!$AC$4:$AC$137,0),1)</f>
        <v>34.355362008308838</v>
      </c>
      <c r="W66" s="172">
        <f ca="1">+INDEX('Charges_NonSlice &amp; Excl LS'!$Z$4:$Z$137,MATCH($A66,'Charges_NonSlice &amp; Excl LS'!$AC$4:$AC$137,0),1)/1000</f>
        <v>992.06081949031204</v>
      </c>
      <c r="X66" s="172">
        <f ca="1">+SUM(W$5:W66)</f>
        <v>18647.017650129674</v>
      </c>
      <c r="Z66" t="str">
        <f>+INDEX(Charges_NonSlice!$C$4:$C$137,MATCH($A66,Charges_NonSlice!$AC$4:$AC$137,0),1)</f>
        <v>Midstate Elec Coop</v>
      </c>
      <c r="AA66" s="270">
        <f t="shared" si="5"/>
        <v>6.5147833218063056E-2</v>
      </c>
      <c r="AB66" s="256">
        <f>+INDEX(Charges_NonSlice!$AA$4:$AA$137,MATCH($A66,Charges_NonSlice!$AC$4:$AC$137,0),1)</f>
        <v>32.730443371089876</v>
      </c>
      <c r="AC66" s="277">
        <f t="shared" si="6"/>
        <v>30.728545231325761</v>
      </c>
      <c r="AE66" s="278" t="s">
        <v>16</v>
      </c>
      <c r="AF66" s="279">
        <v>33.861052090476278</v>
      </c>
    </row>
    <row r="67" spans="1:32" x14ac:dyDescent="0.25">
      <c r="A67">
        <f t="shared" si="4"/>
        <v>63</v>
      </c>
      <c r="B67" t="str">
        <f>+INDEX('Charges_Including Slice and LS'!$C$4:$C$137,MATCH($A67,'Charges_Including Slice and LS'!$AC$4:$AC$137,0),1)</f>
        <v>Energy Northwest</v>
      </c>
      <c r="C67" s="270">
        <f>+INDEX('Charges_Including Slice and LS'!$AB$4:$AB$137,MATCH($A67,'Charges_Including Slice and LS'!$AC$4:$AC$137,0),1)</f>
        <v>6.2894131538540288E-2</v>
      </c>
      <c r="D67" s="256">
        <f>+INDEX('Charges_Including Slice and LS'!$AA$4:$AA$137,MATCH($A67,'Charges_Including Slice and LS'!$AC$4:$AC$137,0),1)</f>
        <v>36.570790832537625</v>
      </c>
      <c r="E67" s="172">
        <f>+INDEX('Charges_Including Slice and LS'!$Z$4:$Z$137,MATCH($A67,'Charges_Including Slice and LS'!$AC$4:$AC$137,0),1)/1000</f>
        <v>24.064952056655343</v>
      </c>
      <c r="F67" s="172">
        <f>+SUM(E$5:E67)</f>
        <v>44975.492568479916</v>
      </c>
      <c r="H67" t="str">
        <f>+INDEX(Charges_NonSlice!$C$4:$C$137,MATCH($A67,Charges_NonSlice!$AC$4:$AC$137,0),1)</f>
        <v>Kootenai Electric Coop</v>
      </c>
      <c r="I67" s="270">
        <f>+INDEX(Charges_NonSlice!$AB$4:$AB$137,MATCH($A67,Charges_NonSlice!$AC$4:$AC$137,0),1)</f>
        <v>6.2701559456000089E-2</v>
      </c>
      <c r="J67" s="256">
        <f>+INDEX(Charges_NonSlice!$AA$4:$AA$137,MATCH($A67,Charges_NonSlice!$AC$4:$AC$137,0),1)</f>
        <v>34.453996705236761</v>
      </c>
      <c r="K67" s="172">
        <f>+INDEX(Charges_NonSlice!$Z$4:$Z$137,MATCH($A67,Charges_NonSlice!$AC$4:$AC$137,0),1)/1000</f>
        <v>443.60809004416791</v>
      </c>
      <c r="L67" s="172">
        <f>+SUM(K$5:K67)</f>
        <v>31611.057102820672</v>
      </c>
      <c r="N67" t="str">
        <f ca="1">+INDEX('Charges_NonSlice &amp; Excl LS'!$C$4:$C$137,MATCH($A67,'Charges_NonSlice &amp; Excl LS'!$AC$4:$AC$137,0),1)</f>
        <v>Grays Harbor PUD #1</v>
      </c>
      <c r="O67" s="270">
        <f>+INDEX('Charges_NonSlice with Prev LS'!$AB$4:$AB$137,MATCH($A67,'Charges_NonSlice with Prev LS'!$AC$4:$AC$137,0),1)</f>
        <v>7.5755773567588891E-2</v>
      </c>
      <c r="P67" s="256">
        <f>+INDEX('Charges_NonSlice with Prev LS'!$AA$4:$AA$137,MATCH($A67,'Charges_NonSlice with Prev LS'!$AC$4:$AC$137,0),1)</f>
        <v>36.895567234711812</v>
      </c>
      <c r="Q67" s="172">
        <f>+INDEX('Charges_NonSlice with Prev LS'!$Z$4:$Z$137,MATCH($A67,'Charges_NonSlice with Prev LS'!$AC$4:$AC$137,0),1)/1000</f>
        <v>74.364337171236585</v>
      </c>
      <c r="R67" s="172">
        <f>+SUM(Q$5:Q67)</f>
        <v>28983.095852044495</v>
      </c>
      <c r="T67" t="str">
        <f ca="1">+INDEX('Charges_NonSlice &amp; Excl LS'!$C$4:$C$137,MATCH($A67,'Charges_NonSlice &amp; Excl LS'!$AC$4:$AC$137,0),1)</f>
        <v>Grays Harbor PUD #1</v>
      </c>
      <c r="U67" s="270">
        <f ca="1">+INDEX('Charges_NonSlice &amp; Excl LS'!$AB$4:$AB$137,MATCH($A67,'Charges_NonSlice &amp; Excl LS'!$AC$4:$AC$137,0),1)</f>
        <v>7.5405181711511088E-2</v>
      </c>
      <c r="V67" s="256">
        <f ca="1">+INDEX('Charges_NonSlice &amp; Excl LS'!$AA$4:$AA$137,MATCH($A67,'Charges_NonSlice &amp; Excl LS'!$AC$4:$AC$137,0),1)</f>
        <v>34.355362008308838</v>
      </c>
      <c r="W67" s="172">
        <f ca="1">+INDEX('Charges_NonSlice &amp; Excl LS'!$Z$4:$Z$137,MATCH($A67,'Charges_NonSlice &amp; Excl LS'!$AC$4:$AC$137,0),1)/1000</f>
        <v>546.59555950104004</v>
      </c>
      <c r="X67" s="172">
        <f ca="1">+SUM(W$5:W67)</f>
        <v>19193.613209630712</v>
      </c>
      <c r="Z67" t="str">
        <f>+INDEX(Charges_NonSlice!$C$4:$C$137,MATCH($A67,Charges_NonSlice!$AC$4:$AC$137,0),1)</f>
        <v>Kootenai Electric Coop</v>
      </c>
      <c r="AA67" s="270">
        <f t="shared" si="5"/>
        <v>8.3972887737509216E-2</v>
      </c>
      <c r="AB67" s="256">
        <f>+INDEX(Charges_NonSlice!$AA$4:$AA$137,MATCH($A67,Charges_NonSlice!$AC$4:$AC$137,0),1)</f>
        <v>34.453996705236761</v>
      </c>
      <c r="AC67" s="277">
        <f t="shared" si="6"/>
        <v>31.784924784557909</v>
      </c>
      <c r="AE67" s="278" t="s">
        <v>89</v>
      </c>
      <c r="AF67" s="279">
        <v>30.728545231325761</v>
      </c>
    </row>
    <row r="68" spans="1:32" x14ac:dyDescent="0.25">
      <c r="A68">
        <f t="shared" si="4"/>
        <v>64</v>
      </c>
      <c r="B68" t="str">
        <f>+INDEX('Charges_Including Slice and LS'!$C$4:$C$137,MATCH($A68,'Charges_Including Slice and LS'!$AC$4:$AC$137,0),1)</f>
        <v>Midstate Elec Coop</v>
      </c>
      <c r="C68" s="270">
        <f>+INDEX('Charges_Including Slice and LS'!$AB$4:$AB$137,MATCH($A68,'Charges_Including Slice and LS'!$AC$4:$AC$137,0),1)</f>
        <v>6.2748145306958936E-2</v>
      </c>
      <c r="D68" s="256">
        <f>+INDEX('Charges_Including Slice and LS'!$AA$4:$AA$137,MATCH($A68,'Charges_Including Slice and LS'!$AC$4:$AC$137,0),1)</f>
        <v>32.730443371089876</v>
      </c>
      <c r="E68" s="172">
        <f>+INDEX('Charges_Including Slice and LS'!$Z$4:$Z$137,MATCH($A68,'Charges_Including Slice and LS'!$AC$4:$AC$137,0),1)/1000</f>
        <v>399.62939493934675</v>
      </c>
      <c r="F68" s="172">
        <f>+SUM(E$5:E68)</f>
        <v>45375.12196341926</v>
      </c>
      <c r="H68" t="str">
        <f>+INDEX(Charges_NonSlice!$C$4:$C$137,MATCH($A68,Charges_NonSlice!$AC$4:$AC$137,0),1)</f>
        <v>Tillamook PUD #1</v>
      </c>
      <c r="I68" s="270">
        <f>+INDEX(Charges_NonSlice!$AB$4:$AB$137,MATCH($A68,Charges_NonSlice!$AC$4:$AC$137,0),1)</f>
        <v>6.242773013259284E-2</v>
      </c>
      <c r="J68" s="256">
        <f>+INDEX(Charges_NonSlice!$AA$4:$AA$137,MATCH($A68,Charges_NonSlice!$AC$4:$AC$137,0),1)</f>
        <v>36.243077973649982</v>
      </c>
      <c r="K68" s="172">
        <f>+INDEX(Charges_NonSlice!$Z$4:$Z$137,MATCH($A68,Charges_NonSlice!$AC$4:$AC$137,0),1)/1000</f>
        <v>476.67799313369886</v>
      </c>
      <c r="L68" s="172">
        <f>+SUM(K$5:K68)</f>
        <v>32087.735095954373</v>
      </c>
      <c r="N68" t="str">
        <f ca="1">+INDEX('Charges_NonSlice &amp; Excl LS'!$C$4:$C$137,MATCH($A68,'Charges_NonSlice &amp; Excl LS'!$AC$4:$AC$137,0),1)</f>
        <v>Seattle City Light</v>
      </c>
      <c r="O68" s="270">
        <f>+INDEX('Charges_NonSlice with Prev LS'!$AB$4:$AB$137,MATCH($A68,'Charges_NonSlice with Prev LS'!$AC$4:$AC$137,0),1)</f>
        <v>7.5685625781216181E-2</v>
      </c>
      <c r="P68" s="256">
        <f>+INDEX('Charges_NonSlice with Prev LS'!$AA$4:$AA$137,MATCH($A68,'Charges_NonSlice with Prev LS'!$AC$4:$AC$137,0),1)</f>
        <v>36.188953138440588</v>
      </c>
      <c r="Q68" s="172">
        <f>+INDEX('Charges_NonSlice with Prev LS'!$Z$4:$Z$137,MATCH($A68,'Charges_NonSlice with Prev LS'!$AC$4:$AC$137,0),1)/1000</f>
        <v>170.49943941811472</v>
      </c>
      <c r="R68" s="172">
        <f>+SUM(Q$5:Q68)</f>
        <v>29153.59529146261</v>
      </c>
      <c r="T68" t="str">
        <f ca="1">+INDEX('Charges_NonSlice &amp; Excl LS'!$C$4:$C$137,MATCH($A68,'Charges_NonSlice &amp; Excl LS'!$AC$4:$AC$137,0),1)</f>
        <v>Seattle City Light</v>
      </c>
      <c r="U68" s="270">
        <f ca="1">+INDEX('Charges_NonSlice &amp; Excl LS'!$AB$4:$AB$137,MATCH($A68,'Charges_NonSlice &amp; Excl LS'!$AC$4:$AC$137,0),1)</f>
        <v>7.5405181608097838E-2</v>
      </c>
      <c r="V68" s="256">
        <f ca="1">+INDEX('Charges_NonSlice &amp; Excl LS'!$AA$4:$AA$137,MATCH($A68,'Charges_NonSlice &amp; Excl LS'!$AC$4:$AC$137,0),1)</f>
        <v>34.355362008308838</v>
      </c>
      <c r="W68" s="172">
        <f ca="1">+INDEX('Charges_NonSlice &amp; Excl LS'!$Z$4:$Z$137,MATCH($A68,'Charges_NonSlice &amp; Excl LS'!$AC$4:$AC$137,0),1)/1000</f>
        <v>2332.7012872280161</v>
      </c>
      <c r="X68" s="172">
        <f ca="1">+SUM(W$5:W68)</f>
        <v>21526.314496858729</v>
      </c>
      <c r="Z68" t="str">
        <f>+INDEX(Charges_NonSlice!$C$4:$C$137,MATCH($A68,Charges_NonSlice!$AC$4:$AC$137,0),1)</f>
        <v>Tillamook PUD #1</v>
      </c>
      <c r="AA68" s="270">
        <f t="shared" si="5"/>
        <v>6.0853164084710976E-2</v>
      </c>
      <c r="AB68" s="256">
        <f>+INDEX(Charges_NonSlice!$AA$4:$AA$137,MATCH($A68,Charges_NonSlice!$AC$4:$AC$137,0),1)</f>
        <v>36.243077973649982</v>
      </c>
      <c r="AC68" s="277">
        <f t="shared" si="6"/>
        <v>34.16408528594058</v>
      </c>
      <c r="AE68" s="278" t="s">
        <v>102</v>
      </c>
      <c r="AF68" s="279">
        <v>34.43658110539036</v>
      </c>
    </row>
    <row r="69" spans="1:32" x14ac:dyDescent="0.25">
      <c r="A69">
        <f t="shared" si="4"/>
        <v>65</v>
      </c>
      <c r="B69" t="str">
        <f>+INDEX('Charges_Including Slice and LS'!$C$4:$C$137,MATCH($A69,'Charges_Including Slice and LS'!$AC$4:$AC$137,0),1)</f>
        <v>Kootenai Electric Coop</v>
      </c>
      <c r="C69" s="270">
        <f>+INDEX('Charges_Including Slice and LS'!$AB$4:$AB$137,MATCH($A69,'Charges_Including Slice and LS'!$AC$4:$AC$137,0),1)</f>
        <v>6.2701559456000089E-2</v>
      </c>
      <c r="D69" s="256">
        <f>+INDEX('Charges_Including Slice and LS'!$AA$4:$AA$137,MATCH($A69,'Charges_Including Slice and LS'!$AC$4:$AC$137,0),1)</f>
        <v>34.453996705236761</v>
      </c>
      <c r="E69" s="172">
        <f>+INDEX('Charges_Including Slice and LS'!$Z$4:$Z$137,MATCH($A69,'Charges_Including Slice and LS'!$AC$4:$AC$137,0),1)/1000</f>
        <v>443.60809004416791</v>
      </c>
      <c r="F69" s="172">
        <f>+SUM(E$5:E69)</f>
        <v>45818.730053463427</v>
      </c>
      <c r="H69" t="str">
        <f>+INDEX(Charges_NonSlice!$C$4:$C$137,MATCH($A69,Charges_NonSlice!$AC$4:$AC$137,0),1)</f>
        <v>Emerald PUD</v>
      </c>
      <c r="I69" s="270">
        <f>+INDEX(Charges_NonSlice!$AB$4:$AB$137,MATCH($A69,Charges_NonSlice!$AC$4:$AC$137,0),1)</f>
        <v>6.2395530510001018E-2</v>
      </c>
      <c r="J69" s="256">
        <f>+INDEX(Charges_NonSlice!$AA$4:$AA$137,MATCH($A69,Charges_NonSlice!$AC$4:$AC$137,0),1)</f>
        <v>32.76593428795384</v>
      </c>
      <c r="K69" s="172">
        <f>+INDEX(Charges_NonSlice!$Z$4:$Z$137,MATCH($A69,Charges_NonSlice!$AC$4:$AC$137,0),1)/1000</f>
        <v>183.09893256502133</v>
      </c>
      <c r="L69" s="172">
        <f>+SUM(K$5:K69)</f>
        <v>32270.834028519395</v>
      </c>
      <c r="N69" t="str">
        <f ca="1">+INDEX('Charges_NonSlice &amp; Excl LS'!$C$4:$C$137,MATCH($A69,'Charges_NonSlice &amp; Excl LS'!$AC$4:$AC$137,0),1)</f>
        <v>Cowlitz County PUD #1</v>
      </c>
      <c r="O69" s="270">
        <f>+INDEX('Charges_NonSlice with Prev LS'!$AB$4:$AB$137,MATCH($A69,'Charges_NonSlice with Prev LS'!$AC$4:$AC$137,0),1)</f>
        <v>7.5526102835590248E-2</v>
      </c>
      <c r="P69" s="256">
        <f>+INDEX('Charges_NonSlice with Prev LS'!$AA$4:$AA$137,MATCH($A69,'Charges_NonSlice with Prev LS'!$AC$4:$AC$137,0),1)</f>
        <v>37.416032194997236</v>
      </c>
      <c r="Q69" s="172">
        <f>+INDEX('Charges_NonSlice with Prev LS'!$Z$4:$Z$137,MATCH($A69,'Charges_NonSlice with Prev LS'!$AC$4:$AC$137,0),1)/1000</f>
        <v>4.4448470103810376</v>
      </c>
      <c r="R69" s="172">
        <f>+SUM(Q$5:Q69)</f>
        <v>29158.040138472992</v>
      </c>
      <c r="T69" t="str">
        <f ca="1">+INDEX('Charges_NonSlice &amp; Excl LS'!$C$4:$C$137,MATCH($A69,'Charges_NonSlice &amp; Excl LS'!$AC$4:$AC$137,0),1)</f>
        <v>Cowlitz County PUD #1</v>
      </c>
      <c r="U69" s="270">
        <f ca="1">+INDEX('Charges_NonSlice &amp; Excl LS'!$AB$4:$AB$137,MATCH($A69,'Charges_NonSlice &amp; Excl LS'!$AC$4:$AC$137,0),1)</f>
        <v>7.5405181346397593E-2</v>
      </c>
      <c r="V69" s="256">
        <f ca="1">+INDEX('Charges_NonSlice &amp; Excl LS'!$AA$4:$AA$137,MATCH($A69,'Charges_NonSlice &amp; Excl LS'!$AC$4:$AC$137,0),1)</f>
        <v>34.35536200830883</v>
      </c>
      <c r="W69" s="172">
        <f ca="1">+INDEX('Charges_NonSlice &amp; Excl LS'!$Z$4:$Z$137,MATCH($A69,'Charges_NonSlice &amp; Excl LS'!$AC$4:$AC$137,0),1)/1000</f>
        <v>2327.1746056085517</v>
      </c>
      <c r="X69" s="172">
        <f ca="1">+SUM(W$5:W69)</f>
        <v>23853.48910246728</v>
      </c>
      <c r="Z69" t="str">
        <f>+INDEX(Charges_NonSlice!$C$4:$C$137,MATCH($A69,Charges_NonSlice!$AC$4:$AC$137,0),1)</f>
        <v>Emerald PUD</v>
      </c>
      <c r="AA69" s="270">
        <f t="shared" si="5"/>
        <v>6.1477715008816824E-2</v>
      </c>
      <c r="AB69" s="256">
        <f>+INDEX(Charges_NonSlice!$AA$4:$AA$137,MATCH($A69,Charges_NonSlice!$AC$4:$AC$137,0),1)</f>
        <v>32.76593428795384</v>
      </c>
      <c r="AC69" s="277">
        <f t="shared" si="6"/>
        <v>30.868226270470199</v>
      </c>
      <c r="AE69" s="278" t="s">
        <v>29</v>
      </c>
      <c r="AF69" s="279">
        <v>33.945021688969284</v>
      </c>
    </row>
    <row r="70" spans="1:32" x14ac:dyDescent="0.25">
      <c r="A70">
        <f t="shared" si="4"/>
        <v>66</v>
      </c>
      <c r="B70" t="str">
        <f>+INDEX('Charges_Including Slice and LS'!$C$4:$C$137,MATCH($A70,'Charges_Including Slice and LS'!$AC$4:$AC$137,0),1)</f>
        <v>Tillamook PUD #1</v>
      </c>
      <c r="C70" s="270">
        <f>+INDEX('Charges_Including Slice and LS'!$AB$4:$AB$137,MATCH($A70,'Charges_Including Slice and LS'!$AC$4:$AC$137,0),1)</f>
        <v>6.242773013259284E-2</v>
      </c>
      <c r="D70" s="256">
        <f>+INDEX('Charges_Including Slice and LS'!$AA$4:$AA$137,MATCH($A70,'Charges_Including Slice and LS'!$AC$4:$AC$137,0),1)</f>
        <v>36.243077973649982</v>
      </c>
      <c r="E70" s="172">
        <f>+INDEX('Charges_Including Slice and LS'!$Z$4:$Z$137,MATCH($A70,'Charges_Including Slice and LS'!$AC$4:$AC$137,0),1)/1000</f>
        <v>476.67799313369886</v>
      </c>
      <c r="F70" s="172">
        <f>+SUM(E$5:E70)</f>
        <v>46295.408046597127</v>
      </c>
      <c r="H70" t="str">
        <f>+INDEX(Charges_NonSlice!$C$4:$C$137,MATCH($A70,Charges_NonSlice!$AC$4:$AC$137,0),1)</f>
        <v>Drain, City of</v>
      </c>
      <c r="I70" s="270">
        <f>+INDEX(Charges_NonSlice!$AB$4:$AB$137,MATCH($A70,Charges_NonSlice!$AC$4:$AC$137,0),1)</f>
        <v>6.2223083518788025E-2</v>
      </c>
      <c r="J70" s="256">
        <f>+INDEX(Charges_NonSlice!$AA$4:$AA$137,MATCH($A70,Charges_NonSlice!$AC$4:$AC$137,0),1)</f>
        <v>36.405109667645789</v>
      </c>
      <c r="K70" s="172">
        <f>+INDEX(Charges_NonSlice!$Z$4:$Z$137,MATCH($A70,Charges_NonSlice!$AC$4:$AC$137,0),1)/1000</f>
        <v>16.583573039199607</v>
      </c>
      <c r="L70" s="172">
        <f>+SUM(K$5:K70)</f>
        <v>32287.417601558594</v>
      </c>
      <c r="N70" t="str">
        <f ca="1">+INDEX('Charges_NonSlice &amp; Excl LS'!$C$4:$C$137,MATCH($A70,'Charges_NonSlice &amp; Excl LS'!$AC$4:$AC$137,0),1)</f>
        <v>Snohomish County PUD #1</v>
      </c>
      <c r="O70" s="270">
        <f>+INDEX('Charges_NonSlice with Prev LS'!$AB$4:$AB$137,MATCH($A70,'Charges_NonSlice with Prev LS'!$AC$4:$AC$137,0),1)</f>
        <v>7.5480932638911424E-2</v>
      </c>
      <c r="P70" s="256">
        <f>+INDEX('Charges_NonSlice with Prev LS'!$AA$4:$AA$137,MATCH($A70,'Charges_NonSlice with Prev LS'!$AC$4:$AC$137,0),1)</f>
        <v>37.446036771874255</v>
      </c>
      <c r="Q70" s="172">
        <f>+INDEX('Charges_NonSlice with Prev LS'!$Z$4:$Z$137,MATCH($A70,'Charges_NonSlice with Prev LS'!$AC$4:$AC$137,0),1)/1000</f>
        <v>619.96637047384763</v>
      </c>
      <c r="R70" s="172">
        <f>+SUM(Q$5:Q70)</f>
        <v>29778.006508946841</v>
      </c>
      <c r="T70" t="str">
        <f ca="1">+INDEX('Charges_NonSlice &amp; Excl LS'!$C$4:$C$137,MATCH($A70,'Charges_NonSlice &amp; Excl LS'!$AC$4:$AC$137,0),1)</f>
        <v>Snohomish County PUD #1</v>
      </c>
      <c r="U70" s="270">
        <f ca="1">+INDEX('Charges_NonSlice &amp; Excl LS'!$AB$4:$AB$137,MATCH($A70,'Charges_NonSlice &amp; Excl LS'!$AC$4:$AC$137,0),1)</f>
        <v>7.5405181240075822E-2</v>
      </c>
      <c r="V70" s="256">
        <f ca="1">+INDEX('Charges_NonSlice &amp; Excl LS'!$AA$4:$AA$137,MATCH($A70,'Charges_NonSlice &amp; Excl LS'!$AC$4:$AC$137,0),1)</f>
        <v>34.35536200830883</v>
      </c>
      <c r="W70" s="172">
        <f ca="1">+INDEX('Charges_NonSlice &amp; Excl LS'!$Z$4:$Z$137,MATCH($A70,'Charges_NonSlice &amp; Excl LS'!$AC$4:$AC$137,0),1)/1000</f>
        <v>3385.9420428698641</v>
      </c>
      <c r="X70" s="172">
        <f ca="1">+SUM(W$5:W70)</f>
        <v>27239.431145337145</v>
      </c>
      <c r="Z70" t="str">
        <f>+INDEX(Charges_NonSlice!$C$4:$C$137,MATCH($A70,Charges_NonSlice!$AC$4:$AC$137,0),1)</f>
        <v>Drain, City of</v>
      </c>
      <c r="AA70" s="270">
        <f t="shared" si="5"/>
        <v>7.6766764499940576E-2</v>
      </c>
      <c r="AB70" s="256">
        <f>+INDEX(Charges_NonSlice!$AA$4:$AA$137,MATCH($A70,Charges_NonSlice!$AC$4:$AC$137,0),1)</f>
        <v>36.405109667645789</v>
      </c>
      <c r="AC70" s="277">
        <f t="shared" si="6"/>
        <v>33.809652069408571</v>
      </c>
      <c r="AE70" s="278" t="s">
        <v>30</v>
      </c>
      <c r="AF70" s="279">
        <v>34.820445463041153</v>
      </c>
    </row>
    <row r="71" spans="1:32" x14ac:dyDescent="0.25">
      <c r="A71">
        <f t="shared" ref="A71:A124" si="7">+A70+1</f>
        <v>67</v>
      </c>
      <c r="B71" t="str">
        <f>+INDEX('Charges_Including Slice and LS'!$C$4:$C$137,MATCH($A71,'Charges_Including Slice and LS'!$AC$4:$AC$137,0),1)</f>
        <v>Drain, City of</v>
      </c>
      <c r="C71" s="270">
        <f>+INDEX('Charges_Including Slice and LS'!$AB$4:$AB$137,MATCH($A71,'Charges_Including Slice and LS'!$AC$4:$AC$137,0),1)</f>
        <v>6.2223083518788025E-2</v>
      </c>
      <c r="D71" s="256">
        <f>+INDEX('Charges_Including Slice and LS'!$AA$4:$AA$137,MATCH($A71,'Charges_Including Slice and LS'!$AC$4:$AC$137,0),1)</f>
        <v>36.405109667645789</v>
      </c>
      <c r="E71" s="172">
        <f>+INDEX('Charges_Including Slice and LS'!$Z$4:$Z$137,MATCH($A71,'Charges_Including Slice and LS'!$AC$4:$AC$137,0),1)/1000</f>
        <v>16.583573039199607</v>
      </c>
      <c r="F71" s="172">
        <f>+SUM(E$5:E71)</f>
        <v>46311.991619636327</v>
      </c>
      <c r="H71" t="str">
        <f>+INDEX(Charges_NonSlice!$C$4:$C$137,MATCH($A71,Charges_NonSlice!$AC$4:$AC$137,0),1)</f>
        <v>Milton, Town of</v>
      </c>
      <c r="I71" s="270">
        <f>+INDEX(Charges_NonSlice!$AB$4:$AB$137,MATCH($A71,Charges_NonSlice!$AC$4:$AC$137,0),1)</f>
        <v>6.1973277315500619E-2</v>
      </c>
      <c r="J71" s="256">
        <f>+INDEX(Charges_NonSlice!$AA$4:$AA$137,MATCH($A71,Charges_NonSlice!$AC$4:$AC$137,0),1)</f>
        <v>36.376067006799289</v>
      </c>
      <c r="K71" s="172">
        <f>+INDEX(Charges_NonSlice!$Z$4:$Z$137,MATCH($A71,Charges_NonSlice!$AC$4:$AC$137,0),1)/1000</f>
        <v>63.394734152250415</v>
      </c>
      <c r="L71" s="172">
        <f>+SUM(K$5:K71)</f>
        <v>32350.812335710845</v>
      </c>
      <c r="N71" t="str">
        <f ca="1">+INDEX('Charges_NonSlice &amp; Excl LS'!$C$4:$C$137,MATCH($A71,'Charges_NonSlice &amp; Excl LS'!$AC$4:$AC$137,0),1)</f>
        <v>Clatskanie PUD</v>
      </c>
      <c r="O71" s="270">
        <f>+INDEX('Charges_NonSlice with Prev LS'!$AB$4:$AB$137,MATCH($A71,'Charges_NonSlice with Prev LS'!$AC$4:$AC$137,0),1)</f>
        <v>7.5373511705239649E-2</v>
      </c>
      <c r="P71" s="256">
        <f>+INDEX('Charges_NonSlice with Prev LS'!$AA$4:$AA$137,MATCH($A71,'Charges_NonSlice with Prev LS'!$AC$4:$AC$137,0),1)</f>
        <v>32.127050526774184</v>
      </c>
      <c r="Q71" s="172">
        <f>+INDEX('Charges_NonSlice with Prev LS'!$Z$4:$Z$137,MATCH($A71,'Charges_NonSlice with Prev LS'!$AC$4:$AC$137,0),1)/1000</f>
        <v>542.27537389087092</v>
      </c>
      <c r="R71" s="172">
        <f>+SUM(Q$5:Q71)</f>
        <v>30320.281882837713</v>
      </c>
      <c r="T71" t="str">
        <f ca="1">+INDEX('Charges_NonSlice &amp; Excl LS'!$C$4:$C$137,MATCH($A71,'Charges_NonSlice &amp; Excl LS'!$AC$4:$AC$137,0),1)</f>
        <v>Clatskanie PUD</v>
      </c>
      <c r="U71" s="270">
        <f ca="1">+INDEX('Charges_NonSlice &amp; Excl LS'!$AB$4:$AB$137,MATCH($A71,'Charges_NonSlice &amp; Excl LS'!$AC$4:$AC$137,0),1)</f>
        <v>7.5405181231066362E-2</v>
      </c>
      <c r="V71" s="256">
        <f ca="1">+INDEX('Charges_NonSlice &amp; Excl LS'!$AA$4:$AA$137,MATCH($A71,'Charges_NonSlice &amp; Excl LS'!$AC$4:$AC$137,0),1)</f>
        <v>34.35536200830883</v>
      </c>
      <c r="W71" s="172">
        <f ca="1">+INDEX('Charges_NonSlice &amp; Excl LS'!$Z$4:$Z$137,MATCH($A71,'Charges_NonSlice &amp; Excl LS'!$AC$4:$AC$137,0),1)/1000</f>
        <v>361.98231122023196</v>
      </c>
      <c r="X71" s="172">
        <f ca="1">+SUM(W$5:W71)</f>
        <v>27601.413456557377</v>
      </c>
      <c r="Z71" t="str">
        <f>+INDEX(Charges_NonSlice!$C$4:$C$137,MATCH($A71,Charges_NonSlice!$AC$4:$AC$137,0),1)</f>
        <v>Milton, Town of</v>
      </c>
      <c r="AA71" s="270">
        <f t="shared" si="5"/>
        <v>6.0518004813849169E-2</v>
      </c>
      <c r="AB71" s="256">
        <f>+INDEX(Charges_NonSlice!$AA$4:$AA$137,MATCH($A71,Charges_NonSlice!$AC$4:$AC$137,0),1)</f>
        <v>36.376067006799289</v>
      </c>
      <c r="AC71" s="277">
        <f t="shared" si="6"/>
        <v>34.300282354173056</v>
      </c>
      <c r="AE71" s="278" t="s">
        <v>78</v>
      </c>
      <c r="AF71" s="279">
        <v>31.717097364367302</v>
      </c>
    </row>
    <row r="72" spans="1:32" x14ac:dyDescent="0.25">
      <c r="A72">
        <f t="shared" si="7"/>
        <v>68</v>
      </c>
      <c r="B72" t="str">
        <f>+INDEX('Charges_Including Slice and LS'!$C$4:$C$137,MATCH($A72,'Charges_Including Slice and LS'!$AC$4:$AC$137,0),1)</f>
        <v>Milton, Town of</v>
      </c>
      <c r="C72" s="270">
        <f>+INDEX('Charges_Including Slice and LS'!$AB$4:$AB$137,MATCH($A72,'Charges_Including Slice and LS'!$AC$4:$AC$137,0),1)</f>
        <v>6.1973277315500619E-2</v>
      </c>
      <c r="D72" s="256">
        <f>+INDEX('Charges_Including Slice and LS'!$AA$4:$AA$137,MATCH($A72,'Charges_Including Slice and LS'!$AC$4:$AC$137,0),1)</f>
        <v>36.376067006799289</v>
      </c>
      <c r="E72" s="172">
        <f>+INDEX('Charges_Including Slice and LS'!$Z$4:$Z$137,MATCH($A72,'Charges_Including Slice and LS'!$AC$4:$AC$137,0),1)/1000</f>
        <v>63.394734152250415</v>
      </c>
      <c r="F72" s="172">
        <f>+SUM(E$5:E72)</f>
        <v>46375.386353788577</v>
      </c>
      <c r="H72" t="str">
        <f>+INDEX(Charges_NonSlice!$C$4:$C$137,MATCH($A72,Charges_NonSlice!$AC$4:$AC$137,0),1)</f>
        <v>Plummer, City of</v>
      </c>
      <c r="I72" s="270">
        <f>+INDEX(Charges_NonSlice!$AB$4:$AB$137,MATCH($A72,Charges_NonSlice!$AC$4:$AC$137,0),1)</f>
        <v>6.1561858543054182E-2</v>
      </c>
      <c r="J72" s="256">
        <f>+INDEX(Charges_NonSlice!$AA$4:$AA$137,MATCH($A72,Charges_NonSlice!$AC$4:$AC$137,0),1)</f>
        <v>37.196819952220984</v>
      </c>
      <c r="K72" s="172">
        <f>+INDEX(Charges_NonSlice!$Z$4:$Z$137,MATCH($A72,Charges_NonSlice!$AC$4:$AC$137,0),1)/1000</f>
        <v>34.416888080781511</v>
      </c>
      <c r="L72" s="172">
        <f>+SUM(K$5:K72)</f>
        <v>32385.229223791626</v>
      </c>
      <c r="N72" t="str">
        <f ca="1">+INDEX('Charges_NonSlice &amp; Excl LS'!$C$4:$C$137,MATCH($A72,'Charges_NonSlice &amp; Excl LS'!$AC$4:$AC$137,0),1)</f>
        <v>Clark County PUD #1</v>
      </c>
      <c r="O72" s="270">
        <f>+INDEX('Charges_NonSlice with Prev LS'!$AB$4:$AB$137,MATCH($A72,'Charges_NonSlice with Prev LS'!$AC$4:$AC$137,0),1)</f>
        <v>7.5319084775876899E-2</v>
      </c>
      <c r="P72" s="256">
        <f>+INDEX('Charges_NonSlice with Prev LS'!$AA$4:$AA$137,MATCH($A72,'Charges_NonSlice with Prev LS'!$AC$4:$AC$137,0),1)</f>
        <v>38.021735461880183</v>
      </c>
      <c r="Q72" s="172">
        <f>+INDEX('Charges_NonSlice with Prev LS'!$Z$4:$Z$137,MATCH($A72,'Charges_NonSlice with Prev LS'!$AC$4:$AC$137,0),1)/1000</f>
        <v>41.512957098439387</v>
      </c>
      <c r="R72" s="172">
        <f>+SUM(Q$5:Q72)</f>
        <v>30361.794839936152</v>
      </c>
      <c r="T72" t="str">
        <f ca="1">+INDEX('Charges_NonSlice &amp; Excl LS'!$C$4:$C$137,MATCH($A72,'Charges_NonSlice &amp; Excl LS'!$AC$4:$AC$137,0),1)</f>
        <v>Clark County PUD #1</v>
      </c>
      <c r="U72" s="270">
        <f ca="1">+INDEX('Charges_NonSlice &amp; Excl LS'!$AB$4:$AB$137,MATCH($A72,'Charges_NonSlice &amp; Excl LS'!$AC$4:$AC$137,0),1)</f>
        <v>7.5405181140033611E-2</v>
      </c>
      <c r="V72" s="256">
        <f ca="1">+INDEX('Charges_NonSlice &amp; Excl LS'!$AA$4:$AA$137,MATCH($A72,'Charges_NonSlice &amp; Excl LS'!$AC$4:$AC$137,0),1)</f>
        <v>34.355362008308845</v>
      </c>
      <c r="W72" s="172">
        <f ca="1">+INDEX('Charges_NonSlice &amp; Excl LS'!$Z$4:$Z$137,MATCH($A72,'Charges_NonSlice &amp; Excl LS'!$AC$4:$AC$137,0),1)/1000</f>
        <v>1262.6105932857597</v>
      </c>
      <c r="X72" s="172">
        <f ca="1">+SUM(W$5:W72)</f>
        <v>28864.024049843138</v>
      </c>
      <c r="Z72" t="str">
        <f>+INDEX(Charges_NonSlice!$C$4:$C$137,MATCH($A72,Charges_NonSlice!$AC$4:$AC$137,0),1)</f>
        <v>Plummer, City of</v>
      </c>
      <c r="AA72" s="270">
        <f t="shared" si="5"/>
        <v>2.1157891371609283E-2</v>
      </c>
      <c r="AB72" s="256">
        <f>+INDEX(Charges_NonSlice!$AA$4:$AA$137,MATCH($A72,Charges_NonSlice!$AC$4:$AC$137,0),1)</f>
        <v>37.196819952220984</v>
      </c>
      <c r="AC72" s="277">
        <f t="shared" si="6"/>
        <v>36.426120060883612</v>
      </c>
      <c r="AE72" s="278" t="s">
        <v>109</v>
      </c>
      <c r="AF72" s="279">
        <v>34.579788379757971</v>
      </c>
    </row>
    <row r="73" spans="1:32" x14ac:dyDescent="0.25">
      <c r="A73">
        <f t="shared" si="7"/>
        <v>69</v>
      </c>
      <c r="B73" t="str">
        <f>+INDEX('Charges_Including Slice and LS'!$C$4:$C$137,MATCH($A73,'Charges_Including Slice and LS'!$AC$4:$AC$137,0),1)</f>
        <v>Plummer, City of</v>
      </c>
      <c r="C73" s="270">
        <f>+INDEX('Charges_Including Slice and LS'!$AB$4:$AB$137,MATCH($A73,'Charges_Including Slice and LS'!$AC$4:$AC$137,0),1)</f>
        <v>6.1561858543054182E-2</v>
      </c>
      <c r="D73" s="256">
        <f>+INDEX('Charges_Including Slice and LS'!$AA$4:$AA$137,MATCH($A73,'Charges_Including Slice and LS'!$AC$4:$AC$137,0),1)</f>
        <v>37.196819952220984</v>
      </c>
      <c r="E73" s="172">
        <f>+INDEX('Charges_Including Slice and LS'!$Z$4:$Z$137,MATCH($A73,'Charges_Including Slice and LS'!$AC$4:$AC$137,0),1)/1000</f>
        <v>34.416888080781511</v>
      </c>
      <c r="F73" s="172">
        <f>+SUM(E$5:E73)</f>
        <v>46409.803241869362</v>
      </c>
      <c r="H73" t="str">
        <f>+INDEX(Charges_NonSlice!$C$4:$C$137,MATCH($A73,Charges_NonSlice!$AC$4:$AC$137,0),1)</f>
        <v>U.S. DOE Richland Operations Office</v>
      </c>
      <c r="I73" s="270">
        <f>+INDEX(Charges_NonSlice!$AB$4:$AB$137,MATCH($A73,Charges_NonSlice!$AC$4:$AC$137,0),1)</f>
        <v>6.1379260791201373E-2</v>
      </c>
      <c r="J73" s="256">
        <f>+INDEX(Charges_NonSlice!$AA$4:$AA$137,MATCH($A73,Charges_NonSlice!$AC$4:$AC$137,0),1)</f>
        <v>35.967852554928356</v>
      </c>
      <c r="K73" s="172">
        <f>+INDEX(Charges_NonSlice!$Z$4:$Z$137,MATCH($A73,Charges_NonSlice!$AC$4:$AC$137,0),1)/1000</f>
        <v>202.52232353366333</v>
      </c>
      <c r="L73" s="172">
        <f>+SUM(K$5:K73)</f>
        <v>32587.75154732529</v>
      </c>
      <c r="N73" t="str">
        <f ca="1">+INDEX('Charges_NonSlice &amp; Excl LS'!$C$4:$C$137,MATCH($A73,'Charges_NonSlice &amp; Excl LS'!$AC$4:$AC$137,0),1)</f>
        <v>Central Lincoln PUD</v>
      </c>
      <c r="O73" s="270">
        <f>+INDEX('Charges_NonSlice with Prev LS'!$AB$4:$AB$137,MATCH($A73,'Charges_NonSlice with Prev LS'!$AC$4:$AC$137,0),1)</f>
        <v>7.527901813094795E-2</v>
      </c>
      <c r="P73" s="256">
        <f>+INDEX('Charges_NonSlice with Prev LS'!$AA$4:$AA$137,MATCH($A73,'Charges_NonSlice with Prev LS'!$AC$4:$AC$137,0),1)</f>
        <v>35.311837316593305</v>
      </c>
      <c r="Q73" s="172">
        <f>+INDEX('Charges_NonSlice with Prev LS'!$Z$4:$Z$137,MATCH($A73,'Charges_NonSlice with Prev LS'!$AC$4:$AC$137,0),1)/1000</f>
        <v>87.723417201989889</v>
      </c>
      <c r="R73" s="172">
        <f>+SUM(Q$5:Q73)</f>
        <v>30449.518257138141</v>
      </c>
      <c r="T73" t="str">
        <f ca="1">+INDEX('Charges_NonSlice &amp; Excl LS'!$C$4:$C$137,MATCH($A73,'Charges_NonSlice &amp; Excl LS'!$AC$4:$AC$137,0),1)</f>
        <v>Central Lincoln PUD</v>
      </c>
      <c r="U73" s="270">
        <f ca="1">+INDEX('Charges_NonSlice &amp; Excl LS'!$AB$4:$AB$137,MATCH($A73,'Charges_NonSlice &amp; Excl LS'!$AC$4:$AC$137,0),1)</f>
        <v>7.5293560622322231E-2</v>
      </c>
      <c r="V73" s="256">
        <f ca="1">+INDEX('Charges_NonSlice &amp; Excl LS'!$AA$4:$AA$137,MATCH($A73,'Charges_NonSlice &amp; Excl LS'!$AC$4:$AC$137,0),1)</f>
        <v>35.611799681281219</v>
      </c>
      <c r="W73" s="172">
        <f ca="1">+INDEX('Charges_NonSlice &amp; Excl LS'!$Z$4:$Z$137,MATCH($A73,'Charges_NonSlice &amp; Excl LS'!$AC$4:$AC$137,0),1)/1000</f>
        <v>1344.8667536819999</v>
      </c>
      <c r="X73" s="172">
        <f ca="1">+SUM(W$5:W73)</f>
        <v>30208.890803525137</v>
      </c>
      <c r="Z73" t="str">
        <f>+INDEX(Charges_NonSlice!$C$4:$C$137,MATCH($A73,Charges_NonSlice!$AC$4:$AC$137,0),1)</f>
        <v>U.S. DOE Richland Operations Office</v>
      </c>
      <c r="AA73" s="270">
        <f t="shared" si="5"/>
        <v>3.5543934119871112E-2</v>
      </c>
      <c r="AB73" s="256">
        <f>+INDEX(Charges_NonSlice!$AA$4:$AA$137,MATCH($A73,Charges_NonSlice!$AC$4:$AC$137,0),1)</f>
        <v>35.967852554928356</v>
      </c>
      <c r="AC73" s="277">
        <f t="shared" si="6"/>
        <v>34.733294619216842</v>
      </c>
      <c r="AE73" s="278" t="s">
        <v>131</v>
      </c>
      <c r="AF73" s="279">
        <v>32.822823465548041</v>
      </c>
    </row>
    <row r="74" spans="1:32" x14ac:dyDescent="0.25">
      <c r="A74">
        <f t="shared" si="7"/>
        <v>70</v>
      </c>
      <c r="B74" t="str">
        <f>+INDEX('Charges_Including Slice and LS'!$C$4:$C$137,MATCH($A74,'Charges_Including Slice and LS'!$AC$4:$AC$137,0),1)</f>
        <v>U.S. DOE Richland Operations Office</v>
      </c>
      <c r="C74" s="270">
        <f>+INDEX('Charges_Including Slice and LS'!$AB$4:$AB$137,MATCH($A74,'Charges_Including Slice and LS'!$AC$4:$AC$137,0),1)</f>
        <v>6.1379260791201373E-2</v>
      </c>
      <c r="D74" s="256">
        <f>+INDEX('Charges_Including Slice and LS'!$AA$4:$AA$137,MATCH($A74,'Charges_Including Slice and LS'!$AC$4:$AC$137,0),1)</f>
        <v>35.967852554928356</v>
      </c>
      <c r="E74" s="172">
        <f>+INDEX('Charges_Including Slice and LS'!$Z$4:$Z$137,MATCH($A74,'Charges_Including Slice and LS'!$AC$4:$AC$137,0),1)/1000</f>
        <v>202.52232353366333</v>
      </c>
      <c r="F74" s="172">
        <f>+SUM(E$5:E74)</f>
        <v>46612.325565403022</v>
      </c>
      <c r="H74" t="str">
        <f>+INDEX(Charges_NonSlice!$C$4:$C$137,MATCH($A74,Charges_NonSlice!$AC$4:$AC$137,0),1)</f>
        <v>Bandon, City of</v>
      </c>
      <c r="I74" s="270">
        <f>+INDEX(Charges_NonSlice!$AB$4:$AB$137,MATCH($A74,Charges_NonSlice!$AC$4:$AC$137,0),1)</f>
        <v>6.1116544249505189E-2</v>
      </c>
      <c r="J74" s="256">
        <f>+INDEX(Charges_NonSlice!$AA$4:$AA$137,MATCH($A74,Charges_NonSlice!$AC$4:$AC$137,0),1)</f>
        <v>36.63024608723633</v>
      </c>
      <c r="K74" s="172">
        <f>+INDEX(Charges_NonSlice!$Z$4:$Z$137,MATCH($A74,Charges_NonSlice!$AC$4:$AC$137,0),1)/1000</f>
        <v>65.289519156206481</v>
      </c>
      <c r="L74" s="172">
        <f>+SUM(K$5:K74)</f>
        <v>32653.041066481495</v>
      </c>
      <c r="N74" t="str">
        <f ca="1">+INDEX('Charges_NonSlice &amp; Excl LS'!$C$4:$C$137,MATCH($A74,'Charges_NonSlice &amp; Excl LS'!$AC$4:$AC$137,0),1)</f>
        <v>U.S. DOE Albany Research Center</v>
      </c>
      <c r="O74" s="270">
        <f>+INDEX('Charges_NonSlice with Prev LS'!$AB$4:$AB$137,MATCH($A74,'Charges_NonSlice with Prev LS'!$AC$4:$AC$137,0),1)</f>
        <v>7.522650342764714E-2</v>
      </c>
      <c r="P74" s="256">
        <f>+INDEX('Charges_NonSlice with Prev LS'!$AA$4:$AA$137,MATCH($A74,'Charges_NonSlice with Prev LS'!$AC$4:$AC$137,0),1)</f>
        <v>37.38687269015243</v>
      </c>
      <c r="Q74" s="172">
        <f>+INDEX('Charges_NonSlice with Prev LS'!$Z$4:$Z$137,MATCH($A74,'Charges_NonSlice with Prev LS'!$AC$4:$AC$137,0),1)/1000</f>
        <v>281.30406265786047</v>
      </c>
      <c r="R74" s="172">
        <f>+SUM(Q$5:Q74)</f>
        <v>30730.822319796003</v>
      </c>
      <c r="T74" t="str">
        <f ca="1">+INDEX('Charges_NonSlice &amp; Excl LS'!$C$4:$C$137,MATCH($A74,'Charges_NonSlice &amp; Excl LS'!$AC$4:$AC$137,0),1)</f>
        <v>U.S. DOE Albany Research Center</v>
      </c>
      <c r="U74" s="270">
        <f ca="1">+INDEX('Charges_NonSlice &amp; Excl LS'!$AB$4:$AB$137,MATCH($A74,'Charges_NonSlice &amp; Excl LS'!$AC$4:$AC$137,0),1)</f>
        <v>7.5163042973076605E-2</v>
      </c>
      <c r="V74" s="256">
        <f ca="1">+INDEX('Charges_NonSlice &amp; Excl LS'!$AA$4:$AA$137,MATCH($A74,'Charges_NonSlice &amp; Excl LS'!$AC$4:$AC$137,0),1)</f>
        <v>37.085633938462699</v>
      </c>
      <c r="W74" s="172">
        <f ca="1">+INDEX('Charges_NonSlice &amp; Excl LS'!$Z$4:$Z$137,MATCH($A74,'Charges_NonSlice &amp; Excl LS'!$AC$4:$AC$137,0),1)/1000</f>
        <v>3.9870622115999996</v>
      </c>
      <c r="X74" s="172">
        <f ca="1">+SUM(W$5:W74)</f>
        <v>30212.877865736737</v>
      </c>
      <c r="Z74" t="str">
        <f>+INDEX(Charges_NonSlice!$C$4:$C$137,MATCH($A74,Charges_NonSlice!$AC$4:$AC$137,0),1)</f>
        <v>Bandon, City of</v>
      </c>
      <c r="AA74" s="270">
        <f t="shared" si="5"/>
        <v>7.5009781279534726E-2</v>
      </c>
      <c r="AB74" s="256">
        <f>+INDEX(Charges_NonSlice!$AA$4:$AA$137,MATCH($A74,Charges_NonSlice!$AC$4:$AC$137,0),1)</f>
        <v>36.63024608723633</v>
      </c>
      <c r="AC74" s="277">
        <f t="shared" si="6"/>
        <v>34.074337485224582</v>
      </c>
      <c r="AE74" s="278" t="s">
        <v>68</v>
      </c>
      <c r="AF74" s="279">
        <v>34.2972335837378</v>
      </c>
    </row>
    <row r="75" spans="1:32" x14ac:dyDescent="0.25">
      <c r="A75">
        <f t="shared" si="7"/>
        <v>71</v>
      </c>
      <c r="B75" t="str">
        <f>+INDEX('Charges_Including Slice and LS'!$C$4:$C$137,MATCH($A75,'Charges_Including Slice and LS'!$AC$4:$AC$137,0),1)</f>
        <v>Bandon, City of</v>
      </c>
      <c r="C75" s="270">
        <f>+INDEX('Charges_Including Slice and LS'!$AB$4:$AB$137,MATCH($A75,'Charges_Including Slice and LS'!$AC$4:$AC$137,0),1)</f>
        <v>6.1116544249505189E-2</v>
      </c>
      <c r="D75" s="256">
        <f>+INDEX('Charges_Including Slice and LS'!$AA$4:$AA$137,MATCH($A75,'Charges_Including Slice and LS'!$AC$4:$AC$137,0),1)</f>
        <v>36.63024608723633</v>
      </c>
      <c r="E75" s="172">
        <f>+INDEX('Charges_Including Slice and LS'!$Z$4:$Z$137,MATCH($A75,'Charges_Including Slice and LS'!$AC$4:$AC$137,0),1)/1000</f>
        <v>65.289519156206481</v>
      </c>
      <c r="F75" s="172">
        <f>+SUM(E$5:E75)</f>
        <v>46677.615084559227</v>
      </c>
      <c r="H75" t="str">
        <f>+INDEX(Charges_NonSlice!$C$4:$C$137,MATCH($A75,Charges_NonSlice!$AC$4:$AC$137,0),1)</f>
        <v>Forest Grove, City of</v>
      </c>
      <c r="I75" s="270">
        <f>+INDEX(Charges_NonSlice!$AB$4:$AB$137,MATCH($A75,Charges_NonSlice!$AC$4:$AC$137,0),1)</f>
        <v>6.0289748685627309E-2</v>
      </c>
      <c r="J75" s="256">
        <f>+INDEX(Charges_NonSlice!$AA$4:$AA$137,MATCH($A75,Charges_NonSlice!$AC$4:$AC$137,0),1)</f>
        <v>36.651750997110987</v>
      </c>
      <c r="K75" s="172">
        <f>+INDEX(Charges_NonSlice!$Z$4:$Z$137,MATCH($A75,Charges_NonSlice!$AC$4:$AC$137,0),1)/1000</f>
        <v>234.93297954629671</v>
      </c>
      <c r="L75" s="172">
        <f>+SUM(K$5:K75)</f>
        <v>32887.97404602779</v>
      </c>
      <c r="N75" t="str">
        <f ca="1">+INDEX('Charges_NonSlice &amp; Excl LS'!$C$4:$C$137,MATCH($A75,'Charges_NonSlice &amp; Excl LS'!$AC$4:$AC$137,0),1)</f>
        <v>Centralia, City of</v>
      </c>
      <c r="O75" s="270">
        <f>+INDEX('Charges_NonSlice with Prev LS'!$AB$4:$AB$137,MATCH($A75,'Charges_NonSlice with Prev LS'!$AC$4:$AC$137,0),1)</f>
        <v>7.5026280011321056E-2</v>
      </c>
      <c r="P75" s="256">
        <f>+INDEX('Charges_NonSlice with Prev LS'!$AA$4:$AA$137,MATCH($A75,'Charges_NonSlice with Prev LS'!$AC$4:$AC$137,0),1)</f>
        <v>36.060676767794845</v>
      </c>
      <c r="Q75" s="172">
        <f>+INDEX('Charges_NonSlice with Prev LS'!$Z$4:$Z$137,MATCH($A75,'Charges_NonSlice with Prev LS'!$AC$4:$AC$137,0),1)/1000</f>
        <v>79.582864179076509</v>
      </c>
      <c r="R75" s="172">
        <f>+SUM(Q$5:Q75)</f>
        <v>30810.405183975079</v>
      </c>
      <c r="T75" t="str">
        <f ca="1">+INDEX('Charges_NonSlice &amp; Excl LS'!$C$4:$C$137,MATCH($A75,'Charges_NonSlice &amp; Excl LS'!$AC$4:$AC$137,0),1)</f>
        <v>Centralia, City of</v>
      </c>
      <c r="U75" s="270">
        <f ca="1">+INDEX('Charges_NonSlice &amp; Excl LS'!$AB$4:$AB$137,MATCH($A75,'Charges_NonSlice &amp; Excl LS'!$AC$4:$AC$137,0),1)</f>
        <v>7.5132982244635188E-2</v>
      </c>
      <c r="V75" s="256">
        <f ca="1">+INDEX('Charges_NonSlice &amp; Excl LS'!$AA$4:$AA$137,MATCH($A75,'Charges_NonSlice &amp; Excl LS'!$AC$4:$AC$137,0),1)</f>
        <v>36.80281128763766</v>
      </c>
      <c r="W75" s="172">
        <f ca="1">+INDEX('Charges_NonSlice &amp; Excl LS'!$Z$4:$Z$137,MATCH($A75,'Charges_NonSlice &amp; Excl LS'!$AC$4:$AC$137,0),1)/1000</f>
        <v>211.99516476170402</v>
      </c>
      <c r="X75" s="172">
        <f ca="1">+SUM(W$5:W75)</f>
        <v>30424.873030498442</v>
      </c>
      <c r="Z75" t="str">
        <f>+INDEX(Charges_NonSlice!$C$4:$C$137,MATCH($A75,Charges_NonSlice!$AC$4:$AC$137,0),1)</f>
        <v>Forest Grove, City of</v>
      </c>
      <c r="AA75" s="270">
        <f t="shared" si="5"/>
        <v>5.2592823259932198E-2</v>
      </c>
      <c r="AB75" s="256">
        <f>+INDEX(Charges_NonSlice!$AA$4:$AA$137,MATCH($A75,Charges_NonSlice!$AC$4:$AC$137,0),1)</f>
        <v>36.651750997110987</v>
      </c>
      <c r="AC75" s="277">
        <f t="shared" si="6"/>
        <v>34.820445463041153</v>
      </c>
      <c r="AE75" s="278" t="s">
        <v>128</v>
      </c>
      <c r="AF75" s="279">
        <v>35.164404003404542</v>
      </c>
    </row>
    <row r="76" spans="1:32" x14ac:dyDescent="0.25">
      <c r="A76">
        <f t="shared" si="7"/>
        <v>72</v>
      </c>
      <c r="B76" t="str">
        <f>+INDEX('Charges_Including Slice and LS'!$C$4:$C$137,MATCH($A76,'Charges_Including Slice and LS'!$AC$4:$AC$137,0),1)</f>
        <v>Forest Grove, City of</v>
      </c>
      <c r="C76" s="270">
        <f>+INDEX('Charges_Including Slice and LS'!$AB$4:$AB$137,MATCH($A76,'Charges_Including Slice and LS'!$AC$4:$AC$137,0),1)</f>
        <v>6.0289748685627309E-2</v>
      </c>
      <c r="D76" s="256">
        <f>+INDEX('Charges_Including Slice and LS'!$AA$4:$AA$137,MATCH($A76,'Charges_Including Slice and LS'!$AC$4:$AC$137,0),1)</f>
        <v>36.651750997110987</v>
      </c>
      <c r="E76" s="172">
        <f>+INDEX('Charges_Including Slice and LS'!$Z$4:$Z$137,MATCH($A76,'Charges_Including Slice and LS'!$AC$4:$AC$137,0),1)/1000</f>
        <v>234.93297954629671</v>
      </c>
      <c r="F76" s="172">
        <f>+SUM(E$5:E76)</f>
        <v>46912.548064105526</v>
      </c>
      <c r="H76" t="str">
        <f>+INDEX(Charges_NonSlice!$C$4:$C$137,MATCH($A76,Charges_NonSlice!$AC$4:$AC$137,0),1)</f>
        <v>Pacific County PUD #2</v>
      </c>
      <c r="I76" s="270">
        <f>+INDEX(Charges_NonSlice!$AB$4:$AB$137,MATCH($A76,Charges_NonSlice!$AC$4:$AC$137,0),1)</f>
        <v>6.0138201403221458E-2</v>
      </c>
      <c r="J76" s="256">
        <f>+INDEX(Charges_NonSlice!$AA$4:$AA$137,MATCH($A76,Charges_NonSlice!$AC$4:$AC$137,0),1)</f>
        <v>34.415965433330719</v>
      </c>
      <c r="K76" s="172">
        <f>+INDEX(Charges_NonSlice!$Z$4:$Z$137,MATCH($A76,Charges_NonSlice!$AC$4:$AC$137,0),1)/1000</f>
        <v>143.01580208965947</v>
      </c>
      <c r="L76" s="172">
        <f>+SUM(K$5:K76)</f>
        <v>33030.989848117446</v>
      </c>
      <c r="N76" t="str">
        <f ca="1">+INDEX('Charges_NonSlice &amp; Excl LS'!$C$4:$C$137,MATCH($A76,'Charges_NonSlice &amp; Excl LS'!$AC$4:$AC$137,0),1)</f>
        <v>Tillamook PUD #1</v>
      </c>
      <c r="O76" s="270">
        <f>+INDEX('Charges_NonSlice with Prev LS'!$AB$4:$AB$137,MATCH($A76,'Charges_NonSlice with Prev LS'!$AC$4:$AC$137,0),1)</f>
        <v>7.4974092168564654E-2</v>
      </c>
      <c r="P76" s="256">
        <f>+INDEX('Charges_NonSlice with Prev LS'!$AA$4:$AA$137,MATCH($A76,'Charges_NonSlice with Prev LS'!$AC$4:$AC$137,0),1)</f>
        <v>36.034357745998648</v>
      </c>
      <c r="Q76" s="172">
        <f>+INDEX('Charges_NonSlice with Prev LS'!$Z$4:$Z$137,MATCH($A76,'Charges_NonSlice with Prev LS'!$AC$4:$AC$137,0),1)/1000</f>
        <v>57.343826129582503</v>
      </c>
      <c r="R76" s="172">
        <f>+SUM(Q$5:Q76)</f>
        <v>30867.749010104661</v>
      </c>
      <c r="T76" t="str">
        <f ca="1">+INDEX('Charges_NonSlice &amp; Excl LS'!$C$4:$C$137,MATCH($A76,'Charges_NonSlice &amp; Excl LS'!$AC$4:$AC$137,0),1)</f>
        <v>Tillamook PUD #1</v>
      </c>
      <c r="U76" s="270">
        <f ca="1">+INDEX('Charges_NonSlice &amp; Excl LS'!$AB$4:$AB$137,MATCH($A76,'Charges_NonSlice &amp; Excl LS'!$AC$4:$AC$137,0),1)</f>
        <v>7.5108967473980298E-2</v>
      </c>
      <c r="V76" s="256">
        <f ca="1">+INDEX('Charges_NonSlice &amp; Excl LS'!$AA$4:$AA$137,MATCH($A76,'Charges_NonSlice &amp; Excl LS'!$AC$4:$AC$137,0),1)</f>
        <v>35.957949437435396</v>
      </c>
      <c r="W76" s="172">
        <f ca="1">+INDEX('Charges_NonSlice &amp; Excl LS'!$Z$4:$Z$137,MATCH($A76,'Charges_NonSlice &amp; Excl LS'!$AC$4:$AC$137,0),1)/1000</f>
        <v>481.64324910314406</v>
      </c>
      <c r="X76" s="172">
        <f ca="1">+SUM(W$5:W76)</f>
        <v>30906.516279601587</v>
      </c>
      <c r="Z76" t="str">
        <f>+INDEX(Charges_NonSlice!$C$4:$C$137,MATCH($A76,Charges_NonSlice!$AC$4:$AC$137,0),1)</f>
        <v>Pacific County PUD #2</v>
      </c>
      <c r="AA76" s="270">
        <f t="shared" si="5"/>
        <v>5.9898001356358366E-2</v>
      </c>
      <c r="AB76" s="256">
        <f>+INDEX(Charges_NonSlice!$AA$4:$AA$137,MATCH($A76,Charges_NonSlice!$AC$4:$AC$137,0),1)</f>
        <v>34.415965433330719</v>
      </c>
      <c r="AC76" s="277">
        <f t="shared" si="6"/>
        <v>32.471016446194241</v>
      </c>
      <c r="AE76" s="278" t="s">
        <v>22</v>
      </c>
      <c r="AF76" s="279">
        <v>33.957575412043823</v>
      </c>
    </row>
    <row r="77" spans="1:32" x14ac:dyDescent="0.25">
      <c r="A77">
        <f t="shared" si="7"/>
        <v>73</v>
      </c>
      <c r="B77" t="str">
        <f>+INDEX('Charges_Including Slice and LS'!$C$4:$C$137,MATCH($A77,'Charges_Including Slice and LS'!$AC$4:$AC$137,0),1)</f>
        <v>East End Mutual Electric</v>
      </c>
      <c r="C77" s="270">
        <f>+INDEX('Charges_Including Slice and LS'!$AB$4:$AB$137,MATCH($A77,'Charges_Including Slice and LS'!$AC$4:$AC$137,0),1)</f>
        <v>5.9538569796122376E-2</v>
      </c>
      <c r="D77" s="256">
        <f>+INDEX('Charges_Including Slice and LS'!$AA$4:$AA$137,MATCH($A77,'Charges_Including Slice and LS'!$AC$4:$AC$137,0),1)</f>
        <v>31.676529058887382</v>
      </c>
      <c r="E77" s="172">
        <f>+INDEX('Charges_Including Slice and LS'!$Z$4:$Z$137,MATCH($A77,'Charges_Including Slice and LS'!$AC$4:$AC$137,0),1)/1000</f>
        <v>25.263868055023831</v>
      </c>
      <c r="F77" s="172">
        <f>+SUM(E$5:E77)</f>
        <v>46937.811932160548</v>
      </c>
      <c r="H77" t="str">
        <f>+INDEX(Charges_NonSlice!$C$4:$C$137,MATCH($A77,Charges_NonSlice!$AC$4:$AC$137,0),1)</f>
        <v>East End Mutual Electric</v>
      </c>
      <c r="I77" s="270">
        <f>+INDEX(Charges_NonSlice!$AB$4:$AB$137,MATCH($A77,Charges_NonSlice!$AC$4:$AC$137,0),1)</f>
        <v>5.9538569796122376E-2</v>
      </c>
      <c r="J77" s="256">
        <f>+INDEX(Charges_NonSlice!$AA$4:$AA$137,MATCH($A77,Charges_NonSlice!$AC$4:$AC$137,0),1)</f>
        <v>31.676529058887382</v>
      </c>
      <c r="K77" s="172">
        <f>+INDEX(Charges_NonSlice!$Z$4:$Z$137,MATCH($A77,Charges_NonSlice!$AC$4:$AC$137,0),1)/1000</f>
        <v>25.263868055023831</v>
      </c>
      <c r="L77" s="172">
        <f>+SUM(K$5:K77)</f>
        <v>33056.253716172469</v>
      </c>
      <c r="N77" t="str">
        <f ca="1">+INDEX('Charges_NonSlice &amp; Excl LS'!$C$4:$C$137,MATCH($A77,'Charges_NonSlice &amp; Excl LS'!$AC$4:$AC$137,0),1)</f>
        <v>Port Angeles, City of</v>
      </c>
      <c r="O77" s="270">
        <f>+INDEX('Charges_NonSlice with Prev LS'!$AB$4:$AB$137,MATCH($A77,'Charges_NonSlice with Prev LS'!$AC$4:$AC$137,0),1)</f>
        <v>7.4885591041403021E-2</v>
      </c>
      <c r="P77" s="256">
        <f>+INDEX('Charges_NonSlice with Prev LS'!$AA$4:$AA$137,MATCH($A77,'Charges_NonSlice with Prev LS'!$AC$4:$AC$137,0),1)</f>
        <v>37.105560109157089</v>
      </c>
      <c r="Q77" s="172">
        <f>+INDEX('Charges_NonSlice with Prev LS'!$Z$4:$Z$137,MATCH($A77,'Charges_NonSlice with Prev LS'!$AC$4:$AC$137,0),1)/1000</f>
        <v>65.289519156206481</v>
      </c>
      <c r="R77" s="172">
        <f>+SUM(Q$5:Q77)</f>
        <v>30933.038529260866</v>
      </c>
      <c r="T77" t="str">
        <f ca="1">+INDEX('Charges_NonSlice &amp; Excl LS'!$C$4:$C$137,MATCH($A77,'Charges_NonSlice &amp; Excl LS'!$AC$4:$AC$137,0),1)</f>
        <v>Port Angeles, City of</v>
      </c>
      <c r="U77" s="270">
        <f ca="1">+INDEX('Charges_NonSlice &amp; Excl LS'!$AB$4:$AB$137,MATCH($A77,'Charges_NonSlice &amp; Excl LS'!$AC$4:$AC$137,0),1)</f>
        <v>7.503634666678051E-2</v>
      </c>
      <c r="V77" s="256">
        <f ca="1">+INDEX('Charges_NonSlice &amp; Excl LS'!$AA$4:$AA$137,MATCH($A77,'Charges_NonSlice &amp; Excl LS'!$AC$4:$AC$137,0),1)</f>
        <v>34.601865825395294</v>
      </c>
      <c r="W77" s="172">
        <f ca="1">+INDEX('Charges_NonSlice &amp; Excl LS'!$Z$4:$Z$137,MATCH($A77,'Charges_NonSlice &amp; Excl LS'!$AC$4:$AC$137,0),1)/1000</f>
        <v>732.84657025953607</v>
      </c>
      <c r="X77" s="172">
        <f ca="1">+SUM(W$5:W77)</f>
        <v>31639.362849861122</v>
      </c>
      <c r="Z77" t="str">
        <f>+INDEX(Charges_NonSlice!$C$4:$C$137,MATCH($A77,Charges_NonSlice!$AC$4:$AC$137,0),1)</f>
        <v>East End Mutual Electric</v>
      </c>
      <c r="AA77" s="270">
        <f t="shared" ref="AA77:AA124" si="8">+AB77/AC77-1</f>
        <v>-2.471434357675939E-3</v>
      </c>
      <c r="AB77" s="256">
        <f>+INDEX(Charges_NonSlice!$AA$4:$AA$137,MATCH($A77,Charges_NonSlice!$AC$4:$AC$137,0),1)</f>
        <v>31.676529058887382</v>
      </c>
      <c r="AC77" s="277">
        <f t="shared" ref="AC77:AC124" si="9">+VLOOKUP(Z77,AE:AF,2,FALSE)</f>
        <v>31.755009480345432</v>
      </c>
      <c r="AE77" s="278" t="s">
        <v>27</v>
      </c>
      <c r="AF77" s="279">
        <v>34.991977605654924</v>
      </c>
    </row>
    <row r="78" spans="1:32" x14ac:dyDescent="0.25">
      <c r="A78">
        <f t="shared" si="7"/>
        <v>74</v>
      </c>
      <c r="B78" t="str">
        <f>+INDEX('Charges_Including Slice and LS'!$C$4:$C$137,MATCH($A78,'Charges_Including Slice and LS'!$AC$4:$AC$137,0),1)</f>
        <v>Blaine, City of</v>
      </c>
      <c r="C78" s="270">
        <f>+INDEX('Charges_Including Slice and LS'!$AB$4:$AB$137,MATCH($A78,'Charges_Including Slice and LS'!$AC$4:$AC$137,0),1)</f>
        <v>5.9432134360211109E-2</v>
      </c>
      <c r="D78" s="256">
        <f>+INDEX('Charges_Including Slice and LS'!$AA$4:$AA$137,MATCH($A78,'Charges_Including Slice and LS'!$AC$4:$AC$137,0),1)</f>
        <v>35.537586815250926</v>
      </c>
      <c r="E78" s="172">
        <f>+INDEX('Charges_Including Slice and LS'!$Z$4:$Z$137,MATCH($A78,'Charges_Including Slice and LS'!$AC$4:$AC$137,0),1)/1000</f>
        <v>79.582864179076509</v>
      </c>
      <c r="F78" s="172">
        <f>+SUM(E$5:E78)</f>
        <v>47017.394796339628</v>
      </c>
      <c r="H78" t="str">
        <f>+INDEX(Charges_NonSlice!$C$4:$C$137,MATCH($A78,Charges_NonSlice!$AC$4:$AC$137,0),1)</f>
        <v>Blaine, City of</v>
      </c>
      <c r="I78" s="270">
        <f>+INDEX(Charges_NonSlice!$AB$4:$AB$137,MATCH($A78,Charges_NonSlice!$AC$4:$AC$137,0),1)</f>
        <v>5.9432134360211109E-2</v>
      </c>
      <c r="J78" s="256">
        <f>+INDEX(Charges_NonSlice!$AA$4:$AA$137,MATCH($A78,Charges_NonSlice!$AC$4:$AC$137,0),1)</f>
        <v>35.537586815250926</v>
      </c>
      <c r="K78" s="172">
        <f>+INDEX(Charges_NonSlice!$Z$4:$Z$137,MATCH($A78,Charges_NonSlice!$AC$4:$AC$137,0),1)/1000</f>
        <v>79.582864179076509</v>
      </c>
      <c r="L78" s="172">
        <f>+SUM(K$5:K78)</f>
        <v>33135.836580351548</v>
      </c>
      <c r="N78" t="str">
        <f ca="1">+INDEX('Charges_NonSlice &amp; Excl LS'!$C$4:$C$137,MATCH($A78,'Charges_NonSlice &amp; Excl LS'!$AC$4:$AC$137,0),1)</f>
        <v>Richland, City of</v>
      </c>
      <c r="O78" s="270">
        <f>+INDEX('Charges_NonSlice with Prev LS'!$AB$4:$AB$137,MATCH($A78,'Charges_NonSlice with Prev LS'!$AC$4:$AC$137,0),1)</f>
        <v>7.4867632564631803E-2</v>
      </c>
      <c r="P78" s="256">
        <f>+INDEX('Charges_NonSlice with Prev LS'!$AA$4:$AA$137,MATCH($A78,'Charges_NonSlice with Prev LS'!$AC$4:$AC$137,0),1)</f>
        <v>36.707328902219473</v>
      </c>
      <c r="Q78" s="172">
        <f>+INDEX('Charges_NonSlice with Prev LS'!$Z$4:$Z$137,MATCH($A78,'Charges_NonSlice with Prev LS'!$AC$4:$AC$137,0),1)/1000</f>
        <v>85.883623192908274</v>
      </c>
      <c r="R78" s="172">
        <f>+SUM(Q$5:Q78)</f>
        <v>31018.922152453775</v>
      </c>
      <c r="T78" t="str">
        <f ca="1">+INDEX('Charges_NonSlice &amp; Excl LS'!$C$4:$C$137,MATCH($A78,'Charges_NonSlice &amp; Excl LS'!$AC$4:$AC$137,0),1)</f>
        <v>Richland, City of</v>
      </c>
      <c r="U78" s="270">
        <f ca="1">+INDEX('Charges_NonSlice &amp; Excl LS'!$AB$4:$AB$137,MATCH($A78,'Charges_NonSlice &amp; Excl LS'!$AC$4:$AC$137,0),1)</f>
        <v>7.4935729077284102E-2</v>
      </c>
      <c r="V78" s="256">
        <f ca="1">+INDEX('Charges_NonSlice &amp; Excl LS'!$AA$4:$AA$137,MATCH($A78,'Charges_NonSlice &amp; Excl LS'!$AC$4:$AC$137,0),1)</f>
        <v>36.431477672810985</v>
      </c>
      <c r="W78" s="172">
        <f ca="1">+INDEX('Charges_NonSlice &amp; Excl LS'!$Z$4:$Z$137,MATCH($A78,'Charges_NonSlice &amp; Excl LS'!$AC$4:$AC$137,0),1)/1000</f>
        <v>900.72642513535197</v>
      </c>
      <c r="X78" s="172">
        <f ca="1">+SUM(W$5:W78)</f>
        <v>32540.089274996473</v>
      </c>
      <c r="Z78" t="str">
        <f>+INDEX(Charges_NonSlice!$C$4:$C$137,MATCH($A78,Charges_NonSlice!$AC$4:$AC$137,0),1)</f>
        <v>Blaine, City of</v>
      </c>
      <c r="AA78" s="270">
        <f t="shared" si="8"/>
        <v>0.10111178197356629</v>
      </c>
      <c r="AB78" s="256">
        <f>+INDEX(Charges_NonSlice!$AA$4:$AA$137,MATCH($A78,Charges_NonSlice!$AC$4:$AC$137,0),1)</f>
        <v>35.537586815250926</v>
      </c>
      <c r="AC78" s="277">
        <f t="shared" si="9"/>
        <v>32.274277141559146</v>
      </c>
      <c r="AE78" s="278" t="s">
        <v>42</v>
      </c>
      <c r="AF78" s="279">
        <v>34.249878330758314</v>
      </c>
    </row>
    <row r="79" spans="1:32" x14ac:dyDescent="0.25">
      <c r="A79">
        <f t="shared" si="7"/>
        <v>75</v>
      </c>
      <c r="B79" t="str">
        <f>+INDEX('Charges_Including Slice and LS'!$C$4:$C$137,MATCH($A79,'Charges_Including Slice and LS'!$AC$4:$AC$137,0),1)</f>
        <v>Ravalli County Elec Coop</v>
      </c>
      <c r="C79" s="270">
        <f>+INDEX('Charges_Including Slice and LS'!$AB$4:$AB$137,MATCH($A79,'Charges_Including Slice and LS'!$AC$4:$AC$137,0),1)</f>
        <v>5.93792857014801E-2</v>
      </c>
      <c r="D79" s="256">
        <f>+INDEX('Charges_Including Slice and LS'!$AA$4:$AA$137,MATCH($A79,'Charges_Including Slice and LS'!$AC$4:$AC$137,0),1)</f>
        <v>34.388319352293969</v>
      </c>
      <c r="E79" s="172">
        <f>+INDEX('Charges_Including Slice and LS'!$Z$4:$Z$137,MATCH($A79,'Charges_Including Slice and LS'!$AC$4:$AC$137,0),1)/1000</f>
        <v>161.60325637907391</v>
      </c>
      <c r="F79" s="172">
        <f>+SUM(E$5:E79)</f>
        <v>47178.9980527187</v>
      </c>
      <c r="H79" t="str">
        <f>+INDEX(Charges_NonSlice!$C$4:$C$137,MATCH($A79,Charges_NonSlice!$AC$4:$AC$137,0),1)</f>
        <v>Ravalli County Elec Coop</v>
      </c>
      <c r="I79" s="270">
        <f>+INDEX(Charges_NonSlice!$AB$4:$AB$137,MATCH($A79,Charges_NonSlice!$AC$4:$AC$137,0),1)</f>
        <v>5.93792857014801E-2</v>
      </c>
      <c r="J79" s="256">
        <f>+INDEX(Charges_NonSlice!$AA$4:$AA$137,MATCH($A79,Charges_NonSlice!$AC$4:$AC$137,0),1)</f>
        <v>34.388319352293969</v>
      </c>
      <c r="K79" s="172">
        <f>+INDEX(Charges_NonSlice!$Z$4:$Z$137,MATCH($A79,Charges_NonSlice!$AC$4:$AC$137,0),1)/1000</f>
        <v>161.60325637907391</v>
      </c>
      <c r="L79" s="172">
        <f>+SUM(K$5:K79)</f>
        <v>33297.43983673062</v>
      </c>
      <c r="N79" t="str">
        <f ca="1">+INDEX('Charges_NonSlice &amp; Excl LS'!$C$4:$C$137,MATCH($A79,'Charges_NonSlice &amp; Excl LS'!$AC$4:$AC$137,0),1)</f>
        <v>Whatcom County PUD #1</v>
      </c>
      <c r="O79" s="270">
        <f>+INDEX('Charges_NonSlice with Prev LS'!$AB$4:$AB$137,MATCH($A79,'Charges_NonSlice with Prev LS'!$AC$4:$AC$137,0),1)</f>
        <v>7.4844247559287647E-2</v>
      </c>
      <c r="P79" s="256">
        <f>+INDEX('Charges_NonSlice with Prev LS'!$AA$4:$AA$137,MATCH($A79,'Charges_NonSlice with Prev LS'!$AC$4:$AC$137,0),1)</f>
        <v>32.331617744047989</v>
      </c>
      <c r="Q79" s="172">
        <f>+INDEX('Charges_NonSlice with Prev LS'!$Z$4:$Z$137,MATCH($A79,'Charges_NonSlice with Prev LS'!$AC$4:$AC$137,0),1)/1000</f>
        <v>21.583647048569976</v>
      </c>
      <c r="R79" s="172">
        <f>+SUM(Q$5:Q79)</f>
        <v>31040.505799502345</v>
      </c>
      <c r="T79" t="str">
        <f ca="1">+INDEX('Charges_NonSlice &amp; Excl LS'!$C$4:$C$137,MATCH($A79,'Charges_NonSlice &amp; Excl LS'!$AC$4:$AC$137,0),1)</f>
        <v>Whatcom County PUD #1</v>
      </c>
      <c r="U79" s="270">
        <f ca="1">+INDEX('Charges_NonSlice &amp; Excl LS'!$AB$4:$AB$137,MATCH($A79,'Charges_NonSlice &amp; Excl LS'!$AC$4:$AC$137,0),1)</f>
        <v>7.4854817730406142E-2</v>
      </c>
      <c r="V79" s="256">
        <f ca="1">+INDEX('Charges_NonSlice &amp; Excl LS'!$AA$4:$AA$137,MATCH($A79,'Charges_NonSlice &amp; Excl LS'!$AC$4:$AC$137,0),1)</f>
        <v>35.159790908970052</v>
      </c>
      <c r="W79" s="172">
        <f ca="1">+INDEX('Charges_NonSlice &amp; Excl LS'!$Z$4:$Z$137,MATCH($A79,'Charges_NonSlice &amp; Excl LS'!$AC$4:$AC$137,0),1)/1000</f>
        <v>228.30531617807998</v>
      </c>
      <c r="X79" s="172">
        <f ca="1">+SUM(W$5:W79)</f>
        <v>32768.394591174554</v>
      </c>
      <c r="Z79" t="str">
        <f>+INDEX(Charges_NonSlice!$C$4:$C$137,MATCH($A79,Charges_NonSlice!$AC$4:$AC$137,0),1)</f>
        <v>Ravalli County Elec Coop</v>
      </c>
      <c r="AA79" s="270">
        <f t="shared" si="8"/>
        <v>6.3811608183951929E-2</v>
      </c>
      <c r="AB79" s="256">
        <f>+INDEX(Charges_NonSlice!$AA$4:$AA$137,MATCH($A79,Charges_NonSlice!$AC$4:$AC$137,0),1)</f>
        <v>34.388319352293969</v>
      </c>
      <c r="AC79" s="277">
        <f t="shared" si="9"/>
        <v>32.325572580467288</v>
      </c>
      <c r="AE79" s="278" t="s">
        <v>8</v>
      </c>
      <c r="AF79" s="279">
        <v>31.504680209414389</v>
      </c>
    </row>
    <row r="80" spans="1:32" x14ac:dyDescent="0.25">
      <c r="A80">
        <f t="shared" si="7"/>
        <v>76</v>
      </c>
      <c r="B80" t="str">
        <f>+INDEX('Charges_Including Slice and LS'!$C$4:$C$137,MATCH($A80,'Charges_Including Slice and LS'!$AC$4:$AC$137,0),1)</f>
        <v>Skamania County PUD #1</v>
      </c>
      <c r="C80" s="270">
        <f>+INDEX('Charges_Including Slice and LS'!$AB$4:$AB$137,MATCH($A80,'Charges_Including Slice and LS'!$AC$4:$AC$137,0),1)</f>
        <v>5.8604000800171363E-2</v>
      </c>
      <c r="D80" s="256">
        <f>+INDEX('Charges_Including Slice and LS'!$AA$4:$AA$137,MATCH($A80,'Charges_Including Slice and LS'!$AC$4:$AC$137,0),1)</f>
        <v>34.724028824724265</v>
      </c>
      <c r="E80" s="172">
        <f>+INDEX('Charges_Including Slice and LS'!$Z$4:$Z$137,MATCH($A80,'Charges_Including Slice and LS'!$AC$4:$AC$137,0),1)/1000</f>
        <v>136.66155331797165</v>
      </c>
      <c r="F80" s="172">
        <f>+SUM(E$5:E80)</f>
        <v>47315.659606036672</v>
      </c>
      <c r="H80" t="str">
        <f>+INDEX(Charges_NonSlice!$C$4:$C$137,MATCH($A80,Charges_NonSlice!$AC$4:$AC$137,0),1)</f>
        <v>Skamania County PUD #1</v>
      </c>
      <c r="I80" s="270">
        <f>+INDEX(Charges_NonSlice!$AB$4:$AB$137,MATCH($A80,Charges_NonSlice!$AC$4:$AC$137,0),1)</f>
        <v>5.8604000800171363E-2</v>
      </c>
      <c r="J80" s="256">
        <f>+INDEX(Charges_NonSlice!$AA$4:$AA$137,MATCH($A80,Charges_NonSlice!$AC$4:$AC$137,0),1)</f>
        <v>34.724028824724265</v>
      </c>
      <c r="K80" s="172">
        <f>+INDEX(Charges_NonSlice!$Z$4:$Z$137,MATCH($A80,Charges_NonSlice!$AC$4:$AC$137,0),1)/1000</f>
        <v>136.66155331797165</v>
      </c>
      <c r="L80" s="172">
        <f>+SUM(K$5:K80)</f>
        <v>33434.101390048592</v>
      </c>
      <c r="N80" t="str">
        <f ca="1">+INDEX('Charges_NonSlice &amp; Excl LS'!$C$4:$C$137,MATCH($A80,'Charges_NonSlice &amp; Excl LS'!$AC$4:$AC$137,0),1)</f>
        <v>Hood River Elec Coop</v>
      </c>
      <c r="O80" s="270">
        <f>+INDEX('Charges_NonSlice with Prev LS'!$AB$4:$AB$137,MATCH($A80,'Charges_NonSlice with Prev LS'!$AC$4:$AC$137,0),1)</f>
        <v>7.4696744309110663E-2</v>
      </c>
      <c r="P80" s="256">
        <f>+INDEX('Charges_NonSlice with Prev LS'!$AA$4:$AA$137,MATCH($A80,'Charges_NonSlice with Prev LS'!$AC$4:$AC$137,0),1)</f>
        <v>36.864566151518694</v>
      </c>
      <c r="Q80" s="172">
        <f>+INDEX('Charges_NonSlice with Prev LS'!$Z$4:$Z$137,MATCH($A80,'Charges_NonSlice with Prev LS'!$AC$4:$AC$137,0),1)/1000</f>
        <v>2332.6993500048661</v>
      </c>
      <c r="R80" s="172">
        <f>+SUM(Q$5:Q80)</f>
        <v>33373.205149507208</v>
      </c>
      <c r="T80" t="str">
        <f ca="1">+INDEX('Charges_NonSlice &amp; Excl LS'!$C$4:$C$137,MATCH($A80,'Charges_NonSlice &amp; Excl LS'!$AC$4:$AC$137,0),1)</f>
        <v>Hood River Elec Coop</v>
      </c>
      <c r="U80" s="270">
        <f ca="1">+INDEX('Charges_NonSlice &amp; Excl LS'!$AB$4:$AB$137,MATCH($A80,'Charges_NonSlice &amp; Excl LS'!$AC$4:$AC$137,0),1)</f>
        <v>7.4661446345066426E-2</v>
      </c>
      <c r="V80" s="256">
        <f ca="1">+INDEX('Charges_NonSlice &amp; Excl LS'!$AA$4:$AA$137,MATCH($A80,'Charges_NonSlice &amp; Excl LS'!$AC$4:$AC$137,0),1)</f>
        <v>35.743235761374272</v>
      </c>
      <c r="W80" s="172">
        <f ca="1">+INDEX('Charges_NonSlice &amp; Excl LS'!$Z$4:$Z$137,MATCH($A80,'Charges_NonSlice &amp; Excl LS'!$AC$4:$AC$137,0),1)/1000</f>
        <v>113.93797012380001</v>
      </c>
      <c r="X80" s="172">
        <f ca="1">+SUM(W$5:W80)</f>
        <v>32882.332561298354</v>
      </c>
      <c r="Z80" t="str">
        <f>+INDEX(Charges_NonSlice!$C$4:$C$137,MATCH($A80,Charges_NonSlice!$AC$4:$AC$137,0),1)</f>
        <v>Skamania County PUD #1</v>
      </c>
      <c r="AA80" s="270">
        <f t="shared" si="8"/>
        <v>4.8640713671835645E-2</v>
      </c>
      <c r="AB80" s="256">
        <f>+INDEX(Charges_NonSlice!$AA$4:$AA$137,MATCH($A80,Charges_NonSlice!$AC$4:$AC$137,0),1)</f>
        <v>34.724028824724265</v>
      </c>
      <c r="AC80" s="277">
        <f t="shared" si="9"/>
        <v>33.113370835219058</v>
      </c>
      <c r="AE80" s="278" t="s">
        <v>67</v>
      </c>
      <c r="AF80" s="279">
        <v>31.560527877053762</v>
      </c>
    </row>
    <row r="81" spans="1:32" x14ac:dyDescent="0.25">
      <c r="A81">
        <f t="shared" si="7"/>
        <v>77</v>
      </c>
      <c r="B81" t="str">
        <f>+INDEX('Charges_Including Slice and LS'!$C$4:$C$137,MATCH($A81,'Charges_Including Slice and LS'!$AC$4:$AC$137,0),1)</f>
        <v>Alder Mutual</v>
      </c>
      <c r="C81" s="270">
        <f>+INDEX('Charges_Including Slice and LS'!$AB$4:$AB$137,MATCH($A81,'Charges_Including Slice and LS'!$AC$4:$AC$137,0),1)</f>
        <v>5.8600150399464868E-2</v>
      </c>
      <c r="D81" s="256">
        <f>+INDEX('Charges_Including Slice and LS'!$AA$4:$AA$137,MATCH($A81,'Charges_Including Slice and LS'!$AC$4:$AC$137,0),1)</f>
        <v>35.407970189216719</v>
      </c>
      <c r="E81" s="172">
        <f>+INDEX('Charges_Including Slice and LS'!$Z$4:$Z$137,MATCH($A81,'Charges_Including Slice and LS'!$AC$4:$AC$137,0),1)/1000</f>
        <v>4.7326670111173854</v>
      </c>
      <c r="F81" s="172">
        <f>+SUM(E$5:E81)</f>
        <v>47320.392273047786</v>
      </c>
      <c r="H81" t="str">
        <f>+INDEX(Charges_NonSlice!$C$4:$C$137,MATCH($A81,Charges_NonSlice!$AC$4:$AC$137,0),1)</f>
        <v>Alder Mutual</v>
      </c>
      <c r="I81" s="270">
        <f>+INDEX(Charges_NonSlice!$AB$4:$AB$137,MATCH($A81,Charges_NonSlice!$AC$4:$AC$137,0),1)</f>
        <v>5.8600150399464868E-2</v>
      </c>
      <c r="J81" s="256">
        <f>+INDEX(Charges_NonSlice!$AA$4:$AA$137,MATCH($A81,Charges_NonSlice!$AC$4:$AC$137,0),1)</f>
        <v>35.407970189216719</v>
      </c>
      <c r="K81" s="172">
        <f>+INDEX(Charges_NonSlice!$Z$4:$Z$137,MATCH($A81,Charges_NonSlice!$AC$4:$AC$137,0),1)/1000</f>
        <v>4.7326670111173854</v>
      </c>
      <c r="L81" s="172">
        <f>+SUM(K$5:K81)</f>
        <v>33438.834057059707</v>
      </c>
      <c r="N81" t="str">
        <f ca="1">+INDEX('Charges_NonSlice &amp; Excl LS'!$C$4:$C$137,MATCH($A81,'Charges_NonSlice &amp; Excl LS'!$AC$4:$AC$137,0),1)</f>
        <v>Ferry County PUD #1</v>
      </c>
      <c r="O81" s="270">
        <f>+INDEX('Charges_NonSlice with Prev LS'!$AB$4:$AB$137,MATCH($A81,'Charges_NonSlice with Prev LS'!$AC$4:$AC$137,0),1)</f>
        <v>7.3934308298802431E-2</v>
      </c>
      <c r="P81" s="256">
        <f>+INDEX('Charges_NonSlice with Prev LS'!$AA$4:$AA$137,MATCH($A81,'Charges_NonSlice with Prev LS'!$AC$4:$AC$137,0),1)</f>
        <v>38.157065983297791</v>
      </c>
      <c r="Q81" s="172">
        <f>+INDEX('Charges_NonSlice with Prev LS'!$Z$4:$Z$137,MATCH($A81,'Charges_NonSlice with Prev LS'!$AC$4:$AC$137,0),1)/1000</f>
        <v>29.125022068581266</v>
      </c>
      <c r="R81" s="172">
        <f>+SUM(Q$5:Q81)</f>
        <v>33402.330171575792</v>
      </c>
      <c r="T81" t="str">
        <f ca="1">+INDEX('Charges_NonSlice &amp; Excl LS'!$C$4:$C$137,MATCH($A81,'Charges_NonSlice &amp; Excl LS'!$AC$4:$AC$137,0),1)</f>
        <v>Ferry County PUD #1</v>
      </c>
      <c r="U81" s="270">
        <f ca="1">+INDEX('Charges_NonSlice &amp; Excl LS'!$AB$4:$AB$137,MATCH($A81,'Charges_NonSlice &amp; Excl LS'!$AC$4:$AC$137,0),1)</f>
        <v>7.4602485112567535E-2</v>
      </c>
      <c r="V81" s="256">
        <f ca="1">+INDEX('Charges_NonSlice &amp; Excl LS'!$AA$4:$AA$137,MATCH($A81,'Charges_NonSlice &amp; Excl LS'!$AC$4:$AC$137,0),1)</f>
        <v>32.647384616253483</v>
      </c>
      <c r="W81" s="172">
        <f ca="1">+INDEX('Charges_NonSlice &amp; Excl LS'!$Z$4:$Z$137,MATCH($A81,'Charges_NonSlice &amp; Excl LS'!$AC$4:$AC$137,0),1)/1000</f>
        <v>101.461532372424</v>
      </c>
      <c r="X81" s="172">
        <f ca="1">+SUM(W$5:W81)</f>
        <v>32983.794093670775</v>
      </c>
      <c r="Z81" t="str">
        <f>+INDEX(Charges_NonSlice!$C$4:$C$137,MATCH($A81,Charges_NonSlice!$AC$4:$AC$137,0),1)</f>
        <v>Alder Mutual</v>
      </c>
      <c r="AA81" s="270">
        <f t="shared" si="8"/>
        <v>0.12389555944884445</v>
      </c>
      <c r="AB81" s="256">
        <f>+INDEX(Charges_NonSlice!$AA$4:$AA$137,MATCH($A81,Charges_NonSlice!$AC$4:$AC$137,0),1)</f>
        <v>35.407970189216719</v>
      </c>
      <c r="AC81" s="277">
        <f t="shared" si="9"/>
        <v>31.504680209414389</v>
      </c>
      <c r="AE81" s="278" t="s">
        <v>40</v>
      </c>
      <c r="AF81" s="279">
        <v>33.643567310869351</v>
      </c>
    </row>
    <row r="82" spans="1:32" x14ac:dyDescent="0.25">
      <c r="A82">
        <f t="shared" si="7"/>
        <v>78</v>
      </c>
      <c r="B82" t="str">
        <f>+INDEX('Charges_Including Slice and LS'!$C$4:$C$137,MATCH($A82,'Charges_Including Slice and LS'!$AC$4:$AC$137,0),1)</f>
        <v>Chewelah, City of</v>
      </c>
      <c r="C82" s="270">
        <f>+INDEX('Charges_Including Slice and LS'!$AB$4:$AB$137,MATCH($A82,'Charges_Including Slice and LS'!$AC$4:$AC$137,0),1)</f>
        <v>5.8521442583853389E-2</v>
      </c>
      <c r="D82" s="256">
        <f>+INDEX('Charges_Including Slice and LS'!$AA$4:$AA$137,MATCH($A82,'Charges_Including Slice and LS'!$AC$4:$AC$137,0),1)</f>
        <v>36.113257420682636</v>
      </c>
      <c r="E82" s="172">
        <f>+INDEX('Charges_Including Slice and LS'!$Z$4:$Z$137,MATCH($A82,'Charges_Including Slice and LS'!$AC$4:$AC$137,0),1)/1000</f>
        <v>23.050055053883217</v>
      </c>
      <c r="F82" s="172">
        <f>+SUM(E$5:E82)</f>
        <v>47343.442328101672</v>
      </c>
      <c r="H82" t="str">
        <f>+INDEX(Charges_NonSlice!$C$4:$C$137,MATCH($A82,Charges_NonSlice!$AC$4:$AC$137,0),1)</f>
        <v>Chewelah, City of</v>
      </c>
      <c r="I82" s="270">
        <f>+INDEX(Charges_NonSlice!$AB$4:$AB$137,MATCH($A82,Charges_NonSlice!$AC$4:$AC$137,0),1)</f>
        <v>5.8521442583853389E-2</v>
      </c>
      <c r="J82" s="256">
        <f>+INDEX(Charges_NonSlice!$AA$4:$AA$137,MATCH($A82,Charges_NonSlice!$AC$4:$AC$137,0),1)</f>
        <v>36.113257420682636</v>
      </c>
      <c r="K82" s="172">
        <f>+INDEX(Charges_NonSlice!$Z$4:$Z$137,MATCH($A82,Charges_NonSlice!$AC$4:$AC$137,0),1)/1000</f>
        <v>23.050055053883217</v>
      </c>
      <c r="L82" s="172">
        <f>+SUM(K$5:K82)</f>
        <v>33461.884112113592</v>
      </c>
      <c r="N82" t="str">
        <f ca="1">+INDEX('Charges_NonSlice &amp; Excl LS'!$C$4:$C$137,MATCH($A82,'Charges_NonSlice &amp; Excl LS'!$AC$4:$AC$137,0),1)</f>
        <v>Rupert, City of</v>
      </c>
      <c r="O82" s="270">
        <f>+INDEX('Charges_NonSlice with Prev LS'!$AB$4:$AB$137,MATCH($A82,'Charges_NonSlice with Prev LS'!$AC$4:$AC$137,0),1)</f>
        <v>7.3788603351698567E-2</v>
      </c>
      <c r="P82" s="256">
        <f>+INDEX('Charges_NonSlice with Prev LS'!$AA$4:$AA$137,MATCH($A82,'Charges_NonSlice with Prev LS'!$AC$4:$AC$137,0),1)</f>
        <v>31.90882848470892</v>
      </c>
      <c r="Q82" s="172">
        <f>+INDEX('Charges_NonSlice with Prev LS'!$Z$4:$Z$137,MATCH($A82,'Charges_NonSlice with Prev LS'!$AC$4:$AC$137,0),1)/1000</f>
        <v>604.21495736628333</v>
      </c>
      <c r="R82" s="172">
        <f>+SUM(Q$5:Q82)</f>
        <v>34006.545128942074</v>
      </c>
      <c r="T82" t="str">
        <f ca="1">+INDEX('Charges_NonSlice &amp; Excl LS'!$C$4:$C$137,MATCH($A82,'Charges_NonSlice &amp; Excl LS'!$AC$4:$AC$137,0),1)</f>
        <v>Rupert, City of</v>
      </c>
      <c r="U82" s="270">
        <f ca="1">+INDEX('Charges_NonSlice &amp; Excl LS'!$AB$4:$AB$137,MATCH($A82,'Charges_NonSlice &amp; Excl LS'!$AC$4:$AC$137,0),1)</f>
        <v>7.4491882891884964E-2</v>
      </c>
      <c r="V82" s="256">
        <f ca="1">+INDEX('Charges_NonSlice &amp; Excl LS'!$AA$4:$AA$137,MATCH($A82,'Charges_NonSlice &amp; Excl LS'!$AC$4:$AC$137,0),1)</f>
        <v>36.139394869540077</v>
      </c>
      <c r="W82" s="172">
        <f ca="1">+INDEX('Charges_NonSlice &amp; Excl LS'!$Z$4:$Z$137,MATCH($A82,'Charges_NonSlice &amp; Excl LS'!$AC$4:$AC$137,0),1)/1000</f>
        <v>81.955597244903998</v>
      </c>
      <c r="X82" s="172">
        <f ca="1">+SUM(W$5:W82)</f>
        <v>33065.749690915676</v>
      </c>
      <c r="Z82" t="str">
        <f>+INDEX(Charges_NonSlice!$C$4:$C$137,MATCH($A82,Charges_NonSlice!$AC$4:$AC$137,0),1)</f>
        <v>Chewelah, City of</v>
      </c>
      <c r="AA82" s="270">
        <f t="shared" si="8"/>
        <v>5.7854350644206631E-2</v>
      </c>
      <c r="AB82" s="256">
        <f>+INDEX(Charges_NonSlice!$AA$4:$AA$137,MATCH($A82,Charges_NonSlice!$AC$4:$AC$137,0),1)</f>
        <v>36.113257420682636</v>
      </c>
      <c r="AC82" s="277">
        <f t="shared" si="9"/>
        <v>34.138213260351556</v>
      </c>
      <c r="AE82" s="278" t="s">
        <v>107</v>
      </c>
      <c r="AF82" s="279">
        <v>32.325572580467288</v>
      </c>
    </row>
    <row r="83" spans="1:32" x14ac:dyDescent="0.25">
      <c r="A83">
        <f t="shared" si="7"/>
        <v>79</v>
      </c>
      <c r="B83" t="str">
        <f>+INDEX('Charges_Including Slice and LS'!$C$4:$C$137,MATCH($A83,'Charges_Including Slice and LS'!$AC$4:$AC$137,0),1)</f>
        <v>McCleary, City of</v>
      </c>
      <c r="C83" s="270">
        <f>+INDEX('Charges_Including Slice and LS'!$AB$4:$AB$137,MATCH($A83,'Charges_Including Slice and LS'!$AC$4:$AC$137,0),1)</f>
        <v>5.8345993004496721E-2</v>
      </c>
      <c r="D83" s="256">
        <f>+INDEX('Charges_Including Slice and LS'!$AA$4:$AA$137,MATCH($A83,'Charges_Including Slice and LS'!$AC$4:$AC$137,0),1)</f>
        <v>38.160992465677616</v>
      </c>
      <c r="E83" s="172">
        <f>+INDEX('Charges_Including Slice and LS'!$Z$4:$Z$137,MATCH($A83,'Charges_Including Slice and LS'!$AC$4:$AC$137,0),1)/1000</f>
        <v>30.966820072883841</v>
      </c>
      <c r="F83" s="172">
        <f>+SUM(E$5:E83)</f>
        <v>47374.409148174556</v>
      </c>
      <c r="H83" t="str">
        <f>+INDEX(Charges_NonSlice!$C$4:$C$137,MATCH($A83,Charges_NonSlice!$AC$4:$AC$137,0),1)</f>
        <v>McCleary, City of</v>
      </c>
      <c r="I83" s="270">
        <f>+INDEX(Charges_NonSlice!$AB$4:$AB$137,MATCH($A83,Charges_NonSlice!$AC$4:$AC$137,0),1)</f>
        <v>5.8345993004496721E-2</v>
      </c>
      <c r="J83" s="256">
        <f>+INDEX(Charges_NonSlice!$AA$4:$AA$137,MATCH($A83,Charges_NonSlice!$AC$4:$AC$137,0),1)</f>
        <v>38.160992465677616</v>
      </c>
      <c r="K83" s="172">
        <f>+INDEX(Charges_NonSlice!$Z$4:$Z$137,MATCH($A83,Charges_NonSlice!$AC$4:$AC$137,0),1)/1000</f>
        <v>30.966820072883841</v>
      </c>
      <c r="L83" s="172">
        <f>+SUM(K$5:K83)</f>
        <v>33492.850932186477</v>
      </c>
      <c r="N83" t="str">
        <f ca="1">+INDEX('Charges_NonSlice &amp; Excl LS'!$C$4:$C$137,MATCH($A83,'Charges_NonSlice &amp; Excl LS'!$AC$4:$AC$137,0),1)</f>
        <v>Farmers Elec Coop</v>
      </c>
      <c r="O83" s="270">
        <f>+INDEX('Charges_NonSlice with Prev LS'!$AB$4:$AB$137,MATCH($A83,'Charges_NonSlice with Prev LS'!$AC$4:$AC$137,0),1)</f>
        <v>7.3587171515668404E-2</v>
      </c>
      <c r="P83" s="256">
        <f>+INDEX('Charges_NonSlice with Prev LS'!$AA$4:$AA$137,MATCH($A83,'Charges_NonSlice with Prev LS'!$AC$4:$AC$137,0),1)</f>
        <v>38.435270113361646</v>
      </c>
      <c r="Q83" s="172">
        <f>+INDEX('Charges_NonSlice with Prev LS'!$Z$4:$Z$137,MATCH($A83,'Charges_NonSlice with Prev LS'!$AC$4:$AC$137,0),1)/1000</f>
        <v>3.4450760081431229</v>
      </c>
      <c r="R83" s="172">
        <f>+SUM(Q$5:Q83)</f>
        <v>34009.99020495022</v>
      </c>
      <c r="T83" t="str">
        <f ca="1">+INDEX('Charges_NonSlice &amp; Excl LS'!$C$4:$C$137,MATCH($A83,'Charges_NonSlice &amp; Excl LS'!$AC$4:$AC$137,0),1)</f>
        <v>Farmers Elec Coop</v>
      </c>
      <c r="U83" s="270">
        <f ca="1">+INDEX('Charges_NonSlice &amp; Excl LS'!$AB$4:$AB$137,MATCH($A83,'Charges_NonSlice &amp; Excl LS'!$AC$4:$AC$137,0),1)</f>
        <v>7.4488573672054997E-2</v>
      </c>
      <c r="V83" s="256">
        <f ca="1">+INDEX('Charges_NonSlice &amp; Excl LS'!$AA$4:$AA$137,MATCH($A83,'Charges_NonSlice &amp; Excl LS'!$AC$4:$AC$137,0),1)</f>
        <v>36.737314048218074</v>
      </c>
      <c r="W83" s="172">
        <f ca="1">+INDEX('Charges_NonSlice &amp; Excl LS'!$Z$4:$Z$137,MATCH($A83,'Charges_NonSlice &amp; Excl LS'!$AC$4:$AC$137,0),1)/1000</f>
        <v>4.4103042002160002</v>
      </c>
      <c r="X83" s="172">
        <f ca="1">+SUM(W$5:W83)</f>
        <v>33070.159995115893</v>
      </c>
      <c r="Z83" t="str">
        <f>+INDEX(Charges_NonSlice!$C$4:$C$137,MATCH($A83,Charges_NonSlice!$AC$4:$AC$137,0),1)</f>
        <v>McCleary, City of</v>
      </c>
      <c r="AA83" s="270">
        <f t="shared" si="8"/>
        <v>3.3452809516609117E-2</v>
      </c>
      <c r="AB83" s="256">
        <f>+INDEX(Charges_NonSlice!$AA$4:$AA$137,MATCH($A83,Charges_NonSlice!$AC$4:$AC$137,0),1)</f>
        <v>38.160992465677616</v>
      </c>
      <c r="AC83" s="277">
        <f t="shared" si="9"/>
        <v>36.925723278576385</v>
      </c>
      <c r="AE83" s="278" t="s">
        <v>20</v>
      </c>
      <c r="AF83" s="279">
        <v>32.274277141559146</v>
      </c>
    </row>
    <row r="84" spans="1:32" x14ac:dyDescent="0.25">
      <c r="A84">
        <f t="shared" si="7"/>
        <v>80</v>
      </c>
      <c r="B84" t="str">
        <f>+INDEX('Charges_Including Slice and LS'!$C$4:$C$137,MATCH($A84,'Charges_Including Slice and LS'!$AC$4:$AC$137,0),1)</f>
        <v>Parkland L &amp; W</v>
      </c>
      <c r="C84" s="270">
        <f>+INDEX('Charges_Including Slice and LS'!$AB$4:$AB$137,MATCH($A84,'Charges_Including Slice and LS'!$AC$4:$AC$137,0),1)</f>
        <v>5.8301789854976915E-2</v>
      </c>
      <c r="D84" s="256">
        <f>+INDEX('Charges_Including Slice and LS'!$AA$4:$AA$137,MATCH($A84,'Charges_Including Slice and LS'!$AC$4:$AC$137,0),1)</f>
        <v>36.190914571112607</v>
      </c>
      <c r="E84" s="172">
        <f>+INDEX('Charges_Including Slice and LS'!$Z$4:$Z$137,MATCH($A84,'Charges_Including Slice and LS'!$AC$4:$AC$137,0),1)/1000</f>
        <v>122.91935328679965</v>
      </c>
      <c r="F84" s="172">
        <f>+SUM(E$5:E84)</f>
        <v>47497.328501461358</v>
      </c>
      <c r="H84" t="str">
        <f>+INDEX(Charges_NonSlice!$C$4:$C$137,MATCH($A84,Charges_NonSlice!$AC$4:$AC$137,0),1)</f>
        <v>Parkland L &amp; W</v>
      </c>
      <c r="I84" s="270">
        <f>+INDEX(Charges_NonSlice!$AB$4:$AB$137,MATCH($A84,Charges_NonSlice!$AC$4:$AC$137,0),1)</f>
        <v>5.8301789854976915E-2</v>
      </c>
      <c r="J84" s="256">
        <f>+INDEX(Charges_NonSlice!$AA$4:$AA$137,MATCH($A84,Charges_NonSlice!$AC$4:$AC$137,0),1)</f>
        <v>36.190914571112607</v>
      </c>
      <c r="K84" s="172">
        <f>+INDEX(Charges_NonSlice!$Z$4:$Z$137,MATCH($A84,Charges_NonSlice!$AC$4:$AC$137,0),1)/1000</f>
        <v>122.91935328679965</v>
      </c>
      <c r="L84" s="172">
        <f>+SUM(K$5:K84)</f>
        <v>33615.770285473278</v>
      </c>
      <c r="N84" t="str">
        <f ca="1">+INDEX('Charges_NonSlice &amp; Excl LS'!$C$4:$C$137,MATCH($A84,'Charges_NonSlice &amp; Excl LS'!$AC$4:$AC$137,0),1)</f>
        <v>Mission Valley</v>
      </c>
      <c r="O84" s="270">
        <f>+INDEX('Charges_NonSlice with Prev LS'!$AB$4:$AB$137,MATCH($A84,'Charges_NonSlice with Prev LS'!$AC$4:$AC$137,0),1)</f>
        <v>7.3486857750538759E-2</v>
      </c>
      <c r="P84" s="256">
        <f>+INDEX('Charges_NonSlice with Prev LS'!$AA$4:$AA$137,MATCH($A84,'Charges_NonSlice with Prev LS'!$AC$4:$AC$137,0),1)</f>
        <v>33.72383173489105</v>
      </c>
      <c r="Q84" s="172">
        <f>+INDEX('Charges_NonSlice with Prev LS'!$Z$4:$Z$137,MATCH($A84,'Charges_NonSlice with Prev LS'!$AC$4:$AC$137,0),1)/1000</f>
        <v>972.43122620590566</v>
      </c>
      <c r="R84" s="172">
        <f>+SUM(Q$5:Q84)</f>
        <v>34982.421431156123</v>
      </c>
      <c r="T84" t="str">
        <f ca="1">+INDEX('Charges_NonSlice &amp; Excl LS'!$C$4:$C$137,MATCH($A84,'Charges_NonSlice &amp; Excl LS'!$AC$4:$AC$137,0),1)</f>
        <v>Mission Valley</v>
      </c>
      <c r="U84" s="270">
        <f ca="1">+INDEX('Charges_NonSlice &amp; Excl LS'!$AB$4:$AB$137,MATCH($A84,'Charges_NonSlice &amp; Excl LS'!$AC$4:$AC$137,0),1)</f>
        <v>7.4468896265043355E-2</v>
      </c>
      <c r="V84" s="256">
        <f ca="1">+INDEX('Charges_NonSlice &amp; Excl LS'!$AA$4:$AA$137,MATCH($A84,'Charges_NonSlice &amp; Excl LS'!$AC$4:$AC$137,0),1)</f>
        <v>34.01313395417661</v>
      </c>
      <c r="W84" s="172">
        <f ca="1">+INDEX('Charges_NonSlice &amp; Excl LS'!$Z$4:$Z$137,MATCH($A84,'Charges_NonSlice &amp; Excl LS'!$AC$4:$AC$137,0),1)/1000</f>
        <v>324.44872095441599</v>
      </c>
      <c r="X84" s="172">
        <f ca="1">+SUM(W$5:W84)</f>
        <v>33394.60871607031</v>
      </c>
      <c r="Z84" t="str">
        <f>+INDEX(Charges_NonSlice!$C$4:$C$137,MATCH($A84,Charges_NonSlice!$AC$4:$AC$137,0),1)</f>
        <v>Parkland L &amp; W</v>
      </c>
      <c r="AA84" s="270">
        <f t="shared" si="8"/>
        <v>5.0943891914044803E-2</v>
      </c>
      <c r="AB84" s="256">
        <f>+INDEX(Charges_NonSlice!$AA$4:$AA$137,MATCH($A84,Charges_NonSlice!$AC$4:$AC$137,0),1)</f>
        <v>36.190914571112607</v>
      </c>
      <c r="AC84" s="277">
        <f t="shared" si="9"/>
        <v>34.43658110539036</v>
      </c>
      <c r="AE84" s="278" t="s">
        <v>18</v>
      </c>
      <c r="AF84" s="279">
        <v>34.283374823422733</v>
      </c>
    </row>
    <row r="85" spans="1:32" x14ac:dyDescent="0.25">
      <c r="A85">
        <f t="shared" si="7"/>
        <v>81</v>
      </c>
      <c r="B85" t="str">
        <f>+INDEX('Charges_Including Slice and LS'!$C$4:$C$137,MATCH($A85,'Charges_Including Slice and LS'!$AC$4:$AC$137,0),1)</f>
        <v>Peninsula Light Company</v>
      </c>
      <c r="C85" s="270">
        <f>+INDEX('Charges_Including Slice and LS'!$AB$4:$AB$137,MATCH($A85,'Charges_Including Slice and LS'!$AC$4:$AC$137,0),1)</f>
        <v>5.8254986061996306E-2</v>
      </c>
      <c r="D85" s="256">
        <f>+INDEX('Charges_Including Slice and LS'!$AA$4:$AA$137,MATCH($A85,'Charges_Including Slice and LS'!$AC$4:$AC$137,0),1)</f>
        <v>36.846264698401271</v>
      </c>
      <c r="E85" s="172">
        <f>+INDEX('Charges_Including Slice and LS'!$Z$4:$Z$137,MATCH($A85,'Charges_Including Slice and LS'!$AC$4:$AC$137,0),1)/1000</f>
        <v>619.96637047384763</v>
      </c>
      <c r="F85" s="172">
        <f>+SUM(E$5:E85)</f>
        <v>48117.294871935206</v>
      </c>
      <c r="H85" t="str">
        <f>+INDEX(Charges_NonSlice!$C$4:$C$137,MATCH($A85,Charges_NonSlice!$AC$4:$AC$137,0),1)</f>
        <v>Peninsula Light Company</v>
      </c>
      <c r="I85" s="270">
        <f>+INDEX(Charges_NonSlice!$AB$4:$AB$137,MATCH($A85,Charges_NonSlice!$AC$4:$AC$137,0),1)</f>
        <v>5.8254986061996306E-2</v>
      </c>
      <c r="J85" s="256">
        <f>+INDEX(Charges_NonSlice!$AA$4:$AA$137,MATCH($A85,Charges_NonSlice!$AC$4:$AC$137,0),1)</f>
        <v>36.846264698401271</v>
      </c>
      <c r="K85" s="172">
        <f>+INDEX(Charges_NonSlice!$Z$4:$Z$137,MATCH($A85,Charges_NonSlice!$AC$4:$AC$137,0),1)/1000</f>
        <v>619.96637047384763</v>
      </c>
      <c r="L85" s="172">
        <f>+SUM(K$5:K85)</f>
        <v>34235.736655947127</v>
      </c>
      <c r="N85" t="str">
        <f ca="1">+INDEX('Charges_NonSlice &amp; Excl LS'!$C$4:$C$137,MATCH($A85,'Charges_NonSlice &amp; Excl LS'!$AC$4:$AC$137,0),1)</f>
        <v>Bandon, City of</v>
      </c>
      <c r="O85" s="270">
        <f>+INDEX('Charges_NonSlice with Prev LS'!$AB$4:$AB$137,MATCH($A85,'Charges_NonSlice with Prev LS'!$AC$4:$AC$137,0),1)</f>
        <v>7.3425958596775809E-2</v>
      </c>
      <c r="P85" s="256">
        <f>+INDEX('Charges_NonSlice with Prev LS'!$AA$4:$AA$137,MATCH($A85,'Charges_NonSlice with Prev LS'!$AC$4:$AC$137,0),1)</f>
        <v>35.852937885632727</v>
      </c>
      <c r="Q85" s="172">
        <f>+INDEX('Charges_NonSlice with Prev LS'!$Z$4:$Z$137,MATCH($A85,'Charges_NonSlice with Prev LS'!$AC$4:$AC$137,0),1)/1000</f>
        <v>216.79308250641853</v>
      </c>
      <c r="R85" s="172">
        <f>+SUM(Q$5:Q85)</f>
        <v>35199.21451366254</v>
      </c>
      <c r="T85" t="str">
        <f ca="1">+INDEX('Charges_NonSlice &amp; Excl LS'!$C$4:$C$137,MATCH($A85,'Charges_NonSlice &amp; Excl LS'!$AC$4:$AC$137,0),1)</f>
        <v>Bandon, City of</v>
      </c>
      <c r="U85" s="270">
        <f ca="1">+INDEX('Charges_NonSlice &amp; Excl LS'!$AB$4:$AB$137,MATCH($A85,'Charges_NonSlice &amp; Excl LS'!$AC$4:$AC$137,0),1)</f>
        <v>7.4346740256938423E-2</v>
      </c>
      <c r="V85" s="256">
        <f ca="1">+INDEX('Charges_NonSlice &amp; Excl LS'!$AA$4:$AA$137,MATCH($A85,'Charges_NonSlice &amp; Excl LS'!$AC$4:$AC$137,0),1)</f>
        <v>36.299788211727481</v>
      </c>
      <c r="W85" s="172">
        <f ca="1">+INDEX('Charges_NonSlice &amp; Excl LS'!$Z$4:$Z$137,MATCH($A85,'Charges_NonSlice &amp; Excl LS'!$AC$4:$AC$137,0),1)/1000</f>
        <v>66.36311702661601</v>
      </c>
      <c r="X85" s="172">
        <f ca="1">+SUM(W$5:W85)</f>
        <v>33460.971833096926</v>
      </c>
      <c r="Z85" t="str">
        <f>+INDEX(Charges_NonSlice!$C$4:$C$137,MATCH($A85,Charges_NonSlice!$AC$4:$AC$137,0),1)</f>
        <v>Peninsula Light Company</v>
      </c>
      <c r="AA85" s="270">
        <f t="shared" si="8"/>
        <v>8.249923845371776E-2</v>
      </c>
      <c r="AB85" s="256">
        <f>+INDEX(Charges_NonSlice!$AA$4:$AA$137,MATCH($A85,Charges_NonSlice!$AC$4:$AC$137,0),1)</f>
        <v>36.846264698401271</v>
      </c>
      <c r="AC85" s="277">
        <f t="shared" si="9"/>
        <v>34.038143759836586</v>
      </c>
      <c r="AE85" s="278" t="s">
        <v>132</v>
      </c>
      <c r="AF85" s="279">
        <v>31.193851088284958</v>
      </c>
    </row>
    <row r="86" spans="1:32" x14ac:dyDescent="0.25">
      <c r="A86">
        <f t="shared" si="7"/>
        <v>82</v>
      </c>
      <c r="B86" t="str">
        <f>+INDEX('Charges_Including Slice and LS'!$C$4:$C$137,MATCH($A86,'Charges_Including Slice and LS'!$AC$4:$AC$137,0),1)</f>
        <v>Ferry County PUD #1</v>
      </c>
      <c r="C86" s="270">
        <f>+INDEX('Charges_Including Slice and LS'!$AB$4:$AB$137,MATCH($A86,'Charges_Including Slice and LS'!$AC$4:$AC$137,0),1)</f>
        <v>5.8098893495780013E-2</v>
      </c>
      <c r="D86" s="256">
        <f>+INDEX('Charges_Including Slice and LS'!$AA$4:$AA$137,MATCH($A86,'Charges_Including Slice and LS'!$AC$4:$AC$137,0),1)</f>
        <v>32.967308561056392</v>
      </c>
      <c r="E86" s="172">
        <f>+INDEX('Charges_Including Slice and LS'!$Z$4:$Z$137,MATCH($A86,'Charges_Including Slice and LS'!$AC$4:$AC$137,0),1)/1000</f>
        <v>86.693213238821642</v>
      </c>
      <c r="F86" s="172">
        <f>+SUM(E$5:E86)</f>
        <v>48203.988085174031</v>
      </c>
      <c r="H86" t="str">
        <f>+INDEX(Charges_NonSlice!$C$4:$C$137,MATCH($A86,Charges_NonSlice!$AC$4:$AC$137,0),1)</f>
        <v>Ferry County PUD #1</v>
      </c>
      <c r="I86" s="270">
        <f>+INDEX(Charges_NonSlice!$AB$4:$AB$137,MATCH($A86,Charges_NonSlice!$AC$4:$AC$137,0),1)</f>
        <v>5.8098893495780013E-2</v>
      </c>
      <c r="J86" s="256">
        <f>+INDEX(Charges_NonSlice!$AA$4:$AA$137,MATCH($A86,Charges_NonSlice!$AC$4:$AC$137,0),1)</f>
        <v>32.967308561056392</v>
      </c>
      <c r="K86" s="172">
        <f>+INDEX(Charges_NonSlice!$Z$4:$Z$137,MATCH($A86,Charges_NonSlice!$AC$4:$AC$137,0),1)/1000</f>
        <v>86.693213238821642</v>
      </c>
      <c r="L86" s="172">
        <f>+SUM(K$5:K86)</f>
        <v>34322.429869185951</v>
      </c>
      <c r="N86" t="str">
        <f ca="1">+INDEX('Charges_NonSlice &amp; Excl LS'!$C$4:$C$137,MATCH($A86,'Charges_NonSlice &amp; Excl LS'!$AC$4:$AC$137,0),1)</f>
        <v>Steilacoom, Town of</v>
      </c>
      <c r="O86" s="270">
        <f>+INDEX('Charges_NonSlice with Prev LS'!$AB$4:$AB$137,MATCH($A86,'Charges_NonSlice with Prev LS'!$AC$4:$AC$137,0),1)</f>
        <v>7.3387800787323654E-2</v>
      </c>
      <c r="P86" s="256">
        <f>+INDEX('Charges_NonSlice with Prev LS'!$AA$4:$AA$137,MATCH($A86,'Charges_NonSlice with Prev LS'!$AC$4:$AC$137,0),1)</f>
        <v>33.058122739645626</v>
      </c>
      <c r="Q86" s="172">
        <f>+INDEX('Charges_NonSlice with Prev LS'!$Z$4:$Z$137,MATCH($A86,'Charges_NonSlice with Prev LS'!$AC$4:$AC$137,0),1)/1000</f>
        <v>399.62939493934675</v>
      </c>
      <c r="R86" s="172">
        <f>+SUM(Q$5:Q86)</f>
        <v>35598.843908601884</v>
      </c>
      <c r="T86" t="str">
        <f ca="1">+INDEX('Charges_NonSlice &amp; Excl LS'!$C$4:$C$137,MATCH($A86,'Charges_NonSlice &amp; Excl LS'!$AC$4:$AC$137,0),1)</f>
        <v>Steilacoom, Town of</v>
      </c>
      <c r="U86" s="270">
        <f ca="1">+INDEX('Charges_NonSlice &amp; Excl LS'!$AB$4:$AB$137,MATCH($A86,'Charges_NonSlice &amp; Excl LS'!$AC$4:$AC$137,0),1)</f>
        <v>7.4338962340535039E-2</v>
      </c>
      <c r="V86" s="256">
        <f ca="1">+INDEX('Charges_NonSlice &amp; Excl LS'!$AA$4:$AA$137,MATCH($A86,'Charges_NonSlice &amp; Excl LS'!$AC$4:$AC$137,0),1)</f>
        <v>37.060287865442511</v>
      </c>
      <c r="W86" s="172">
        <f ca="1">+INDEX('Charges_NonSlice &amp; Excl LS'!$Z$4:$Z$137,MATCH($A86,'Charges_NonSlice &amp; Excl LS'!$AC$4:$AC$137,0),1)/1000</f>
        <v>41.821215628752</v>
      </c>
      <c r="X86" s="172">
        <f ca="1">+SUM(W$5:W86)</f>
        <v>33502.793048725682</v>
      </c>
      <c r="Z86" t="str">
        <f>+INDEX(Charges_NonSlice!$C$4:$C$137,MATCH($A86,Charges_NonSlice!$AC$4:$AC$137,0),1)</f>
        <v>Ferry County PUD #1</v>
      </c>
      <c r="AA86" s="270">
        <f t="shared" si="8"/>
        <v>4.4574054321361301E-2</v>
      </c>
      <c r="AB86" s="256">
        <f>+INDEX(Charges_NonSlice!$AA$4:$AA$137,MATCH($A86,Charges_NonSlice!$AC$4:$AC$137,0),1)</f>
        <v>32.967308561056392</v>
      </c>
      <c r="AC86" s="277">
        <f t="shared" si="9"/>
        <v>31.560527877053762</v>
      </c>
      <c r="AE86" s="278" t="s">
        <v>137</v>
      </c>
      <c r="AF86" s="279">
        <v>34.069558923260288</v>
      </c>
    </row>
    <row r="87" spans="1:32" x14ac:dyDescent="0.25">
      <c r="A87">
        <f t="shared" si="7"/>
        <v>83</v>
      </c>
      <c r="B87" t="str">
        <f>+INDEX('Charges_Including Slice and LS'!$C$4:$C$137,MATCH($A87,'Charges_Including Slice and LS'!$AC$4:$AC$137,0),1)</f>
        <v>Okanogan County PUD #1</v>
      </c>
      <c r="C87" s="270">
        <f>+INDEX('Charges_Including Slice and LS'!$AB$4:$AB$137,MATCH($A87,'Charges_Including Slice and LS'!$AC$4:$AC$137,0),1)</f>
        <v>5.7796428954397294E-2</v>
      </c>
      <c r="D87" s="256">
        <f>+INDEX('Charges_Including Slice and LS'!$AA$4:$AA$137,MATCH($A87,'Charges_Including Slice and LS'!$AC$4:$AC$137,0),1)</f>
        <v>36.193527890745088</v>
      </c>
      <c r="E87" s="172">
        <f>+INDEX('Charges_Including Slice and LS'!$Z$4:$Z$137,MATCH($A87,'Charges_Including Slice and LS'!$AC$4:$AC$137,0),1)/1000</f>
        <v>399.34698905899</v>
      </c>
      <c r="F87" s="172">
        <f>+SUM(E$5:E87)</f>
        <v>48603.335074233022</v>
      </c>
      <c r="H87" t="str">
        <f>+INDEX(Charges_NonSlice!$C$4:$C$137,MATCH($A87,Charges_NonSlice!$AC$4:$AC$137,0),1)</f>
        <v>Farmers Elec Coop</v>
      </c>
      <c r="I87" s="270">
        <f>+INDEX(Charges_NonSlice!$AB$4:$AB$137,MATCH($A87,Charges_NonSlice!$AC$4:$AC$137,0),1)</f>
        <v>5.7481298444735707E-2</v>
      </c>
      <c r="J87" s="256">
        <f>+INDEX(Charges_NonSlice!$AA$4:$AA$137,MATCH($A87,Charges_NonSlice!$AC$4:$AC$137,0),1)</f>
        <v>36.788278967752831</v>
      </c>
      <c r="K87" s="172">
        <f>+INDEX(Charges_NonSlice!$Z$4:$Z$137,MATCH($A87,Charges_NonSlice!$AC$4:$AC$137,0),1)/1000</f>
        <v>4.4448470103810376</v>
      </c>
      <c r="L87" s="172">
        <f>+SUM(K$5:K87)</f>
        <v>34326.874716196333</v>
      </c>
      <c r="N87" t="str">
        <f ca="1">+INDEX('Charges_NonSlice &amp; Excl LS'!$C$4:$C$137,MATCH($A87,'Charges_NonSlice &amp; Excl LS'!$AC$4:$AC$137,0),1)</f>
        <v>Peninsula Light Company</v>
      </c>
      <c r="O87" s="270">
        <f>+INDEX('Charges_NonSlice with Prev LS'!$AB$4:$AB$137,MATCH($A87,'Charges_NonSlice with Prev LS'!$AC$4:$AC$137,0),1)</f>
        <v>7.3177934313827242E-2</v>
      </c>
      <c r="P87" s="256">
        <f>+INDEX('Charges_NonSlice with Prev LS'!$AA$4:$AA$137,MATCH($A87,'Charges_NonSlice with Prev LS'!$AC$4:$AC$137,0),1)</f>
        <v>35.264667965243916</v>
      </c>
      <c r="Q87" s="172">
        <f>+INDEX('Charges_NonSlice with Prev LS'!$Z$4:$Z$137,MATCH($A87,'Charges_NonSlice with Prev LS'!$AC$4:$AC$137,0),1)/1000</f>
        <v>713.05280363647898</v>
      </c>
      <c r="R87" s="172">
        <f>+SUM(Q$5:Q87)</f>
        <v>36311.896712238362</v>
      </c>
      <c r="T87" t="str">
        <f ca="1">+INDEX('Charges_NonSlice &amp; Excl LS'!$C$4:$C$137,MATCH($A87,'Charges_NonSlice &amp; Excl LS'!$AC$4:$AC$137,0),1)</f>
        <v>Peninsula Light Company</v>
      </c>
      <c r="U87" s="270">
        <f ca="1">+INDEX('Charges_NonSlice &amp; Excl LS'!$AB$4:$AB$137,MATCH($A87,'Charges_NonSlice &amp; Excl LS'!$AC$4:$AC$137,0),1)</f>
        <v>7.4282083701403046E-2</v>
      </c>
      <c r="V87" s="256">
        <f ca="1">+INDEX('Charges_NonSlice &amp; Excl LS'!$AA$4:$AA$137,MATCH($A87,'Charges_NonSlice &amp; Excl LS'!$AC$4:$AC$137,0),1)</f>
        <v>36.506322927589942</v>
      </c>
      <c r="W87" s="172">
        <f ca="1">+INDEX('Charges_NonSlice &amp; Excl LS'!$Z$4:$Z$137,MATCH($A87,'Charges_NonSlice &amp; Excl LS'!$AC$4:$AC$137,0),1)/1000</f>
        <v>626.15278547712012</v>
      </c>
      <c r="X87" s="172">
        <f ca="1">+SUM(W$5:W87)</f>
        <v>34128.945834202801</v>
      </c>
      <c r="Z87" t="str">
        <f>+INDEX(Charges_NonSlice!$C$4:$C$137,MATCH($A87,Charges_NonSlice!$AC$4:$AC$137,0),1)</f>
        <v>Farmers Elec Coop</v>
      </c>
      <c r="AA87" s="270">
        <f t="shared" si="8"/>
        <v>3.5804173105850268E-2</v>
      </c>
      <c r="AB87" s="256">
        <f>+INDEX(Charges_NonSlice!$AA$4:$AA$137,MATCH($A87,Charges_NonSlice!$AC$4:$AC$137,0),1)</f>
        <v>36.788278967752831</v>
      </c>
      <c r="AC87" s="277">
        <f t="shared" si="9"/>
        <v>35.51663521246828</v>
      </c>
      <c r="AE87" s="278" t="s">
        <v>51</v>
      </c>
      <c r="AF87" s="279">
        <v>34.87723520007976</v>
      </c>
    </row>
    <row r="88" spans="1:32" x14ac:dyDescent="0.25">
      <c r="A88">
        <f t="shared" si="7"/>
        <v>84</v>
      </c>
      <c r="B88" t="str">
        <f>+INDEX('Charges_Including Slice and LS'!$C$4:$C$137,MATCH($A88,'Charges_Including Slice and LS'!$AC$4:$AC$137,0),1)</f>
        <v>Farmers Elec Coop</v>
      </c>
      <c r="C88" s="270">
        <f>+INDEX('Charges_Including Slice and LS'!$AB$4:$AB$137,MATCH($A88,'Charges_Including Slice and LS'!$AC$4:$AC$137,0),1)</f>
        <v>5.7481298444735707E-2</v>
      </c>
      <c r="D88" s="256">
        <f>+INDEX('Charges_Including Slice and LS'!$AA$4:$AA$137,MATCH($A88,'Charges_Including Slice and LS'!$AC$4:$AC$137,0),1)</f>
        <v>36.788278967752831</v>
      </c>
      <c r="E88" s="172">
        <f>+INDEX('Charges_Including Slice and LS'!$Z$4:$Z$137,MATCH($A88,'Charges_Including Slice and LS'!$AC$4:$AC$137,0),1)/1000</f>
        <v>4.4448470103810376</v>
      </c>
      <c r="F88" s="172">
        <f>+SUM(E$5:E88)</f>
        <v>48607.779921243404</v>
      </c>
      <c r="H88" t="str">
        <f>+INDEX(Charges_NonSlice!$C$4:$C$137,MATCH($A88,Charges_NonSlice!$AC$4:$AC$137,0),1)</f>
        <v>Weiser, City of</v>
      </c>
      <c r="I88" s="270">
        <f>+INDEX(Charges_NonSlice!$AB$4:$AB$137,MATCH($A88,Charges_NonSlice!$AC$4:$AC$137,0),1)</f>
        <v>5.7171565571981775E-2</v>
      </c>
      <c r="J88" s="256">
        <f>+INDEX(Charges_NonSlice!$AA$4:$AA$137,MATCH($A88,Charges_NonSlice!$AC$4:$AC$137,0),1)</f>
        <v>35.437596747908167</v>
      </c>
      <c r="K88" s="172">
        <f>+INDEX(Charges_NonSlice!$Z$4:$Z$137,MATCH($A88,Charges_NonSlice!$AC$4:$AC$137,0),1)/1000</f>
        <v>57.343826129582503</v>
      </c>
      <c r="L88" s="172">
        <f>+SUM(K$5:K88)</f>
        <v>34384.218542325914</v>
      </c>
      <c r="N88" t="str">
        <f ca="1">+INDEX('Charges_NonSlice &amp; Excl LS'!$C$4:$C$137,MATCH($A88,'Charges_NonSlice &amp; Excl LS'!$AC$4:$AC$137,0),1)</f>
        <v>Kootenai Electric Coop</v>
      </c>
      <c r="O88" s="270">
        <f>+INDEX('Charges_NonSlice with Prev LS'!$AB$4:$AB$137,MATCH($A88,'Charges_NonSlice with Prev LS'!$AC$4:$AC$137,0),1)</f>
        <v>7.3135616021083649E-2</v>
      </c>
      <c r="P88" s="256">
        <f>+INDEX('Charges_NonSlice with Prev LS'!$AA$4:$AA$137,MATCH($A88,'Charges_NonSlice with Prev LS'!$AC$4:$AC$137,0),1)</f>
        <v>30.978896868080589</v>
      </c>
      <c r="Q88" s="172">
        <f>+INDEX('Charges_NonSlice with Prev LS'!$Z$4:$Z$137,MATCH($A88,'Charges_NonSlice with Prev LS'!$AC$4:$AC$137,0),1)/1000</f>
        <v>25.514586060062754</v>
      </c>
      <c r="R88" s="172">
        <f>+SUM(Q$5:Q88)</f>
        <v>36337.411298298422</v>
      </c>
      <c r="T88" t="str">
        <f ca="1">+INDEX('Charges_NonSlice &amp; Excl LS'!$C$4:$C$137,MATCH($A88,'Charges_NonSlice &amp; Excl LS'!$AC$4:$AC$137,0),1)</f>
        <v>Kootenai Electric Coop</v>
      </c>
      <c r="U88" s="270">
        <f ca="1">+INDEX('Charges_NonSlice &amp; Excl LS'!$AB$4:$AB$137,MATCH($A88,'Charges_NonSlice &amp; Excl LS'!$AC$4:$AC$137,0),1)</f>
        <v>7.4078401710682154E-2</v>
      </c>
      <c r="V88" s="256">
        <f ca="1">+INDEX('Charges_NonSlice &amp; Excl LS'!$AA$4:$AA$137,MATCH($A88,'Charges_NonSlice &amp; Excl LS'!$AC$4:$AC$137,0),1)</f>
        <v>34.150868944096047</v>
      </c>
      <c r="W88" s="172">
        <f ca="1">+INDEX('Charges_NonSlice &amp; Excl LS'!$Z$4:$Z$137,MATCH($A88,'Charges_NonSlice &amp; Excl LS'!$AC$4:$AC$137,0),1)/1000</f>
        <v>443.60667560448002</v>
      </c>
      <c r="X88" s="172">
        <f ca="1">+SUM(W$5:W88)</f>
        <v>34572.552509807283</v>
      </c>
      <c r="Z88" t="str">
        <f>+INDEX(Charges_NonSlice!$C$4:$C$137,MATCH($A88,Charges_NonSlice!$AC$4:$AC$137,0),1)</f>
        <v>Weiser, City of</v>
      </c>
      <c r="AA88" s="270">
        <f t="shared" si="8"/>
        <v>5.3956895024304563E-2</v>
      </c>
      <c r="AB88" s="256">
        <f>+INDEX(Charges_NonSlice!$AA$4:$AA$137,MATCH($A88,Charges_NonSlice!$AC$4:$AC$137,0),1)</f>
        <v>35.437596747908167</v>
      </c>
      <c r="AC88" s="277">
        <f t="shared" si="9"/>
        <v>33.623383380485372</v>
      </c>
      <c r="AE88" s="278" t="s">
        <v>50</v>
      </c>
      <c r="AF88" s="279">
        <v>30.246588595953259</v>
      </c>
    </row>
    <row r="89" spans="1:32" x14ac:dyDescent="0.25">
      <c r="A89">
        <f t="shared" si="7"/>
        <v>85</v>
      </c>
      <c r="B89" t="str">
        <f>+INDEX('Charges_Including Slice and LS'!$C$4:$C$137,MATCH($A89,'Charges_Including Slice and LS'!$AC$4:$AC$137,0),1)</f>
        <v>Weiser, City of</v>
      </c>
      <c r="C89" s="270">
        <f>+INDEX('Charges_Including Slice and LS'!$AB$4:$AB$137,MATCH($A89,'Charges_Including Slice and LS'!$AC$4:$AC$137,0),1)</f>
        <v>5.7171565571981775E-2</v>
      </c>
      <c r="D89" s="256">
        <f>+INDEX('Charges_Including Slice and LS'!$AA$4:$AA$137,MATCH($A89,'Charges_Including Slice and LS'!$AC$4:$AC$137,0),1)</f>
        <v>35.437596747908167</v>
      </c>
      <c r="E89" s="172">
        <f>+INDEX('Charges_Including Slice and LS'!$Z$4:$Z$137,MATCH($A89,'Charges_Including Slice and LS'!$AC$4:$AC$137,0),1)/1000</f>
        <v>57.343826129582503</v>
      </c>
      <c r="F89" s="172">
        <f>+SUM(E$5:E89)</f>
        <v>48665.123747372985</v>
      </c>
      <c r="H89" t="str">
        <f>+INDEX(Charges_NonSlice!$C$4:$C$137,MATCH($A89,Charges_NonSlice!$AC$4:$AC$137,0),1)</f>
        <v>Steilacoom, Town of</v>
      </c>
      <c r="I89" s="270">
        <f>+INDEX(Charges_NonSlice!$AB$4:$AB$137,MATCH($A89,Charges_NonSlice!$AC$4:$AC$137,0),1)</f>
        <v>5.6881485489318262E-2</v>
      </c>
      <c r="J89" s="256">
        <f>+INDEX(Charges_NonSlice!$AA$4:$AA$137,MATCH($A89,Charges_NonSlice!$AC$4:$AC$137,0),1)</f>
        <v>37.369808482669363</v>
      </c>
      <c r="K89" s="172">
        <f>+INDEX(Charges_NonSlice!$Z$4:$Z$137,MATCH($A89,Charges_NonSlice!$AC$4:$AC$137,0),1)/1000</f>
        <v>41.512957098439387</v>
      </c>
      <c r="L89" s="172">
        <f>+SUM(K$5:K89)</f>
        <v>34425.731499424357</v>
      </c>
      <c r="N89" t="str">
        <f ca="1">+INDEX('Charges_NonSlice &amp; Excl LS'!$C$4:$C$137,MATCH($A89,'Charges_NonSlice &amp; Excl LS'!$AC$4:$AC$137,0),1)</f>
        <v>Coulee Dam, City of</v>
      </c>
      <c r="O89" s="270">
        <f>+INDEX('Charges_NonSlice with Prev LS'!$AB$4:$AB$137,MATCH($A89,'Charges_NonSlice with Prev LS'!$AC$4:$AC$137,0),1)</f>
        <v>7.2875258864115722E-2</v>
      </c>
      <c r="P89" s="256">
        <f>+INDEX('Charges_NonSlice with Prev LS'!$AA$4:$AA$137,MATCH($A89,'Charges_NonSlice with Prev LS'!$AC$4:$AC$137,0),1)</f>
        <v>31.585820509699825</v>
      </c>
      <c r="Q89" s="172">
        <f>+INDEX('Charges_NonSlice with Prev LS'!$Z$4:$Z$137,MATCH($A89,'Charges_NonSlice with Prev LS'!$AC$4:$AC$137,0),1)/1000</f>
        <v>107.44245125291327</v>
      </c>
      <c r="R89" s="172">
        <f>+SUM(Q$5:Q89)</f>
        <v>36444.853749551337</v>
      </c>
      <c r="T89" t="str">
        <f ca="1">+INDEX('Charges_NonSlice &amp; Excl LS'!$C$4:$C$137,MATCH($A89,'Charges_NonSlice &amp; Excl LS'!$AC$4:$AC$137,0),1)</f>
        <v>Coulee Dam, City of</v>
      </c>
      <c r="U89" s="270">
        <f ca="1">+INDEX('Charges_NonSlice &amp; Excl LS'!$AB$4:$AB$137,MATCH($A89,'Charges_NonSlice &amp; Excl LS'!$AC$4:$AC$137,0),1)</f>
        <v>7.3771459031796757E-2</v>
      </c>
      <c r="V89" s="256">
        <f ca="1">+INDEX('Charges_NonSlice &amp; Excl LS'!$AA$4:$AA$137,MATCH($A89,'Charges_NonSlice &amp; Excl LS'!$AC$4:$AC$137,0),1)</f>
        <v>34.561591187065517</v>
      </c>
      <c r="W89" s="172">
        <f ca="1">+INDEX('Charges_NonSlice &amp; Excl LS'!$Z$4:$Z$137,MATCH($A89,'Charges_NonSlice &amp; Excl LS'!$AC$4:$AC$137,0),1)/1000</f>
        <v>17.573743440360001</v>
      </c>
      <c r="X89" s="172">
        <f ca="1">+SUM(W$5:W89)</f>
        <v>34590.126253247647</v>
      </c>
      <c r="Z89" t="str">
        <f>+INDEX(Charges_NonSlice!$C$4:$C$137,MATCH($A89,Charges_NonSlice!$AC$4:$AC$137,0),1)</f>
        <v>Steilacoom, Town of</v>
      </c>
      <c r="AA89" s="270">
        <f t="shared" si="8"/>
        <v>7.3514646301365838E-2</v>
      </c>
      <c r="AB89" s="256">
        <f>+INDEX(Charges_NonSlice!$AA$4:$AA$137,MATCH($A89,Charges_NonSlice!$AC$4:$AC$137,0),1)</f>
        <v>37.369808482669363</v>
      </c>
      <c r="AC89" s="277">
        <f t="shared" si="9"/>
        <v>34.810711350256327</v>
      </c>
      <c r="AE89" s="278" t="s">
        <v>44</v>
      </c>
      <c r="AF89" s="279">
        <v>36.313929858502334</v>
      </c>
    </row>
    <row r="90" spans="1:32" x14ac:dyDescent="0.25">
      <c r="A90">
        <f t="shared" si="7"/>
        <v>86</v>
      </c>
      <c r="B90" t="str">
        <f>+INDEX('Charges_Including Slice and LS'!$C$4:$C$137,MATCH($A90,'Charges_Including Slice and LS'!$AC$4:$AC$137,0),1)</f>
        <v>Steilacoom, Town of</v>
      </c>
      <c r="C90" s="270">
        <f>+INDEX('Charges_Including Slice and LS'!$AB$4:$AB$137,MATCH($A90,'Charges_Including Slice and LS'!$AC$4:$AC$137,0),1)</f>
        <v>5.6881485489318262E-2</v>
      </c>
      <c r="D90" s="256">
        <f>+INDEX('Charges_Including Slice and LS'!$AA$4:$AA$137,MATCH($A90,'Charges_Including Slice and LS'!$AC$4:$AC$137,0),1)</f>
        <v>37.369808482669363</v>
      </c>
      <c r="E90" s="172">
        <f>+INDEX('Charges_Including Slice and LS'!$Z$4:$Z$137,MATCH($A90,'Charges_Including Slice and LS'!$AC$4:$AC$137,0),1)/1000</f>
        <v>41.512957098439387</v>
      </c>
      <c r="F90" s="172">
        <f>+SUM(E$5:E90)</f>
        <v>48706.636704471428</v>
      </c>
      <c r="H90" t="str">
        <f>+INDEX(Charges_NonSlice!$C$4:$C$137,MATCH($A90,Charges_NonSlice!$AC$4:$AC$137,0),1)</f>
        <v>Wahkiakum County PUD #1</v>
      </c>
      <c r="I90" s="270">
        <f>+INDEX(Charges_NonSlice!$AB$4:$AB$137,MATCH($A90,Charges_NonSlice!$AC$4:$AC$137,0),1)</f>
        <v>5.6678282204305708E-2</v>
      </c>
      <c r="J90" s="256">
        <f>+INDEX(Charges_NonSlice!$AA$4:$AA$137,MATCH($A90,Charges_NonSlice!$AC$4:$AC$137,0),1)</f>
        <v>33.986542590726749</v>
      </c>
      <c r="K90" s="172">
        <f>+INDEX(Charges_NonSlice!$Z$4:$Z$137,MATCH($A90,Charges_NonSlice!$AC$4:$AC$137,0),1)/1000</f>
        <v>43.163792102467625</v>
      </c>
      <c r="L90" s="172">
        <f>+SUM(K$5:K90)</f>
        <v>34468.895291526824</v>
      </c>
      <c r="N90" t="str">
        <f ca="1">+INDEX('Charges_NonSlice &amp; Excl LS'!$C$4:$C$137,MATCH($A90,'Charges_NonSlice &amp; Excl LS'!$AC$4:$AC$137,0),1)</f>
        <v>Elmhurst Mutual P &amp; L</v>
      </c>
      <c r="O90" s="270">
        <f>+INDEX('Charges_NonSlice with Prev LS'!$AB$4:$AB$137,MATCH($A90,'Charges_NonSlice with Prev LS'!$AC$4:$AC$137,0),1)</f>
        <v>7.2868251393214178E-2</v>
      </c>
      <c r="P90" s="256">
        <f>+INDEX('Charges_NonSlice with Prev LS'!$AA$4:$AA$137,MATCH($A90,'Charges_NonSlice with Prev LS'!$AC$4:$AC$137,0),1)</f>
        <v>34.826182227470291</v>
      </c>
      <c r="Q90" s="172">
        <f>+INDEX('Charges_NonSlice with Prev LS'!$Z$4:$Z$137,MATCH($A90,'Charges_NonSlice with Prev LS'!$AC$4:$AC$137,0),1)/1000</f>
        <v>161.60325637907391</v>
      </c>
      <c r="R90" s="172">
        <f>+SUM(Q$5:Q90)</f>
        <v>36606.45700593041</v>
      </c>
      <c r="T90" t="str">
        <f ca="1">+INDEX('Charges_NonSlice &amp; Excl LS'!$C$4:$C$137,MATCH($A90,'Charges_NonSlice &amp; Excl LS'!$AC$4:$AC$137,0),1)</f>
        <v>Elmhurst Mutual P &amp; L</v>
      </c>
      <c r="U90" s="270">
        <f ca="1">+INDEX('Charges_NonSlice &amp; Excl LS'!$AB$4:$AB$137,MATCH($A90,'Charges_NonSlice &amp; Excl LS'!$AC$4:$AC$137,0),1)</f>
        <v>7.3677475005071019E-2</v>
      </c>
      <c r="V90" s="256">
        <f ca="1">+INDEX('Charges_NonSlice &amp; Excl LS'!$AA$4:$AA$137,MATCH($A90,'Charges_NonSlice &amp; Excl LS'!$AC$4:$AC$137,0),1)</f>
        <v>36.381629969037</v>
      </c>
      <c r="W90" s="172">
        <f ca="1">+INDEX('Charges_NonSlice &amp; Excl LS'!$Z$4:$Z$137,MATCH($A90,'Charges_NonSlice &amp; Excl LS'!$AC$4:$AC$137,0),1)/1000</f>
        <v>279.48692709129608</v>
      </c>
      <c r="X90" s="172">
        <f ca="1">+SUM(W$5:W90)</f>
        <v>34869.613180338943</v>
      </c>
      <c r="Z90" t="str">
        <f>+INDEX(Charges_NonSlice!$C$4:$C$137,MATCH($A90,Charges_NonSlice!$AC$4:$AC$137,0),1)</f>
        <v>Wahkiakum County PUD #1</v>
      </c>
      <c r="AA90" s="270">
        <f t="shared" si="8"/>
        <v>2.950862586310854E-2</v>
      </c>
      <c r="AB90" s="256">
        <f>+INDEX(Charges_NonSlice!$AA$4:$AA$137,MATCH($A90,Charges_NonSlice!$AC$4:$AC$137,0),1)</f>
        <v>33.986542590726749</v>
      </c>
      <c r="AC90" s="277">
        <f t="shared" si="9"/>
        <v>33.012392258718059</v>
      </c>
      <c r="AE90" s="278" t="s">
        <v>70</v>
      </c>
      <c r="AF90" s="279">
        <v>31.374414355129204</v>
      </c>
    </row>
    <row r="91" spans="1:32" x14ac:dyDescent="0.25">
      <c r="A91">
        <f t="shared" si="7"/>
        <v>87</v>
      </c>
      <c r="B91" t="str">
        <f>+INDEX('Charges_Including Slice and LS'!$C$4:$C$137,MATCH($A91,'Charges_Including Slice and LS'!$AC$4:$AC$137,0),1)</f>
        <v>Wahkiakum County PUD #1</v>
      </c>
      <c r="C91" s="270">
        <f>+INDEX('Charges_Including Slice and LS'!$AB$4:$AB$137,MATCH($A91,'Charges_Including Slice and LS'!$AC$4:$AC$137,0),1)</f>
        <v>5.6678282204305708E-2</v>
      </c>
      <c r="D91" s="256">
        <f>+INDEX('Charges_Including Slice and LS'!$AA$4:$AA$137,MATCH($A91,'Charges_Including Slice and LS'!$AC$4:$AC$137,0),1)</f>
        <v>33.986542590726749</v>
      </c>
      <c r="E91" s="172">
        <f>+INDEX('Charges_Including Slice and LS'!$Z$4:$Z$137,MATCH($A91,'Charges_Including Slice and LS'!$AC$4:$AC$137,0),1)/1000</f>
        <v>43.163792102467625</v>
      </c>
      <c r="F91" s="172">
        <f>+SUM(E$5:E91)</f>
        <v>48749.800496573895</v>
      </c>
      <c r="H91" t="str">
        <f>+INDEX(Charges_NonSlice!$C$4:$C$137,MATCH($A91,Charges_NonSlice!$AC$4:$AC$137,0),1)</f>
        <v>Milton-Freewater, City of</v>
      </c>
      <c r="I91" s="270">
        <f>+INDEX(Charges_NonSlice!$AB$4:$AB$137,MATCH($A91,Charges_NonSlice!$AC$4:$AC$137,0),1)</f>
        <v>5.6397908568638799E-2</v>
      </c>
      <c r="J91" s="256">
        <f>+INDEX(Charges_NonSlice!$AA$4:$AA$137,MATCH($A91,Charges_NonSlice!$AC$4:$AC$137,0),1)</f>
        <v>36.771305257420245</v>
      </c>
      <c r="K91" s="172">
        <f>+INDEX(Charges_NonSlice!$Z$4:$Z$137,MATCH($A91,Charges_NonSlice!$AC$4:$AC$137,0),1)/1000</f>
        <v>87.314626205512795</v>
      </c>
      <c r="L91" s="172">
        <f>+SUM(K$5:K91)</f>
        <v>34556.20991773234</v>
      </c>
      <c r="N91" t="str">
        <f ca="1">+INDEX('Charges_NonSlice &amp; Excl LS'!$C$4:$C$137,MATCH($A91,'Charges_NonSlice &amp; Excl LS'!$AC$4:$AC$137,0),1)</f>
        <v>Riverside Elec Coop</v>
      </c>
      <c r="O91" s="270">
        <f>+INDEX('Charges_NonSlice with Prev LS'!$AB$4:$AB$137,MATCH($A91,'Charges_NonSlice with Prev LS'!$AC$4:$AC$137,0),1)</f>
        <v>7.2842426641056557E-2</v>
      </c>
      <c r="P91" s="256">
        <f>+INDEX('Charges_NonSlice with Prev LS'!$AA$4:$AA$137,MATCH($A91,'Charges_NonSlice with Prev LS'!$AC$4:$AC$137,0),1)</f>
        <v>36.774503399920953</v>
      </c>
      <c r="Q91" s="172">
        <f>+INDEX('Charges_NonSlice with Prev LS'!$Z$4:$Z$137,MATCH($A91,'Charges_NonSlice with Prev LS'!$AC$4:$AC$137,0),1)/1000</f>
        <v>3.3269960073345861</v>
      </c>
      <c r="R91" s="172">
        <f>+SUM(Q$5:Q91)</f>
        <v>36609.784001937747</v>
      </c>
      <c r="T91" t="str">
        <f ca="1">+INDEX('Charges_NonSlice &amp; Excl LS'!$C$4:$C$137,MATCH($A91,'Charges_NonSlice &amp; Excl LS'!$AC$4:$AC$137,0),1)</f>
        <v>Riverside Elec Coop</v>
      </c>
      <c r="U91" s="270">
        <f ca="1">+INDEX('Charges_NonSlice &amp; Excl LS'!$AB$4:$AB$137,MATCH($A91,'Charges_NonSlice &amp; Excl LS'!$AC$4:$AC$137,0),1)</f>
        <v>7.329804109896243E-2</v>
      </c>
      <c r="V91" s="256">
        <f ca="1">+INDEX('Charges_NonSlice &amp; Excl LS'!$AA$4:$AA$137,MATCH($A91,'Charges_NonSlice &amp; Excl LS'!$AC$4:$AC$137,0),1)</f>
        <v>32.750976064647276</v>
      </c>
      <c r="W91" s="172">
        <f ca="1">+INDEX('Charges_NonSlice &amp; Excl LS'!$Z$4:$Z$137,MATCH($A91,'Charges_NonSlice &amp; Excl LS'!$AC$4:$AC$137,0),1)/1000</f>
        <v>20.634580430496001</v>
      </c>
      <c r="X91" s="172">
        <f ca="1">+SUM(W$5:W91)</f>
        <v>34890.247760769438</v>
      </c>
      <c r="Z91" t="str">
        <f>+INDEX(Charges_NonSlice!$C$4:$C$137,MATCH($A91,Charges_NonSlice!$AC$4:$AC$137,0),1)</f>
        <v>Milton-Freewater, City of</v>
      </c>
      <c r="AA91" s="270">
        <f t="shared" si="8"/>
        <v>4.3142524636547774E-2</v>
      </c>
      <c r="AB91" s="256">
        <f>+INDEX(Charges_NonSlice!$AA$4:$AA$137,MATCH($A91,Charges_NonSlice!$AC$4:$AC$137,0),1)</f>
        <v>36.771305257420245</v>
      </c>
      <c r="AC91" s="277">
        <f t="shared" si="9"/>
        <v>35.250509291845923</v>
      </c>
      <c r="AE91" s="278" t="s">
        <v>31</v>
      </c>
      <c r="AF91" s="279">
        <v>33.566611504591243</v>
      </c>
    </row>
    <row r="92" spans="1:32" x14ac:dyDescent="0.25">
      <c r="A92">
        <f t="shared" si="7"/>
        <v>88</v>
      </c>
      <c r="B92" t="str">
        <f>+INDEX('Charges_Including Slice and LS'!$C$4:$C$137,MATCH($A92,'Charges_Including Slice and LS'!$AC$4:$AC$137,0),1)</f>
        <v>Milton-Freewater, City of</v>
      </c>
      <c r="C92" s="270">
        <f>+INDEX('Charges_Including Slice and LS'!$AB$4:$AB$137,MATCH($A92,'Charges_Including Slice and LS'!$AC$4:$AC$137,0),1)</f>
        <v>5.6397908568638799E-2</v>
      </c>
      <c r="D92" s="256">
        <f>+INDEX('Charges_Including Slice and LS'!$AA$4:$AA$137,MATCH($A92,'Charges_Including Slice and LS'!$AC$4:$AC$137,0),1)</f>
        <v>36.771305257420245</v>
      </c>
      <c r="E92" s="172">
        <f>+INDEX('Charges_Including Slice and LS'!$Z$4:$Z$137,MATCH($A92,'Charges_Including Slice and LS'!$AC$4:$AC$137,0),1)/1000</f>
        <v>87.314626205512795</v>
      </c>
      <c r="F92" s="172">
        <f>+SUM(E$5:E92)</f>
        <v>48837.115122779411</v>
      </c>
      <c r="H92" t="str">
        <f>+INDEX(Charges_NonSlice!$C$4:$C$137,MATCH($A92,Charges_NonSlice!$AC$4:$AC$137,0),1)</f>
        <v>Monmouth, City of</v>
      </c>
      <c r="I92" s="270">
        <f>+INDEX(Charges_NonSlice!$AB$4:$AB$137,MATCH($A92,Charges_NonSlice!$AC$4:$AC$137,0),1)</f>
        <v>5.6101050491901949E-2</v>
      </c>
      <c r="J92" s="256">
        <f>+INDEX(Charges_NonSlice!$AA$4:$AA$137,MATCH($A92,Charges_NonSlice!$AC$4:$AC$137,0),1)</f>
        <v>36.221462410422824</v>
      </c>
      <c r="K92" s="172">
        <f>+INDEX(Charges_NonSlice!$Z$4:$Z$137,MATCH($A92,Charges_NonSlice!$AC$4:$AC$137,0),1)/1000</f>
        <v>74.364337171236585</v>
      </c>
      <c r="L92" s="172">
        <f>+SUM(K$5:K92)</f>
        <v>34630.574254903579</v>
      </c>
      <c r="N92" t="str">
        <f ca="1">+INDEX('Charges_NonSlice &amp; Excl LS'!$C$4:$C$137,MATCH($A92,'Charges_NonSlice &amp; Excl LS'!$AC$4:$AC$137,0),1)</f>
        <v>Grant County PUD #2</v>
      </c>
      <c r="O92" s="270">
        <f>+INDEX('Charges_NonSlice with Prev LS'!$AB$4:$AB$137,MATCH($A92,'Charges_NonSlice with Prev LS'!$AC$4:$AC$137,0),1)</f>
        <v>7.2733058524578453E-2</v>
      </c>
      <c r="P92" s="256">
        <f>+INDEX('Charges_NonSlice with Prev LS'!$AA$4:$AA$137,MATCH($A92,'Charges_NonSlice with Prev LS'!$AC$4:$AC$137,0),1)</f>
        <v>37.071519695229831</v>
      </c>
      <c r="Q92" s="172">
        <f>+INDEX('Charges_NonSlice with Prev LS'!$Z$4:$Z$137,MATCH($A92,'Charges_NonSlice with Prev LS'!$AC$4:$AC$137,0),1)/1000</f>
        <v>254.36358255601363</v>
      </c>
      <c r="R92" s="172">
        <f>+SUM(Q$5:Q92)</f>
        <v>36864.147584493759</v>
      </c>
      <c r="T92" t="str">
        <f ca="1">+INDEX('Charges_NonSlice &amp; Excl LS'!$C$4:$C$137,MATCH($A92,'Charges_NonSlice &amp; Excl LS'!$AC$4:$AC$137,0),1)</f>
        <v>Grant County PUD #2</v>
      </c>
      <c r="U92" s="270">
        <f ca="1">+INDEX('Charges_NonSlice &amp; Excl LS'!$AB$4:$AB$137,MATCH($A92,'Charges_NonSlice &amp; Excl LS'!$AC$4:$AC$137,0),1)</f>
        <v>7.312953441507182E-2</v>
      </c>
      <c r="V92" s="256">
        <f ca="1">+INDEX('Charges_NonSlice &amp; Excl LS'!$AA$4:$AA$137,MATCH($A92,'Charges_NonSlice &amp; Excl LS'!$AC$4:$AC$137,0),1)</f>
        <v>36.12906267986471</v>
      </c>
      <c r="W92" s="172">
        <f ca="1">+INDEX('Charges_NonSlice &amp; Excl LS'!$Z$4:$Z$137,MATCH($A92,'Charges_NonSlice &amp; Excl LS'!$AC$4:$AC$137,0),1)/1000</f>
        <v>45.158080002768003</v>
      </c>
      <c r="X92" s="172">
        <f ca="1">+SUM(W$5:W92)</f>
        <v>34935.405840772204</v>
      </c>
      <c r="Z92" t="str">
        <f>+INDEX(Charges_NonSlice!$C$4:$C$137,MATCH($A92,Charges_NonSlice!$AC$4:$AC$137,0),1)</f>
        <v>Monmouth, City of</v>
      </c>
      <c r="AA92" s="270">
        <f t="shared" si="8"/>
        <v>7.9154930704678828E-2</v>
      </c>
      <c r="AB92" s="256">
        <f>+INDEX(Charges_NonSlice!$AA$4:$AA$137,MATCH($A92,Charges_NonSlice!$AC$4:$AC$137,0),1)</f>
        <v>36.221462410422824</v>
      </c>
      <c r="AC92" s="277">
        <f t="shared" si="9"/>
        <v>33.564654508663111</v>
      </c>
      <c r="AE92" s="278" t="s">
        <v>33</v>
      </c>
      <c r="AF92" s="279">
        <v>33.864179916513912</v>
      </c>
    </row>
    <row r="93" spans="1:32" x14ac:dyDescent="0.25">
      <c r="A93">
        <f t="shared" si="7"/>
        <v>89</v>
      </c>
      <c r="B93" t="str">
        <f>+INDEX('Charges_Including Slice and LS'!$C$4:$C$137,MATCH($A93,'Charges_Including Slice and LS'!$AC$4:$AC$137,0),1)</f>
        <v>Monmouth, City of</v>
      </c>
      <c r="C93" s="270">
        <f>+INDEX('Charges_Including Slice and LS'!$AB$4:$AB$137,MATCH($A93,'Charges_Including Slice and LS'!$AC$4:$AC$137,0),1)</f>
        <v>5.6101050491901949E-2</v>
      </c>
      <c r="D93" s="256">
        <f>+INDEX('Charges_Including Slice and LS'!$AA$4:$AA$137,MATCH($A93,'Charges_Including Slice and LS'!$AC$4:$AC$137,0),1)</f>
        <v>36.221462410422824</v>
      </c>
      <c r="E93" s="172">
        <f>+INDEX('Charges_Including Slice and LS'!$Z$4:$Z$137,MATCH($A93,'Charges_Including Slice and LS'!$AC$4:$AC$137,0),1)/1000</f>
        <v>74.364337171236585</v>
      </c>
      <c r="F93" s="172">
        <f>+SUM(E$5:E93)</f>
        <v>48911.479459950649</v>
      </c>
      <c r="H93" t="str">
        <f>+INDEX(Charges_NonSlice!$C$4:$C$137,MATCH($A93,Charges_NonSlice!$AC$4:$AC$137,0),1)</f>
        <v>Jefferson County PUD #1</v>
      </c>
      <c r="I93" s="270">
        <f>+INDEX(Charges_NonSlice!$AB$4:$AB$137,MATCH($A93,Charges_NonSlice!$AC$4:$AC$137,0),1)</f>
        <v>5.6082488910493611E-2</v>
      </c>
      <c r="J93" s="256">
        <f>+INDEX(Charges_NonSlice!$AA$4:$AA$137,MATCH($A93,Charges_NonSlice!$AC$4:$AC$137,0),1)</f>
        <v>36.977727111650339</v>
      </c>
      <c r="K93" s="172">
        <f>+INDEX(Charges_NonSlice!$Z$4:$Z$137,MATCH($A93,Charges_NonSlice!$AC$4:$AC$137,0),1)/1000</f>
        <v>383.62858487264242</v>
      </c>
      <c r="L93" s="172">
        <f>+SUM(K$5:K93)</f>
        <v>35014.202839776219</v>
      </c>
      <c r="N93" t="str">
        <f ca="1">+INDEX('Charges_NonSlice &amp; Excl LS'!$C$4:$C$137,MATCH($A93,'Charges_NonSlice &amp; Excl LS'!$AC$4:$AC$137,0),1)</f>
        <v>McCleary, City of</v>
      </c>
      <c r="O93" s="270">
        <f>+INDEX('Charges_NonSlice with Prev LS'!$AB$4:$AB$137,MATCH($A93,'Charges_NonSlice with Prev LS'!$AC$4:$AC$137,0),1)</f>
        <v>7.2430199943478879E-2</v>
      </c>
      <c r="P93" s="256">
        <f>+INDEX('Charges_NonSlice with Prev LS'!$AA$4:$AA$137,MATCH($A93,'Charges_NonSlice with Prev LS'!$AC$4:$AC$137,0),1)</f>
        <v>35.777960026885843</v>
      </c>
      <c r="Q93" s="172">
        <f>+INDEX('Charges_NonSlice with Prev LS'!$Z$4:$Z$137,MATCH($A93,'Charges_NonSlice with Prev LS'!$AC$4:$AC$137,0),1)/1000</f>
        <v>17.057884041365334</v>
      </c>
      <c r="R93" s="172">
        <f>+SUM(Q$5:Q93)</f>
        <v>36881.205468535125</v>
      </c>
      <c r="T93" t="str">
        <f ca="1">+INDEX('Charges_NonSlice &amp; Excl LS'!$C$4:$C$137,MATCH($A93,'Charges_NonSlice &amp; Excl LS'!$AC$4:$AC$137,0),1)</f>
        <v>McCleary, City of</v>
      </c>
      <c r="U93" s="270">
        <f ca="1">+INDEX('Charges_NonSlice &amp; Excl LS'!$AB$4:$AB$137,MATCH($A93,'Charges_NonSlice &amp; Excl LS'!$AC$4:$AC$137,0),1)</f>
        <v>7.310408414747871E-2</v>
      </c>
      <c r="V93" s="256">
        <f ca="1">+INDEX('Charges_NonSlice &amp; Excl LS'!$AA$4:$AA$137,MATCH($A93,'Charges_NonSlice &amp; Excl LS'!$AC$4:$AC$137,0),1)</f>
        <v>37.70756183610002</v>
      </c>
      <c r="W93" s="172">
        <f ca="1">+INDEX('Charges_NonSlice &amp; Excl LS'!$Z$4:$Z$137,MATCH($A93,'Charges_NonSlice &amp; Excl LS'!$AC$4:$AC$137,0),1)/1000</f>
        <v>30.964138529472002</v>
      </c>
      <c r="X93" s="172">
        <f ca="1">+SUM(W$5:W93)</f>
        <v>34966.369979301679</v>
      </c>
      <c r="Z93" t="str">
        <f>+INDEX(Charges_NonSlice!$C$4:$C$137,MATCH($A93,Charges_NonSlice!$AC$4:$AC$137,0),1)</f>
        <v>Jefferson County PUD #1</v>
      </c>
      <c r="AA93" s="270"/>
      <c r="AB93" s="256"/>
      <c r="AC93" s="277"/>
      <c r="AE93" s="278" t="s">
        <v>14</v>
      </c>
      <c r="AF93" s="279">
        <v>34.139288911974383</v>
      </c>
    </row>
    <row r="94" spans="1:32" x14ac:dyDescent="0.25">
      <c r="A94">
        <f t="shared" si="7"/>
        <v>90</v>
      </c>
      <c r="B94" t="str">
        <f>+INDEX('Charges_Including Slice and LS'!$C$4:$C$137,MATCH($A94,'Charges_Including Slice and LS'!$AC$4:$AC$137,0),1)</f>
        <v>Jefferson County PUD #1</v>
      </c>
      <c r="C94" s="270">
        <f>+INDEX('Charges_Including Slice and LS'!$AB$4:$AB$137,MATCH($A94,'Charges_Including Slice and LS'!$AC$4:$AC$137,0),1)</f>
        <v>5.6082488910493611E-2</v>
      </c>
      <c r="D94" s="256">
        <f>+INDEX('Charges_Including Slice and LS'!$AA$4:$AA$137,MATCH($A94,'Charges_Including Slice and LS'!$AC$4:$AC$137,0),1)</f>
        <v>36.977727111650339</v>
      </c>
      <c r="E94" s="172">
        <f>+INDEX('Charges_Including Slice and LS'!$Z$4:$Z$137,MATCH($A94,'Charges_Including Slice and LS'!$AC$4:$AC$137,0),1)/1000</f>
        <v>383.62858487264242</v>
      </c>
      <c r="F94" s="172">
        <f>+SUM(E$5:E94)</f>
        <v>49295.10804482329</v>
      </c>
      <c r="H94" t="str">
        <f>+INDEX(Charges_NonSlice!$C$4:$C$137,MATCH($A94,Charges_NonSlice!$AC$4:$AC$137,0),1)</f>
        <v>Mason County PUD #1</v>
      </c>
      <c r="I94" s="270">
        <f>+INDEX(Charges_NonSlice!$AB$4:$AB$137,MATCH($A94,Charges_NonSlice!$AC$4:$AC$137,0),1)</f>
        <v>5.5922447284741494E-2</v>
      </c>
      <c r="J94" s="256">
        <f>+INDEX(Charges_NonSlice!$AA$4:$AA$137,MATCH($A94,Charges_NonSlice!$AC$4:$AC$137,0),1)</f>
        <v>34.369090667668381</v>
      </c>
      <c r="K94" s="172">
        <f>+INDEX(Charges_NonSlice!$Z$4:$Z$137,MATCH($A94,Charges_NonSlice!$AC$4:$AC$137,0),1)/1000</f>
        <v>73.61930018399994</v>
      </c>
      <c r="L94" s="172">
        <f>+SUM(K$5:K94)</f>
        <v>35087.822139960219</v>
      </c>
      <c r="N94" t="str">
        <f ca="1">+INDEX('Charges_NonSlice &amp; Excl LS'!$C$4:$C$137,MATCH($A94,'Charges_NonSlice &amp; Excl LS'!$AC$4:$AC$137,0),1)</f>
        <v>Inland P &amp; L</v>
      </c>
      <c r="O94" s="270">
        <f>+INDEX('Charges_NonSlice with Prev LS'!$AB$4:$AB$137,MATCH($A94,'Charges_NonSlice with Prev LS'!$AC$4:$AC$137,0),1)</f>
        <v>7.2268966043893546E-2</v>
      </c>
      <c r="P94" s="256">
        <f>+INDEX('Charges_NonSlice with Prev LS'!$AA$4:$AA$137,MATCH($A94,'Charges_NonSlice with Prev LS'!$AC$4:$AC$137,0),1)</f>
        <v>37.930980766546433</v>
      </c>
      <c r="Q94" s="172">
        <f>+INDEX('Charges_NonSlice with Prev LS'!$Z$4:$Z$137,MATCH($A94,'Charges_NonSlice with Prev LS'!$AC$4:$AC$137,0),1)/1000</f>
        <v>48.777552114812252</v>
      </c>
      <c r="R94" s="172">
        <f>+SUM(Q$5:Q94)</f>
        <v>36929.983020649939</v>
      </c>
      <c r="T94" t="str">
        <f ca="1">+INDEX('Charges_NonSlice &amp; Excl LS'!$C$4:$C$137,MATCH($A94,'Charges_NonSlice &amp; Excl LS'!$AC$4:$AC$137,0),1)</f>
        <v>Inland P &amp; L</v>
      </c>
      <c r="U94" s="270">
        <f ca="1">+INDEX('Charges_NonSlice &amp; Excl LS'!$AB$4:$AB$137,MATCH($A94,'Charges_NonSlice &amp; Excl LS'!$AC$4:$AC$137,0),1)</f>
        <v>7.3066788933792176E-2</v>
      </c>
      <c r="V94" s="256">
        <f ca="1">+INDEX('Charges_NonSlice &amp; Excl LS'!$AA$4:$AA$137,MATCH($A94,'Charges_NonSlice &amp; Excl LS'!$AC$4:$AC$137,0),1)</f>
        <v>33.29019377456904</v>
      </c>
      <c r="W94" s="172">
        <f ca="1">+INDEX('Charges_NonSlice &amp; Excl LS'!$Z$4:$Z$137,MATCH($A94,'Charges_NonSlice &amp; Excl LS'!$AC$4:$AC$137,0),1)/1000</f>
        <v>937.16203980751197</v>
      </c>
      <c r="X94" s="172">
        <f ca="1">+SUM(W$5:W94)</f>
        <v>35903.532019109189</v>
      </c>
      <c r="Z94" t="str">
        <f>+INDEX(Charges_NonSlice!$C$4:$C$137,MATCH($A94,Charges_NonSlice!$AC$4:$AC$137,0),1)</f>
        <v>Mason County PUD #1</v>
      </c>
      <c r="AA94" s="270">
        <f t="shared" si="8"/>
        <v>2.8564207813616793E-2</v>
      </c>
      <c r="AB94" s="256">
        <f>+INDEX(Charges_NonSlice!$AA$4:$AA$137,MATCH($A94,Charges_NonSlice!$AC$4:$AC$137,0),1)</f>
        <v>34.369090667668381</v>
      </c>
      <c r="AC94" s="277">
        <f t="shared" si="9"/>
        <v>33.414628281423056</v>
      </c>
      <c r="AE94" s="278" t="s">
        <v>100</v>
      </c>
      <c r="AF94" s="279">
        <v>31.824364734759005</v>
      </c>
    </row>
    <row r="95" spans="1:32" x14ac:dyDescent="0.25">
      <c r="A95">
        <f t="shared" si="7"/>
        <v>91</v>
      </c>
      <c r="B95" t="str">
        <f>+INDEX('Charges_Including Slice and LS'!$C$4:$C$137,MATCH($A95,'Charges_Including Slice and LS'!$AC$4:$AC$137,0),1)</f>
        <v>Mason County PUD #1</v>
      </c>
      <c r="C95" s="270">
        <f>+INDEX('Charges_Including Slice and LS'!$AB$4:$AB$137,MATCH($A95,'Charges_Including Slice and LS'!$AC$4:$AC$137,0),1)</f>
        <v>5.5922447284741494E-2</v>
      </c>
      <c r="D95" s="256">
        <f>+INDEX('Charges_Including Slice and LS'!$AA$4:$AA$137,MATCH($A95,'Charges_Including Slice and LS'!$AC$4:$AC$137,0),1)</f>
        <v>34.369090667668381</v>
      </c>
      <c r="E95" s="172">
        <f>+INDEX('Charges_Including Slice and LS'!$Z$4:$Z$137,MATCH($A95,'Charges_Including Slice and LS'!$AC$4:$AC$137,0),1)/1000</f>
        <v>73.61930018399994</v>
      </c>
      <c r="F95" s="172">
        <f>+SUM(E$5:E95)</f>
        <v>49368.72734500729</v>
      </c>
      <c r="H95" t="str">
        <f>+INDEX(Charges_NonSlice!$C$4:$C$137,MATCH($A95,Charges_NonSlice!$AC$4:$AC$137,0),1)</f>
        <v>Inland P &amp; L</v>
      </c>
      <c r="I95" s="270">
        <f>+INDEX(Charges_NonSlice!$AB$4:$AB$137,MATCH($A95,Charges_NonSlice!$AC$4:$AC$137,0),1)</f>
        <v>5.4713466753601114E-2</v>
      </c>
      <c r="J95" s="256">
        <f>+INDEX(Charges_NonSlice!$AA$4:$AA$137,MATCH($A95,Charges_NonSlice!$AC$4:$AC$137,0),1)</f>
        <v>33.134061422843907</v>
      </c>
      <c r="K95" s="172">
        <f>+INDEX(Charges_NonSlice!$Z$4:$Z$137,MATCH($A95,Charges_NonSlice!$AC$4:$AC$137,0),1)/1000</f>
        <v>972.43122620590566</v>
      </c>
      <c r="L95" s="172">
        <f>+SUM(K$5:K95)</f>
        <v>36060.253366166122</v>
      </c>
      <c r="N95" t="str">
        <f ca="1">+INDEX('Charges_NonSlice &amp; Excl LS'!$C$4:$C$137,MATCH($A95,'Charges_NonSlice &amp; Excl LS'!$AC$4:$AC$137,0),1)</f>
        <v>Eatonville, City of</v>
      </c>
      <c r="O95" s="270">
        <f>+INDEX('Charges_NonSlice with Prev LS'!$AB$4:$AB$137,MATCH($A95,'Charges_NonSlice with Prev LS'!$AC$4:$AC$137,0),1)</f>
        <v>7.2058730405709204E-2</v>
      </c>
      <c r="P95" s="256">
        <f>+INDEX('Charges_NonSlice with Prev LS'!$AA$4:$AA$137,MATCH($A95,'Charges_NonSlice with Prev LS'!$AC$4:$AC$137,0),1)</f>
        <v>36.019845777269445</v>
      </c>
      <c r="Q95" s="172">
        <f>+INDEX('Charges_NonSlice with Prev LS'!$Z$4:$Z$137,MATCH($A95,'Charges_NonSlice with Prev LS'!$AC$4:$AC$137,0),1)/1000</f>
        <v>657.19429355660714</v>
      </c>
      <c r="R95" s="172">
        <f>+SUM(Q$5:Q95)</f>
        <v>37587.177314206543</v>
      </c>
      <c r="T95" t="str">
        <f ca="1">+INDEX('Charges_NonSlice &amp; Excl LS'!$C$4:$C$137,MATCH($A95,'Charges_NonSlice &amp; Excl LS'!$AC$4:$AC$137,0),1)</f>
        <v>Eatonville, City of</v>
      </c>
      <c r="U95" s="270">
        <f ca="1">+INDEX('Charges_NonSlice &amp; Excl LS'!$AB$4:$AB$137,MATCH($A95,'Charges_NonSlice &amp; Excl LS'!$AC$4:$AC$137,0),1)</f>
        <v>7.296466461007127E-2</v>
      </c>
      <c r="V95" s="256">
        <f ca="1">+INDEX('Charges_NonSlice &amp; Excl LS'!$AA$4:$AA$137,MATCH($A95,'Charges_NonSlice &amp; Excl LS'!$AC$4:$AC$137,0),1)</f>
        <v>37.038246569712655</v>
      </c>
      <c r="W95" s="172">
        <f ca="1">+INDEX('Charges_NonSlice &amp; Excl LS'!$Z$4:$Z$137,MATCH($A95,'Charges_NonSlice &amp; Excl LS'!$AC$4:$AC$137,0),1)/1000</f>
        <v>29.136223854000001</v>
      </c>
      <c r="X95" s="172">
        <f ca="1">+SUM(W$5:W95)</f>
        <v>35932.668242963191</v>
      </c>
      <c r="Z95" t="str">
        <f>+INDEX(Charges_NonSlice!$C$4:$C$137,MATCH($A95,Charges_NonSlice!$AC$4:$AC$137,0),1)</f>
        <v>Inland P &amp; L</v>
      </c>
      <c r="AA95" s="270">
        <f t="shared" si="8"/>
        <v>6.9310922894517013E-2</v>
      </c>
      <c r="AB95" s="256">
        <f>+INDEX(Charges_NonSlice!$AA$4:$AA$137,MATCH($A95,Charges_NonSlice!$AC$4:$AC$137,0),1)</f>
        <v>33.134061422843907</v>
      </c>
      <c r="AC95" s="277">
        <f t="shared" si="9"/>
        <v>30.986367681677969</v>
      </c>
      <c r="AE95" s="278" t="s">
        <v>80</v>
      </c>
      <c r="AF95" s="279">
        <v>31.784924784557909</v>
      </c>
    </row>
    <row r="96" spans="1:32" x14ac:dyDescent="0.25">
      <c r="A96">
        <f t="shared" si="7"/>
        <v>92</v>
      </c>
      <c r="B96" t="str">
        <f>+INDEX('Charges_Including Slice and LS'!$C$4:$C$137,MATCH($A96,'Charges_Including Slice and LS'!$AC$4:$AC$137,0),1)</f>
        <v>Inland P &amp; L</v>
      </c>
      <c r="C96" s="270">
        <f>+INDEX('Charges_Including Slice and LS'!$AB$4:$AB$137,MATCH($A96,'Charges_Including Slice and LS'!$AC$4:$AC$137,0),1)</f>
        <v>5.4713466753601114E-2</v>
      </c>
      <c r="D96" s="256">
        <f>+INDEX('Charges_Including Slice and LS'!$AA$4:$AA$137,MATCH($A96,'Charges_Including Slice and LS'!$AC$4:$AC$137,0),1)</f>
        <v>33.134061422843907</v>
      </c>
      <c r="E96" s="172">
        <f>+INDEX('Charges_Including Slice and LS'!$Z$4:$Z$137,MATCH($A96,'Charges_Including Slice and LS'!$AC$4:$AC$137,0),1)/1000</f>
        <v>972.43122620590566</v>
      </c>
      <c r="F96" s="172">
        <f>+SUM(E$5:E96)</f>
        <v>50341.158571213193</v>
      </c>
      <c r="H96" t="str">
        <f>+INDEX(Charges_NonSlice!$C$4:$C$137,MATCH($A96,Charges_NonSlice!$AC$4:$AC$137,0),1)</f>
        <v>Elmhurst Mutual P &amp; L</v>
      </c>
      <c r="I96" s="270">
        <f>+INDEX(Charges_NonSlice!$AB$4:$AB$137,MATCH($A96,Charges_NonSlice!$AC$4:$AC$137,0),1)</f>
        <v>5.3113644855076636E-2</v>
      </c>
      <c r="J96" s="256">
        <f>+INDEX(Charges_NonSlice!$AA$4:$AA$137,MATCH($A96,Charges_NonSlice!$AC$4:$AC$137,0),1)</f>
        <v>36.61798294865838</v>
      </c>
      <c r="K96" s="172">
        <f>+INDEX(Charges_NonSlice!$Z$4:$Z$137,MATCH($A96,Charges_NonSlice!$AC$4:$AC$137,0),1)/1000</f>
        <v>281.30406265786047</v>
      </c>
      <c r="L96" s="172">
        <f>+SUM(K$5:K96)</f>
        <v>36341.55742882398</v>
      </c>
      <c r="N96" t="str">
        <f ca="1">+INDEX('Charges_NonSlice &amp; Excl LS'!$C$4:$C$137,MATCH($A96,'Charges_NonSlice &amp; Excl LS'!$AC$4:$AC$137,0),1)</f>
        <v>Forest Grove, City of</v>
      </c>
      <c r="O96" s="270">
        <f>+INDEX('Charges_NonSlice with Prev LS'!$AB$4:$AB$137,MATCH($A96,'Charges_NonSlice with Prev LS'!$AC$4:$AC$137,0),1)</f>
        <v>7.1951841184314969E-2</v>
      </c>
      <c r="P96" s="256">
        <f>+INDEX('Charges_NonSlice with Prev LS'!$AA$4:$AA$137,MATCH($A96,'Charges_NonSlice with Prev LS'!$AC$4:$AC$137,0),1)</f>
        <v>34.890829450378106</v>
      </c>
      <c r="Q96" s="172">
        <f>+INDEX('Charges_NonSlice with Prev LS'!$Z$4:$Z$137,MATCH($A96,'Charges_NonSlice with Prev LS'!$AC$4:$AC$137,0),1)/1000</f>
        <v>73.61930018399994</v>
      </c>
      <c r="R96" s="172">
        <f>+SUM(Q$5:Q96)</f>
        <v>37660.796614390543</v>
      </c>
      <c r="T96" t="str">
        <f ca="1">+INDEX('Charges_NonSlice &amp; Excl LS'!$C$4:$C$137,MATCH($A96,'Charges_NonSlice &amp; Excl LS'!$AC$4:$AC$137,0),1)</f>
        <v>Forest Grove, City of</v>
      </c>
      <c r="U96" s="270">
        <f ca="1">+INDEX('Charges_NonSlice &amp; Excl LS'!$AB$4:$AB$137,MATCH($A96,'Charges_NonSlice &amp; Excl LS'!$AC$4:$AC$137,0),1)</f>
        <v>7.295035809628321E-2</v>
      </c>
      <c r="V96" s="256">
        <f ca="1">+INDEX('Charges_NonSlice &amp; Excl LS'!$AA$4:$AA$137,MATCH($A96,'Charges_NonSlice &amp; Excl LS'!$AC$4:$AC$137,0),1)</f>
        <v>36.40590450425303</v>
      </c>
      <c r="W96" s="172">
        <f ca="1">+INDEX('Charges_NonSlice &amp; Excl LS'!$Z$4:$Z$137,MATCH($A96,'Charges_NonSlice &amp; Excl LS'!$AC$4:$AC$137,0),1)/1000</f>
        <v>232.08995830816798</v>
      </c>
      <c r="X96" s="172">
        <f ca="1">+SUM(W$5:W96)</f>
        <v>36164.758201271361</v>
      </c>
      <c r="Z96" t="str">
        <f>+INDEX(Charges_NonSlice!$C$4:$C$137,MATCH($A96,Charges_NonSlice!$AC$4:$AC$137,0),1)</f>
        <v>Elmhurst Mutual P &amp; L</v>
      </c>
      <c r="AA96" s="270">
        <f t="shared" si="8"/>
        <v>6.902696577298828E-2</v>
      </c>
      <c r="AB96" s="256">
        <f>+INDEX(Charges_NonSlice!$AA$4:$AA$137,MATCH($A96,Charges_NonSlice!$AC$4:$AC$137,0),1)</f>
        <v>36.61798294865838</v>
      </c>
      <c r="AC96" s="277">
        <f t="shared" si="9"/>
        <v>34.253563400227961</v>
      </c>
      <c r="AE96" s="278" t="s">
        <v>130</v>
      </c>
      <c r="AF96" s="279">
        <v>33.012392258718059</v>
      </c>
    </row>
    <row r="97" spans="1:32" x14ac:dyDescent="0.25">
      <c r="A97">
        <f t="shared" si="7"/>
        <v>93</v>
      </c>
      <c r="B97" t="str">
        <f>+INDEX('Charges_Including Slice and LS'!$C$4:$C$137,MATCH($A97,'Charges_Including Slice and LS'!$AC$4:$AC$137,0),1)</f>
        <v>Elmhurst Mutual P &amp; L</v>
      </c>
      <c r="C97" s="270">
        <f>+INDEX('Charges_Including Slice and LS'!$AB$4:$AB$137,MATCH($A97,'Charges_Including Slice and LS'!$AC$4:$AC$137,0),1)</f>
        <v>5.3113644855076636E-2</v>
      </c>
      <c r="D97" s="256">
        <f>+INDEX('Charges_Including Slice and LS'!$AA$4:$AA$137,MATCH($A97,'Charges_Including Slice and LS'!$AC$4:$AC$137,0),1)</f>
        <v>36.61798294865838</v>
      </c>
      <c r="E97" s="172">
        <f>+INDEX('Charges_Including Slice and LS'!$Z$4:$Z$137,MATCH($A97,'Charges_Including Slice and LS'!$AC$4:$AC$137,0),1)/1000</f>
        <v>281.30406265786047</v>
      </c>
      <c r="F97" s="172">
        <f>+SUM(E$5:E97)</f>
        <v>50622.462633871051</v>
      </c>
      <c r="H97" t="str">
        <f>+INDEX(Charges_NonSlice!$C$4:$C$137,MATCH($A97,Charges_NonSlice!$AC$4:$AC$137,0),1)</f>
        <v>Eatonville, City of</v>
      </c>
      <c r="I97" s="270">
        <f>+INDEX(Charges_NonSlice!$AB$4:$AB$137,MATCH($A97,Charges_NonSlice!$AC$4:$AC$137,0),1)</f>
        <v>5.2505770614358571E-2</v>
      </c>
      <c r="J97" s="256">
        <f>+INDEX(Charges_NonSlice!$AA$4:$AA$137,MATCH($A97,Charges_NonSlice!$AC$4:$AC$137,0),1)</f>
        <v>37.395706447586399</v>
      </c>
      <c r="K97" s="172">
        <f>+INDEX(Charges_NonSlice!$Z$4:$Z$137,MATCH($A97,Charges_NonSlice!$AC$4:$AC$137,0),1)/1000</f>
        <v>29.125022068581266</v>
      </c>
      <c r="L97" s="172">
        <f>+SUM(K$5:K97)</f>
        <v>36370.682450892564</v>
      </c>
      <c r="N97" t="str">
        <f ca="1">+INDEX('Charges_NonSlice &amp; Excl LS'!$C$4:$C$137,MATCH($A97,'Charges_NonSlice &amp; Excl LS'!$AC$4:$AC$137,0),1)</f>
        <v>Ohop Mutual Light Company</v>
      </c>
      <c r="O97" s="270">
        <f>+INDEX('Charges_NonSlice with Prev LS'!$AB$4:$AB$137,MATCH($A97,'Charges_NonSlice with Prev LS'!$AC$4:$AC$137,0),1)</f>
        <v>7.1460552432565994E-2</v>
      </c>
      <c r="P97" s="256">
        <f>+INDEX('Charges_NonSlice with Prev LS'!$AA$4:$AA$137,MATCH($A97,'Charges_NonSlice with Prev LS'!$AC$4:$AC$137,0),1)</f>
        <v>38.990539886474686</v>
      </c>
      <c r="Q97" s="172">
        <f>+INDEX('Charges_NonSlice with Prev LS'!$Z$4:$Z$137,MATCH($A97,'Charges_NonSlice with Prev LS'!$AC$4:$AC$137,0),1)/1000</f>
        <v>19.064260041726289</v>
      </c>
      <c r="R97" s="172">
        <f>+SUM(Q$5:Q97)</f>
        <v>37679.86087443227</v>
      </c>
      <c r="T97" t="str">
        <f ca="1">+INDEX('Charges_NonSlice &amp; Excl LS'!$C$4:$C$137,MATCH($A97,'Charges_NonSlice &amp; Excl LS'!$AC$4:$AC$137,0),1)</f>
        <v>Ohop Mutual Light Company</v>
      </c>
      <c r="U97" s="270">
        <f ca="1">+INDEX('Charges_NonSlice &amp; Excl LS'!$AB$4:$AB$137,MATCH($A97,'Charges_NonSlice &amp; Excl LS'!$AC$4:$AC$137,0),1)</f>
        <v>7.2890020673668635E-2</v>
      </c>
      <c r="V97" s="256">
        <f ca="1">+INDEX('Charges_NonSlice &amp; Excl LS'!$AA$4:$AA$137,MATCH($A97,'Charges_NonSlice &amp; Excl LS'!$AC$4:$AC$137,0),1)</f>
        <v>34.246831971802592</v>
      </c>
      <c r="W97" s="172">
        <f ca="1">+INDEX('Charges_NonSlice &amp; Excl LS'!$Z$4:$Z$137,MATCH($A97,'Charges_NonSlice &amp; Excl LS'!$AC$4:$AC$137,0),1)/1000</f>
        <v>85.813846677360004</v>
      </c>
      <c r="X97" s="172">
        <f ca="1">+SUM(W$5:W97)</f>
        <v>36250.572047948721</v>
      </c>
      <c r="Z97" t="str">
        <f>+INDEX(Charges_NonSlice!$C$4:$C$137,MATCH($A97,Charges_NonSlice!$AC$4:$AC$137,0),1)</f>
        <v>Eatonville, City of</v>
      </c>
      <c r="AA97" s="270">
        <f t="shared" si="8"/>
        <v>4.8882854984366508E-2</v>
      </c>
      <c r="AB97" s="256">
        <f>+INDEX(Charges_NonSlice!$AA$4:$AA$137,MATCH($A97,Charges_NonSlice!$AC$4:$AC$137,0),1)</f>
        <v>37.395706447586399</v>
      </c>
      <c r="AC97" s="277">
        <f t="shared" si="9"/>
        <v>35.652891330885353</v>
      </c>
      <c r="AE97" s="278" t="s">
        <v>105</v>
      </c>
      <c r="AF97" s="279">
        <v>33.693694057090035</v>
      </c>
    </row>
    <row r="98" spans="1:32" x14ac:dyDescent="0.25">
      <c r="A98">
        <f t="shared" si="7"/>
        <v>94</v>
      </c>
      <c r="B98" t="str">
        <f>+INDEX('Charges_Including Slice and LS'!$C$4:$C$137,MATCH($A98,'Charges_Including Slice and LS'!$AC$4:$AC$137,0),1)</f>
        <v>Eatonville, City of</v>
      </c>
      <c r="C98" s="270">
        <f>+INDEX('Charges_Including Slice and LS'!$AB$4:$AB$137,MATCH($A98,'Charges_Including Slice and LS'!$AC$4:$AC$137,0),1)</f>
        <v>5.2505770614358571E-2</v>
      </c>
      <c r="D98" s="256">
        <f>+INDEX('Charges_Including Slice and LS'!$AA$4:$AA$137,MATCH($A98,'Charges_Including Slice and LS'!$AC$4:$AC$137,0),1)</f>
        <v>37.395706447586399</v>
      </c>
      <c r="E98" s="172">
        <f>+INDEX('Charges_Including Slice and LS'!$Z$4:$Z$137,MATCH($A98,'Charges_Including Slice and LS'!$AC$4:$AC$137,0),1)/1000</f>
        <v>29.125022068581266</v>
      </c>
      <c r="F98" s="172">
        <f>+SUM(E$5:E98)</f>
        <v>50651.587655939635</v>
      </c>
      <c r="H98" t="str">
        <f>+INDEX(Charges_NonSlice!$C$4:$C$137,MATCH($A98,Charges_NonSlice!$AC$4:$AC$137,0),1)</f>
        <v>Richland, City of</v>
      </c>
      <c r="I98" s="270">
        <f>+INDEX(Charges_NonSlice!$AB$4:$AB$137,MATCH($A98,Charges_NonSlice!$AC$4:$AC$137,0),1)</f>
        <v>5.2443342340957599E-2</v>
      </c>
      <c r="J98" s="256">
        <f>+INDEX(Charges_NonSlice!$AA$4:$AA$137,MATCH($A98,Charges_NonSlice!$AC$4:$AC$137,0),1)</f>
        <v>36.133327583693358</v>
      </c>
      <c r="K98" s="172">
        <f>+INDEX(Charges_NonSlice!$Z$4:$Z$137,MATCH($A98,Charges_NonSlice!$AC$4:$AC$137,0),1)/1000</f>
        <v>950.50562712014278</v>
      </c>
      <c r="L98" s="172">
        <f>+SUM(K$5:K98)</f>
        <v>37321.188078012703</v>
      </c>
      <c r="N98" t="str">
        <f ca="1">+INDEX('Charges_NonSlice &amp; Excl LS'!$C$4:$C$137,MATCH($A98,'Charges_NonSlice &amp; Excl LS'!$AC$4:$AC$137,0),1)</f>
        <v>Klickitat County PUD #1</v>
      </c>
      <c r="O98" s="270">
        <f>+INDEX('Charges_NonSlice with Prev LS'!$AB$4:$AB$137,MATCH($A98,'Charges_NonSlice with Prev LS'!$AC$4:$AC$137,0),1)</f>
        <v>7.1198768421512515E-2</v>
      </c>
      <c r="P98" s="256">
        <f>+INDEX('Charges_NonSlice with Prev LS'!$AA$4:$AA$137,MATCH($A98,'Charges_NonSlice with Prev LS'!$AC$4:$AC$137,0),1)</f>
        <v>38.821349779813225</v>
      </c>
      <c r="Q98" s="172">
        <f>+INDEX('Charges_NonSlice with Prev LS'!$Z$4:$Z$137,MATCH($A98,'Charges_NonSlice with Prev LS'!$AC$4:$AC$137,0),1)/1000</f>
        <v>22.597753045234761</v>
      </c>
      <c r="R98" s="172">
        <f>+SUM(Q$5:Q98)</f>
        <v>37702.458627477507</v>
      </c>
      <c r="T98" t="str">
        <f ca="1">+INDEX('Charges_NonSlice &amp; Excl LS'!$C$4:$C$137,MATCH($A98,'Charges_NonSlice &amp; Excl LS'!$AC$4:$AC$137,0),1)</f>
        <v>Klickitat County PUD #1</v>
      </c>
      <c r="U98" s="270">
        <f ca="1">+INDEX('Charges_NonSlice &amp; Excl LS'!$AB$4:$AB$137,MATCH($A98,'Charges_NonSlice &amp; Excl LS'!$AC$4:$AC$137,0),1)</f>
        <v>7.2846195521879556E-2</v>
      </c>
      <c r="V98" s="256">
        <f ca="1">+INDEX('Charges_NonSlice &amp; Excl LS'!$AA$4:$AA$137,MATCH($A98,'Charges_NonSlice &amp; Excl LS'!$AC$4:$AC$137,0),1)</f>
        <v>30.190701134946647</v>
      </c>
      <c r="W98" s="172">
        <f ca="1">+INDEX('Charges_NonSlice &amp; Excl LS'!$Z$4:$Z$137,MATCH($A98,'Charges_NonSlice &amp; Excl LS'!$AC$4:$AC$137,0),1)/1000</f>
        <v>173.82364454203199</v>
      </c>
      <c r="X98" s="172">
        <f ca="1">+SUM(W$5:W98)</f>
        <v>36424.395692490754</v>
      </c>
      <c r="Z98" t="str">
        <f>+INDEX(Charges_NonSlice!$C$4:$C$137,MATCH($A98,Charges_NonSlice!$AC$4:$AC$137,0),1)</f>
        <v>Richland, City of</v>
      </c>
      <c r="AA98" s="270">
        <f t="shared" si="8"/>
        <v>7.4004051051376862E-2</v>
      </c>
      <c r="AB98" s="256">
        <f>+INDEX(Charges_NonSlice!$AA$4:$AA$137,MATCH($A98,Charges_NonSlice!$AC$4:$AC$137,0),1)</f>
        <v>36.133327583693358</v>
      </c>
      <c r="AC98" s="277">
        <f t="shared" si="9"/>
        <v>33.643567310869351</v>
      </c>
      <c r="AE98" s="278" t="s">
        <v>110</v>
      </c>
      <c r="AF98" s="279">
        <v>29.778396398868779</v>
      </c>
    </row>
    <row r="99" spans="1:32" x14ac:dyDescent="0.25">
      <c r="A99">
        <f t="shared" si="7"/>
        <v>95</v>
      </c>
      <c r="B99" t="str">
        <f>+INDEX('Charges_Including Slice and LS'!$C$4:$C$137,MATCH($A99,'Charges_Including Slice and LS'!$AC$4:$AC$137,0),1)</f>
        <v>Richland, City of</v>
      </c>
      <c r="C99" s="270">
        <f>+INDEX('Charges_Including Slice and LS'!$AB$4:$AB$137,MATCH($A99,'Charges_Including Slice and LS'!$AC$4:$AC$137,0),1)</f>
        <v>5.2443342340957599E-2</v>
      </c>
      <c r="D99" s="256">
        <f>+INDEX('Charges_Including Slice and LS'!$AA$4:$AA$137,MATCH($A99,'Charges_Including Slice and LS'!$AC$4:$AC$137,0),1)</f>
        <v>36.133327583693358</v>
      </c>
      <c r="E99" s="172">
        <f>+INDEX('Charges_Including Slice and LS'!$Z$4:$Z$137,MATCH($A99,'Charges_Including Slice and LS'!$AC$4:$AC$137,0),1)/1000</f>
        <v>950.50562712014278</v>
      </c>
      <c r="F99" s="172">
        <f>+SUM(E$5:E99)</f>
        <v>51602.093283059774</v>
      </c>
      <c r="H99" t="str">
        <f>+INDEX(Charges_NonSlice!$C$4:$C$137,MATCH($A99,Charges_NonSlice!$AC$4:$AC$137,0),1)</f>
        <v>Rupert, City of</v>
      </c>
      <c r="I99" s="270">
        <f>+INDEX(Charges_NonSlice!$AB$4:$AB$137,MATCH($A99,Charges_NonSlice!$AC$4:$AC$137,0),1)</f>
        <v>5.2323422338827141E-2</v>
      </c>
      <c r="J99" s="256">
        <f>+INDEX(Charges_NonSlice!$AA$4:$AA$137,MATCH($A99,Charges_NonSlice!$AC$4:$AC$137,0),1)</f>
        <v>35.937431554371265</v>
      </c>
      <c r="K99" s="172">
        <f>+INDEX(Charges_NonSlice!$Z$4:$Z$137,MATCH($A99,Charges_NonSlice!$AC$4:$AC$137,0),1)/1000</f>
        <v>85.883623192908274</v>
      </c>
      <c r="L99" s="172">
        <f>+SUM(K$5:K99)</f>
        <v>37407.071701205612</v>
      </c>
      <c r="N99" t="str">
        <f ca="1">+INDEX('Charges_NonSlice &amp; Excl LS'!$C$4:$C$137,MATCH($A99,'Charges_NonSlice &amp; Excl LS'!$AC$4:$AC$137,0),1)</f>
        <v>Albion, City of</v>
      </c>
      <c r="O99" s="270">
        <f>+INDEX('Charges_NonSlice with Prev LS'!$AB$4:$AB$137,MATCH($A99,'Charges_NonSlice with Prev LS'!$AC$4:$AC$137,0),1)</f>
        <v>7.0768558411328897E-2</v>
      </c>
      <c r="P99" s="256">
        <f>+INDEX('Charges_NonSlice with Prev LS'!$AA$4:$AA$137,MATCH($A99,'Charges_NonSlice with Prev LS'!$AC$4:$AC$137,0),1)</f>
        <v>36.06771051419463</v>
      </c>
      <c r="Q99" s="172">
        <f>+INDEX('Charges_NonSlice with Prev LS'!$Z$4:$Z$137,MATCH($A99,'Charges_NonSlice with Prev LS'!$AC$4:$AC$137,0),1)/1000</f>
        <v>0.94305500235342032</v>
      </c>
      <c r="R99" s="172">
        <f>+SUM(Q$5:Q99)</f>
        <v>37703.40168247986</v>
      </c>
      <c r="T99" t="str">
        <f ca="1">+INDEX('Charges_NonSlice &amp; Excl LS'!$C$4:$C$137,MATCH($A99,'Charges_NonSlice &amp; Excl LS'!$AC$4:$AC$137,0),1)</f>
        <v>Albion, City of</v>
      </c>
      <c r="U99" s="270">
        <f ca="1">+INDEX('Charges_NonSlice &amp; Excl LS'!$AB$4:$AB$137,MATCH($A99,'Charges_NonSlice &amp; Excl LS'!$AC$4:$AC$137,0),1)</f>
        <v>7.2795668113226547E-2</v>
      </c>
      <c r="V99" s="256">
        <f ca="1">+INDEX('Charges_NonSlice &amp; Excl LS'!$AA$4:$AA$137,MATCH($A99,'Charges_NonSlice &amp; Excl LS'!$AC$4:$AC$137,0),1)</f>
        <v>37.311638464360747</v>
      </c>
      <c r="W99" s="172">
        <f ca="1">+INDEX('Charges_NonSlice &amp; Excl LS'!$Z$4:$Z$137,MATCH($A99,'Charges_NonSlice &amp; Excl LS'!$AC$4:$AC$137,0),1)/1000</f>
        <v>3.4595432112960003</v>
      </c>
      <c r="X99" s="172">
        <f ca="1">+SUM(W$5:W99)</f>
        <v>36427.855235702053</v>
      </c>
      <c r="Z99" t="str">
        <f>+INDEX(Charges_NonSlice!$C$4:$C$137,MATCH($A99,Charges_NonSlice!$AC$4:$AC$137,0),1)</f>
        <v>Rupert, City of</v>
      </c>
      <c r="AA99" s="270">
        <f t="shared" si="8"/>
        <v>4.6421834003909979E-2</v>
      </c>
      <c r="AB99" s="256">
        <f>+INDEX(Charges_NonSlice!$AA$4:$AA$137,MATCH($A99,Charges_NonSlice!$AC$4:$AC$137,0),1)</f>
        <v>35.937431554371265</v>
      </c>
      <c r="AC99" s="277">
        <f t="shared" si="9"/>
        <v>34.343159122420396</v>
      </c>
      <c r="AE99" s="278" t="s">
        <v>123</v>
      </c>
      <c r="AF99" s="279">
        <v>29.723794754592671</v>
      </c>
    </row>
    <row r="100" spans="1:32" x14ac:dyDescent="0.25">
      <c r="A100">
        <f t="shared" si="7"/>
        <v>96</v>
      </c>
      <c r="B100" t="str">
        <f>+INDEX('Charges_Including Slice and LS'!$C$4:$C$137,MATCH($A100,'Charges_Including Slice and LS'!$AC$4:$AC$137,0),1)</f>
        <v>Rupert, City of</v>
      </c>
      <c r="C100" s="270">
        <f>+INDEX('Charges_Including Slice and LS'!$AB$4:$AB$137,MATCH($A100,'Charges_Including Slice and LS'!$AC$4:$AC$137,0),1)</f>
        <v>5.2323422338827141E-2</v>
      </c>
      <c r="D100" s="256">
        <f>+INDEX('Charges_Including Slice and LS'!$AA$4:$AA$137,MATCH($A100,'Charges_Including Slice and LS'!$AC$4:$AC$137,0),1)</f>
        <v>35.937431554371265</v>
      </c>
      <c r="E100" s="172">
        <f>+INDEX('Charges_Including Slice and LS'!$Z$4:$Z$137,MATCH($A100,'Charges_Including Slice and LS'!$AC$4:$AC$137,0),1)/1000</f>
        <v>85.883623192908274</v>
      </c>
      <c r="F100" s="172">
        <f>+SUM(E$5:E100)</f>
        <v>51687.976906252683</v>
      </c>
      <c r="H100" t="str">
        <f>+INDEX(Charges_NonSlice!$C$4:$C$137,MATCH($A100,Charges_NonSlice!$AC$4:$AC$137,0),1)</f>
        <v>Mason County PUD #3</v>
      </c>
      <c r="I100" s="270">
        <f>+INDEX(Charges_NonSlice!$AB$4:$AB$137,MATCH($A100,Charges_NonSlice!$AC$4:$AC$137,0),1)</f>
        <v>5.2047546245550524E-2</v>
      </c>
      <c r="J100" s="256">
        <f>+INDEX(Charges_NonSlice!$AA$4:$AA$137,MATCH($A100,Charges_NonSlice!$AC$4:$AC$137,0),1)</f>
        <v>34.570322605188622</v>
      </c>
      <c r="K100" s="172">
        <f>+INDEX(Charges_NonSlice!$Z$4:$Z$137,MATCH($A100,Charges_NonSlice!$AC$4:$AC$137,0),1)/1000</f>
        <v>713.05280363647898</v>
      </c>
      <c r="L100" s="172">
        <f>+SUM(K$5:K100)</f>
        <v>38120.12450484209</v>
      </c>
      <c r="N100" t="str">
        <f ca="1">+INDEX('Charges_NonSlice &amp; Excl LS'!$C$4:$C$137,MATCH($A100,'Charges_NonSlice &amp; Excl LS'!$AC$4:$AC$137,0),1)</f>
        <v>McMinnville, City of</v>
      </c>
      <c r="O100" s="270">
        <f>+INDEX('Charges_NonSlice with Prev LS'!$AB$4:$AB$137,MATCH($A100,'Charges_NonSlice with Prev LS'!$AC$4:$AC$137,0),1)</f>
        <v>7.0728725893128397E-2</v>
      </c>
      <c r="P100" s="256">
        <f>+INDEX('Charges_NonSlice with Prev LS'!$AA$4:$AA$137,MATCH($A100,'Charges_NonSlice with Prev LS'!$AC$4:$AC$137,0),1)</f>
        <v>28.418673984565483</v>
      </c>
      <c r="Q100" s="172">
        <f>+INDEX('Charges_NonSlice with Prev LS'!$Z$4:$Z$137,MATCH($A100,'Charges_NonSlice with Prev LS'!$AC$4:$AC$137,0),1)/1000</f>
        <v>334.4217947717342</v>
      </c>
      <c r="R100" s="172">
        <f>+SUM(Q$5:Q100)</f>
        <v>38037.823477251593</v>
      </c>
      <c r="T100" t="str">
        <f ca="1">+INDEX('Charges_NonSlice &amp; Excl LS'!$C$4:$C$137,MATCH($A100,'Charges_NonSlice &amp; Excl LS'!$AC$4:$AC$137,0),1)</f>
        <v>McMinnville, City of</v>
      </c>
      <c r="U100" s="270">
        <f ca="1">+INDEX('Charges_NonSlice &amp; Excl LS'!$AB$4:$AB$137,MATCH($A100,'Charges_NonSlice &amp; Excl LS'!$AC$4:$AC$137,0),1)</f>
        <v>7.2288740296315518E-2</v>
      </c>
      <c r="V100" s="256">
        <f ca="1">+INDEX('Charges_NonSlice &amp; Excl LS'!$AA$4:$AA$137,MATCH($A100,'Charges_NonSlice &amp; Excl LS'!$AC$4:$AC$137,0),1)</f>
        <v>35.307415871265597</v>
      </c>
      <c r="W100" s="172">
        <f ca="1">+INDEX('Charges_NonSlice &amp; Excl LS'!$Z$4:$Z$137,MATCH($A100,'Charges_NonSlice &amp; Excl LS'!$AC$4:$AC$137,0),1)/1000</f>
        <v>767.00035855828799</v>
      </c>
      <c r="X100" s="172">
        <f ca="1">+SUM(W$5:W100)</f>
        <v>37194.855594260342</v>
      </c>
      <c r="Z100" t="str">
        <f>+INDEX(Charges_NonSlice!$C$4:$C$137,MATCH($A100,Charges_NonSlice!$AC$4:$AC$137,0),1)</f>
        <v>Mason County PUD #3</v>
      </c>
      <c r="AA100" s="270">
        <f t="shared" si="8"/>
        <v>3.7838917024868524E-2</v>
      </c>
      <c r="AB100" s="256">
        <f>+INDEX(Charges_NonSlice!$AA$4:$AA$137,MATCH($A100,Charges_NonSlice!$AC$4:$AC$137,0),1)</f>
        <v>34.570322605188622</v>
      </c>
      <c r="AC100" s="277">
        <f t="shared" si="9"/>
        <v>33.309911623173647</v>
      </c>
      <c r="AE100" s="278" t="s">
        <v>135</v>
      </c>
      <c r="AF100" s="279">
        <v>33.887307404901449</v>
      </c>
    </row>
    <row r="101" spans="1:32" x14ac:dyDescent="0.25">
      <c r="A101">
        <f t="shared" si="7"/>
        <v>97</v>
      </c>
      <c r="B101" t="str">
        <f>+INDEX('Charges_Including Slice and LS'!$C$4:$C$137,MATCH($A101,'Charges_Including Slice and LS'!$AC$4:$AC$137,0),1)</f>
        <v>Mason County PUD #3</v>
      </c>
      <c r="C101" s="270">
        <f>+INDEX('Charges_Including Slice and LS'!$AB$4:$AB$137,MATCH($A101,'Charges_Including Slice and LS'!$AC$4:$AC$137,0),1)</f>
        <v>5.2047546245550524E-2</v>
      </c>
      <c r="D101" s="256">
        <f>+INDEX('Charges_Including Slice and LS'!$AA$4:$AA$137,MATCH($A101,'Charges_Including Slice and LS'!$AC$4:$AC$137,0),1)</f>
        <v>34.570322605188622</v>
      </c>
      <c r="E101" s="172">
        <f>+INDEX('Charges_Including Slice and LS'!$Z$4:$Z$137,MATCH($A101,'Charges_Including Slice and LS'!$AC$4:$AC$137,0),1)/1000</f>
        <v>713.05280363647898</v>
      </c>
      <c r="F101" s="172">
        <f>+SUM(E$5:E101)</f>
        <v>52401.029709889161</v>
      </c>
      <c r="H101" t="str">
        <f>+INDEX(Charges_NonSlice!$C$4:$C$137,MATCH($A101,Charges_NonSlice!$AC$4:$AC$137,0),1)</f>
        <v>Minidoka, City of</v>
      </c>
      <c r="I101" s="270">
        <f>+INDEX(Charges_NonSlice!$AB$4:$AB$137,MATCH($A101,Charges_NonSlice!$AC$4:$AC$137,0),1)</f>
        <v>5.2027015327410275E-2</v>
      </c>
      <c r="J101" s="256">
        <f>+INDEX(Charges_NonSlice!$AA$4:$AA$137,MATCH($A101,Charges_NonSlice!$AC$4:$AC$137,0),1)</f>
        <v>35.436421385250661</v>
      </c>
      <c r="K101" s="172">
        <f>+INDEX(Charges_NonSlice!$Z$4:$Z$137,MATCH($A101,Charges_NonSlice!$AC$4:$AC$137,0),1)/1000</f>
        <v>0.94305500235342032</v>
      </c>
      <c r="L101" s="172">
        <f>+SUM(K$5:K101)</f>
        <v>38121.067559844443</v>
      </c>
      <c r="N101" t="str">
        <f ca="1">+INDEX('Charges_NonSlice &amp; Excl LS'!$C$4:$C$137,MATCH($A101,'Charges_NonSlice &amp; Excl LS'!$AC$4:$AC$137,0),1)</f>
        <v>Kittitas County PUD #1</v>
      </c>
      <c r="O101" s="270">
        <f>+INDEX('Charges_NonSlice with Prev LS'!$AB$4:$AB$137,MATCH($A101,'Charges_NonSlice with Prev LS'!$AC$4:$AC$137,0),1)</f>
        <v>7.0712100423570234E-2</v>
      </c>
      <c r="P101" s="256">
        <f>+INDEX('Charges_NonSlice with Prev LS'!$AA$4:$AA$137,MATCH($A101,'Charges_NonSlice with Prev LS'!$AC$4:$AC$137,0),1)</f>
        <v>36.410152482783474</v>
      </c>
      <c r="Q101" s="172">
        <f>+INDEX('Charges_NonSlice with Prev LS'!$Z$4:$Z$137,MATCH($A101,'Charges_NonSlice with Prev LS'!$AC$4:$AC$137,0),1)/1000</f>
        <v>122.73439326818887</v>
      </c>
      <c r="R101" s="172">
        <f>+SUM(Q$5:Q101)</f>
        <v>38160.557870519784</v>
      </c>
      <c r="T101" t="str">
        <f ca="1">+INDEX('Charges_NonSlice &amp; Excl LS'!$C$4:$C$137,MATCH($A101,'Charges_NonSlice &amp; Excl LS'!$AC$4:$AC$137,0),1)</f>
        <v>Kittitas County PUD #1</v>
      </c>
      <c r="U101" s="270">
        <f ca="1">+INDEX('Charges_NonSlice &amp; Excl LS'!$AB$4:$AB$137,MATCH($A101,'Charges_NonSlice &amp; Excl LS'!$AC$4:$AC$137,0),1)</f>
        <v>7.1073231845501933E-2</v>
      </c>
      <c r="V101" s="256">
        <f ca="1">+INDEX('Charges_NonSlice &amp; Excl LS'!$AA$4:$AA$137,MATCH($A101,'Charges_NonSlice &amp; Excl LS'!$AC$4:$AC$137,0),1)</f>
        <v>33.830567098089418</v>
      </c>
      <c r="W101" s="172">
        <f ca="1">+INDEX('Charges_NonSlice &amp; Excl LS'!$Z$4:$Z$137,MATCH($A101,'Charges_NonSlice &amp; Excl LS'!$AC$4:$AC$137,0),1)/1000</f>
        <v>84.396906106775987</v>
      </c>
      <c r="X101" s="172">
        <f ca="1">+SUM(W$5:W101)</f>
        <v>37279.252500367118</v>
      </c>
      <c r="Z101" t="str">
        <f>+INDEX(Charges_NonSlice!$C$4:$C$137,MATCH($A101,Charges_NonSlice!$AC$4:$AC$137,0),1)</f>
        <v>Minidoka, City of</v>
      </c>
      <c r="AA101" s="270">
        <f t="shared" si="8"/>
        <v>4.427919735357233E-2</v>
      </c>
      <c r="AB101" s="256">
        <f>+INDEX(Charges_NonSlice!$AA$4:$AA$137,MATCH($A101,Charges_NonSlice!$AC$4:$AC$137,0),1)</f>
        <v>35.436421385250661</v>
      </c>
      <c r="AC101" s="277">
        <f t="shared" si="9"/>
        <v>33.933857415769808</v>
      </c>
      <c r="AE101" s="278" t="s">
        <v>32</v>
      </c>
      <c r="AF101" s="279">
        <v>36.925723278576385</v>
      </c>
    </row>
    <row r="102" spans="1:32" x14ac:dyDescent="0.25">
      <c r="A102">
        <f t="shared" si="7"/>
        <v>98</v>
      </c>
      <c r="B102" t="str">
        <f>+INDEX('Charges_Including Slice and LS'!$C$4:$C$137,MATCH($A102,'Charges_Including Slice and LS'!$AC$4:$AC$137,0),1)</f>
        <v>Minidoka, City of</v>
      </c>
      <c r="C102" s="270">
        <f>+INDEX('Charges_Including Slice and LS'!$AB$4:$AB$137,MATCH($A102,'Charges_Including Slice and LS'!$AC$4:$AC$137,0),1)</f>
        <v>5.2027015327410275E-2</v>
      </c>
      <c r="D102" s="256">
        <f>+INDEX('Charges_Including Slice and LS'!$AA$4:$AA$137,MATCH($A102,'Charges_Including Slice and LS'!$AC$4:$AC$137,0),1)</f>
        <v>35.436421385250661</v>
      </c>
      <c r="E102" s="172">
        <f>+INDEX('Charges_Including Slice and LS'!$Z$4:$Z$137,MATCH($A102,'Charges_Including Slice and LS'!$AC$4:$AC$137,0),1)/1000</f>
        <v>0.94305500235342032</v>
      </c>
      <c r="F102" s="172">
        <f>+SUM(E$5:E102)</f>
        <v>52401.972764891514</v>
      </c>
      <c r="H102" t="str">
        <f>+INDEX(Charges_NonSlice!$C$4:$C$137,MATCH($A102,Charges_NonSlice!$AC$4:$AC$137,0),1)</f>
        <v>Clallam County PUD #1</v>
      </c>
      <c r="I102" s="270">
        <f>+INDEX(Charges_NonSlice!$AB$4:$AB$137,MATCH($A102,Charges_NonSlice!$AC$4:$AC$137,0),1)</f>
        <v>5.1590765039805753E-2</v>
      </c>
      <c r="J102" s="256">
        <f>+INDEX(Charges_NonSlice!$AA$4:$AA$137,MATCH($A102,Charges_NonSlice!$AC$4:$AC$137,0),1)</f>
        <v>35.332147487106432</v>
      </c>
      <c r="K102" s="172">
        <f>+INDEX(Charges_NonSlice!$Z$4:$Z$137,MATCH($A102,Charges_NonSlice!$AC$4:$AC$137,0),1)/1000</f>
        <v>657.19429355660714</v>
      </c>
      <c r="L102" s="172">
        <f>+SUM(K$5:K102)</f>
        <v>38778.261853401047</v>
      </c>
      <c r="N102" t="str">
        <f ca="1">+INDEX('Charges_NonSlice &amp; Excl LS'!$C$4:$C$137,MATCH($A102,'Charges_NonSlice &amp; Excl LS'!$AC$4:$AC$137,0),1)</f>
        <v>Ravalli County Elec Coop</v>
      </c>
      <c r="O102" s="270">
        <f>+INDEX('Charges_NonSlice with Prev LS'!$AB$4:$AB$137,MATCH($A102,'Charges_NonSlice with Prev LS'!$AC$4:$AC$137,0),1)</f>
        <v>6.9728665823239888E-2</v>
      </c>
      <c r="P102" s="256">
        <f>+INDEX('Charges_NonSlice with Prev LS'!$AA$4:$AA$137,MATCH($A102,'Charges_NonSlice with Prev LS'!$AC$4:$AC$137,0),1)</f>
        <v>29.829232179164151</v>
      </c>
      <c r="Q102" s="172">
        <f>+INDEX('Charges_NonSlice with Prev LS'!$Z$4:$Z$137,MATCH($A102,'Charges_NonSlice with Prev LS'!$AC$4:$AC$137,0),1)/1000</f>
        <v>913.17770674153974</v>
      </c>
      <c r="R102" s="172">
        <f>+SUM(Q$5:Q102)</f>
        <v>39073.735577261323</v>
      </c>
      <c r="T102" t="str">
        <f ca="1">+INDEX('Charges_NonSlice &amp; Excl LS'!$C$4:$C$137,MATCH($A102,'Charges_NonSlice &amp; Excl LS'!$AC$4:$AC$137,0),1)</f>
        <v>Ravalli County Elec Coop</v>
      </c>
      <c r="U102" s="270">
        <f ca="1">+INDEX('Charges_NonSlice &amp; Excl LS'!$AB$4:$AB$137,MATCH($A102,'Charges_NonSlice &amp; Excl LS'!$AC$4:$AC$137,0),1)</f>
        <v>7.0816312490590907E-2</v>
      </c>
      <c r="V102" s="256">
        <f ca="1">+INDEX('Charges_NonSlice &amp; Excl LS'!$AA$4:$AA$137,MATCH($A102,'Charges_NonSlice &amp; Excl LS'!$AC$4:$AC$137,0),1)</f>
        <v>34.249723547202727</v>
      </c>
      <c r="W102" s="172">
        <f ca="1">+INDEX('Charges_NonSlice &amp; Excl LS'!$Z$4:$Z$137,MATCH($A102,'Charges_NonSlice &amp; Excl LS'!$AC$4:$AC$137,0),1)/1000</f>
        <v>161.04664363932</v>
      </c>
      <c r="X102" s="172">
        <f ca="1">+SUM(W$5:W102)</f>
        <v>37440.299144006436</v>
      </c>
      <c r="Z102" t="str">
        <f>+INDEX(Charges_NonSlice!$C$4:$C$137,MATCH($A102,Charges_NonSlice!$AC$4:$AC$137,0),1)</f>
        <v>Clallam County PUD #1</v>
      </c>
      <c r="AA102" s="270">
        <f t="shared" si="8"/>
        <v>5.3947368593939338E-2</v>
      </c>
      <c r="AB102" s="256">
        <f>+INDEX(Charges_NonSlice!$AA$4:$AA$137,MATCH($A102,Charges_NonSlice!$AC$4:$AC$137,0),1)</f>
        <v>35.332147487106432</v>
      </c>
      <c r="AC102" s="277">
        <f t="shared" si="9"/>
        <v>33.523635562791618</v>
      </c>
      <c r="AE102" s="278" t="s">
        <v>124</v>
      </c>
      <c r="AF102" s="279">
        <v>33.521494641791641</v>
      </c>
    </row>
    <row r="103" spans="1:32" x14ac:dyDescent="0.25">
      <c r="A103">
        <f t="shared" si="7"/>
        <v>99</v>
      </c>
      <c r="B103" t="str">
        <f>+INDEX('Charges_Including Slice and LS'!$C$4:$C$137,MATCH($A103,'Charges_Including Slice and LS'!$AC$4:$AC$137,0),1)</f>
        <v>Clallam County PUD #1</v>
      </c>
      <c r="C103" s="270">
        <f>+INDEX('Charges_Including Slice and LS'!$AB$4:$AB$137,MATCH($A103,'Charges_Including Slice and LS'!$AC$4:$AC$137,0),1)</f>
        <v>5.1590765039805753E-2</v>
      </c>
      <c r="D103" s="256">
        <f>+INDEX('Charges_Including Slice and LS'!$AA$4:$AA$137,MATCH($A103,'Charges_Including Slice and LS'!$AC$4:$AC$137,0),1)</f>
        <v>35.332147487106432</v>
      </c>
      <c r="E103" s="172">
        <f>+INDEX('Charges_Including Slice and LS'!$Z$4:$Z$137,MATCH($A103,'Charges_Including Slice and LS'!$AC$4:$AC$137,0),1)/1000</f>
        <v>657.19429355660714</v>
      </c>
      <c r="F103" s="172">
        <f>+SUM(E$5:E103)</f>
        <v>53059.167058448118</v>
      </c>
      <c r="H103" t="str">
        <f>+INDEX(Charges_NonSlice!$C$4:$C$137,MATCH($A103,Charges_NonSlice!$AC$4:$AC$137,0),1)</f>
        <v>Vera Irrigation District</v>
      </c>
      <c r="I103" s="270">
        <f>+INDEX(Charges_NonSlice!$AB$4:$AB$137,MATCH($A103,Charges_NonSlice!$AC$4:$AC$137,0),1)</f>
        <v>5.1291010136329751E-2</v>
      </c>
      <c r="J103" s="256">
        <f>+INDEX(Charges_NonSlice!$AA$4:$AA$137,MATCH($A103,Charges_NonSlice!$AC$4:$AC$137,0),1)</f>
        <v>36.330525173979311</v>
      </c>
      <c r="K103" s="172">
        <f>+INDEX(Charges_NonSlice!$Z$4:$Z$137,MATCH($A103,Charges_NonSlice!$AC$4:$AC$137,0),1)/1000</f>
        <v>254.36358255601363</v>
      </c>
      <c r="L103" s="172">
        <f>+SUM(K$5:K103)</f>
        <v>39032.625435957059</v>
      </c>
      <c r="N103" t="str">
        <f ca="1">+INDEX('Charges_NonSlice &amp; Excl LS'!$C$4:$C$137,MATCH($A103,'Charges_NonSlice &amp; Excl LS'!$AC$4:$AC$137,0),1)</f>
        <v>United Electric Coop</v>
      </c>
      <c r="O103" s="270">
        <f>+INDEX('Charges_NonSlice with Prev LS'!$AB$4:$AB$137,MATCH($A103,'Charges_NonSlice with Prev LS'!$AC$4:$AC$137,0),1)</f>
        <v>6.9131006227062919E-2</v>
      </c>
      <c r="P103" s="256">
        <f>+INDEX('Charges_NonSlice with Prev LS'!$AA$4:$AA$137,MATCH($A103,'Charges_NonSlice with Prev LS'!$AC$4:$AC$137,0),1)</f>
        <v>27.070636379776332</v>
      </c>
      <c r="Q103" s="172">
        <f>+INDEX('Charges_NonSlice with Prev LS'!$Z$4:$Z$137,MATCH($A103,'Charges_NonSlice with Prev LS'!$AC$4:$AC$137,0),1)/1000</f>
        <v>83.110061195030681</v>
      </c>
      <c r="R103" s="172">
        <f>+SUM(Q$5:Q103)</f>
        <v>39156.845638456354</v>
      </c>
      <c r="T103" t="str">
        <f ca="1">+INDEX('Charges_NonSlice &amp; Excl LS'!$C$4:$C$137,MATCH($A103,'Charges_NonSlice &amp; Excl LS'!$AC$4:$AC$137,0),1)</f>
        <v>United Electric Coop</v>
      </c>
      <c r="U103" s="270">
        <f ca="1">+INDEX('Charges_NonSlice &amp; Excl LS'!$AB$4:$AB$137,MATCH($A103,'Charges_NonSlice &amp; Excl LS'!$AC$4:$AC$137,0),1)</f>
        <v>7.0615811819691413E-2</v>
      </c>
      <c r="V103" s="256">
        <f ca="1">+INDEX('Charges_NonSlice &amp; Excl LS'!$AA$4:$AA$137,MATCH($A103,'Charges_NonSlice &amp; Excl LS'!$AC$4:$AC$137,0),1)</f>
        <v>32.496988659052803</v>
      </c>
      <c r="W103" s="172">
        <f ca="1">+INDEX('Charges_NonSlice &amp; Excl LS'!$Z$4:$Z$137,MATCH($A103,'Charges_NonSlice &amp; Excl LS'!$AC$4:$AC$137,0),1)/1000</f>
        <v>260.74160075491199</v>
      </c>
      <c r="X103" s="172">
        <f ca="1">+SUM(W$5:W103)</f>
        <v>37701.040744761347</v>
      </c>
      <c r="Z103" t="str">
        <f>+INDEX(Charges_NonSlice!$C$4:$C$137,MATCH($A103,Charges_NonSlice!$AC$4:$AC$137,0),1)</f>
        <v>Vera Irrigation District</v>
      </c>
      <c r="AA103" s="270">
        <f t="shared" si="8"/>
        <v>3.3161977392304642E-2</v>
      </c>
      <c r="AB103" s="256">
        <f>+INDEX(Charges_NonSlice!$AA$4:$AA$137,MATCH($A103,Charges_NonSlice!$AC$4:$AC$137,0),1)</f>
        <v>36.330525173979311</v>
      </c>
      <c r="AC103" s="277">
        <f t="shared" si="9"/>
        <v>35.164404003404542</v>
      </c>
      <c r="AE103" s="278" t="s">
        <v>43</v>
      </c>
      <c r="AF103" s="279">
        <v>33.671030695712197</v>
      </c>
    </row>
    <row r="104" spans="1:32" x14ac:dyDescent="0.25">
      <c r="A104">
        <f t="shared" si="7"/>
        <v>100</v>
      </c>
      <c r="B104" t="str">
        <f>+INDEX('Charges_Including Slice and LS'!$C$4:$C$137,MATCH($A104,'Charges_Including Slice and LS'!$AC$4:$AC$137,0),1)</f>
        <v>Vera Irrigation District</v>
      </c>
      <c r="C104" s="270">
        <f>+INDEX('Charges_Including Slice and LS'!$AB$4:$AB$137,MATCH($A104,'Charges_Including Slice and LS'!$AC$4:$AC$137,0),1)</f>
        <v>5.1291010136329751E-2</v>
      </c>
      <c r="D104" s="256">
        <f>+INDEX('Charges_Including Slice and LS'!$AA$4:$AA$137,MATCH($A104,'Charges_Including Slice and LS'!$AC$4:$AC$137,0),1)</f>
        <v>36.330525173979311</v>
      </c>
      <c r="E104" s="172">
        <f>+INDEX('Charges_Including Slice and LS'!$Z$4:$Z$137,MATCH($A104,'Charges_Including Slice and LS'!$AC$4:$AC$137,0),1)/1000</f>
        <v>254.36358255601363</v>
      </c>
      <c r="F104" s="172">
        <f>+SUM(E$5:E104)</f>
        <v>53313.53064100413</v>
      </c>
      <c r="H104" t="str">
        <f>+INDEX(Charges_NonSlice!$C$4:$C$137,MATCH($A104,Charges_NonSlice!$AC$4:$AC$137,0),1)</f>
        <v>Mission Valley</v>
      </c>
      <c r="I104" s="270">
        <f>+INDEX(Charges_NonSlice!$AB$4:$AB$137,MATCH($A104,Charges_NonSlice!$AC$4:$AC$137,0),1)</f>
        <v>5.0899192514464842E-2</v>
      </c>
      <c r="J104" s="256">
        <f>+INDEX(Charges_NonSlice!$AA$4:$AA$137,MATCH($A104,Charges_NonSlice!$AC$4:$AC$137,0),1)</f>
        <v>34.395033297103815</v>
      </c>
      <c r="K104" s="172">
        <f>+INDEX(Charges_NonSlice!$Z$4:$Z$137,MATCH($A104,Charges_NonSlice!$AC$4:$AC$137,0),1)/1000</f>
        <v>324.44643276369209</v>
      </c>
      <c r="L104" s="172">
        <f>+SUM(K$5:K104)</f>
        <v>39357.071868720748</v>
      </c>
      <c r="N104" t="str">
        <f ca="1">+INDEX('Charges_NonSlice &amp; Excl LS'!$C$4:$C$137,MATCH($A104,'Charges_NonSlice &amp; Excl LS'!$AC$4:$AC$137,0),1)</f>
        <v>Midstate Elec Coop</v>
      </c>
      <c r="O104" s="270">
        <f>+INDEX('Charges_NonSlice with Prev LS'!$AB$4:$AB$137,MATCH($A104,'Charges_NonSlice with Prev LS'!$AC$4:$AC$137,0),1)</f>
        <v>6.863170151992426E-2</v>
      </c>
      <c r="P104" s="256">
        <f>+INDEX('Charges_NonSlice with Prev LS'!$AA$4:$AA$137,MATCH($A104,'Charges_NonSlice with Prev LS'!$AC$4:$AC$137,0),1)</f>
        <v>38.031671518874653</v>
      </c>
      <c r="Q104" s="172">
        <f>+INDEX('Charges_NonSlice with Prev LS'!$Z$4:$Z$137,MATCH($A104,'Charges_NonSlice with Prev LS'!$AC$4:$AC$137,0),1)/1000</f>
        <v>215.2377434989973</v>
      </c>
      <c r="R104" s="172">
        <f>+SUM(Q$5:Q104)</f>
        <v>39372.083381955352</v>
      </c>
      <c r="T104" t="str">
        <f ca="1">+INDEX('Charges_NonSlice &amp; Excl LS'!$C$4:$C$137,MATCH($A104,'Charges_NonSlice &amp; Excl LS'!$AC$4:$AC$137,0),1)</f>
        <v>Midstate Elec Coop</v>
      </c>
      <c r="U104" s="270">
        <f ca="1">+INDEX('Charges_NonSlice &amp; Excl LS'!$AB$4:$AB$137,MATCH($A104,'Charges_NonSlice &amp; Excl LS'!$AC$4:$AC$137,0),1)</f>
        <v>6.9825517946379756E-2</v>
      </c>
      <c r="V104" s="256">
        <f ca="1">+INDEX('Charges_NonSlice &amp; Excl LS'!$AA$4:$AA$137,MATCH($A104,'Charges_NonSlice &amp; Excl LS'!$AC$4:$AC$137,0),1)</f>
        <v>32.67727126982254</v>
      </c>
      <c r="W104" s="172">
        <f ca="1">+INDEX('Charges_NonSlice &amp; Excl LS'!$Z$4:$Z$137,MATCH($A104,'Charges_NonSlice &amp; Excl LS'!$AC$4:$AC$137,0),1)/1000</f>
        <v>399.07425767183997</v>
      </c>
      <c r="X104" s="172">
        <f ca="1">+SUM(W$5:W104)</f>
        <v>38100.115002433187</v>
      </c>
      <c r="Z104" t="str">
        <f>+INDEX(Charges_NonSlice!$C$4:$C$137,MATCH($A104,Charges_NonSlice!$AC$4:$AC$137,0),1)</f>
        <v>Mission Valley</v>
      </c>
      <c r="AA104" s="270">
        <f t="shared" si="8"/>
        <v>7.901347808681547E-2</v>
      </c>
      <c r="AB104" s="256">
        <f>+INDEX(Charges_NonSlice!$AA$4:$AA$137,MATCH($A104,Charges_NonSlice!$AC$4:$AC$137,0),1)</f>
        <v>34.395033297103815</v>
      </c>
      <c r="AC104" s="277">
        <f t="shared" si="9"/>
        <v>31.876370402795331</v>
      </c>
      <c r="AE104" s="278" t="s">
        <v>118</v>
      </c>
      <c r="AF104" s="279">
        <v>32.738103365081741</v>
      </c>
    </row>
    <row r="105" spans="1:32" x14ac:dyDescent="0.25">
      <c r="A105">
        <f t="shared" si="7"/>
        <v>101</v>
      </c>
      <c r="B105" t="str">
        <f>+INDEX('Charges_Including Slice and LS'!$C$4:$C$137,MATCH($A105,'Charges_Including Slice and LS'!$AC$4:$AC$137,0),1)</f>
        <v>Mission Valley</v>
      </c>
      <c r="C105" s="270">
        <f>+INDEX('Charges_Including Slice and LS'!$AB$4:$AB$137,MATCH($A105,'Charges_Including Slice and LS'!$AC$4:$AC$137,0),1)</f>
        <v>5.0899192514464842E-2</v>
      </c>
      <c r="D105" s="256">
        <f>+INDEX('Charges_Including Slice and LS'!$AA$4:$AA$137,MATCH($A105,'Charges_Including Slice and LS'!$AC$4:$AC$137,0),1)</f>
        <v>34.395033297103815</v>
      </c>
      <c r="E105" s="172">
        <f>+INDEX('Charges_Including Slice and LS'!$Z$4:$Z$137,MATCH($A105,'Charges_Including Slice and LS'!$AC$4:$AC$137,0),1)/1000</f>
        <v>324.44643276369209</v>
      </c>
      <c r="F105" s="172">
        <f>+SUM(E$5:E105)</f>
        <v>53637.977073767819</v>
      </c>
      <c r="H105" t="str">
        <f>+INDEX(Charges_NonSlice!$C$4:$C$137,MATCH($A105,Charges_NonSlice!$AC$4:$AC$137,0),1)</f>
        <v>Albion, City of</v>
      </c>
      <c r="I105" s="270">
        <f>+INDEX(Charges_NonSlice!$AB$4:$AB$137,MATCH($A105,Charges_NonSlice!$AC$4:$AC$137,0),1)</f>
        <v>5.0885859138593004E-2</v>
      </c>
      <c r="J105" s="256">
        <f>+INDEX(Charges_NonSlice!$AA$4:$AA$137,MATCH($A105,Charges_NonSlice!$AC$4:$AC$137,0),1)</f>
        <v>37.622545170021581</v>
      </c>
      <c r="K105" s="172">
        <f>+INDEX(Charges_NonSlice!$Z$4:$Z$137,MATCH($A105,Charges_NonSlice!$AC$4:$AC$137,0),1)/1000</f>
        <v>3.4450760081431229</v>
      </c>
      <c r="L105" s="172">
        <f>+SUM(K$5:K105)</f>
        <v>39360.516944728894</v>
      </c>
      <c r="N105" t="str">
        <f ca="1">+INDEX('Charges_NonSlice &amp; Excl LS'!$C$4:$C$137,MATCH($A105,'Charges_NonSlice &amp; Excl LS'!$AC$4:$AC$137,0),1)</f>
        <v>Benton REA</v>
      </c>
      <c r="O105" s="270">
        <f>+INDEX('Charges_NonSlice with Prev LS'!$AB$4:$AB$137,MATCH($A105,'Charges_NonSlice with Prev LS'!$AC$4:$AC$137,0),1)</f>
        <v>6.849068437142547E-2</v>
      </c>
      <c r="P105" s="256">
        <f>+INDEX('Charges_NonSlice with Prev LS'!$AA$4:$AA$137,MATCH($A105,'Charges_NonSlice with Prev LS'!$AC$4:$AC$137,0),1)</f>
        <v>37.048786477905431</v>
      </c>
      <c r="Q105" s="172">
        <f>+INDEX('Charges_NonSlice with Prev LS'!$Z$4:$Z$137,MATCH($A105,'Charges_NonSlice with Prev LS'!$AC$4:$AC$137,0),1)/1000</f>
        <v>48.764834106293748</v>
      </c>
      <c r="R105" s="172">
        <f>+SUM(Q$5:Q105)</f>
        <v>39420.848216061648</v>
      </c>
      <c r="T105" t="str">
        <f ca="1">+INDEX('Charges_NonSlice &amp; Excl LS'!$C$4:$C$137,MATCH($A105,'Charges_NonSlice &amp; Excl LS'!$AC$4:$AC$137,0),1)</f>
        <v>Benton REA</v>
      </c>
      <c r="U105" s="270">
        <f ca="1">+INDEX('Charges_NonSlice &amp; Excl LS'!$AB$4:$AB$137,MATCH($A105,'Charges_NonSlice &amp; Excl LS'!$AC$4:$AC$137,0),1)</f>
        <v>6.9262776259279069E-2</v>
      </c>
      <c r="V105" s="256">
        <f ca="1">+INDEX('Charges_NonSlice &amp; Excl LS'!$AA$4:$AA$137,MATCH($A105,'Charges_NonSlice &amp; Excl LS'!$AC$4:$AC$137,0),1)</f>
        <v>32.255316355576127</v>
      </c>
      <c r="W105" s="172">
        <f ca="1">+INDEX('Charges_NonSlice &amp; Excl LS'!$Z$4:$Z$137,MATCH($A105,'Charges_NonSlice &amp; Excl LS'!$AC$4:$AC$137,0),1)/1000</f>
        <v>580.45491859032006</v>
      </c>
      <c r="X105" s="172">
        <f ca="1">+SUM(W$5:W105)</f>
        <v>38680.569921023511</v>
      </c>
      <c r="Z105" t="str">
        <f>+INDEX(Charges_NonSlice!$C$4:$C$137,MATCH($A105,Charges_NonSlice!$AC$4:$AC$137,0),1)</f>
        <v>Albion, City of</v>
      </c>
      <c r="AA105" s="270">
        <f t="shared" si="8"/>
        <v>7.5508948263726561E-2</v>
      </c>
      <c r="AB105" s="256">
        <f>+INDEX(Charges_NonSlice!$AA$4:$AA$137,MATCH($A105,Charges_NonSlice!$AC$4:$AC$137,0),1)</f>
        <v>37.622545170021581</v>
      </c>
      <c r="AC105" s="277">
        <f t="shared" si="9"/>
        <v>34.981154950647721</v>
      </c>
      <c r="AE105" s="278" t="s">
        <v>21</v>
      </c>
      <c r="AF105" s="279">
        <v>35.854790926162806</v>
      </c>
    </row>
    <row r="106" spans="1:32" x14ac:dyDescent="0.25">
      <c r="A106">
        <f t="shared" si="7"/>
        <v>102</v>
      </c>
      <c r="B106" t="str">
        <f>+INDEX('Charges_Including Slice and LS'!$C$4:$C$137,MATCH($A106,'Charges_Including Slice and LS'!$AC$4:$AC$137,0),1)</f>
        <v>Albion, City of</v>
      </c>
      <c r="C106" s="270">
        <f>+INDEX('Charges_Including Slice and LS'!$AB$4:$AB$137,MATCH($A106,'Charges_Including Slice and LS'!$AC$4:$AC$137,0),1)</f>
        <v>5.0885859138593004E-2</v>
      </c>
      <c r="D106" s="256">
        <f>+INDEX('Charges_Including Slice and LS'!$AA$4:$AA$137,MATCH($A106,'Charges_Including Slice and LS'!$AC$4:$AC$137,0),1)</f>
        <v>37.622545170021581</v>
      </c>
      <c r="E106" s="172">
        <f>+INDEX('Charges_Including Slice and LS'!$Z$4:$Z$137,MATCH($A106,'Charges_Including Slice and LS'!$AC$4:$AC$137,0),1)/1000</f>
        <v>3.4450760081431229</v>
      </c>
      <c r="F106" s="172">
        <f>+SUM(E$5:E106)</f>
        <v>53641.422149775964</v>
      </c>
      <c r="H106" t="str">
        <f>+INDEX(Charges_NonSlice!$C$4:$C$137,MATCH($A106,Charges_NonSlice!$AC$4:$AC$137,0),1)</f>
        <v>Declo, City of</v>
      </c>
      <c r="I106" s="270">
        <f>+INDEX(Charges_NonSlice!$AB$4:$AB$137,MATCH($A106,Charges_NonSlice!$AC$4:$AC$137,0),1)</f>
        <v>5.0874701205111394E-2</v>
      </c>
      <c r="J106" s="256">
        <f>+INDEX(Charges_NonSlice!$AA$4:$AA$137,MATCH($A106,Charges_NonSlice!$AC$4:$AC$137,0),1)</f>
        <v>36.021501678818268</v>
      </c>
      <c r="K106" s="172">
        <f>+INDEX(Charges_NonSlice!$Z$4:$Z$137,MATCH($A106,Charges_NonSlice!$AC$4:$AC$137,0),1)/1000</f>
        <v>3.3269960073345861</v>
      </c>
      <c r="L106" s="172">
        <f>+SUM(K$5:K106)</f>
        <v>39363.843940736231</v>
      </c>
      <c r="N106" t="str">
        <f ca="1">+INDEX('Charges_NonSlice &amp; Excl LS'!$C$4:$C$137,MATCH($A106,'Charges_NonSlice &amp; Excl LS'!$AC$4:$AC$137,0),1)</f>
        <v>Emerald PUD</v>
      </c>
      <c r="O106" s="270">
        <f>+INDEX('Charges_NonSlice with Prev LS'!$AB$4:$AB$137,MATCH($A106,'Charges_NonSlice with Prev LS'!$AC$4:$AC$137,0),1)</f>
        <v>6.8462023537869454E-2</v>
      </c>
      <c r="P106" s="256">
        <f>+INDEX('Charges_NonSlice with Prev LS'!$AA$4:$AA$137,MATCH($A106,'Charges_NonSlice with Prev LS'!$AC$4:$AC$137,0),1)</f>
        <v>34.743248389871745</v>
      </c>
      <c r="Q106" s="172">
        <f>+INDEX('Charges_NonSlice with Prev LS'!$Z$4:$Z$137,MATCH($A106,'Charges_NonSlice with Prev LS'!$AC$4:$AC$137,0),1)/1000</f>
        <v>748.37641976154237</v>
      </c>
      <c r="R106" s="172">
        <f>+SUM(Q$5:Q106)</f>
        <v>40169.224635823193</v>
      </c>
      <c r="T106" t="str">
        <f ca="1">+INDEX('Charges_NonSlice &amp; Excl LS'!$C$4:$C$137,MATCH($A106,'Charges_NonSlice &amp; Excl LS'!$AC$4:$AC$137,0),1)</f>
        <v>Emerald PUD</v>
      </c>
      <c r="U106" s="270">
        <f ca="1">+INDEX('Charges_NonSlice &amp; Excl LS'!$AB$4:$AB$137,MATCH($A106,'Charges_NonSlice &amp; Excl LS'!$AC$4:$AC$137,0),1)</f>
        <v>6.9233479521801408E-2</v>
      </c>
      <c r="V106" s="256">
        <f ca="1">+INDEX('Charges_NonSlice &amp; Excl LS'!$AA$4:$AA$137,MATCH($A106,'Charges_NonSlice &amp; Excl LS'!$AC$4:$AC$137,0),1)</f>
        <v>32.647155460617917</v>
      </c>
      <c r="W106" s="172">
        <f ca="1">+INDEX('Charges_NonSlice &amp; Excl LS'!$Z$4:$Z$137,MATCH($A106,'Charges_NonSlice &amp; Excl LS'!$AC$4:$AC$137,0),1)/1000</f>
        <v>183.0981646404</v>
      </c>
      <c r="X106" s="172">
        <f ca="1">+SUM(W$5:W106)</f>
        <v>38863.668085663914</v>
      </c>
      <c r="Z106" t="str">
        <f>+INDEX(Charges_NonSlice!$C$4:$C$137,MATCH($A106,Charges_NonSlice!$AC$4:$AC$137,0),1)</f>
        <v>Declo, City of</v>
      </c>
      <c r="AA106" s="270">
        <f t="shared" si="8"/>
        <v>2.9421717308054207E-2</v>
      </c>
      <c r="AB106" s="256">
        <f>+INDEX(Charges_NonSlice!$AA$4:$AA$137,MATCH($A106,Charges_NonSlice!$AC$4:$AC$137,0),1)</f>
        <v>36.021501678818268</v>
      </c>
      <c r="AC106" s="277">
        <f t="shared" si="9"/>
        <v>34.991977605654924</v>
      </c>
      <c r="AE106" s="278" t="s">
        <v>64</v>
      </c>
      <c r="AF106" s="279">
        <v>34.248528213643922</v>
      </c>
    </row>
    <row r="107" spans="1:32" x14ac:dyDescent="0.25">
      <c r="A107">
        <f t="shared" si="7"/>
        <v>103</v>
      </c>
      <c r="B107" t="str">
        <f>+INDEX('Charges_Including Slice and LS'!$C$4:$C$137,MATCH($A107,'Charges_Including Slice and LS'!$AC$4:$AC$137,0),1)</f>
        <v>Declo, City of</v>
      </c>
      <c r="C107" s="270">
        <f>+INDEX('Charges_Including Slice and LS'!$AB$4:$AB$137,MATCH($A107,'Charges_Including Slice and LS'!$AC$4:$AC$137,0),1)</f>
        <v>5.0874701205111394E-2</v>
      </c>
      <c r="D107" s="256">
        <f>+INDEX('Charges_Including Slice and LS'!$AA$4:$AA$137,MATCH($A107,'Charges_Including Slice and LS'!$AC$4:$AC$137,0),1)</f>
        <v>36.021501678818268</v>
      </c>
      <c r="E107" s="172">
        <f>+INDEX('Charges_Including Slice and LS'!$Z$4:$Z$137,MATCH($A107,'Charges_Including Slice and LS'!$AC$4:$AC$137,0),1)/1000</f>
        <v>3.3269960073345861</v>
      </c>
      <c r="F107" s="172">
        <f>+SUM(E$5:E107)</f>
        <v>53644.749145783302</v>
      </c>
      <c r="H107" t="str">
        <f>+INDEX(Charges_NonSlice!$C$4:$C$137,MATCH($A107,Charges_NonSlice!$AC$4:$AC$137,0),1)</f>
        <v>Orcas P &amp; L</v>
      </c>
      <c r="I107" s="270">
        <f>+INDEX(Charges_NonSlice!$AB$4:$AB$137,MATCH($A107,Charges_NonSlice!$AC$4:$AC$137,0),1)</f>
        <v>5.049791575406215E-2</v>
      </c>
      <c r="J107" s="256">
        <f>+INDEX(Charges_NonSlice!$AA$4:$AA$137,MATCH($A107,Charges_NonSlice!$AC$4:$AC$137,0),1)</f>
        <v>35.087130342694657</v>
      </c>
      <c r="K107" s="172">
        <f>+INDEX(Charges_NonSlice!$Z$4:$Z$137,MATCH($A107,Charges_NonSlice!$AC$4:$AC$137,0),1)/1000</f>
        <v>216.79308250641853</v>
      </c>
      <c r="L107" s="172">
        <f>+SUM(K$5:K107)</f>
        <v>39580.637023242649</v>
      </c>
      <c r="N107" t="str">
        <f ca="1">+INDEX('Charges_NonSlice &amp; Excl LS'!$C$4:$C$137,MATCH($A107,'Charges_NonSlice &amp; Excl LS'!$AC$4:$AC$137,0),1)</f>
        <v>Franklin County PUD #1</v>
      </c>
      <c r="O107" s="270">
        <f>+INDEX('Charges_NonSlice with Prev LS'!$AB$4:$AB$137,MATCH($A107,'Charges_NonSlice with Prev LS'!$AC$4:$AC$137,0),1)</f>
        <v>6.8230906630997179E-2</v>
      </c>
      <c r="P107" s="256">
        <f>+INDEX('Charges_NonSlice with Prev LS'!$AA$4:$AA$137,MATCH($A107,'Charges_NonSlice with Prev LS'!$AC$4:$AC$137,0),1)</f>
        <v>27.545860629628777</v>
      </c>
      <c r="Q107" s="172">
        <f>+INDEX('Charges_NonSlice with Prev LS'!$Z$4:$Z$137,MATCH($A107,'Charges_NonSlice with Prev LS'!$AC$4:$AC$137,0),1)/1000</f>
        <v>532.28781425290026</v>
      </c>
      <c r="R107" s="172">
        <f>+SUM(Q$5:Q107)</f>
        <v>40701.512450076094</v>
      </c>
      <c r="T107" t="str">
        <f ca="1">+INDEX('Charges_NonSlice &amp; Excl LS'!$C$4:$C$137,MATCH($A107,'Charges_NonSlice &amp; Excl LS'!$AC$4:$AC$137,0),1)</f>
        <v>Franklin County PUD #1</v>
      </c>
      <c r="U107" s="270">
        <f ca="1">+INDEX('Charges_NonSlice &amp; Excl LS'!$AB$4:$AB$137,MATCH($A107,'Charges_NonSlice &amp; Excl LS'!$AC$4:$AC$137,0),1)</f>
        <v>6.914287497053119E-2</v>
      </c>
      <c r="V107" s="256">
        <f ca="1">+INDEX('Charges_NonSlice &amp; Excl LS'!$AA$4:$AA$137,MATCH($A107,'Charges_NonSlice &amp; Excl LS'!$AC$4:$AC$137,0),1)</f>
        <v>32.306275000465227</v>
      </c>
      <c r="W107" s="172">
        <f ca="1">+INDEX('Charges_NonSlice &amp; Excl LS'!$Z$4:$Z$137,MATCH($A107,'Charges_NonSlice &amp; Excl LS'!$AC$4:$AC$137,0),1)/1000</f>
        <v>542.27726442878395</v>
      </c>
      <c r="X107" s="172">
        <f ca="1">+SUM(W$5:W107)</f>
        <v>39405.945350092697</v>
      </c>
      <c r="Z107" t="str">
        <f>+INDEX(Charges_NonSlice!$C$4:$C$137,MATCH($A107,Charges_NonSlice!$AC$4:$AC$137,0),1)</f>
        <v>Orcas P &amp; L</v>
      </c>
      <c r="AA107" s="270">
        <f t="shared" si="8"/>
        <v>5.4085613219164275E-2</v>
      </c>
      <c r="AB107" s="256">
        <f>+INDEX(Charges_NonSlice!$AA$4:$AA$137,MATCH($A107,Charges_NonSlice!$AC$4:$AC$137,0),1)</f>
        <v>35.087130342694657</v>
      </c>
      <c r="AC107" s="277">
        <f t="shared" si="9"/>
        <v>33.286793693672564</v>
      </c>
      <c r="AE107" s="278" t="s">
        <v>139</v>
      </c>
      <c r="AF107" s="279">
        <v>33.623383380485372</v>
      </c>
    </row>
    <row r="108" spans="1:32" x14ac:dyDescent="0.25">
      <c r="A108">
        <f t="shared" si="7"/>
        <v>104</v>
      </c>
      <c r="B108" t="str">
        <f>+INDEX('Charges_Including Slice and LS'!$C$4:$C$137,MATCH($A108,'Charges_Including Slice and LS'!$AC$4:$AC$137,0),1)</f>
        <v>Orcas P &amp; L</v>
      </c>
      <c r="C108" s="270">
        <f>+INDEX('Charges_Including Slice and LS'!$AB$4:$AB$137,MATCH($A108,'Charges_Including Slice and LS'!$AC$4:$AC$137,0),1)</f>
        <v>5.049791575406215E-2</v>
      </c>
      <c r="D108" s="256">
        <f>+INDEX('Charges_Including Slice and LS'!$AA$4:$AA$137,MATCH($A108,'Charges_Including Slice and LS'!$AC$4:$AC$137,0),1)</f>
        <v>35.087130342694657</v>
      </c>
      <c r="E108" s="172">
        <f>+INDEX('Charges_Including Slice and LS'!$Z$4:$Z$137,MATCH($A108,'Charges_Including Slice and LS'!$AC$4:$AC$137,0),1)/1000</f>
        <v>216.79308250641853</v>
      </c>
      <c r="F108" s="172">
        <f>+SUM(E$5:E108)</f>
        <v>53861.54222828972</v>
      </c>
      <c r="H108" t="str">
        <f>+INDEX(Charges_NonSlice!$C$4:$C$137,MATCH($A108,Charges_NonSlice!$AC$4:$AC$137,0),1)</f>
        <v>Ohop Mutual Light Company</v>
      </c>
      <c r="I108" s="270">
        <f>+INDEX(Charges_NonSlice!$AB$4:$AB$137,MATCH($A108,Charges_NonSlice!$AC$4:$AC$137,0),1)</f>
        <v>5.0256574750101146E-2</v>
      </c>
      <c r="J108" s="256">
        <f>+INDEX(Charges_NonSlice!$AA$4:$AA$137,MATCH($A108,Charges_NonSlice!$AC$4:$AC$137,0),1)</f>
        <v>34.49010785379398</v>
      </c>
      <c r="K108" s="172">
        <f>+INDEX(Charges_NonSlice!$Z$4:$Z$137,MATCH($A108,Charges_NonSlice!$AC$4:$AC$137,0),1)/1000</f>
        <v>87.723417201989889</v>
      </c>
      <c r="L108" s="172">
        <f>+SUM(K$5:K108)</f>
        <v>39668.360440444638</v>
      </c>
      <c r="N108" t="str">
        <f ca="1">+INDEX('Charges_NonSlice &amp; Excl LS'!$C$4:$C$137,MATCH($A108,'Charges_NonSlice &amp; Excl LS'!$AC$4:$AC$137,0),1)</f>
        <v>Clallam County PUD #1</v>
      </c>
      <c r="O108" s="270">
        <f>+INDEX('Charges_NonSlice with Prev LS'!$AB$4:$AB$137,MATCH($A108,'Charges_NonSlice with Prev LS'!$AC$4:$AC$137,0),1)</f>
        <v>6.8215423054611479E-2</v>
      </c>
      <c r="P108" s="256">
        <f>+INDEX('Charges_NonSlice with Prev LS'!$AA$4:$AA$137,MATCH($A108,'Charges_NonSlice with Prev LS'!$AC$4:$AC$137,0),1)</f>
        <v>36.674827288404572</v>
      </c>
      <c r="Q108" s="172">
        <f>+INDEX('Charges_NonSlice with Prev LS'!$Z$4:$Z$137,MATCH($A108,'Charges_NonSlice with Prev LS'!$AC$4:$AC$137,0),1)/1000</f>
        <v>950.50562712014278</v>
      </c>
      <c r="R108" s="172">
        <f>+SUM(Q$5:Q108)</f>
        <v>41652.018077196233</v>
      </c>
      <c r="T108" t="str">
        <f ca="1">+INDEX('Charges_NonSlice &amp; Excl LS'!$C$4:$C$137,MATCH($A108,'Charges_NonSlice &amp; Excl LS'!$AC$4:$AC$137,0),1)</f>
        <v>Clallam County PUD #1</v>
      </c>
      <c r="U108" s="270">
        <f ca="1">+INDEX('Charges_NonSlice &amp; Excl LS'!$AB$4:$AB$137,MATCH($A108,'Charges_NonSlice &amp; Excl LS'!$AC$4:$AC$137,0),1)</f>
        <v>6.8319014768933539E-2</v>
      </c>
      <c r="V108" s="256">
        <f ca="1">+INDEX('Charges_NonSlice &amp; Excl LS'!$AA$4:$AA$137,MATCH($A108,'Charges_NonSlice &amp; Excl LS'!$AC$4:$AC$137,0),1)</f>
        <v>34.908398413382479</v>
      </c>
      <c r="W108" s="172">
        <f ca="1">+INDEX('Charges_NonSlice &amp; Excl LS'!$Z$4:$Z$137,MATCH($A108,'Charges_NonSlice &amp; Excl LS'!$AC$4:$AC$137,0),1)/1000</f>
        <v>661.31254024156794</v>
      </c>
      <c r="X108" s="172">
        <f ca="1">+SUM(W$5:W108)</f>
        <v>40067.257890334266</v>
      </c>
      <c r="Z108" t="str">
        <f>+INDEX(Charges_NonSlice!$C$4:$C$137,MATCH($A108,Charges_NonSlice!$AC$4:$AC$137,0),1)</f>
        <v>Ohop Mutual Light Company</v>
      </c>
      <c r="AA108" s="270">
        <f t="shared" si="8"/>
        <v>2.8892559353649538E-2</v>
      </c>
      <c r="AB108" s="256">
        <f>+INDEX(Charges_NonSlice!$AA$4:$AA$137,MATCH($A108,Charges_NonSlice!$AC$4:$AC$137,0),1)</f>
        <v>34.49010785379398</v>
      </c>
      <c r="AC108" s="277">
        <f t="shared" si="9"/>
        <v>33.521583512529887</v>
      </c>
      <c r="AE108" s="278" t="s">
        <v>11</v>
      </c>
      <c r="AF108" s="279">
        <v>29.578721439495137</v>
      </c>
    </row>
    <row r="109" spans="1:32" x14ac:dyDescent="0.25">
      <c r="A109">
        <f t="shared" si="7"/>
        <v>105</v>
      </c>
      <c r="B109" t="str">
        <f>+INDEX('Charges_Including Slice and LS'!$C$4:$C$137,MATCH($A109,'Charges_Including Slice and LS'!$AC$4:$AC$137,0),1)</f>
        <v>Ohop Mutual Light Company</v>
      </c>
      <c r="C109" s="270">
        <f>+INDEX('Charges_Including Slice and LS'!$AB$4:$AB$137,MATCH($A109,'Charges_Including Slice and LS'!$AC$4:$AC$137,0),1)</f>
        <v>5.0256574750101146E-2</v>
      </c>
      <c r="D109" s="256">
        <f>+INDEX('Charges_Including Slice and LS'!$AA$4:$AA$137,MATCH($A109,'Charges_Including Slice and LS'!$AC$4:$AC$137,0),1)</f>
        <v>34.49010785379398</v>
      </c>
      <c r="E109" s="172">
        <f>+INDEX('Charges_Including Slice and LS'!$Z$4:$Z$137,MATCH($A109,'Charges_Including Slice and LS'!$AC$4:$AC$137,0),1)/1000</f>
        <v>87.723417201989889</v>
      </c>
      <c r="F109" s="172">
        <f>+SUM(E$5:E109)</f>
        <v>53949.265645491709</v>
      </c>
      <c r="H109" t="str">
        <f>+INDEX(Charges_NonSlice!$C$4:$C$137,MATCH($A109,Charges_NonSlice!$AC$4:$AC$137,0),1)</f>
        <v>Coulee Dam, City of</v>
      </c>
      <c r="I109" s="270">
        <f>+INDEX(Charges_NonSlice!$AB$4:$AB$137,MATCH($A109,Charges_NonSlice!$AC$4:$AC$137,0),1)</f>
        <v>4.710212908295186E-2</v>
      </c>
      <c r="J109" s="256">
        <f>+INDEX(Charges_NonSlice!$AA$4:$AA$137,MATCH($A109,Charges_NonSlice!$AC$4:$AC$137,0),1)</f>
        <v>34.932975703566875</v>
      </c>
      <c r="K109" s="172">
        <f>+INDEX(Charges_NonSlice!$Z$4:$Z$137,MATCH($A109,Charges_NonSlice!$AC$4:$AC$137,0),1)/1000</f>
        <v>17.057884041365334</v>
      </c>
      <c r="L109" s="172">
        <f>+SUM(K$5:K109)</f>
        <v>39685.418324486003</v>
      </c>
      <c r="N109" t="str">
        <f ca="1">+INDEX('Charges_NonSlice &amp; Excl LS'!$C$4:$C$137,MATCH($A109,'Charges_NonSlice &amp; Excl LS'!$AC$4:$AC$137,0),1)</f>
        <v>Columbia Basin Elec Coop</v>
      </c>
      <c r="O109" s="270">
        <f>+INDEX('Charges_NonSlice with Prev LS'!$AB$4:$AB$137,MATCH($A109,'Charges_NonSlice with Prev LS'!$AC$4:$AC$137,0),1)</f>
        <v>6.6576028300020296E-2</v>
      </c>
      <c r="P109" s="256">
        <f>+INDEX('Charges_NonSlice with Prev LS'!$AA$4:$AA$137,MATCH($A109,'Charges_NonSlice with Prev LS'!$AC$4:$AC$137,0),1)</f>
        <v>30.69003135380008</v>
      </c>
      <c r="Q109" s="172">
        <f>+INDEX('Charges_NonSlice with Prev LS'!$Z$4:$Z$137,MATCH($A109,'Charges_NonSlice with Prev LS'!$AC$4:$AC$137,0),1)/1000</f>
        <v>174.52360339211157</v>
      </c>
      <c r="R109" s="172">
        <f>+SUM(Q$5:Q109)</f>
        <v>41826.541680588343</v>
      </c>
      <c r="T109" t="str">
        <f ca="1">+INDEX('Charges_NonSlice &amp; Excl LS'!$C$4:$C$137,MATCH($A109,'Charges_NonSlice &amp; Excl LS'!$AC$4:$AC$137,0),1)</f>
        <v>Columbia Basin Elec Coop</v>
      </c>
      <c r="U109" s="270">
        <f ca="1">+INDEX('Charges_NonSlice &amp; Excl LS'!$AB$4:$AB$137,MATCH($A109,'Charges_NonSlice &amp; Excl LS'!$AC$4:$AC$137,0),1)</f>
        <v>6.8092199763379616E-2</v>
      </c>
      <c r="V109" s="256">
        <f ca="1">+INDEX('Charges_NonSlice &amp; Excl LS'!$AA$4:$AA$137,MATCH($A109,'Charges_NonSlice &amp; Excl LS'!$AC$4:$AC$137,0),1)</f>
        <v>31.143795985074114</v>
      </c>
      <c r="W109" s="172">
        <f ca="1">+INDEX('Charges_NonSlice &amp; Excl LS'!$Z$4:$Z$137,MATCH($A109,'Charges_NonSlice &amp; Excl LS'!$AC$4:$AC$137,0),1)/1000</f>
        <v>105.405656990976</v>
      </c>
      <c r="X109" s="172">
        <f ca="1">+SUM(W$5:W109)</f>
        <v>40172.663547325239</v>
      </c>
      <c r="Z109" t="str">
        <f>+INDEX(Charges_NonSlice!$C$4:$C$137,MATCH($A109,Charges_NonSlice!$AC$4:$AC$137,0),1)</f>
        <v>Coulee Dam, City of</v>
      </c>
      <c r="AA109" s="270">
        <f t="shared" si="8"/>
        <v>-1.1970027151740559E-2</v>
      </c>
      <c r="AB109" s="256">
        <f>+INDEX(Charges_NonSlice!$AA$4:$AA$137,MATCH($A109,Charges_NonSlice!$AC$4:$AC$137,0),1)</f>
        <v>34.932975703566875</v>
      </c>
      <c r="AC109" s="277">
        <f t="shared" si="9"/>
        <v>35.356190260972824</v>
      </c>
      <c r="AE109" s="278" t="s">
        <v>129</v>
      </c>
      <c r="AF109" s="279">
        <v>28.955931134526427</v>
      </c>
    </row>
    <row r="110" spans="1:32" x14ac:dyDescent="0.25">
      <c r="A110">
        <f t="shared" si="7"/>
        <v>106</v>
      </c>
      <c r="B110" t="str">
        <f>+INDEX('Charges_Including Slice and LS'!$C$4:$C$137,MATCH($A110,'Charges_Including Slice and LS'!$AC$4:$AC$137,0),1)</f>
        <v>Seattle City Light</v>
      </c>
      <c r="C110" s="270">
        <f>+INDEX('Charges_Including Slice and LS'!$AB$4:$AB$137,MATCH($A110,'Charges_Including Slice and LS'!$AC$4:$AC$137,0),1)</f>
        <v>4.8719619206474496E-2</v>
      </c>
      <c r="D110" s="256">
        <f>+INDEX('Charges_Including Slice and LS'!$AA$4:$AA$137,MATCH($A110,'Charges_Including Slice and LS'!$AC$4:$AC$137,0),1)</f>
        <v>37.748576657433198</v>
      </c>
      <c r="E110" s="172">
        <f>+INDEX('Charges_Including Slice and LS'!$Z$4:$Z$137,MATCH($A110,'Charges_Including Slice and LS'!$AC$4:$AC$137,0),1)/1000</f>
        <v>4557.1304293914181</v>
      </c>
      <c r="F110" s="172">
        <f>+SUM(E$5:E110)</f>
        <v>58506.39607488313</v>
      </c>
      <c r="H110" t="str">
        <f>+INDEX(Charges_NonSlice!$C$4:$C$137,MATCH($A110,Charges_NonSlice!$AC$4:$AC$137,0),1)</f>
        <v>Hood River Elec Coop</v>
      </c>
      <c r="I110" s="270">
        <f>+INDEX(Charges_NonSlice!$AB$4:$AB$137,MATCH($A110,Charges_NonSlice!$AC$4:$AC$137,0),1)</f>
        <v>4.4968355183652386E-2</v>
      </c>
      <c r="J110" s="256">
        <f>+INDEX(Charges_NonSlice!$AA$4:$AA$137,MATCH($A110,Charges_NonSlice!$AC$4:$AC$137,0),1)</f>
        <v>35.534722300111092</v>
      </c>
      <c r="K110" s="172">
        <f>+INDEX(Charges_NonSlice!$Z$4:$Z$137,MATCH($A110,Charges_NonSlice!$AC$4:$AC$137,0),1)/1000</f>
        <v>122.73439326818887</v>
      </c>
      <c r="L110" s="172">
        <f>+SUM(K$5:K110)</f>
        <v>39808.152717754194</v>
      </c>
      <c r="N110" t="str">
        <f ca="1">+INDEX('Charges_NonSlice &amp; Excl LS'!$C$4:$C$137,MATCH($A110,'Charges_NonSlice &amp; Excl LS'!$AC$4:$AC$137,0),1)</f>
        <v>Surprise Valley Elec Coop</v>
      </c>
      <c r="O110" s="270">
        <f>+INDEX('Charges_NonSlice with Prev LS'!$AB$4:$AB$137,MATCH($A110,'Charges_NonSlice with Prev LS'!$AC$4:$AC$137,0),1)</f>
        <v>6.6494294210519334E-2</v>
      </c>
      <c r="P110" s="256">
        <f>+INDEX('Charges_NonSlice with Prev LS'!$AA$4:$AA$137,MATCH($A110,'Charges_NonSlice with Prev LS'!$AC$4:$AC$137,0),1)</f>
        <v>34.053480364043118</v>
      </c>
      <c r="Q110" s="172">
        <f>+INDEX('Charges_NonSlice with Prev LS'!$Z$4:$Z$137,MATCH($A110,'Charges_NonSlice with Prev LS'!$AC$4:$AC$137,0),1)/1000</f>
        <v>92.403488198654671</v>
      </c>
      <c r="R110" s="172">
        <f>+SUM(Q$5:Q110)</f>
        <v>41918.945168786995</v>
      </c>
      <c r="T110" t="str">
        <f ca="1">+INDEX('Charges_NonSlice &amp; Excl LS'!$C$4:$C$137,MATCH($A110,'Charges_NonSlice &amp; Excl LS'!$AC$4:$AC$137,0),1)</f>
        <v>Surprise Valley Elec Coop</v>
      </c>
      <c r="U110" s="270">
        <f ca="1">+INDEX('Charges_NonSlice &amp; Excl LS'!$AB$4:$AB$137,MATCH($A110,'Charges_NonSlice &amp; Excl LS'!$AC$4:$AC$137,0),1)</f>
        <v>6.658716871308086E-2</v>
      </c>
      <c r="V110" s="256">
        <f ca="1">+INDEX('Charges_NonSlice &amp; Excl LS'!$AA$4:$AA$137,MATCH($A110,'Charges_NonSlice &amp; Excl LS'!$AC$4:$AC$137,0),1)</f>
        <v>29.967703575984238</v>
      </c>
      <c r="W110" s="172">
        <f ca="1">+INDEX('Charges_NonSlice &amp; Excl LS'!$Z$4:$Z$137,MATCH($A110,'Charges_NonSlice &amp; Excl LS'!$AC$4:$AC$137,0),1)/1000</f>
        <v>142.06209357023999</v>
      </c>
      <c r="X110" s="172">
        <f ca="1">+SUM(W$5:W110)</f>
        <v>40314.725640895478</v>
      </c>
      <c r="Z110" t="str">
        <f>+INDEX(Charges_NonSlice!$C$4:$C$137,MATCH($A110,Charges_NonSlice!$AC$4:$AC$137,0),1)</f>
        <v>Hood River Elec Coop</v>
      </c>
      <c r="AA110" s="270">
        <f t="shared" si="8"/>
        <v>8.9110645799870269E-3</v>
      </c>
      <c r="AB110" s="256">
        <f>+INDEX(Charges_NonSlice!$AA$4:$AA$137,MATCH($A110,Charges_NonSlice!$AC$4:$AC$137,0),1)</f>
        <v>35.534722300111092</v>
      </c>
      <c r="AC110" s="277">
        <f t="shared" si="9"/>
        <v>35.220866880773393</v>
      </c>
      <c r="AE110" s="278" t="s">
        <v>108</v>
      </c>
      <c r="AF110" s="279">
        <v>30.055298139938632</v>
      </c>
    </row>
    <row r="111" spans="1:32" x14ac:dyDescent="0.25">
      <c r="A111">
        <f t="shared" si="7"/>
        <v>107</v>
      </c>
      <c r="B111" t="str">
        <f>+INDEX('Charges_Including Slice and LS'!$C$4:$C$137,MATCH($A111,'Charges_Including Slice and LS'!$AC$4:$AC$137,0),1)</f>
        <v>Coulee Dam, City of</v>
      </c>
      <c r="C111" s="270">
        <f>+INDEX('Charges_Including Slice and LS'!$AB$4:$AB$137,MATCH($A111,'Charges_Including Slice and LS'!$AC$4:$AC$137,0),1)</f>
        <v>4.710212908295186E-2</v>
      </c>
      <c r="D111" s="256">
        <f>+INDEX('Charges_Including Slice and LS'!$AA$4:$AA$137,MATCH($A111,'Charges_Including Slice and LS'!$AC$4:$AC$137,0),1)</f>
        <v>34.932975703566875</v>
      </c>
      <c r="E111" s="172">
        <f>+INDEX('Charges_Including Slice and LS'!$Z$4:$Z$137,MATCH($A111,'Charges_Including Slice and LS'!$AC$4:$AC$137,0),1)/1000</f>
        <v>17.057884041365334</v>
      </c>
      <c r="F111" s="172">
        <f>+SUM(E$5:E111)</f>
        <v>58523.453958924496</v>
      </c>
      <c r="H111" t="str">
        <f>+INDEX(Charges_NonSlice!$C$4:$C$137,MATCH($A111,Charges_NonSlice!$AC$4:$AC$137,0),1)</f>
        <v>Lower Valley Energy</v>
      </c>
      <c r="I111" s="270">
        <f>+INDEX(Charges_NonSlice!$AB$4:$AB$137,MATCH($A111,Charges_NonSlice!$AC$4:$AC$137,0),1)</f>
        <v>4.4677721554177152E-2</v>
      </c>
      <c r="J111" s="256">
        <f>+INDEX(Charges_NonSlice!$AA$4:$AA$137,MATCH($A111,Charges_NonSlice!$AC$4:$AC$137,0),1)</f>
        <v>33.969852711415186</v>
      </c>
      <c r="K111" s="172">
        <f>+INDEX(Charges_NonSlice!$Z$4:$Z$137,MATCH($A111,Charges_NonSlice!$AC$4:$AC$137,0),1)/1000</f>
        <v>748.37641976154237</v>
      </c>
      <c r="L111" s="172">
        <f>+SUM(K$5:K111)</f>
        <v>40556.529137515739</v>
      </c>
      <c r="N111" t="str">
        <f ca="1">+INDEX('Charges_NonSlice &amp; Excl LS'!$C$4:$C$137,MATCH($A111,'Charges_NonSlice &amp; Excl LS'!$AC$4:$AC$137,0),1)</f>
        <v>Nespelem Valley Elec Coop</v>
      </c>
      <c r="O111" s="270">
        <f>+INDEX('Charges_NonSlice with Prev LS'!$AB$4:$AB$137,MATCH($A111,'Charges_NonSlice with Prev LS'!$AC$4:$AC$137,0),1)</f>
        <v>6.6385604823679056E-2</v>
      </c>
      <c r="P111" s="256">
        <f>+INDEX('Charges_NonSlice with Prev LS'!$AA$4:$AA$137,MATCH($A111,'Charges_NonSlice with Prev LS'!$AC$4:$AC$137,0),1)</f>
        <v>36.137506749853152</v>
      </c>
      <c r="Q111" s="172">
        <f>+INDEX('Charges_NonSlice with Prev LS'!$Z$4:$Z$137,MATCH($A111,'Charges_NonSlice with Prev LS'!$AC$4:$AC$137,0),1)/1000</f>
        <v>202.52232353366333</v>
      </c>
      <c r="R111" s="172">
        <f>+SUM(Q$5:Q111)</f>
        <v>42121.467492320655</v>
      </c>
      <c r="T111" t="str">
        <f ca="1">+INDEX('Charges_NonSlice &amp; Excl LS'!$C$4:$C$137,MATCH($A111,'Charges_NonSlice &amp; Excl LS'!$AC$4:$AC$137,0),1)</f>
        <v>Nespelem Valley Elec Coop</v>
      </c>
      <c r="U111" s="270">
        <f ca="1">+INDEX('Charges_NonSlice &amp; Excl LS'!$AB$4:$AB$137,MATCH($A111,'Charges_NonSlice &amp; Excl LS'!$AC$4:$AC$137,0),1)</f>
        <v>6.6010605272889156E-2</v>
      </c>
      <c r="V111" s="256">
        <f ca="1">+INDEX('Charges_NonSlice &amp; Excl LS'!$AA$4:$AA$137,MATCH($A111,'Charges_NonSlice &amp; Excl LS'!$AC$4:$AC$137,0),1)</f>
        <v>33.842828530195959</v>
      </c>
      <c r="W111" s="172">
        <f ca="1">+INDEX('Charges_NonSlice &amp; Excl LS'!$Z$4:$Z$137,MATCH($A111,'Charges_NonSlice &amp; Excl LS'!$AC$4:$AC$137,0),1)/1000</f>
        <v>51.157075145759997</v>
      </c>
      <c r="X111" s="172">
        <f ca="1">+SUM(W$5:W111)</f>
        <v>40365.88271604124</v>
      </c>
      <c r="Z111" t="str">
        <f>+INDEX(Charges_NonSlice!$C$4:$C$137,MATCH($A111,Charges_NonSlice!$AC$4:$AC$137,0),1)</f>
        <v>Lower Valley Energy</v>
      </c>
      <c r="AA111" s="270">
        <f t="shared" si="8"/>
        <v>4.5727233318042737E-2</v>
      </c>
      <c r="AB111" s="256">
        <f>+INDEX(Charges_NonSlice!$AA$4:$AA$137,MATCH($A111,Charges_NonSlice!$AC$4:$AC$137,0),1)</f>
        <v>33.969852711415186</v>
      </c>
      <c r="AC111" s="277">
        <f t="shared" si="9"/>
        <v>32.484429619022599</v>
      </c>
      <c r="AE111" s="278" t="s">
        <v>116</v>
      </c>
      <c r="AF111" s="279">
        <v>26.880446451204911</v>
      </c>
    </row>
    <row r="112" spans="1:32" x14ac:dyDescent="0.25">
      <c r="A112">
        <f t="shared" si="7"/>
        <v>108</v>
      </c>
      <c r="B112" t="str">
        <f>+INDEX('Charges_Including Slice and LS'!$C$4:$C$137,MATCH($A112,'Charges_Including Slice and LS'!$AC$4:$AC$137,0),1)</f>
        <v>Hood River Elec Coop</v>
      </c>
      <c r="C112" s="270">
        <f>+INDEX('Charges_Including Slice and LS'!$AB$4:$AB$137,MATCH($A112,'Charges_Including Slice and LS'!$AC$4:$AC$137,0),1)</f>
        <v>4.4968355183652386E-2</v>
      </c>
      <c r="D112" s="256">
        <f>+INDEX('Charges_Including Slice and LS'!$AA$4:$AA$137,MATCH($A112,'Charges_Including Slice and LS'!$AC$4:$AC$137,0),1)</f>
        <v>35.534722300111092</v>
      </c>
      <c r="E112" s="172">
        <f>+INDEX('Charges_Including Slice and LS'!$Z$4:$Z$137,MATCH($A112,'Charges_Including Slice and LS'!$AC$4:$AC$137,0),1)/1000</f>
        <v>122.73439326818887</v>
      </c>
      <c r="F112" s="172">
        <f>+SUM(E$5:E112)</f>
        <v>58646.188352192687</v>
      </c>
      <c r="H112" t="str">
        <f>+INDEX(Charges_NonSlice!$C$4:$C$137,MATCH($A112,Charges_NonSlice!$AC$4:$AC$137,0),1)</f>
        <v>Troy, City of</v>
      </c>
      <c r="I112" s="270">
        <f>+INDEX(Charges_NonSlice!$AB$4:$AB$137,MATCH($A112,Charges_NonSlice!$AC$4:$AC$137,0),1)</f>
        <v>4.4192817139325768E-2</v>
      </c>
      <c r="J112" s="256">
        <f>+INDEX(Charges_NonSlice!$AA$4:$AA$137,MATCH($A112,Charges_NonSlice!$AC$4:$AC$137,0),1)</f>
        <v>37.998264698973713</v>
      </c>
      <c r="K112" s="172">
        <f>+INDEX(Charges_NonSlice!$Z$4:$Z$137,MATCH($A112,Charges_NonSlice!$AC$4:$AC$137,0),1)/1000</f>
        <v>19.064260041726289</v>
      </c>
      <c r="L112" s="172">
        <f>+SUM(K$5:K112)</f>
        <v>40575.593397557466</v>
      </c>
      <c r="N112" t="str">
        <f ca="1">+INDEX('Charges_NonSlice &amp; Excl LS'!$C$4:$C$137,MATCH($A112,'Charges_NonSlice &amp; Excl LS'!$AC$4:$AC$137,0),1)</f>
        <v>Harney Elec Coop</v>
      </c>
      <c r="O112" s="270">
        <f>+INDEX('Charges_NonSlice with Prev LS'!$AB$4:$AB$137,MATCH($A112,'Charges_NonSlice with Prev LS'!$AC$4:$AC$137,0),1)</f>
        <v>6.5701761662581681E-2</v>
      </c>
      <c r="P112" s="256">
        <f>+INDEX('Charges_NonSlice with Prev LS'!$AA$4:$AA$137,MATCH($A112,'Charges_NonSlice with Prev LS'!$AC$4:$AC$137,0),1)</f>
        <v>38.881408345179437</v>
      </c>
      <c r="Q112" s="172">
        <f>+INDEX('Charges_NonSlice with Prev LS'!$Z$4:$Z$137,MATCH($A112,'Charges_NonSlice with Prev LS'!$AC$4:$AC$137,0),1)/1000</f>
        <v>53.23234610892149</v>
      </c>
      <c r="R112" s="172">
        <f>+SUM(Q$5:Q112)</f>
        <v>42174.699838429573</v>
      </c>
      <c r="T112" t="str">
        <f ca="1">+INDEX('Charges_NonSlice &amp; Excl LS'!$C$4:$C$137,MATCH($A112,'Charges_NonSlice &amp; Excl LS'!$AC$4:$AC$137,0),1)</f>
        <v>Harney Elec Coop</v>
      </c>
      <c r="U112" s="270">
        <f ca="1">+INDEX('Charges_NonSlice &amp; Excl LS'!$AB$4:$AB$137,MATCH($A112,'Charges_NonSlice &amp; Excl LS'!$AC$4:$AC$137,0),1)</f>
        <v>6.5243960243891327E-2</v>
      </c>
      <c r="V112" s="256">
        <f ca="1">+INDEX('Charges_NonSlice &amp; Excl LS'!$AA$4:$AA$137,MATCH($A112,'Charges_NonSlice &amp; Excl LS'!$AC$4:$AC$137,0),1)</f>
        <v>27.707748972153723</v>
      </c>
      <c r="W112" s="172">
        <f ca="1">+INDEX('Charges_NonSlice &amp; Excl LS'!$Z$4:$Z$137,MATCH($A112,'Charges_NonSlice &amp; Excl LS'!$AC$4:$AC$137,0),1)/1000</f>
        <v>197.91163424196</v>
      </c>
      <c r="X112" s="172">
        <f ca="1">+SUM(W$5:W112)</f>
        <v>40563.794350283199</v>
      </c>
      <c r="Z112" t="str">
        <f>+INDEX(Charges_NonSlice!$C$4:$C$137,MATCH($A112,Charges_NonSlice!$AC$4:$AC$137,0),1)</f>
        <v>Troy, City of</v>
      </c>
      <c r="AA112" s="270">
        <f t="shared" si="8"/>
        <v>4.6382609842405165E-2</v>
      </c>
      <c r="AB112" s="256">
        <f>+INDEX(Charges_NonSlice!$AA$4:$AA$137,MATCH($A112,Charges_NonSlice!$AC$4:$AC$137,0),1)</f>
        <v>37.998264698973713</v>
      </c>
      <c r="AC112" s="277">
        <f t="shared" si="9"/>
        <v>36.313929858502334</v>
      </c>
      <c r="AE112" s="278" t="s">
        <v>136</v>
      </c>
      <c r="AF112" s="279">
        <v>31.963439330663419</v>
      </c>
    </row>
    <row r="113" spans="1:32" x14ac:dyDescent="0.25">
      <c r="A113">
        <f t="shared" si="7"/>
        <v>109</v>
      </c>
      <c r="B113" t="str">
        <f>+INDEX('Charges_Including Slice and LS'!$C$4:$C$137,MATCH($A113,'Charges_Including Slice and LS'!$AC$4:$AC$137,0),1)</f>
        <v>Lower Valley Energy</v>
      </c>
      <c r="C113" s="270">
        <f>+INDEX('Charges_Including Slice and LS'!$AB$4:$AB$137,MATCH($A113,'Charges_Including Slice and LS'!$AC$4:$AC$137,0),1)</f>
        <v>4.4677721554177152E-2</v>
      </c>
      <c r="D113" s="256">
        <f>+INDEX('Charges_Including Slice and LS'!$AA$4:$AA$137,MATCH($A113,'Charges_Including Slice and LS'!$AC$4:$AC$137,0),1)</f>
        <v>33.969852711415186</v>
      </c>
      <c r="E113" s="172">
        <f>+INDEX('Charges_Including Slice and LS'!$Z$4:$Z$137,MATCH($A113,'Charges_Including Slice and LS'!$AC$4:$AC$137,0),1)/1000</f>
        <v>748.37641976154237</v>
      </c>
      <c r="F113" s="172">
        <f>+SUM(E$5:E113)</f>
        <v>59394.564771954232</v>
      </c>
      <c r="H113" t="str">
        <f>+INDEX(Charges_NonSlice!$C$4:$C$137,MATCH($A113,Charges_NonSlice!$AC$4:$AC$137,0),1)</f>
        <v>Centralia, City of</v>
      </c>
      <c r="I113" s="270">
        <f>+INDEX(Charges_NonSlice!$AB$4:$AB$137,MATCH($A113,Charges_NonSlice!$AC$4:$AC$137,0),1)</f>
        <v>4.3540146653846312E-2</v>
      </c>
      <c r="J113" s="256">
        <f>+INDEX(Charges_NonSlice!$AA$4:$AA$137,MATCH($A113,Charges_NonSlice!$AC$4:$AC$137,0),1)</f>
        <v>37.138684934996199</v>
      </c>
      <c r="K113" s="172">
        <f>+INDEX(Charges_NonSlice!$Z$4:$Z$137,MATCH($A113,Charges_NonSlice!$AC$4:$AC$137,0),1)/1000</f>
        <v>215.2377434989973</v>
      </c>
      <c r="L113" s="172">
        <f>+SUM(K$5:K113)</f>
        <v>40790.831141056464</v>
      </c>
      <c r="N113" t="str">
        <f ca="1">+INDEX('Charges_NonSlice &amp; Excl LS'!$C$4:$C$137,MATCH($A113,'Charges_NonSlice &amp; Excl LS'!$AC$4:$AC$137,0),1)</f>
        <v>Columbia Power Coop</v>
      </c>
      <c r="O113" s="270">
        <f>+INDEX('Charges_NonSlice with Prev LS'!$AB$4:$AB$137,MATCH($A113,'Charges_NonSlice with Prev LS'!$AC$4:$AC$137,0),1)</f>
        <v>6.4871772251340998E-2</v>
      </c>
      <c r="P113" s="256">
        <f>+INDEX('Charges_NonSlice with Prev LS'!$AA$4:$AA$137,MATCH($A113,'Charges_NonSlice with Prev LS'!$AC$4:$AC$137,0),1)</f>
        <v>29.989823414349981</v>
      </c>
      <c r="Q113" s="172">
        <f>+INDEX('Charges_NonSlice with Prev LS'!$Z$4:$Z$137,MATCH($A113,'Charges_NonSlice with Prev LS'!$AC$4:$AC$137,0),1)/1000</f>
        <v>121.24077124810537</v>
      </c>
      <c r="R113" s="172">
        <f>+SUM(Q$5:Q113)</f>
        <v>42295.94060967768</v>
      </c>
      <c r="T113" t="str">
        <f ca="1">+INDEX('Charges_NonSlice &amp; Excl LS'!$C$4:$C$137,MATCH($A113,'Charges_NonSlice &amp; Excl LS'!$AC$4:$AC$137,0),1)</f>
        <v>Columbia Power Coop</v>
      </c>
      <c r="U113" s="270">
        <f ca="1">+INDEX('Charges_NonSlice &amp; Excl LS'!$AB$4:$AB$137,MATCH($A113,'Charges_NonSlice &amp; Excl LS'!$AC$4:$AC$137,0),1)</f>
        <v>6.5005749653997136E-2</v>
      </c>
      <c r="V113" s="256">
        <f ca="1">+INDEX('Charges_NonSlice &amp; Excl LS'!$AA$4:$AA$137,MATCH($A113,'Charges_NonSlice &amp; Excl LS'!$AC$4:$AC$137,0),1)</f>
        <v>30.805959213409132</v>
      </c>
      <c r="W113" s="172">
        <f ca="1">+INDEX('Charges_NonSlice &amp; Excl LS'!$Z$4:$Z$137,MATCH($A113,'Charges_NonSlice &amp; Excl LS'!$AC$4:$AC$137,0),1)/1000</f>
        <v>25.517198154239999</v>
      </c>
      <c r="X113" s="172">
        <f ca="1">+SUM(W$5:W113)</f>
        <v>40589.311548437436</v>
      </c>
      <c r="Z113" t="str">
        <f>+INDEX(Charges_NonSlice!$C$4:$C$137,MATCH($A113,Charges_NonSlice!$AC$4:$AC$137,0),1)</f>
        <v>Centralia, City of</v>
      </c>
      <c r="AA113" s="270">
        <f t="shared" si="8"/>
        <v>9.1222767181427633E-2</v>
      </c>
      <c r="AB113" s="256">
        <f>+INDEX(Charges_NonSlice!$AA$4:$AA$137,MATCH($A113,Charges_NonSlice!$AC$4:$AC$137,0),1)</f>
        <v>37.138684934996199</v>
      </c>
      <c r="AC113" s="277">
        <f t="shared" si="9"/>
        <v>34.034008501237118</v>
      </c>
      <c r="AE113" s="278" t="s">
        <v>52</v>
      </c>
      <c r="AF113" s="279">
        <v>26.179172828981102</v>
      </c>
    </row>
    <row r="114" spans="1:32" x14ac:dyDescent="0.25">
      <c r="A114">
        <f t="shared" si="7"/>
        <v>110</v>
      </c>
      <c r="B114" t="str">
        <f>+INDEX('Charges_Including Slice and LS'!$C$4:$C$137,MATCH($A114,'Charges_Including Slice and LS'!$AC$4:$AC$137,0),1)</f>
        <v>Troy, City of</v>
      </c>
      <c r="C114" s="270">
        <f>+INDEX('Charges_Including Slice and LS'!$AB$4:$AB$137,MATCH($A114,'Charges_Including Slice and LS'!$AC$4:$AC$137,0),1)</f>
        <v>4.4192817139325768E-2</v>
      </c>
      <c r="D114" s="256">
        <f>+INDEX('Charges_Including Slice and LS'!$AA$4:$AA$137,MATCH($A114,'Charges_Including Slice and LS'!$AC$4:$AC$137,0),1)</f>
        <v>37.998264698973713</v>
      </c>
      <c r="E114" s="172">
        <f>+INDEX('Charges_Including Slice and LS'!$Z$4:$Z$137,MATCH($A114,'Charges_Including Slice and LS'!$AC$4:$AC$137,0),1)/1000</f>
        <v>19.064260041726289</v>
      </c>
      <c r="F114" s="172">
        <f>+SUM(E$5:E114)</f>
        <v>59413.629031995959</v>
      </c>
      <c r="H114" t="str">
        <f>+INDEX(Charges_NonSlice!$C$4:$C$137,MATCH($A114,Charges_NonSlice!$AC$4:$AC$137,0),1)</f>
        <v>Cascade Locks, City of</v>
      </c>
      <c r="I114" s="270">
        <f>+INDEX(Charges_NonSlice!$AB$4:$AB$137,MATCH($A114,Charges_NonSlice!$AC$4:$AC$137,0),1)</f>
        <v>4.2652469811723881E-2</v>
      </c>
      <c r="J114" s="256">
        <f>+INDEX(Charges_NonSlice!$AA$4:$AA$137,MATCH($A114,Charges_NonSlice!$AC$4:$AC$137,0),1)</f>
        <v>37.786802433495211</v>
      </c>
      <c r="K114" s="172">
        <f>+INDEX(Charges_NonSlice!$Z$4:$Z$137,MATCH($A114,Charges_NonSlice!$AC$4:$AC$137,0),1)/1000</f>
        <v>22.597753045234761</v>
      </c>
      <c r="L114" s="172">
        <f>+SUM(K$5:K114)</f>
        <v>40813.4288941017</v>
      </c>
      <c r="N114" t="str">
        <f ca="1">+INDEX('Charges_NonSlice &amp; Excl LS'!$C$4:$C$137,MATCH($A114,'Charges_NonSlice &amp; Excl LS'!$AC$4:$AC$137,0),1)</f>
        <v>Vigilante Elec Coop</v>
      </c>
      <c r="O114" s="270">
        <f>+INDEX('Charges_NonSlice with Prev LS'!$AB$4:$AB$137,MATCH($A114,'Charges_NonSlice with Prev LS'!$AC$4:$AC$137,0),1)</f>
        <v>6.384859275436594E-2</v>
      </c>
      <c r="P114" s="256">
        <f>+INDEX('Charges_NonSlice with Prev LS'!$AA$4:$AA$137,MATCH($A114,'Charges_NonSlice with Prev LS'!$AC$4:$AC$137,0),1)</f>
        <v>35.069459633721245</v>
      </c>
      <c r="Q114" s="172">
        <f>+INDEX('Charges_NonSlice with Prev LS'!$Z$4:$Z$137,MATCH($A114,'Charges_NonSlice with Prev LS'!$AC$4:$AC$137,0),1)/1000</f>
        <v>55.639962127214645</v>
      </c>
      <c r="R114" s="172">
        <f>+SUM(Q$5:Q114)</f>
        <v>42351.580571804894</v>
      </c>
      <c r="T114" t="str">
        <f ca="1">+INDEX('Charges_NonSlice &amp; Excl LS'!$C$4:$C$137,MATCH($A114,'Charges_NonSlice &amp; Excl LS'!$AC$4:$AC$137,0),1)</f>
        <v>Vigilante Elec Coop</v>
      </c>
      <c r="U114" s="270">
        <f ca="1">+INDEX('Charges_NonSlice &amp; Excl LS'!$AB$4:$AB$137,MATCH($A114,'Charges_NonSlice &amp; Excl LS'!$AC$4:$AC$137,0),1)</f>
        <v>6.4718628645577952E-2</v>
      </c>
      <c r="V114" s="256">
        <f ca="1">+INDEX('Charges_NonSlice &amp; Excl LS'!$AA$4:$AA$137,MATCH($A114,'Charges_NonSlice &amp; Excl LS'!$AC$4:$AC$137,0),1)</f>
        <v>31.23028090723232</v>
      </c>
      <c r="W114" s="172">
        <f ca="1">+INDEX('Charges_NonSlice &amp; Excl LS'!$Z$4:$Z$137,MATCH($A114,'Charges_NonSlice &amp; Excl LS'!$AC$4:$AC$137,0),1)/1000</f>
        <v>166.58559314251198</v>
      </c>
      <c r="X114" s="172">
        <f ca="1">+SUM(W$5:W114)</f>
        <v>40755.897141579946</v>
      </c>
      <c r="Z114" t="str">
        <f>+INDEX(Charges_NonSlice!$C$4:$C$137,MATCH($A114,Charges_NonSlice!$AC$4:$AC$137,0),1)</f>
        <v>Cascade Locks, City of</v>
      </c>
      <c r="AA114" s="270">
        <f t="shared" si="8"/>
        <v>0.11487208039269969</v>
      </c>
      <c r="AB114" s="256">
        <f>+INDEX(Charges_NonSlice!$AA$4:$AA$137,MATCH($A114,Charges_NonSlice!$AC$4:$AC$137,0),1)</f>
        <v>37.786802433495211</v>
      </c>
      <c r="AC114" s="277">
        <f t="shared" si="9"/>
        <v>33.893397366436233</v>
      </c>
      <c r="AE114" s="278" t="s">
        <v>114</v>
      </c>
      <c r="AF114" s="279">
        <v>27.730329829322439</v>
      </c>
    </row>
    <row r="115" spans="1:32" x14ac:dyDescent="0.25">
      <c r="A115">
        <f t="shared" si="7"/>
        <v>111</v>
      </c>
      <c r="B115" t="str">
        <f>+INDEX('Charges_Including Slice and LS'!$C$4:$C$137,MATCH($A115,'Charges_Including Slice and LS'!$AC$4:$AC$137,0),1)</f>
        <v>Centralia, City of</v>
      </c>
      <c r="C115" s="270">
        <f>+INDEX('Charges_Including Slice and LS'!$AB$4:$AB$137,MATCH($A115,'Charges_Including Slice and LS'!$AC$4:$AC$137,0),1)</f>
        <v>4.3540146653846312E-2</v>
      </c>
      <c r="D115" s="256">
        <f>+INDEX('Charges_Including Slice and LS'!$AA$4:$AA$137,MATCH($A115,'Charges_Including Slice and LS'!$AC$4:$AC$137,0),1)</f>
        <v>37.138684934996199</v>
      </c>
      <c r="E115" s="172">
        <f>+INDEX('Charges_Including Slice and LS'!$Z$4:$Z$137,MATCH($A115,'Charges_Including Slice and LS'!$AC$4:$AC$137,0),1)/1000</f>
        <v>215.2377434989973</v>
      </c>
      <c r="F115" s="172">
        <f>+SUM(E$5:E115)</f>
        <v>59628.866775494957</v>
      </c>
      <c r="H115" t="str">
        <f>+INDEX(Charges_NonSlice!$C$4:$C$137,MATCH($A115,Charges_NonSlice!$AC$4:$AC$137,0),1)</f>
        <v>Idaho County L &amp; P</v>
      </c>
      <c r="I115" s="270">
        <f>+INDEX(Charges_NonSlice!$AB$4:$AB$137,MATCH($A115,Charges_NonSlice!$AC$4:$AC$137,0),1)</f>
        <v>4.14799920631439E-2</v>
      </c>
      <c r="J115" s="256">
        <f>+INDEX(Charges_NonSlice!$AA$4:$AA$137,MATCH($A115,Charges_NonSlice!$AC$4:$AC$137,0),1)</f>
        <v>34.332085213764884</v>
      </c>
      <c r="K115" s="172">
        <f>+INDEX(Charges_NonSlice!$Z$4:$Z$137,MATCH($A115,Charges_NonSlice!$AC$4:$AC$137,0),1)/1000</f>
        <v>55.639962127214645</v>
      </c>
      <c r="L115" s="172">
        <f>+SUM(K$5:K115)</f>
        <v>40869.068856228914</v>
      </c>
      <c r="N115" t="str">
        <f ca="1">+INDEX('Charges_NonSlice &amp; Excl LS'!$C$4:$C$137,MATCH($A115,'Charges_NonSlice &amp; Excl LS'!$AC$4:$AC$137,0),1)</f>
        <v>Lower Valley Energy</v>
      </c>
      <c r="O115" s="270">
        <f>+INDEX('Charges_NonSlice with Prev LS'!$AB$4:$AB$137,MATCH($A115,'Charges_NonSlice with Prev LS'!$AC$4:$AC$137,0),1)</f>
        <v>6.3786603536627462E-2</v>
      </c>
      <c r="P115" s="256">
        <f>+INDEX('Charges_NonSlice with Prev LS'!$AA$4:$AA$137,MATCH($A115,'Charges_NonSlice with Prev LS'!$AC$4:$AC$137,0),1)</f>
        <v>28.830646907384537</v>
      </c>
      <c r="Q115" s="172">
        <f>+INDEX('Charges_NonSlice with Prev LS'!$Z$4:$Z$137,MATCH($A115,'Charges_NonSlice with Prev LS'!$AC$4:$AC$137,0),1)/1000</f>
        <v>159.09720133438782</v>
      </c>
      <c r="R115" s="172">
        <f>+SUM(Q$5:Q115)</f>
        <v>42510.677773139279</v>
      </c>
      <c r="T115" t="str">
        <f ca="1">+INDEX('Charges_NonSlice &amp; Excl LS'!$C$4:$C$137,MATCH($A115,'Charges_NonSlice &amp; Excl LS'!$AC$4:$AC$137,0),1)</f>
        <v>Lower Valley Energy</v>
      </c>
      <c r="U115" s="270">
        <f ca="1">+INDEX('Charges_NonSlice &amp; Excl LS'!$AB$4:$AB$137,MATCH($A115,'Charges_NonSlice &amp; Excl LS'!$AC$4:$AC$137,0),1)</f>
        <v>6.4512141820717933E-2</v>
      </c>
      <c r="V115" s="256">
        <f ca="1">+INDEX('Charges_NonSlice &amp; Excl LS'!$AA$4:$AA$137,MATCH($A115,'Charges_NonSlice &amp; Excl LS'!$AC$4:$AC$137,0),1)</f>
        <v>33.670094823927748</v>
      </c>
      <c r="W115" s="172">
        <f ca="1">+INDEX('Charges_NonSlice &amp; Excl LS'!$Z$4:$Z$137,MATCH($A115,'Charges_NonSlice &amp; Excl LS'!$AC$4:$AC$137,0),1)/1000</f>
        <v>748.37771105918409</v>
      </c>
      <c r="X115" s="172">
        <f ca="1">+SUM(W$5:W115)</f>
        <v>41504.27485263913</v>
      </c>
      <c r="Z115" t="str">
        <f>+INDEX(Charges_NonSlice!$C$4:$C$137,MATCH($A115,Charges_NonSlice!$AC$4:$AC$137,0),1)</f>
        <v>Idaho County L &amp; P</v>
      </c>
      <c r="AA115" s="270">
        <f t="shared" si="8"/>
        <v>4.2498128094497378E-2</v>
      </c>
      <c r="AB115" s="256">
        <f>+INDEX(Charges_NonSlice!$AA$4:$AA$137,MATCH($A115,Charges_NonSlice!$AC$4:$AC$137,0),1)</f>
        <v>34.332085213764884</v>
      </c>
      <c r="AC115" s="277">
        <f t="shared" si="9"/>
        <v>32.932514973928903</v>
      </c>
      <c r="AE115" s="278" t="s">
        <v>53</v>
      </c>
      <c r="AF115" s="279"/>
    </row>
    <row r="116" spans="1:32" x14ac:dyDescent="0.25">
      <c r="A116">
        <f t="shared" si="7"/>
        <v>112</v>
      </c>
      <c r="B116" t="str">
        <f>+INDEX('Charges_Including Slice and LS'!$C$4:$C$137,MATCH($A116,'Charges_Including Slice and LS'!$AC$4:$AC$137,0),1)</f>
        <v>Cascade Locks, City of</v>
      </c>
      <c r="C116" s="270">
        <f>+INDEX('Charges_Including Slice and LS'!$AB$4:$AB$137,MATCH($A116,'Charges_Including Slice and LS'!$AC$4:$AC$137,0),1)</f>
        <v>4.2652469811723881E-2</v>
      </c>
      <c r="D116" s="256">
        <f>+INDEX('Charges_Including Slice and LS'!$AA$4:$AA$137,MATCH($A116,'Charges_Including Slice and LS'!$AC$4:$AC$137,0),1)</f>
        <v>37.786802433495211</v>
      </c>
      <c r="E116" s="172">
        <f>+INDEX('Charges_Including Slice and LS'!$Z$4:$Z$137,MATCH($A116,'Charges_Including Slice and LS'!$AC$4:$AC$137,0),1)/1000</f>
        <v>22.597753045234761</v>
      </c>
      <c r="F116" s="172">
        <f>+SUM(E$5:E116)</f>
        <v>59651.464528540193</v>
      </c>
      <c r="H116" t="str">
        <f>+INDEX(Charges_NonSlice!$C$4:$C$137,MATCH($A116,Charges_NonSlice!$AC$4:$AC$137,0),1)</f>
        <v>Cheney, City of</v>
      </c>
      <c r="I116" s="270">
        <f>+INDEX(Charges_NonSlice!$AB$4:$AB$137,MATCH($A116,Charges_NonSlice!$AC$4:$AC$137,0),1)</f>
        <v>4.0780777553323322E-2</v>
      </c>
      <c r="J116" s="256">
        <f>+INDEX(Charges_NonSlice!$AA$4:$AA$137,MATCH($A116,Charges_NonSlice!$AC$4:$AC$137,0),1)</f>
        <v>36.811351495554703</v>
      </c>
      <c r="K116" s="172">
        <f>+INDEX(Charges_NonSlice!$Z$4:$Z$137,MATCH($A116,Charges_NonSlice!$AC$4:$AC$137,0),1)/1000</f>
        <v>147.56052532384794</v>
      </c>
      <c r="L116" s="172">
        <f>+SUM(K$5:K116)</f>
        <v>41016.629381552761</v>
      </c>
      <c r="N116" t="str">
        <f ca="1">+INDEX('Charges_NonSlice &amp; Excl LS'!$C$4:$C$137,MATCH($A116,'Charges_NonSlice &amp; Excl LS'!$AC$4:$AC$137,0),1)</f>
        <v>Columbia REA</v>
      </c>
      <c r="O116" s="270">
        <f>+INDEX('Charges_NonSlice with Prev LS'!$AB$4:$AB$137,MATCH($A116,'Charges_NonSlice with Prev LS'!$AC$4:$AC$137,0),1)</f>
        <v>6.3009937078863931E-2</v>
      </c>
      <c r="P116" s="256">
        <f>+INDEX('Charges_NonSlice with Prev LS'!$AA$4:$AA$137,MATCH($A116,'Charges_NonSlice with Prev LS'!$AC$4:$AC$137,0),1)</f>
        <v>36.497825024678676</v>
      </c>
      <c r="Q116" s="172">
        <f>+INDEX('Charges_NonSlice with Prev LS'!$Z$4:$Z$137,MATCH($A116,'Charges_NonSlice with Prev LS'!$AC$4:$AC$137,0),1)/1000</f>
        <v>4.9621840093848046</v>
      </c>
      <c r="R116" s="172">
        <f>+SUM(Q$5:Q116)</f>
        <v>42515.639957148662</v>
      </c>
      <c r="T116" t="str">
        <f ca="1">+INDEX('Charges_NonSlice &amp; Excl LS'!$C$4:$C$137,MATCH($A116,'Charges_NonSlice &amp; Excl LS'!$AC$4:$AC$137,0),1)</f>
        <v>Columbia REA</v>
      </c>
      <c r="U116" s="270">
        <f ca="1">+INDEX('Charges_NonSlice &amp; Excl LS'!$AB$4:$AB$137,MATCH($A116,'Charges_NonSlice &amp; Excl LS'!$AC$4:$AC$137,0),1)</f>
        <v>6.413825703046272E-2</v>
      </c>
      <c r="V116" s="256">
        <f ca="1">+INDEX('Charges_NonSlice &amp; Excl LS'!$AA$4:$AA$137,MATCH($A116,'Charges_NonSlice &amp; Excl LS'!$AC$4:$AC$137,0),1)</f>
        <v>29.577713602510975</v>
      </c>
      <c r="W116" s="172">
        <f ca="1">+INDEX('Charges_NonSlice &amp; Excl LS'!$Z$4:$Z$137,MATCH($A116,'Charges_NonSlice &amp; Excl LS'!$AC$4:$AC$137,0),1)/1000</f>
        <v>327.865326572664</v>
      </c>
      <c r="X116" s="172">
        <f ca="1">+SUM(W$5:W116)</f>
        <v>41832.14017921179</v>
      </c>
      <c r="Z116" t="str">
        <f>+INDEX(Charges_NonSlice!$C$4:$C$137,MATCH($A116,Charges_NonSlice!$AC$4:$AC$137,0),1)</f>
        <v>Cheney, City of</v>
      </c>
      <c r="AA116" s="270">
        <f t="shared" si="8"/>
        <v>6.6849702585236592E-2</v>
      </c>
      <c r="AB116" s="256">
        <f>+INDEX(Charges_NonSlice!$AA$4:$AA$137,MATCH($A116,Charges_NonSlice!$AC$4:$AC$137,0),1)</f>
        <v>36.811351495554703</v>
      </c>
      <c r="AC116" s="277">
        <f t="shared" si="9"/>
        <v>34.504721148960193</v>
      </c>
      <c r="AE116" s="278" t="s">
        <v>93</v>
      </c>
      <c r="AF116" s="279">
        <v>29.986647842298911</v>
      </c>
    </row>
    <row r="117" spans="1:32" x14ac:dyDescent="0.25">
      <c r="A117">
        <f t="shared" si="7"/>
        <v>113</v>
      </c>
      <c r="B117" t="str">
        <f>+INDEX('Charges_Including Slice and LS'!$C$4:$C$137,MATCH($A117,'Charges_Including Slice and LS'!$AC$4:$AC$137,0),1)</f>
        <v>Idaho County L &amp; P</v>
      </c>
      <c r="C117" s="270">
        <f>+INDEX('Charges_Including Slice and LS'!$AB$4:$AB$137,MATCH($A117,'Charges_Including Slice and LS'!$AC$4:$AC$137,0),1)</f>
        <v>4.14799920631439E-2</v>
      </c>
      <c r="D117" s="256">
        <f>+INDEX('Charges_Including Slice and LS'!$AA$4:$AA$137,MATCH($A117,'Charges_Including Slice and LS'!$AC$4:$AC$137,0),1)</f>
        <v>34.332085213764884</v>
      </c>
      <c r="E117" s="172">
        <f>+INDEX('Charges_Including Slice and LS'!$Z$4:$Z$137,MATCH($A117,'Charges_Including Slice and LS'!$AC$4:$AC$137,0),1)/1000</f>
        <v>55.639962127214645</v>
      </c>
      <c r="F117" s="172">
        <f>+SUM(E$5:E117)</f>
        <v>59707.104490667407</v>
      </c>
      <c r="H117" t="str">
        <f>+INDEX(Charges_NonSlice!$C$4:$C$137,MATCH($A117,Charges_NonSlice!$AC$4:$AC$137,0),1)</f>
        <v>Kittitas County PUD #1</v>
      </c>
      <c r="I117" s="270">
        <f>+INDEX(Charges_NonSlice!$AB$4:$AB$137,MATCH($A117,Charges_NonSlice!$AC$4:$AC$137,0),1)</f>
        <v>4.0747155329319273E-2</v>
      </c>
      <c r="J117" s="256">
        <f>+INDEX(Charges_NonSlice!$AA$4:$AA$137,MATCH($A117,Charges_NonSlice!$AC$4:$AC$137,0),1)</f>
        <v>33.231366553326218</v>
      </c>
      <c r="K117" s="172">
        <f>+INDEX(Charges_NonSlice!$Z$4:$Z$137,MATCH($A117,Charges_NonSlice!$AC$4:$AC$137,0),1)/1000</f>
        <v>92.403488198654671</v>
      </c>
      <c r="L117" s="172">
        <f>+SUM(K$5:K117)</f>
        <v>41109.032869751412</v>
      </c>
      <c r="N117" t="str">
        <f ca="1">+INDEX('Charges_NonSlice &amp; Excl LS'!$C$4:$C$137,MATCH($A117,'Charges_NonSlice &amp; Excl LS'!$AC$4:$AC$137,0),1)</f>
        <v>Lost River Elec Coop</v>
      </c>
      <c r="O117" s="270">
        <f>+INDEX('Charges_NonSlice with Prev LS'!$AB$4:$AB$137,MATCH($A117,'Charges_NonSlice with Prev LS'!$AC$4:$AC$137,0),1)</f>
        <v>6.1884779349185459E-2</v>
      </c>
      <c r="P117" s="256">
        <f>+INDEX('Charges_NonSlice with Prev LS'!$AA$4:$AA$137,MATCH($A117,'Charges_NonSlice with Prev LS'!$AC$4:$AC$137,0),1)</f>
        <v>37.557778451956189</v>
      </c>
      <c r="Q117" s="172">
        <f>+INDEX('Charges_NonSlice with Prev LS'!$Z$4:$Z$137,MATCH($A117,'Charges_NonSlice with Prev LS'!$AC$4:$AC$137,0),1)/1000</f>
        <v>147.56052532384794</v>
      </c>
      <c r="R117" s="172">
        <f>+SUM(Q$5:Q117)</f>
        <v>42663.200482472508</v>
      </c>
      <c r="T117" t="str">
        <f ca="1">+INDEX('Charges_NonSlice &amp; Excl LS'!$C$4:$C$137,MATCH($A117,'Charges_NonSlice &amp; Excl LS'!$AC$4:$AC$137,0),1)</f>
        <v>Lost River Elec Coop</v>
      </c>
      <c r="U117" s="270">
        <f ca="1">+INDEX('Charges_NonSlice &amp; Excl LS'!$AB$4:$AB$137,MATCH($A117,'Charges_NonSlice &amp; Excl LS'!$AC$4:$AC$137,0),1)</f>
        <v>6.3901435912111088E-2</v>
      </c>
      <c r="V117" s="256">
        <f ca="1">+INDEX('Charges_NonSlice &amp; Excl LS'!$AA$4:$AA$137,MATCH($A117,'Charges_NonSlice &amp; Excl LS'!$AC$4:$AC$137,0),1)</f>
        <v>28.285768441564599</v>
      </c>
      <c r="W117" s="172">
        <f ca="1">+INDEX('Charges_NonSlice &amp; Excl LS'!$Z$4:$Z$137,MATCH($A117,'Charges_NonSlice &amp; Excl LS'!$AC$4:$AC$137,0),1)/1000</f>
        <v>82.857286698911992</v>
      </c>
      <c r="X117" s="172">
        <f ca="1">+SUM(W$5:W117)</f>
        <v>41914.997465910703</v>
      </c>
      <c r="Z117" t="str">
        <f>+INDEX(Charges_NonSlice!$C$4:$C$137,MATCH($A117,Charges_NonSlice!$AC$4:$AC$137,0),1)</f>
        <v>Kittitas County PUD #1</v>
      </c>
      <c r="AA117" s="270">
        <f t="shared" si="8"/>
        <v>4.7742993993521221E-2</v>
      </c>
      <c r="AB117" s="256">
        <f>+INDEX(Charges_NonSlice!$AA$4:$AA$137,MATCH($A117,Charges_NonSlice!$AC$4:$AC$137,0),1)</f>
        <v>33.231366553326218</v>
      </c>
      <c r="AC117" s="277">
        <f t="shared" si="9"/>
        <v>31.717097364367302</v>
      </c>
      <c r="AE117" s="278" t="s">
        <v>49</v>
      </c>
      <c r="AF117" s="279">
        <v>28.804213147655751</v>
      </c>
    </row>
    <row r="118" spans="1:32" x14ac:dyDescent="0.25">
      <c r="A118">
        <f t="shared" si="7"/>
        <v>114</v>
      </c>
      <c r="B118" t="str">
        <f>+INDEX('Charges_Including Slice and LS'!$C$4:$C$137,MATCH($A118,'Charges_Including Slice and LS'!$AC$4:$AC$137,0),1)</f>
        <v>Cheney, City of</v>
      </c>
      <c r="C118" s="270">
        <f>+INDEX('Charges_Including Slice and LS'!$AB$4:$AB$137,MATCH($A118,'Charges_Including Slice and LS'!$AC$4:$AC$137,0),1)</f>
        <v>4.0780777553323322E-2</v>
      </c>
      <c r="D118" s="256">
        <f>+INDEX('Charges_Including Slice and LS'!$AA$4:$AA$137,MATCH($A118,'Charges_Including Slice and LS'!$AC$4:$AC$137,0),1)</f>
        <v>36.811351495554703</v>
      </c>
      <c r="E118" s="172">
        <f>+INDEX('Charges_Including Slice and LS'!$Z$4:$Z$137,MATCH($A118,'Charges_Including Slice and LS'!$AC$4:$AC$137,0),1)/1000</f>
        <v>147.56052532384794</v>
      </c>
      <c r="F118" s="172">
        <f>+SUM(E$5:E118)</f>
        <v>59854.665015991253</v>
      </c>
      <c r="H118" t="str">
        <f>+INDEX(Charges_NonSlice!$C$4:$C$137,MATCH($A118,Charges_NonSlice!$AC$4:$AC$137,0),1)</f>
        <v>Grant County PUD #2</v>
      </c>
      <c r="I118" s="270">
        <f>+INDEX(Charges_NonSlice!$AB$4:$AB$137,MATCH($A118,Charges_NonSlice!$AC$4:$AC$137,0),1)</f>
        <v>3.2413570889175736E-2</v>
      </c>
      <c r="J118" s="256">
        <f>+INDEX(Charges_NonSlice!$AA$4:$AA$137,MATCH($A118,Charges_NonSlice!$AC$4:$AC$137,0),1)</f>
        <v>35.7978506544178</v>
      </c>
      <c r="K118" s="172">
        <f>+INDEX(Charges_NonSlice!$Z$4:$Z$137,MATCH($A118,Charges_NonSlice!$AC$4:$AC$137,0),1)/1000</f>
        <v>48.764834106293748</v>
      </c>
      <c r="L118" s="172">
        <f>+SUM(K$5:K118)</f>
        <v>41157.797703857708</v>
      </c>
      <c r="N118" t="str">
        <f ca="1">+INDEX('Charges_NonSlice &amp; Excl LS'!$C$4:$C$137,MATCH($A118,'Charges_NonSlice &amp; Excl LS'!$AC$4:$AC$137,0),1)</f>
        <v>Benton County PUD #1</v>
      </c>
      <c r="O118" s="270">
        <f>+INDEX('Charges_NonSlice with Prev LS'!$AB$4:$AB$137,MATCH($A118,'Charges_NonSlice with Prev LS'!$AC$4:$AC$137,0),1)</f>
        <v>5.9780398819543556E-2</v>
      </c>
      <c r="P118" s="256">
        <f>+INDEX('Charges_NonSlice with Prev LS'!$AA$4:$AA$137,MATCH($A118,'Charges_NonSlice with Prev LS'!$AC$4:$AC$137,0),1)</f>
        <v>33.01969941525379</v>
      </c>
      <c r="Q118" s="172">
        <f>+INDEX('Charges_NonSlice with Prev LS'!$Z$4:$Z$137,MATCH($A118,'Charges_NonSlice with Prev LS'!$AC$4:$AC$137,0),1)/1000</f>
        <v>86.693213238821642</v>
      </c>
      <c r="R118" s="172">
        <f>+SUM(Q$5:Q118)</f>
        <v>42749.893695711333</v>
      </c>
      <c r="T118" t="str">
        <f ca="1">+INDEX('Charges_NonSlice &amp; Excl LS'!$C$4:$C$137,MATCH($A118,'Charges_NonSlice &amp; Excl LS'!$AC$4:$AC$137,0),1)</f>
        <v>Benton County PUD #1</v>
      </c>
      <c r="U118" s="270">
        <f ca="1">+INDEX('Charges_NonSlice &amp; Excl LS'!$AB$4:$AB$137,MATCH($A118,'Charges_NonSlice &amp; Excl LS'!$AC$4:$AC$137,0),1)</f>
        <v>6.2413783435916338E-2</v>
      </c>
      <c r="V118" s="256">
        <f ca="1">+INDEX('Charges_NonSlice &amp; Excl LS'!$AA$4:$AA$137,MATCH($A118,'Charges_NonSlice &amp; Excl LS'!$AC$4:$AC$137,0),1)</f>
        <v>30.330895729533484</v>
      </c>
      <c r="W118" s="172">
        <f ca="1">+INDEX('Charges_NonSlice &amp; Excl LS'!$Z$4:$Z$137,MATCH($A118,'Charges_NonSlice &amp; Excl LS'!$AC$4:$AC$137,0),1)/1000</f>
        <v>913.17832711927213</v>
      </c>
      <c r="X118" s="172">
        <f ca="1">+SUM(W$5:W118)</f>
        <v>42828.175793029972</v>
      </c>
      <c r="Z118" t="str">
        <f>+INDEX(Charges_NonSlice!$C$4:$C$137,MATCH($A118,Charges_NonSlice!$AC$4:$AC$137,0),1)</f>
        <v>Grant County PUD #2</v>
      </c>
      <c r="AA118" s="270">
        <f t="shared" si="8"/>
        <v>8.006353589965709E-2</v>
      </c>
      <c r="AB118" s="256">
        <f>+INDEX(Charges_NonSlice!$AA$4:$AA$137,MATCH($A118,Charges_NonSlice!$AC$4:$AC$137,0),1)</f>
        <v>35.7978506544178</v>
      </c>
      <c r="AC118" s="277">
        <f t="shared" si="9"/>
        <v>33.144208154939122</v>
      </c>
      <c r="AE118" s="278" t="s">
        <v>85</v>
      </c>
      <c r="AF118" s="279">
        <v>25.334749355732455</v>
      </c>
    </row>
    <row r="119" spans="1:32" x14ac:dyDescent="0.25">
      <c r="A119">
        <f t="shared" si="7"/>
        <v>115</v>
      </c>
      <c r="B119" t="str">
        <f>+INDEX('Charges_Including Slice and LS'!$C$4:$C$137,MATCH($A119,'Charges_Including Slice and LS'!$AC$4:$AC$137,0),1)</f>
        <v>Kittitas County PUD #1</v>
      </c>
      <c r="C119" s="270">
        <f>+INDEX('Charges_Including Slice and LS'!$AB$4:$AB$137,MATCH($A119,'Charges_Including Slice and LS'!$AC$4:$AC$137,0),1)</f>
        <v>4.0747155329319273E-2</v>
      </c>
      <c r="D119" s="256">
        <f>+INDEX('Charges_Including Slice and LS'!$AA$4:$AA$137,MATCH($A119,'Charges_Including Slice and LS'!$AC$4:$AC$137,0),1)</f>
        <v>33.231366553326218</v>
      </c>
      <c r="E119" s="172">
        <f>+INDEX('Charges_Including Slice and LS'!$Z$4:$Z$137,MATCH($A119,'Charges_Including Slice and LS'!$AC$4:$AC$137,0),1)/1000</f>
        <v>92.403488198654671</v>
      </c>
      <c r="F119" s="172">
        <f>+SUM(E$5:E119)</f>
        <v>59947.068504189905</v>
      </c>
      <c r="H119" t="str">
        <f>+INDEX(Charges_NonSlice!$C$4:$C$137,MATCH($A119,Charges_NonSlice!$AC$4:$AC$137,0),1)</f>
        <v>Seattle City Light</v>
      </c>
      <c r="I119" s="270">
        <f>+INDEX(Charges_NonSlice!$AB$4:$AB$137,MATCH($A119,Charges_NonSlice!$AC$4:$AC$137,0),1)</f>
        <v>2.8025160860587039E-2</v>
      </c>
      <c r="J119" s="256">
        <f>+INDEX(Charges_NonSlice!$AA$4:$AA$137,MATCH($A119,Charges_NonSlice!$AC$4:$AC$137,0),1)</f>
        <v>35.263623667469112</v>
      </c>
      <c r="K119" s="172">
        <f>+INDEX(Charges_NonSlice!$Z$4:$Z$137,MATCH($A119,Charges_NonSlice!$AC$4:$AC$137,0),1)/1000</f>
        <v>2332.6993500048661</v>
      </c>
      <c r="L119" s="172">
        <f>+SUM(K$5:K119)</f>
        <v>43490.497053862571</v>
      </c>
      <c r="N119" t="str">
        <f ca="1">+INDEX('Charges_NonSlice &amp; Excl LS'!$C$4:$C$137,MATCH($A119,'Charges_NonSlice &amp; Excl LS'!$AC$4:$AC$137,0),1)</f>
        <v>East End Mutual Electric</v>
      </c>
      <c r="O119" s="270">
        <f>+INDEX('Charges_NonSlice with Prev LS'!$AB$4:$AB$137,MATCH($A119,'Charges_NonSlice with Prev LS'!$AC$4:$AC$137,0),1)</f>
        <v>5.8142021556092605E-2</v>
      </c>
      <c r="P119" s="256">
        <f>+INDEX('Charges_NonSlice with Prev LS'!$AA$4:$AA$137,MATCH($A119,'Charges_NonSlice with Prev LS'!$AC$4:$AC$137,0),1)</f>
        <v>31.634777109342071</v>
      </c>
      <c r="Q119" s="172">
        <f>+INDEX('Charges_NonSlice with Prev LS'!$Z$4:$Z$137,MATCH($A119,'Charges_NonSlice with Prev LS'!$AC$4:$AC$137,0),1)/1000</f>
        <v>25.263868055023831</v>
      </c>
      <c r="R119" s="172">
        <f>+SUM(Q$5:Q119)</f>
        <v>42775.157563766355</v>
      </c>
      <c r="T119" t="str">
        <f ca="1">+INDEX('Charges_NonSlice &amp; Excl LS'!$C$4:$C$137,MATCH($A119,'Charges_NonSlice &amp; Excl LS'!$AC$4:$AC$137,0),1)</f>
        <v>East End Mutual Electric</v>
      </c>
      <c r="U119" s="270">
        <f ca="1">+INDEX('Charges_NonSlice &amp; Excl LS'!$AB$4:$AB$137,MATCH($A119,'Charges_NonSlice &amp; Excl LS'!$AC$4:$AC$137,0),1)</f>
        <v>5.7646195469239367E-2</v>
      </c>
      <c r="V119" s="256">
        <f ca="1">+INDEX('Charges_NonSlice &amp; Excl LS'!$AA$4:$AA$137,MATCH($A119,'Charges_NonSlice &amp; Excl LS'!$AC$4:$AC$137,0),1)</f>
        <v>32.415606853624475</v>
      </c>
      <c r="W119" s="172">
        <f ca="1">+INDEX('Charges_NonSlice &amp; Excl LS'!$Z$4:$Z$137,MATCH($A119,'Charges_NonSlice &amp; Excl LS'!$AC$4:$AC$137,0),1)/1000</f>
        <v>23.376452443703997</v>
      </c>
      <c r="X119" s="172">
        <f ca="1">+SUM(W$5:W119)</f>
        <v>42851.552245473678</v>
      </c>
      <c r="Z119" t="str">
        <f>+INDEX(Charges_NonSlice!$C$4:$C$137,MATCH($A119,Charges_NonSlice!$AC$4:$AC$137,0),1)</f>
        <v>Seattle City Light</v>
      </c>
      <c r="AA119" s="270">
        <f t="shared" si="8"/>
        <v>2.7851794144490905E-2</v>
      </c>
      <c r="AB119" s="256">
        <f>+INDEX(Charges_NonSlice!$AA$4:$AA$137,MATCH($A119,Charges_NonSlice!$AC$4:$AC$137,0),1)</f>
        <v>35.263623667469112</v>
      </c>
      <c r="AC119" s="277">
        <f t="shared" si="9"/>
        <v>34.308082029296827</v>
      </c>
      <c r="AE119" s="278" t="s">
        <v>12</v>
      </c>
      <c r="AF119" s="279">
        <v>26.16006655515795</v>
      </c>
    </row>
    <row r="120" spans="1:32" x14ac:dyDescent="0.25">
      <c r="A120">
        <f t="shared" si="7"/>
        <v>116</v>
      </c>
      <c r="B120" t="str">
        <f>+INDEX('Charges_Including Slice and LS'!$C$4:$C$137,MATCH($A120,'Charges_Including Slice and LS'!$AC$4:$AC$137,0),1)</f>
        <v>Grant County PUD #2</v>
      </c>
      <c r="C120" s="270">
        <f>+INDEX('Charges_Including Slice and LS'!$AB$4:$AB$137,MATCH($A120,'Charges_Including Slice and LS'!$AC$4:$AC$137,0),1)</f>
        <v>3.2413570889175736E-2</v>
      </c>
      <c r="D120" s="256">
        <f>+INDEX('Charges_Including Slice and LS'!$AA$4:$AA$137,MATCH($A120,'Charges_Including Slice and LS'!$AC$4:$AC$137,0),1)</f>
        <v>35.7978506544178</v>
      </c>
      <c r="E120" s="172">
        <f>+INDEX('Charges_Including Slice and LS'!$Z$4:$Z$137,MATCH($A120,'Charges_Including Slice and LS'!$AC$4:$AC$137,0),1)/1000</f>
        <v>48.764834106293748</v>
      </c>
      <c r="F120" s="172">
        <f>+SUM(E$5:E120)</f>
        <v>59995.833338296201</v>
      </c>
      <c r="H120" t="str">
        <f>+INDEX(Charges_NonSlice!$C$4:$C$137,MATCH($A120,Charges_NonSlice!$AC$4:$AC$137,0),1)</f>
        <v>Okanogan County PUD #1</v>
      </c>
      <c r="I120" s="270">
        <f>+INDEX(Charges_NonSlice!$AB$4:$AB$137,MATCH($A120,Charges_NonSlice!$AC$4:$AC$137,0),1)</f>
        <v>2.2021866578882054E-2</v>
      </c>
      <c r="J120" s="256">
        <f>+INDEX(Charges_NonSlice!$AA$4:$AA$137,MATCH($A120,Charges_NonSlice!$AC$4:$AC$137,0),1)</f>
        <v>30.998853851620158</v>
      </c>
      <c r="K120" s="172">
        <f>+INDEX(Charges_NonSlice!$Z$4:$Z$137,MATCH($A120,Charges_NonSlice!$AC$4:$AC$137,0),1)/1000</f>
        <v>177.61112461725406</v>
      </c>
      <c r="L120" s="172">
        <f>+SUM(K$5:K120)</f>
        <v>43668.108178479823</v>
      </c>
      <c r="N120" t="str">
        <f ca="1">+INDEX('Charges_NonSlice &amp; Excl LS'!$C$4:$C$137,MATCH($A120,'Charges_NonSlice &amp; Excl LS'!$AC$4:$AC$137,0),1)</f>
        <v>Big Bend Elec Coop</v>
      </c>
      <c r="O120" s="270">
        <f>+INDEX('Charges_NonSlice with Prev LS'!$AB$4:$AB$137,MATCH($A120,'Charges_NonSlice with Prev LS'!$AC$4:$AC$137,0),1)</f>
        <v>5.4410433289872939E-2</v>
      </c>
      <c r="P120" s="256">
        <f>+INDEX('Charges_NonSlice with Prev LS'!$AA$4:$AA$137,MATCH($A120,'Charges_NonSlice with Prev LS'!$AC$4:$AC$137,0),1)</f>
        <v>26.007835299950305</v>
      </c>
      <c r="Q120" s="172">
        <f>+INDEX('Charges_NonSlice with Prev LS'!$Z$4:$Z$137,MATCH($A120,'Charges_NonSlice with Prev LS'!$AC$4:$AC$137,0),1)/1000</f>
        <v>227.43982046584728</v>
      </c>
      <c r="R120" s="172">
        <f>+SUM(Q$5:Q120)</f>
        <v>43002.597384232206</v>
      </c>
      <c r="T120" t="str">
        <f ca="1">+INDEX('Charges_NonSlice &amp; Excl LS'!$C$4:$C$137,MATCH($A120,'Charges_NonSlice &amp; Excl LS'!$AC$4:$AC$137,0),1)</f>
        <v>Big Bend Elec Coop</v>
      </c>
      <c r="U120" s="270">
        <f ca="1">+INDEX('Charges_NonSlice &amp; Excl LS'!$AB$4:$AB$137,MATCH($A120,'Charges_NonSlice &amp; Excl LS'!$AC$4:$AC$137,0),1)</f>
        <v>5.6997426158700099E-2</v>
      </c>
      <c r="V120" s="256">
        <f ca="1">+INDEX('Charges_NonSlice &amp; Excl LS'!$AA$4:$AA$137,MATCH($A120,'Charges_NonSlice &amp; Excl LS'!$AC$4:$AC$137,0),1)</f>
        <v>28.921789034836426</v>
      </c>
      <c r="W120" s="172">
        <f ca="1">+INDEX('Charges_NonSlice &amp; Excl LS'!$Z$4:$Z$137,MATCH($A120,'Charges_NonSlice &amp; Excl LS'!$AC$4:$AC$137,0),1)/1000</f>
        <v>532.28507313232797</v>
      </c>
      <c r="X120" s="172">
        <f ca="1">+SUM(W$5:W120)</f>
        <v>43383.837318606005</v>
      </c>
      <c r="Z120" t="str">
        <f>+INDEX(Charges_NonSlice!$C$4:$C$137,MATCH($A120,Charges_NonSlice!$AC$4:$AC$137,0),1)</f>
        <v>Okanogan County PUD #1</v>
      </c>
      <c r="AA120" s="270">
        <f t="shared" si="8"/>
        <v>2.2017784985481903E-2</v>
      </c>
      <c r="AB120" s="256">
        <f>+INDEX(Charges_NonSlice!$AA$4:$AA$137,MATCH($A120,Charges_NonSlice!$AC$4:$AC$137,0),1)</f>
        <v>30.998853851620158</v>
      </c>
      <c r="AC120" s="277">
        <f t="shared" si="9"/>
        <v>30.331031716889846</v>
      </c>
      <c r="AE120" s="278" t="s">
        <v>58</v>
      </c>
      <c r="AF120" s="279">
        <v>31.755009480345432</v>
      </c>
    </row>
    <row r="121" spans="1:32" x14ac:dyDescent="0.25">
      <c r="A121">
        <f t="shared" si="7"/>
        <v>117</v>
      </c>
      <c r="B121" t="str">
        <f>+INDEX('Charges_Including Slice and LS'!$C$4:$C$137,MATCH($A121,'Charges_Including Slice and LS'!$AC$4:$AC$137,0),1)</f>
        <v>Yakama Power</v>
      </c>
      <c r="C121" s="270">
        <f>+INDEX('Charges_Including Slice and LS'!$AB$4:$AB$137,MATCH($A121,'Charges_Including Slice and LS'!$AC$4:$AC$137,0),1)</f>
        <v>2.0341417355674407E-2</v>
      </c>
      <c r="D121" s="256">
        <f>+INDEX('Charges_Including Slice and LS'!$AA$4:$AA$137,MATCH($A121,'Charges_Including Slice and LS'!$AC$4:$AC$137,0),1)</f>
        <v>34.278446689028534</v>
      </c>
      <c r="E121" s="172">
        <f>+INDEX('Charges_Including Slice and LS'!$Z$4:$Z$137,MATCH($A121,'Charges_Including Slice and LS'!$AC$4:$AC$137,0),1)/1000</f>
        <v>96.118645238186346</v>
      </c>
      <c r="F121" s="172">
        <f>+SUM(E$5:E121)</f>
        <v>60091.951983534389</v>
      </c>
      <c r="H121" t="str">
        <f>+INDEX(Charges_NonSlice!$C$4:$C$137,MATCH($A121,Charges_NonSlice!$AC$4:$AC$137,0),1)</f>
        <v>Yakama Power</v>
      </c>
      <c r="I121" s="270">
        <f>+INDEX(Charges_NonSlice!$AB$4:$AB$137,MATCH($A121,Charges_NonSlice!$AC$4:$AC$137,0),1)</f>
        <v>2.0341417355674407E-2</v>
      </c>
      <c r="J121" s="256">
        <f>+INDEX(Charges_NonSlice!$AA$4:$AA$137,MATCH($A121,Charges_NonSlice!$AC$4:$AC$137,0),1)</f>
        <v>34.278446689028534</v>
      </c>
      <c r="K121" s="172">
        <f>+INDEX(Charges_NonSlice!$Z$4:$Z$137,MATCH($A121,Charges_NonSlice!$AC$4:$AC$137,0),1)/1000</f>
        <v>96.118645238186346</v>
      </c>
      <c r="L121" s="172">
        <f>+SUM(K$5:K121)</f>
        <v>43764.226823718011</v>
      </c>
      <c r="N121" t="str">
        <f ca="1">+INDEX('Charges_NonSlice &amp; Excl LS'!$C$4:$C$137,MATCH($A121,'Charges_NonSlice &amp; Excl LS'!$AC$4:$AC$137,0),1)</f>
        <v>Okanogan County PUD #1</v>
      </c>
      <c r="O121" s="270">
        <f>+INDEX('Charges_NonSlice with Prev LS'!$AB$4:$AB$137,MATCH($A121,'Charges_NonSlice with Prev LS'!$AC$4:$AC$137,0),1)</f>
        <v>5.3536001046867732E-2</v>
      </c>
      <c r="P121" s="256">
        <f>+INDEX('Charges_NonSlice with Prev LS'!$AA$4:$AA$137,MATCH($A121,'Charges_NonSlice with Prev LS'!$AC$4:$AC$137,0),1)</f>
        <v>29.470644431954266</v>
      </c>
      <c r="Q121" s="172">
        <f>+INDEX('Charges_NonSlice with Prev LS'!$Z$4:$Z$137,MATCH($A121,'Charges_NonSlice with Prev LS'!$AC$4:$AC$137,0),1)/1000</f>
        <v>60.539412138505284</v>
      </c>
      <c r="R121" s="172">
        <f>+SUM(Q$5:Q121)</f>
        <v>43063.136796370709</v>
      </c>
      <c r="T121" t="str">
        <f ca="1">+INDEX('Charges_NonSlice &amp; Excl LS'!$C$4:$C$137,MATCH($A121,'Charges_NonSlice &amp; Excl LS'!$AC$4:$AC$137,0),1)</f>
        <v>Okanogan County PUD #1</v>
      </c>
      <c r="U121" s="270">
        <f ca="1">+INDEX('Charges_NonSlice &amp; Excl LS'!$AB$4:$AB$137,MATCH($A121,'Charges_NonSlice &amp; Excl LS'!$AC$4:$AC$137,0),1)</f>
        <v>4.9160840612123856E-2</v>
      </c>
      <c r="V121" s="256">
        <f ca="1">+INDEX('Charges_NonSlice &amp; Excl LS'!$AA$4:$AA$137,MATCH($A121,'Charges_NonSlice &amp; Excl LS'!$AC$4:$AC$137,0),1)</f>
        <v>30.683495399551273</v>
      </c>
      <c r="W121" s="172">
        <f ca="1">+INDEX('Charges_NonSlice &amp; Excl LS'!$Z$4:$Z$137,MATCH($A121,'Charges_NonSlice &amp; Excl LS'!$AC$4:$AC$137,0),1)/1000</f>
        <v>177.60828667212004</v>
      </c>
      <c r="X121" s="172">
        <f ca="1">+SUM(W$5:W121)</f>
        <v>43561.445605278124</v>
      </c>
      <c r="Z121" t="str">
        <f>+INDEX(Charges_NonSlice!$C$4:$C$137,MATCH($A121,Charges_NonSlice!$AC$4:$AC$137,0),1)</f>
        <v>Yakama Power</v>
      </c>
      <c r="AA121" s="270">
        <f t="shared" si="8"/>
        <v>7.2426729001727308E-2</v>
      </c>
      <c r="AB121" s="256">
        <f>+INDEX(Charges_NonSlice!$AA$4:$AA$137,MATCH($A121,Charges_NonSlice!$AC$4:$AC$137,0),1)</f>
        <v>34.278446689028534</v>
      </c>
      <c r="AC121" s="277">
        <f t="shared" si="9"/>
        <v>31.963439330663419</v>
      </c>
      <c r="AE121" s="278" t="s">
        <v>9</v>
      </c>
      <c r="AF121" s="279">
        <v>32.40924795634642</v>
      </c>
    </row>
    <row r="122" spans="1:32" x14ac:dyDescent="0.25">
      <c r="A122">
        <f t="shared" si="7"/>
        <v>118</v>
      </c>
      <c r="B122" t="str">
        <f>+INDEX('Charges_Including Slice and LS'!$C$4:$C$137,MATCH($A122,'Charges_Including Slice and LS'!$AC$4:$AC$137,0),1)</f>
        <v>U.S. DOE Albany Research Center</v>
      </c>
      <c r="C122" s="270">
        <f>+INDEX('Charges_Including Slice and LS'!$AB$4:$AB$137,MATCH($A122,'Charges_Including Slice and LS'!$AC$4:$AC$137,0),1)</f>
        <v>1.8676565796312605E-2</v>
      </c>
      <c r="D122" s="256">
        <f>+INDEX('Charges_Including Slice and LS'!$AA$4:$AA$137,MATCH($A122,'Charges_Including Slice and LS'!$AC$4:$AC$137,0),1)</f>
        <v>34.975664627692069</v>
      </c>
      <c r="E122" s="172">
        <f>+INDEX('Charges_Including Slice and LS'!$Z$4:$Z$137,MATCH($A122,'Charges_Including Slice and LS'!$AC$4:$AC$137,0),1)/1000</f>
        <v>4.9621840093848046</v>
      </c>
      <c r="F122" s="172">
        <f>+SUM(E$5:E122)</f>
        <v>60096.914167543771</v>
      </c>
      <c r="H122" t="str">
        <f>+INDEX(Charges_NonSlice!$C$4:$C$137,MATCH($A122,Charges_NonSlice!$AC$4:$AC$137,0),1)</f>
        <v>U.S. DOE Albany Research Center</v>
      </c>
      <c r="I122" s="270">
        <f>+INDEX(Charges_NonSlice!$AB$4:$AB$137,MATCH($A122,Charges_NonSlice!$AC$4:$AC$137,0),1)</f>
        <v>1.8676565796312605E-2</v>
      </c>
      <c r="J122" s="256">
        <f>+INDEX(Charges_NonSlice!$AA$4:$AA$137,MATCH($A122,Charges_NonSlice!$AC$4:$AC$137,0),1)</f>
        <v>34.975664627692069</v>
      </c>
      <c r="K122" s="172">
        <f>+INDEX(Charges_NonSlice!$Z$4:$Z$137,MATCH($A122,Charges_NonSlice!$AC$4:$AC$137,0),1)/1000</f>
        <v>4.9621840093848046</v>
      </c>
      <c r="L122" s="172">
        <f>+SUM(K$5:K122)</f>
        <v>43769.189007727393</v>
      </c>
      <c r="N122" t="str">
        <f ca="1">+INDEX('Charges_NonSlice &amp; Excl LS'!$C$4:$C$137,MATCH($A122,'Charges_NonSlice &amp; Excl LS'!$AC$4:$AC$137,0),1)</f>
        <v>Southside Elec Lines</v>
      </c>
      <c r="O122" s="270">
        <f>+INDEX('Charges_NonSlice with Prev LS'!$AB$4:$AB$137,MATCH($A122,'Charges_NonSlice with Prev LS'!$AC$4:$AC$137,0),1)</f>
        <v>5.2451646937835994E-2</v>
      </c>
      <c r="P122" s="256">
        <f>+INDEX('Charges_NonSlice with Prev LS'!$AA$4:$AA$137,MATCH($A122,'Charges_NonSlice with Prev LS'!$AC$4:$AC$137,0),1)</f>
        <v>31.921816798823698</v>
      </c>
      <c r="Q122" s="172">
        <f>+INDEX('Charges_NonSlice with Prev LS'!$Z$4:$Z$137,MATCH($A122,'Charges_NonSlice with Prev LS'!$AC$4:$AC$137,0),1)/1000</f>
        <v>177.61112461725406</v>
      </c>
      <c r="R122" s="172">
        <f>+SUM(Q$5:Q122)</f>
        <v>43240.74792098796</v>
      </c>
      <c r="T122" t="str">
        <f ca="1">+INDEX('Charges_NonSlice &amp; Excl LS'!$C$4:$C$137,MATCH($A122,'Charges_NonSlice &amp; Excl LS'!$AC$4:$AC$137,0),1)</f>
        <v>Southside Elec Lines</v>
      </c>
      <c r="U122" s="270">
        <f ca="1">+INDEX('Charges_NonSlice &amp; Excl LS'!$AB$4:$AB$137,MATCH($A122,'Charges_NonSlice &amp; Excl LS'!$AC$4:$AC$137,0),1)</f>
        <v>4.8753558035986494E-2</v>
      </c>
      <c r="V122" s="256">
        <f ca="1">+INDEX('Charges_NonSlice &amp; Excl LS'!$AA$4:$AA$137,MATCH($A122,'Charges_NonSlice &amp; Excl LS'!$AC$4:$AC$137,0),1)</f>
        <v>30.665105694804964</v>
      </c>
      <c r="W122" s="172">
        <f ca="1">+INDEX('Charges_NonSlice &amp; Excl LS'!$Z$4:$Z$137,MATCH($A122,'Charges_NonSlice &amp; Excl LS'!$AC$4:$AC$137,0),1)/1000</f>
        <v>58.842904301352</v>
      </c>
      <c r="X122" s="172">
        <f ca="1">+SUM(W$5:W122)</f>
        <v>43620.288509579477</v>
      </c>
      <c r="Z122" t="str">
        <f>+INDEX(Charges_NonSlice!$C$4:$C$137,MATCH($A122,Charges_NonSlice!$AC$4:$AC$137,0),1)</f>
        <v>U.S. DOE Albany Research Center</v>
      </c>
      <c r="AA122" s="270">
        <f t="shared" si="8"/>
        <v>4.3380225179085574E-2</v>
      </c>
      <c r="AB122" s="256">
        <f>+INDEX(Charges_NonSlice!$AA$4:$AA$137,MATCH($A122,Charges_NonSlice!$AC$4:$AC$137,0),1)</f>
        <v>34.975664627692069</v>
      </c>
      <c r="AC122" s="277">
        <f t="shared" si="9"/>
        <v>33.521494641791641</v>
      </c>
      <c r="AE122" s="278" t="s">
        <v>73</v>
      </c>
      <c r="AF122" s="279">
        <v>24.199755654445735</v>
      </c>
    </row>
    <row r="123" spans="1:32" x14ac:dyDescent="0.25">
      <c r="A123">
        <f t="shared" si="7"/>
        <v>119</v>
      </c>
      <c r="B123" t="str">
        <f>+INDEX('Charges_Including Slice and LS'!$C$4:$C$137,MATCH($A123,'Charges_Including Slice and LS'!$AC$4:$AC$137,0),1)</f>
        <v>Bonners Ferry, City of</v>
      </c>
      <c r="C123" s="270">
        <f>+INDEX('Charges_Including Slice and LS'!$AB$4:$AB$137,MATCH($A123,'Charges_Including Slice and LS'!$AC$4:$AC$137,0),1)</f>
        <v>1.5203286466744403E-2</v>
      </c>
      <c r="D123" s="256">
        <f>+INDEX('Charges_Including Slice and LS'!$AA$4:$AA$137,MATCH($A123,'Charges_Including Slice and LS'!$AC$4:$AC$137,0),1)</f>
        <v>37.039005615324591</v>
      </c>
      <c r="E123" s="172">
        <f>+INDEX('Charges_Including Slice and LS'!$Z$4:$Z$137,MATCH($A123,'Charges_Including Slice and LS'!$AC$4:$AC$137,0),1)/1000</f>
        <v>53.23234610892149</v>
      </c>
      <c r="F123" s="172">
        <f>+SUM(E$5:E123)</f>
        <v>60150.146513652689</v>
      </c>
      <c r="H123" t="str">
        <f>+INDEX(Charges_NonSlice!$C$4:$C$137,MATCH($A123,Charges_NonSlice!$AC$4:$AC$137,0),1)</f>
        <v>Bonners Ferry, City of</v>
      </c>
      <c r="I123" s="270">
        <f>+INDEX(Charges_NonSlice!$AB$4:$AB$137,MATCH($A123,Charges_NonSlice!$AC$4:$AC$137,0),1)</f>
        <v>1.5203286466744403E-2</v>
      </c>
      <c r="J123" s="256">
        <f>+INDEX(Charges_NonSlice!$AA$4:$AA$137,MATCH($A123,Charges_NonSlice!$AC$4:$AC$137,0),1)</f>
        <v>37.039005615324591</v>
      </c>
      <c r="K123" s="172">
        <f>+INDEX(Charges_NonSlice!$Z$4:$Z$137,MATCH($A123,Charges_NonSlice!$AC$4:$AC$137,0),1)/1000</f>
        <v>53.23234610892149</v>
      </c>
      <c r="L123" s="172">
        <f>+SUM(K$5:K123)</f>
        <v>43822.421353836311</v>
      </c>
      <c r="N123" t="str">
        <f ca="1">+INDEX('Charges_NonSlice &amp; Excl LS'!$C$4:$C$137,MATCH($A123,'Charges_NonSlice &amp; Excl LS'!$AC$4:$AC$137,0),1)</f>
        <v>Salmon River Elec Coop</v>
      </c>
      <c r="O123" s="270">
        <f>+INDEX('Charges_NonSlice with Prev LS'!$AB$4:$AB$137,MATCH($A123,'Charges_NonSlice with Prev LS'!$AC$4:$AC$137,0),1)</f>
        <v>3.8606062453832024E-2</v>
      </c>
      <c r="P123" s="256">
        <f>+INDEX('Charges_NonSlice with Prev LS'!$AA$4:$AA$137,MATCH($A123,'Charges_NonSlice with Prev LS'!$AC$4:$AC$137,0),1)</f>
        <v>33.72545812884433</v>
      </c>
      <c r="Q123" s="172">
        <f>+INDEX('Charges_NonSlice with Prev LS'!$Z$4:$Z$137,MATCH($A123,'Charges_NonSlice with Prev LS'!$AC$4:$AC$137,0),1)/1000</f>
        <v>534.33233972498499</v>
      </c>
      <c r="R123" s="172">
        <f>+SUM(Q$5:Q123)</f>
        <v>43775.080260712944</v>
      </c>
      <c r="T123" t="str">
        <f ca="1">+INDEX('Charges_NonSlice &amp; Excl LS'!$C$4:$C$137,MATCH($A123,'Charges_NonSlice &amp; Excl LS'!$AC$4:$AC$137,0),1)</f>
        <v>Salmon River Elec Coop</v>
      </c>
      <c r="U123" s="270">
        <f ca="1">+INDEX('Charges_NonSlice &amp; Excl LS'!$AB$4:$AB$137,MATCH($A123,'Charges_NonSlice &amp; Excl LS'!$AC$4:$AC$137,0),1)</f>
        <v>4.6398918033203375E-2</v>
      </c>
      <c r="V123" s="256">
        <f ca="1">+INDEX('Charges_NonSlice &amp; Excl LS'!$AA$4:$AA$137,MATCH($A123,'Charges_NonSlice &amp; Excl LS'!$AC$4:$AC$137,0),1)</f>
        <v>31.31501548976761</v>
      </c>
      <c r="W123" s="172">
        <f ca="1">+INDEX('Charges_NonSlice &amp; Excl LS'!$Z$4:$Z$137,MATCH($A123,'Charges_NonSlice &amp; Excl LS'!$AC$4:$AC$137,0),1)/1000</f>
        <v>107.44825963168799</v>
      </c>
      <c r="X123" s="172">
        <f ca="1">+SUM(W$5:W123)</f>
        <v>43727.736769211166</v>
      </c>
      <c r="Z123" t="str">
        <f>+INDEX(Charges_NonSlice!$C$4:$C$137,MATCH($A123,Charges_NonSlice!$AC$4:$AC$137,0),1)</f>
        <v>Bonners Ferry, City of</v>
      </c>
      <c r="AA123" s="270">
        <f t="shared" si="8"/>
        <v>3.3028074033411237E-2</v>
      </c>
      <c r="AB123" s="256">
        <f>+INDEX(Charges_NonSlice!$AA$4:$AA$137,MATCH($A123,Charges_NonSlice!$AC$4:$AC$137,0),1)</f>
        <v>37.039005615324591</v>
      </c>
      <c r="AC123" s="277">
        <f t="shared" si="9"/>
        <v>35.854790926162806</v>
      </c>
      <c r="AE123" s="278"/>
      <c r="AF123" s="279"/>
    </row>
    <row r="124" spans="1:32" x14ac:dyDescent="0.25">
      <c r="A124">
        <f t="shared" si="7"/>
        <v>120</v>
      </c>
      <c r="B124" t="str">
        <f>+INDEX('Charges_Including Slice and LS'!$C$4:$C$137,MATCH($A124,'Charges_Including Slice and LS'!$AC$4:$AC$137,0),1)</f>
        <v>Pend Oreille County PUD  #1</v>
      </c>
      <c r="C124" s="270">
        <f>+INDEX('Charges_Including Slice and LS'!$AB$4:$AB$137,MATCH($A124,'Charges_Including Slice and LS'!$AC$4:$AC$137,0),1)</f>
        <v>5.8466920262030264E-3</v>
      </c>
      <c r="D124" s="256">
        <f>+INDEX('Charges_Including Slice and LS'!$AA$4:$AA$137,MATCH($A124,'Charges_Including Slice and LS'!$AC$4:$AC$137,0),1)</f>
        <v>35.581325896340886</v>
      </c>
      <c r="E124" s="172">
        <f>+INDEX('Charges_Including Slice and LS'!$Z$4:$Z$137,MATCH($A124,'Charges_Including Slice and LS'!$AC$4:$AC$137,0),1)/1000</f>
        <v>48.777552114812252</v>
      </c>
      <c r="F124" s="172">
        <f>+SUM(E$5:E124)</f>
        <v>60198.924065767504</v>
      </c>
      <c r="H124" t="str">
        <f>+INDEX(Charges_NonSlice!$C$4:$C$137,MATCH($A124,Charges_NonSlice!$AC$4:$AC$137,0),1)</f>
        <v>Pend Oreille County PUD  #1</v>
      </c>
      <c r="I124" s="270">
        <f>+INDEX(Charges_NonSlice!$AB$4:$AB$137,MATCH($A124,Charges_NonSlice!$AC$4:$AC$137,0),1)</f>
        <v>5.8466920262030264E-3</v>
      </c>
      <c r="J124" s="256">
        <f>+INDEX(Charges_NonSlice!$AA$4:$AA$137,MATCH($A124,Charges_NonSlice!$AC$4:$AC$137,0),1)</f>
        <v>35.581325896340886</v>
      </c>
      <c r="K124" s="172">
        <f>+INDEX(Charges_NonSlice!$Z$4:$Z$137,MATCH($A124,Charges_NonSlice!$AC$4:$AC$137,0),1)/1000</f>
        <v>48.777552114812252</v>
      </c>
      <c r="L124" s="172">
        <f>+SUM(K$5:K124)</f>
        <v>43871.198905951125</v>
      </c>
      <c r="N124" t="str">
        <f ca="1">+INDEX('Charges_NonSlice &amp; Excl LS'!$C$4:$C$137,MATCH($A124,'Charges_NonSlice &amp; Excl LS'!$AC$4:$AC$137,0),1)</f>
        <v>Yakama Power</v>
      </c>
      <c r="O124" s="270">
        <f>+INDEX('Charges_NonSlice with Prev LS'!$AB$4:$AB$137,MATCH($A124,'Charges_NonSlice with Prev LS'!$AC$4:$AC$137,0),1)</f>
        <v>7.6919204124210605E-3</v>
      </c>
      <c r="P124" s="256">
        <f>+INDEX('Charges_NonSlice with Prev LS'!$AA$4:$AA$137,MATCH($A124,'Charges_NonSlice with Prev LS'!$AC$4:$AC$137,0),1)</f>
        <v>33.853485887441089</v>
      </c>
      <c r="Q124" s="172">
        <f>+INDEX('Charges_NonSlice with Prev LS'!$Z$4:$Z$137,MATCH($A124,'Charges_NonSlice with Prev LS'!$AC$4:$AC$137,0),1)/1000</f>
        <v>96.118645238186346</v>
      </c>
      <c r="R124" s="172">
        <f>+SUM(Q$5:Q124)</f>
        <v>43871.198905951132</v>
      </c>
      <c r="T124" t="str">
        <f ca="1">+INDEX('Charges_NonSlice &amp; Excl LS'!$C$4:$C$137,MATCH($A124,'Charges_NonSlice &amp; Excl LS'!$AC$4:$AC$137,0),1)</f>
        <v>Yakama Power</v>
      </c>
      <c r="U124" s="270">
        <f ca="1">+INDEX('Charges_NonSlice &amp; Excl LS'!$AB$4:$AB$137,MATCH($A124,'Charges_NonSlice &amp; Excl LS'!$AC$4:$AC$137,0),1)</f>
        <v>-1.0850906859776025E-2</v>
      </c>
      <c r="V124" s="256">
        <f ca="1">+INDEX('Charges_NonSlice &amp; Excl LS'!$AA$4:$AA$137,MATCH($A124,'Charges_NonSlice &amp; Excl LS'!$AC$4:$AC$137,0),1)</f>
        <v>34.184869731823092</v>
      </c>
      <c r="W124" s="172">
        <f ca="1">+INDEX('Charges_NonSlice &amp; Excl LS'!$Z$4:$Z$137,MATCH($A124,'Charges_NonSlice &amp; Excl LS'!$AC$4:$AC$137,0),1)/1000</f>
        <v>101.19163893040799</v>
      </c>
      <c r="X124" s="172">
        <f ca="1">+SUM(W$5:W124)</f>
        <v>43828.928408141575</v>
      </c>
      <c r="Z124" t="str">
        <f>+INDEX(Charges_NonSlice!$C$4:$C$137,MATCH($A124,Charges_NonSlice!$AC$4:$AC$137,0),1)</f>
        <v>Pend Oreille County PUD  #1</v>
      </c>
      <c r="AA124" s="270">
        <f t="shared" si="8"/>
        <v>5.8466880243095432E-3</v>
      </c>
      <c r="AB124" s="256">
        <f>+INDEX(Charges_NonSlice!$AA$4:$AA$137,MATCH($A124,Charges_NonSlice!$AC$4:$AC$137,0),1)</f>
        <v>35.581325896340886</v>
      </c>
      <c r="AC124" s="277">
        <f t="shared" si="9"/>
        <v>35.374502217857824</v>
      </c>
      <c r="AE124" s="278"/>
      <c r="AF124" s="279"/>
    </row>
    <row r="125" spans="1:32" x14ac:dyDescent="0.25">
      <c r="AE125" s="278"/>
      <c r="AF125" s="279"/>
    </row>
    <row r="126" spans="1:32" x14ac:dyDescent="0.25">
      <c r="C126" s="283"/>
      <c r="I126" s="283"/>
      <c r="O126" s="283"/>
      <c r="U126" s="283"/>
      <c r="AA126" s="283"/>
      <c r="AE126" s="278"/>
      <c r="AF126" s="279"/>
    </row>
    <row r="127" spans="1:32" x14ac:dyDescent="0.25">
      <c r="AE127" s="278"/>
      <c r="AF127" s="279"/>
    </row>
    <row r="128" spans="1:32" x14ac:dyDescent="0.25">
      <c r="AE128" s="278"/>
      <c r="AF128" s="279"/>
    </row>
    <row r="129" spans="31:32" x14ac:dyDescent="0.25">
      <c r="AE129" s="278"/>
      <c r="AF129" s="279"/>
    </row>
    <row r="130" spans="31:32" x14ac:dyDescent="0.25">
      <c r="AE130" s="278"/>
      <c r="AF130" s="279"/>
    </row>
    <row r="131" spans="31:32" x14ac:dyDescent="0.25">
      <c r="AE131" s="278"/>
      <c r="AF131" s="279"/>
    </row>
    <row r="132" spans="31:32" x14ac:dyDescent="0.25">
      <c r="AE132" s="278"/>
      <c r="AF132" s="279"/>
    </row>
    <row r="133" spans="31:32" x14ac:dyDescent="0.25">
      <c r="AE133" s="278"/>
      <c r="AF133" s="279"/>
    </row>
    <row r="134" spans="31:32" x14ac:dyDescent="0.25">
      <c r="AE134" s="278"/>
      <c r="AF134" s="279"/>
    </row>
    <row r="135" spans="31:32" x14ac:dyDescent="0.25">
      <c r="AE135" s="278"/>
      <c r="AF135" s="279"/>
    </row>
    <row r="136" spans="31:32" x14ac:dyDescent="0.25">
      <c r="AE136" s="278"/>
      <c r="AF136" s="279"/>
    </row>
    <row r="137" spans="31:32" x14ac:dyDescent="0.25">
      <c r="AE137" s="273" t="s">
        <v>321</v>
      </c>
      <c r="AF137" s="280">
        <f>+AVERAGE(AF3:AF136)</f>
        <v>32.679220482018927</v>
      </c>
    </row>
    <row r="138" spans="31:32" x14ac:dyDescent="0.25">
      <c r="AE138" s="274" t="s">
        <v>322</v>
      </c>
      <c r="AF138" s="280">
        <f>+MEDIAN(AF3:AF136)</f>
        <v>33.345393496245308</v>
      </c>
    </row>
    <row r="139" spans="31:32" x14ac:dyDescent="0.25">
      <c r="AE139" s="274" t="s">
        <v>323</v>
      </c>
      <c r="AF139" s="275"/>
    </row>
    <row r="140" spans="31:32" x14ac:dyDescent="0.25">
      <c r="AE140" s="275"/>
      <c r="AF140" s="275"/>
    </row>
    <row r="141" spans="31:32" x14ac:dyDescent="0.25">
      <c r="AE141" s="275"/>
      <c r="AF141" s="275"/>
    </row>
    <row r="142" spans="31:32" x14ac:dyDescent="0.25">
      <c r="AE142" s="275"/>
      <c r="AF142" s="275"/>
    </row>
    <row r="143" spans="31:32" x14ac:dyDescent="0.25">
      <c r="AE143" s="275"/>
      <c r="AF143" s="275"/>
    </row>
    <row r="144" spans="31:32" x14ac:dyDescent="0.25">
      <c r="AE144" s="275"/>
      <c r="AF144" s="275"/>
    </row>
    <row r="145" spans="31:32" x14ac:dyDescent="0.25">
      <c r="AE145" s="275"/>
      <c r="AF145" s="275"/>
    </row>
    <row r="146" spans="31:32" x14ac:dyDescent="0.25">
      <c r="AE146" s="275"/>
      <c r="AF146" s="275"/>
    </row>
    <row r="147" spans="31:32" x14ac:dyDescent="0.25">
      <c r="AE147" s="275"/>
      <c r="AF147" s="275"/>
    </row>
    <row r="148" spans="31:32" x14ac:dyDescent="0.25">
      <c r="AE148" s="275"/>
      <c r="AF148" s="275"/>
    </row>
    <row r="149" spans="31:32" x14ac:dyDescent="0.25">
      <c r="AE149" s="275"/>
      <c r="AF149" s="275"/>
    </row>
    <row r="150" spans="31:32" x14ac:dyDescent="0.25">
      <c r="AE150" s="275"/>
      <c r="AF150" s="275"/>
    </row>
    <row r="151" spans="31:32" x14ac:dyDescent="0.25">
      <c r="AE151" s="275"/>
      <c r="AF151" s="275"/>
    </row>
    <row r="152" spans="31:32" x14ac:dyDescent="0.25">
      <c r="AE152" s="275"/>
      <c r="AF152" s="275"/>
    </row>
    <row r="153" spans="31:32" x14ac:dyDescent="0.25">
      <c r="AE153" s="275"/>
      <c r="AF153" s="275"/>
    </row>
    <row r="154" spans="31:32" x14ac:dyDescent="0.25">
      <c r="AE154" s="275"/>
      <c r="AF154" s="275"/>
    </row>
    <row r="155" spans="31:32" x14ac:dyDescent="0.25">
      <c r="AE155" s="275"/>
      <c r="AF155" s="275"/>
    </row>
    <row r="156" spans="31:32" x14ac:dyDescent="0.25">
      <c r="AE156" s="275"/>
      <c r="AF156" s="275"/>
    </row>
    <row r="157" spans="31:32" x14ac:dyDescent="0.25">
      <c r="AE157" s="275"/>
      <c r="AF157" s="275"/>
    </row>
    <row r="158" spans="31:32" x14ac:dyDescent="0.25">
      <c r="AE158" s="275"/>
      <c r="AF158" s="275"/>
    </row>
    <row r="159" spans="31:32" x14ac:dyDescent="0.25">
      <c r="AE159" s="275"/>
      <c r="AF159" s="275"/>
    </row>
    <row r="160" spans="31:32" x14ac:dyDescent="0.25">
      <c r="AE160" s="275"/>
      <c r="AF160" s="275"/>
    </row>
    <row r="161" spans="31:32" x14ac:dyDescent="0.25">
      <c r="AE161" s="275"/>
      <c r="AF161" s="275"/>
    </row>
    <row r="162" spans="31:32" x14ac:dyDescent="0.25">
      <c r="AE162" s="275"/>
      <c r="AF162" s="275"/>
    </row>
    <row r="163" spans="31:32" x14ac:dyDescent="0.25">
      <c r="AE163" s="275"/>
      <c r="AF163" s="275"/>
    </row>
    <row r="164" spans="31:32" x14ac:dyDescent="0.25">
      <c r="AE164" s="275"/>
      <c r="AF164" s="275"/>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2:S122"/>
  <sheetViews>
    <sheetView workbookViewId="0">
      <pane xSplit="2" ySplit="3" topLeftCell="G4" activePane="bottomRight" state="frozen"/>
      <selection activeCell="B86" sqref="B86"/>
      <selection pane="topRight" activeCell="B86" sqref="B86"/>
      <selection pane="bottomLeft" activeCell="B86" sqref="B86"/>
      <selection pane="bottomRight" activeCell="B33" sqref="B33"/>
    </sheetView>
  </sheetViews>
  <sheetFormatPr defaultRowHeight="15" x14ac:dyDescent="0.25"/>
  <cols>
    <col min="2" max="2" width="35.42578125" customWidth="1"/>
    <col min="3" max="10" width="15.85546875" style="256" customWidth="1"/>
    <col min="11" max="11" width="12.28515625" style="256" customWidth="1"/>
    <col min="12" max="18" width="15.85546875" style="256" customWidth="1"/>
    <col min="19" max="19" width="14.5703125" style="256" customWidth="1"/>
  </cols>
  <sheetData>
    <row r="2" spans="1:19" x14ac:dyDescent="0.25">
      <c r="C2" s="255" t="s">
        <v>309</v>
      </c>
      <c r="D2" s="255"/>
      <c r="E2" s="255"/>
      <c r="L2" s="255" t="s">
        <v>313</v>
      </c>
      <c r="M2" s="255"/>
    </row>
    <row r="3" spans="1:19" ht="69" customHeight="1" thickBot="1" x14ac:dyDescent="0.3">
      <c r="C3" s="257" t="s">
        <v>308</v>
      </c>
      <c r="D3" s="257"/>
      <c r="E3" s="257"/>
      <c r="F3" s="257" t="s">
        <v>316</v>
      </c>
      <c r="G3" s="257"/>
      <c r="H3" s="257" t="s">
        <v>314</v>
      </c>
      <c r="I3" s="257"/>
      <c r="J3" s="257" t="s">
        <v>315</v>
      </c>
      <c r="K3" s="257" t="s">
        <v>319</v>
      </c>
      <c r="L3" s="257" t="s">
        <v>308</v>
      </c>
      <c r="M3" s="257"/>
      <c r="N3" s="257" t="s">
        <v>316</v>
      </c>
      <c r="O3" s="257"/>
      <c r="P3" s="257" t="s">
        <v>314</v>
      </c>
      <c r="Q3" s="257"/>
      <c r="R3" s="257" t="s">
        <v>315</v>
      </c>
    </row>
    <row r="4" spans="1:19" x14ac:dyDescent="0.25">
      <c r="A4">
        <f>IF(VLOOKUP(B4,TOCA_current!C:AH,32,FALSE)=0,0,1)</f>
        <v>0</v>
      </c>
      <c r="B4" t="s">
        <v>36</v>
      </c>
      <c r="C4" s="256" t="str">
        <f>IF(A4=1,VLOOKUP($B4,Outputs!$B:$F,2,FALSE),"")</f>
        <v/>
      </c>
      <c r="D4" s="256">
        <f>IF(A4=0,VLOOKUP($B4,Outputs!$B:$F,2,FALSE),"")</f>
        <v>5.2027015327410275E-2</v>
      </c>
      <c r="E4" s="261"/>
      <c r="F4" s="262" t="str">
        <f>IF(A4=1,VLOOKUP($B4,Outputs!$H:$L,2,FALSE),"")</f>
        <v/>
      </c>
      <c r="G4" s="263">
        <f>IF(A4=0,VLOOKUP($B4,Outputs!$H:$L,2,FALSE),"")</f>
        <v>5.2027015327410275E-2</v>
      </c>
      <c r="H4" s="256" t="str">
        <f>IF($A4=1,VLOOKUP($B4,Outputs!$N:$R,2,FALSE),"")</f>
        <v/>
      </c>
      <c r="I4" s="256">
        <f ca="1">IF($A4=0,VLOOKUP($B4,Outputs!$N:$R,2,FALSE),"")</f>
        <v>7.7411167765486288E-2</v>
      </c>
      <c r="J4" s="258">
        <f ca="1">VLOOKUP($B4,Outputs!$T:$X,2,FALSE)</f>
        <v>7.5590676480468688E-2</v>
      </c>
      <c r="K4" s="258">
        <f>+VLOOKUP(B4,Outputs!Z:AA,2,FALSE)</f>
        <v>4.427919735357233E-2</v>
      </c>
      <c r="L4" s="256" t="str">
        <f>IF($A4=1,VLOOKUP($B4,Outputs!$B:$F,3,FALSE),"")</f>
        <v/>
      </c>
      <c r="M4" s="256">
        <f>IF($A4=0,VLOOKUP($B4,Outputs!$B:$F,3,FALSE),"")</f>
        <v>35.436421385250661</v>
      </c>
      <c r="N4" s="256" t="str">
        <f>IF($A4=1,VLOOKUP($B4,Outputs!$H:$L,3,FALSE),"")</f>
        <v/>
      </c>
      <c r="O4" s="256">
        <f>IF($A4=0,VLOOKUP($B4,Outputs!$H:$L,3,FALSE),"")</f>
        <v>35.436421385250661</v>
      </c>
      <c r="P4" s="256" t="str">
        <f>IF($A4=1,VLOOKUP($B4,Outputs!$N:$R,3,FALSE),"")</f>
        <v/>
      </c>
      <c r="Q4" s="256">
        <f ca="1">IF($A4=0,VLOOKUP($B4,Outputs!$N:$R,3,FALSE),"")</f>
        <v>37.752175155282821</v>
      </c>
      <c r="R4" s="256" t="str">
        <f>IF($A4=1,VLOOKUP($B4,Outputs!$T:$X,3,FALSE),"")</f>
        <v/>
      </c>
      <c r="S4" s="256">
        <f ca="1">IF($A4=0,VLOOKUP($B4,Outputs!$T:$X,3,FALSE),"")</f>
        <v>35.177993699464068</v>
      </c>
    </row>
    <row r="5" spans="1:19" x14ac:dyDescent="0.25">
      <c r="A5">
        <f>IF(VLOOKUP(B5,TOCA_current!C:AH,32,FALSE)=0,0,1)</f>
        <v>0</v>
      </c>
      <c r="B5" t="s">
        <v>53</v>
      </c>
      <c r="C5" s="256" t="str">
        <f>IF(A5=1,VLOOKUP($B5,Outputs!$B:$F,2,FALSE),"")</f>
        <v/>
      </c>
      <c r="D5" s="256">
        <f>IF(A5=0,VLOOKUP($B5,Outputs!$B:$F,2,FALSE),"")</f>
        <v>8.3277848184875269E-2</v>
      </c>
      <c r="E5" s="264"/>
      <c r="F5" s="265" t="str">
        <f>IF(A5=1,VLOOKUP($B5,Outputs!$H:$L,2,FALSE),"")</f>
        <v/>
      </c>
      <c r="G5" s="266">
        <f>IF(A5=0,VLOOKUP($B5,Outputs!$H:$L,2,FALSE),"")</f>
        <v>8.3277848184875269E-2</v>
      </c>
      <c r="H5" s="256" t="str">
        <f>IF($A5=1,VLOOKUP($B5,Outputs!$N:$R,2,FALSE),"")</f>
        <v/>
      </c>
      <c r="I5" s="256">
        <f ca="1">IF($A5=0,VLOOKUP($B5,Outputs!$N:$R,2,FALSE),"")</f>
        <v>0.15703408900437377</v>
      </c>
      <c r="J5" s="259">
        <f ca="1">VLOOKUP($B5,Outputs!$T:$X,2,FALSE)</f>
        <v>0.11423553104604055</v>
      </c>
      <c r="K5" s="259">
        <f>+VLOOKUP(B5,Outputs!Z:AA,2,FALSE)</f>
        <v>0</v>
      </c>
      <c r="L5" s="256" t="str">
        <f>IF($A5=1,VLOOKUP($B5,Outputs!$B:$F,3,FALSE),"")</f>
        <v/>
      </c>
      <c r="M5" s="256">
        <f>IF($A5=0,VLOOKUP($B5,Outputs!$B:$F,3,FALSE),"")</f>
        <v>42.029518902848913</v>
      </c>
      <c r="N5" s="256" t="str">
        <f>IF($A5=1,VLOOKUP($B5,Outputs!$H:$L,3,FALSE),"")</f>
        <v/>
      </c>
      <c r="O5" s="256">
        <f>IF($A5=0,VLOOKUP($B5,Outputs!$H:$L,3,FALSE),"")</f>
        <v>42.029518902848913</v>
      </c>
      <c r="P5" s="256" t="str">
        <f>IF($A5=1,VLOOKUP($B5,Outputs!$N:$R,3,FALSE),"")</f>
        <v/>
      </c>
      <c r="Q5" s="256">
        <f ca="1">IF($A5=0,VLOOKUP($B5,Outputs!$N:$R,3,FALSE),"")</f>
        <v>39.363922995324742</v>
      </c>
      <c r="R5" s="256" t="str">
        <f>IF($A5=1,VLOOKUP($B5,Outputs!$T:$X,3,FALSE),"")</f>
        <v/>
      </c>
      <c r="S5" s="256">
        <f ca="1">IF($A5=0,VLOOKUP($B5,Outputs!$T:$X,3,FALSE),"")</f>
        <v>42.573719945198739</v>
      </c>
    </row>
    <row r="6" spans="1:19" x14ac:dyDescent="0.25">
      <c r="A6">
        <f>IF(VLOOKUP(B6,TOCA_current!C:AH,32,FALSE)=0,0,1)</f>
        <v>0</v>
      </c>
      <c r="B6" t="s">
        <v>27</v>
      </c>
      <c r="C6" s="256" t="str">
        <f>IF(A6=1,VLOOKUP($B6,Outputs!$B:$F,2,FALSE),"")</f>
        <v/>
      </c>
      <c r="D6" s="256">
        <f>IF(A6=0,VLOOKUP($B6,Outputs!$B:$F,2,FALSE),"")</f>
        <v>5.0874701205111394E-2</v>
      </c>
      <c r="E6" s="264"/>
      <c r="F6" s="265" t="str">
        <f>IF(A6=1,VLOOKUP($B6,Outputs!$H:$L,2,FALSE),"")</f>
        <v/>
      </c>
      <c r="G6" s="266">
        <f>IF(A6=0,VLOOKUP($B6,Outputs!$H:$L,2,FALSE),"")</f>
        <v>5.0874701205111394E-2</v>
      </c>
      <c r="H6" s="256" t="str">
        <f>IF($A6=1,VLOOKUP($B6,Outputs!$N:$R,2,FALSE),"")</f>
        <v/>
      </c>
      <c r="I6" s="256">
        <f ca="1">IF($A6=0,VLOOKUP($B6,Outputs!$N:$R,2,FALSE),"")</f>
        <v>7.8189143380539949E-2</v>
      </c>
      <c r="J6" s="259">
        <f ca="1">VLOOKUP($B6,Outputs!$T:$X,2,FALSE)</f>
        <v>7.5706614666831443E-2</v>
      </c>
      <c r="K6" s="259">
        <f>+VLOOKUP(B6,Outputs!Z:AA,2,FALSE)</f>
        <v>2.9421717308054207E-2</v>
      </c>
      <c r="L6" s="256" t="str">
        <f>IF($A6=1,VLOOKUP($B6,Outputs!$B:$F,3,FALSE),"")</f>
        <v/>
      </c>
      <c r="M6" s="256">
        <f>IF($A6=0,VLOOKUP($B6,Outputs!$B:$F,3,FALSE),"")</f>
        <v>36.021501678818268</v>
      </c>
      <c r="N6" s="256" t="str">
        <f>IF($A6=1,VLOOKUP($B6,Outputs!$H:$L,3,FALSE),"")</f>
        <v/>
      </c>
      <c r="O6" s="256">
        <f>IF($A6=0,VLOOKUP($B6,Outputs!$H:$L,3,FALSE),"")</f>
        <v>36.021501678818268</v>
      </c>
      <c r="P6" s="256" t="str">
        <f>IF($A6=1,VLOOKUP($B6,Outputs!$N:$R,3,FALSE),"")</f>
        <v/>
      </c>
      <c r="Q6" s="256">
        <f ca="1">IF($A6=0,VLOOKUP($B6,Outputs!$N:$R,3,FALSE),"")</f>
        <v>35.939333274739283</v>
      </c>
      <c r="R6" s="256" t="str">
        <f>IF($A6=1,VLOOKUP($B6,Outputs!$T:$X,3,FALSE),"")</f>
        <v/>
      </c>
      <c r="S6" s="256">
        <f ca="1">IF($A6=0,VLOOKUP($B6,Outputs!$T:$X,3,FALSE),"")</f>
        <v>36.42870245201609</v>
      </c>
    </row>
    <row r="7" spans="1:19" x14ac:dyDescent="0.25">
      <c r="A7">
        <f>IF(VLOOKUP(B7,TOCA_current!C:AH,32,FALSE)=0,0,1)</f>
        <v>0</v>
      </c>
      <c r="B7" t="s">
        <v>17</v>
      </c>
      <c r="C7" s="256" t="str">
        <f>IF(A7=1,VLOOKUP($B7,Outputs!$B:$F,2,FALSE),"")</f>
        <v/>
      </c>
      <c r="D7" s="256">
        <f>IF(A7=0,VLOOKUP($B7,Outputs!$B:$F,2,FALSE),"")</f>
        <v>5.0885859138593004E-2</v>
      </c>
      <c r="E7" s="264"/>
      <c r="F7" s="265" t="str">
        <f>IF(A7=1,VLOOKUP($B7,Outputs!$H:$L,2,FALSE),"")</f>
        <v/>
      </c>
      <c r="G7" s="266">
        <f>IF(A7=0,VLOOKUP($B7,Outputs!$H:$L,2,FALSE),"")</f>
        <v>5.0885859138593004E-2</v>
      </c>
      <c r="H7" s="256" t="str">
        <f>IF($A7=1,VLOOKUP($B7,Outputs!$N:$R,2,FALSE),"")</f>
        <v/>
      </c>
      <c r="I7" s="256">
        <f ca="1">IF($A7=0,VLOOKUP($B7,Outputs!$N:$R,2,FALSE),"")</f>
        <v>7.0768558411328897E-2</v>
      </c>
      <c r="J7" s="259">
        <f ca="1">VLOOKUP($B7,Outputs!$T:$X,2,FALSE)</f>
        <v>7.2795668113226547E-2</v>
      </c>
      <c r="K7" s="259">
        <f>+VLOOKUP(B7,Outputs!Z:AA,2,FALSE)</f>
        <v>7.5508948263726561E-2</v>
      </c>
      <c r="L7" s="256" t="str">
        <f>IF($A7=1,VLOOKUP($B7,Outputs!$B:$F,3,FALSE),"")</f>
        <v/>
      </c>
      <c r="M7" s="256">
        <f>IF($A7=0,VLOOKUP($B7,Outputs!$B:$F,3,FALSE),"")</f>
        <v>37.622545170021581</v>
      </c>
      <c r="N7" s="256" t="str">
        <f>IF($A7=1,VLOOKUP($B7,Outputs!$H:$L,3,FALSE),"")</f>
        <v/>
      </c>
      <c r="O7" s="256">
        <f>IF($A7=0,VLOOKUP($B7,Outputs!$H:$L,3,FALSE),"")</f>
        <v>37.622545170021581</v>
      </c>
      <c r="P7" s="256" t="str">
        <f>IF($A7=1,VLOOKUP($B7,Outputs!$N:$R,3,FALSE),"")</f>
        <v/>
      </c>
      <c r="Q7" s="256">
        <f ca="1">IF($A7=0,VLOOKUP($B7,Outputs!$N:$R,3,FALSE),"")</f>
        <v>36.06771051419463</v>
      </c>
      <c r="R7" s="256" t="str">
        <f>IF($A7=1,VLOOKUP($B7,Outputs!$T:$X,3,FALSE),"")</f>
        <v/>
      </c>
      <c r="S7" s="256">
        <f ca="1">IF($A7=0,VLOOKUP($B7,Outputs!$T:$X,3,FALSE),"")</f>
        <v>37.311638464360747</v>
      </c>
    </row>
    <row r="8" spans="1:19" x14ac:dyDescent="0.25">
      <c r="A8">
        <f>IF(VLOOKUP(B8,TOCA_current!C:AH,32,FALSE)=0,0,1)</f>
        <v>0</v>
      </c>
      <c r="B8" t="s">
        <v>124</v>
      </c>
      <c r="C8" s="256" t="str">
        <f>IF(A8=1,VLOOKUP($B8,Outputs!$B:$F,2,FALSE),"")</f>
        <v/>
      </c>
      <c r="D8" s="256">
        <f>IF(A8=0,VLOOKUP($B8,Outputs!$B:$F,2,FALSE),"")</f>
        <v>1.8676565796312605E-2</v>
      </c>
      <c r="E8" s="264"/>
      <c r="F8" s="265" t="str">
        <f>IF(A8=1,VLOOKUP($B8,Outputs!$H:$L,2,FALSE),"")</f>
        <v/>
      </c>
      <c r="G8" s="266">
        <f>IF(A8=0,VLOOKUP($B8,Outputs!$H:$L,2,FALSE),"")</f>
        <v>1.8676565796312605E-2</v>
      </c>
      <c r="H8" s="256" t="str">
        <f>IF($A8=1,VLOOKUP($B8,Outputs!$N:$R,2,FALSE),"")</f>
        <v/>
      </c>
      <c r="I8" s="256">
        <f ca="1">IF($A8=0,VLOOKUP($B8,Outputs!$N:$R,2,FALSE),"")</f>
        <v>7.522650342764714E-2</v>
      </c>
      <c r="J8" s="259">
        <f ca="1">VLOOKUP($B8,Outputs!$T:$X,2,FALSE)</f>
        <v>7.5163042973076605E-2</v>
      </c>
      <c r="K8" s="259">
        <f>+VLOOKUP(B8,Outputs!Z:AA,2,FALSE)</f>
        <v>4.3380225179085574E-2</v>
      </c>
      <c r="L8" s="256" t="str">
        <f>IF($A8=1,VLOOKUP($B8,Outputs!$B:$F,3,FALSE),"")</f>
        <v/>
      </c>
      <c r="M8" s="256">
        <f>IF($A8=0,VLOOKUP($B8,Outputs!$B:$F,3,FALSE),"")</f>
        <v>34.975664627692069</v>
      </c>
      <c r="N8" s="256" t="str">
        <f>IF($A8=1,VLOOKUP($B8,Outputs!$H:$L,3,FALSE),"")</f>
        <v/>
      </c>
      <c r="O8" s="256">
        <f>IF($A8=0,VLOOKUP($B8,Outputs!$H:$L,3,FALSE),"")</f>
        <v>34.975664627692069</v>
      </c>
      <c r="P8" s="256" t="str">
        <f>IF($A8=1,VLOOKUP($B8,Outputs!$N:$R,3,FALSE),"")</f>
        <v/>
      </c>
      <c r="Q8" s="256">
        <f ca="1">IF($A8=0,VLOOKUP($B8,Outputs!$N:$R,3,FALSE),"")</f>
        <v>37.38687269015243</v>
      </c>
      <c r="R8" s="256" t="str">
        <f>IF($A8=1,VLOOKUP($B8,Outputs!$T:$X,3,FALSE),"")</f>
        <v/>
      </c>
      <c r="S8" s="256">
        <f ca="1">IF($A8=0,VLOOKUP($B8,Outputs!$T:$X,3,FALSE),"")</f>
        <v>37.085633938462699</v>
      </c>
    </row>
    <row r="9" spans="1:19" x14ac:dyDescent="0.25">
      <c r="A9">
        <f>IF(VLOOKUP(B9,TOCA_current!C:AH,32,FALSE)=0,0,1)</f>
        <v>0</v>
      </c>
      <c r="B9" t="s">
        <v>66</v>
      </c>
      <c r="C9" s="256" t="str">
        <f>IF(A9=1,VLOOKUP($B9,Outputs!$B:$F,2,FALSE),"")</f>
        <v/>
      </c>
      <c r="D9" s="256">
        <f>IF(A9=0,VLOOKUP($B9,Outputs!$B:$F,2,FALSE),"")</f>
        <v>5.7481298444735707E-2</v>
      </c>
      <c r="E9" s="264"/>
      <c r="F9" s="265" t="str">
        <f>IF(A9=1,VLOOKUP($B9,Outputs!$H:$L,2,FALSE),"")</f>
        <v/>
      </c>
      <c r="G9" s="266">
        <f>IF(A9=0,VLOOKUP($B9,Outputs!$H:$L,2,FALSE),"")</f>
        <v>5.7481298444735707E-2</v>
      </c>
      <c r="H9" s="256" t="str">
        <f>IF($A9=1,VLOOKUP($B9,Outputs!$N:$R,2,FALSE),"")</f>
        <v/>
      </c>
      <c r="I9" s="256">
        <f ca="1">IF($A9=0,VLOOKUP($B9,Outputs!$N:$R,2,FALSE),"")</f>
        <v>7.3587171515668404E-2</v>
      </c>
      <c r="J9" s="259">
        <f ca="1">VLOOKUP($B9,Outputs!$T:$X,2,FALSE)</f>
        <v>7.4488573672054997E-2</v>
      </c>
      <c r="K9" s="259">
        <f>+VLOOKUP(B9,Outputs!Z:AA,2,FALSE)</f>
        <v>3.5804173105850268E-2</v>
      </c>
      <c r="L9" s="256" t="str">
        <f>IF($A9=1,VLOOKUP($B9,Outputs!$B:$F,3,FALSE),"")</f>
        <v/>
      </c>
      <c r="M9" s="256">
        <f>IF($A9=0,VLOOKUP($B9,Outputs!$B:$F,3,FALSE),"")</f>
        <v>36.788278967752831</v>
      </c>
      <c r="N9" s="256" t="str">
        <f>IF($A9=1,VLOOKUP($B9,Outputs!$H:$L,3,FALSE),"")</f>
        <v/>
      </c>
      <c r="O9" s="256">
        <f>IF($A9=0,VLOOKUP($B9,Outputs!$H:$L,3,FALSE),"")</f>
        <v>36.788278967752831</v>
      </c>
      <c r="P9" s="256" t="str">
        <f>IF($A9=1,VLOOKUP($B9,Outputs!$N:$R,3,FALSE),"")</f>
        <v/>
      </c>
      <c r="Q9" s="256">
        <f ca="1">IF($A9=0,VLOOKUP($B9,Outputs!$N:$R,3,FALSE),"")</f>
        <v>38.435270113361646</v>
      </c>
      <c r="R9" s="256" t="str">
        <f>IF($A9=1,VLOOKUP($B9,Outputs!$T:$X,3,FALSE),"")</f>
        <v/>
      </c>
      <c r="S9" s="256">
        <f ca="1">IF($A9=0,VLOOKUP($B9,Outputs!$T:$X,3,FALSE),"")</f>
        <v>36.737314048218074</v>
      </c>
    </row>
    <row r="10" spans="1:19" x14ac:dyDescent="0.25">
      <c r="A10">
        <f>IF(VLOOKUP(B10,TOCA_current!C:AH,32,FALSE)=0,0,1)</f>
        <v>0</v>
      </c>
      <c r="B10" t="s">
        <v>8</v>
      </c>
      <c r="C10" s="256" t="str">
        <f>IF(A10=1,VLOOKUP($B10,Outputs!$B:$F,2,FALSE),"")</f>
        <v/>
      </c>
      <c r="D10" s="256">
        <f>IF(A10=0,VLOOKUP($B10,Outputs!$B:$F,2,FALSE),"")</f>
        <v>5.8600150399464868E-2</v>
      </c>
      <c r="E10" s="264"/>
      <c r="F10" s="265" t="str">
        <f>IF(A10=1,VLOOKUP($B10,Outputs!$H:$L,2,FALSE),"")</f>
        <v/>
      </c>
      <c r="G10" s="266">
        <f>IF(A10=0,VLOOKUP($B10,Outputs!$H:$L,2,FALSE),"")</f>
        <v>5.8600150399464868E-2</v>
      </c>
      <c r="H10" s="256" t="str">
        <f>IF($A10=1,VLOOKUP($B10,Outputs!$N:$R,2,FALSE),"")</f>
        <v/>
      </c>
      <c r="I10" s="256">
        <f ca="1">IF($A10=0,VLOOKUP($B10,Outputs!$N:$R,2,FALSE),"")</f>
        <v>7.9068735019905079E-2</v>
      </c>
      <c r="J10" s="259">
        <f ca="1">VLOOKUP($B10,Outputs!$T:$X,2,FALSE)</f>
        <v>7.6722288604150549E-2</v>
      </c>
      <c r="K10" s="259">
        <f>+VLOOKUP(B10,Outputs!Z:AA,2,FALSE)</f>
        <v>0.12389555944884445</v>
      </c>
      <c r="L10" s="256" t="str">
        <f>IF($A10=1,VLOOKUP($B10,Outputs!$B:$F,3,FALSE),"")</f>
        <v/>
      </c>
      <c r="M10" s="256">
        <f>IF($A10=0,VLOOKUP($B10,Outputs!$B:$F,3,FALSE),"")</f>
        <v>35.407970189216719</v>
      </c>
      <c r="N10" s="256" t="str">
        <f>IF($A10=1,VLOOKUP($B10,Outputs!$H:$L,3,FALSE),"")</f>
        <v/>
      </c>
      <c r="O10" s="256">
        <f>IF($A10=0,VLOOKUP($B10,Outputs!$H:$L,3,FALSE),"")</f>
        <v>35.407970189216719</v>
      </c>
      <c r="P10" s="256" t="str">
        <f>IF($A10=1,VLOOKUP($B10,Outputs!$N:$R,3,FALSE),"")</f>
        <v/>
      </c>
      <c r="Q10" s="256">
        <f ca="1">IF($A10=0,VLOOKUP($B10,Outputs!$N:$R,3,FALSE),"")</f>
        <v>37.782568726657075</v>
      </c>
      <c r="R10" s="256" t="str">
        <f>IF($A10=1,VLOOKUP($B10,Outputs!$T:$X,3,FALSE),"")</f>
        <v/>
      </c>
      <c r="S10" s="256">
        <f ca="1">IF($A10=0,VLOOKUP($B10,Outputs!$T:$X,3,FALSE),"")</f>
        <v>35.223938555373778</v>
      </c>
    </row>
    <row r="11" spans="1:19" x14ac:dyDescent="0.25">
      <c r="A11">
        <f>IF(VLOOKUP(B11,TOCA_current!C:AH,32,FALSE)=0,0,1)</f>
        <v>0</v>
      </c>
      <c r="B11" t="s">
        <v>9</v>
      </c>
      <c r="C11" s="256" t="str">
        <f>IF(A11=1,VLOOKUP($B11,Outputs!$B:$F,2,FALSE),"")</f>
        <v/>
      </c>
      <c r="D11" s="256">
        <f>IF(A11=0,VLOOKUP($B11,Outputs!$B:$F,2,FALSE),"")</f>
        <v>0.10866845710512374</v>
      </c>
      <c r="E11" s="264"/>
      <c r="F11" s="265" t="str">
        <f>IF(A11=1,VLOOKUP($B11,Outputs!$H:$L,2,FALSE),"")</f>
        <v/>
      </c>
      <c r="G11" s="266">
        <f>IF(A11=0,VLOOKUP($B11,Outputs!$H:$L,2,FALSE),"")</f>
        <v>0.10866845710512374</v>
      </c>
      <c r="H11" s="256" t="str">
        <f>IF($A11=1,VLOOKUP($B11,Outputs!$N:$R,2,FALSE),"")</f>
        <v/>
      </c>
      <c r="I11" s="256">
        <f ca="1">IF($A11=0,VLOOKUP($B11,Outputs!$N:$R,2,FALSE),"")</f>
        <v>9.1505622662216846E-2</v>
      </c>
      <c r="J11" s="259">
        <f ca="1">VLOOKUP($B11,Outputs!$T:$X,2,FALSE)</f>
        <v>8.2809393614978924E-2</v>
      </c>
      <c r="K11" s="259">
        <f>+VLOOKUP(B11,Outputs!Z:AA,2,FALSE)</f>
        <v>0.11799427506747806</v>
      </c>
      <c r="L11" s="256" t="str">
        <f>IF($A11=1,VLOOKUP($B11,Outputs!$B:$F,3,FALSE),"")</f>
        <v/>
      </c>
      <c r="M11" s="256">
        <f>IF($A11=0,VLOOKUP($B11,Outputs!$B:$F,3,FALSE),"")</f>
        <v>36.233353674437659</v>
      </c>
      <c r="N11" s="256" t="str">
        <f>IF($A11=1,VLOOKUP($B11,Outputs!$H:$L,3,FALSE),"")</f>
        <v/>
      </c>
      <c r="O11" s="256">
        <f>IF($A11=0,VLOOKUP($B11,Outputs!$H:$L,3,FALSE),"")</f>
        <v>36.233353674437659</v>
      </c>
      <c r="P11" s="256" t="str">
        <f>IF($A11=1,VLOOKUP($B11,Outputs!$N:$R,3,FALSE),"")</f>
        <v/>
      </c>
      <c r="Q11" s="256">
        <f ca="1">IF($A11=0,VLOOKUP($B11,Outputs!$N:$R,3,FALSE),"")</f>
        <v>35.43026466197491</v>
      </c>
      <c r="R11" s="256" t="str">
        <f>IF($A11=1,VLOOKUP($B11,Outputs!$T:$X,3,FALSE),"")</f>
        <v/>
      </c>
      <c r="S11" s="256">
        <f ca="1">IF($A11=0,VLOOKUP($B11,Outputs!$T:$X,3,FALSE),"")</f>
        <v>37.19163302934767</v>
      </c>
    </row>
    <row r="12" spans="1:19" x14ac:dyDescent="0.25">
      <c r="A12">
        <f>IF(VLOOKUP(B12,TOCA_current!C:AH,32,FALSE)=0,0,1)</f>
        <v>0</v>
      </c>
      <c r="B12" t="s">
        <v>125</v>
      </c>
      <c r="C12" s="256" t="str">
        <f>IF(A12=1,VLOOKUP($B12,Outputs!$B:$F,2,FALSE),"")</f>
        <v/>
      </c>
      <c r="D12" s="256">
        <f>IF(A12=0,VLOOKUP($B12,Outputs!$B:$F,2,FALSE),"")</f>
        <v>7.5043395919450306E-2</v>
      </c>
      <c r="E12" s="264"/>
      <c r="F12" s="265" t="str">
        <f>IF(A12=1,VLOOKUP($B12,Outputs!$H:$L,2,FALSE),"")</f>
        <v/>
      </c>
      <c r="G12" s="266">
        <f>IF(A12=0,VLOOKUP($B12,Outputs!$H:$L,2,FALSE),"")</f>
        <v>7.5043395919450306E-2</v>
      </c>
      <c r="H12" s="256" t="str">
        <f>IF($A12=1,VLOOKUP($B12,Outputs!$N:$R,2,FALSE),"")</f>
        <v/>
      </c>
      <c r="I12" s="256">
        <f ca="1">IF($A12=0,VLOOKUP($B12,Outputs!$N:$R,2,FALSE),"")</f>
        <v>7.9505988661583427E-2</v>
      </c>
      <c r="J12" s="259">
        <f ca="1">VLOOKUP($B12,Outputs!$T:$X,2,FALSE)</f>
        <v>7.7039324884058444E-2</v>
      </c>
      <c r="K12" s="259">
        <f>+VLOOKUP(B12,Outputs!Z:AA,2,FALSE)</f>
        <v>9.0196846489645655E-2</v>
      </c>
      <c r="L12" s="256" t="str">
        <f>IF($A12=1,VLOOKUP($B12,Outputs!$B:$F,3,FALSE),"")</f>
        <v/>
      </c>
      <c r="M12" s="256">
        <f>IF($A12=0,VLOOKUP($B12,Outputs!$B:$F,3,FALSE),"")</f>
        <v>36.119164663491887</v>
      </c>
      <c r="N12" s="256" t="str">
        <f>IF($A12=1,VLOOKUP($B12,Outputs!$H:$L,3,FALSE),"")</f>
        <v/>
      </c>
      <c r="O12" s="256">
        <f>IF($A12=0,VLOOKUP($B12,Outputs!$H:$L,3,FALSE),"")</f>
        <v>36.119164663491887</v>
      </c>
      <c r="P12" s="256" t="str">
        <f>IF($A12=1,VLOOKUP($B12,Outputs!$N:$R,3,FALSE),"")</f>
        <v/>
      </c>
      <c r="Q12" s="256">
        <f ca="1">IF($A12=0,VLOOKUP($B12,Outputs!$N:$R,3,FALSE),"")</f>
        <v>37.807702058797162</v>
      </c>
      <c r="R12" s="256" t="str">
        <f>IF($A12=1,VLOOKUP($B12,Outputs!$T:$X,3,FALSE),"")</f>
        <v/>
      </c>
      <c r="S12" s="256">
        <f ca="1">IF($A12=0,VLOOKUP($B12,Outputs!$T:$X,3,FALSE),"")</f>
        <v>36.21956846005294</v>
      </c>
    </row>
    <row r="13" spans="1:19" x14ac:dyDescent="0.25">
      <c r="A13">
        <f>IF(VLOOKUP(B13,TOCA_current!C:AH,32,FALSE)=0,0,1)</f>
        <v>0</v>
      </c>
      <c r="B13" t="s">
        <v>28</v>
      </c>
      <c r="C13" s="256" t="str">
        <f>IF(A13=1,VLOOKUP($B13,Outputs!$B:$F,2,FALSE),"")</f>
        <v/>
      </c>
      <c r="D13" s="256">
        <f>IF(A13=0,VLOOKUP($B13,Outputs!$B:$F,2,FALSE),"")</f>
        <v>6.2223083518788025E-2</v>
      </c>
      <c r="E13" s="264"/>
      <c r="F13" s="265" t="str">
        <f>IF(A13=1,VLOOKUP($B13,Outputs!$H:$L,2,FALSE),"")</f>
        <v/>
      </c>
      <c r="G13" s="266">
        <f>IF(A13=0,VLOOKUP($B13,Outputs!$H:$L,2,FALSE),"")</f>
        <v>6.2223083518788025E-2</v>
      </c>
      <c r="H13" s="256" t="str">
        <f>IF($A13=1,VLOOKUP($B13,Outputs!$N:$R,2,FALSE),"")</f>
        <v/>
      </c>
      <c r="I13" s="256">
        <f ca="1">IF($A13=0,VLOOKUP($B13,Outputs!$N:$R,2,FALSE),"")</f>
        <v>8.1236103877612598E-2</v>
      </c>
      <c r="J13" s="259">
        <f ca="1">VLOOKUP($B13,Outputs!$T:$X,2,FALSE)</f>
        <v>7.9345492124070549E-2</v>
      </c>
      <c r="K13" s="259">
        <f>+VLOOKUP(B13,Outputs!Z:AA,2,FALSE)</f>
        <v>7.6766764499940576E-2</v>
      </c>
      <c r="L13" s="256" t="str">
        <f>IF($A13=1,VLOOKUP($B13,Outputs!$B:$F,3,FALSE),"")</f>
        <v/>
      </c>
      <c r="M13" s="256">
        <f>IF($A13=0,VLOOKUP($B13,Outputs!$B:$F,3,FALSE),"")</f>
        <v>36.405109667645789</v>
      </c>
      <c r="N13" s="256" t="str">
        <f>IF($A13=1,VLOOKUP($B13,Outputs!$H:$L,3,FALSE),"")</f>
        <v/>
      </c>
      <c r="O13" s="256">
        <f>IF($A13=0,VLOOKUP($B13,Outputs!$H:$L,3,FALSE),"")</f>
        <v>36.405109667645789</v>
      </c>
      <c r="P13" s="256" t="str">
        <f>IF($A13=1,VLOOKUP($B13,Outputs!$N:$R,3,FALSE),"")</f>
        <v/>
      </c>
      <c r="Q13" s="256">
        <f ca="1">IF($A13=0,VLOOKUP($B13,Outputs!$N:$R,3,FALSE),"")</f>
        <v>34.418824557966545</v>
      </c>
      <c r="R13" s="256" t="str">
        <f>IF($A13=1,VLOOKUP($B13,Outputs!$T:$X,3,FALSE),"")</f>
        <v/>
      </c>
      <c r="S13" s="256">
        <f ca="1">IF($A13=0,VLOOKUP($B13,Outputs!$T:$X,3,FALSE),"")</f>
        <v>36.078395566813803</v>
      </c>
    </row>
    <row r="14" spans="1:19" x14ac:dyDescent="0.25">
      <c r="A14">
        <f>IF(VLOOKUP(B14,TOCA_current!C:AH,32,FALSE)=0,0,1)</f>
        <v>0</v>
      </c>
      <c r="B14" t="s">
        <v>120</v>
      </c>
      <c r="C14" s="256" t="str">
        <f>IF(A14=1,VLOOKUP($B14,Outputs!$B:$F,2,FALSE),"")</f>
        <v/>
      </c>
      <c r="D14" s="256">
        <f>IF(A14=0,VLOOKUP($B14,Outputs!$B:$F,2,FALSE),"")</f>
        <v>4.710212908295186E-2</v>
      </c>
      <c r="E14" s="264"/>
      <c r="F14" s="265" t="str">
        <f>IF(A14=1,VLOOKUP($B14,Outputs!$H:$L,2,FALSE),"")</f>
        <v/>
      </c>
      <c r="G14" s="266">
        <f>IF(A14=0,VLOOKUP($B14,Outputs!$H:$L,2,FALSE),"")</f>
        <v>4.710212908295186E-2</v>
      </c>
      <c r="H14" s="256" t="str">
        <f>IF($A14=1,VLOOKUP($B14,Outputs!$N:$R,2,FALSE),"")</f>
        <v/>
      </c>
      <c r="I14" s="256">
        <f ca="1">IF($A14=0,VLOOKUP($B14,Outputs!$N:$R,2,FALSE),"")</f>
        <v>7.2875258864115722E-2</v>
      </c>
      <c r="J14" s="259">
        <f ca="1">VLOOKUP($B14,Outputs!$T:$X,2,FALSE)</f>
        <v>7.3771459031796757E-2</v>
      </c>
      <c r="K14" s="259">
        <f>+VLOOKUP(B14,Outputs!Z:AA,2,FALSE)</f>
        <v>-1.1970027151740559E-2</v>
      </c>
      <c r="L14" s="256" t="str">
        <f>IF($A14=1,VLOOKUP($B14,Outputs!$B:$F,3,FALSE),"")</f>
        <v/>
      </c>
      <c r="M14" s="256">
        <f>IF($A14=0,VLOOKUP($B14,Outputs!$B:$F,3,FALSE),"")</f>
        <v>34.932975703566875</v>
      </c>
      <c r="N14" s="256" t="str">
        <f>IF($A14=1,VLOOKUP($B14,Outputs!$H:$L,3,FALSE),"")</f>
        <v/>
      </c>
      <c r="O14" s="256">
        <f>IF($A14=0,VLOOKUP($B14,Outputs!$H:$L,3,FALSE),"")</f>
        <v>34.932975703566875</v>
      </c>
      <c r="P14" s="256" t="str">
        <f>IF($A14=1,VLOOKUP($B14,Outputs!$N:$R,3,FALSE),"")</f>
        <v/>
      </c>
      <c r="Q14" s="256">
        <f ca="1">IF($A14=0,VLOOKUP($B14,Outputs!$N:$R,3,FALSE),"")</f>
        <v>31.585820509699825</v>
      </c>
      <c r="R14" s="256" t="str">
        <f>IF($A14=1,VLOOKUP($B14,Outputs!$T:$X,3,FALSE),"")</f>
        <v/>
      </c>
      <c r="S14" s="256">
        <f ca="1">IF($A14=0,VLOOKUP($B14,Outputs!$T:$X,3,FALSE),"")</f>
        <v>34.561591187065517</v>
      </c>
    </row>
    <row r="15" spans="1:19" x14ac:dyDescent="0.25">
      <c r="A15">
        <f>IF(VLOOKUP(B15,TOCA_current!C:AH,32,FALSE)=0,0,1)</f>
        <v>0</v>
      </c>
      <c r="B15" t="s">
        <v>44</v>
      </c>
      <c r="C15" s="256" t="str">
        <f>IF(A15=1,VLOOKUP($B15,Outputs!$B:$F,2,FALSE),"")</f>
        <v/>
      </c>
      <c r="D15" s="256">
        <f>IF(A15=0,VLOOKUP($B15,Outputs!$B:$F,2,FALSE),"")</f>
        <v>4.4192817139325768E-2</v>
      </c>
      <c r="E15" s="264"/>
      <c r="F15" s="265" t="str">
        <f>IF(A15=1,VLOOKUP($B15,Outputs!$H:$L,2,FALSE),"")</f>
        <v/>
      </c>
      <c r="G15" s="266">
        <f>IF(A15=0,VLOOKUP($B15,Outputs!$H:$L,2,FALSE),"")</f>
        <v>4.4192817139325768E-2</v>
      </c>
      <c r="H15" s="256" t="str">
        <f>IF($A15=1,VLOOKUP($B15,Outputs!$N:$R,2,FALSE),"")</f>
        <v/>
      </c>
      <c r="I15" s="256">
        <f ca="1">IF($A15=0,VLOOKUP($B15,Outputs!$N:$R,2,FALSE),"")</f>
        <v>7.7811255086879472E-2</v>
      </c>
      <c r="J15" s="259">
        <f ca="1">VLOOKUP($B15,Outputs!$T:$X,2,FALSE)</f>
        <v>7.5700039779577885E-2</v>
      </c>
      <c r="K15" s="259">
        <f>+VLOOKUP(B15,Outputs!Z:AA,2,FALSE)</f>
        <v>4.6382609842405165E-2</v>
      </c>
      <c r="L15" s="256" t="str">
        <f>IF($A15=1,VLOOKUP($B15,Outputs!$B:$F,3,FALSE),"")</f>
        <v/>
      </c>
      <c r="M15" s="256">
        <f>IF($A15=0,VLOOKUP($B15,Outputs!$B:$F,3,FALSE),"")</f>
        <v>37.998264698973713</v>
      </c>
      <c r="N15" s="256" t="str">
        <f>IF($A15=1,VLOOKUP($B15,Outputs!$H:$L,3,FALSE),"")</f>
        <v/>
      </c>
      <c r="O15" s="256">
        <f>IF($A15=0,VLOOKUP($B15,Outputs!$H:$L,3,FALSE),"")</f>
        <v>37.998264698973713</v>
      </c>
      <c r="P15" s="256" t="str">
        <f>IF($A15=1,VLOOKUP($B15,Outputs!$N:$R,3,FALSE),"")</f>
        <v/>
      </c>
      <c r="Q15" s="256">
        <f ca="1">IF($A15=0,VLOOKUP($B15,Outputs!$N:$R,3,FALSE),"")</f>
        <v>36.771362147232182</v>
      </c>
      <c r="R15" s="256" t="str">
        <f>IF($A15=1,VLOOKUP($B15,Outputs!$T:$X,3,FALSE),"")</f>
        <v/>
      </c>
      <c r="S15" s="256">
        <f ca="1">IF($A15=0,VLOOKUP($B15,Outputs!$T:$X,3,FALSE),"")</f>
        <v>38.617635704192459</v>
      </c>
    </row>
    <row r="16" spans="1:19" x14ac:dyDescent="0.25">
      <c r="A16">
        <f>IF(VLOOKUP(B16,TOCA_current!C:AH,32,FALSE)=0,0,1)</f>
        <v>0</v>
      </c>
      <c r="B16" t="s">
        <v>23</v>
      </c>
      <c r="C16" s="256" t="str">
        <f>IF(A16=1,VLOOKUP($B16,Outputs!$B:$F,2,FALSE),"")</f>
        <v/>
      </c>
      <c r="D16" s="256">
        <f>IF(A16=0,VLOOKUP($B16,Outputs!$B:$F,2,FALSE),"")</f>
        <v>4.2652469811723881E-2</v>
      </c>
      <c r="E16" s="264"/>
      <c r="F16" s="265" t="str">
        <f>IF(A16=1,VLOOKUP($B16,Outputs!$H:$L,2,FALSE),"")</f>
        <v/>
      </c>
      <c r="G16" s="266">
        <f>IF(A16=0,VLOOKUP($B16,Outputs!$H:$L,2,FALSE),"")</f>
        <v>4.2652469811723881E-2</v>
      </c>
      <c r="H16" s="256" t="str">
        <f>IF($A16=1,VLOOKUP($B16,Outputs!$N:$R,2,FALSE),"")</f>
        <v/>
      </c>
      <c r="I16" s="256">
        <f ca="1">IF($A16=0,VLOOKUP($B16,Outputs!$N:$R,2,FALSE),"")</f>
        <v>7.9970275785925304E-2</v>
      </c>
      <c r="J16" s="259">
        <f ca="1">VLOOKUP($B16,Outputs!$T:$X,2,FALSE)</f>
        <v>7.7489462769681383E-2</v>
      </c>
      <c r="K16" s="259">
        <f>+VLOOKUP(B16,Outputs!Z:AA,2,FALSE)</f>
        <v>0.11487208039269969</v>
      </c>
      <c r="L16" s="256" t="str">
        <f>IF($A16=1,VLOOKUP($B16,Outputs!$B:$F,3,FALSE),"")</f>
        <v/>
      </c>
      <c r="M16" s="256">
        <f>IF($A16=0,VLOOKUP($B16,Outputs!$B:$F,3,FALSE),"")</f>
        <v>37.786802433495211</v>
      </c>
      <c r="N16" s="256" t="str">
        <f>IF($A16=1,VLOOKUP($B16,Outputs!$H:$L,3,FALSE),"")</f>
        <v/>
      </c>
      <c r="O16" s="256">
        <f>IF($A16=0,VLOOKUP($B16,Outputs!$H:$L,3,FALSE),"")</f>
        <v>37.786802433495211</v>
      </c>
      <c r="P16" s="256" t="str">
        <f>IF($A16=1,VLOOKUP($B16,Outputs!$N:$R,3,FALSE),"")</f>
        <v/>
      </c>
      <c r="Q16" s="256">
        <f ca="1">IF($A16=0,VLOOKUP($B16,Outputs!$N:$R,3,FALSE),"")</f>
        <v>32.966645698990177</v>
      </c>
      <c r="R16" s="256" t="str">
        <f>IF($A16=1,VLOOKUP($B16,Outputs!$T:$X,3,FALSE),"")</f>
        <v/>
      </c>
      <c r="S16" s="256">
        <f ca="1">IF($A16=0,VLOOKUP($B16,Outputs!$T:$X,3,FALSE),"")</f>
        <v>39.244947196995916</v>
      </c>
    </row>
    <row r="17" spans="1:19" x14ac:dyDescent="0.25">
      <c r="A17">
        <f>IF(VLOOKUP(B17,TOCA_current!C:AH,32,FALSE)=0,0,1)</f>
        <v>0</v>
      </c>
      <c r="B17" t="s">
        <v>108</v>
      </c>
      <c r="C17" s="256" t="str">
        <f>IF(A17=1,VLOOKUP($B17,Outputs!$B:$F,2,FALSE),"")</f>
        <v/>
      </c>
      <c r="D17" s="256">
        <f>IF(A17=0,VLOOKUP($B17,Outputs!$B:$F,2,FALSE),"")</f>
        <v>7.1536459039883482E-2</v>
      </c>
      <c r="E17" s="264"/>
      <c r="F17" s="265" t="str">
        <f>IF(A17=1,VLOOKUP($B17,Outputs!$H:$L,2,FALSE),"")</f>
        <v/>
      </c>
      <c r="G17" s="266">
        <f>IF(A17=0,VLOOKUP($B17,Outputs!$H:$L,2,FALSE),"")</f>
        <v>7.1536459039883482E-2</v>
      </c>
      <c r="H17" s="256" t="str">
        <f>IF($A17=1,VLOOKUP($B17,Outputs!$N:$R,2,FALSE),"")</f>
        <v/>
      </c>
      <c r="I17" s="256">
        <f ca="1">IF($A17=0,VLOOKUP($B17,Outputs!$N:$R,2,FALSE),"")</f>
        <v>7.2842426641056557E-2</v>
      </c>
      <c r="J17" s="259">
        <f ca="1">VLOOKUP($B17,Outputs!$T:$X,2,FALSE)</f>
        <v>7.329804109896243E-2</v>
      </c>
      <c r="K17" s="259">
        <f>+VLOOKUP(B17,Outputs!Z:AA,2,FALSE)</f>
        <v>7.2427176849993335E-2</v>
      </c>
      <c r="L17" s="256" t="str">
        <f>IF($A17=1,VLOOKUP($B17,Outputs!$B:$F,3,FALSE),"")</f>
        <v/>
      </c>
      <c r="M17" s="256">
        <f>IF($A17=0,VLOOKUP($B17,Outputs!$B:$F,3,FALSE),"")</f>
        <v>32.232118533599241</v>
      </c>
      <c r="N17" s="256" t="str">
        <f>IF($A17=1,VLOOKUP($B17,Outputs!$H:$L,3,FALSE),"")</f>
        <v/>
      </c>
      <c r="O17" s="256">
        <f>IF($A17=0,VLOOKUP($B17,Outputs!$H:$L,3,FALSE),"")</f>
        <v>32.232118533599241</v>
      </c>
      <c r="P17" s="256" t="str">
        <f>IF($A17=1,VLOOKUP($B17,Outputs!$N:$R,3,FALSE),"")</f>
        <v/>
      </c>
      <c r="Q17" s="256">
        <f ca="1">IF($A17=0,VLOOKUP($B17,Outputs!$N:$R,3,FALSE),"")</f>
        <v>36.774503399920953</v>
      </c>
      <c r="R17" s="256" t="str">
        <f>IF($A17=1,VLOOKUP($B17,Outputs!$T:$X,3,FALSE),"")</f>
        <v/>
      </c>
      <c r="S17" s="256">
        <f ca="1">IF($A17=0,VLOOKUP($B17,Outputs!$T:$X,3,FALSE),"")</f>
        <v>32.750976064647276</v>
      </c>
    </row>
    <row r="18" spans="1:19" x14ac:dyDescent="0.25">
      <c r="A18">
        <f>IF(VLOOKUP(B18,TOCA_current!C:AH,32,FALSE)=0,0,1)</f>
        <v>0</v>
      </c>
      <c r="B18" t="s">
        <v>58</v>
      </c>
      <c r="C18" s="256" t="str">
        <f>IF(A18=1,VLOOKUP($B18,Outputs!$B:$F,2,FALSE),"")</f>
        <v/>
      </c>
      <c r="D18" s="256">
        <f>IF(A18=0,VLOOKUP($B18,Outputs!$B:$F,2,FALSE),"")</f>
        <v>5.9538569796122376E-2</v>
      </c>
      <c r="E18" s="264"/>
      <c r="F18" s="265" t="str">
        <f>IF(A18=1,VLOOKUP($B18,Outputs!$H:$L,2,FALSE),"")</f>
        <v/>
      </c>
      <c r="G18" s="266">
        <f>IF(A18=0,VLOOKUP($B18,Outputs!$H:$L,2,FALSE),"")</f>
        <v>5.9538569796122376E-2</v>
      </c>
      <c r="H18" s="256" t="str">
        <f>IF($A18=1,VLOOKUP($B18,Outputs!$N:$R,2,FALSE),"")</f>
        <v/>
      </c>
      <c r="I18" s="256">
        <f ca="1">IF($A18=0,VLOOKUP($B18,Outputs!$N:$R,2,FALSE),"")</f>
        <v>5.8142021556092605E-2</v>
      </c>
      <c r="J18" s="259">
        <f ca="1">VLOOKUP($B18,Outputs!$T:$X,2,FALSE)</f>
        <v>5.7646195469239367E-2</v>
      </c>
      <c r="K18" s="259">
        <f>+VLOOKUP(B18,Outputs!Z:AA,2,FALSE)</f>
        <v>-2.471434357675939E-3</v>
      </c>
      <c r="L18" s="256" t="str">
        <f>IF($A18=1,VLOOKUP($B18,Outputs!$B:$F,3,FALSE),"")</f>
        <v/>
      </c>
      <c r="M18" s="256">
        <f>IF($A18=0,VLOOKUP($B18,Outputs!$B:$F,3,FALSE),"")</f>
        <v>31.676529058887382</v>
      </c>
      <c r="N18" s="256" t="str">
        <f>IF($A18=1,VLOOKUP($B18,Outputs!$H:$L,3,FALSE),"")</f>
        <v/>
      </c>
      <c r="O18" s="256">
        <f>IF($A18=0,VLOOKUP($B18,Outputs!$H:$L,3,FALSE),"")</f>
        <v>31.676529058887382</v>
      </c>
      <c r="P18" s="256" t="str">
        <f>IF($A18=1,VLOOKUP($B18,Outputs!$N:$R,3,FALSE),"")</f>
        <v/>
      </c>
      <c r="Q18" s="256">
        <f ca="1">IF($A18=0,VLOOKUP($B18,Outputs!$N:$R,3,FALSE),"")</f>
        <v>31.634777109342071</v>
      </c>
      <c r="R18" s="256" t="str">
        <f>IF($A18=1,VLOOKUP($B18,Outputs!$T:$X,3,FALSE),"")</f>
        <v/>
      </c>
      <c r="S18" s="256">
        <f ca="1">IF($A18=0,VLOOKUP($B18,Outputs!$T:$X,3,FALSE),"")</f>
        <v>32.415606853624475</v>
      </c>
    </row>
    <row r="19" spans="1:19" x14ac:dyDescent="0.25">
      <c r="A19">
        <f>IF(VLOOKUP(B19,TOCA_current!C:AH,32,FALSE)=0,0,1)</f>
        <v>0</v>
      </c>
      <c r="B19" t="s">
        <v>62</v>
      </c>
      <c r="C19" s="256" t="str">
        <f>IF(A19=1,VLOOKUP($B19,Outputs!$B:$F,2,FALSE),"")</f>
        <v/>
      </c>
      <c r="D19" s="256">
        <f>IF(A19=0,VLOOKUP($B19,Outputs!$B:$F,2,FALSE),"")</f>
        <v>6.2894131538540288E-2</v>
      </c>
      <c r="E19" s="264"/>
      <c r="F19" s="265" t="str">
        <f>IF(A19=1,VLOOKUP($B19,Outputs!$H:$L,2,FALSE),"")</f>
        <v/>
      </c>
      <c r="G19" s="266">
        <f>IF(A19=0,VLOOKUP($B19,Outputs!$H:$L,2,FALSE),"")</f>
        <v>6.2894131538540288E-2</v>
      </c>
      <c r="H19" s="256" t="str">
        <f>IF($A19=1,VLOOKUP($B19,Outputs!$N:$R,2,FALSE),"")</f>
        <v/>
      </c>
      <c r="I19" s="256">
        <f ca="1">IF($A19=0,VLOOKUP($B19,Outputs!$N:$R,2,FALSE),"")</f>
        <v>7.8346420342847889E-2</v>
      </c>
      <c r="J19" s="259">
        <f ca="1">VLOOKUP($B19,Outputs!$T:$X,2,FALSE)</f>
        <v>7.582906727171547E-2</v>
      </c>
      <c r="K19" s="259">
        <f>+VLOOKUP(B19,Outputs!Z:AA,2,FALSE)</f>
        <v>4.8519076755460411E-2</v>
      </c>
      <c r="L19" s="256" t="str">
        <f>IF($A19=1,VLOOKUP($B19,Outputs!$B:$F,3,FALSE),"")</f>
        <v/>
      </c>
      <c r="M19" s="256">
        <f>IF($A19=0,VLOOKUP($B19,Outputs!$B:$F,3,FALSE),"")</f>
        <v>36.570790832537625</v>
      </c>
      <c r="N19" s="256" t="str">
        <f>IF($A19=1,VLOOKUP($B19,Outputs!$H:$L,3,FALSE),"")</f>
        <v/>
      </c>
      <c r="O19" s="256">
        <f>IF($A19=0,VLOOKUP($B19,Outputs!$H:$L,3,FALSE),"")</f>
        <v>36.570790832537625</v>
      </c>
      <c r="P19" s="256" t="str">
        <f>IF($A19=1,VLOOKUP($B19,Outputs!$N:$R,3,FALSE),"")</f>
        <v/>
      </c>
      <c r="Q19" s="256">
        <f ca="1">IF($A19=0,VLOOKUP($B19,Outputs!$N:$R,3,FALSE),"")</f>
        <v>36.774083667564611</v>
      </c>
      <c r="R19" s="256" t="str">
        <f>IF($A19=1,VLOOKUP($B19,Outputs!$T:$X,3,FALSE),"")</f>
        <v/>
      </c>
      <c r="S19" s="256">
        <f ca="1">IF($A19=0,VLOOKUP($B19,Outputs!$T:$X,3,FALSE),"")</f>
        <v>36.501889739935393</v>
      </c>
    </row>
    <row r="20" spans="1:19" x14ac:dyDescent="0.25">
      <c r="A20">
        <f>IF(VLOOKUP(B20,TOCA_current!C:AH,32,FALSE)=0,0,1)</f>
        <v>0</v>
      </c>
      <c r="B20" t="s">
        <v>26</v>
      </c>
      <c r="C20" s="256" t="str">
        <f>IF(A20=1,VLOOKUP($B20,Outputs!$B:$F,2,FALSE),"")</f>
        <v/>
      </c>
      <c r="D20" s="256">
        <f>IF(A20=0,VLOOKUP($B20,Outputs!$B:$F,2,FALSE),"")</f>
        <v>5.8521442583853389E-2</v>
      </c>
      <c r="E20" s="264"/>
      <c r="F20" s="265" t="str">
        <f>IF(A20=1,VLOOKUP($B20,Outputs!$H:$L,2,FALSE),"")</f>
        <v/>
      </c>
      <c r="G20" s="266">
        <f>IF(A20=0,VLOOKUP($B20,Outputs!$H:$L,2,FALSE),"")</f>
        <v>5.8521442583853389E-2</v>
      </c>
      <c r="H20" s="256" t="str">
        <f>IF($A20=1,VLOOKUP($B20,Outputs!$N:$R,2,FALSE),"")</f>
        <v/>
      </c>
      <c r="I20" s="256">
        <f ca="1">IF($A20=0,VLOOKUP($B20,Outputs!$N:$R,2,FALSE),"")</f>
        <v>7.9531877331863177E-2</v>
      </c>
      <c r="J20" s="259">
        <f ca="1">VLOOKUP($B20,Outputs!$T:$X,2,FALSE)</f>
        <v>7.7106527642331363E-2</v>
      </c>
      <c r="K20" s="259">
        <f>+VLOOKUP(B20,Outputs!Z:AA,2,FALSE)</f>
        <v>5.7854350644206631E-2</v>
      </c>
      <c r="L20" s="256" t="str">
        <f>IF($A20=1,VLOOKUP($B20,Outputs!$B:$F,3,FALSE),"")</f>
        <v/>
      </c>
      <c r="M20" s="256">
        <f>IF($A20=0,VLOOKUP($B20,Outputs!$B:$F,3,FALSE),"")</f>
        <v>36.113257420682636</v>
      </c>
      <c r="N20" s="256" t="str">
        <f>IF($A20=1,VLOOKUP($B20,Outputs!$H:$L,3,FALSE),"")</f>
        <v/>
      </c>
      <c r="O20" s="256">
        <f>IF($A20=0,VLOOKUP($B20,Outputs!$H:$L,3,FALSE),"")</f>
        <v>36.113257420682636</v>
      </c>
      <c r="P20" s="256" t="str">
        <f>IF($A20=1,VLOOKUP($B20,Outputs!$N:$R,3,FALSE),"")</f>
        <v/>
      </c>
      <c r="Q20" s="256">
        <f ca="1">IF($A20=0,VLOOKUP($B20,Outputs!$N:$R,3,FALSE),"")</f>
        <v>36.998326428565981</v>
      </c>
      <c r="R20" s="256" t="str">
        <f>IF($A20=1,VLOOKUP($B20,Outputs!$T:$X,3,FALSE),"")</f>
        <v/>
      </c>
      <c r="S20" s="256">
        <f ca="1">IF($A20=0,VLOOKUP($B20,Outputs!$T:$X,3,FALSE),"")</f>
        <v>35.789911437654034</v>
      </c>
    </row>
    <row r="21" spans="1:19" x14ac:dyDescent="0.25">
      <c r="A21">
        <f>IF(VLOOKUP(B21,TOCA_current!C:AH,32,FALSE)=0,0,1)</f>
        <v>0</v>
      </c>
      <c r="B21" t="s">
        <v>42</v>
      </c>
      <c r="C21" s="256" t="str">
        <f>IF(A21=1,VLOOKUP($B21,Outputs!$B:$F,2,FALSE),"")</f>
        <v/>
      </c>
      <c r="D21" s="256">
        <f>IF(A21=0,VLOOKUP($B21,Outputs!$B:$F,2,FALSE),"")</f>
        <v>6.6537706453367873E-2</v>
      </c>
      <c r="E21" s="264"/>
      <c r="F21" s="265" t="str">
        <f>IF(A21=1,VLOOKUP($B21,Outputs!$H:$L,2,FALSE),"")</f>
        <v/>
      </c>
      <c r="G21" s="266">
        <f>IF(A21=0,VLOOKUP($B21,Outputs!$H:$L,2,FALSE),"")</f>
        <v>6.6537706453367873E-2</v>
      </c>
      <c r="H21" s="256" t="str">
        <f>IF($A21=1,VLOOKUP($B21,Outputs!$N:$R,2,FALSE),"")</f>
        <v/>
      </c>
      <c r="I21" s="256">
        <f ca="1">IF($A21=0,VLOOKUP($B21,Outputs!$N:$R,2,FALSE),"")</f>
        <v>7.9726803158374659E-2</v>
      </c>
      <c r="J21" s="259">
        <f ca="1">VLOOKUP($B21,Outputs!$T:$X,2,FALSE)</f>
        <v>7.7187736870816565E-2</v>
      </c>
      <c r="K21" s="259">
        <f>+VLOOKUP(B21,Outputs!Z:AA,2,FALSE)</f>
        <v>6.6039316444768348E-2</v>
      </c>
      <c r="L21" s="256" t="str">
        <f>IF($A21=1,VLOOKUP($B21,Outputs!$B:$F,3,FALSE),"")</f>
        <v/>
      </c>
      <c r="M21" s="256">
        <f>IF($A21=0,VLOOKUP($B21,Outputs!$B:$F,3,FALSE),"")</f>
        <v>36.511716884038073</v>
      </c>
      <c r="N21" s="256" t="str">
        <f>IF($A21=1,VLOOKUP($B21,Outputs!$H:$L,3,FALSE),"")</f>
        <v/>
      </c>
      <c r="O21" s="256">
        <f>IF($A21=0,VLOOKUP($B21,Outputs!$H:$L,3,FALSE),"")</f>
        <v>36.511716884038073</v>
      </c>
      <c r="P21" s="256" t="str">
        <f>IF($A21=1,VLOOKUP($B21,Outputs!$N:$R,3,FALSE),"")</f>
        <v/>
      </c>
      <c r="Q21" s="256">
        <f ca="1">IF($A21=0,VLOOKUP($B21,Outputs!$N:$R,3,FALSE),"")</f>
        <v>34.809904325342387</v>
      </c>
      <c r="R21" s="256" t="str">
        <f>IF($A21=1,VLOOKUP($B21,Outputs!$T:$X,3,FALSE),"")</f>
        <v/>
      </c>
      <c r="S21" s="256">
        <f ca="1">IF($A21=0,VLOOKUP($B21,Outputs!$T:$X,3,FALSE),"")</f>
        <v>36.246621548376993</v>
      </c>
    </row>
    <row r="22" spans="1:19" x14ac:dyDescent="0.25">
      <c r="A22">
        <f>IF(VLOOKUP(B22,TOCA_current!C:AH,32,FALSE)=0,0,1)</f>
        <v>0</v>
      </c>
      <c r="B22" t="s">
        <v>50</v>
      </c>
      <c r="C22" s="256" t="str">
        <f>IF(A22=1,VLOOKUP($B22,Outputs!$B:$F,2,FALSE),"")</f>
        <v/>
      </c>
      <c r="D22" s="256">
        <f>IF(A22=0,VLOOKUP($B22,Outputs!$B:$F,2,FALSE),"")</f>
        <v>6.9347399958795686E-2</v>
      </c>
      <c r="E22" s="264"/>
      <c r="F22" s="265" t="str">
        <f>IF(A22=1,VLOOKUP($B22,Outputs!$H:$L,2,FALSE),"")</f>
        <v/>
      </c>
      <c r="G22" s="266">
        <f>IF(A22=0,VLOOKUP($B22,Outputs!$H:$L,2,FALSE),"")</f>
        <v>6.9347399958795686E-2</v>
      </c>
      <c r="H22" s="256" t="str">
        <f>IF($A22=1,VLOOKUP($B22,Outputs!$N:$R,2,FALSE),"")</f>
        <v/>
      </c>
      <c r="I22" s="256">
        <f ca="1">IF($A22=0,VLOOKUP($B22,Outputs!$N:$R,2,FALSE),"")</f>
        <v>6.4871772251340998E-2</v>
      </c>
      <c r="J22" s="259">
        <f ca="1">VLOOKUP($B22,Outputs!$T:$X,2,FALSE)</f>
        <v>6.5005749653997136E-2</v>
      </c>
      <c r="K22" s="259">
        <f>+VLOOKUP(B22,Outputs!Z:AA,2,FALSE)</f>
        <v>2.0595757358815581E-2</v>
      </c>
      <c r="L22" s="256" t="str">
        <f>IF($A22=1,VLOOKUP($B22,Outputs!$B:$F,3,FALSE),"")</f>
        <v/>
      </c>
      <c r="M22" s="256">
        <f>IF($A22=0,VLOOKUP($B22,Outputs!$B:$F,3,FALSE),"")</f>
        <v>30.869539995607429</v>
      </c>
      <c r="N22" s="256" t="str">
        <f>IF($A22=1,VLOOKUP($B22,Outputs!$H:$L,3,FALSE),"")</f>
        <v/>
      </c>
      <c r="O22" s="256">
        <f>IF($A22=0,VLOOKUP($B22,Outputs!$H:$L,3,FALSE),"")</f>
        <v>30.869539995607429</v>
      </c>
      <c r="P22" s="256" t="str">
        <f>IF($A22=1,VLOOKUP($B22,Outputs!$N:$R,3,FALSE),"")</f>
        <v/>
      </c>
      <c r="Q22" s="256">
        <f ca="1">IF($A22=0,VLOOKUP($B22,Outputs!$N:$R,3,FALSE),"")</f>
        <v>29.989823414349981</v>
      </c>
      <c r="R22" s="256" t="str">
        <f>IF($A22=1,VLOOKUP($B22,Outputs!$T:$X,3,FALSE),"")</f>
        <v/>
      </c>
      <c r="S22" s="256">
        <f ca="1">IF($A22=0,VLOOKUP($B22,Outputs!$T:$X,3,FALSE),"")</f>
        <v>30.805959213409132</v>
      </c>
    </row>
    <row r="23" spans="1:19" x14ac:dyDescent="0.25">
      <c r="A23">
        <f>IF(VLOOKUP(B23,TOCA_current!C:AH,32,FALSE)=0,0,1)</f>
        <v>0</v>
      </c>
      <c r="B23" t="s">
        <v>59</v>
      </c>
      <c r="C23" s="256" t="str">
        <f>IF(A23=1,VLOOKUP($B23,Outputs!$B:$F,2,FALSE),"")</f>
        <v/>
      </c>
      <c r="D23" s="256">
        <f>IF(A23=0,VLOOKUP($B23,Outputs!$B:$F,2,FALSE),"")</f>
        <v>5.2505770614358571E-2</v>
      </c>
      <c r="E23" s="264"/>
      <c r="F23" s="265" t="str">
        <f>IF(A23=1,VLOOKUP($B23,Outputs!$H:$L,2,FALSE),"")</f>
        <v/>
      </c>
      <c r="G23" s="266">
        <f>IF(A23=0,VLOOKUP($B23,Outputs!$H:$L,2,FALSE),"")</f>
        <v>5.2505770614358571E-2</v>
      </c>
      <c r="H23" s="256" t="str">
        <f>IF($A23=1,VLOOKUP($B23,Outputs!$N:$R,2,FALSE),"")</f>
        <v/>
      </c>
      <c r="I23" s="256">
        <f ca="1">IF($A23=0,VLOOKUP($B23,Outputs!$N:$R,2,FALSE),"")</f>
        <v>7.2058730405709204E-2</v>
      </c>
      <c r="J23" s="259">
        <f ca="1">VLOOKUP($B23,Outputs!$T:$X,2,FALSE)</f>
        <v>7.296466461007127E-2</v>
      </c>
      <c r="K23" s="259">
        <f>+VLOOKUP(B23,Outputs!Z:AA,2,FALSE)</f>
        <v>4.8882854984366508E-2</v>
      </c>
      <c r="L23" s="256" t="str">
        <f>IF($A23=1,VLOOKUP($B23,Outputs!$B:$F,3,FALSE),"")</f>
        <v/>
      </c>
      <c r="M23" s="256">
        <f>IF($A23=0,VLOOKUP($B23,Outputs!$B:$F,3,FALSE),"")</f>
        <v>37.395706447586399</v>
      </c>
      <c r="N23" s="256" t="str">
        <f>IF($A23=1,VLOOKUP($B23,Outputs!$H:$L,3,FALSE),"")</f>
        <v/>
      </c>
      <c r="O23" s="256">
        <f>IF($A23=0,VLOOKUP($B23,Outputs!$H:$L,3,FALSE),"")</f>
        <v>37.395706447586399</v>
      </c>
      <c r="P23" s="256" t="str">
        <f>IF($A23=1,VLOOKUP($B23,Outputs!$N:$R,3,FALSE),"")</f>
        <v/>
      </c>
      <c r="Q23" s="256">
        <f ca="1">IF($A23=0,VLOOKUP($B23,Outputs!$N:$R,3,FALSE),"")</f>
        <v>36.019845777269445</v>
      </c>
      <c r="R23" s="256" t="str">
        <f>IF($A23=1,VLOOKUP($B23,Outputs!$T:$X,3,FALSE),"")</f>
        <v/>
      </c>
      <c r="S23" s="256">
        <f ca="1">IF($A23=0,VLOOKUP($B23,Outputs!$T:$X,3,FALSE),"")</f>
        <v>37.038246569712655</v>
      </c>
    </row>
    <row r="24" spans="1:19" x14ac:dyDescent="0.25">
      <c r="A24">
        <f>IF(VLOOKUP(B24,TOCA_current!C:AH,32,FALSE)=0,0,1)</f>
        <v>0</v>
      </c>
      <c r="B24" t="s">
        <v>32</v>
      </c>
      <c r="C24" s="256" t="str">
        <f>IF(A24=1,VLOOKUP($B24,Outputs!$B:$F,2,FALSE),"")</f>
        <v/>
      </c>
      <c r="D24" s="256">
        <f>IF(A24=0,VLOOKUP($B24,Outputs!$B:$F,2,FALSE),"")</f>
        <v>5.8345993004496721E-2</v>
      </c>
      <c r="E24" s="264"/>
      <c r="F24" s="265" t="str">
        <f>IF(A24=1,VLOOKUP($B24,Outputs!$H:$L,2,FALSE),"")</f>
        <v/>
      </c>
      <c r="G24" s="266">
        <f>IF(A24=0,VLOOKUP($B24,Outputs!$H:$L,2,FALSE),"")</f>
        <v>5.8345993004496721E-2</v>
      </c>
      <c r="H24" s="256" t="str">
        <f>IF($A24=1,VLOOKUP($B24,Outputs!$N:$R,2,FALSE),"")</f>
        <v/>
      </c>
      <c r="I24" s="256">
        <f ca="1">IF($A24=0,VLOOKUP($B24,Outputs!$N:$R,2,FALSE),"")</f>
        <v>7.2430199943478879E-2</v>
      </c>
      <c r="J24" s="259">
        <f ca="1">VLOOKUP($B24,Outputs!$T:$X,2,FALSE)</f>
        <v>7.310408414747871E-2</v>
      </c>
      <c r="K24" s="259">
        <f>+VLOOKUP(B24,Outputs!Z:AA,2,FALSE)</f>
        <v>3.3452809516609117E-2</v>
      </c>
      <c r="L24" s="256" t="str">
        <f>IF($A24=1,VLOOKUP($B24,Outputs!$B:$F,3,FALSE),"")</f>
        <v/>
      </c>
      <c r="M24" s="256">
        <f>IF($A24=0,VLOOKUP($B24,Outputs!$B:$F,3,FALSE),"")</f>
        <v>38.160992465677616</v>
      </c>
      <c r="N24" s="256" t="str">
        <f>IF($A24=1,VLOOKUP($B24,Outputs!$H:$L,3,FALSE),"")</f>
        <v/>
      </c>
      <c r="O24" s="256">
        <f>IF($A24=0,VLOOKUP($B24,Outputs!$H:$L,3,FALSE),"")</f>
        <v>38.160992465677616</v>
      </c>
      <c r="P24" s="256" t="str">
        <f>IF($A24=1,VLOOKUP($B24,Outputs!$N:$R,3,FALSE),"")</f>
        <v/>
      </c>
      <c r="Q24" s="256">
        <f ca="1">IF($A24=0,VLOOKUP($B24,Outputs!$N:$R,3,FALSE),"")</f>
        <v>35.777960026885843</v>
      </c>
      <c r="R24" s="256" t="str">
        <f>IF($A24=1,VLOOKUP($B24,Outputs!$T:$X,3,FALSE),"")</f>
        <v/>
      </c>
      <c r="S24" s="256">
        <f ca="1">IF($A24=0,VLOOKUP($B24,Outputs!$T:$X,3,FALSE),"")</f>
        <v>37.70756183610002</v>
      </c>
    </row>
    <row r="25" spans="1:19" x14ac:dyDescent="0.25">
      <c r="A25">
        <f>IF(VLOOKUP(B25,TOCA_current!C:AH,32,FALSE)=0,0,1)</f>
        <v>0</v>
      </c>
      <c r="B25" t="s">
        <v>43</v>
      </c>
      <c r="C25" s="256" t="str">
        <f>IF(A25=1,VLOOKUP($B25,Outputs!$B:$F,2,FALSE),"")</f>
        <v/>
      </c>
      <c r="D25" s="256">
        <f>IF(A25=0,VLOOKUP($B25,Outputs!$B:$F,2,FALSE),"")</f>
        <v>7.1873631336719868E-2</v>
      </c>
      <c r="E25" s="264"/>
      <c r="F25" s="265" t="str">
        <f>IF(A25=1,VLOOKUP($B25,Outputs!$H:$L,2,FALSE),"")</f>
        <v/>
      </c>
      <c r="G25" s="266">
        <f>IF(A25=0,VLOOKUP($B25,Outputs!$H:$L,2,FALSE),"")</f>
        <v>7.1873631336719868E-2</v>
      </c>
      <c r="H25" s="256" t="str">
        <f>IF($A25=1,VLOOKUP($B25,Outputs!$N:$R,2,FALSE),"")</f>
        <v/>
      </c>
      <c r="I25" s="256">
        <f ca="1">IF($A25=0,VLOOKUP($B25,Outputs!$N:$R,2,FALSE),"")</f>
        <v>7.9086870302117029E-2</v>
      </c>
      <c r="J25" s="259">
        <f ca="1">VLOOKUP($B25,Outputs!$T:$X,2,FALSE)</f>
        <v>7.6730891557420008E-2</v>
      </c>
      <c r="K25" s="259">
        <f>+VLOOKUP(B25,Outputs!Z:AA,2,FALSE)</f>
        <v>7.5953356628333912E-2</v>
      </c>
      <c r="L25" s="256" t="str">
        <f>IF($A25=1,VLOOKUP($B25,Outputs!$B:$F,3,FALSE),"")</f>
        <v/>
      </c>
      <c r="M25" s="256">
        <f>IF($A25=0,VLOOKUP($B25,Outputs!$B:$F,3,FALSE),"")</f>
        <v>36.228458498187202</v>
      </c>
      <c r="N25" s="256" t="str">
        <f>IF($A25=1,VLOOKUP($B25,Outputs!$H:$L,3,FALSE),"")</f>
        <v/>
      </c>
      <c r="O25" s="256">
        <f>IF($A25=0,VLOOKUP($B25,Outputs!$H:$L,3,FALSE),"")</f>
        <v>36.228458498187202</v>
      </c>
      <c r="P25" s="256" t="str">
        <f>IF($A25=1,VLOOKUP($B25,Outputs!$N:$R,3,FALSE),"")</f>
        <v/>
      </c>
      <c r="Q25" s="256">
        <f ca="1">IF($A25=0,VLOOKUP($B25,Outputs!$N:$R,3,FALSE),"")</f>
        <v>35.031108565583509</v>
      </c>
      <c r="R25" s="256" t="str">
        <f>IF($A25=1,VLOOKUP($B25,Outputs!$T:$X,3,FALSE),"")</f>
        <v/>
      </c>
      <c r="S25" s="256">
        <f ca="1">IF($A25=0,VLOOKUP($B25,Outputs!$T:$X,3,FALSE),"")</f>
        <v>36.157219015272112</v>
      </c>
    </row>
    <row r="26" spans="1:19" x14ac:dyDescent="0.25">
      <c r="A26">
        <f>IF(VLOOKUP(B26,TOCA_current!C:AH,32,FALSE)=0,0,1)</f>
        <v>0</v>
      </c>
      <c r="B26" t="s">
        <v>38</v>
      </c>
      <c r="C26" s="256" t="str">
        <f>IF(A26=1,VLOOKUP($B26,Outputs!$B:$F,2,FALSE),"")</f>
        <v/>
      </c>
      <c r="D26" s="256">
        <f>IF(A26=0,VLOOKUP($B26,Outputs!$B:$F,2,FALSE),"")</f>
        <v>6.1561858543054182E-2</v>
      </c>
      <c r="E26" s="264"/>
      <c r="F26" s="265" t="str">
        <f>IF(A26=1,VLOOKUP($B26,Outputs!$H:$L,2,FALSE),"")</f>
        <v/>
      </c>
      <c r="G26" s="266">
        <f>IF(A26=0,VLOOKUP($B26,Outputs!$H:$L,2,FALSE),"")</f>
        <v>6.1561858543054182E-2</v>
      </c>
      <c r="H26" s="256" t="str">
        <f>IF($A26=1,VLOOKUP($B26,Outputs!$N:$R,2,FALSE),"")</f>
        <v/>
      </c>
      <c r="I26" s="256">
        <f ca="1">IF($A26=0,VLOOKUP($B26,Outputs!$N:$R,2,FALSE),"")</f>
        <v>7.7801175086655405E-2</v>
      </c>
      <c r="J26" s="259">
        <f ca="1">VLOOKUP($B26,Outputs!$T:$X,2,FALSE)</f>
        <v>7.5695386566662748E-2</v>
      </c>
      <c r="K26" s="259">
        <f>+VLOOKUP(B26,Outputs!Z:AA,2,FALSE)</f>
        <v>2.1157891371609283E-2</v>
      </c>
      <c r="L26" s="256" t="str">
        <f>IF($A26=1,VLOOKUP($B26,Outputs!$B:$F,3,FALSE),"")</f>
        <v/>
      </c>
      <c r="M26" s="256">
        <f>IF($A26=0,VLOOKUP($B26,Outputs!$B:$F,3,FALSE),"")</f>
        <v>37.196819952220984</v>
      </c>
      <c r="N26" s="256" t="str">
        <f>IF($A26=1,VLOOKUP($B26,Outputs!$H:$L,3,FALSE),"")</f>
        <v/>
      </c>
      <c r="O26" s="256">
        <f>IF($A26=0,VLOOKUP($B26,Outputs!$H:$L,3,FALSE),"")</f>
        <v>37.196819952220984</v>
      </c>
      <c r="P26" s="256" t="str">
        <f>IF($A26=1,VLOOKUP($B26,Outputs!$N:$R,3,FALSE),"")</f>
        <v/>
      </c>
      <c r="Q26" s="256">
        <f ca="1">IF($A26=0,VLOOKUP($B26,Outputs!$N:$R,3,FALSE),"")</f>
        <v>36.050204473303971</v>
      </c>
      <c r="R26" s="256" t="str">
        <f>IF($A26=1,VLOOKUP($B26,Outputs!$T:$X,3,FALSE),"")</f>
        <v/>
      </c>
      <c r="S26" s="256">
        <f ca="1">IF($A26=0,VLOOKUP($B26,Outputs!$T:$X,3,FALSE),"")</f>
        <v>36.986998989249408</v>
      </c>
    </row>
    <row r="27" spans="1:19" x14ac:dyDescent="0.25">
      <c r="A27">
        <f>IF(VLOOKUP(B27,TOCA_current!C:AH,32,FALSE)=0,0,1)</f>
        <v>0</v>
      </c>
      <c r="B27" t="s">
        <v>135</v>
      </c>
      <c r="C27" s="256" t="str">
        <f>IF(A27=1,VLOOKUP($B27,Outputs!$B:$F,2,FALSE),"")</f>
        <v/>
      </c>
      <c r="D27" s="256">
        <f>IF(A27=0,VLOOKUP($B27,Outputs!$B:$F,2,FALSE),"")</f>
        <v>7.7327076102129189E-2</v>
      </c>
      <c r="E27" s="264"/>
      <c r="F27" s="265" t="str">
        <f>IF(A27=1,VLOOKUP($B27,Outputs!$H:$L,2,FALSE),"")</f>
        <v/>
      </c>
      <c r="G27" s="266">
        <f>IF(A27=0,VLOOKUP($B27,Outputs!$H:$L,2,FALSE),"")</f>
        <v>7.7327076102129189E-2</v>
      </c>
      <c r="H27" s="256" t="str">
        <f>IF($A27=1,VLOOKUP($B27,Outputs!$N:$R,2,FALSE),"")</f>
        <v/>
      </c>
      <c r="I27" s="256">
        <f ca="1">IF($A27=0,VLOOKUP($B27,Outputs!$N:$R,2,FALSE),"")</f>
        <v>0.10284484770578861</v>
      </c>
      <c r="J27" s="259">
        <f ca="1">VLOOKUP($B27,Outputs!$T:$X,2,FALSE)</f>
        <v>9.0082208891731561E-2</v>
      </c>
      <c r="K27" s="259">
        <f>+VLOOKUP(B27,Outputs!Z:AA,2,FALSE)</f>
        <v>5.7772879625462847E-2</v>
      </c>
      <c r="L27" s="256" t="str">
        <f>IF($A27=1,VLOOKUP($B27,Outputs!$B:$F,3,FALSE),"")</f>
        <v/>
      </c>
      <c r="M27" s="256">
        <f>IF($A27=0,VLOOKUP($B27,Outputs!$B:$F,3,FALSE),"")</f>
        <v>35.845074736435876</v>
      </c>
      <c r="N27" s="256" t="str">
        <f>IF($A27=1,VLOOKUP($B27,Outputs!$H:$L,3,FALSE),"")</f>
        <v/>
      </c>
      <c r="O27" s="256">
        <f>IF($A27=0,VLOOKUP($B27,Outputs!$H:$L,3,FALSE),"")</f>
        <v>35.845074736435876</v>
      </c>
      <c r="P27" s="256" t="str">
        <f>IF($A27=1,VLOOKUP($B27,Outputs!$N:$R,3,FALSE),"")</f>
        <v/>
      </c>
      <c r="Q27" s="256">
        <f ca="1">IF($A27=0,VLOOKUP($B27,Outputs!$N:$R,3,FALSE),"")</f>
        <v>34.84803490962544</v>
      </c>
      <c r="R27" s="256" t="str">
        <f>IF($A27=1,VLOOKUP($B27,Outputs!$T:$X,3,FALSE),"")</f>
        <v/>
      </c>
      <c r="S27" s="256">
        <f ca="1">IF($A27=0,VLOOKUP($B27,Outputs!$T:$X,3,FALSE),"")</f>
        <v>35.841507785539086</v>
      </c>
    </row>
    <row r="28" spans="1:19" x14ac:dyDescent="0.25">
      <c r="A28">
        <f>IF(VLOOKUP(B28,TOCA_current!C:AH,32,FALSE)=0,0,1)</f>
        <v>0</v>
      </c>
      <c r="B28" t="s">
        <v>121</v>
      </c>
      <c r="C28" s="256" t="str">
        <f>IF(A28=1,VLOOKUP($B28,Outputs!$B:$F,2,FALSE),"")</f>
        <v/>
      </c>
      <c r="D28" s="256">
        <f>IF(A28=0,VLOOKUP($B28,Outputs!$B:$F,2,FALSE),"")</f>
        <v>5.6881485489318262E-2</v>
      </c>
      <c r="E28" s="264"/>
      <c r="F28" s="265" t="str">
        <f>IF(A28=1,VLOOKUP($B28,Outputs!$H:$L,2,FALSE),"")</f>
        <v/>
      </c>
      <c r="G28" s="266">
        <f>IF(A28=0,VLOOKUP($B28,Outputs!$H:$L,2,FALSE),"")</f>
        <v>5.6881485489318262E-2</v>
      </c>
      <c r="H28" s="256" t="str">
        <f>IF($A28=1,VLOOKUP($B28,Outputs!$N:$R,2,FALSE),"")</f>
        <v/>
      </c>
      <c r="I28" s="256">
        <f ca="1">IF($A28=0,VLOOKUP($B28,Outputs!$N:$R,2,FALSE),"")</f>
        <v>7.3387800787323654E-2</v>
      </c>
      <c r="J28" s="259">
        <f ca="1">VLOOKUP($B28,Outputs!$T:$X,2,FALSE)</f>
        <v>7.4338962340535039E-2</v>
      </c>
      <c r="K28" s="259">
        <f>+VLOOKUP(B28,Outputs!Z:AA,2,FALSE)</f>
        <v>7.3514646301365838E-2</v>
      </c>
      <c r="L28" s="256" t="str">
        <f>IF($A28=1,VLOOKUP($B28,Outputs!$B:$F,3,FALSE),"")</f>
        <v/>
      </c>
      <c r="M28" s="256">
        <f>IF($A28=0,VLOOKUP($B28,Outputs!$B:$F,3,FALSE),"")</f>
        <v>37.369808482669363</v>
      </c>
      <c r="N28" s="256" t="str">
        <f>IF($A28=1,VLOOKUP($B28,Outputs!$H:$L,3,FALSE),"")</f>
        <v/>
      </c>
      <c r="O28" s="256">
        <f>IF($A28=0,VLOOKUP($B28,Outputs!$H:$L,3,FALSE),"")</f>
        <v>37.369808482669363</v>
      </c>
      <c r="P28" s="256" t="str">
        <f>IF($A28=1,VLOOKUP($B28,Outputs!$N:$R,3,FALSE),"")</f>
        <v/>
      </c>
      <c r="Q28" s="256">
        <f ca="1">IF($A28=0,VLOOKUP($B28,Outputs!$N:$R,3,FALSE),"")</f>
        <v>33.058122739645626</v>
      </c>
      <c r="R28" s="256" t="str">
        <f>IF($A28=1,VLOOKUP($B28,Outputs!$T:$X,3,FALSE),"")</f>
        <v/>
      </c>
      <c r="S28" s="256">
        <f ca="1">IF($A28=0,VLOOKUP($B28,Outputs!$T:$X,3,FALSE),"")</f>
        <v>37.060287865442511</v>
      </c>
    </row>
    <row r="29" spans="1:19" x14ac:dyDescent="0.25">
      <c r="A29">
        <f>IF(VLOOKUP(B29,TOCA_current!C:AH,32,FALSE)=0,0,1)</f>
        <v>0</v>
      </c>
      <c r="B29" t="s">
        <v>31</v>
      </c>
      <c r="C29" s="256" t="str">
        <f>IF(A29=1,VLOOKUP($B29,Outputs!$B:$F,2,FALSE),"")</f>
        <v/>
      </c>
      <c r="D29" s="256">
        <f>IF(A29=0,VLOOKUP($B29,Outputs!$B:$F,2,FALSE),"")</f>
        <v>0.17762649609434122</v>
      </c>
      <c r="E29" s="264"/>
      <c r="F29" s="265" t="str">
        <f>IF(A29=1,VLOOKUP($B29,Outputs!$H:$L,2,FALSE),"")</f>
        <v/>
      </c>
      <c r="G29" s="266">
        <f>IF(A29=0,VLOOKUP($B29,Outputs!$H:$L,2,FALSE),"")</f>
        <v>0.17762649609434122</v>
      </c>
      <c r="H29" s="256" t="str">
        <f>IF($A29=1,VLOOKUP($B29,Outputs!$N:$R,2,FALSE),"")</f>
        <v/>
      </c>
      <c r="I29" s="256">
        <f ca="1">IF($A29=0,VLOOKUP($B29,Outputs!$N:$R,2,FALSE),"")</f>
        <v>7.9864184193277898E-2</v>
      </c>
      <c r="J29" s="259">
        <f ca="1">VLOOKUP($B29,Outputs!$T:$X,2,FALSE)</f>
        <v>7.7312674250975821E-2</v>
      </c>
      <c r="K29" s="259">
        <f>+VLOOKUP(B29,Outputs!Z:AA,2,FALSE)</f>
        <v>0.193582067991378</v>
      </c>
      <c r="L29" s="256" t="str">
        <f>IF($A29=1,VLOOKUP($B29,Outputs!$B:$F,3,FALSE),"")</f>
        <v/>
      </c>
      <c r="M29" s="256">
        <f>IF($A29=0,VLOOKUP($B29,Outputs!$B:$F,3,FALSE),"")</f>
        <v>40.064505575113195</v>
      </c>
      <c r="N29" s="256" t="str">
        <f>IF($A29=1,VLOOKUP($B29,Outputs!$H:$L,3,FALSE),"")</f>
        <v/>
      </c>
      <c r="O29" s="256">
        <f>IF($A29=0,VLOOKUP($B29,Outputs!$H:$L,3,FALSE),"")</f>
        <v>40.064505575113195</v>
      </c>
      <c r="P29" s="256" t="str">
        <f>IF($A29=1,VLOOKUP($B29,Outputs!$N:$R,3,FALSE),"")</f>
        <v/>
      </c>
      <c r="Q29" s="256">
        <f ca="1">IF($A29=0,VLOOKUP($B29,Outputs!$N:$R,3,FALSE),"")</f>
        <v>34.774593980552929</v>
      </c>
      <c r="R29" s="256" t="str">
        <f>IF($A29=1,VLOOKUP($B29,Outputs!$T:$X,3,FALSE),"")</f>
        <v/>
      </c>
      <c r="S29" s="256">
        <f ca="1">IF($A29=0,VLOOKUP($B29,Outputs!$T:$X,3,FALSE),"")</f>
        <v>35.839854997484565</v>
      </c>
    </row>
    <row r="30" spans="1:19" x14ac:dyDescent="0.25">
      <c r="A30">
        <f>IF(VLOOKUP(B30,TOCA_current!C:AH,32,FALSE)=0,0,1)</f>
        <v>0</v>
      </c>
      <c r="B30" t="s">
        <v>130</v>
      </c>
      <c r="C30" s="256" t="str">
        <f>IF(A30=1,VLOOKUP($B30,Outputs!$B:$F,2,FALSE),"")</f>
        <v/>
      </c>
      <c r="D30" s="256">
        <f>IF(A30=0,VLOOKUP($B30,Outputs!$B:$F,2,FALSE),"")</f>
        <v>5.6678282204305708E-2</v>
      </c>
      <c r="E30" s="264"/>
      <c r="F30" s="265" t="str">
        <f>IF(A30=1,VLOOKUP($B30,Outputs!$H:$L,2,FALSE),"")</f>
        <v/>
      </c>
      <c r="G30" s="266">
        <f>IF(A30=0,VLOOKUP($B30,Outputs!$H:$L,2,FALSE),"")</f>
        <v>5.6678282204305708E-2</v>
      </c>
      <c r="H30" s="256" t="str">
        <f>IF($A30=1,VLOOKUP($B30,Outputs!$N:$R,2,FALSE),"")</f>
        <v/>
      </c>
      <c r="I30" s="256">
        <f ca="1">IF($A30=0,VLOOKUP($B30,Outputs!$N:$R,2,FALSE),"")</f>
        <v>8.0703530002154578E-2</v>
      </c>
      <c r="J30" s="259">
        <f ca="1">VLOOKUP($B30,Outputs!$T:$X,2,FALSE)</f>
        <v>7.8459179356722392E-2</v>
      </c>
      <c r="K30" s="259">
        <f>+VLOOKUP(B30,Outputs!Z:AA,2,FALSE)</f>
        <v>2.950862586310854E-2</v>
      </c>
      <c r="L30" s="256" t="str">
        <f>IF($A30=1,VLOOKUP($B30,Outputs!$B:$F,3,FALSE),"")</f>
        <v/>
      </c>
      <c r="M30" s="256">
        <f>IF($A30=0,VLOOKUP($B30,Outputs!$B:$F,3,FALSE),"")</f>
        <v>33.986542590726749</v>
      </c>
      <c r="N30" s="256" t="str">
        <f>IF($A30=1,VLOOKUP($B30,Outputs!$H:$L,3,FALSE),"")</f>
        <v/>
      </c>
      <c r="O30" s="256">
        <f>IF($A30=0,VLOOKUP($B30,Outputs!$H:$L,3,FALSE),"")</f>
        <v>33.986542590726749</v>
      </c>
      <c r="P30" s="256" t="str">
        <f>IF($A30=1,VLOOKUP($B30,Outputs!$N:$R,3,FALSE),"")</f>
        <v/>
      </c>
      <c r="Q30" s="256">
        <f ca="1">IF($A30=0,VLOOKUP($B30,Outputs!$N:$R,3,FALSE),"")</f>
        <v>34.443587530072257</v>
      </c>
      <c r="R30" s="256" t="str">
        <f>IF($A30=1,VLOOKUP($B30,Outputs!$T:$X,3,FALSE),"")</f>
        <v/>
      </c>
      <c r="S30" s="256">
        <f ca="1">IF($A30=0,VLOOKUP($B30,Outputs!$T:$X,3,FALSE),"")</f>
        <v>33.661608860382813</v>
      </c>
    </row>
    <row r="31" spans="1:19" x14ac:dyDescent="0.25">
      <c r="A31">
        <f>IF(VLOOKUP(B31,TOCA_current!C:AH,32,FALSE)=0,0,1)</f>
        <v>0</v>
      </c>
      <c r="B31" t="s">
        <v>71</v>
      </c>
      <c r="C31" s="256" t="str">
        <f>IF(A31=1,VLOOKUP($B31,Outputs!$B:$F,2,FALSE),"")</f>
        <v/>
      </c>
      <c r="D31" s="256">
        <f>IF(A31=0,VLOOKUP($B31,Outputs!$B:$F,2,FALSE),"")</f>
        <v>3.2413570889175736E-2</v>
      </c>
      <c r="E31" s="264"/>
      <c r="F31" s="265" t="str">
        <f>IF(A31=1,VLOOKUP($B31,Outputs!$H:$L,2,FALSE),"")</f>
        <v/>
      </c>
      <c r="G31" s="266">
        <f>IF(A31=0,VLOOKUP($B31,Outputs!$H:$L,2,FALSE),"")</f>
        <v>3.2413570889175736E-2</v>
      </c>
      <c r="H31" s="256" t="str">
        <f>IF($A31=1,VLOOKUP($B31,Outputs!$N:$R,2,FALSE),"")</f>
        <v/>
      </c>
      <c r="I31" s="256">
        <f ca="1">IF($A31=0,VLOOKUP($B31,Outputs!$N:$R,2,FALSE),"")</f>
        <v>7.2733058524578453E-2</v>
      </c>
      <c r="J31" s="259">
        <f ca="1">VLOOKUP($B31,Outputs!$T:$X,2,FALSE)</f>
        <v>7.312953441507182E-2</v>
      </c>
      <c r="K31" s="259">
        <f>+VLOOKUP(B31,Outputs!Z:AA,2,FALSE)</f>
        <v>8.006353589965709E-2</v>
      </c>
      <c r="L31" s="256" t="str">
        <f>IF($A31=1,VLOOKUP($B31,Outputs!$B:$F,3,FALSE),"")</f>
        <v/>
      </c>
      <c r="M31" s="256">
        <f>IF($A31=0,VLOOKUP($B31,Outputs!$B:$F,3,FALSE),"")</f>
        <v>35.7978506544178</v>
      </c>
      <c r="N31" s="256" t="str">
        <f>IF($A31=1,VLOOKUP($B31,Outputs!$H:$L,3,FALSE),"")</f>
        <v/>
      </c>
      <c r="O31" s="256">
        <f>IF($A31=0,VLOOKUP($B31,Outputs!$H:$L,3,FALSE),"")</f>
        <v>35.7978506544178</v>
      </c>
      <c r="P31" s="256" t="str">
        <f>IF($A31=1,VLOOKUP($B31,Outputs!$N:$R,3,FALSE),"")</f>
        <v/>
      </c>
      <c r="Q31" s="256">
        <f ca="1">IF($A31=0,VLOOKUP($B31,Outputs!$N:$R,3,FALSE),"")</f>
        <v>37.071519695229831</v>
      </c>
      <c r="R31" s="256" t="str">
        <f>IF($A31=1,VLOOKUP($B31,Outputs!$T:$X,3,FALSE),"")</f>
        <v/>
      </c>
      <c r="S31" s="256">
        <f ca="1">IF($A31=0,VLOOKUP($B31,Outputs!$T:$X,3,FALSE),"")</f>
        <v>36.12906267986471</v>
      </c>
    </row>
    <row r="32" spans="1:19" x14ac:dyDescent="0.25">
      <c r="A32">
        <f>IF(VLOOKUP(B32,TOCA_current!C:AH,32,FALSE)=0,0,1)</f>
        <v>0</v>
      </c>
      <c r="B32" t="s">
        <v>21</v>
      </c>
      <c r="C32" s="256" t="str">
        <f>IF(A32=1,VLOOKUP($B32,Outputs!$B:$F,2,FALSE),"")</f>
        <v/>
      </c>
      <c r="D32" s="256">
        <f>IF(A32=0,VLOOKUP($B32,Outputs!$B:$F,2,FALSE),"")</f>
        <v>1.5203286466744403E-2</v>
      </c>
      <c r="E32" s="264"/>
      <c r="F32" s="265" t="str">
        <f>IF(A32=1,VLOOKUP($B32,Outputs!$H:$L,2,FALSE),"")</f>
        <v/>
      </c>
      <c r="G32" s="266">
        <f>IF(A32=0,VLOOKUP($B32,Outputs!$H:$L,2,FALSE),"")</f>
        <v>1.5203286466744403E-2</v>
      </c>
      <c r="H32" s="256" t="str">
        <f>IF($A32=1,VLOOKUP($B32,Outputs!$N:$R,2,FALSE),"")</f>
        <v/>
      </c>
      <c r="I32" s="256">
        <f ca="1">IF($A32=0,VLOOKUP($B32,Outputs!$N:$R,2,FALSE),"")</f>
        <v>7.9370912227766377E-2</v>
      </c>
      <c r="J32" s="259">
        <f ca="1">VLOOKUP($B32,Outputs!$T:$X,2,FALSE)</f>
        <v>7.6796282169473859E-2</v>
      </c>
      <c r="K32" s="259">
        <f>+VLOOKUP(B32,Outputs!Z:AA,2,FALSE)</f>
        <v>3.3028074033411237E-2</v>
      </c>
      <c r="L32" s="256" t="str">
        <f>IF($A32=1,VLOOKUP($B32,Outputs!$B:$F,3,FALSE),"")</f>
        <v/>
      </c>
      <c r="M32" s="256">
        <f>IF($A32=0,VLOOKUP($B32,Outputs!$B:$F,3,FALSE),"")</f>
        <v>37.039005615324591</v>
      </c>
      <c r="N32" s="256" t="str">
        <f>IF($A32=1,VLOOKUP($B32,Outputs!$H:$L,3,FALSE),"")</f>
        <v/>
      </c>
      <c r="O32" s="256">
        <f>IF($A32=0,VLOOKUP($B32,Outputs!$H:$L,3,FALSE),"")</f>
        <v>37.039005615324591</v>
      </c>
      <c r="P32" s="256" t="str">
        <f>IF($A32=1,VLOOKUP($B32,Outputs!$N:$R,3,FALSE),"")</f>
        <v/>
      </c>
      <c r="Q32" s="256">
        <f ca="1">IF($A32=0,VLOOKUP($B32,Outputs!$N:$R,3,FALSE),"")</f>
        <v>34.716418513963362</v>
      </c>
      <c r="R32" s="256" t="str">
        <f>IF($A32=1,VLOOKUP($B32,Outputs!$T:$X,3,FALSE),"")</f>
        <v/>
      </c>
      <c r="S32" s="256">
        <f ca="1">IF($A32=0,VLOOKUP($B32,Outputs!$T:$X,3,FALSE),"")</f>
        <v>37.397054033444611</v>
      </c>
    </row>
    <row r="33" spans="1:19" x14ac:dyDescent="0.25">
      <c r="A33">
        <f>IF(VLOOKUP(B33,TOCA_current!C:AH,32,FALSE)=0,0,1)</f>
        <v>0</v>
      </c>
      <c r="B33" t="s">
        <v>93</v>
      </c>
      <c r="C33" s="256" t="str">
        <f>IF(A33=1,VLOOKUP($B33,Outputs!$B:$F,2,FALSE),"")</f>
        <v/>
      </c>
      <c r="D33" s="256">
        <f>IF(A33=0,VLOOKUP($B33,Outputs!$B:$F,2,FALSE),"")</f>
        <v>7.0888262409546599E-2</v>
      </c>
      <c r="E33" s="264"/>
      <c r="F33" s="265" t="str">
        <f>IF(A33=1,VLOOKUP($B33,Outputs!$H:$L,2,FALSE),"")</f>
        <v/>
      </c>
      <c r="G33" s="266">
        <f>IF(A33=0,VLOOKUP($B33,Outputs!$H:$L,2,FALSE),"")</f>
        <v>7.0888262409546599E-2</v>
      </c>
      <c r="H33" s="256" t="str">
        <f>IF($A33=1,VLOOKUP($B33,Outputs!$N:$R,2,FALSE),"")</f>
        <v/>
      </c>
      <c r="I33" s="256">
        <f ca="1">IF($A33=0,VLOOKUP($B33,Outputs!$N:$R,2,FALSE),"")</f>
        <v>6.6385604823679056E-2</v>
      </c>
      <c r="J33" s="259">
        <f ca="1">VLOOKUP($B33,Outputs!$T:$X,2,FALSE)</f>
        <v>6.6010605272889156E-2</v>
      </c>
      <c r="K33" s="259">
        <f>+VLOOKUP(B33,Outputs!Z:AA,2,FALSE)</f>
        <v>8.0838876246188018E-2</v>
      </c>
      <c r="L33" s="256" t="str">
        <f>IF($A33=1,VLOOKUP($B33,Outputs!$B:$F,3,FALSE),"")</f>
        <v/>
      </c>
      <c r="M33" s="256">
        <f>IF($A33=0,VLOOKUP($B33,Outputs!$B:$F,3,FALSE),"")</f>
        <v>32.410734756260531</v>
      </c>
      <c r="N33" s="256" t="str">
        <f>IF($A33=1,VLOOKUP($B33,Outputs!$H:$L,3,FALSE),"")</f>
        <v/>
      </c>
      <c r="O33" s="256">
        <f>IF($A33=0,VLOOKUP($B33,Outputs!$H:$L,3,FALSE),"")</f>
        <v>32.410734756260531</v>
      </c>
      <c r="P33" s="256" t="str">
        <f>IF($A33=1,VLOOKUP($B33,Outputs!$N:$R,3,FALSE),"")</f>
        <v/>
      </c>
      <c r="Q33" s="256">
        <f ca="1">IF($A33=0,VLOOKUP($B33,Outputs!$N:$R,3,FALSE),"")</f>
        <v>36.137506749853152</v>
      </c>
      <c r="R33" s="256" t="str">
        <f>IF($A33=1,VLOOKUP($B33,Outputs!$T:$X,3,FALSE),"")</f>
        <v/>
      </c>
      <c r="S33" s="256">
        <f ca="1">IF($A33=0,VLOOKUP($B33,Outputs!$T:$X,3,FALSE),"")</f>
        <v>33.842828530195959</v>
      </c>
    </row>
    <row r="34" spans="1:19" x14ac:dyDescent="0.25">
      <c r="A34">
        <f>IF(VLOOKUP(B34,TOCA_current!C:AH,32,FALSE)=0,0,1)</f>
        <v>0</v>
      </c>
      <c r="B34" t="s">
        <v>64</v>
      </c>
      <c r="C34" s="256" t="str">
        <f>IF(A34=1,VLOOKUP($B34,Outputs!$B:$F,2,FALSE),"")</f>
        <v/>
      </c>
      <c r="D34" s="256">
        <f>IF(A34=0,VLOOKUP($B34,Outputs!$B:$F,2,FALSE),"")</f>
        <v>7.3858042244226541E-2</v>
      </c>
      <c r="E34" s="264"/>
      <c r="F34" s="265" t="str">
        <f>IF(A34=1,VLOOKUP($B34,Outputs!$H:$L,2,FALSE),"")</f>
        <v/>
      </c>
      <c r="G34" s="266">
        <f>IF(A34=0,VLOOKUP($B34,Outputs!$H:$L,2,FALSE),"")</f>
        <v>7.3858042244226541E-2</v>
      </c>
      <c r="H34" s="256" t="str">
        <f>IF($A34=1,VLOOKUP($B34,Outputs!$N:$R,2,FALSE),"")</f>
        <v/>
      </c>
      <c r="I34" s="256">
        <f ca="1">IF($A34=0,VLOOKUP($B34,Outputs!$N:$R,2,FALSE),"")</f>
        <v>8.461310061202254E-2</v>
      </c>
      <c r="J34" s="259">
        <f ca="1">VLOOKUP($B34,Outputs!$T:$X,2,FALSE)</f>
        <v>8.1306524998281879E-2</v>
      </c>
      <c r="K34" s="259">
        <f>+VLOOKUP(B34,Outputs!Z:AA,2,FALSE)</f>
        <v>7.12872388069834E-2</v>
      </c>
      <c r="L34" s="256" t="str">
        <f>IF($A34=1,VLOOKUP($B34,Outputs!$B:$F,3,FALSE),"")</f>
        <v/>
      </c>
      <c r="M34" s="256">
        <f>IF($A34=0,VLOOKUP($B34,Outputs!$B:$F,3,FALSE),"")</f>
        <v>36.690011223197665</v>
      </c>
      <c r="N34" s="256" t="str">
        <f>IF($A34=1,VLOOKUP($B34,Outputs!$H:$L,3,FALSE),"")</f>
        <v/>
      </c>
      <c r="O34" s="256">
        <f>IF($A34=0,VLOOKUP($B34,Outputs!$H:$L,3,FALSE),"")</f>
        <v>36.690011223197665</v>
      </c>
      <c r="P34" s="256" t="str">
        <f>IF($A34=1,VLOOKUP($B34,Outputs!$N:$R,3,FALSE),"")</f>
        <v/>
      </c>
      <c r="Q34" s="256">
        <f ca="1">IF($A34=0,VLOOKUP($B34,Outputs!$N:$R,3,FALSE),"")</f>
        <v>35.478206241356794</v>
      </c>
      <c r="R34" s="256" t="str">
        <f>IF($A34=1,VLOOKUP($B34,Outputs!$T:$X,3,FALSE),"")</f>
        <v/>
      </c>
      <c r="S34" s="256">
        <f ca="1">IF($A34=0,VLOOKUP($B34,Outputs!$T:$X,3,FALSE),"")</f>
        <v>36.497977518290192</v>
      </c>
    </row>
    <row r="35" spans="1:19" x14ac:dyDescent="0.25">
      <c r="A35">
        <f>IF(VLOOKUP(B35,TOCA_current!C:AH,32,FALSE)=0,0,1)</f>
        <v>0</v>
      </c>
      <c r="B35" t="s">
        <v>75</v>
      </c>
      <c r="C35" s="256" t="str">
        <f>IF(A35=1,VLOOKUP($B35,Outputs!$B:$F,2,FALSE),"")</f>
        <v/>
      </c>
      <c r="D35" s="256">
        <f>IF(A35=0,VLOOKUP($B35,Outputs!$B:$F,2,FALSE),"")</f>
        <v>4.14799920631439E-2</v>
      </c>
      <c r="E35" s="264"/>
      <c r="F35" s="265" t="str">
        <f>IF(A35=1,VLOOKUP($B35,Outputs!$H:$L,2,FALSE),"")</f>
        <v/>
      </c>
      <c r="G35" s="266">
        <f>IF(A35=0,VLOOKUP($B35,Outputs!$H:$L,2,FALSE),"")</f>
        <v>4.14799920631439E-2</v>
      </c>
      <c r="H35" s="256" t="str">
        <f>IF($A35=1,VLOOKUP($B35,Outputs!$N:$R,2,FALSE),"")</f>
        <v/>
      </c>
      <c r="I35" s="256">
        <f ca="1">IF($A35=0,VLOOKUP($B35,Outputs!$N:$R,2,FALSE),"")</f>
        <v>8.9015636575496826E-2</v>
      </c>
      <c r="J35" s="259">
        <f ca="1">VLOOKUP($B35,Outputs!$T:$X,2,FALSE)</f>
        <v>8.2389297240265114E-2</v>
      </c>
      <c r="K35" s="259">
        <f>+VLOOKUP(B35,Outputs!Z:AA,2,FALSE)</f>
        <v>4.2498128094497378E-2</v>
      </c>
      <c r="L35" s="256" t="str">
        <f>IF($A35=1,VLOOKUP($B35,Outputs!$B:$F,3,FALSE),"")</f>
        <v/>
      </c>
      <c r="M35" s="256">
        <f>IF($A35=0,VLOOKUP($B35,Outputs!$B:$F,3,FALSE),"")</f>
        <v>34.332085213764884</v>
      </c>
      <c r="N35" s="256" t="str">
        <f>IF($A35=1,VLOOKUP($B35,Outputs!$H:$L,3,FALSE),"")</f>
        <v/>
      </c>
      <c r="O35" s="256">
        <f>IF($A35=0,VLOOKUP($B35,Outputs!$H:$L,3,FALSE),"")</f>
        <v>34.332085213764884</v>
      </c>
      <c r="P35" s="256" t="str">
        <f>IF($A35=1,VLOOKUP($B35,Outputs!$N:$R,3,FALSE),"")</f>
        <v/>
      </c>
      <c r="Q35" s="256">
        <f ca="1">IF($A35=0,VLOOKUP($B35,Outputs!$N:$R,3,FALSE),"")</f>
        <v>33.719485771850032</v>
      </c>
      <c r="R35" s="256" t="str">
        <f>IF($A35=1,VLOOKUP($B35,Outputs!$T:$X,3,FALSE),"")</f>
        <v/>
      </c>
      <c r="S35" s="256">
        <f ca="1">IF($A35=0,VLOOKUP($B35,Outputs!$T:$X,3,FALSE),"")</f>
        <v>34.316819012810015</v>
      </c>
    </row>
    <row r="36" spans="1:19" x14ac:dyDescent="0.25">
      <c r="A36">
        <f>IF(VLOOKUP(B36,TOCA_current!C:AH,32,FALSE)=0,0,1)</f>
        <v>0</v>
      </c>
      <c r="B36" t="s">
        <v>139</v>
      </c>
      <c r="C36" s="256" t="str">
        <f>IF(A36=1,VLOOKUP($B36,Outputs!$B:$F,2,FALSE),"")</f>
        <v/>
      </c>
      <c r="D36" s="256">
        <f>IF(A36=0,VLOOKUP($B36,Outputs!$B:$F,2,FALSE),"")</f>
        <v>5.7171565571981775E-2</v>
      </c>
      <c r="E36" s="264"/>
      <c r="F36" s="265" t="str">
        <f>IF(A36=1,VLOOKUP($B36,Outputs!$H:$L,2,FALSE),"")</f>
        <v/>
      </c>
      <c r="G36" s="266">
        <f>IF(A36=0,VLOOKUP($B36,Outputs!$H:$L,2,FALSE),"")</f>
        <v>5.7171565571981775E-2</v>
      </c>
      <c r="H36" s="256" t="str">
        <f>IF($A36=1,VLOOKUP($B36,Outputs!$N:$R,2,FALSE),"")</f>
        <v/>
      </c>
      <c r="I36" s="256">
        <f ca="1">IF($A36=0,VLOOKUP($B36,Outputs!$N:$R,2,FALSE),"")</f>
        <v>7.8496418547163938E-2</v>
      </c>
      <c r="J36" s="259">
        <f ca="1">VLOOKUP($B36,Outputs!$T:$X,2,FALSE)</f>
        <v>7.6090037075986452E-2</v>
      </c>
      <c r="K36" s="259">
        <f>+VLOOKUP(B36,Outputs!Z:AA,2,FALSE)</f>
        <v>5.3956895024304563E-2</v>
      </c>
      <c r="L36" s="256" t="str">
        <f>IF($A36=1,VLOOKUP($B36,Outputs!$B:$F,3,FALSE),"")</f>
        <v/>
      </c>
      <c r="M36" s="256">
        <f>IF($A36=0,VLOOKUP($B36,Outputs!$B:$F,3,FALSE),"")</f>
        <v>35.437596747908167</v>
      </c>
      <c r="N36" s="256" t="str">
        <f>IF($A36=1,VLOOKUP($B36,Outputs!$H:$L,3,FALSE),"")</f>
        <v/>
      </c>
      <c r="O36" s="256">
        <f>IF($A36=0,VLOOKUP($B36,Outputs!$H:$L,3,FALSE),"")</f>
        <v>35.437596747908167</v>
      </c>
      <c r="P36" s="256" t="str">
        <f>IF($A36=1,VLOOKUP($B36,Outputs!$N:$R,3,FALSE),"")</f>
        <v/>
      </c>
      <c r="Q36" s="256">
        <f ca="1">IF($A36=0,VLOOKUP($B36,Outputs!$N:$R,3,FALSE),"")</f>
        <v>36.558689144610256</v>
      </c>
      <c r="R36" s="256" t="str">
        <f>IF($A36=1,VLOOKUP($B36,Outputs!$T:$X,3,FALSE),"")</f>
        <v/>
      </c>
      <c r="S36" s="256">
        <f ca="1">IF($A36=0,VLOOKUP($B36,Outputs!$T:$X,3,FALSE),"")</f>
        <v>35.459572508892776</v>
      </c>
    </row>
    <row r="37" spans="1:19" x14ac:dyDescent="0.25">
      <c r="A37">
        <f>IF(VLOOKUP(B37,TOCA_current!C:AH,32,FALSE)=0,0,1)</f>
        <v>0</v>
      </c>
      <c r="B37" t="s">
        <v>114</v>
      </c>
      <c r="C37" s="256" t="str">
        <f>IF(A37=1,VLOOKUP($B37,Outputs!$B:$F,2,FALSE),"")</f>
        <v/>
      </c>
      <c r="D37" s="256">
        <f>IF(A37=0,VLOOKUP($B37,Outputs!$B:$F,2,FALSE),"")</f>
        <v>7.4586320487486368E-2</v>
      </c>
      <c r="E37" s="264"/>
      <c r="F37" s="265" t="str">
        <f>IF(A37=1,VLOOKUP($B37,Outputs!$H:$L,2,FALSE),"")</f>
        <v/>
      </c>
      <c r="G37" s="266">
        <f>IF(A37=0,VLOOKUP($B37,Outputs!$H:$L,2,FALSE),"")</f>
        <v>7.4586320487486368E-2</v>
      </c>
      <c r="H37" s="256" t="str">
        <f>IF($A37=1,VLOOKUP($B37,Outputs!$N:$R,2,FALSE),"")</f>
        <v/>
      </c>
      <c r="I37" s="256">
        <f ca="1">IF($A37=0,VLOOKUP($B37,Outputs!$N:$R,2,FALSE),"")</f>
        <v>5.2451646937835994E-2</v>
      </c>
      <c r="J37" s="259">
        <f ca="1">VLOOKUP($B37,Outputs!$T:$X,2,FALSE)</f>
        <v>4.8753558035986494E-2</v>
      </c>
      <c r="K37" s="259">
        <f>+VLOOKUP(B37,Outputs!Z:AA,2,FALSE)</f>
        <v>8.399311651134278E-2</v>
      </c>
      <c r="L37" s="256" t="str">
        <f>IF($A37=1,VLOOKUP($B37,Outputs!$B:$F,3,FALSE),"")</f>
        <v/>
      </c>
      <c r="M37" s="256">
        <f>IF($A37=0,VLOOKUP($B37,Outputs!$B:$F,3,FALSE),"")</f>
        <v>30.059486653574684</v>
      </c>
      <c r="N37" s="256" t="str">
        <f>IF($A37=1,VLOOKUP($B37,Outputs!$H:$L,3,FALSE),"")</f>
        <v/>
      </c>
      <c r="O37" s="256">
        <f>IF($A37=0,VLOOKUP($B37,Outputs!$H:$L,3,FALSE),"")</f>
        <v>30.059486653574684</v>
      </c>
      <c r="P37" s="256" t="str">
        <f>IF($A37=1,VLOOKUP($B37,Outputs!$N:$R,3,FALSE),"")</f>
        <v/>
      </c>
      <c r="Q37" s="256">
        <f ca="1">IF($A37=0,VLOOKUP($B37,Outputs!$N:$R,3,FALSE),"")</f>
        <v>31.921816798823698</v>
      </c>
      <c r="R37" s="256" t="str">
        <f>IF($A37=1,VLOOKUP($B37,Outputs!$T:$X,3,FALSE),"")</f>
        <v/>
      </c>
      <c r="S37" s="256">
        <f ca="1">IF($A37=0,VLOOKUP($B37,Outputs!$T:$X,3,FALSE),"")</f>
        <v>30.665105694804964</v>
      </c>
    </row>
    <row r="38" spans="1:19" x14ac:dyDescent="0.25">
      <c r="A38">
        <f>IF(VLOOKUP(B38,TOCA_current!C:AH,32,FALSE)=0,0,1)</f>
        <v>0</v>
      </c>
      <c r="B38" t="s">
        <v>34</v>
      </c>
      <c r="C38" s="256" t="str">
        <f>IF(A38=1,VLOOKUP($B38,Outputs!$B:$F,2,FALSE),"")</f>
        <v/>
      </c>
      <c r="D38" s="256">
        <f>IF(A38=0,VLOOKUP($B38,Outputs!$B:$F,2,FALSE),"")</f>
        <v>6.1973277315500619E-2</v>
      </c>
      <c r="E38" s="264"/>
      <c r="F38" s="265" t="str">
        <f>IF(A38=1,VLOOKUP($B38,Outputs!$H:$L,2,FALSE),"")</f>
        <v/>
      </c>
      <c r="G38" s="266">
        <f>IF(A38=0,VLOOKUP($B38,Outputs!$H:$L,2,FALSE),"")</f>
        <v>6.1973277315500619E-2</v>
      </c>
      <c r="H38" s="256" t="str">
        <f>IF($A38=1,VLOOKUP($B38,Outputs!$N:$R,2,FALSE),"")</f>
        <v/>
      </c>
      <c r="I38" s="256">
        <f ca="1">IF($A38=0,VLOOKUP($B38,Outputs!$N:$R,2,FALSE),"")</f>
        <v>7.9889433666417764E-2</v>
      </c>
      <c r="J38" s="259">
        <f ca="1">VLOOKUP($B38,Outputs!$T:$X,2,FALSE)</f>
        <v>7.7405811727466259E-2</v>
      </c>
      <c r="K38" s="259">
        <f>+VLOOKUP(B38,Outputs!Z:AA,2,FALSE)</f>
        <v>6.0518004813849169E-2</v>
      </c>
      <c r="L38" s="256" t="str">
        <f>IF($A38=1,VLOOKUP($B38,Outputs!$B:$F,3,FALSE),"")</f>
        <v/>
      </c>
      <c r="M38" s="256">
        <f>IF($A38=0,VLOOKUP($B38,Outputs!$B:$F,3,FALSE),"")</f>
        <v>36.376067006799289</v>
      </c>
      <c r="N38" s="256" t="str">
        <f>IF($A38=1,VLOOKUP($B38,Outputs!$H:$L,3,FALSE),"")</f>
        <v/>
      </c>
      <c r="O38" s="256">
        <f>IF($A38=0,VLOOKUP($B38,Outputs!$H:$L,3,FALSE),"")</f>
        <v>36.376067006799289</v>
      </c>
      <c r="P38" s="256" t="str">
        <f>IF($A38=1,VLOOKUP($B38,Outputs!$N:$R,3,FALSE),"")</f>
        <v/>
      </c>
      <c r="Q38" s="256">
        <f ca="1">IF($A38=0,VLOOKUP($B38,Outputs!$N:$R,3,FALSE),"")</f>
        <v>35.01124719211748</v>
      </c>
      <c r="R38" s="256" t="str">
        <f>IF($A38=1,VLOOKUP($B38,Outputs!$T:$X,3,FALSE),"")</f>
        <v/>
      </c>
      <c r="S38" s="256">
        <f ca="1">IF($A38=0,VLOOKUP($B38,Outputs!$T:$X,3,FALSE),"")</f>
        <v>36.015854938808509</v>
      </c>
    </row>
    <row r="39" spans="1:19" x14ac:dyDescent="0.25">
      <c r="A39">
        <f>IF(VLOOKUP(B39,TOCA_current!C:AH,32,FALSE)=0,0,1)</f>
        <v>0</v>
      </c>
      <c r="B39" t="s">
        <v>19</v>
      </c>
      <c r="C39" s="256" t="str">
        <f>IF(A39=1,VLOOKUP($B39,Outputs!$B:$F,2,FALSE),"")</f>
        <v/>
      </c>
      <c r="D39" s="256">
        <f>IF(A39=0,VLOOKUP($B39,Outputs!$B:$F,2,FALSE),"")</f>
        <v>6.1116544249505189E-2</v>
      </c>
      <c r="E39" s="264"/>
      <c r="F39" s="265" t="str">
        <f>IF(A39=1,VLOOKUP($B39,Outputs!$H:$L,2,FALSE),"")</f>
        <v/>
      </c>
      <c r="G39" s="266">
        <f>IF(A39=0,VLOOKUP($B39,Outputs!$H:$L,2,FALSE),"")</f>
        <v>6.1116544249505189E-2</v>
      </c>
      <c r="H39" s="256" t="str">
        <f>IF($A39=1,VLOOKUP($B39,Outputs!$N:$R,2,FALSE),"")</f>
        <v/>
      </c>
      <c r="I39" s="256">
        <f ca="1">IF($A39=0,VLOOKUP($B39,Outputs!$N:$R,2,FALSE),"")</f>
        <v>7.3425958596775809E-2</v>
      </c>
      <c r="J39" s="259">
        <f ca="1">VLOOKUP($B39,Outputs!$T:$X,2,FALSE)</f>
        <v>7.4346740256938423E-2</v>
      </c>
      <c r="K39" s="259">
        <f>+VLOOKUP(B39,Outputs!Z:AA,2,FALSE)</f>
        <v>7.5009781279534726E-2</v>
      </c>
      <c r="L39" s="256" t="str">
        <f>IF($A39=1,VLOOKUP($B39,Outputs!$B:$F,3,FALSE),"")</f>
        <v/>
      </c>
      <c r="M39" s="256">
        <f>IF($A39=0,VLOOKUP($B39,Outputs!$B:$F,3,FALSE),"")</f>
        <v>36.63024608723633</v>
      </c>
      <c r="N39" s="256" t="str">
        <f>IF($A39=1,VLOOKUP($B39,Outputs!$H:$L,3,FALSE),"")</f>
        <v/>
      </c>
      <c r="O39" s="256">
        <f>IF($A39=0,VLOOKUP($B39,Outputs!$H:$L,3,FALSE),"")</f>
        <v>36.63024608723633</v>
      </c>
      <c r="P39" s="256" t="str">
        <f>IF($A39=1,VLOOKUP($B39,Outputs!$N:$R,3,FALSE),"")</f>
        <v/>
      </c>
      <c r="Q39" s="256">
        <f ca="1">IF($A39=0,VLOOKUP($B39,Outputs!$N:$R,3,FALSE),"")</f>
        <v>35.852937885632727</v>
      </c>
      <c r="R39" s="256" t="str">
        <f>IF($A39=1,VLOOKUP($B39,Outputs!$T:$X,3,FALSE),"")</f>
        <v/>
      </c>
      <c r="S39" s="256">
        <f ca="1">IF($A39=0,VLOOKUP($B39,Outputs!$T:$X,3,FALSE),"")</f>
        <v>36.299788211727481</v>
      </c>
    </row>
    <row r="40" spans="1:19" x14ac:dyDescent="0.25">
      <c r="A40">
        <f>IF(VLOOKUP(B40,TOCA_current!C:AH,32,FALSE)=0,0,1)</f>
        <v>0</v>
      </c>
      <c r="B40" t="s">
        <v>37</v>
      </c>
      <c r="C40" s="256" t="str">
        <f>IF(A40=1,VLOOKUP($B40,Outputs!$B:$F,2,FALSE),"")</f>
        <v/>
      </c>
      <c r="D40" s="256">
        <f>IF(A40=0,VLOOKUP($B40,Outputs!$B:$F,2,FALSE),"")</f>
        <v>5.6101050491901949E-2</v>
      </c>
      <c r="E40" s="264"/>
      <c r="F40" s="265" t="str">
        <f>IF(A40=1,VLOOKUP($B40,Outputs!$H:$L,2,FALSE),"")</f>
        <v/>
      </c>
      <c r="G40" s="266">
        <f>IF(A40=0,VLOOKUP($B40,Outputs!$H:$L,2,FALSE),"")</f>
        <v>5.6101050491901949E-2</v>
      </c>
      <c r="H40" s="256" t="str">
        <f>IF($A40=1,VLOOKUP($B40,Outputs!$N:$R,2,FALSE),"")</f>
        <v/>
      </c>
      <c r="I40" s="256">
        <f ca="1">IF($A40=0,VLOOKUP($B40,Outputs!$N:$R,2,FALSE),"")</f>
        <v>7.837105784867382E-2</v>
      </c>
      <c r="J40" s="259">
        <f ca="1">VLOOKUP($B40,Outputs!$T:$X,2,FALSE)</f>
        <v>7.6018439550791919E-2</v>
      </c>
      <c r="K40" s="259">
        <f>+VLOOKUP(B40,Outputs!Z:AA,2,FALSE)</f>
        <v>7.9154930704678828E-2</v>
      </c>
      <c r="L40" s="256" t="str">
        <f>IF($A40=1,VLOOKUP($B40,Outputs!$B:$F,3,FALSE),"")</f>
        <v/>
      </c>
      <c r="M40" s="256">
        <f>IF($A40=0,VLOOKUP($B40,Outputs!$B:$F,3,FALSE),"")</f>
        <v>36.221462410422824</v>
      </c>
      <c r="N40" s="256" t="str">
        <f>IF($A40=1,VLOOKUP($B40,Outputs!$H:$L,3,FALSE),"")</f>
        <v/>
      </c>
      <c r="O40" s="256">
        <f>IF($A40=0,VLOOKUP($B40,Outputs!$H:$L,3,FALSE),"")</f>
        <v>36.221462410422824</v>
      </c>
      <c r="P40" s="256" t="str">
        <f>IF($A40=1,VLOOKUP($B40,Outputs!$N:$R,3,FALSE),"")</f>
        <v/>
      </c>
      <c r="Q40" s="256">
        <f ca="1">IF($A40=0,VLOOKUP($B40,Outputs!$N:$R,3,FALSE),"")</f>
        <v>36.448066239110723</v>
      </c>
      <c r="R40" s="256" t="str">
        <f>IF($A40=1,VLOOKUP($B40,Outputs!$T:$X,3,FALSE),"")</f>
        <v/>
      </c>
      <c r="S40" s="256">
        <f ca="1">IF($A40=0,VLOOKUP($B40,Outputs!$T:$X,3,FALSE),"")</f>
        <v>36.12935230340598</v>
      </c>
    </row>
    <row r="41" spans="1:19" x14ac:dyDescent="0.25">
      <c r="A41">
        <f>IF(VLOOKUP(B41,TOCA_current!C:AH,32,FALSE)=0,0,1)</f>
        <v>0</v>
      </c>
      <c r="B41" t="s">
        <v>20</v>
      </c>
      <c r="C41" s="256" t="str">
        <f>IF(A41=1,VLOOKUP($B41,Outputs!$B:$F,2,FALSE),"")</f>
        <v/>
      </c>
      <c r="D41" s="256">
        <f>IF(A41=0,VLOOKUP($B41,Outputs!$B:$F,2,FALSE),"")</f>
        <v>5.9432134360211109E-2</v>
      </c>
      <c r="E41" s="264"/>
      <c r="F41" s="265" t="str">
        <f>IF(A41=1,VLOOKUP($B41,Outputs!$H:$L,2,FALSE),"")</f>
        <v/>
      </c>
      <c r="G41" s="266">
        <f>IF(A41=0,VLOOKUP($B41,Outputs!$H:$L,2,FALSE),"")</f>
        <v>5.9432134360211109E-2</v>
      </c>
      <c r="H41" s="256" t="str">
        <f>IF($A41=1,VLOOKUP($B41,Outputs!$N:$R,2,FALSE),"")</f>
        <v/>
      </c>
      <c r="I41" s="256">
        <f ca="1">IF($A41=0,VLOOKUP($B41,Outputs!$N:$R,2,FALSE),"")</f>
        <v>7.8357860480498642E-2</v>
      </c>
      <c r="J41" s="259">
        <f ca="1">VLOOKUP($B41,Outputs!$T:$X,2,FALSE)</f>
        <v>7.5869245230518578E-2</v>
      </c>
      <c r="K41" s="259">
        <f>+VLOOKUP(B41,Outputs!Z:AA,2,FALSE)</f>
        <v>0.10111178197356629</v>
      </c>
      <c r="L41" s="256" t="str">
        <f>IF($A41=1,VLOOKUP($B41,Outputs!$B:$F,3,FALSE),"")</f>
        <v/>
      </c>
      <c r="M41" s="256">
        <f>IF($A41=0,VLOOKUP($B41,Outputs!$B:$F,3,FALSE),"")</f>
        <v>35.537586815250926</v>
      </c>
      <c r="N41" s="256" t="str">
        <f>IF($A41=1,VLOOKUP($B41,Outputs!$H:$L,3,FALSE),"")</f>
        <v/>
      </c>
      <c r="O41" s="256">
        <f>IF($A41=0,VLOOKUP($B41,Outputs!$H:$L,3,FALSE),"")</f>
        <v>35.537586815250926</v>
      </c>
      <c r="P41" s="256" t="str">
        <f>IF($A41=1,VLOOKUP($B41,Outputs!$N:$R,3,FALSE),"")</f>
        <v/>
      </c>
      <c r="Q41" s="256">
        <f ca="1">IF($A41=0,VLOOKUP($B41,Outputs!$N:$R,3,FALSE),"")</f>
        <v>37.535691563602334</v>
      </c>
      <c r="R41" s="256" t="str">
        <f>IF($A41=1,VLOOKUP($B41,Outputs!$T:$X,3,FALSE),"")</f>
        <v/>
      </c>
      <c r="S41" s="256">
        <f ca="1">IF($A41=0,VLOOKUP($B41,Outputs!$T:$X,3,FALSE),"")</f>
        <v>35.823387215377345</v>
      </c>
    </row>
    <row r="42" spans="1:19" x14ac:dyDescent="0.25">
      <c r="A42">
        <f>IF(VLOOKUP(B42,TOCA_current!C:AH,32,FALSE)=0,0,1)</f>
        <v>0</v>
      </c>
      <c r="B42" t="s">
        <v>87</v>
      </c>
      <c r="C42" s="256" t="str">
        <f>IF(A42=1,VLOOKUP($B42,Outputs!$B:$F,2,FALSE),"")</f>
        <v/>
      </c>
      <c r="D42" s="256">
        <f>IF(A42=0,VLOOKUP($B42,Outputs!$B:$F,2,FALSE),"")</f>
        <v>5.5922447284741494E-2</v>
      </c>
      <c r="E42" s="264"/>
      <c r="F42" s="265" t="str">
        <f>IF(A42=1,VLOOKUP($B42,Outputs!$H:$L,2,FALSE),"")</f>
        <v/>
      </c>
      <c r="G42" s="266">
        <f>IF(A42=0,VLOOKUP($B42,Outputs!$H:$L,2,FALSE),"")</f>
        <v>5.5922447284741494E-2</v>
      </c>
      <c r="H42" s="256" t="str">
        <f>IF($A42=1,VLOOKUP($B42,Outputs!$N:$R,2,FALSE),"")</f>
        <v/>
      </c>
      <c r="I42" s="256">
        <f ca="1">IF($A42=0,VLOOKUP($B42,Outputs!$N:$R,2,FALSE),"")</f>
        <v>7.8520125518485751E-2</v>
      </c>
      <c r="J42" s="259">
        <f ca="1">VLOOKUP($B42,Outputs!$T:$X,2,FALSE)</f>
        <v>7.6502140577958511E-2</v>
      </c>
      <c r="K42" s="259">
        <f>+VLOOKUP(B42,Outputs!Z:AA,2,FALSE)</f>
        <v>2.8564207813616793E-2</v>
      </c>
      <c r="L42" s="256" t="str">
        <f>IF($A42=1,VLOOKUP($B42,Outputs!$B:$F,3,FALSE),"")</f>
        <v/>
      </c>
      <c r="M42" s="256">
        <f>IF($A42=0,VLOOKUP($B42,Outputs!$B:$F,3,FALSE),"")</f>
        <v>34.369090667668381</v>
      </c>
      <c r="N42" s="256" t="str">
        <f>IF($A42=1,VLOOKUP($B42,Outputs!$H:$L,3,FALSE),"")</f>
        <v/>
      </c>
      <c r="O42" s="256">
        <f>IF($A42=0,VLOOKUP($B42,Outputs!$H:$L,3,FALSE),"")</f>
        <v>34.369090667668381</v>
      </c>
      <c r="P42" s="256" t="str">
        <f>IF($A42=1,VLOOKUP($B42,Outputs!$N:$R,3,FALSE),"")</f>
        <v/>
      </c>
      <c r="Q42" s="256">
        <f ca="1">IF($A42=0,VLOOKUP($B42,Outputs!$N:$R,3,FALSE),"")</f>
        <v>36.849298466880796</v>
      </c>
      <c r="R42" s="256" t="str">
        <f>IF($A42=1,VLOOKUP($B42,Outputs!$T:$X,3,FALSE),"")</f>
        <v/>
      </c>
      <c r="S42" s="256">
        <f ca="1">IF($A42=0,VLOOKUP($B42,Outputs!$T:$X,3,FALSE),"")</f>
        <v>33.955170554746417</v>
      </c>
    </row>
    <row r="43" spans="1:19" x14ac:dyDescent="0.25">
      <c r="A43">
        <f>IF(VLOOKUP(B43,TOCA_current!C:AH,32,FALSE)=0,0,1)</f>
        <v>0</v>
      </c>
      <c r="B43" t="s">
        <v>41</v>
      </c>
      <c r="C43" s="256" t="str">
        <f>IF(A43=1,VLOOKUP($B43,Outputs!$B:$F,2,FALSE),"")</f>
        <v/>
      </c>
      <c r="D43" s="256">
        <f>IF(A43=0,VLOOKUP($B43,Outputs!$B:$F,2,FALSE),"")</f>
        <v>5.2323422338827141E-2</v>
      </c>
      <c r="E43" s="264"/>
      <c r="F43" s="265" t="str">
        <f>IF(A43=1,VLOOKUP($B43,Outputs!$H:$L,2,FALSE),"")</f>
        <v/>
      </c>
      <c r="G43" s="266">
        <f>IF(A43=0,VLOOKUP($B43,Outputs!$H:$L,2,FALSE),"")</f>
        <v>5.2323422338827141E-2</v>
      </c>
      <c r="H43" s="256" t="str">
        <f>IF($A43=1,VLOOKUP($B43,Outputs!$N:$R,2,FALSE),"")</f>
        <v/>
      </c>
      <c r="I43" s="256">
        <f ca="1">IF($A43=0,VLOOKUP($B43,Outputs!$N:$R,2,FALSE),"")</f>
        <v>7.3788603351698567E-2</v>
      </c>
      <c r="J43" s="259">
        <f ca="1">VLOOKUP($B43,Outputs!$T:$X,2,FALSE)</f>
        <v>7.4491882891884964E-2</v>
      </c>
      <c r="K43" s="259">
        <f>+VLOOKUP(B43,Outputs!Z:AA,2,FALSE)</f>
        <v>4.6421834003909979E-2</v>
      </c>
      <c r="L43" s="256" t="str">
        <f>IF($A43=1,VLOOKUP($B43,Outputs!$B:$F,3,FALSE),"")</f>
        <v/>
      </c>
      <c r="M43" s="256">
        <f>IF($A43=0,VLOOKUP($B43,Outputs!$B:$F,3,FALSE),"")</f>
        <v>35.937431554371265</v>
      </c>
      <c r="N43" s="256" t="str">
        <f>IF($A43=1,VLOOKUP($B43,Outputs!$H:$L,3,FALSE),"")</f>
        <v/>
      </c>
      <c r="O43" s="256">
        <f>IF($A43=0,VLOOKUP($B43,Outputs!$H:$L,3,FALSE),"")</f>
        <v>35.937431554371265</v>
      </c>
      <c r="P43" s="256" t="str">
        <f>IF($A43=1,VLOOKUP($B43,Outputs!$N:$R,3,FALSE),"")</f>
        <v/>
      </c>
      <c r="Q43" s="256">
        <f ca="1">IF($A43=0,VLOOKUP($B43,Outputs!$N:$R,3,FALSE),"")</f>
        <v>31.90882848470892</v>
      </c>
      <c r="R43" s="256" t="str">
        <f>IF($A43=1,VLOOKUP($B43,Outputs!$T:$X,3,FALSE),"")</f>
        <v/>
      </c>
      <c r="S43" s="256">
        <f ca="1">IF($A43=0,VLOOKUP($B43,Outputs!$T:$X,3,FALSE),"")</f>
        <v>36.139394869540077</v>
      </c>
    </row>
    <row r="44" spans="1:19" x14ac:dyDescent="0.25">
      <c r="A44">
        <f>IF(VLOOKUP(B44,TOCA_current!C:AH,32,FALSE)=0,0,1)</f>
        <v>0</v>
      </c>
      <c r="B44" t="s">
        <v>85</v>
      </c>
      <c r="C44" s="256" t="str">
        <f>IF(A44=1,VLOOKUP($B44,Outputs!$B:$F,2,FALSE),"")</f>
        <v/>
      </c>
      <c r="D44" s="256">
        <f>IF(A44=0,VLOOKUP($B44,Outputs!$B:$F,2,FALSE),"")</f>
        <v>0.10033225750751185</v>
      </c>
      <c r="E44" s="264"/>
      <c r="F44" s="265" t="str">
        <f>IF(A44=1,VLOOKUP($B44,Outputs!$H:$L,2,FALSE),"")</f>
        <v/>
      </c>
      <c r="G44" s="266">
        <f>IF(A44=0,VLOOKUP($B44,Outputs!$H:$L,2,FALSE),"")</f>
        <v>0.10033225750751185</v>
      </c>
      <c r="H44" s="256" t="str">
        <f>IF($A44=1,VLOOKUP($B44,Outputs!$N:$R,2,FALSE),"")</f>
        <v/>
      </c>
      <c r="I44" s="256">
        <f ca="1">IF($A44=0,VLOOKUP($B44,Outputs!$N:$R,2,FALSE),"")</f>
        <v>6.1884779349185459E-2</v>
      </c>
      <c r="J44" s="259">
        <f ca="1">VLOOKUP($B44,Outputs!$T:$X,2,FALSE)</f>
        <v>6.3901435912111088E-2</v>
      </c>
      <c r="K44" s="259">
        <f>+VLOOKUP(B44,Outputs!Z:AA,2,FALSE)</f>
        <v>9.9701388584135131E-2</v>
      </c>
      <c r="L44" s="256" t="str">
        <f>IF($A44=1,VLOOKUP($B44,Outputs!$B:$F,3,FALSE),"")</f>
        <v/>
      </c>
      <c r="M44" s="256">
        <f>IF($A44=0,VLOOKUP($B44,Outputs!$B:$F,3,FALSE),"")</f>
        <v>27.860659045930003</v>
      </c>
      <c r="N44" s="256" t="str">
        <f>IF($A44=1,VLOOKUP($B44,Outputs!$H:$L,3,FALSE),"")</f>
        <v/>
      </c>
      <c r="O44" s="256">
        <f>IF($A44=0,VLOOKUP($B44,Outputs!$H:$L,3,FALSE),"")</f>
        <v>27.860659045930003</v>
      </c>
      <c r="P44" s="256" t="str">
        <f>IF($A44=1,VLOOKUP($B44,Outputs!$N:$R,3,FALSE),"")</f>
        <v/>
      </c>
      <c r="Q44" s="256">
        <f ca="1">IF($A44=0,VLOOKUP($B44,Outputs!$N:$R,3,FALSE),"")</f>
        <v>37.557778451956189</v>
      </c>
      <c r="R44" s="256" t="str">
        <f>IF($A44=1,VLOOKUP($B44,Outputs!$T:$X,3,FALSE),"")</f>
        <v/>
      </c>
      <c r="S44" s="256">
        <f ca="1">IF($A44=0,VLOOKUP($B44,Outputs!$T:$X,3,FALSE),"")</f>
        <v>28.285768441564599</v>
      </c>
    </row>
    <row r="45" spans="1:19" x14ac:dyDescent="0.25">
      <c r="A45">
        <f>IF(VLOOKUP(B45,TOCA_current!C:AH,32,FALSE)=0,0,1)</f>
        <v>0</v>
      </c>
      <c r="B45" t="s">
        <v>78</v>
      </c>
      <c r="C45" s="256" t="str">
        <f>IF(A45=1,VLOOKUP($B45,Outputs!$B:$F,2,FALSE),"")</f>
        <v/>
      </c>
      <c r="D45" s="256">
        <f>IF(A45=0,VLOOKUP($B45,Outputs!$B:$F,2,FALSE),"")</f>
        <v>4.0747155329319273E-2</v>
      </c>
      <c r="E45" s="264"/>
      <c r="F45" s="265" t="str">
        <f>IF(A45=1,VLOOKUP($B45,Outputs!$H:$L,2,FALSE),"")</f>
        <v/>
      </c>
      <c r="G45" s="266">
        <f>IF(A45=0,VLOOKUP($B45,Outputs!$H:$L,2,FALSE),"")</f>
        <v>4.0747155329319273E-2</v>
      </c>
      <c r="H45" s="256" t="str">
        <f>IF($A45=1,VLOOKUP($B45,Outputs!$N:$R,2,FALSE),"")</f>
        <v/>
      </c>
      <c r="I45" s="256">
        <f ca="1">IF($A45=0,VLOOKUP($B45,Outputs!$N:$R,2,FALSE),"")</f>
        <v>7.0712100423570234E-2</v>
      </c>
      <c r="J45" s="259">
        <f ca="1">VLOOKUP($B45,Outputs!$T:$X,2,FALSE)</f>
        <v>7.1073231845501933E-2</v>
      </c>
      <c r="K45" s="259">
        <f>+VLOOKUP(B45,Outputs!Z:AA,2,FALSE)</f>
        <v>4.7742993993521221E-2</v>
      </c>
      <c r="L45" s="256" t="str">
        <f>IF($A45=1,VLOOKUP($B45,Outputs!$B:$F,3,FALSE),"")</f>
        <v/>
      </c>
      <c r="M45" s="256">
        <f>IF($A45=0,VLOOKUP($B45,Outputs!$B:$F,3,FALSE),"")</f>
        <v>33.231366553326218</v>
      </c>
      <c r="N45" s="256" t="str">
        <f>IF($A45=1,VLOOKUP($B45,Outputs!$H:$L,3,FALSE),"")</f>
        <v/>
      </c>
      <c r="O45" s="256">
        <f>IF($A45=0,VLOOKUP($B45,Outputs!$H:$L,3,FALSE),"")</f>
        <v>33.231366553326218</v>
      </c>
      <c r="P45" s="256" t="str">
        <f>IF($A45=1,VLOOKUP($B45,Outputs!$N:$R,3,FALSE),"")</f>
        <v/>
      </c>
      <c r="Q45" s="256">
        <f ca="1">IF($A45=0,VLOOKUP($B45,Outputs!$N:$R,3,FALSE),"")</f>
        <v>36.410152482783474</v>
      </c>
      <c r="R45" s="256" t="str">
        <f>IF($A45=1,VLOOKUP($B45,Outputs!$T:$X,3,FALSE),"")</f>
        <v/>
      </c>
      <c r="S45" s="256">
        <f ca="1">IF($A45=0,VLOOKUP($B45,Outputs!$T:$X,3,FALSE),"")</f>
        <v>33.830567098089418</v>
      </c>
    </row>
    <row r="46" spans="1:19" x14ac:dyDescent="0.25">
      <c r="A46">
        <f>IF(VLOOKUP(B46,TOCA_current!C:AH,32,FALSE)=0,0,1)</f>
        <v>0</v>
      </c>
      <c r="B46" t="s">
        <v>136</v>
      </c>
      <c r="C46" s="256" t="str">
        <f>IF(A46=1,VLOOKUP($B46,Outputs!$B:$F,2,FALSE),"")</f>
        <v/>
      </c>
      <c r="D46" s="256">
        <f>IF(A46=0,VLOOKUP($B46,Outputs!$B:$F,2,FALSE),"")</f>
        <v>2.0341417355674407E-2</v>
      </c>
      <c r="E46" s="264"/>
      <c r="F46" s="265" t="str">
        <f>IF(A46=1,VLOOKUP($B46,Outputs!$H:$L,2,FALSE),"")</f>
        <v/>
      </c>
      <c r="G46" s="266">
        <f>IF(A46=0,VLOOKUP($B46,Outputs!$H:$L,2,FALSE),"")</f>
        <v>2.0341417355674407E-2</v>
      </c>
      <c r="H46" s="256" t="str">
        <f>IF($A46=1,VLOOKUP($B46,Outputs!$N:$R,2,FALSE),"")</f>
        <v/>
      </c>
      <c r="I46" s="256">
        <f ca="1">IF($A46=0,VLOOKUP($B46,Outputs!$N:$R,2,FALSE),"")</f>
        <v>7.6919204124210605E-3</v>
      </c>
      <c r="J46" s="259">
        <f ca="1">VLOOKUP($B46,Outputs!$T:$X,2,FALSE)</f>
        <v>-1.0850906859776025E-2</v>
      </c>
      <c r="K46" s="259">
        <f>+VLOOKUP(B46,Outputs!Z:AA,2,FALSE)</f>
        <v>7.2426729001727308E-2</v>
      </c>
      <c r="L46" s="256" t="str">
        <f>IF($A46=1,VLOOKUP($B46,Outputs!$B:$F,3,FALSE),"")</f>
        <v/>
      </c>
      <c r="M46" s="256">
        <f>IF($A46=0,VLOOKUP($B46,Outputs!$B:$F,3,FALSE),"")</f>
        <v>34.278446689028534</v>
      </c>
      <c r="N46" s="256" t="str">
        <f>IF($A46=1,VLOOKUP($B46,Outputs!$H:$L,3,FALSE),"")</f>
        <v/>
      </c>
      <c r="O46" s="256">
        <f>IF($A46=0,VLOOKUP($B46,Outputs!$H:$L,3,FALSE),"")</f>
        <v>34.278446689028534</v>
      </c>
      <c r="P46" s="256" t="str">
        <f>IF($A46=1,VLOOKUP($B46,Outputs!$N:$R,3,FALSE),"")</f>
        <v/>
      </c>
      <c r="Q46" s="256">
        <f ca="1">IF($A46=0,VLOOKUP($B46,Outputs!$N:$R,3,FALSE),"")</f>
        <v>33.853485887441089</v>
      </c>
      <c r="R46" s="256" t="str">
        <f>IF($A46=1,VLOOKUP($B46,Outputs!$T:$X,3,FALSE),"")</f>
        <v/>
      </c>
      <c r="S46" s="256">
        <f ca="1">IF($A46=0,VLOOKUP($B46,Outputs!$T:$X,3,FALSE),"")</f>
        <v>34.184869731823092</v>
      </c>
    </row>
    <row r="47" spans="1:19" x14ac:dyDescent="0.25">
      <c r="A47">
        <f>IF(VLOOKUP(B47,TOCA_current!C:AH,32,FALSE)=0,0,1)</f>
        <v>0</v>
      </c>
      <c r="B47" t="s">
        <v>35</v>
      </c>
      <c r="C47" s="256" t="str">
        <f>IF(A47=1,VLOOKUP($B47,Outputs!$B:$F,2,FALSE),"")</f>
        <v/>
      </c>
      <c r="D47" s="256">
        <f>IF(A47=0,VLOOKUP($B47,Outputs!$B:$F,2,FALSE),"")</f>
        <v>5.6397908568638799E-2</v>
      </c>
      <c r="E47" s="264"/>
      <c r="F47" s="265" t="str">
        <f>IF(A47=1,VLOOKUP($B47,Outputs!$H:$L,2,FALSE),"")</f>
        <v/>
      </c>
      <c r="G47" s="266">
        <f>IF(A47=0,VLOOKUP($B47,Outputs!$H:$L,2,FALSE),"")</f>
        <v>5.6397908568638799E-2</v>
      </c>
      <c r="H47" s="256" t="str">
        <f>IF($A47=1,VLOOKUP($B47,Outputs!$N:$R,2,FALSE),"")</f>
        <v/>
      </c>
      <c r="I47" s="256">
        <f ca="1">IF($A47=0,VLOOKUP($B47,Outputs!$N:$R,2,FALSE),"")</f>
        <v>7.9201247682082254E-2</v>
      </c>
      <c r="J47" s="259">
        <f ca="1">VLOOKUP($B47,Outputs!$T:$X,2,FALSE)</f>
        <v>7.676313474909445E-2</v>
      </c>
      <c r="K47" s="259">
        <f>+VLOOKUP(B47,Outputs!Z:AA,2,FALSE)</f>
        <v>4.3142524636547774E-2</v>
      </c>
      <c r="L47" s="256" t="str">
        <f>IF($A47=1,VLOOKUP($B47,Outputs!$B:$F,3,FALSE),"")</f>
        <v/>
      </c>
      <c r="M47" s="256">
        <f>IF($A47=0,VLOOKUP($B47,Outputs!$B:$F,3,FALSE),"")</f>
        <v>36.771305257420245</v>
      </c>
      <c r="N47" s="256" t="str">
        <f>IF($A47=1,VLOOKUP($B47,Outputs!$H:$L,3,FALSE),"")</f>
        <v/>
      </c>
      <c r="O47" s="256">
        <f>IF($A47=0,VLOOKUP($B47,Outputs!$H:$L,3,FALSE),"")</f>
        <v>36.771305257420245</v>
      </c>
      <c r="P47" s="256" t="str">
        <f>IF($A47=1,VLOOKUP($B47,Outputs!$N:$R,3,FALSE),"")</f>
        <v/>
      </c>
      <c r="Q47" s="256">
        <f ca="1">IF($A47=0,VLOOKUP($B47,Outputs!$N:$R,3,FALSE),"")</f>
        <v>35.270310292098024</v>
      </c>
      <c r="R47" s="256" t="str">
        <f>IF($A47=1,VLOOKUP($B47,Outputs!$T:$X,3,FALSE),"")</f>
        <v/>
      </c>
      <c r="S47" s="256">
        <f ca="1">IF($A47=0,VLOOKUP($B47,Outputs!$T:$X,3,FALSE),"")</f>
        <v>36.247449318153549</v>
      </c>
    </row>
    <row r="48" spans="1:19" x14ac:dyDescent="0.25">
      <c r="A48">
        <f>IF(VLOOKUP(B48,TOCA_current!C:AH,32,FALSE)=0,0,1)</f>
        <v>0</v>
      </c>
      <c r="B48" t="s">
        <v>96</v>
      </c>
      <c r="C48" s="256" t="str">
        <f>IF(A48=1,VLOOKUP($B48,Outputs!$B:$F,2,FALSE),"")</f>
        <v/>
      </c>
      <c r="D48" s="256">
        <f>IF(A48=0,VLOOKUP($B48,Outputs!$B:$F,2,FALSE),"")</f>
        <v>5.0256574750101146E-2</v>
      </c>
      <c r="E48" s="264"/>
      <c r="F48" s="265" t="str">
        <f>IF(A48=1,VLOOKUP($B48,Outputs!$H:$L,2,FALSE),"")</f>
        <v/>
      </c>
      <c r="G48" s="266">
        <f>IF(A48=0,VLOOKUP($B48,Outputs!$H:$L,2,FALSE),"")</f>
        <v>5.0256574750101146E-2</v>
      </c>
      <c r="H48" s="256" t="str">
        <f>IF($A48=1,VLOOKUP($B48,Outputs!$N:$R,2,FALSE),"")</f>
        <v/>
      </c>
      <c r="I48" s="256">
        <f ca="1">IF($A48=0,VLOOKUP($B48,Outputs!$N:$R,2,FALSE),"")</f>
        <v>7.1460552432565994E-2</v>
      </c>
      <c r="J48" s="259">
        <f ca="1">VLOOKUP($B48,Outputs!$T:$X,2,FALSE)</f>
        <v>7.2890020673668635E-2</v>
      </c>
      <c r="K48" s="259">
        <f>+VLOOKUP(B48,Outputs!Z:AA,2,FALSE)</f>
        <v>2.8892559353649538E-2</v>
      </c>
      <c r="L48" s="256" t="str">
        <f>IF($A48=1,VLOOKUP($B48,Outputs!$B:$F,3,FALSE),"")</f>
        <v/>
      </c>
      <c r="M48" s="256">
        <f>IF($A48=0,VLOOKUP($B48,Outputs!$B:$F,3,FALSE),"")</f>
        <v>34.49010785379398</v>
      </c>
      <c r="N48" s="256" t="str">
        <f>IF($A48=1,VLOOKUP($B48,Outputs!$H:$L,3,FALSE),"")</f>
        <v/>
      </c>
      <c r="O48" s="256">
        <f>IF($A48=0,VLOOKUP($B48,Outputs!$H:$L,3,FALSE),"")</f>
        <v>34.49010785379398</v>
      </c>
      <c r="P48" s="256" t="str">
        <f>IF($A48=1,VLOOKUP($B48,Outputs!$N:$R,3,FALSE),"")</f>
        <v/>
      </c>
      <c r="Q48" s="256">
        <f ca="1">IF($A48=0,VLOOKUP($B48,Outputs!$N:$R,3,FALSE),"")</f>
        <v>38.990539886474686</v>
      </c>
      <c r="R48" s="256" t="str">
        <f>IF($A48=1,VLOOKUP($B48,Outputs!$T:$X,3,FALSE),"")</f>
        <v/>
      </c>
      <c r="S48" s="256">
        <f ca="1">IF($A48=0,VLOOKUP($B48,Outputs!$T:$X,3,FALSE),"")</f>
        <v>34.246831971802592</v>
      </c>
    </row>
    <row r="49" spans="1:19" x14ac:dyDescent="0.25">
      <c r="A49">
        <f>IF(VLOOKUP(B49,TOCA_current!C:AH,32,FALSE)=0,0,1)</f>
        <v>0</v>
      </c>
      <c r="B49" t="s">
        <v>118</v>
      </c>
      <c r="C49" s="256" t="str">
        <f>IF(A49=1,VLOOKUP($B49,Outputs!$B:$F,2,FALSE),"")</f>
        <v/>
      </c>
      <c r="D49" s="256">
        <f>IF(A49=0,VLOOKUP($B49,Outputs!$B:$F,2,FALSE),"")</f>
        <v>7.7536746586396754E-2</v>
      </c>
      <c r="E49" s="264"/>
      <c r="F49" s="265" t="str">
        <f>IF(A49=1,VLOOKUP($B49,Outputs!$H:$L,2,FALSE),"")</f>
        <v/>
      </c>
      <c r="G49" s="266">
        <f>IF(A49=0,VLOOKUP($B49,Outputs!$H:$L,2,FALSE),"")</f>
        <v>7.7536746586396754E-2</v>
      </c>
      <c r="H49" s="256" t="str">
        <f>IF($A49=1,VLOOKUP($B49,Outputs!$N:$R,2,FALSE),"")</f>
        <v/>
      </c>
      <c r="I49" s="256">
        <f ca="1">IF($A49=0,VLOOKUP($B49,Outputs!$N:$R,2,FALSE),"")</f>
        <v>8.0196790329410739E-2</v>
      </c>
      <c r="J49" s="259">
        <f ca="1">VLOOKUP($B49,Outputs!$T:$X,2,FALSE)</f>
        <v>7.8122389544898224E-2</v>
      </c>
      <c r="K49" s="259">
        <f>+VLOOKUP(B49,Outputs!Z:AA,2,FALSE)</f>
        <v>6.8383059793196033E-2</v>
      </c>
      <c r="L49" s="256" t="str">
        <f>IF($A49=1,VLOOKUP($B49,Outputs!$B:$F,3,FALSE),"")</f>
        <v/>
      </c>
      <c r="M49" s="256">
        <f>IF($A49=0,VLOOKUP($B49,Outputs!$B:$F,3,FALSE),"")</f>
        <v>34.97683504501196</v>
      </c>
      <c r="N49" s="256" t="str">
        <f>IF($A49=1,VLOOKUP($B49,Outputs!$H:$L,3,FALSE),"")</f>
        <v/>
      </c>
      <c r="O49" s="256">
        <f>IF($A49=0,VLOOKUP($B49,Outputs!$H:$L,3,FALSE),"")</f>
        <v>34.97683504501196</v>
      </c>
      <c r="P49" s="256" t="str">
        <f>IF($A49=1,VLOOKUP($B49,Outputs!$N:$R,3,FALSE),"")</f>
        <v/>
      </c>
      <c r="Q49" s="256">
        <f ca="1">IF($A49=0,VLOOKUP($B49,Outputs!$N:$R,3,FALSE),"")</f>
        <v>32.384730596064472</v>
      </c>
      <c r="R49" s="256" t="str">
        <f>IF($A49=1,VLOOKUP($B49,Outputs!$T:$X,3,FALSE),"")</f>
        <v/>
      </c>
      <c r="S49" s="256">
        <f ca="1">IF($A49=0,VLOOKUP($B49,Outputs!$T:$X,3,FALSE),"")</f>
        <v>34.65946866388213</v>
      </c>
    </row>
    <row r="50" spans="1:19" x14ac:dyDescent="0.25">
      <c r="A50">
        <f>IF(VLOOKUP(B50,TOCA_current!C:AH,32,FALSE)=0,0,1)</f>
        <v>0</v>
      </c>
      <c r="B50" t="s">
        <v>67</v>
      </c>
      <c r="C50" s="256" t="str">
        <f>IF(A50=1,VLOOKUP($B50,Outputs!$B:$F,2,FALSE),"")</f>
        <v/>
      </c>
      <c r="D50" s="256">
        <f>IF(A50=0,VLOOKUP($B50,Outputs!$B:$F,2,FALSE),"")</f>
        <v>5.8098893495780013E-2</v>
      </c>
      <c r="E50" s="264"/>
      <c r="F50" s="265" t="str">
        <f>IF(A50=1,VLOOKUP($B50,Outputs!$H:$L,2,FALSE),"")</f>
        <v/>
      </c>
      <c r="G50" s="266">
        <f>IF(A50=0,VLOOKUP($B50,Outputs!$H:$L,2,FALSE),"")</f>
        <v>5.8098893495780013E-2</v>
      </c>
      <c r="H50" s="256" t="str">
        <f>IF($A50=1,VLOOKUP($B50,Outputs!$N:$R,2,FALSE),"")</f>
        <v/>
      </c>
      <c r="I50" s="256">
        <f ca="1">IF($A50=0,VLOOKUP($B50,Outputs!$N:$R,2,FALSE),"")</f>
        <v>7.3934308298802431E-2</v>
      </c>
      <c r="J50" s="259">
        <f ca="1">VLOOKUP($B50,Outputs!$T:$X,2,FALSE)</f>
        <v>7.4602485112567535E-2</v>
      </c>
      <c r="K50" s="259">
        <f>+VLOOKUP(B50,Outputs!Z:AA,2,FALSE)</f>
        <v>4.4574054321361301E-2</v>
      </c>
      <c r="L50" s="256" t="str">
        <f>IF($A50=1,VLOOKUP($B50,Outputs!$B:$F,3,FALSE),"")</f>
        <v/>
      </c>
      <c r="M50" s="256">
        <f>IF($A50=0,VLOOKUP($B50,Outputs!$B:$F,3,FALSE),"")</f>
        <v>32.967308561056392</v>
      </c>
      <c r="N50" s="256" t="str">
        <f>IF($A50=1,VLOOKUP($B50,Outputs!$H:$L,3,FALSE),"")</f>
        <v/>
      </c>
      <c r="O50" s="256">
        <f>IF($A50=0,VLOOKUP($B50,Outputs!$H:$L,3,FALSE),"")</f>
        <v>32.967308561056392</v>
      </c>
      <c r="P50" s="256" t="str">
        <f>IF($A50=1,VLOOKUP($B50,Outputs!$N:$R,3,FALSE),"")</f>
        <v/>
      </c>
      <c r="Q50" s="256">
        <f ca="1">IF($A50=0,VLOOKUP($B50,Outputs!$N:$R,3,FALSE),"")</f>
        <v>38.157065983297791</v>
      </c>
      <c r="R50" s="256" t="str">
        <f>IF($A50=1,VLOOKUP($B50,Outputs!$T:$X,3,FALSE),"")</f>
        <v/>
      </c>
      <c r="S50" s="256">
        <f ca="1">IF($A50=0,VLOOKUP($B50,Outputs!$T:$X,3,FALSE),"")</f>
        <v>32.647384616253483</v>
      </c>
    </row>
    <row r="51" spans="1:19" x14ac:dyDescent="0.25">
      <c r="A51">
        <f>IF(VLOOKUP(B51,TOCA_current!C:AH,32,FALSE)=0,0,1)</f>
        <v>0</v>
      </c>
      <c r="B51" t="s">
        <v>49</v>
      </c>
      <c r="C51" s="256" t="str">
        <f>IF(A51=1,VLOOKUP($B51,Outputs!$B:$F,2,FALSE),"")</f>
        <v/>
      </c>
      <c r="D51" s="256">
        <f>IF(A51=0,VLOOKUP($B51,Outputs!$B:$F,2,FALSE),"")</f>
        <v>6.321945507112714E-2</v>
      </c>
      <c r="E51" s="264"/>
      <c r="F51" s="265" t="str">
        <f>IF(A51=1,VLOOKUP($B51,Outputs!$H:$L,2,FALSE),"")</f>
        <v/>
      </c>
      <c r="G51" s="266">
        <f>IF(A51=0,VLOOKUP($B51,Outputs!$H:$L,2,FALSE),"")</f>
        <v>6.321945507112714E-2</v>
      </c>
      <c r="H51" s="256" t="str">
        <f>IF($A51=1,VLOOKUP($B51,Outputs!$N:$R,2,FALSE),"")</f>
        <v/>
      </c>
      <c r="I51" s="256">
        <f ca="1">IF($A51=0,VLOOKUP($B51,Outputs!$N:$R,2,FALSE),"")</f>
        <v>6.6576028300020296E-2</v>
      </c>
      <c r="J51" s="259">
        <f ca="1">VLOOKUP($B51,Outputs!$T:$X,2,FALSE)</f>
        <v>6.8092199763379616E-2</v>
      </c>
      <c r="K51" s="259">
        <f>+VLOOKUP(B51,Outputs!Z:AA,2,FALSE)</f>
        <v>3.9545475547320796E-2</v>
      </c>
      <c r="L51" s="256" t="str">
        <f>IF($A51=1,VLOOKUP($B51,Outputs!$B:$F,3,FALSE),"")</f>
        <v/>
      </c>
      <c r="M51" s="256">
        <f>IF($A51=0,VLOOKUP($B51,Outputs!$B:$F,3,FALSE),"")</f>
        <v>29.943289454346186</v>
      </c>
      <c r="N51" s="256" t="str">
        <f>IF($A51=1,VLOOKUP($B51,Outputs!$H:$L,3,FALSE),"")</f>
        <v/>
      </c>
      <c r="O51" s="256">
        <f>IF($A51=0,VLOOKUP($B51,Outputs!$H:$L,3,FALSE),"")</f>
        <v>29.943289454346186</v>
      </c>
      <c r="P51" s="256" t="str">
        <f>IF($A51=1,VLOOKUP($B51,Outputs!$N:$R,3,FALSE),"")</f>
        <v/>
      </c>
      <c r="Q51" s="256">
        <f ca="1">IF($A51=0,VLOOKUP($B51,Outputs!$N:$R,3,FALSE),"")</f>
        <v>30.69003135380008</v>
      </c>
      <c r="R51" s="256" t="str">
        <f>IF($A51=1,VLOOKUP($B51,Outputs!$T:$X,3,FALSE),"")</f>
        <v/>
      </c>
      <c r="S51" s="256">
        <f ca="1">IF($A51=0,VLOOKUP($B51,Outputs!$T:$X,3,FALSE),"")</f>
        <v>31.143795985074114</v>
      </c>
    </row>
    <row r="52" spans="1:19" x14ac:dyDescent="0.25">
      <c r="A52">
        <f>IF(VLOOKUP(B52,TOCA_current!C:AH,32,FALSE)=0,0,1)</f>
        <v>0</v>
      </c>
      <c r="B52" t="s">
        <v>137</v>
      </c>
      <c r="C52" s="256" t="str">
        <f>IF(A52=1,VLOOKUP($B52,Outputs!$B:$F,2,FALSE),"")</f>
        <v/>
      </c>
      <c r="D52" s="256">
        <f>IF(A52=0,VLOOKUP($B52,Outputs!$B:$F,2,FALSE),"")</f>
        <v>6.8295726137093782E-2</v>
      </c>
      <c r="E52" s="264"/>
      <c r="F52" s="265" t="str">
        <f>IF(A52=1,VLOOKUP($B52,Outputs!$H:$L,2,FALSE),"")</f>
        <v/>
      </c>
      <c r="G52" s="266">
        <f>IF(A52=0,VLOOKUP($B52,Outputs!$H:$L,2,FALSE),"")</f>
        <v>6.8295726137093782E-2</v>
      </c>
      <c r="H52" s="256" t="str">
        <f>IF($A52=1,VLOOKUP($B52,Outputs!$N:$R,2,FALSE),"")</f>
        <v/>
      </c>
      <c r="I52" s="256">
        <f ca="1">IF($A52=0,VLOOKUP($B52,Outputs!$N:$R,2,FALSE),"")</f>
        <v>7.9776018632892409E-2</v>
      </c>
      <c r="J52" s="259">
        <f ca="1">VLOOKUP($B52,Outputs!$T:$X,2,FALSE)</f>
        <v>7.7202959837608692E-2</v>
      </c>
      <c r="K52" s="259">
        <f>+VLOOKUP(B52,Outputs!Z:AA,2,FALSE)</f>
        <v>6.2910966371235499E-2</v>
      </c>
      <c r="L52" s="256" t="str">
        <f>IF($A52=1,VLOOKUP($B52,Outputs!$B:$F,3,FALSE),"")</f>
        <v/>
      </c>
      <c r="M52" s="256">
        <f>IF($A52=0,VLOOKUP($B52,Outputs!$B:$F,3,FALSE),"")</f>
        <v>36.212907798964345</v>
      </c>
      <c r="N52" s="256" t="str">
        <f>IF($A52=1,VLOOKUP($B52,Outputs!$H:$L,3,FALSE),"")</f>
        <v/>
      </c>
      <c r="O52" s="256">
        <f>IF($A52=0,VLOOKUP($B52,Outputs!$H:$L,3,FALSE),"")</f>
        <v>36.212907798964345</v>
      </c>
      <c r="P52" s="256" t="str">
        <f>IF($A52=1,VLOOKUP($B52,Outputs!$N:$R,3,FALSE),"")</f>
        <v/>
      </c>
      <c r="Q52" s="256">
        <f ca="1">IF($A52=0,VLOOKUP($B52,Outputs!$N:$R,3,FALSE),"")</f>
        <v>34.768670171068699</v>
      </c>
      <c r="R52" s="256" t="str">
        <f>IF($A52=1,VLOOKUP($B52,Outputs!$T:$X,3,FALSE),"")</f>
        <v/>
      </c>
      <c r="S52" s="256">
        <f ca="1">IF($A52=0,VLOOKUP($B52,Outputs!$T:$X,3,FALSE),"")</f>
        <v>35.887346943970329</v>
      </c>
    </row>
    <row r="53" spans="1:19" x14ac:dyDescent="0.25">
      <c r="A53">
        <f>IF(VLOOKUP(B53,TOCA_current!C:AH,32,FALSE)=0,0,1)</f>
        <v>0</v>
      </c>
      <c r="B53" t="s">
        <v>74</v>
      </c>
      <c r="C53" s="256" t="str">
        <f>IF(A53=1,VLOOKUP($B53,Outputs!$B:$F,2,FALSE),"")</f>
        <v/>
      </c>
      <c r="D53" s="256">
        <f>IF(A53=0,VLOOKUP($B53,Outputs!$B:$F,2,FALSE),"")</f>
        <v>4.4968355183652386E-2</v>
      </c>
      <c r="E53" s="264"/>
      <c r="F53" s="265" t="str">
        <f>IF(A53=1,VLOOKUP($B53,Outputs!$H:$L,2,FALSE),"")</f>
        <v/>
      </c>
      <c r="G53" s="266">
        <f>IF(A53=0,VLOOKUP($B53,Outputs!$H:$L,2,FALSE),"")</f>
        <v>4.4968355183652386E-2</v>
      </c>
      <c r="H53" s="256" t="str">
        <f>IF($A53=1,VLOOKUP($B53,Outputs!$N:$R,2,FALSE),"")</f>
        <v/>
      </c>
      <c r="I53" s="256">
        <f ca="1">IF($A53=0,VLOOKUP($B53,Outputs!$N:$R,2,FALSE),"")</f>
        <v>7.4696744309110663E-2</v>
      </c>
      <c r="J53" s="259">
        <f ca="1">VLOOKUP($B53,Outputs!$T:$X,2,FALSE)</f>
        <v>7.4661446345066426E-2</v>
      </c>
      <c r="K53" s="259">
        <f>+VLOOKUP(B53,Outputs!Z:AA,2,FALSE)</f>
        <v>8.9110645799870269E-3</v>
      </c>
      <c r="L53" s="256" t="str">
        <f>IF($A53=1,VLOOKUP($B53,Outputs!$B:$F,3,FALSE),"")</f>
        <v/>
      </c>
      <c r="M53" s="256">
        <f>IF($A53=0,VLOOKUP($B53,Outputs!$B:$F,3,FALSE),"")</f>
        <v>35.534722300111092</v>
      </c>
      <c r="N53" s="256" t="str">
        <f>IF($A53=1,VLOOKUP($B53,Outputs!$H:$L,3,FALSE),"")</f>
        <v/>
      </c>
      <c r="O53" s="256">
        <f>IF($A53=0,VLOOKUP($B53,Outputs!$H:$L,3,FALSE),"")</f>
        <v>35.534722300111092</v>
      </c>
      <c r="P53" s="256" t="str">
        <f>IF($A53=1,VLOOKUP($B53,Outputs!$N:$R,3,FALSE),"")</f>
        <v/>
      </c>
      <c r="Q53" s="256">
        <f ca="1">IF($A53=0,VLOOKUP($B53,Outputs!$N:$R,3,FALSE),"")</f>
        <v>36.864566151518694</v>
      </c>
      <c r="R53" s="256" t="str">
        <f>IF($A53=1,VLOOKUP($B53,Outputs!$T:$X,3,FALSE),"")</f>
        <v/>
      </c>
      <c r="S53" s="256">
        <f ca="1">IF($A53=0,VLOOKUP($B53,Outputs!$T:$X,3,FALSE),"")</f>
        <v>35.743235761374272</v>
      </c>
    </row>
    <row r="54" spans="1:19" x14ac:dyDescent="0.25">
      <c r="A54">
        <f>IF(VLOOKUP(B54,TOCA_current!C:AH,32,FALSE)=0,0,1)</f>
        <v>0</v>
      </c>
      <c r="B54" t="s">
        <v>131</v>
      </c>
      <c r="C54" s="256" t="str">
        <f>IF(A54=1,VLOOKUP($B54,Outputs!$B:$F,2,FALSE),"")</f>
        <v/>
      </c>
      <c r="D54" s="256">
        <f>IF(A54=0,VLOOKUP($B54,Outputs!$B:$F,2,FALSE),"")</f>
        <v>6.8958760174121947E-2</v>
      </c>
      <c r="E54" s="264"/>
      <c r="F54" s="265" t="str">
        <f>IF(A54=1,VLOOKUP($B54,Outputs!$H:$L,2,FALSE),"")</f>
        <v/>
      </c>
      <c r="G54" s="266">
        <f>IF(A54=0,VLOOKUP($B54,Outputs!$H:$L,2,FALSE),"")</f>
        <v>6.8958760174121947E-2</v>
      </c>
      <c r="H54" s="256" t="str">
        <f>IF($A54=1,VLOOKUP($B54,Outputs!$N:$R,2,FALSE),"")</f>
        <v/>
      </c>
      <c r="I54" s="256">
        <f ca="1">IF($A54=0,VLOOKUP($B54,Outputs!$N:$R,2,FALSE),"")</f>
        <v>8.1319366121537673E-2</v>
      </c>
      <c r="J54" s="259">
        <f ca="1">VLOOKUP($B54,Outputs!$T:$X,2,FALSE)</f>
        <v>7.9922069964174572E-2</v>
      </c>
      <c r="K54" s="259">
        <f>+VLOOKUP(B54,Outputs!Z:AA,2,FALSE)</f>
        <v>7.7881670995240793E-2</v>
      </c>
      <c r="L54" s="256" t="str">
        <f>IF($A54=1,VLOOKUP($B54,Outputs!$B:$F,3,FALSE),"")</f>
        <v/>
      </c>
      <c r="M54" s="256">
        <f>IF($A54=0,VLOOKUP($B54,Outputs!$B:$F,3,FALSE),"")</f>
        <v>35.379119803826725</v>
      </c>
      <c r="N54" s="256" t="str">
        <f>IF($A54=1,VLOOKUP($B54,Outputs!$H:$L,3,FALSE),"")</f>
        <v/>
      </c>
      <c r="O54" s="256">
        <f>IF($A54=0,VLOOKUP($B54,Outputs!$H:$L,3,FALSE),"")</f>
        <v>35.379119803826725</v>
      </c>
      <c r="P54" s="256" t="str">
        <f>IF($A54=1,VLOOKUP($B54,Outputs!$N:$R,3,FALSE),"")</f>
        <v/>
      </c>
      <c r="Q54" s="256">
        <f ca="1">IF($A54=0,VLOOKUP($B54,Outputs!$N:$R,3,FALSE),"")</f>
        <v>35.080935269459282</v>
      </c>
      <c r="R54" s="256" t="str">
        <f>IF($A54=1,VLOOKUP($B54,Outputs!$T:$X,3,FALSE),"")</f>
        <v/>
      </c>
      <c r="S54" s="256">
        <f ca="1">IF($A54=0,VLOOKUP($B54,Outputs!$T:$X,3,FALSE),"")</f>
        <v>35.386819505450518</v>
      </c>
    </row>
    <row r="55" spans="1:19" x14ac:dyDescent="0.25">
      <c r="A55">
        <f>IF(VLOOKUP(B55,TOCA_current!C:AH,32,FALSE)=0,0,1)</f>
        <v>0</v>
      </c>
      <c r="B55" t="s">
        <v>22</v>
      </c>
      <c r="C55" s="256" t="str">
        <f>IF(A55=1,VLOOKUP($B55,Outputs!$B:$F,2,FALSE),"")</f>
        <v/>
      </c>
      <c r="D55" s="256">
        <f>IF(A55=0,VLOOKUP($B55,Outputs!$B:$F,2,FALSE),"")</f>
        <v>6.6411719350644161E-2</v>
      </c>
      <c r="E55" s="264"/>
      <c r="F55" s="265" t="str">
        <f>IF(A55=1,VLOOKUP($B55,Outputs!$H:$L,2,FALSE),"")</f>
        <v/>
      </c>
      <c r="G55" s="266">
        <f>IF(A55=0,VLOOKUP($B55,Outputs!$H:$L,2,FALSE),"")</f>
        <v>6.6411719350644161E-2</v>
      </c>
      <c r="H55" s="256" t="str">
        <f>IF($A55=1,VLOOKUP($B55,Outputs!$N:$R,2,FALSE),"")</f>
        <v/>
      </c>
      <c r="I55" s="256">
        <f ca="1">IF($A55=0,VLOOKUP($B55,Outputs!$N:$R,2,FALSE),"")</f>
        <v>7.9711737725030263E-2</v>
      </c>
      <c r="J55" s="259">
        <f ca="1">VLOOKUP($B55,Outputs!$T:$X,2,FALSE)</f>
        <v>7.7161657566414729E-2</v>
      </c>
      <c r="K55" s="259">
        <f>+VLOOKUP(B55,Outputs!Z:AA,2,FALSE)</f>
        <v>6.679721348207579E-2</v>
      </c>
      <c r="L55" s="256" t="str">
        <f>IF($A55=1,VLOOKUP($B55,Outputs!$B:$F,3,FALSE),"")</f>
        <v/>
      </c>
      <c r="M55" s="256">
        <f>IF($A55=0,VLOOKUP($B55,Outputs!$B:$F,3,FALSE),"")</f>
        <v>36.225846826175804</v>
      </c>
      <c r="N55" s="256" t="str">
        <f>IF($A55=1,VLOOKUP($B55,Outputs!$H:$L,3,FALSE),"")</f>
        <v/>
      </c>
      <c r="O55" s="256">
        <f>IF($A55=0,VLOOKUP($B55,Outputs!$H:$L,3,FALSE),"")</f>
        <v>36.225846826175804</v>
      </c>
      <c r="P55" s="256" t="str">
        <f>IF($A55=1,VLOOKUP($B55,Outputs!$N:$R,3,FALSE),"")</f>
        <v/>
      </c>
      <c r="Q55" s="256">
        <f ca="1">IF($A55=0,VLOOKUP($B55,Outputs!$N:$R,3,FALSE),"")</f>
        <v>34.806675470414127</v>
      </c>
      <c r="R55" s="256" t="str">
        <f>IF($A55=1,VLOOKUP($B55,Outputs!$T:$X,3,FALSE),"")</f>
        <v/>
      </c>
      <c r="S55" s="256">
        <f ca="1">IF($A55=0,VLOOKUP($B55,Outputs!$T:$X,3,FALSE),"")</f>
        <v>35.906662874985045</v>
      </c>
    </row>
    <row r="56" spans="1:19" x14ac:dyDescent="0.25">
      <c r="A56">
        <f>IF(VLOOKUP(B56,TOCA_current!C:AH,32,FALSE)=0,0,1)</f>
        <v>0</v>
      </c>
      <c r="B56" t="s">
        <v>102</v>
      </c>
      <c r="C56" s="256" t="str">
        <f>IF(A56=1,VLOOKUP($B56,Outputs!$B:$F,2,FALSE),"")</f>
        <v/>
      </c>
      <c r="D56" s="256">
        <f>IF(A56=0,VLOOKUP($B56,Outputs!$B:$F,2,FALSE),"")</f>
        <v>5.8301789854976915E-2</v>
      </c>
      <c r="E56" s="264"/>
      <c r="F56" s="265" t="str">
        <f>IF(A56=1,VLOOKUP($B56,Outputs!$H:$L,2,FALSE),"")</f>
        <v/>
      </c>
      <c r="G56" s="266">
        <f>IF(A56=0,VLOOKUP($B56,Outputs!$H:$L,2,FALSE),"")</f>
        <v>5.8301789854976915E-2</v>
      </c>
      <c r="H56" s="256" t="str">
        <f>IF($A56=1,VLOOKUP($B56,Outputs!$N:$R,2,FALSE),"")</f>
        <v/>
      </c>
      <c r="I56" s="256">
        <f ca="1">IF($A56=0,VLOOKUP($B56,Outputs!$N:$R,2,FALSE),"")</f>
        <v>7.987991255322302E-2</v>
      </c>
      <c r="J56" s="259">
        <f ca="1">VLOOKUP($B56,Outputs!$T:$X,2,FALSE)</f>
        <v>7.7321936754703169E-2</v>
      </c>
      <c r="K56" s="259">
        <f>+VLOOKUP(B56,Outputs!Z:AA,2,FALSE)</f>
        <v>5.0943891914044803E-2</v>
      </c>
      <c r="L56" s="256" t="str">
        <f>IF($A56=1,VLOOKUP($B56,Outputs!$B:$F,3,FALSE),"")</f>
        <v/>
      </c>
      <c r="M56" s="256">
        <f>IF($A56=0,VLOOKUP($B56,Outputs!$B:$F,3,FALSE),"")</f>
        <v>36.190914571112607</v>
      </c>
      <c r="N56" s="256" t="str">
        <f>IF($A56=1,VLOOKUP($B56,Outputs!$H:$L,3,FALSE),"")</f>
        <v/>
      </c>
      <c r="O56" s="256">
        <f>IF($A56=0,VLOOKUP($B56,Outputs!$H:$L,3,FALSE),"")</f>
        <v>36.190914571112607</v>
      </c>
      <c r="P56" s="256" t="str">
        <f>IF($A56=1,VLOOKUP($B56,Outputs!$N:$R,3,FALSE),"")</f>
        <v/>
      </c>
      <c r="Q56" s="256">
        <f ca="1">IF($A56=0,VLOOKUP($B56,Outputs!$N:$R,3,FALSE),"")</f>
        <v>36.683359337646564</v>
      </c>
      <c r="R56" s="256" t="str">
        <f>IF($A56=1,VLOOKUP($B56,Outputs!$T:$X,3,FALSE),"")</f>
        <v/>
      </c>
      <c r="S56" s="256">
        <f ca="1">IF($A56=0,VLOOKUP($B56,Outputs!$T:$X,3,FALSE),"")</f>
        <v>35.964239808116133</v>
      </c>
    </row>
    <row r="57" spans="1:19" x14ac:dyDescent="0.25">
      <c r="A57">
        <f>IF(VLOOKUP(B57,TOCA_current!C:AH,32,FALSE)=0,0,1)</f>
        <v>0</v>
      </c>
      <c r="B57" t="s">
        <v>116</v>
      </c>
      <c r="C57" s="256" t="str">
        <f>IF(A57=1,VLOOKUP($B57,Outputs!$B:$F,2,FALSE),"")</f>
        <v/>
      </c>
      <c r="D57" s="256">
        <f>IF(A57=0,VLOOKUP($B57,Outputs!$B:$F,2,FALSE),"")</f>
        <v>7.2302714298994708E-2</v>
      </c>
      <c r="E57" s="264"/>
      <c r="F57" s="265" t="str">
        <f>IF(A57=1,VLOOKUP($B57,Outputs!$H:$L,2,FALSE),"")</f>
        <v/>
      </c>
      <c r="G57" s="266">
        <f>IF(A57=0,VLOOKUP($B57,Outputs!$H:$L,2,FALSE),"")</f>
        <v>7.2302714298994708E-2</v>
      </c>
      <c r="H57" s="256" t="str">
        <f>IF($A57=1,VLOOKUP($B57,Outputs!$N:$R,2,FALSE),"")</f>
        <v/>
      </c>
      <c r="I57" s="256">
        <f ca="1">IF($A57=0,VLOOKUP($B57,Outputs!$N:$R,2,FALSE),"")</f>
        <v>6.6494294210519334E-2</v>
      </c>
      <c r="J57" s="259">
        <f ca="1">VLOOKUP($B57,Outputs!$T:$X,2,FALSE)</f>
        <v>6.658716871308086E-2</v>
      </c>
      <c r="K57" s="259">
        <f>+VLOOKUP(B57,Outputs!Z:AA,2,FALSE)</f>
        <v>8.113716833212492E-2</v>
      </c>
      <c r="L57" s="256" t="str">
        <f>IF($A57=1,VLOOKUP($B57,Outputs!$B:$F,3,FALSE),"")</f>
        <v/>
      </c>
      <c r="M57" s="256">
        <f>IF($A57=0,VLOOKUP($B57,Outputs!$B:$F,3,FALSE),"")</f>
        <v>29.061449759758993</v>
      </c>
      <c r="N57" s="256" t="str">
        <f>IF($A57=1,VLOOKUP($B57,Outputs!$H:$L,3,FALSE),"")</f>
        <v/>
      </c>
      <c r="O57" s="256">
        <f>IF($A57=0,VLOOKUP($B57,Outputs!$H:$L,3,FALSE),"")</f>
        <v>29.061449759758993</v>
      </c>
      <c r="P57" s="256" t="str">
        <f>IF($A57=1,VLOOKUP($B57,Outputs!$N:$R,3,FALSE),"")</f>
        <v/>
      </c>
      <c r="Q57" s="256">
        <f ca="1">IF($A57=0,VLOOKUP($B57,Outputs!$N:$R,3,FALSE),"")</f>
        <v>34.053480364043118</v>
      </c>
      <c r="R57" s="256" t="str">
        <f>IF($A57=1,VLOOKUP($B57,Outputs!$T:$X,3,FALSE),"")</f>
        <v/>
      </c>
      <c r="S57" s="256">
        <f ca="1">IF($A57=0,VLOOKUP($B57,Outputs!$T:$X,3,FALSE),"")</f>
        <v>29.967703575984238</v>
      </c>
    </row>
    <row r="58" spans="1:19" x14ac:dyDescent="0.25">
      <c r="A58">
        <f>IF(VLOOKUP(B58,TOCA_current!C:AH,32,FALSE)=0,0,1)</f>
        <v>0</v>
      </c>
      <c r="B58" t="s">
        <v>112</v>
      </c>
      <c r="C58" s="256" t="str">
        <f>IF(A58=1,VLOOKUP($B58,Outputs!$B:$F,2,FALSE),"")</f>
        <v/>
      </c>
      <c r="D58" s="256">
        <f>IF(A58=0,VLOOKUP($B58,Outputs!$B:$F,2,FALSE),"")</f>
        <v>5.8604000800171363E-2</v>
      </c>
      <c r="E58" s="264"/>
      <c r="F58" s="265" t="str">
        <f>IF(A58=1,VLOOKUP($B58,Outputs!$H:$L,2,FALSE),"")</f>
        <v/>
      </c>
      <c r="G58" s="266">
        <f>IF(A58=0,VLOOKUP($B58,Outputs!$H:$L,2,FALSE),"")</f>
        <v>5.8604000800171363E-2</v>
      </c>
      <c r="H58" s="256" t="str">
        <f>IF($A58=1,VLOOKUP($B58,Outputs!$N:$R,2,FALSE),"")</f>
        <v/>
      </c>
      <c r="I58" s="256">
        <f ca="1">IF($A58=0,VLOOKUP($B58,Outputs!$N:$R,2,FALSE),"")</f>
        <v>7.8466355269518395E-2</v>
      </c>
      <c r="J58" s="259">
        <f ca="1">VLOOKUP($B58,Outputs!$T:$X,2,FALSE)</f>
        <v>7.6081107136811515E-2</v>
      </c>
      <c r="K58" s="259">
        <f>+VLOOKUP(B58,Outputs!Z:AA,2,FALSE)</f>
        <v>4.8640713671835645E-2</v>
      </c>
      <c r="L58" s="256" t="str">
        <f>IF($A58=1,VLOOKUP($B58,Outputs!$B:$F,3,FALSE),"")</f>
        <v/>
      </c>
      <c r="M58" s="256">
        <f>IF($A58=0,VLOOKUP($B58,Outputs!$B:$F,3,FALSE),"")</f>
        <v>34.724028824724265</v>
      </c>
      <c r="N58" s="256" t="str">
        <f>IF($A58=1,VLOOKUP($B58,Outputs!$H:$L,3,FALSE),"")</f>
        <v/>
      </c>
      <c r="O58" s="256">
        <f>IF($A58=0,VLOOKUP($B58,Outputs!$H:$L,3,FALSE),"")</f>
        <v>34.724028824724265</v>
      </c>
      <c r="P58" s="256" t="str">
        <f>IF($A58=1,VLOOKUP($B58,Outputs!$N:$R,3,FALSE),"")</f>
        <v/>
      </c>
      <c r="Q58" s="256">
        <f ca="1">IF($A58=0,VLOOKUP($B58,Outputs!$N:$R,3,FALSE),"")</f>
        <v>37.235044865794784</v>
      </c>
      <c r="R58" s="256" t="str">
        <f>IF($A58=1,VLOOKUP($B58,Outputs!$T:$X,3,FALSE),"")</f>
        <v/>
      </c>
      <c r="S58" s="256">
        <f ca="1">IF($A58=0,VLOOKUP($B58,Outputs!$T:$X,3,FALSE),"")</f>
        <v>34.399745373972777</v>
      </c>
    </row>
    <row r="59" spans="1:19" x14ac:dyDescent="0.25">
      <c r="A59">
        <f>IF(VLOOKUP(B59,TOCA_current!C:AH,32,FALSE)=0,0,1)</f>
        <v>0</v>
      </c>
      <c r="B59" t="s">
        <v>25</v>
      </c>
      <c r="C59" s="256" t="str">
        <f>IF(A59=1,VLOOKUP($B59,Outputs!$B:$F,2,FALSE),"")</f>
        <v/>
      </c>
      <c r="D59" s="256">
        <f>IF(A59=0,VLOOKUP($B59,Outputs!$B:$F,2,FALSE),"")</f>
        <v>4.0780777553323322E-2</v>
      </c>
      <c r="E59" s="264"/>
      <c r="F59" s="265" t="str">
        <f>IF(A59=1,VLOOKUP($B59,Outputs!$H:$L,2,FALSE),"")</f>
        <v/>
      </c>
      <c r="G59" s="266">
        <f>IF(A59=0,VLOOKUP($B59,Outputs!$H:$L,2,FALSE),"")</f>
        <v>4.0780777553323322E-2</v>
      </c>
      <c r="H59" s="256" t="str">
        <f>IF($A59=1,VLOOKUP($B59,Outputs!$N:$R,2,FALSE),"")</f>
        <v/>
      </c>
      <c r="I59" s="256">
        <f ca="1">IF($A59=0,VLOOKUP($B59,Outputs!$N:$R,2,FALSE),"")</f>
        <v>7.860949010515661E-2</v>
      </c>
      <c r="J59" s="259">
        <f ca="1">VLOOKUP($B59,Outputs!$T:$X,2,FALSE)</f>
        <v>7.6680500252302095E-2</v>
      </c>
      <c r="K59" s="259">
        <f>+VLOOKUP(B59,Outputs!Z:AA,2,FALSE)</f>
        <v>6.6849702585236592E-2</v>
      </c>
      <c r="L59" s="256" t="str">
        <f>IF($A59=1,VLOOKUP($B59,Outputs!$B:$F,3,FALSE),"")</f>
        <v/>
      </c>
      <c r="M59" s="256">
        <f>IF($A59=0,VLOOKUP($B59,Outputs!$B:$F,3,FALSE),"")</f>
        <v>36.811351495554703</v>
      </c>
      <c r="N59" s="256" t="str">
        <f>IF($A59=1,VLOOKUP($B59,Outputs!$H:$L,3,FALSE),"")</f>
        <v/>
      </c>
      <c r="O59" s="256">
        <f>IF($A59=0,VLOOKUP($B59,Outputs!$H:$L,3,FALSE),"")</f>
        <v>36.811351495554703</v>
      </c>
      <c r="P59" s="256" t="str">
        <f>IF($A59=1,VLOOKUP($B59,Outputs!$N:$R,3,FALSE),"")</f>
        <v/>
      </c>
      <c r="Q59" s="256">
        <f ca="1">IF($A59=0,VLOOKUP($B59,Outputs!$N:$R,3,FALSE),"")</f>
        <v>37.001816055244589</v>
      </c>
      <c r="R59" s="256" t="str">
        <f>IF($A59=1,VLOOKUP($B59,Outputs!$T:$X,3,FALSE),"")</f>
        <v/>
      </c>
      <c r="S59" s="256">
        <f ca="1">IF($A59=0,VLOOKUP($B59,Outputs!$T:$X,3,FALSE),"")</f>
        <v>37.31956107839688</v>
      </c>
    </row>
    <row r="60" spans="1:19" x14ac:dyDescent="0.25">
      <c r="A60">
        <f>IF(VLOOKUP(B60,TOCA_current!C:AH,32,FALSE)=0,0,1)</f>
        <v>0</v>
      </c>
      <c r="B60" t="s">
        <v>138</v>
      </c>
      <c r="C60" s="256" t="str">
        <f>IF(A60=1,VLOOKUP($B60,Outputs!$B:$F,2,FALSE),"")</f>
        <v/>
      </c>
      <c r="D60" s="256">
        <f>IF(A60=0,VLOOKUP($B60,Outputs!$B:$F,2,FALSE),"")</f>
        <v>8.146776259539279E-2</v>
      </c>
      <c r="E60" s="264"/>
      <c r="F60" s="265" t="str">
        <f>IF(A60=1,VLOOKUP($B60,Outputs!$H:$L,2,FALSE),"")</f>
        <v/>
      </c>
      <c r="G60" s="266">
        <f>IF(A60=0,VLOOKUP($B60,Outputs!$H:$L,2,FALSE),"")</f>
        <v>8.146776259539279E-2</v>
      </c>
      <c r="H60" s="256" t="str">
        <f>IF($A60=1,VLOOKUP($B60,Outputs!$N:$R,2,FALSE),"")</f>
        <v/>
      </c>
      <c r="I60" s="256">
        <f ca="1">IF($A60=0,VLOOKUP($B60,Outputs!$N:$R,2,FALSE),"")</f>
        <v>8.0666553700948995E-2</v>
      </c>
      <c r="J60" s="259">
        <f ca="1">VLOOKUP($B60,Outputs!$T:$X,2,FALSE)</f>
        <v>7.8391474018626936E-2</v>
      </c>
      <c r="K60" s="259">
        <f>+VLOOKUP(B60,Outputs!Z:AA,2,FALSE)</f>
        <v>7.4610568611980677E-2</v>
      </c>
      <c r="L60" s="256" t="str">
        <f>IF($A60=1,VLOOKUP($B60,Outputs!$B:$F,3,FALSE),"")</f>
        <v/>
      </c>
      <c r="M60" s="256">
        <f>IF($A60=0,VLOOKUP($B60,Outputs!$B:$F,3,FALSE),"")</f>
        <v>36.048619654932388</v>
      </c>
      <c r="N60" s="256" t="str">
        <f>IF($A60=1,VLOOKUP($B60,Outputs!$H:$L,3,FALSE),"")</f>
        <v/>
      </c>
      <c r="O60" s="256">
        <f>IF($A60=0,VLOOKUP($B60,Outputs!$H:$L,3,FALSE),"")</f>
        <v>36.048619654932388</v>
      </c>
      <c r="P60" s="256" t="str">
        <f>IF($A60=1,VLOOKUP($B60,Outputs!$N:$R,3,FALSE),"")</f>
        <v/>
      </c>
      <c r="Q60" s="256">
        <f ca="1">IF($A60=0,VLOOKUP($B60,Outputs!$N:$R,3,FALSE),"")</f>
        <v>35.766610364974859</v>
      </c>
      <c r="R60" s="256" t="str">
        <f>IF($A60=1,VLOOKUP($B60,Outputs!$T:$X,3,FALSE),"")</f>
        <v/>
      </c>
      <c r="S60" s="256">
        <f ca="1">IF($A60=0,VLOOKUP($B60,Outputs!$T:$X,3,FALSE),"")</f>
        <v>36.091927231457667</v>
      </c>
    </row>
    <row r="61" spans="1:19" x14ac:dyDescent="0.25">
      <c r="A61">
        <f>IF(VLOOKUP(B61,TOCA_current!C:AH,32,FALSE)=0,0,1)</f>
        <v>0</v>
      </c>
      <c r="B61" t="s">
        <v>107</v>
      </c>
      <c r="C61" s="256" t="str">
        <f>IF(A61=1,VLOOKUP($B61,Outputs!$B:$F,2,FALSE),"")</f>
        <v/>
      </c>
      <c r="D61" s="256">
        <f>IF(A61=0,VLOOKUP($B61,Outputs!$B:$F,2,FALSE),"")</f>
        <v>5.93792857014801E-2</v>
      </c>
      <c r="E61" s="264"/>
      <c r="F61" s="265" t="str">
        <f>IF(A61=1,VLOOKUP($B61,Outputs!$H:$L,2,FALSE),"")</f>
        <v/>
      </c>
      <c r="G61" s="266">
        <f>IF(A61=0,VLOOKUP($B61,Outputs!$H:$L,2,FALSE),"")</f>
        <v>5.93792857014801E-2</v>
      </c>
      <c r="H61" s="256" t="str">
        <f>IF($A61=1,VLOOKUP($B61,Outputs!$N:$R,2,FALSE),"")</f>
        <v/>
      </c>
      <c r="I61" s="256">
        <f ca="1">IF($A61=0,VLOOKUP($B61,Outputs!$N:$R,2,FALSE),"")</f>
        <v>6.9728665823239888E-2</v>
      </c>
      <c r="J61" s="259">
        <f ca="1">VLOOKUP($B61,Outputs!$T:$X,2,FALSE)</f>
        <v>7.0816312490590907E-2</v>
      </c>
      <c r="K61" s="259">
        <f>+VLOOKUP(B61,Outputs!Z:AA,2,FALSE)</f>
        <v>6.3811608183951929E-2</v>
      </c>
      <c r="L61" s="256" t="str">
        <f>IF($A61=1,VLOOKUP($B61,Outputs!$B:$F,3,FALSE),"")</f>
        <v/>
      </c>
      <c r="M61" s="256">
        <f>IF($A61=0,VLOOKUP($B61,Outputs!$B:$F,3,FALSE),"")</f>
        <v>34.388319352293969</v>
      </c>
      <c r="N61" s="256" t="str">
        <f>IF($A61=1,VLOOKUP($B61,Outputs!$H:$L,3,FALSE),"")</f>
        <v/>
      </c>
      <c r="O61" s="256">
        <f>IF($A61=0,VLOOKUP($B61,Outputs!$H:$L,3,FALSE),"")</f>
        <v>34.388319352293969</v>
      </c>
      <c r="P61" s="256" t="str">
        <f>IF($A61=1,VLOOKUP($B61,Outputs!$N:$R,3,FALSE),"")</f>
        <v/>
      </c>
      <c r="Q61" s="256">
        <f ca="1">IF($A61=0,VLOOKUP($B61,Outputs!$N:$R,3,FALSE),"")</f>
        <v>29.829232179164151</v>
      </c>
      <c r="R61" s="256" t="str">
        <f>IF($A61=1,VLOOKUP($B61,Outputs!$T:$X,3,FALSE),"")</f>
        <v/>
      </c>
      <c r="S61" s="256">
        <f ca="1">IF($A61=0,VLOOKUP($B61,Outputs!$T:$X,3,FALSE),"")</f>
        <v>34.249723547202727</v>
      </c>
    </row>
    <row r="62" spans="1:19" x14ac:dyDescent="0.25">
      <c r="A62">
        <f>IF(VLOOKUP(B62,TOCA_current!C:AH,32,FALSE)=0,0,1)</f>
        <v>0</v>
      </c>
      <c r="B62" t="s">
        <v>129</v>
      </c>
      <c r="C62" s="256" t="str">
        <f>IF(A62=1,VLOOKUP($B62,Outputs!$B:$F,2,FALSE),"")</f>
        <v/>
      </c>
      <c r="D62" s="256">
        <f>IF(A62=0,VLOOKUP($B62,Outputs!$B:$F,2,FALSE),"")</f>
        <v>6.7171132753429896E-2</v>
      </c>
      <c r="E62" s="264"/>
      <c r="F62" s="265" t="str">
        <f>IF(A62=1,VLOOKUP($B62,Outputs!$H:$L,2,FALSE),"")</f>
        <v/>
      </c>
      <c r="G62" s="266">
        <f>IF(A62=0,VLOOKUP($B62,Outputs!$H:$L,2,FALSE),"")</f>
        <v>6.7171132753429896E-2</v>
      </c>
      <c r="H62" s="256" t="str">
        <f>IF($A62=1,VLOOKUP($B62,Outputs!$N:$R,2,FALSE),"")</f>
        <v/>
      </c>
      <c r="I62" s="256">
        <f ca="1">IF($A62=0,VLOOKUP($B62,Outputs!$N:$R,2,FALSE),"")</f>
        <v>6.384859275436594E-2</v>
      </c>
      <c r="J62" s="259">
        <f ca="1">VLOOKUP($B62,Outputs!$T:$X,2,FALSE)</f>
        <v>6.4718628645577952E-2</v>
      </c>
      <c r="K62" s="259">
        <f>+VLOOKUP(B62,Outputs!Z:AA,2,FALSE)</f>
        <v>6.0478937964024704E-2</v>
      </c>
      <c r="L62" s="256" t="str">
        <f>IF($A62=1,VLOOKUP($B62,Outputs!$B:$F,3,FALSE),"")</f>
        <v/>
      </c>
      <c r="M62" s="256">
        <f>IF($A62=0,VLOOKUP($B62,Outputs!$B:$F,3,FALSE),"")</f>
        <v>30.707155097302021</v>
      </c>
      <c r="N62" s="256" t="str">
        <f>IF($A62=1,VLOOKUP($B62,Outputs!$H:$L,3,FALSE),"")</f>
        <v/>
      </c>
      <c r="O62" s="256">
        <f>IF($A62=0,VLOOKUP($B62,Outputs!$H:$L,3,FALSE),"")</f>
        <v>30.707155097302021</v>
      </c>
      <c r="P62" s="256" t="str">
        <f>IF($A62=1,VLOOKUP($B62,Outputs!$N:$R,3,FALSE),"")</f>
        <v/>
      </c>
      <c r="Q62" s="256">
        <f ca="1">IF($A62=0,VLOOKUP($B62,Outputs!$N:$R,3,FALSE),"")</f>
        <v>35.069459633721245</v>
      </c>
      <c r="R62" s="256" t="str">
        <f>IF($A62=1,VLOOKUP($B62,Outputs!$T:$X,3,FALSE),"")</f>
        <v/>
      </c>
      <c r="S62" s="256">
        <f ca="1">IF($A62=0,VLOOKUP($B62,Outputs!$T:$X,3,FALSE),"")</f>
        <v>31.23028090723232</v>
      </c>
    </row>
    <row r="63" spans="1:19" x14ac:dyDescent="0.25">
      <c r="A63">
        <f>IF(VLOOKUP(B63,TOCA_current!C:AH,32,FALSE)=0,0,1)</f>
        <v>0</v>
      </c>
      <c r="B63" t="s">
        <v>126</v>
      </c>
      <c r="C63" s="256" t="str">
        <f>IF(A63=1,VLOOKUP($B63,Outputs!$B:$F,2,FALSE),"")</f>
        <v/>
      </c>
      <c r="D63" s="256">
        <f>IF(A63=0,VLOOKUP($B63,Outputs!$B:$F,2,FALSE),"")</f>
        <v>7.113862570469176E-2</v>
      </c>
      <c r="E63" s="264"/>
      <c r="F63" s="265" t="str">
        <f>IF(A63=1,VLOOKUP($B63,Outputs!$H:$L,2,FALSE),"")</f>
        <v/>
      </c>
      <c r="G63" s="266">
        <f>IF(A63=0,VLOOKUP($B63,Outputs!$H:$L,2,FALSE),"")</f>
        <v>7.113862570469176E-2</v>
      </c>
      <c r="H63" s="256" t="str">
        <f>IF($A63=1,VLOOKUP($B63,Outputs!$N:$R,2,FALSE),"")</f>
        <v/>
      </c>
      <c r="I63" s="256">
        <f ca="1">IF($A63=0,VLOOKUP($B63,Outputs!$N:$R,2,FALSE),"")</f>
        <v>7.7642368733707778E-2</v>
      </c>
      <c r="J63" s="259">
        <f ca="1">VLOOKUP($B63,Outputs!$T:$X,2,FALSE)</f>
        <v>7.5623148137433566E-2</v>
      </c>
      <c r="K63" s="259">
        <f>+VLOOKUP(B63,Outputs!Z:AA,2,FALSE)</f>
        <v>7.9539689911865885E-2</v>
      </c>
      <c r="L63" s="256" t="str">
        <f>IF($A63=1,VLOOKUP($B63,Outputs!$B:$F,3,FALSE),"")</f>
        <v/>
      </c>
      <c r="M63" s="256">
        <f>IF($A63=0,VLOOKUP($B63,Outputs!$B:$F,3,FALSE),"")</f>
        <v>36.035979845179071</v>
      </c>
      <c r="N63" s="256" t="str">
        <f>IF($A63=1,VLOOKUP($B63,Outputs!$H:$L,3,FALSE),"")</f>
        <v/>
      </c>
      <c r="O63" s="256">
        <f>IF($A63=0,VLOOKUP($B63,Outputs!$H:$L,3,FALSE),"")</f>
        <v>36.035979845179071</v>
      </c>
      <c r="P63" s="256" t="str">
        <f>IF($A63=1,VLOOKUP($B63,Outputs!$N:$R,3,FALSE),"")</f>
        <v/>
      </c>
      <c r="Q63" s="256">
        <f ca="1">IF($A63=0,VLOOKUP($B63,Outputs!$N:$R,3,FALSE),"")</f>
        <v>36.912784767537282</v>
      </c>
      <c r="R63" s="256" t="str">
        <f>IF($A63=1,VLOOKUP($B63,Outputs!$T:$X,3,FALSE),"")</f>
        <v/>
      </c>
      <c r="S63" s="256">
        <f ca="1">IF($A63=0,VLOOKUP($B63,Outputs!$T:$X,3,FALSE),"")</f>
        <v>35.970063000044334</v>
      </c>
    </row>
    <row r="64" spans="1:19" x14ac:dyDescent="0.25">
      <c r="A64">
        <f>IF(VLOOKUP(B64,TOCA_current!C:AH,32,FALSE)=0,0,1)</f>
        <v>0</v>
      </c>
      <c r="B64" t="s">
        <v>14</v>
      </c>
      <c r="C64" s="256" t="str">
        <f>IF(A64=1,VLOOKUP($B64,Outputs!$B:$F,2,FALSE),"")</f>
        <v/>
      </c>
      <c r="D64" s="256">
        <f>IF(A64=0,VLOOKUP($B64,Outputs!$B:$F,2,FALSE),"")</f>
        <v>8.2766289308843E-2</v>
      </c>
      <c r="E64" s="264"/>
      <c r="F64" s="265" t="str">
        <f>IF(A64=1,VLOOKUP($B64,Outputs!$H:$L,2,FALSE),"")</f>
        <v/>
      </c>
      <c r="G64" s="266">
        <f>IF(A64=0,VLOOKUP($B64,Outputs!$H:$L,2,FALSE),"")</f>
        <v>8.2766289308843E-2</v>
      </c>
      <c r="H64" s="256" t="str">
        <f>IF($A64=1,VLOOKUP($B64,Outputs!$N:$R,2,FALSE),"")</f>
        <v/>
      </c>
      <c r="I64" s="256">
        <f ca="1">IF($A64=0,VLOOKUP($B64,Outputs!$N:$R,2,FALSE),"")</f>
        <v>7.9752091261914515E-2</v>
      </c>
      <c r="J64" s="259">
        <f ca="1">VLOOKUP($B64,Outputs!$T:$X,2,FALSE)</f>
        <v>7.7199170303222805E-2</v>
      </c>
      <c r="K64" s="259">
        <f>+VLOOKUP(B64,Outputs!Z:AA,2,FALSE)</f>
        <v>9.1752133896206844E-2</v>
      </c>
      <c r="L64" s="256" t="str">
        <f>IF($A64=1,VLOOKUP($B64,Outputs!$B:$F,3,FALSE),"")</f>
        <v/>
      </c>
      <c r="M64" s="256">
        <f>IF($A64=0,VLOOKUP($B64,Outputs!$B:$F,3,FALSE),"")</f>
        <v>37.271641519347149</v>
      </c>
      <c r="N64" s="256" t="str">
        <f>IF($A64=1,VLOOKUP($B64,Outputs!$H:$L,3,FALSE),"")</f>
        <v/>
      </c>
      <c r="O64" s="256">
        <f>IF($A64=0,VLOOKUP($B64,Outputs!$H:$L,3,FALSE),"")</f>
        <v>37.271641519347149</v>
      </c>
      <c r="P64" s="256" t="str">
        <f>IF($A64=1,VLOOKUP($B64,Outputs!$N:$R,3,FALSE),"")</f>
        <v/>
      </c>
      <c r="Q64" s="256">
        <f ca="1">IF($A64=0,VLOOKUP($B64,Outputs!$N:$R,3,FALSE),"")</f>
        <v>36.964096461437933</v>
      </c>
      <c r="R64" s="256" t="str">
        <f>IF($A64=1,VLOOKUP($B64,Outputs!$T:$X,3,FALSE),"")</f>
        <v/>
      </c>
      <c r="S64" s="256">
        <f ca="1">IF($A64=0,VLOOKUP($B64,Outputs!$T:$X,3,FALSE),"")</f>
        <v>36.672874627708758</v>
      </c>
    </row>
    <row r="65" spans="1:19" x14ac:dyDescent="0.25">
      <c r="A65">
        <f>IF(VLOOKUP(B65,TOCA_current!C:AH,32,FALSE)=0,0,1)</f>
        <v>0</v>
      </c>
      <c r="B65" t="s">
        <v>18</v>
      </c>
      <c r="C65" s="256" t="str">
        <f>IF(A65=1,VLOOKUP($B65,Outputs!$B:$F,2,FALSE),"")</f>
        <v/>
      </c>
      <c r="D65" s="256">
        <f>IF(A65=0,VLOOKUP($B65,Outputs!$B:$F,2,FALSE),"")</f>
        <v>6.569936709540225E-2</v>
      </c>
      <c r="E65" s="264"/>
      <c r="F65" s="265" t="str">
        <f>IF(A65=1,VLOOKUP($B65,Outputs!$H:$L,2,FALSE),"")</f>
        <v/>
      </c>
      <c r="G65" s="266">
        <f>IF(A65=0,VLOOKUP($B65,Outputs!$H:$L,2,FALSE),"")</f>
        <v>6.569936709540225E-2</v>
      </c>
      <c r="H65" s="256" t="str">
        <f>IF($A65=1,VLOOKUP($B65,Outputs!$N:$R,2,FALSE),"")</f>
        <v/>
      </c>
      <c r="I65" s="256">
        <f ca="1">IF($A65=0,VLOOKUP($B65,Outputs!$N:$R,2,FALSE),"")</f>
        <v>7.8504163374535585E-2</v>
      </c>
      <c r="J65" s="259">
        <f ca="1">VLOOKUP($B65,Outputs!$T:$X,2,FALSE)</f>
        <v>7.6396828951535781E-2</v>
      </c>
      <c r="K65" s="259">
        <f>+VLOOKUP(B65,Outputs!Z:AA,2,FALSE)</f>
        <v>6.637497233985612E-2</v>
      </c>
      <c r="L65" s="256" t="str">
        <f>IF($A65=1,VLOOKUP($B65,Outputs!$B:$F,3,FALSE),"")</f>
        <v/>
      </c>
      <c r="M65" s="256">
        <f>IF($A65=0,VLOOKUP($B65,Outputs!$B:$F,3,FALSE),"")</f>
        <v>36.558932879044335</v>
      </c>
      <c r="N65" s="256" t="str">
        <f>IF($A65=1,VLOOKUP($B65,Outputs!$H:$L,3,FALSE),"")</f>
        <v/>
      </c>
      <c r="O65" s="256">
        <f>IF($A65=0,VLOOKUP($B65,Outputs!$H:$L,3,FALSE),"")</f>
        <v>36.558932879044335</v>
      </c>
      <c r="P65" s="256" t="str">
        <f>IF($A65=1,VLOOKUP($B65,Outputs!$N:$R,3,FALSE),"")</f>
        <v/>
      </c>
      <c r="Q65" s="256">
        <f ca="1">IF($A65=0,VLOOKUP($B65,Outputs!$N:$R,3,FALSE),"")</f>
        <v>30.742814868965322</v>
      </c>
      <c r="R65" s="256" t="str">
        <f>IF($A65=1,VLOOKUP($B65,Outputs!$T:$X,3,FALSE),"")</f>
        <v/>
      </c>
      <c r="S65" s="256">
        <f ca="1">IF($A65=0,VLOOKUP($B65,Outputs!$T:$X,3,FALSE),"")</f>
        <v>36.192284297748593</v>
      </c>
    </row>
    <row r="66" spans="1:19" x14ac:dyDescent="0.25">
      <c r="A66">
        <f>IF(VLOOKUP(B66,TOCA_current!C:AH,32,FALSE)=0,0,1)</f>
        <v>0</v>
      </c>
      <c r="B66" t="s">
        <v>73</v>
      </c>
      <c r="C66" s="256" t="str">
        <f>IF(A66=1,VLOOKUP($B66,Outputs!$B:$F,2,FALSE),"")</f>
        <v/>
      </c>
      <c r="D66" s="256">
        <f>IF(A66=0,VLOOKUP($B66,Outputs!$B:$F,2,FALSE),"")</f>
        <v>8.3287397942110042E-2</v>
      </c>
      <c r="E66" s="264"/>
      <c r="F66" s="265" t="str">
        <f>IF(A66=1,VLOOKUP($B66,Outputs!$H:$L,2,FALSE),"")</f>
        <v/>
      </c>
      <c r="G66" s="266">
        <f>IF(A66=0,VLOOKUP($B66,Outputs!$H:$L,2,FALSE),"")</f>
        <v>8.3287397942110042E-2</v>
      </c>
      <c r="H66" s="256" t="str">
        <f>IF($A66=1,VLOOKUP($B66,Outputs!$N:$R,2,FALSE),"")</f>
        <v/>
      </c>
      <c r="I66" s="256">
        <f ca="1">IF($A66=0,VLOOKUP($B66,Outputs!$N:$R,2,FALSE),"")</f>
        <v>6.5701761662581681E-2</v>
      </c>
      <c r="J66" s="259">
        <f ca="1">VLOOKUP($B66,Outputs!$T:$X,2,FALSE)</f>
        <v>6.5243960243891327E-2</v>
      </c>
      <c r="K66" s="259">
        <f>+VLOOKUP(B66,Outputs!Z:AA,2,FALSE)</f>
        <v>0.10414782603036166</v>
      </c>
      <c r="L66" s="256" t="str">
        <f>IF($A66=1,VLOOKUP($B66,Outputs!$B:$F,3,FALSE),"")</f>
        <v/>
      </c>
      <c r="M66" s="256">
        <f>IF($A66=0,VLOOKUP($B66,Outputs!$B:$F,3,FALSE),"")</f>
        <v>26.720107596322208</v>
      </c>
      <c r="N66" s="256" t="str">
        <f>IF($A66=1,VLOOKUP($B66,Outputs!$H:$L,3,FALSE),"")</f>
        <v/>
      </c>
      <c r="O66" s="256">
        <f>IF($A66=0,VLOOKUP($B66,Outputs!$H:$L,3,FALSE),"")</f>
        <v>26.720107596322208</v>
      </c>
      <c r="P66" s="256" t="str">
        <f>IF($A66=1,VLOOKUP($B66,Outputs!$N:$R,3,FALSE),"")</f>
        <v/>
      </c>
      <c r="Q66" s="256">
        <f ca="1">IF($A66=0,VLOOKUP($B66,Outputs!$N:$R,3,FALSE),"")</f>
        <v>38.881408345179437</v>
      </c>
      <c r="R66" s="256" t="str">
        <f>IF($A66=1,VLOOKUP($B66,Outputs!$T:$X,3,FALSE),"")</f>
        <v/>
      </c>
      <c r="S66" s="256">
        <f ca="1">IF($A66=0,VLOOKUP($B66,Outputs!$T:$X,3,FALSE),"")</f>
        <v>27.707748972153723</v>
      </c>
    </row>
    <row r="67" spans="1:19" x14ac:dyDescent="0.25">
      <c r="A67">
        <f>IF(VLOOKUP(B67,TOCA_current!C:AH,32,FALSE)=0,0,1)</f>
        <v>0</v>
      </c>
      <c r="B67" t="s">
        <v>70</v>
      </c>
      <c r="C67" s="256" t="str">
        <f>IF(A67=1,VLOOKUP($B67,Outputs!$B:$F,2,FALSE),"")</f>
        <v/>
      </c>
      <c r="D67" s="256">
        <f>IF(A67=0,VLOOKUP($B67,Outputs!$B:$F,2,FALSE),"")</f>
        <v>6.5560187564262629E-2</v>
      </c>
      <c r="E67" s="264"/>
      <c r="F67" s="265" t="str">
        <f>IF(A67=1,VLOOKUP($B67,Outputs!$H:$L,2,FALSE),"")</f>
        <v/>
      </c>
      <c r="G67" s="266">
        <f>IF(A67=0,VLOOKUP($B67,Outputs!$H:$L,2,FALSE),"")</f>
        <v>6.5560187564262629E-2</v>
      </c>
      <c r="H67" s="256" t="str">
        <f>IF($A67=1,VLOOKUP($B67,Outputs!$N:$R,2,FALSE),"")</f>
        <v/>
      </c>
      <c r="I67" s="256">
        <f ca="1">IF($A67=0,VLOOKUP($B67,Outputs!$N:$R,2,FALSE),"")</f>
        <v>7.8274115417677148E-2</v>
      </c>
      <c r="J67" s="259">
        <f ca="1">VLOOKUP($B67,Outputs!$T:$X,2,FALSE)</f>
        <v>7.5818708229928047E-2</v>
      </c>
      <c r="K67" s="259">
        <f>+VLOOKUP(B67,Outputs!Z:AA,2,FALSE)</f>
        <v>7.1080958324649224E-2</v>
      </c>
      <c r="L67" s="256" t="str">
        <f>IF($A67=1,VLOOKUP($B67,Outputs!$B:$F,3,FALSE),"")</f>
        <v/>
      </c>
      <c r="M67" s="256">
        <f>IF($A67=0,VLOOKUP($B67,Outputs!$B:$F,3,FALSE),"")</f>
        <v>33.604537794366422</v>
      </c>
      <c r="N67" s="256" t="str">
        <f>IF($A67=1,VLOOKUP($B67,Outputs!$H:$L,3,FALSE),"")</f>
        <v/>
      </c>
      <c r="O67" s="256">
        <f>IF($A67=0,VLOOKUP($B67,Outputs!$H:$L,3,FALSE),"")</f>
        <v>33.604537794366422</v>
      </c>
      <c r="P67" s="256" t="str">
        <f>IF($A67=1,VLOOKUP($B67,Outputs!$N:$R,3,FALSE),"")</f>
        <v/>
      </c>
      <c r="Q67" s="256">
        <f ca="1">IF($A67=0,VLOOKUP($B67,Outputs!$N:$R,3,FALSE),"")</f>
        <v>35.36924235730833</v>
      </c>
      <c r="R67" s="256" t="str">
        <f>IF($A67=1,VLOOKUP($B67,Outputs!$T:$X,3,FALSE),"")</f>
        <v/>
      </c>
      <c r="S67" s="256">
        <f ca="1">IF($A67=0,VLOOKUP($B67,Outputs!$T:$X,3,FALSE),"")</f>
        <v>33.6486309150078</v>
      </c>
    </row>
    <row r="68" spans="1:19" x14ac:dyDescent="0.25">
      <c r="A68">
        <f>IF(VLOOKUP(B68,TOCA_current!C:AH,32,FALSE)=0,0,1)</f>
        <v>0</v>
      </c>
      <c r="B68" t="s">
        <v>29</v>
      </c>
      <c r="C68" s="256" t="str">
        <f>IF(A68=1,VLOOKUP($B68,Outputs!$B:$F,2,FALSE),"")</f>
        <v/>
      </c>
      <c r="D68" s="256">
        <f>IF(A68=0,VLOOKUP($B68,Outputs!$B:$F,2,FALSE),"")</f>
        <v>7.0025465856663249E-2</v>
      </c>
      <c r="E68" s="264"/>
      <c r="F68" s="265" t="str">
        <f>IF(A68=1,VLOOKUP($B68,Outputs!$H:$L,2,FALSE),"")</f>
        <v/>
      </c>
      <c r="G68" s="266">
        <f>IF(A68=0,VLOOKUP($B68,Outputs!$H:$L,2,FALSE),"")</f>
        <v>7.0025465856663249E-2</v>
      </c>
      <c r="H68" s="256" t="str">
        <f>IF($A68=1,VLOOKUP($B68,Outputs!$N:$R,2,FALSE),"")</f>
        <v/>
      </c>
      <c r="I68" s="256">
        <f ca="1">IF($A68=0,VLOOKUP($B68,Outputs!$N:$R,2,FALSE),"")</f>
        <v>7.8579288001114023E-2</v>
      </c>
      <c r="J68" s="259">
        <f ca="1">VLOOKUP($B68,Outputs!$T:$X,2,FALSE)</f>
        <v>7.6671535123498946E-2</v>
      </c>
      <c r="K68" s="259">
        <f>+VLOOKUP(B68,Outputs!Z:AA,2,FALSE)</f>
        <v>9.164643625379032E-2</v>
      </c>
      <c r="L68" s="256" t="str">
        <f>IF($A68=1,VLOOKUP($B68,Outputs!$B:$F,3,FALSE),"")</f>
        <v/>
      </c>
      <c r="M68" s="256">
        <f>IF($A68=0,VLOOKUP($B68,Outputs!$B:$F,3,FALSE),"")</f>
        <v>37.055961955320939</v>
      </c>
      <c r="N68" s="256" t="str">
        <f>IF($A68=1,VLOOKUP($B68,Outputs!$H:$L,3,FALSE),"")</f>
        <v/>
      </c>
      <c r="O68" s="256">
        <f>IF($A68=0,VLOOKUP($B68,Outputs!$H:$L,3,FALSE),"")</f>
        <v>37.055961955320939</v>
      </c>
      <c r="P68" s="256" t="str">
        <f>IF($A68=1,VLOOKUP($B68,Outputs!$N:$R,3,FALSE),"")</f>
        <v/>
      </c>
      <c r="Q68" s="256">
        <f ca="1">IF($A68=0,VLOOKUP($B68,Outputs!$N:$R,3,FALSE),"")</f>
        <v>37.110466948105312</v>
      </c>
      <c r="R68" s="256" t="str">
        <f>IF($A68=1,VLOOKUP($B68,Outputs!$T:$X,3,FALSE),"")</f>
        <v/>
      </c>
      <c r="S68" s="256">
        <f ca="1">IF($A68=0,VLOOKUP($B68,Outputs!$T:$X,3,FALSE),"")</f>
        <v>36.569437810639343</v>
      </c>
    </row>
    <row r="69" spans="1:19" x14ac:dyDescent="0.25">
      <c r="A69">
        <f>IF(VLOOKUP(B69,TOCA_current!C:AH,32,FALSE)=0,0,1)</f>
        <v>0</v>
      </c>
      <c r="B69" t="s">
        <v>24</v>
      </c>
      <c r="C69" s="256" t="str">
        <f>IF(A69=1,VLOOKUP($B69,Outputs!$B:$F,2,FALSE),"")</f>
        <v/>
      </c>
      <c r="D69" s="256">
        <f>IF(A69=0,VLOOKUP($B69,Outputs!$B:$F,2,FALSE),"")</f>
        <v>4.3540146653846312E-2</v>
      </c>
      <c r="E69" s="264"/>
      <c r="F69" s="265" t="str">
        <f>IF(A69=1,VLOOKUP($B69,Outputs!$H:$L,2,FALSE),"")</f>
        <v/>
      </c>
      <c r="G69" s="266">
        <f>IF(A69=0,VLOOKUP($B69,Outputs!$H:$L,2,FALSE),"")</f>
        <v>4.3540146653846312E-2</v>
      </c>
      <c r="H69" s="256" t="str">
        <f>IF($A69=1,VLOOKUP($B69,Outputs!$N:$R,2,FALSE),"")</f>
        <v/>
      </c>
      <c r="I69" s="256">
        <f ca="1">IF($A69=0,VLOOKUP($B69,Outputs!$N:$R,2,FALSE),"")</f>
        <v>7.5026280011321056E-2</v>
      </c>
      <c r="J69" s="259">
        <f ca="1">VLOOKUP($B69,Outputs!$T:$X,2,FALSE)</f>
        <v>7.5132982244635188E-2</v>
      </c>
      <c r="K69" s="259">
        <f>+VLOOKUP(B69,Outputs!Z:AA,2,FALSE)</f>
        <v>9.1222767181427633E-2</v>
      </c>
      <c r="L69" s="256" t="str">
        <f>IF($A69=1,VLOOKUP($B69,Outputs!$B:$F,3,FALSE),"")</f>
        <v/>
      </c>
      <c r="M69" s="256">
        <f>IF($A69=0,VLOOKUP($B69,Outputs!$B:$F,3,FALSE),"")</f>
        <v>37.138684934996199</v>
      </c>
      <c r="N69" s="256" t="str">
        <f>IF($A69=1,VLOOKUP($B69,Outputs!$H:$L,3,FALSE),"")</f>
        <v/>
      </c>
      <c r="O69" s="256">
        <f>IF($A69=0,VLOOKUP($B69,Outputs!$H:$L,3,FALSE),"")</f>
        <v>37.138684934996199</v>
      </c>
      <c r="P69" s="256" t="str">
        <f>IF($A69=1,VLOOKUP($B69,Outputs!$N:$R,3,FALSE),"")</f>
        <v/>
      </c>
      <c r="Q69" s="256">
        <f ca="1">IF($A69=0,VLOOKUP($B69,Outputs!$N:$R,3,FALSE),"")</f>
        <v>36.060676767794845</v>
      </c>
      <c r="R69" s="256" t="str">
        <f>IF($A69=1,VLOOKUP($B69,Outputs!$T:$X,3,FALSE),"")</f>
        <v/>
      </c>
      <c r="S69" s="256">
        <f ca="1">IF($A69=0,VLOOKUP($B69,Outputs!$T:$X,3,FALSE),"")</f>
        <v>36.80281128763766</v>
      </c>
    </row>
    <row r="70" spans="1:19" x14ac:dyDescent="0.25">
      <c r="A70">
        <f>IF(VLOOKUP(B70,TOCA_current!C:AH,32,FALSE)=0,0,1)</f>
        <v>0</v>
      </c>
      <c r="B70" t="s">
        <v>99</v>
      </c>
      <c r="C70" s="256" t="str">
        <f>IF(A70=1,VLOOKUP($B70,Outputs!$B:$F,2,FALSE),"")</f>
        <v/>
      </c>
      <c r="D70" s="256">
        <f>IF(A70=0,VLOOKUP($B70,Outputs!$B:$F,2,FALSE),"")</f>
        <v>5.049791575406215E-2</v>
      </c>
      <c r="E70" s="264"/>
      <c r="F70" s="265" t="str">
        <f>IF(A70=1,VLOOKUP($B70,Outputs!$H:$L,2,FALSE),"")</f>
        <v/>
      </c>
      <c r="G70" s="266">
        <f>IF(A70=0,VLOOKUP($B70,Outputs!$H:$L,2,FALSE),"")</f>
        <v>5.049791575406215E-2</v>
      </c>
      <c r="H70" s="256" t="str">
        <f>IF($A70=1,VLOOKUP($B70,Outputs!$N:$R,2,FALSE),"")</f>
        <v/>
      </c>
      <c r="I70" s="256">
        <f ca="1">IF($A70=0,VLOOKUP($B70,Outputs!$N:$R,2,FALSE),"")</f>
        <v>9.4224506132732921E-2</v>
      </c>
      <c r="J70" s="259">
        <f ca="1">VLOOKUP($B70,Outputs!$T:$X,2,FALSE)</f>
        <v>8.3851919566809305E-2</v>
      </c>
      <c r="K70" s="259">
        <f>+VLOOKUP(B70,Outputs!Z:AA,2,FALSE)</f>
        <v>5.4085613219164275E-2</v>
      </c>
      <c r="L70" s="256" t="str">
        <f>IF($A70=1,VLOOKUP($B70,Outputs!$B:$F,3,FALSE),"")</f>
        <v/>
      </c>
      <c r="M70" s="256">
        <f>IF($A70=0,VLOOKUP($B70,Outputs!$B:$F,3,FALSE),"")</f>
        <v>35.087130342694657</v>
      </c>
      <c r="N70" s="256" t="str">
        <f>IF($A70=1,VLOOKUP($B70,Outputs!$H:$L,3,FALSE),"")</f>
        <v/>
      </c>
      <c r="O70" s="256">
        <f>IF($A70=0,VLOOKUP($B70,Outputs!$H:$L,3,FALSE),"")</f>
        <v>35.087130342694657</v>
      </c>
      <c r="P70" s="256" t="str">
        <f>IF($A70=1,VLOOKUP($B70,Outputs!$N:$R,3,FALSE),"")</f>
        <v/>
      </c>
      <c r="Q70" s="256">
        <f ca="1">IF($A70=0,VLOOKUP($B70,Outputs!$N:$R,3,FALSE),"")</f>
        <v>37.666063246480512</v>
      </c>
      <c r="R70" s="256" t="str">
        <f>IF($A70=1,VLOOKUP($B70,Outputs!$T:$X,3,FALSE),"")</f>
        <v/>
      </c>
      <c r="S70" s="256">
        <f ca="1">IF($A70=0,VLOOKUP($B70,Outputs!$T:$X,3,FALSE),"")</f>
        <v>34.787319925842908</v>
      </c>
    </row>
    <row r="71" spans="1:19" x14ac:dyDescent="0.25">
      <c r="A71">
        <f>IF(VLOOKUP(B71,TOCA_current!C:AH,32,FALSE)=0,0,1)</f>
        <v>0</v>
      </c>
      <c r="B71" t="s">
        <v>30</v>
      </c>
      <c r="C71" s="256" t="str">
        <f>IF(A71=1,VLOOKUP($B71,Outputs!$B:$F,2,FALSE),"")</f>
        <v/>
      </c>
      <c r="D71" s="256">
        <f>IF(A71=0,VLOOKUP($B71,Outputs!$B:$F,2,FALSE),"")</f>
        <v>6.0289748685627309E-2</v>
      </c>
      <c r="E71" s="264"/>
      <c r="F71" s="265" t="str">
        <f>IF(A71=1,VLOOKUP($B71,Outputs!$H:$L,2,FALSE),"")</f>
        <v/>
      </c>
      <c r="G71" s="266">
        <f>IF(A71=0,VLOOKUP($B71,Outputs!$H:$L,2,FALSE),"")</f>
        <v>6.0289748685627309E-2</v>
      </c>
      <c r="H71" s="256" t="str">
        <f>IF($A71=1,VLOOKUP($B71,Outputs!$N:$R,2,FALSE),"")</f>
        <v/>
      </c>
      <c r="I71" s="256">
        <f ca="1">IF($A71=0,VLOOKUP($B71,Outputs!$N:$R,2,FALSE),"")</f>
        <v>7.1951841184314969E-2</v>
      </c>
      <c r="J71" s="259">
        <f ca="1">VLOOKUP($B71,Outputs!$T:$X,2,FALSE)</f>
        <v>7.295035809628321E-2</v>
      </c>
      <c r="K71" s="259">
        <f>+VLOOKUP(B71,Outputs!Z:AA,2,FALSE)</f>
        <v>5.2592823259932198E-2</v>
      </c>
      <c r="L71" s="256" t="str">
        <f>IF($A71=1,VLOOKUP($B71,Outputs!$B:$F,3,FALSE),"")</f>
        <v/>
      </c>
      <c r="M71" s="256">
        <f>IF($A71=0,VLOOKUP($B71,Outputs!$B:$F,3,FALSE),"")</f>
        <v>36.651750997110987</v>
      </c>
      <c r="N71" s="256" t="str">
        <f>IF($A71=1,VLOOKUP($B71,Outputs!$H:$L,3,FALSE),"")</f>
        <v/>
      </c>
      <c r="O71" s="256">
        <f>IF($A71=0,VLOOKUP($B71,Outputs!$H:$L,3,FALSE),"")</f>
        <v>36.651750997110987</v>
      </c>
      <c r="P71" s="256" t="str">
        <f>IF($A71=1,VLOOKUP($B71,Outputs!$N:$R,3,FALSE),"")</f>
        <v/>
      </c>
      <c r="Q71" s="256">
        <f ca="1">IF($A71=0,VLOOKUP($B71,Outputs!$N:$R,3,FALSE),"")</f>
        <v>34.890829450378106</v>
      </c>
      <c r="R71" s="256" t="str">
        <f>IF($A71=1,VLOOKUP($B71,Outputs!$T:$X,3,FALSE),"")</f>
        <v/>
      </c>
      <c r="S71" s="256">
        <f ca="1">IF($A71=0,VLOOKUP($B71,Outputs!$T:$X,3,FALSE),"")</f>
        <v>36.40590450425303</v>
      </c>
    </row>
    <row r="72" spans="1:19" x14ac:dyDescent="0.25">
      <c r="A72">
        <f>IF(VLOOKUP(B72,TOCA_current!C:AH,32,FALSE)=0,0,1)</f>
        <v>0</v>
      </c>
      <c r="B72" t="s">
        <v>103</v>
      </c>
      <c r="C72" s="256" t="str">
        <f>IF(A72=1,VLOOKUP($B72,Outputs!$B:$F,2,FALSE),"")</f>
        <v/>
      </c>
      <c r="D72" s="256">
        <f>IF(A72=0,VLOOKUP($B72,Outputs!$B:$F,2,FALSE),"")</f>
        <v>5.8466920262030264E-3</v>
      </c>
      <c r="E72" s="264">
        <f>IF($A72=0,VLOOKUP($B72,Outputs!$H:$L,2,FALSE),"")</f>
        <v>5.8466920262030264E-3</v>
      </c>
      <c r="F72" s="265" t="str">
        <f>IF(A72=1,VLOOKUP($B72,Outputs!$H:$L,2,FALSE),"")</f>
        <v/>
      </c>
      <c r="G72" s="266"/>
      <c r="H72" s="256" t="str">
        <f>IF($A72=1,VLOOKUP($B72,Outputs!$N:$R,2,FALSE),"")</f>
        <v/>
      </c>
      <c r="I72" s="256">
        <f ca="1">IF($A72=0,VLOOKUP($B72,Outputs!$N:$R,2,FALSE),"")</f>
        <v>7.5871346286752184E-2</v>
      </c>
      <c r="J72" s="259">
        <f ca="1">VLOOKUP($B72,Outputs!$T:$X,2,FALSE)</f>
        <v>7.5405181768933502E-2</v>
      </c>
      <c r="K72" s="259">
        <f>+VLOOKUP(B72,Outputs!Z:AA,2,FALSE)</f>
        <v>5.8466880243095432E-3</v>
      </c>
      <c r="L72" s="256" t="str">
        <f>IF($A72=1,VLOOKUP($B72,Outputs!$B:$F,3,FALSE),"")</f>
        <v/>
      </c>
      <c r="M72" s="256">
        <f>IF($A72=0,VLOOKUP($B72,Outputs!$B:$F,3,FALSE),"")</f>
        <v>35.581325896340886</v>
      </c>
      <c r="N72" s="256" t="str">
        <f>IF($A72=1,VLOOKUP($B72,Outputs!$H:$L,3,FALSE),"")</f>
        <v/>
      </c>
      <c r="O72" s="256">
        <f>IF($A72=0,VLOOKUP($B72,Outputs!$H:$L,3,FALSE),"")</f>
        <v>35.581325896340886</v>
      </c>
      <c r="P72" s="256" t="str">
        <f>IF($A72=1,VLOOKUP($B72,Outputs!$N:$R,3,FALSE),"")</f>
        <v/>
      </c>
      <c r="Q72" s="256">
        <f ca="1">IF($A72=0,VLOOKUP($B72,Outputs!$N:$R,3,FALSE),"")</f>
        <v>35.212350568461794</v>
      </c>
      <c r="R72" s="256" t="str">
        <f>IF($A72=1,VLOOKUP($B72,Outputs!$T:$X,3,FALSE),"")</f>
        <v/>
      </c>
      <c r="S72" s="256">
        <f ca="1">IF($A72=0,VLOOKUP($B72,Outputs!$T:$X,3,FALSE),"")</f>
        <v>34.355362008308845</v>
      </c>
    </row>
    <row r="73" spans="1:19" x14ac:dyDescent="0.25">
      <c r="A73">
        <f>IF(VLOOKUP(B73,TOCA_current!C:AH,32,FALSE)=0,0,1)</f>
        <v>0</v>
      </c>
      <c r="B73" t="s">
        <v>92</v>
      </c>
      <c r="C73" s="256" t="str">
        <f>IF(A73=1,VLOOKUP($B73,Outputs!$B:$F,2,FALSE),"")</f>
        <v/>
      </c>
      <c r="D73" s="256">
        <f>IF(A73=0,VLOOKUP($B73,Outputs!$B:$F,2,FALSE),"")</f>
        <v>6.6117877320707397E-2</v>
      </c>
      <c r="E73" s="264"/>
      <c r="F73" s="265" t="str">
        <f>IF(A73=1,VLOOKUP($B73,Outputs!$H:$L,2,FALSE),"")</f>
        <v/>
      </c>
      <c r="G73" s="266">
        <f>IF(A73=0,VLOOKUP($B73,Outputs!$H:$L,2,FALSE),"")</f>
        <v>6.6117877320707397E-2</v>
      </c>
      <c r="H73" s="256" t="str">
        <f>IF($A73=1,VLOOKUP($B73,Outputs!$N:$R,2,FALSE),"")</f>
        <v/>
      </c>
      <c r="I73" s="256">
        <f ca="1">IF($A73=0,VLOOKUP($B73,Outputs!$N:$R,2,FALSE),"")</f>
        <v>7.9482482150867062E-2</v>
      </c>
      <c r="J73" s="259">
        <f ca="1">VLOOKUP($B73,Outputs!$T:$X,2,FALSE)</f>
        <v>7.6867826358879884E-2</v>
      </c>
      <c r="K73" s="259">
        <f>+VLOOKUP(B73,Outputs!Z:AA,2,FALSE)</f>
        <v>8.9167153927123488E-2</v>
      </c>
      <c r="L73" s="256" t="str">
        <f>IF($A73=1,VLOOKUP($B73,Outputs!$B:$F,3,FALSE),"")</f>
        <v/>
      </c>
      <c r="M73" s="256">
        <f>IF($A73=0,VLOOKUP($B73,Outputs!$B:$F,3,FALSE),"")</f>
        <v>36.786862555914752</v>
      </c>
      <c r="N73" s="256" t="str">
        <f>IF($A73=1,VLOOKUP($B73,Outputs!$H:$L,3,FALSE),"")</f>
        <v/>
      </c>
      <c r="O73" s="256">
        <f>IF($A73=0,VLOOKUP($B73,Outputs!$H:$L,3,FALSE),"")</f>
        <v>36.786862555914752</v>
      </c>
      <c r="P73" s="256" t="str">
        <f>IF($A73=1,VLOOKUP($B73,Outputs!$N:$R,3,FALSE),"")</f>
        <v/>
      </c>
      <c r="Q73" s="256">
        <f ca="1">IF($A73=0,VLOOKUP($B73,Outputs!$N:$R,3,FALSE),"")</f>
        <v>36.039102782051827</v>
      </c>
      <c r="R73" s="256" t="str">
        <f>IF($A73=1,VLOOKUP($B73,Outputs!$T:$X,3,FALSE),"")</f>
        <v/>
      </c>
      <c r="S73" s="256">
        <f ca="1">IF($A73=0,VLOOKUP($B73,Outputs!$T:$X,3,FALSE),"")</f>
        <v>36.51698717264366</v>
      </c>
    </row>
    <row r="74" spans="1:19" x14ac:dyDescent="0.25">
      <c r="A74">
        <f>IF(VLOOKUP(B74,TOCA_current!C:AH,32,FALSE)=0,0,1)</f>
        <v>0</v>
      </c>
      <c r="B74" t="s">
        <v>134</v>
      </c>
      <c r="C74" s="256" t="str">
        <f>IF(A74=1,VLOOKUP($B74,Outputs!$B:$F,2,FALSE),"")</f>
        <v/>
      </c>
      <c r="D74" s="256">
        <f>IF(A74=0,VLOOKUP($B74,Outputs!$B:$F,2,FALSE),"")</f>
        <v>7.8613889903939915E-2</v>
      </c>
      <c r="E74" s="264"/>
      <c r="F74" s="265" t="str">
        <f>IF(A74=1,VLOOKUP($B74,Outputs!$H:$L,2,FALSE),"")</f>
        <v/>
      </c>
      <c r="G74" s="266">
        <f>IF(A74=0,VLOOKUP($B74,Outputs!$H:$L,2,FALSE),"")</f>
        <v>7.8613889903939915E-2</v>
      </c>
      <c r="H74" s="256" t="str">
        <f>IF($A74=1,VLOOKUP($B74,Outputs!$N:$R,2,FALSE),"")</f>
        <v/>
      </c>
      <c r="I74" s="256">
        <f ca="1">IF($A74=0,VLOOKUP($B74,Outputs!$N:$R,2,FALSE),"")</f>
        <v>7.4844247559287647E-2</v>
      </c>
      <c r="J74" s="259">
        <f ca="1">VLOOKUP($B74,Outputs!$T:$X,2,FALSE)</f>
        <v>7.4854817730406142E-2</v>
      </c>
      <c r="K74" s="259">
        <f>+VLOOKUP(B74,Outputs!Z:AA,2,FALSE)</f>
        <v>7.6516918273996648E-2</v>
      </c>
      <c r="L74" s="256" t="str">
        <f>IF($A74=1,VLOOKUP($B74,Outputs!$B:$F,3,FALSE),"")</f>
        <v/>
      </c>
      <c r="M74" s="256">
        <f>IF($A74=0,VLOOKUP($B74,Outputs!$B:$F,3,FALSE),"")</f>
        <v>34.993162277468002</v>
      </c>
      <c r="N74" s="256" t="str">
        <f>IF($A74=1,VLOOKUP($B74,Outputs!$H:$L,3,FALSE),"")</f>
        <v/>
      </c>
      <c r="O74" s="256">
        <f>IF($A74=0,VLOOKUP($B74,Outputs!$H:$L,3,FALSE),"")</f>
        <v>34.993162277468002</v>
      </c>
      <c r="P74" s="256" t="str">
        <f>IF($A74=1,VLOOKUP($B74,Outputs!$N:$R,3,FALSE),"")</f>
        <v/>
      </c>
      <c r="Q74" s="256">
        <f ca="1">IF($A74=0,VLOOKUP($B74,Outputs!$N:$R,3,FALSE),"")</f>
        <v>32.331617744047989</v>
      </c>
      <c r="R74" s="256" t="str">
        <f>IF($A74=1,VLOOKUP($B74,Outputs!$T:$X,3,FALSE),"")</f>
        <v/>
      </c>
      <c r="S74" s="256">
        <f ca="1">IF($A74=0,VLOOKUP($B74,Outputs!$T:$X,3,FALSE),"")</f>
        <v>35.159790908970052</v>
      </c>
    </row>
    <row r="75" spans="1:19" x14ac:dyDescent="0.25">
      <c r="A75">
        <f>IF(VLOOKUP(B75,TOCA_current!C:AH,32,FALSE)=0,0,1)</f>
        <v>0</v>
      </c>
      <c r="B75" t="s">
        <v>91</v>
      </c>
      <c r="C75" s="256" t="str">
        <f>IF(A75=1,VLOOKUP($B75,Outputs!$B:$F,2,FALSE),"")</f>
        <v/>
      </c>
      <c r="D75" s="256">
        <f>IF(A75=0,VLOOKUP($B75,Outputs!$B:$F,2,FALSE),"")</f>
        <v>6.9664422842900642E-2</v>
      </c>
      <c r="E75" s="264"/>
      <c r="F75" s="265" t="str">
        <f>IF(A75=1,VLOOKUP($B75,Outputs!$H:$L,2,FALSE),"")</f>
        <v/>
      </c>
      <c r="G75" s="266">
        <f>IF(A75=0,VLOOKUP($B75,Outputs!$H:$L,2,FALSE),"")</f>
        <v>6.9664422842900642E-2</v>
      </c>
      <c r="H75" s="256" t="str">
        <f>IF($A75=1,VLOOKUP($B75,Outputs!$N:$R,2,FALSE),"")</f>
        <v/>
      </c>
      <c r="I75" s="256">
        <f ca="1">IF($A75=0,VLOOKUP($B75,Outputs!$N:$R,2,FALSE),"")</f>
        <v>9.6524386788543914E-2</v>
      </c>
      <c r="J75" s="259">
        <f ca="1">VLOOKUP($B75,Outputs!$T:$X,2,FALSE)</f>
        <v>8.4003694440631591E-2</v>
      </c>
      <c r="K75" s="259">
        <f>+VLOOKUP(B75,Outputs!Z:AA,2,FALSE)</f>
        <v>8.52095740687E-2</v>
      </c>
      <c r="L75" s="256" t="str">
        <f>IF($A75=1,VLOOKUP($B75,Outputs!$B:$F,3,FALSE),"")</f>
        <v/>
      </c>
      <c r="M75" s="256">
        <f>IF($A75=0,VLOOKUP($B75,Outputs!$B:$F,3,FALSE),"")</f>
        <v>34.989227938744349</v>
      </c>
      <c r="N75" s="256" t="str">
        <f>IF($A75=1,VLOOKUP($B75,Outputs!$H:$L,3,FALSE),"")</f>
        <v/>
      </c>
      <c r="O75" s="256">
        <f>IF($A75=0,VLOOKUP($B75,Outputs!$H:$L,3,FALSE),"")</f>
        <v>34.989227938744349</v>
      </c>
      <c r="P75" s="256" t="str">
        <f>IF($A75=1,VLOOKUP($B75,Outputs!$N:$R,3,FALSE),"")</f>
        <v/>
      </c>
      <c r="Q75" s="256">
        <f ca="1">IF($A75=0,VLOOKUP($B75,Outputs!$N:$R,3,FALSE),"")</f>
        <v>42.543464282211261</v>
      </c>
      <c r="R75" s="256" t="str">
        <f>IF($A75=1,VLOOKUP($B75,Outputs!$T:$X,3,FALSE),"")</f>
        <v/>
      </c>
      <c r="S75" s="256">
        <f ca="1">IF($A75=0,VLOOKUP($B75,Outputs!$T:$X,3,FALSE),"")</f>
        <v>34.905527540323362</v>
      </c>
    </row>
    <row r="76" spans="1:19" x14ac:dyDescent="0.25">
      <c r="A76">
        <f>IF(VLOOKUP(B76,TOCA_current!C:AH,32,FALSE)=0,0,1)</f>
        <v>0</v>
      </c>
      <c r="B76" t="s">
        <v>128</v>
      </c>
      <c r="C76" s="256" t="str">
        <f>IF(A76=1,VLOOKUP($B76,Outputs!$B:$F,2,FALSE),"")</f>
        <v/>
      </c>
      <c r="D76" s="256">
        <f>IF(A76=0,VLOOKUP($B76,Outputs!$B:$F,2,FALSE),"")</f>
        <v>5.1291010136329751E-2</v>
      </c>
      <c r="E76" s="264"/>
      <c r="F76" s="265" t="str">
        <f>IF(A76=1,VLOOKUP($B76,Outputs!$H:$L,2,FALSE),"")</f>
        <v/>
      </c>
      <c r="G76" s="266">
        <f>IF(A76=0,VLOOKUP($B76,Outputs!$H:$L,2,FALSE),"")</f>
        <v>5.1291010136329751E-2</v>
      </c>
      <c r="H76" s="256" t="str">
        <f>IF($A76=1,VLOOKUP($B76,Outputs!$N:$R,2,FALSE),"")</f>
        <v/>
      </c>
      <c r="I76" s="256">
        <f ca="1">IF($A76=0,VLOOKUP($B76,Outputs!$N:$R,2,FALSE),"")</f>
        <v>7.9002699882005034E-2</v>
      </c>
      <c r="J76" s="259">
        <f ca="1">VLOOKUP($B76,Outputs!$T:$X,2,FALSE)</f>
        <v>7.6686314607757156E-2</v>
      </c>
      <c r="K76" s="259">
        <f>+VLOOKUP(B76,Outputs!Z:AA,2,FALSE)</f>
        <v>3.3161977392304642E-2</v>
      </c>
      <c r="L76" s="256" t="str">
        <f>IF($A76=1,VLOOKUP($B76,Outputs!$B:$F,3,FALSE),"")</f>
        <v/>
      </c>
      <c r="M76" s="256">
        <f>IF($A76=0,VLOOKUP($B76,Outputs!$B:$F,3,FALSE),"")</f>
        <v>36.330525173979311</v>
      </c>
      <c r="N76" s="256" t="str">
        <f>IF($A76=1,VLOOKUP($B76,Outputs!$H:$L,3,FALSE),"")</f>
        <v/>
      </c>
      <c r="O76" s="256">
        <f>IF($A76=0,VLOOKUP($B76,Outputs!$H:$L,3,FALSE),"")</f>
        <v>36.330525173979311</v>
      </c>
      <c r="P76" s="256" t="str">
        <f>IF($A76=1,VLOOKUP($B76,Outputs!$N:$R,3,FALSE),"")</f>
        <v/>
      </c>
      <c r="Q76" s="256">
        <f ca="1">IF($A76=0,VLOOKUP($B76,Outputs!$N:$R,3,FALSE),"")</f>
        <v>36.898826882623602</v>
      </c>
      <c r="R76" s="256" t="str">
        <f>IF($A76=1,VLOOKUP($B76,Outputs!$T:$X,3,FALSE),"")</f>
        <v/>
      </c>
      <c r="S76" s="256">
        <f ca="1">IF($A76=0,VLOOKUP($B76,Outputs!$T:$X,3,FALSE),"")</f>
        <v>36.807825971750361</v>
      </c>
    </row>
    <row r="77" spans="1:19" x14ac:dyDescent="0.25">
      <c r="A77">
        <f>IF(VLOOKUP(B77,TOCA_current!C:AH,32,FALSE)=0,0,1)</f>
        <v>0</v>
      </c>
      <c r="B77" t="s">
        <v>127</v>
      </c>
      <c r="C77" s="256" t="str">
        <f>IF(A77=1,VLOOKUP($B77,Outputs!$B:$F,2,FALSE),"")</f>
        <v/>
      </c>
      <c r="D77" s="256">
        <f>IF(A77=0,VLOOKUP($B77,Outputs!$B:$F,2,FALSE),"")</f>
        <v>6.1379260791201373E-2</v>
      </c>
      <c r="E77" s="264"/>
      <c r="F77" s="265" t="str">
        <f>IF(A77=1,VLOOKUP($B77,Outputs!$H:$L,2,FALSE),"")</f>
        <v/>
      </c>
      <c r="G77" s="266">
        <f>IF(A77=0,VLOOKUP($B77,Outputs!$H:$L,2,FALSE),"")</f>
        <v>6.1379260791201373E-2</v>
      </c>
      <c r="H77" s="256" t="str">
        <f>IF($A77=1,VLOOKUP($B77,Outputs!$N:$R,2,FALSE),"")</f>
        <v/>
      </c>
      <c r="I77" s="256">
        <f ca="1">IF($A77=0,VLOOKUP($B77,Outputs!$N:$R,2,FALSE),"")</f>
        <v>7.9989281321624528E-2</v>
      </c>
      <c r="J77" s="259">
        <f ca="1">VLOOKUP($B77,Outputs!$T:$X,2,FALSE)</f>
        <v>7.7585546854324283E-2</v>
      </c>
      <c r="K77" s="259">
        <f>+VLOOKUP(B77,Outputs!Z:AA,2,FALSE)</f>
        <v>3.5543934119871112E-2</v>
      </c>
      <c r="L77" s="256" t="str">
        <f>IF($A77=1,VLOOKUP($B77,Outputs!$B:$F,3,FALSE),"")</f>
        <v/>
      </c>
      <c r="M77" s="256">
        <f>IF($A77=0,VLOOKUP($B77,Outputs!$B:$F,3,FALSE),"")</f>
        <v>35.967852554928356</v>
      </c>
      <c r="N77" s="256" t="str">
        <f>IF($A77=1,VLOOKUP($B77,Outputs!$H:$L,3,FALSE),"")</f>
        <v/>
      </c>
      <c r="O77" s="256">
        <f>IF($A77=0,VLOOKUP($B77,Outputs!$H:$L,3,FALSE),"")</f>
        <v>35.967852554928356</v>
      </c>
      <c r="P77" s="256" t="str">
        <f>IF($A77=1,VLOOKUP($B77,Outputs!$N:$R,3,FALSE),"")</f>
        <v/>
      </c>
      <c r="Q77" s="256">
        <f ca="1">IF($A77=0,VLOOKUP($B77,Outputs!$N:$R,3,FALSE),"")</f>
        <v>34.685549529768025</v>
      </c>
      <c r="R77" s="256" t="str">
        <f>IF($A77=1,VLOOKUP($B77,Outputs!$T:$X,3,FALSE),"")</f>
        <v/>
      </c>
      <c r="S77" s="256">
        <f ca="1">IF($A77=0,VLOOKUP($B77,Outputs!$T:$X,3,FALSE),"")</f>
        <v>35.717644997822667</v>
      </c>
    </row>
    <row r="78" spans="1:19" x14ac:dyDescent="0.25">
      <c r="A78">
        <f>IF(VLOOKUP(B78,TOCA_current!C:AH,32,FALSE)=0,0,1)</f>
        <v>0</v>
      </c>
      <c r="B78" t="s">
        <v>123</v>
      </c>
      <c r="C78" s="256" t="str">
        <f>IF(A78=1,VLOOKUP($B78,Outputs!$B:$F,2,FALSE),"")</f>
        <v/>
      </c>
      <c r="D78" s="256">
        <f>IF(A78=0,VLOOKUP($B78,Outputs!$B:$F,2,FALSE),"")</f>
        <v>8.2003708981930989E-2</v>
      </c>
      <c r="E78" s="264"/>
      <c r="F78" s="265" t="str">
        <f>IF(A78=1,VLOOKUP($B78,Outputs!$H:$L,2,FALSE),"")</f>
        <v/>
      </c>
      <c r="G78" s="266">
        <f>IF(A78=0,VLOOKUP($B78,Outputs!$H:$L,2,FALSE),"")</f>
        <v>8.2003708981930989E-2</v>
      </c>
      <c r="H78" s="256" t="str">
        <f>IF($A78=1,VLOOKUP($B78,Outputs!$N:$R,2,FALSE),"")</f>
        <v/>
      </c>
      <c r="I78" s="256">
        <f ca="1">IF($A78=0,VLOOKUP($B78,Outputs!$N:$R,2,FALSE),"")</f>
        <v>6.9131006227062919E-2</v>
      </c>
      <c r="J78" s="259">
        <f ca="1">VLOOKUP($B78,Outputs!$T:$X,2,FALSE)</f>
        <v>7.0615811819691413E-2</v>
      </c>
      <c r="K78" s="259">
        <f>+VLOOKUP(B78,Outputs!Z:AA,2,FALSE)</f>
        <v>9.1344594650724753E-2</v>
      </c>
      <c r="L78" s="256" t="str">
        <f>IF($A78=1,VLOOKUP($B78,Outputs!$B:$F,3,FALSE),"")</f>
        <v/>
      </c>
      <c r="M78" s="256">
        <f>IF($A78=0,VLOOKUP($B78,Outputs!$B:$F,3,FALSE),"")</f>
        <v>32.438902737932274</v>
      </c>
      <c r="N78" s="256" t="str">
        <f>IF($A78=1,VLOOKUP($B78,Outputs!$H:$L,3,FALSE),"")</f>
        <v/>
      </c>
      <c r="O78" s="256">
        <f>IF($A78=0,VLOOKUP($B78,Outputs!$H:$L,3,FALSE),"")</f>
        <v>32.438902737932274</v>
      </c>
      <c r="P78" s="256" t="str">
        <f>IF($A78=1,VLOOKUP($B78,Outputs!$N:$R,3,FALSE),"")</f>
        <v/>
      </c>
      <c r="Q78" s="256">
        <f ca="1">IF($A78=0,VLOOKUP($B78,Outputs!$N:$R,3,FALSE),"")</f>
        <v>27.070636379776332</v>
      </c>
      <c r="R78" s="256" t="str">
        <f>IF($A78=1,VLOOKUP($B78,Outputs!$T:$X,3,FALSE),"")</f>
        <v/>
      </c>
      <c r="S78" s="256">
        <f ca="1">IF($A78=0,VLOOKUP($B78,Outputs!$T:$X,3,FALSE),"")</f>
        <v>32.496988659052803</v>
      </c>
    </row>
    <row r="79" spans="1:19" x14ac:dyDescent="0.25">
      <c r="A79">
        <f>IF(VLOOKUP(B79,TOCA_current!C:AH,32,FALSE)=0,0,1)</f>
        <v>0</v>
      </c>
      <c r="B79" t="s">
        <v>105</v>
      </c>
      <c r="C79" s="256" t="str">
        <f>IF(A79=1,VLOOKUP($B79,Outputs!$B:$F,2,FALSE),"")</f>
        <v/>
      </c>
      <c r="D79" s="256">
        <f>IF(A79=0,VLOOKUP($B79,Outputs!$B:$F,2,FALSE),"")</f>
        <v>7.5813144525132437E-2</v>
      </c>
      <c r="E79" s="264"/>
      <c r="F79" s="265" t="str">
        <f>IF(A79=1,VLOOKUP($B79,Outputs!$H:$L,2,FALSE),"")</f>
        <v/>
      </c>
      <c r="G79" s="266">
        <f>IF(A79=0,VLOOKUP($B79,Outputs!$H:$L,2,FALSE),"")</f>
        <v>7.5813144525132437E-2</v>
      </c>
      <c r="H79" s="256" t="str">
        <f>IF($A79=1,VLOOKUP($B79,Outputs!$N:$R,2,FALSE),"")</f>
        <v/>
      </c>
      <c r="I79" s="256">
        <f ca="1">IF($A79=0,VLOOKUP($B79,Outputs!$N:$R,2,FALSE),"")</f>
        <v>8.0094527030927676E-2</v>
      </c>
      <c r="J79" s="259">
        <f ca="1">VLOOKUP($B79,Outputs!$T:$X,2,FALSE)</f>
        <v>7.7833321781506121E-2</v>
      </c>
      <c r="K79" s="259">
        <f>+VLOOKUP(B79,Outputs!Z:AA,2,FALSE)</f>
        <v>7.4630476525582301E-2</v>
      </c>
      <c r="L79" s="256" t="str">
        <f>IF($A79=1,VLOOKUP($B79,Outputs!$B:$F,3,FALSE),"")</f>
        <v/>
      </c>
      <c r="M79" s="256">
        <f>IF($A79=0,VLOOKUP($B79,Outputs!$B:$F,3,FALSE),"")</f>
        <v>36.208270500477845</v>
      </c>
      <c r="N79" s="256" t="str">
        <f>IF($A79=1,VLOOKUP($B79,Outputs!$H:$L,3,FALSE),"")</f>
        <v/>
      </c>
      <c r="O79" s="256">
        <f>IF($A79=0,VLOOKUP($B79,Outputs!$H:$L,3,FALSE),"")</f>
        <v>36.208270500477845</v>
      </c>
      <c r="P79" s="256" t="str">
        <f>IF($A79=1,VLOOKUP($B79,Outputs!$N:$R,3,FALSE),"")</f>
        <v/>
      </c>
      <c r="Q79" s="256">
        <f ca="1">IF($A79=0,VLOOKUP($B79,Outputs!$N:$R,3,FALSE),"")</f>
        <v>32.689364946928748</v>
      </c>
      <c r="R79" s="256" t="str">
        <f>IF($A79=1,VLOOKUP($B79,Outputs!$T:$X,3,FALSE),"")</f>
        <v/>
      </c>
      <c r="S79" s="256">
        <f ca="1">IF($A79=0,VLOOKUP($B79,Outputs!$T:$X,3,FALSE),"")</f>
        <v>36.254657499008232</v>
      </c>
    </row>
    <row r="80" spans="1:19" x14ac:dyDescent="0.25">
      <c r="A80">
        <f>IF(VLOOKUP(B80,TOCA_current!C:AH,32,FALSE)=0,0,1)</f>
        <v>0</v>
      </c>
      <c r="B80" t="s">
        <v>110</v>
      </c>
      <c r="C80" s="256" t="str">
        <f>IF(A80=1,VLOOKUP($B80,Outputs!$B:$F,2,FALSE),"")</f>
        <v/>
      </c>
      <c r="D80" s="256">
        <f>IF(A80=0,VLOOKUP($B80,Outputs!$B:$F,2,FALSE),"")</f>
        <v>6.4578145158200595E-2</v>
      </c>
      <c r="E80" s="264"/>
      <c r="F80" s="265" t="str">
        <f>IF(A80=1,VLOOKUP($B80,Outputs!$H:$L,2,FALSE),"")</f>
        <v/>
      </c>
      <c r="G80" s="266">
        <f>IF(A80=0,VLOOKUP($B80,Outputs!$H:$L,2,FALSE),"")</f>
        <v>6.4578145158200595E-2</v>
      </c>
      <c r="H80" s="256" t="str">
        <f>IF($A80=1,VLOOKUP($B80,Outputs!$N:$R,2,FALSE),"")</f>
        <v/>
      </c>
      <c r="I80" s="256">
        <f ca="1">IF($A80=0,VLOOKUP($B80,Outputs!$N:$R,2,FALSE),"")</f>
        <v>3.8606062453832024E-2</v>
      </c>
      <c r="J80" s="259">
        <f ca="1">VLOOKUP($B80,Outputs!$T:$X,2,FALSE)</f>
        <v>4.6398918033203375E-2</v>
      </c>
      <c r="K80" s="259">
        <f>+VLOOKUP(B80,Outputs!Z:AA,2,FALSE)</f>
        <v>5.2492893796046936E-2</v>
      </c>
      <c r="L80" s="256" t="str">
        <f>IF($A80=1,VLOOKUP($B80,Outputs!$B:$F,3,FALSE),"")</f>
        <v/>
      </c>
      <c r="M80" s="256">
        <f>IF($A80=0,VLOOKUP($B80,Outputs!$B:$F,3,FALSE),"")</f>
        <v>31.341550598451182</v>
      </c>
      <c r="N80" s="256" t="str">
        <f>IF($A80=1,VLOOKUP($B80,Outputs!$H:$L,3,FALSE),"")</f>
        <v/>
      </c>
      <c r="O80" s="256">
        <f>IF($A80=0,VLOOKUP($B80,Outputs!$H:$L,3,FALSE),"")</f>
        <v>31.341550598451182</v>
      </c>
      <c r="P80" s="256" t="str">
        <f>IF($A80=1,VLOOKUP($B80,Outputs!$N:$R,3,FALSE),"")</f>
        <v/>
      </c>
      <c r="Q80" s="256">
        <f ca="1">IF($A80=0,VLOOKUP($B80,Outputs!$N:$R,3,FALSE),"")</f>
        <v>33.72545812884433</v>
      </c>
      <c r="R80" s="256" t="str">
        <f>IF($A80=1,VLOOKUP($B80,Outputs!$T:$X,3,FALSE),"")</f>
        <v/>
      </c>
      <c r="S80" s="256">
        <f ca="1">IF($A80=0,VLOOKUP($B80,Outputs!$T:$X,3,FALSE),"")</f>
        <v>31.31501548976761</v>
      </c>
    </row>
    <row r="81" spans="1:19" x14ac:dyDescent="0.25">
      <c r="A81">
        <f>IF(VLOOKUP(B81,TOCA_current!C:AH,32,FALSE)=0,0,1)</f>
        <v>0</v>
      </c>
      <c r="B81" t="s">
        <v>60</v>
      </c>
      <c r="C81" s="256" t="str">
        <f>IF(A81=1,VLOOKUP($B81,Outputs!$B:$F,2,FALSE),"")</f>
        <v/>
      </c>
      <c r="D81" s="256">
        <f>IF(A81=0,VLOOKUP($B81,Outputs!$B:$F,2,FALSE),"")</f>
        <v>5.3113644855076636E-2</v>
      </c>
      <c r="E81" s="264"/>
      <c r="F81" s="265" t="str">
        <f>IF(A81=1,VLOOKUP($B81,Outputs!$H:$L,2,FALSE),"")</f>
        <v/>
      </c>
      <c r="G81" s="266">
        <f>IF(A81=0,VLOOKUP($B81,Outputs!$H:$L,2,FALSE),"")</f>
        <v>5.3113644855076636E-2</v>
      </c>
      <c r="H81" s="256" t="str">
        <f>IF($A81=1,VLOOKUP($B81,Outputs!$N:$R,2,FALSE),"")</f>
        <v/>
      </c>
      <c r="I81" s="256">
        <f ca="1">IF($A81=0,VLOOKUP($B81,Outputs!$N:$R,2,FALSE),"")</f>
        <v>7.2868251393214178E-2</v>
      </c>
      <c r="J81" s="259">
        <f ca="1">VLOOKUP($B81,Outputs!$T:$X,2,FALSE)</f>
        <v>7.3677475005071019E-2</v>
      </c>
      <c r="K81" s="259">
        <f>+VLOOKUP(B81,Outputs!Z:AA,2,FALSE)</f>
        <v>6.902696577298828E-2</v>
      </c>
      <c r="L81" s="256" t="str">
        <f>IF($A81=1,VLOOKUP($B81,Outputs!$B:$F,3,FALSE),"")</f>
        <v/>
      </c>
      <c r="M81" s="256">
        <f>IF($A81=0,VLOOKUP($B81,Outputs!$B:$F,3,FALSE),"")</f>
        <v>36.61798294865838</v>
      </c>
      <c r="N81" s="256" t="str">
        <f>IF($A81=1,VLOOKUP($B81,Outputs!$H:$L,3,FALSE),"")</f>
        <v/>
      </c>
      <c r="O81" s="256">
        <f>IF($A81=0,VLOOKUP($B81,Outputs!$H:$L,3,FALSE),"")</f>
        <v>36.61798294865838</v>
      </c>
      <c r="P81" s="256" t="str">
        <f>IF($A81=1,VLOOKUP($B81,Outputs!$N:$R,3,FALSE),"")</f>
        <v/>
      </c>
      <c r="Q81" s="256">
        <f ca="1">IF($A81=0,VLOOKUP($B81,Outputs!$N:$R,3,FALSE),"")</f>
        <v>34.826182227470291</v>
      </c>
      <c r="R81" s="256" t="str">
        <f>IF($A81=1,VLOOKUP($B81,Outputs!$T:$X,3,FALSE),"")</f>
        <v/>
      </c>
      <c r="S81" s="256">
        <f ca="1">IF($A81=0,VLOOKUP($B81,Outputs!$T:$X,3,FALSE),"")</f>
        <v>36.381629969037</v>
      </c>
    </row>
    <row r="82" spans="1:19" x14ac:dyDescent="0.25">
      <c r="A82">
        <f>IF(VLOOKUP(B82,TOCA_current!C:AH,32,FALSE)=0,0,1)</f>
        <v>0</v>
      </c>
      <c r="B82" t="s">
        <v>81</v>
      </c>
      <c r="C82" s="256" t="str">
        <f>IF(A82=1,VLOOKUP($B82,Outputs!$B:$F,2,FALSE),"")</f>
        <v/>
      </c>
      <c r="D82" s="256">
        <f>IF(A82=0,VLOOKUP($B82,Outputs!$B:$F,2,FALSE),"")</f>
        <v>6.2961300207799331E-2</v>
      </c>
      <c r="E82" s="264"/>
      <c r="F82" s="265" t="str">
        <f>IF(A82=1,VLOOKUP($B82,Outputs!$H:$L,2,FALSE),"")</f>
        <v/>
      </c>
      <c r="G82" s="266">
        <f>IF(A82=0,VLOOKUP($B82,Outputs!$H:$L,2,FALSE),"")</f>
        <v>6.2961300207799331E-2</v>
      </c>
      <c r="H82" s="256" t="str">
        <f>IF($A82=1,VLOOKUP($B82,Outputs!$N:$R,2,FALSE),"")</f>
        <v/>
      </c>
      <c r="I82" s="256">
        <f ca="1">IF($A82=0,VLOOKUP($B82,Outputs!$N:$R,2,FALSE),"")</f>
        <v>7.9398401154493703E-2</v>
      </c>
      <c r="J82" s="259">
        <f ca="1">VLOOKUP($B82,Outputs!$T:$X,2,FALSE)</f>
        <v>7.6808524738742084E-2</v>
      </c>
      <c r="K82" s="259">
        <f>+VLOOKUP(B82,Outputs!Z:AA,2,FALSE)</f>
        <v>5.9860888447577976E-2</v>
      </c>
      <c r="L82" s="256" t="str">
        <f>IF($A82=1,VLOOKUP($B82,Outputs!$B:$F,3,FALSE),"")</f>
        <v/>
      </c>
      <c r="M82" s="256">
        <f>IF($A82=0,VLOOKUP($B82,Outputs!$B:$F,3,FALSE),"")</f>
        <v>36.249415820193327</v>
      </c>
      <c r="N82" s="256" t="str">
        <f>IF($A82=1,VLOOKUP($B82,Outputs!$H:$L,3,FALSE),"")</f>
        <v/>
      </c>
      <c r="O82" s="256">
        <f>IF($A82=0,VLOOKUP($B82,Outputs!$H:$L,3,FALSE),"")</f>
        <v>36.249415820193327</v>
      </c>
      <c r="P82" s="256" t="str">
        <f>IF($A82=1,VLOOKUP($B82,Outputs!$N:$R,3,FALSE),"")</f>
        <v/>
      </c>
      <c r="Q82" s="256">
        <f ca="1">IF($A82=0,VLOOKUP($B82,Outputs!$N:$R,3,FALSE),"")</f>
        <v>36.265483548656867</v>
      </c>
      <c r="R82" s="256" t="str">
        <f>IF($A82=1,VLOOKUP($B82,Outputs!$T:$X,3,FALSE),"")</f>
        <v/>
      </c>
      <c r="S82" s="256">
        <f ca="1">IF($A82=0,VLOOKUP($B82,Outputs!$T:$X,3,FALSE),"")</f>
        <v>35.968290594718447</v>
      </c>
    </row>
    <row r="83" spans="1:19" x14ac:dyDescent="0.25">
      <c r="A83">
        <f>IF(VLOOKUP(B83,TOCA_current!C:AH,32,FALSE)=0,0,1)</f>
        <v>1</v>
      </c>
      <c r="B83" t="s">
        <v>79</v>
      </c>
      <c r="C83" s="256">
        <f>IF(A83=1,VLOOKUP($B83,Outputs!$B:$F,2,FALSE),"")</f>
        <v>6.5906029428511426E-2</v>
      </c>
      <c r="D83" s="256" t="str">
        <f>IF(A83=0,VLOOKUP($B83,Outputs!$B:$F,2,FALSE),"")</f>
        <v/>
      </c>
      <c r="E83" s="264"/>
      <c r="F83" s="265">
        <f>IF(A83=1,VLOOKUP($B83,Outputs!$H:$L,2,FALSE),"")</f>
        <v>6.4255359223364783E-2</v>
      </c>
      <c r="G83" s="266" t="str">
        <f>IF(A83=0,VLOOKUP($B83,Outputs!$H:$L,2,FALSE),"")</f>
        <v/>
      </c>
      <c r="H83" s="256">
        <f ca="1">IF($A83=1,VLOOKUP($B83,Outputs!$N:$R,2,FALSE),"")</f>
        <v>7.1198768421512515E-2</v>
      </c>
      <c r="I83" s="256" t="str">
        <f>IF($A83=0,VLOOKUP($B83,Outputs!$N:$R,2,FALSE),"")</f>
        <v/>
      </c>
      <c r="J83" s="259">
        <f ca="1">VLOOKUP($B83,Outputs!$T:$X,2,FALSE)</f>
        <v>7.2846195521879556E-2</v>
      </c>
      <c r="K83" s="259">
        <f>+VLOOKUP(B83,Outputs!Z:AA,2,FALSE)</f>
        <v>5.9656395017728236E-2</v>
      </c>
      <c r="L83" s="256">
        <f>IF($A83=1,VLOOKUP($B83,Outputs!$B:$F,3,FALSE),"")</f>
        <v>33.477210925351308</v>
      </c>
      <c r="M83" s="256" t="str">
        <f>IF($A83=0,VLOOKUP($B83,Outputs!$B:$F,3,FALSE),"")</f>
        <v/>
      </c>
      <c r="N83" s="256">
        <f>IF($A83=1,VLOOKUP($B83,Outputs!$H:$L,3,FALSE),"")</f>
        <v>30.336651997277396</v>
      </c>
      <c r="O83" s="256" t="str">
        <f>IF($A83=0,VLOOKUP($B83,Outputs!$H:$L,3,FALSE),"")</f>
        <v/>
      </c>
      <c r="P83" s="256">
        <f ca="1">IF($A83=1,VLOOKUP($B83,Outputs!$N:$R,3,FALSE),"")</f>
        <v>38.821349779813225</v>
      </c>
      <c r="Q83" s="256" t="str">
        <f>IF($A83=0,VLOOKUP($B83,Outputs!$N:$R,3,FALSE),"")</f>
        <v/>
      </c>
      <c r="R83" s="256">
        <f ca="1">IF($A83=1,VLOOKUP($B83,Outputs!$T:$X,3,FALSE),"")</f>
        <v>30.190701134946647</v>
      </c>
      <c r="S83" s="256" t="str">
        <f>IF($A83=0,VLOOKUP($B83,Outputs!$T:$X,3,FALSE),"")</f>
        <v/>
      </c>
    </row>
    <row r="84" spans="1:19" x14ac:dyDescent="0.25">
      <c r="A84">
        <f>IF(VLOOKUP(B84,TOCA_current!C:AH,32,FALSE)=0,0,1)</f>
        <v>1</v>
      </c>
      <c r="B84" t="s">
        <v>101</v>
      </c>
      <c r="C84" s="256">
        <f>IF(A84=1,VLOOKUP($B84,Outputs!$B:$F,2,FALSE),"")</f>
        <v>6.4826931454434744E-2</v>
      </c>
      <c r="D84" s="256" t="str">
        <f>IF(A84=0,VLOOKUP($B84,Outputs!$B:$F,2,FALSE),"")</f>
        <v/>
      </c>
      <c r="E84" s="264"/>
      <c r="F84" s="265">
        <f>IF(A84=1,VLOOKUP($B84,Outputs!$H:$L,2,FALSE),"")</f>
        <v>6.0138201403221458E-2</v>
      </c>
      <c r="G84" s="266" t="str">
        <f>IF(A84=0,VLOOKUP($B84,Outputs!$H:$L,2,FALSE),"")</f>
        <v/>
      </c>
      <c r="H84" s="256">
        <f ca="1">IF($A84=1,VLOOKUP($B84,Outputs!$N:$R,2,FALSE),"")</f>
        <v>7.6256842378771061E-2</v>
      </c>
      <c r="I84" s="256" t="str">
        <f>IF($A84=0,VLOOKUP($B84,Outputs!$N:$R,2,FALSE),"")</f>
        <v/>
      </c>
      <c r="J84" s="259">
        <f ca="1">VLOOKUP($B84,Outputs!$T:$X,2,FALSE)</f>
        <v>7.5405181845768623E-2</v>
      </c>
      <c r="K84" s="259">
        <f>+VLOOKUP(B84,Outputs!Z:AA,2,FALSE)</f>
        <v>5.9898001356358366E-2</v>
      </c>
      <c r="L84" s="256">
        <f>IF($A84=1,VLOOKUP($B84,Outputs!$B:$F,3,FALSE),"")</f>
        <v>37.666704212127605</v>
      </c>
      <c r="M84" s="256" t="str">
        <f>IF($A84=0,VLOOKUP($B84,Outputs!$B:$F,3,FALSE),"")</f>
        <v/>
      </c>
      <c r="N84" s="256">
        <f>IF($A84=1,VLOOKUP($B84,Outputs!$H:$L,3,FALSE),"")</f>
        <v>34.415965433330719</v>
      </c>
      <c r="O84" s="256" t="str">
        <f>IF($A84=0,VLOOKUP($B84,Outputs!$H:$L,3,FALSE),"")</f>
        <v/>
      </c>
      <c r="P84" s="256">
        <f ca="1">IF($A84=1,VLOOKUP($B84,Outputs!$N:$R,3,FALSE),"")</f>
        <v>38.806807532341416</v>
      </c>
      <c r="Q84" s="256" t="str">
        <f>IF($A84=0,VLOOKUP($B84,Outputs!$N:$R,3,FALSE),"")</f>
        <v/>
      </c>
      <c r="R84" s="256">
        <f ca="1">IF($A84=1,VLOOKUP($B84,Outputs!$T:$X,3,FALSE),"")</f>
        <v>34.35536200830883</v>
      </c>
      <c r="S84" s="256" t="str">
        <f>IF($A84=0,VLOOKUP($B84,Outputs!$T:$X,3,FALSE),"")</f>
        <v/>
      </c>
    </row>
    <row r="85" spans="1:19" x14ac:dyDescent="0.25">
      <c r="A85">
        <f>IF(VLOOKUP(B85,TOCA_current!C:AH,32,FALSE)=0,0,1)</f>
        <v>0</v>
      </c>
      <c r="B85" t="s">
        <v>90</v>
      </c>
      <c r="C85" s="256" t="str">
        <f>IF(A85=1,VLOOKUP($B85,Outputs!$B:$F,2,FALSE),"")</f>
        <v/>
      </c>
      <c r="D85" s="256">
        <f>IF(A85=0,VLOOKUP($B85,Outputs!$B:$F,2,FALSE),"")</f>
        <v>5.0899192514464842E-2</v>
      </c>
      <c r="E85" s="264"/>
      <c r="F85" s="265" t="str">
        <f>IF(A85=1,VLOOKUP($B85,Outputs!$H:$L,2,FALSE),"")</f>
        <v/>
      </c>
      <c r="G85" s="266">
        <f>IF(A85=0,VLOOKUP($B85,Outputs!$H:$L,2,FALSE),"")</f>
        <v>5.0899192514464842E-2</v>
      </c>
      <c r="H85" s="256" t="str">
        <f>IF($A85=1,VLOOKUP($B85,Outputs!$N:$R,2,FALSE),"")</f>
        <v/>
      </c>
      <c r="I85" s="256">
        <f ca="1">IF($A85=0,VLOOKUP($B85,Outputs!$N:$R,2,FALSE),"")</f>
        <v>7.3486857750538759E-2</v>
      </c>
      <c r="J85" s="259">
        <f ca="1">VLOOKUP($B85,Outputs!$T:$X,2,FALSE)</f>
        <v>7.4468896265043355E-2</v>
      </c>
      <c r="K85" s="259">
        <f>+VLOOKUP(B85,Outputs!Z:AA,2,FALSE)</f>
        <v>7.901347808681547E-2</v>
      </c>
      <c r="L85" s="256" t="str">
        <f>IF($A85=1,VLOOKUP($B85,Outputs!$B:$F,3,FALSE),"")</f>
        <v/>
      </c>
      <c r="M85" s="256">
        <f>IF($A85=0,VLOOKUP($B85,Outputs!$B:$F,3,FALSE),"")</f>
        <v>34.395033297103815</v>
      </c>
      <c r="N85" s="256" t="str">
        <f>IF($A85=1,VLOOKUP($B85,Outputs!$H:$L,3,FALSE),"")</f>
        <v/>
      </c>
      <c r="O85" s="256">
        <f>IF($A85=0,VLOOKUP($B85,Outputs!$H:$L,3,FALSE),"")</f>
        <v>34.395033297103815</v>
      </c>
      <c r="P85" s="256" t="str">
        <f>IF($A85=1,VLOOKUP($B85,Outputs!$N:$R,3,FALSE),"")</f>
        <v/>
      </c>
      <c r="Q85" s="256">
        <f ca="1">IF($A85=0,VLOOKUP($B85,Outputs!$N:$R,3,FALSE),"")</f>
        <v>33.72383173489105</v>
      </c>
      <c r="R85" s="256" t="str">
        <f>IF($A85=1,VLOOKUP($B85,Outputs!$T:$X,3,FALSE),"")</f>
        <v/>
      </c>
      <c r="S85" s="256">
        <f ca="1">IF($A85=0,VLOOKUP($B85,Outputs!$T:$X,3,FALSE),"")</f>
        <v>34.01313395417661</v>
      </c>
    </row>
    <row r="86" spans="1:19" x14ac:dyDescent="0.25">
      <c r="A86">
        <f>IF(VLOOKUP(B86,TOCA_current!C:AH,32,FALSE)=0,0,1)</f>
        <v>0</v>
      </c>
      <c r="B86" t="s">
        <v>52</v>
      </c>
      <c r="C86" s="256" t="str">
        <f>IF(A86=1,VLOOKUP($B86,Outputs!$B:$F,2,FALSE),"")</f>
        <v/>
      </c>
      <c r="D86" s="256">
        <f>IF(A86=0,VLOOKUP($B86,Outputs!$B:$F,2,FALSE),"")</f>
        <v>9.9523295359511099E-2</v>
      </c>
      <c r="E86" s="264"/>
      <c r="F86" s="265" t="str">
        <f>IF(A86=1,VLOOKUP($B86,Outputs!$H:$L,2,FALSE),"")</f>
        <v/>
      </c>
      <c r="G86" s="266">
        <f>IF(A86=0,VLOOKUP($B86,Outputs!$H:$L,2,FALSE),"")</f>
        <v>9.9523295359511099E-2</v>
      </c>
      <c r="H86" s="256" t="str">
        <f>IF($A86=1,VLOOKUP($B86,Outputs!$N:$R,2,FALSE),"")</f>
        <v/>
      </c>
      <c r="I86" s="256">
        <f ca="1">IF($A86=0,VLOOKUP($B86,Outputs!$N:$R,2,FALSE),"")</f>
        <v>6.3009937078863931E-2</v>
      </c>
      <c r="J86" s="259">
        <f ca="1">VLOOKUP($B86,Outputs!$T:$X,2,FALSE)</f>
        <v>6.413825703046272E-2</v>
      </c>
      <c r="K86" s="259">
        <f>+VLOOKUP(B86,Outputs!Z:AA,2,FALSE)</f>
        <v>0.114738165761058</v>
      </c>
      <c r="L86" s="256" t="str">
        <f>IF($A86=1,VLOOKUP($B86,Outputs!$B:$F,3,FALSE),"")</f>
        <v/>
      </c>
      <c r="M86" s="256">
        <f>IF($A86=0,VLOOKUP($B86,Outputs!$B:$F,3,FALSE),"")</f>
        <v>29.182923100520121</v>
      </c>
      <c r="N86" s="256" t="str">
        <f>IF($A86=1,VLOOKUP($B86,Outputs!$H:$L,3,FALSE),"")</f>
        <v/>
      </c>
      <c r="O86" s="256">
        <f>IF($A86=0,VLOOKUP($B86,Outputs!$H:$L,3,FALSE),"")</f>
        <v>29.182923100520121</v>
      </c>
      <c r="P86" s="256" t="str">
        <f>IF($A86=1,VLOOKUP($B86,Outputs!$N:$R,3,FALSE),"")</f>
        <v/>
      </c>
      <c r="Q86" s="256">
        <f ca="1">IF($A86=0,VLOOKUP($B86,Outputs!$N:$R,3,FALSE),"")</f>
        <v>36.497825024678676</v>
      </c>
      <c r="R86" s="256" t="str">
        <f>IF($A86=1,VLOOKUP($B86,Outputs!$T:$X,3,FALSE),"")</f>
        <v/>
      </c>
      <c r="S86" s="256">
        <f ca="1">IF($A86=0,VLOOKUP($B86,Outputs!$T:$X,3,FALSE),"")</f>
        <v>29.577713602510975</v>
      </c>
    </row>
    <row r="87" spans="1:19" x14ac:dyDescent="0.25">
      <c r="A87">
        <f>IF(VLOOKUP(B87,TOCA_current!C:AH,32,FALSE)=0,0,1)</f>
        <v>0</v>
      </c>
      <c r="B87" t="s">
        <v>109</v>
      </c>
      <c r="C87" s="256" t="str">
        <f>IF(A87=1,VLOOKUP($B87,Outputs!$B:$F,2,FALSE),"")</f>
        <v/>
      </c>
      <c r="D87" s="256">
        <f>IF(A87=0,VLOOKUP($B87,Outputs!$B:$F,2,FALSE),"")</f>
        <v>6.4732409714750139E-2</v>
      </c>
      <c r="E87" s="264"/>
      <c r="F87" s="265" t="str">
        <f>IF(A87=1,VLOOKUP($B87,Outputs!$H:$L,2,FALSE),"")</f>
        <v/>
      </c>
      <c r="G87" s="266">
        <f>IF(A87=0,VLOOKUP($B87,Outputs!$H:$L,2,FALSE),"")</f>
        <v>6.4732409714750139E-2</v>
      </c>
      <c r="H87" s="256" t="str">
        <f>IF($A87=1,VLOOKUP($B87,Outputs!$N:$R,2,FALSE),"")</f>
        <v/>
      </c>
      <c r="I87" s="256">
        <f ca="1">IF($A87=0,VLOOKUP($B87,Outputs!$N:$R,2,FALSE),"")</f>
        <v>8.0855569939425331E-2</v>
      </c>
      <c r="J87" s="259">
        <f ca="1">VLOOKUP($B87,Outputs!$T:$X,2,FALSE)</f>
        <v>7.887552054782053E-2</v>
      </c>
      <c r="K87" s="259">
        <f>+VLOOKUP(B87,Outputs!Z:AA,2,FALSE)</f>
        <v>6.0247339691209101E-2</v>
      </c>
      <c r="L87" s="256" t="str">
        <f>IF($A87=1,VLOOKUP($B87,Outputs!$B:$F,3,FALSE),"")</f>
        <v/>
      </c>
      <c r="M87" s="256">
        <f>IF($A87=0,VLOOKUP($B87,Outputs!$B:$F,3,FALSE),"")</f>
        <v>36.663128636723378</v>
      </c>
      <c r="N87" s="256" t="str">
        <f>IF($A87=1,VLOOKUP($B87,Outputs!$H:$L,3,FALSE),"")</f>
        <v/>
      </c>
      <c r="O87" s="256">
        <f>IF($A87=0,VLOOKUP($B87,Outputs!$H:$L,3,FALSE),"")</f>
        <v>36.663128636723378</v>
      </c>
      <c r="P87" s="256" t="str">
        <f>IF($A87=1,VLOOKUP($B87,Outputs!$N:$R,3,FALSE),"")</f>
        <v/>
      </c>
      <c r="Q87" s="256">
        <f ca="1">IF($A87=0,VLOOKUP($B87,Outputs!$N:$R,3,FALSE),"")</f>
        <v>34.367045899466994</v>
      </c>
      <c r="R87" s="256" t="str">
        <f>IF($A87=1,VLOOKUP($B87,Outputs!$T:$X,3,FALSE),"")</f>
        <v/>
      </c>
      <c r="S87" s="256">
        <f ca="1">IF($A87=0,VLOOKUP($B87,Outputs!$T:$X,3,FALSE),"")</f>
        <v>36.343170545994596</v>
      </c>
    </row>
    <row r="88" spans="1:19" x14ac:dyDescent="0.25">
      <c r="A88">
        <f>IF(VLOOKUP(B88,TOCA_current!C:AH,32,FALSE)=0,0,1)</f>
        <v>0</v>
      </c>
      <c r="B88" t="s">
        <v>140</v>
      </c>
      <c r="C88" s="256" t="str">
        <f>IF(A88=1,VLOOKUP($B88,Outputs!$B:$F,2,FALSE),"")</f>
        <v/>
      </c>
      <c r="D88" s="256">
        <f>IF(A88=0,VLOOKUP($B88,Outputs!$B:$F,2,FALSE),"")</f>
        <v>5.6082488910493611E-2</v>
      </c>
      <c r="E88" s="264"/>
      <c r="F88" s="265" t="str">
        <f>IF(A88=1,VLOOKUP($B88,Outputs!$H:$L,2,FALSE),"")</f>
        <v/>
      </c>
      <c r="G88" s="266">
        <f>IF(A88=0,VLOOKUP($B88,Outputs!$H:$L,2,FALSE),"")</f>
        <v>5.6082488910493611E-2</v>
      </c>
      <c r="H88" s="256" t="str">
        <f>IF($A88=1,VLOOKUP($B88,Outputs!$N:$R,2,FALSE),"")</f>
        <v/>
      </c>
      <c r="I88" s="256">
        <f ca="1">IF($A88=0,VLOOKUP($B88,Outputs!$N:$R,2,FALSE),"")</f>
        <v>8.0020001161317467E-2</v>
      </c>
      <c r="J88" s="259">
        <f ca="1">VLOOKUP($B88,Outputs!$T:$X,2,FALSE)</f>
        <v>7.7827584505809289E-2</v>
      </c>
      <c r="K88" s="259">
        <f>+VLOOKUP(B88,Outputs!Z:AA,2,FALSE)</f>
        <v>0</v>
      </c>
      <c r="L88" s="256" t="str">
        <f>IF($A88=1,VLOOKUP($B88,Outputs!$B:$F,3,FALSE),"")</f>
        <v/>
      </c>
      <c r="M88" s="256">
        <f>IF($A88=0,VLOOKUP($B88,Outputs!$B:$F,3,FALSE),"")</f>
        <v>36.977727111650339</v>
      </c>
      <c r="N88" s="256" t="str">
        <f>IF($A88=1,VLOOKUP($B88,Outputs!$H:$L,3,FALSE),"")</f>
        <v/>
      </c>
      <c r="O88" s="256">
        <f>IF($A88=0,VLOOKUP($B88,Outputs!$H:$L,3,FALSE),"")</f>
        <v>36.977727111650339</v>
      </c>
      <c r="P88" s="256" t="str">
        <f>IF($A88=1,VLOOKUP($B88,Outputs!$N:$R,3,FALSE),"")</f>
        <v/>
      </c>
      <c r="Q88" s="256">
        <f ca="1">IF($A88=0,VLOOKUP($B88,Outputs!$N:$R,3,FALSE),"")</f>
        <v>34.692336314595082</v>
      </c>
      <c r="R88" s="256" t="str">
        <f>IF($A88=1,VLOOKUP($B88,Outputs!$T:$X,3,FALSE),"")</f>
        <v/>
      </c>
      <c r="S88" s="256">
        <f ca="1">IF($A88=0,VLOOKUP($B88,Outputs!$T:$X,3,FALSE),"")</f>
        <v>36.792715813720427</v>
      </c>
    </row>
    <row r="89" spans="1:19" x14ac:dyDescent="0.25">
      <c r="A89">
        <f>IF(VLOOKUP(B89,TOCA_current!C:AH,32,FALSE)=0,0,1)</f>
        <v>0</v>
      </c>
      <c r="B89" t="s">
        <v>89</v>
      </c>
      <c r="C89" s="256" t="str">
        <f>IF(A89=1,VLOOKUP($B89,Outputs!$B:$F,2,FALSE),"")</f>
        <v/>
      </c>
      <c r="D89" s="256">
        <f>IF(A89=0,VLOOKUP($B89,Outputs!$B:$F,2,FALSE),"")</f>
        <v>6.2748145306958936E-2</v>
      </c>
      <c r="E89" s="264"/>
      <c r="F89" s="265" t="str">
        <f>IF(A89=1,VLOOKUP($B89,Outputs!$H:$L,2,FALSE),"")</f>
        <v/>
      </c>
      <c r="G89" s="266">
        <f>IF(A89=0,VLOOKUP($B89,Outputs!$H:$L,2,FALSE),"")</f>
        <v>6.2748145306958936E-2</v>
      </c>
      <c r="H89" s="256" t="str">
        <f>IF($A89=1,VLOOKUP($B89,Outputs!$N:$R,2,FALSE),"")</f>
        <v/>
      </c>
      <c r="I89" s="256">
        <f ca="1">IF($A89=0,VLOOKUP($B89,Outputs!$N:$R,2,FALSE),"")</f>
        <v>6.863170151992426E-2</v>
      </c>
      <c r="J89" s="259">
        <f ca="1">VLOOKUP($B89,Outputs!$T:$X,2,FALSE)</f>
        <v>6.9825517946379756E-2</v>
      </c>
      <c r="K89" s="259">
        <f>+VLOOKUP(B89,Outputs!Z:AA,2,FALSE)</f>
        <v>6.5147833218063056E-2</v>
      </c>
      <c r="L89" s="256" t="str">
        <f>IF($A89=1,VLOOKUP($B89,Outputs!$B:$F,3,FALSE),"")</f>
        <v/>
      </c>
      <c r="M89" s="256">
        <f>IF($A89=0,VLOOKUP($B89,Outputs!$B:$F,3,FALSE),"")</f>
        <v>32.730443371089876</v>
      </c>
      <c r="N89" s="256" t="str">
        <f>IF($A89=1,VLOOKUP($B89,Outputs!$H:$L,3,FALSE),"")</f>
        <v/>
      </c>
      <c r="O89" s="256">
        <f>IF($A89=0,VLOOKUP($B89,Outputs!$H:$L,3,FALSE),"")</f>
        <v>32.730443371089876</v>
      </c>
      <c r="P89" s="256" t="str">
        <f>IF($A89=1,VLOOKUP($B89,Outputs!$N:$R,3,FALSE),"")</f>
        <v/>
      </c>
      <c r="Q89" s="256">
        <f ca="1">IF($A89=0,VLOOKUP($B89,Outputs!$N:$R,3,FALSE),"")</f>
        <v>38.031671518874653</v>
      </c>
      <c r="R89" s="256" t="str">
        <f>IF($A89=1,VLOOKUP($B89,Outputs!$T:$X,3,FALSE),"")</f>
        <v/>
      </c>
      <c r="S89" s="256">
        <f ca="1">IF($A89=0,VLOOKUP($B89,Outputs!$T:$X,3,FALSE),"")</f>
        <v>32.67727126982254</v>
      </c>
    </row>
    <row r="90" spans="1:19" x14ac:dyDescent="0.25">
      <c r="A90">
        <f>IF(VLOOKUP(B90,TOCA_current!C:AH,32,FALSE)=0,0,1)</f>
        <v>1</v>
      </c>
      <c r="B90" t="s">
        <v>98</v>
      </c>
      <c r="C90" s="256">
        <f>IF(A90=1,VLOOKUP($B90,Outputs!$B:$F,2,FALSE),"")</f>
        <v>5.7796428954397294E-2</v>
      </c>
      <c r="D90" s="256" t="str">
        <f>IF(A90=0,VLOOKUP($B90,Outputs!$B:$F,2,FALSE),"")</f>
        <v/>
      </c>
      <c r="E90" s="264"/>
      <c r="F90" s="265">
        <f>IF(A90=1,VLOOKUP($B90,Outputs!$H:$L,2,FALSE),"")</f>
        <v>2.2021866578882054E-2</v>
      </c>
      <c r="G90" s="266" t="str">
        <f>IF(A90=0,VLOOKUP($B90,Outputs!$H:$L,2,FALSE),"")</f>
        <v/>
      </c>
      <c r="H90" s="256">
        <f ca="1">IF($A90=1,VLOOKUP($B90,Outputs!$N:$R,2,FALSE),"")</f>
        <v>5.3536001046867732E-2</v>
      </c>
      <c r="I90" s="256" t="str">
        <f>IF($A90=0,VLOOKUP($B90,Outputs!$N:$R,2,FALSE),"")</f>
        <v/>
      </c>
      <c r="J90" s="259">
        <f ca="1">VLOOKUP($B90,Outputs!$T:$X,2,FALSE)</f>
        <v>4.9160840612123856E-2</v>
      </c>
      <c r="K90" s="259">
        <f>+VLOOKUP(B90,Outputs!Z:AA,2,FALSE)</f>
        <v>2.2017784985481903E-2</v>
      </c>
      <c r="L90" s="256">
        <f>IF($A90=1,VLOOKUP($B90,Outputs!$B:$F,3,FALSE),"")</f>
        <v>36.193527890745088</v>
      </c>
      <c r="M90" s="256" t="str">
        <f>IF($A90=0,VLOOKUP($B90,Outputs!$B:$F,3,FALSE),"")</f>
        <v/>
      </c>
      <c r="N90" s="256">
        <f>IF($A90=1,VLOOKUP($B90,Outputs!$H:$L,3,FALSE),"")</f>
        <v>30.998853851620158</v>
      </c>
      <c r="O90" s="256" t="str">
        <f>IF($A90=0,VLOOKUP($B90,Outputs!$H:$L,3,FALSE),"")</f>
        <v/>
      </c>
      <c r="P90" s="256">
        <f ca="1">IF($A90=1,VLOOKUP($B90,Outputs!$N:$R,3,FALSE),"")</f>
        <v>29.470644431954266</v>
      </c>
      <c r="Q90" s="256" t="str">
        <f>IF($A90=0,VLOOKUP($B90,Outputs!$N:$R,3,FALSE),"")</f>
        <v/>
      </c>
      <c r="R90" s="256">
        <f ca="1">IF($A90=1,VLOOKUP($B90,Outputs!$T:$X,3,FALSE),"")</f>
        <v>30.683495399551273</v>
      </c>
      <c r="S90" s="256" t="str">
        <f>IF($A90=0,VLOOKUP($B90,Outputs!$T:$X,3,FALSE),"")</f>
        <v/>
      </c>
    </row>
    <row r="91" spans="1:19" x14ac:dyDescent="0.25">
      <c r="A91">
        <f>IF(VLOOKUP(B91,TOCA_current!C:AH,32,FALSE)=0,0,1)</f>
        <v>0</v>
      </c>
      <c r="B91" t="s">
        <v>80</v>
      </c>
      <c r="C91" s="256" t="str">
        <f>IF(A91=1,VLOOKUP($B91,Outputs!$B:$F,2,FALSE),"")</f>
        <v/>
      </c>
      <c r="D91" s="256">
        <f>IF(A91=0,VLOOKUP($B91,Outputs!$B:$F,2,FALSE),"")</f>
        <v>6.2701559456000089E-2</v>
      </c>
      <c r="E91" s="264"/>
      <c r="F91" s="265" t="str">
        <f>IF(A91=1,VLOOKUP($B91,Outputs!$H:$L,2,FALSE),"")</f>
        <v/>
      </c>
      <c r="G91" s="266">
        <f>IF(A91=0,VLOOKUP($B91,Outputs!$H:$L,2,FALSE),"")</f>
        <v>6.2701559456000089E-2</v>
      </c>
      <c r="H91" s="256" t="str">
        <f>IF($A91=1,VLOOKUP($B91,Outputs!$N:$R,2,FALSE),"")</f>
        <v/>
      </c>
      <c r="I91" s="256">
        <f ca="1">IF($A91=0,VLOOKUP($B91,Outputs!$N:$R,2,FALSE),"")</f>
        <v>7.3135616021083649E-2</v>
      </c>
      <c r="J91" s="259">
        <f ca="1">VLOOKUP($B91,Outputs!$T:$X,2,FALSE)</f>
        <v>7.4078401710682154E-2</v>
      </c>
      <c r="K91" s="259">
        <f>+VLOOKUP(B91,Outputs!Z:AA,2,FALSE)</f>
        <v>8.3972887737509216E-2</v>
      </c>
      <c r="L91" s="256" t="str">
        <f>IF($A91=1,VLOOKUP($B91,Outputs!$B:$F,3,FALSE),"")</f>
        <v/>
      </c>
      <c r="M91" s="256">
        <f>IF($A91=0,VLOOKUP($B91,Outputs!$B:$F,3,FALSE),"")</f>
        <v>34.453996705236761</v>
      </c>
      <c r="N91" s="256" t="str">
        <f>IF($A91=1,VLOOKUP($B91,Outputs!$H:$L,3,FALSE),"")</f>
        <v/>
      </c>
      <c r="O91" s="256">
        <f>IF($A91=0,VLOOKUP($B91,Outputs!$H:$L,3,FALSE),"")</f>
        <v>34.453996705236761</v>
      </c>
      <c r="P91" s="256" t="str">
        <f>IF($A91=1,VLOOKUP($B91,Outputs!$N:$R,3,FALSE),"")</f>
        <v/>
      </c>
      <c r="Q91" s="256">
        <f ca="1">IF($A91=0,VLOOKUP($B91,Outputs!$N:$R,3,FALSE),"")</f>
        <v>30.978896868080589</v>
      </c>
      <c r="R91" s="256" t="str">
        <f>IF($A91=1,VLOOKUP($B91,Outputs!$T:$X,3,FALSE),"")</f>
        <v/>
      </c>
      <c r="S91" s="256">
        <f ca="1">IF($A91=0,VLOOKUP($B91,Outputs!$T:$X,3,FALSE),"")</f>
        <v>34.150868944096047</v>
      </c>
    </row>
    <row r="92" spans="1:19" x14ac:dyDescent="0.25">
      <c r="A92">
        <f>IF(VLOOKUP(B92,TOCA_current!C:AH,32,FALSE)=0,0,1)</f>
        <v>1</v>
      </c>
      <c r="B92" t="s">
        <v>61</v>
      </c>
      <c r="C92" s="256">
        <f>IF(A92=1,VLOOKUP($B92,Outputs!$B:$F,2,FALSE),"")</f>
        <v>6.3816320372310109E-2</v>
      </c>
      <c r="D92" s="256" t="str">
        <f>IF(A92=0,VLOOKUP($B92,Outputs!$B:$F,2,FALSE),"")</f>
        <v/>
      </c>
      <c r="E92" s="264"/>
      <c r="F92" s="265">
        <f>IF(A92=1,VLOOKUP($B92,Outputs!$H:$L,2,FALSE),"")</f>
        <v>6.2395530510001018E-2</v>
      </c>
      <c r="G92" s="266" t="str">
        <f>IF(A92=0,VLOOKUP($B92,Outputs!$H:$L,2,FALSE),"")</f>
        <v/>
      </c>
      <c r="H92" s="256">
        <f ca="1">IF($A92=1,VLOOKUP($B92,Outputs!$N:$R,2,FALSE),"")</f>
        <v>6.8462023537869454E-2</v>
      </c>
      <c r="I92" s="256" t="str">
        <f>IF($A92=0,VLOOKUP($B92,Outputs!$N:$R,2,FALSE),"")</f>
        <v/>
      </c>
      <c r="J92" s="259">
        <f ca="1">VLOOKUP($B92,Outputs!$T:$X,2,FALSE)</f>
        <v>6.9233479521801408E-2</v>
      </c>
      <c r="K92" s="259">
        <f>+VLOOKUP(B92,Outputs!Z:AA,2,FALSE)</f>
        <v>6.1477715008816824E-2</v>
      </c>
      <c r="L92" s="256">
        <f>IF($A92=1,VLOOKUP($B92,Outputs!$B:$F,3,FALSE),"")</f>
        <v>35.81931224910069</v>
      </c>
      <c r="M92" s="256" t="str">
        <f>IF($A92=0,VLOOKUP($B92,Outputs!$B:$F,3,FALSE),"")</f>
        <v/>
      </c>
      <c r="N92" s="256">
        <f>IF($A92=1,VLOOKUP($B92,Outputs!$H:$L,3,FALSE),"")</f>
        <v>32.76593428795384</v>
      </c>
      <c r="O92" s="256" t="str">
        <f>IF($A92=0,VLOOKUP($B92,Outputs!$H:$L,3,FALSE),"")</f>
        <v/>
      </c>
      <c r="P92" s="256">
        <f ca="1">IF($A92=1,VLOOKUP($B92,Outputs!$N:$R,3,FALSE),"")</f>
        <v>34.743248389871745</v>
      </c>
      <c r="Q92" s="256" t="str">
        <f>IF($A92=0,VLOOKUP($B92,Outputs!$N:$R,3,FALSE),"")</f>
        <v/>
      </c>
      <c r="R92" s="256">
        <f ca="1">IF($A92=1,VLOOKUP($B92,Outputs!$T:$X,3,FALSE),"")</f>
        <v>32.647155460617917</v>
      </c>
      <c r="S92" s="256" t="str">
        <f>IF($A92=0,VLOOKUP($B92,Outputs!$T:$X,3,FALSE),"")</f>
        <v/>
      </c>
    </row>
    <row r="93" spans="1:19" x14ac:dyDescent="0.25">
      <c r="A93">
        <f>IF(VLOOKUP(B93,TOCA_current!C:AH,32,FALSE)=0,0,1)</f>
        <v>0</v>
      </c>
      <c r="B93" t="s">
        <v>51</v>
      </c>
      <c r="C93" s="256" t="str">
        <f>IF(A93=1,VLOOKUP($B93,Outputs!$B:$F,2,FALSE),"")</f>
        <v/>
      </c>
      <c r="D93" s="256">
        <f>IF(A93=0,VLOOKUP($B93,Outputs!$B:$F,2,FALSE),"")</f>
        <v>6.8124265976029941E-2</v>
      </c>
      <c r="E93" s="264"/>
      <c r="F93" s="265" t="str">
        <f>IF(A93=1,VLOOKUP($B93,Outputs!$H:$L,2,FALSE),"")</f>
        <v/>
      </c>
      <c r="G93" s="266">
        <f>IF(A93=0,VLOOKUP($B93,Outputs!$H:$L,2,FALSE),"")</f>
        <v>6.8124265976029941E-2</v>
      </c>
      <c r="H93" s="256" t="str">
        <f>IF($A93=1,VLOOKUP($B93,Outputs!$N:$R,2,FALSE),"")</f>
        <v/>
      </c>
      <c r="I93" s="256">
        <f ca="1">IF($A93=0,VLOOKUP($B93,Outputs!$N:$R,2,FALSE),"")</f>
        <v>7.9821719721328677E-2</v>
      </c>
      <c r="J93" s="259">
        <f ca="1">VLOOKUP($B93,Outputs!$T:$X,2,FALSE)</f>
        <v>7.7302460200250125E-2</v>
      </c>
      <c r="K93" s="259">
        <f>+VLOOKUP(B93,Outputs!Z:AA,2,FALSE)</f>
        <v>5.736519795131656E-2</v>
      </c>
      <c r="L93" s="256" t="str">
        <f>IF($A93=1,VLOOKUP($B93,Outputs!$B:$F,3,FALSE),"")</f>
        <v/>
      </c>
      <c r="M93" s="256">
        <f>IF($A93=0,VLOOKUP($B93,Outputs!$B:$F,3,FALSE),"")</f>
        <v>36.877974701326963</v>
      </c>
      <c r="N93" s="256" t="str">
        <f>IF($A93=1,VLOOKUP($B93,Outputs!$H:$L,3,FALSE),"")</f>
        <v/>
      </c>
      <c r="O93" s="256">
        <f>IF($A93=0,VLOOKUP($B93,Outputs!$H:$L,3,FALSE),"")</f>
        <v>36.877974701326963</v>
      </c>
      <c r="P93" s="256" t="str">
        <f>IF($A93=1,VLOOKUP($B93,Outputs!$N:$R,3,FALSE),"")</f>
        <v/>
      </c>
      <c r="Q93" s="256">
        <f ca="1">IF($A93=0,VLOOKUP($B93,Outputs!$N:$R,3,FALSE),"")</f>
        <v>36.343185727870278</v>
      </c>
      <c r="R93" s="256" t="str">
        <f>IF($A93=1,VLOOKUP($B93,Outputs!$T:$X,3,FALSE),"")</f>
        <v/>
      </c>
      <c r="S93" s="256">
        <f ca="1">IF($A93=0,VLOOKUP($B93,Outputs!$T:$X,3,FALSE),"")</f>
        <v>36.647897897694676</v>
      </c>
    </row>
    <row r="94" spans="1:19" x14ac:dyDescent="0.25">
      <c r="A94">
        <f>IF(VLOOKUP(B94,TOCA_current!C:AH,32,FALSE)=0,0,1)</f>
        <v>0</v>
      </c>
      <c r="B94" t="s">
        <v>12</v>
      </c>
      <c r="C94" s="256" t="str">
        <f>IF(A94=1,VLOOKUP($B94,Outputs!$B:$F,2,FALSE),"")</f>
        <v/>
      </c>
      <c r="D94" s="256">
        <f>IF(A94=0,VLOOKUP($B94,Outputs!$B:$F,2,FALSE),"")</f>
        <v>0.10428127315584224</v>
      </c>
      <c r="E94" s="264"/>
      <c r="F94" s="265" t="str">
        <f>IF(A94=1,VLOOKUP($B94,Outputs!$H:$L,2,FALSE),"")</f>
        <v/>
      </c>
      <c r="G94" s="266">
        <f>IF(A94=0,VLOOKUP($B94,Outputs!$H:$L,2,FALSE),"")</f>
        <v>0.10428127315584224</v>
      </c>
      <c r="H94" s="256" t="str">
        <f>IF($A94=1,VLOOKUP($B94,Outputs!$N:$R,2,FALSE),"")</f>
        <v/>
      </c>
      <c r="I94" s="256">
        <f ca="1">IF($A94=0,VLOOKUP($B94,Outputs!$N:$R,2,FALSE),"")</f>
        <v>5.4410433289872939E-2</v>
      </c>
      <c r="J94" s="259">
        <f ca="1">VLOOKUP($B94,Outputs!$T:$X,2,FALSE)</f>
        <v>5.6997426158700099E-2</v>
      </c>
      <c r="K94" s="259">
        <f>+VLOOKUP(B94,Outputs!Z:AA,2,FALSE)</f>
        <v>8.8509113429106057E-2</v>
      </c>
      <c r="L94" s="256" t="str">
        <f>IF($A94=1,VLOOKUP($B94,Outputs!$B:$F,3,FALSE),"")</f>
        <v/>
      </c>
      <c r="M94" s="256">
        <f>IF($A94=0,VLOOKUP($B94,Outputs!$B:$F,3,FALSE),"")</f>
        <v>28.47547085320139</v>
      </c>
      <c r="N94" s="256" t="str">
        <f>IF($A94=1,VLOOKUP($B94,Outputs!$H:$L,3,FALSE),"")</f>
        <v/>
      </c>
      <c r="O94" s="256">
        <f>IF($A94=0,VLOOKUP($B94,Outputs!$H:$L,3,FALSE),"")</f>
        <v>28.47547085320139</v>
      </c>
      <c r="P94" s="256" t="str">
        <f>IF($A94=1,VLOOKUP($B94,Outputs!$N:$R,3,FALSE),"")</f>
        <v/>
      </c>
      <c r="Q94" s="256">
        <f ca="1">IF($A94=0,VLOOKUP($B94,Outputs!$N:$R,3,FALSE),"")</f>
        <v>26.007835299950305</v>
      </c>
      <c r="R94" s="256" t="str">
        <f>IF($A94=1,VLOOKUP($B94,Outputs!$T:$X,3,FALSE),"")</f>
        <v/>
      </c>
      <c r="S94" s="256">
        <f ca="1">IF($A94=0,VLOOKUP($B94,Outputs!$T:$X,3,FALSE),"")</f>
        <v>28.921789034836426</v>
      </c>
    </row>
    <row r="95" spans="1:19" x14ac:dyDescent="0.25">
      <c r="A95">
        <f>IF(VLOOKUP(B95,TOCA_current!C:AH,32,FALSE)=0,0,1)</f>
        <v>0</v>
      </c>
      <c r="B95" t="s">
        <v>95</v>
      </c>
      <c r="C95" s="256" t="str">
        <f>IF(A95=1,VLOOKUP($B95,Outputs!$B:$F,2,FALSE),"")</f>
        <v/>
      </c>
      <c r="D95" s="256">
        <f>IF(A95=0,VLOOKUP($B95,Outputs!$B:$F,2,FALSE),"")</f>
        <v>9.9777531033749867E-2</v>
      </c>
      <c r="E95" s="264"/>
      <c r="F95" s="265" t="str">
        <f>IF(A95=1,VLOOKUP($B95,Outputs!$H:$L,2,FALSE),"")</f>
        <v/>
      </c>
      <c r="G95" s="266">
        <f>IF(A95=0,VLOOKUP($B95,Outputs!$H:$L,2,FALSE),"")</f>
        <v>9.9777531033749867E-2</v>
      </c>
      <c r="H95" s="256" t="str">
        <f>IF($A95=1,VLOOKUP($B95,Outputs!$N:$R,2,FALSE),"")</f>
        <v/>
      </c>
      <c r="I95" s="256">
        <f ca="1">IF($A95=0,VLOOKUP($B95,Outputs!$N:$R,2,FALSE),"")</f>
        <v>7.857148431823946E-2</v>
      </c>
      <c r="J95" s="259">
        <f ca="1">VLOOKUP($B95,Outputs!$T:$X,2,FALSE)</f>
        <v>7.6605987891580699E-2</v>
      </c>
      <c r="K95" s="259">
        <f>+VLOOKUP(B95,Outputs!Z:AA,2,FALSE)</f>
        <v>7.7070804862879427E-2</v>
      </c>
      <c r="L95" s="256" t="str">
        <f>IF($A95=1,VLOOKUP($B95,Outputs!$B:$F,3,FALSE),"")</f>
        <v/>
      </c>
      <c r="M95" s="256">
        <f>IF($A95=0,VLOOKUP($B95,Outputs!$B:$F,3,FALSE),"")</f>
        <v>34.751112882299068</v>
      </c>
      <c r="N95" s="256" t="str">
        <f>IF($A95=1,VLOOKUP($B95,Outputs!$H:$L,3,FALSE),"")</f>
        <v/>
      </c>
      <c r="O95" s="256">
        <f>IF($A95=0,VLOOKUP($B95,Outputs!$H:$L,3,FALSE),"")</f>
        <v>34.751112882299068</v>
      </c>
      <c r="P95" s="256" t="str">
        <f>IF($A95=1,VLOOKUP($B95,Outputs!$N:$R,3,FALSE),"")</f>
        <v/>
      </c>
      <c r="Q95" s="256">
        <f ca="1">IF($A95=0,VLOOKUP($B95,Outputs!$N:$R,3,FALSE),"")</f>
        <v>33.48247899722881</v>
      </c>
      <c r="R95" s="256" t="str">
        <f>IF($A95=1,VLOOKUP($B95,Outputs!$T:$X,3,FALSE),"")</f>
        <v/>
      </c>
      <c r="S95" s="256">
        <f ca="1">IF($A95=0,VLOOKUP($B95,Outputs!$T:$X,3,FALSE),"")</f>
        <v>34.742679803251377</v>
      </c>
    </row>
    <row r="96" spans="1:19" x14ac:dyDescent="0.25">
      <c r="A96">
        <f>IF(VLOOKUP(B96,TOCA_current!C:AH,32,FALSE)=0,0,1)</f>
        <v>0</v>
      </c>
      <c r="B96" t="s">
        <v>11</v>
      </c>
      <c r="C96" s="256" t="str">
        <f>IF(A96=1,VLOOKUP($B96,Outputs!$B:$F,2,FALSE),"")</f>
        <v/>
      </c>
      <c r="D96" s="256">
        <f>IF(A96=0,VLOOKUP($B96,Outputs!$B:$F,2,FALSE),"")</f>
        <v>7.4856376041880113E-2</v>
      </c>
      <c r="E96" s="264"/>
      <c r="F96" s="265" t="str">
        <f>IF(A96=1,VLOOKUP($B96,Outputs!$H:$L,2,FALSE),"")</f>
        <v/>
      </c>
      <c r="G96" s="266">
        <f>IF(A96=0,VLOOKUP($B96,Outputs!$H:$L,2,FALSE),"")</f>
        <v>7.4856376041880113E-2</v>
      </c>
      <c r="H96" s="256" t="str">
        <f>IF($A96=1,VLOOKUP($B96,Outputs!$N:$R,2,FALSE),"")</f>
        <v/>
      </c>
      <c r="I96" s="256">
        <f ca="1">IF($A96=0,VLOOKUP($B96,Outputs!$N:$R,2,FALSE),"")</f>
        <v>6.849068437142547E-2</v>
      </c>
      <c r="J96" s="259">
        <f ca="1">VLOOKUP($B96,Outputs!$T:$X,2,FALSE)</f>
        <v>6.9262776259279069E-2</v>
      </c>
      <c r="K96" s="259">
        <f>+VLOOKUP(B96,Outputs!Z:AA,2,FALSE)</f>
        <v>7.9849195271882722E-2</v>
      </c>
      <c r="L96" s="256" t="str">
        <f>IF($A96=1,VLOOKUP($B96,Outputs!$B:$F,3,FALSE),"")</f>
        <v/>
      </c>
      <c r="M96" s="256">
        <f>IF($A96=0,VLOOKUP($B96,Outputs!$B:$F,3,FALSE),"")</f>
        <v>31.940558543610006</v>
      </c>
      <c r="N96" s="256" t="str">
        <f>IF($A96=1,VLOOKUP($B96,Outputs!$H:$L,3,FALSE),"")</f>
        <v/>
      </c>
      <c r="O96" s="256">
        <f>IF($A96=0,VLOOKUP($B96,Outputs!$H:$L,3,FALSE),"")</f>
        <v>31.940558543610006</v>
      </c>
      <c r="P96" s="256" t="str">
        <f>IF($A96=1,VLOOKUP($B96,Outputs!$N:$R,3,FALSE),"")</f>
        <v/>
      </c>
      <c r="Q96" s="256">
        <f ca="1">IF($A96=0,VLOOKUP($B96,Outputs!$N:$R,3,FALSE),"")</f>
        <v>37.048786477905431</v>
      </c>
      <c r="R96" s="256" t="str">
        <f>IF($A96=1,VLOOKUP($B96,Outputs!$T:$X,3,FALSE),"")</f>
        <v/>
      </c>
      <c r="S96" s="256">
        <f ca="1">IF($A96=0,VLOOKUP($B96,Outputs!$T:$X,3,FALSE),"")</f>
        <v>32.255316355576127</v>
      </c>
    </row>
    <row r="97" spans="1:19" x14ac:dyDescent="0.25">
      <c r="A97">
        <f>IF(VLOOKUP(B97,TOCA_current!C:AH,32,FALSE)=0,0,1)</f>
        <v>0</v>
      </c>
      <c r="B97" t="s">
        <v>104</v>
      </c>
      <c r="C97" s="256" t="str">
        <f>IF(A97=1,VLOOKUP($B97,Outputs!$B:$F,2,FALSE),"")</f>
        <v/>
      </c>
      <c r="D97" s="256">
        <f>IF(A97=0,VLOOKUP($B97,Outputs!$B:$F,2,FALSE),"")</f>
        <v>5.8254986061996306E-2</v>
      </c>
      <c r="E97" s="264"/>
      <c r="F97" s="265" t="str">
        <f>IF(A97=1,VLOOKUP($B97,Outputs!$H:$L,2,FALSE),"")</f>
        <v/>
      </c>
      <c r="G97" s="266">
        <f>IF(A97=0,VLOOKUP($B97,Outputs!$H:$L,2,FALSE),"")</f>
        <v>5.8254986061996306E-2</v>
      </c>
      <c r="H97" s="256" t="str">
        <f>IF($A97=1,VLOOKUP($B97,Outputs!$N:$R,2,FALSE),"")</f>
        <v/>
      </c>
      <c r="I97" s="256">
        <f ca="1">IF($A97=0,VLOOKUP($B97,Outputs!$N:$R,2,FALSE),"")</f>
        <v>7.3177934313827242E-2</v>
      </c>
      <c r="J97" s="259">
        <f ca="1">VLOOKUP($B97,Outputs!$T:$X,2,FALSE)</f>
        <v>7.4282083701403046E-2</v>
      </c>
      <c r="K97" s="259">
        <f>+VLOOKUP(B97,Outputs!Z:AA,2,FALSE)</f>
        <v>8.249923845371776E-2</v>
      </c>
      <c r="L97" s="256" t="str">
        <f>IF($A97=1,VLOOKUP($B97,Outputs!$B:$F,3,FALSE),"")</f>
        <v/>
      </c>
      <c r="M97" s="256">
        <f>IF($A97=0,VLOOKUP($B97,Outputs!$B:$F,3,FALSE),"")</f>
        <v>36.846264698401271</v>
      </c>
      <c r="N97" s="256" t="str">
        <f>IF($A97=1,VLOOKUP($B97,Outputs!$H:$L,3,FALSE),"")</f>
        <v/>
      </c>
      <c r="O97" s="256">
        <f>IF($A97=0,VLOOKUP($B97,Outputs!$H:$L,3,FALSE),"")</f>
        <v>36.846264698401271</v>
      </c>
      <c r="P97" s="256" t="str">
        <f>IF($A97=1,VLOOKUP($B97,Outputs!$N:$R,3,FALSE),"")</f>
        <v/>
      </c>
      <c r="Q97" s="256">
        <f ca="1">IF($A97=0,VLOOKUP($B97,Outputs!$N:$R,3,FALSE),"")</f>
        <v>35.264667965243916</v>
      </c>
      <c r="R97" s="256" t="str">
        <f>IF($A97=1,VLOOKUP($B97,Outputs!$T:$X,3,FALSE),"")</f>
        <v/>
      </c>
      <c r="S97" s="256">
        <f ca="1">IF($A97=0,VLOOKUP($B97,Outputs!$T:$X,3,FALSE),"")</f>
        <v>36.506322927589942</v>
      </c>
    </row>
    <row r="98" spans="1:19" x14ac:dyDescent="0.25">
      <c r="A98">
        <f>IF(VLOOKUP(B98,TOCA_current!C:AH,32,FALSE)=0,0,1)</f>
        <v>0</v>
      </c>
      <c r="B98" t="s">
        <v>100</v>
      </c>
      <c r="C98" s="256" t="str">
        <f>IF(A98=1,VLOOKUP($B98,Outputs!$B:$F,2,FALSE),"")</f>
        <v/>
      </c>
      <c r="D98" s="256">
        <f>IF(A98=0,VLOOKUP($B98,Outputs!$B:$F,2,FALSE),"")</f>
        <v>6.7042771743593077E-2</v>
      </c>
      <c r="E98" s="264"/>
      <c r="F98" s="265" t="str">
        <f>IF(A98=1,VLOOKUP($B98,Outputs!$H:$L,2,FALSE),"")</f>
        <v/>
      </c>
      <c r="G98" s="266">
        <f>IF(A98=0,VLOOKUP($B98,Outputs!$H:$L,2,FALSE),"")</f>
        <v>6.7042771743593077E-2</v>
      </c>
      <c r="H98" s="256" t="str">
        <f>IF($A98=1,VLOOKUP($B98,Outputs!$N:$R,2,FALSE),"")</f>
        <v/>
      </c>
      <c r="I98" s="256">
        <f ca="1">IF($A98=0,VLOOKUP($B98,Outputs!$N:$R,2,FALSE),"")</f>
        <v>7.9501905119651939E-2</v>
      </c>
      <c r="J98" s="259">
        <f ca="1">VLOOKUP($B98,Outputs!$T:$X,2,FALSE)</f>
        <v>7.6917379663450705E-2</v>
      </c>
      <c r="K98" s="259">
        <f>+VLOOKUP(B98,Outputs!Z:AA,2,FALSE)</f>
        <v>4.0856254003731163E-2</v>
      </c>
      <c r="L98" s="256" t="str">
        <f>IF($A98=1,VLOOKUP($B98,Outputs!$B:$F,3,FALSE),"")</f>
        <v/>
      </c>
      <c r="M98" s="256">
        <f>IF($A98=0,VLOOKUP($B98,Outputs!$B:$F,3,FALSE),"")</f>
        <v>33.124589063869706</v>
      </c>
      <c r="N98" s="256" t="str">
        <f>IF($A98=1,VLOOKUP($B98,Outputs!$H:$L,3,FALSE),"")</f>
        <v/>
      </c>
      <c r="O98" s="256">
        <f>IF($A98=0,VLOOKUP($B98,Outputs!$H:$L,3,FALSE),"")</f>
        <v>33.124589063869706</v>
      </c>
      <c r="P98" s="256" t="str">
        <f>IF($A98=1,VLOOKUP($B98,Outputs!$N:$R,3,FALSE),"")</f>
        <v/>
      </c>
      <c r="Q98" s="256">
        <f ca="1">IF($A98=0,VLOOKUP($B98,Outputs!$N:$R,3,FALSE),"")</f>
        <v>36.617075209219223</v>
      </c>
      <c r="R98" s="256" t="str">
        <f>IF($A98=1,VLOOKUP($B98,Outputs!$T:$X,3,FALSE),"")</f>
        <v/>
      </c>
      <c r="S98" s="256">
        <f ca="1">IF($A98=0,VLOOKUP($B98,Outputs!$T:$X,3,FALSE),"")</f>
        <v>33.158014401095286</v>
      </c>
    </row>
    <row r="99" spans="1:19" x14ac:dyDescent="0.25">
      <c r="A99">
        <f>IF(VLOOKUP(B99,TOCA_current!C:AH,32,FALSE)=0,0,1)</f>
        <v>0</v>
      </c>
      <c r="B99" t="s">
        <v>45</v>
      </c>
      <c r="C99" s="256" t="str">
        <f>IF(A99=1,VLOOKUP($B99,Outputs!$B:$F,2,FALSE),"")</f>
        <v/>
      </c>
      <c r="D99" s="256">
        <f>IF(A99=0,VLOOKUP($B99,Outputs!$B:$F,2,FALSE),"")</f>
        <v>5.1590765039805753E-2</v>
      </c>
      <c r="E99" s="264"/>
      <c r="F99" s="265" t="str">
        <f>IF(A99=1,VLOOKUP($B99,Outputs!$H:$L,2,FALSE),"")</f>
        <v/>
      </c>
      <c r="G99" s="266">
        <f>IF(A99=0,VLOOKUP($B99,Outputs!$H:$L,2,FALSE),"")</f>
        <v>5.1590765039805753E-2</v>
      </c>
      <c r="H99" s="256" t="str">
        <f>IF($A99=1,VLOOKUP($B99,Outputs!$N:$R,2,FALSE),"")</f>
        <v/>
      </c>
      <c r="I99" s="256">
        <f ca="1">IF($A99=0,VLOOKUP($B99,Outputs!$N:$R,2,FALSE),"")</f>
        <v>6.8215423054611479E-2</v>
      </c>
      <c r="J99" s="259">
        <f ca="1">VLOOKUP($B99,Outputs!$T:$X,2,FALSE)</f>
        <v>6.8319014768933539E-2</v>
      </c>
      <c r="K99" s="259">
        <f>+VLOOKUP(B99,Outputs!Z:AA,2,FALSE)</f>
        <v>5.3947368593939338E-2</v>
      </c>
      <c r="L99" s="256" t="str">
        <f>IF($A99=1,VLOOKUP($B99,Outputs!$B:$F,3,FALSE),"")</f>
        <v/>
      </c>
      <c r="M99" s="256">
        <f>IF($A99=0,VLOOKUP($B99,Outputs!$B:$F,3,FALSE),"")</f>
        <v>35.332147487106432</v>
      </c>
      <c r="N99" s="256" t="str">
        <f>IF($A99=1,VLOOKUP($B99,Outputs!$H:$L,3,FALSE),"")</f>
        <v/>
      </c>
      <c r="O99" s="256">
        <f>IF($A99=0,VLOOKUP($B99,Outputs!$H:$L,3,FALSE),"")</f>
        <v>35.332147487106432</v>
      </c>
      <c r="P99" s="256" t="str">
        <f>IF($A99=1,VLOOKUP($B99,Outputs!$N:$R,3,FALSE),"")</f>
        <v/>
      </c>
      <c r="Q99" s="256">
        <f ca="1">IF($A99=0,VLOOKUP($B99,Outputs!$N:$R,3,FALSE),"")</f>
        <v>36.674827288404572</v>
      </c>
      <c r="R99" s="256" t="str">
        <f>IF($A99=1,VLOOKUP($B99,Outputs!$T:$X,3,FALSE),"")</f>
        <v/>
      </c>
      <c r="S99" s="256">
        <f ca="1">IF($A99=0,VLOOKUP($B99,Outputs!$T:$X,3,FALSE),"")</f>
        <v>34.908398413382479</v>
      </c>
    </row>
    <row r="100" spans="1:19" x14ac:dyDescent="0.25">
      <c r="A100">
        <f>IF(VLOOKUP(B100,TOCA_current!C:AH,32,FALSE)=0,0,1)</f>
        <v>1</v>
      </c>
      <c r="B100" t="s">
        <v>76</v>
      </c>
      <c r="C100" s="256">
        <f>IF(A100=1,VLOOKUP($B100,Outputs!$B:$F,2,FALSE),"")</f>
        <v>6.8403710410620544E-2</v>
      </c>
      <c r="D100" s="256" t="str">
        <f>IF(A100=0,VLOOKUP($B100,Outputs!$B:$F,2,FALSE),"")</f>
        <v/>
      </c>
      <c r="E100" s="264"/>
      <c r="F100" s="265">
        <f>IF(A100=1,VLOOKUP($B100,Outputs!$H:$L,2,FALSE),"")</f>
        <v>6.8737280663551115E-2</v>
      </c>
      <c r="G100" s="266" t="str">
        <f>IF(A100=0,VLOOKUP($B100,Outputs!$H:$L,2,FALSE),"")</f>
        <v/>
      </c>
      <c r="H100" s="256">
        <f ca="1">IF($A100=1,VLOOKUP($B100,Outputs!$N:$R,2,FALSE),"")</f>
        <v>7.6838211404123946E-2</v>
      </c>
      <c r="I100" s="256" t="str">
        <f>IF($A100=0,VLOOKUP($B100,Outputs!$N:$R,2,FALSE),"")</f>
        <v/>
      </c>
      <c r="J100" s="259">
        <f ca="1">VLOOKUP($B100,Outputs!$T:$X,2,FALSE)</f>
        <v>7.5405181940967986E-2</v>
      </c>
      <c r="K100" s="259">
        <f>+VLOOKUP(B100,Outputs!Z:AA,2,FALSE)</f>
        <v>6.8545305935977519E-2</v>
      </c>
      <c r="L100" s="256">
        <f>IF($A100=1,VLOOKUP($B100,Outputs!$B:$F,3,FALSE),"")</f>
        <v>37.262475095967098</v>
      </c>
      <c r="M100" s="256" t="str">
        <f>IF($A100=0,VLOOKUP($B100,Outputs!$B:$F,3,FALSE),"")</f>
        <v/>
      </c>
      <c r="N100" s="256">
        <f>IF($A100=1,VLOOKUP($B100,Outputs!$H:$L,3,FALSE),"")</f>
        <v>34.32417388198661</v>
      </c>
      <c r="O100" s="256" t="str">
        <f>IF($A100=0,VLOOKUP($B100,Outputs!$H:$L,3,FALSE),"")</f>
        <v/>
      </c>
      <c r="P100" s="256">
        <f ca="1">IF($A100=1,VLOOKUP($B100,Outputs!$N:$R,3,FALSE),"")</f>
        <v>36.734669242918471</v>
      </c>
      <c r="Q100" s="256" t="str">
        <f>IF($A100=0,VLOOKUP($B100,Outputs!$N:$R,3,FALSE),"")</f>
        <v/>
      </c>
      <c r="R100" s="256">
        <f ca="1">IF($A100=1,VLOOKUP($B100,Outputs!$T:$X,3,FALSE),"")</f>
        <v>34.355362008308838</v>
      </c>
      <c r="S100" s="256" t="str">
        <f>IF($A100=0,VLOOKUP($B100,Outputs!$T:$X,3,FALSE),"")</f>
        <v/>
      </c>
    </row>
    <row r="101" spans="1:19" x14ac:dyDescent="0.25">
      <c r="A101">
        <f>IF(VLOOKUP(B101,TOCA_current!C:AH,32,FALSE)=0,0,1)</f>
        <v>0</v>
      </c>
      <c r="B101" t="s">
        <v>88</v>
      </c>
      <c r="C101" s="256" t="str">
        <f>IF(A101=1,VLOOKUP($B101,Outputs!$B:$F,2,FALSE),"")</f>
        <v/>
      </c>
      <c r="D101" s="256">
        <f>IF(A101=0,VLOOKUP($B101,Outputs!$B:$F,2,FALSE),"")</f>
        <v>5.2047546245550524E-2</v>
      </c>
      <c r="E101" s="264"/>
      <c r="F101" s="265" t="str">
        <f>IF(A101=1,VLOOKUP($B101,Outputs!$H:$L,2,FALSE),"")</f>
        <v/>
      </c>
      <c r="G101" s="266">
        <f>IF(A101=0,VLOOKUP($B101,Outputs!$H:$L,2,FALSE),"")</f>
        <v>5.2047546245550524E-2</v>
      </c>
      <c r="H101" s="256" t="str">
        <f>IF($A101=1,VLOOKUP($B101,Outputs!$N:$R,2,FALSE),"")</f>
        <v/>
      </c>
      <c r="I101" s="256">
        <f ca="1">IF($A101=0,VLOOKUP($B101,Outputs!$N:$R,2,FALSE),"")</f>
        <v>7.719195486025221E-2</v>
      </c>
      <c r="J101" s="259">
        <f ca="1">VLOOKUP($B101,Outputs!$T:$X,2,FALSE)</f>
        <v>7.5412298157892438E-2</v>
      </c>
      <c r="K101" s="259">
        <f>+VLOOKUP(B101,Outputs!Z:AA,2,FALSE)</f>
        <v>3.7838917024868524E-2</v>
      </c>
      <c r="L101" s="256" t="str">
        <f>IF($A101=1,VLOOKUP($B101,Outputs!$B:$F,3,FALSE),"")</f>
        <v/>
      </c>
      <c r="M101" s="256">
        <f>IF($A101=0,VLOOKUP($B101,Outputs!$B:$F,3,FALSE),"")</f>
        <v>34.570322605188622</v>
      </c>
      <c r="N101" s="256" t="str">
        <f>IF($A101=1,VLOOKUP($B101,Outputs!$H:$L,3,FALSE),"")</f>
        <v/>
      </c>
      <c r="O101" s="256">
        <f>IF($A101=0,VLOOKUP($B101,Outputs!$H:$L,3,FALSE),"")</f>
        <v>34.570322605188622</v>
      </c>
      <c r="P101" s="256" t="str">
        <f>IF($A101=1,VLOOKUP($B101,Outputs!$N:$R,3,FALSE),"")</f>
        <v/>
      </c>
      <c r="Q101" s="256">
        <f ca="1">IF($A101=0,VLOOKUP($B101,Outputs!$N:$R,3,FALSE),"")</f>
        <v>33.971368470169786</v>
      </c>
      <c r="R101" s="256" t="str">
        <f>IF($A101=1,VLOOKUP($B101,Outputs!$T:$X,3,FALSE),"")</f>
        <v/>
      </c>
      <c r="S101" s="256">
        <f ca="1">IF($A101=0,VLOOKUP($B101,Outputs!$T:$X,3,FALSE),"")</f>
        <v>34.531707393621211</v>
      </c>
    </row>
    <row r="102" spans="1:19" x14ac:dyDescent="0.25">
      <c r="A102">
        <f>IF(VLOOKUP(B102,TOCA_current!C:AH,32,FALSE)=0,0,1)</f>
        <v>0</v>
      </c>
      <c r="B102" t="s">
        <v>33</v>
      </c>
      <c r="C102" s="256" t="str">
        <f>IF(A102=1,VLOOKUP($B102,Outputs!$B:$F,2,FALSE),"")</f>
        <v/>
      </c>
      <c r="D102" s="256">
        <f>IF(A102=0,VLOOKUP($B102,Outputs!$B:$F,2,FALSE),"")</f>
        <v>7.4843548004598581E-2</v>
      </c>
      <c r="E102" s="264"/>
      <c r="F102" s="265" t="str">
        <f>IF(A102=1,VLOOKUP($B102,Outputs!$H:$L,2,FALSE),"")</f>
        <v/>
      </c>
      <c r="G102" s="266">
        <f>IF(A102=0,VLOOKUP($B102,Outputs!$H:$L,2,FALSE),"")</f>
        <v>7.4843548004598581E-2</v>
      </c>
      <c r="H102" s="256" t="str">
        <f>IF($A102=1,VLOOKUP($B102,Outputs!$N:$R,2,FALSE),"")</f>
        <v/>
      </c>
      <c r="I102" s="256">
        <f ca="1">IF($A102=0,VLOOKUP($B102,Outputs!$N:$R,2,FALSE),"")</f>
        <v>7.0728725893128397E-2</v>
      </c>
      <c r="J102" s="259">
        <f ca="1">VLOOKUP($B102,Outputs!$T:$X,2,FALSE)</f>
        <v>7.2288740296315518E-2</v>
      </c>
      <c r="K102" s="259">
        <f>+VLOOKUP(B102,Outputs!Z:AA,2,FALSE)</f>
        <v>5.0825296463905101E-2</v>
      </c>
      <c r="L102" s="256" t="str">
        <f>IF($A102=1,VLOOKUP($B102,Outputs!$B:$F,3,FALSE),"")</f>
        <v/>
      </c>
      <c r="M102" s="256">
        <f>IF($A102=0,VLOOKUP($B102,Outputs!$B:$F,3,FALSE),"")</f>
        <v>35.585336900277753</v>
      </c>
      <c r="N102" s="256" t="str">
        <f>IF($A102=1,VLOOKUP($B102,Outputs!$H:$L,3,FALSE),"")</f>
        <v/>
      </c>
      <c r="O102" s="256">
        <f>IF($A102=0,VLOOKUP($B102,Outputs!$H:$L,3,FALSE),"")</f>
        <v>35.585336900277753</v>
      </c>
      <c r="P102" s="256" t="str">
        <f>IF($A102=1,VLOOKUP($B102,Outputs!$N:$R,3,FALSE),"")</f>
        <v/>
      </c>
      <c r="Q102" s="256">
        <f ca="1">IF($A102=0,VLOOKUP($B102,Outputs!$N:$R,3,FALSE),"")</f>
        <v>28.418673984565483</v>
      </c>
      <c r="R102" s="256" t="str">
        <f>IF($A102=1,VLOOKUP($B102,Outputs!$T:$X,3,FALSE),"")</f>
        <v/>
      </c>
      <c r="S102" s="256">
        <f ca="1">IF($A102=0,VLOOKUP($B102,Outputs!$T:$X,3,FALSE),"")</f>
        <v>35.307415871265597</v>
      </c>
    </row>
    <row r="103" spans="1:19" x14ac:dyDescent="0.25">
      <c r="A103">
        <f>IF(VLOOKUP(B103,TOCA_current!C:AH,32,FALSE)=0,0,1)</f>
        <v>0</v>
      </c>
      <c r="B103" t="s">
        <v>39</v>
      </c>
      <c r="C103" s="256" t="str">
        <f>IF(A103=1,VLOOKUP($B103,Outputs!$B:$F,2,FALSE),"")</f>
        <v/>
      </c>
      <c r="D103" s="256">
        <f>IF(A103=0,VLOOKUP($B103,Outputs!$B:$F,2,FALSE),"")</f>
        <v>6.7611391183840519E-2</v>
      </c>
      <c r="E103" s="264"/>
      <c r="F103" s="265" t="str">
        <f>IF(A103=1,VLOOKUP($B103,Outputs!$H:$L,2,FALSE),"")</f>
        <v/>
      </c>
      <c r="G103" s="266">
        <f>IF(A103=0,VLOOKUP($B103,Outputs!$H:$L,2,FALSE),"")</f>
        <v>6.7611391183840519E-2</v>
      </c>
      <c r="H103" s="256" t="str">
        <f>IF($A103=1,VLOOKUP($B103,Outputs!$N:$R,2,FALSE),"")</f>
        <v/>
      </c>
      <c r="I103" s="256">
        <f ca="1">IF($A103=0,VLOOKUP($B103,Outputs!$N:$R,2,FALSE),"")</f>
        <v>7.4885591041403021E-2</v>
      </c>
      <c r="J103" s="259">
        <f ca="1">VLOOKUP($B103,Outputs!$T:$X,2,FALSE)</f>
        <v>7.503634666678051E-2</v>
      </c>
      <c r="K103" s="259">
        <f>+VLOOKUP(B103,Outputs!Z:AA,2,FALSE)</f>
        <v>5.7472792024970909E-2</v>
      </c>
      <c r="L103" s="256" t="str">
        <f>IF($A103=1,VLOOKUP($B103,Outputs!$B:$F,3,FALSE),"")</f>
        <v/>
      </c>
      <c r="M103" s="256">
        <f>IF($A103=0,VLOOKUP($B103,Outputs!$B:$F,3,FALSE),"")</f>
        <v>34.667314752794816</v>
      </c>
      <c r="N103" s="256" t="str">
        <f>IF($A103=1,VLOOKUP($B103,Outputs!$H:$L,3,FALSE),"")</f>
        <v/>
      </c>
      <c r="O103" s="256">
        <f>IF($A103=0,VLOOKUP($B103,Outputs!$H:$L,3,FALSE),"")</f>
        <v>34.667314752794816</v>
      </c>
      <c r="P103" s="256" t="str">
        <f>IF($A103=1,VLOOKUP($B103,Outputs!$N:$R,3,FALSE),"")</f>
        <v/>
      </c>
      <c r="Q103" s="256">
        <f ca="1">IF($A103=0,VLOOKUP($B103,Outputs!$N:$R,3,FALSE),"")</f>
        <v>37.105560109157089</v>
      </c>
      <c r="R103" s="256" t="str">
        <f>IF($A103=1,VLOOKUP($B103,Outputs!$T:$X,3,FALSE),"")</f>
        <v/>
      </c>
      <c r="S103" s="256">
        <f ca="1">IF($A103=0,VLOOKUP($B103,Outputs!$T:$X,3,FALSE),"")</f>
        <v>34.601865825395294</v>
      </c>
    </row>
    <row r="104" spans="1:19" x14ac:dyDescent="0.25">
      <c r="A104">
        <f>IF(VLOOKUP(B104,TOCA_current!C:AH,32,FALSE)=0,0,1)</f>
        <v>0</v>
      </c>
      <c r="B104" t="s">
        <v>86</v>
      </c>
      <c r="C104" s="256" t="str">
        <f>IF(A104=1,VLOOKUP($B104,Outputs!$B:$F,2,FALSE),"")</f>
        <v/>
      </c>
      <c r="D104" s="256">
        <f>IF(A104=0,VLOOKUP($B104,Outputs!$B:$F,2,FALSE),"")</f>
        <v>4.4677721554177152E-2</v>
      </c>
      <c r="E104" s="264"/>
      <c r="F104" s="265" t="str">
        <f>IF(A104=1,VLOOKUP($B104,Outputs!$H:$L,2,FALSE),"")</f>
        <v/>
      </c>
      <c r="G104" s="266">
        <f>IF(A104=0,VLOOKUP($B104,Outputs!$H:$L,2,FALSE),"")</f>
        <v>4.4677721554177152E-2</v>
      </c>
      <c r="H104" s="256" t="str">
        <f>IF($A104=1,VLOOKUP($B104,Outputs!$N:$R,2,FALSE),"")</f>
        <v/>
      </c>
      <c r="I104" s="256">
        <f ca="1">IF($A104=0,VLOOKUP($B104,Outputs!$N:$R,2,FALSE),"")</f>
        <v>6.3786603536627462E-2</v>
      </c>
      <c r="J104" s="259">
        <f ca="1">VLOOKUP($B104,Outputs!$T:$X,2,FALSE)</f>
        <v>6.4512141820717933E-2</v>
      </c>
      <c r="K104" s="259">
        <f>+VLOOKUP(B104,Outputs!Z:AA,2,FALSE)</f>
        <v>4.5727233318042737E-2</v>
      </c>
      <c r="L104" s="256" t="str">
        <f>IF($A104=1,VLOOKUP($B104,Outputs!$B:$F,3,FALSE),"")</f>
        <v/>
      </c>
      <c r="M104" s="256">
        <f>IF($A104=0,VLOOKUP($B104,Outputs!$B:$F,3,FALSE),"")</f>
        <v>33.969852711415186</v>
      </c>
      <c r="N104" s="256" t="str">
        <f>IF($A104=1,VLOOKUP($B104,Outputs!$H:$L,3,FALSE),"")</f>
        <v/>
      </c>
      <c r="O104" s="256">
        <f>IF($A104=0,VLOOKUP($B104,Outputs!$H:$L,3,FALSE),"")</f>
        <v>33.969852711415186</v>
      </c>
      <c r="P104" s="256" t="str">
        <f>IF($A104=1,VLOOKUP($B104,Outputs!$N:$R,3,FALSE),"")</f>
        <v/>
      </c>
      <c r="Q104" s="256">
        <f ca="1">IF($A104=0,VLOOKUP($B104,Outputs!$N:$R,3,FALSE),"")</f>
        <v>28.830646907384537</v>
      </c>
      <c r="R104" s="256" t="str">
        <f>IF($A104=1,VLOOKUP($B104,Outputs!$T:$X,3,FALSE),"")</f>
        <v/>
      </c>
      <c r="S104" s="256">
        <f ca="1">IF($A104=0,VLOOKUP($B104,Outputs!$T:$X,3,FALSE),"")</f>
        <v>33.670094823927748</v>
      </c>
    </row>
    <row r="105" spans="1:19" x14ac:dyDescent="0.25">
      <c r="A105">
        <f>IF(VLOOKUP(B105,TOCA_current!C:AH,32,FALSE)=0,0,1)</f>
        <v>1</v>
      </c>
      <c r="B105" t="s">
        <v>47</v>
      </c>
      <c r="C105" s="256">
        <f>IF(A105=1,VLOOKUP($B105,Outputs!$B:$F,2,FALSE),"")</f>
        <v>7.1768311615000746E-2</v>
      </c>
      <c r="D105" s="256" t="str">
        <f>IF(A105=0,VLOOKUP($B105,Outputs!$B:$F,2,FALSE),"")</f>
        <v/>
      </c>
      <c r="E105" s="264"/>
      <c r="F105" s="265">
        <f>IF(A105=1,VLOOKUP($B105,Outputs!$H:$L,2,FALSE),"")</f>
        <v>7.5232180153626205E-2</v>
      </c>
      <c r="G105" s="266" t="str">
        <f>IF(A105=0,VLOOKUP($B105,Outputs!$H:$L,2,FALSE),"")</f>
        <v/>
      </c>
      <c r="H105" s="256">
        <f ca="1">IF($A105=1,VLOOKUP($B105,Outputs!$N:$R,2,FALSE),"")</f>
        <v>7.5373511705239649E-2</v>
      </c>
      <c r="I105" s="256" t="str">
        <f>IF($A105=0,VLOOKUP($B105,Outputs!$N:$R,2,FALSE),"")</f>
        <v/>
      </c>
      <c r="J105" s="259">
        <f ca="1">VLOOKUP($B105,Outputs!$T:$X,2,FALSE)</f>
        <v>7.5405181231066362E-2</v>
      </c>
      <c r="K105" s="259">
        <f>+VLOOKUP(B105,Outputs!Z:AA,2,FALSE)</f>
        <v>7.4983908751293571E-2</v>
      </c>
      <c r="L105" s="256">
        <f>IF($A105=1,VLOOKUP($B105,Outputs!$B:$F,3,FALSE),"")</f>
        <v>37.626726073578411</v>
      </c>
      <c r="M105" s="256" t="str">
        <f>IF($A105=0,VLOOKUP($B105,Outputs!$B:$F,3,FALSE),"")</f>
        <v/>
      </c>
      <c r="N105" s="256">
        <f>IF($A105=1,VLOOKUP($B105,Outputs!$H:$L,3,FALSE),"")</f>
        <v>34.269207681960673</v>
      </c>
      <c r="O105" s="256" t="str">
        <f>IF($A105=0,VLOOKUP($B105,Outputs!$H:$L,3,FALSE),"")</f>
        <v/>
      </c>
      <c r="P105" s="256">
        <f ca="1">IF($A105=1,VLOOKUP($B105,Outputs!$N:$R,3,FALSE),"")</f>
        <v>32.127050526774184</v>
      </c>
      <c r="Q105" s="256" t="str">
        <f>IF($A105=0,VLOOKUP($B105,Outputs!$N:$R,3,FALSE),"")</f>
        <v/>
      </c>
      <c r="R105" s="256">
        <f ca="1">IF($A105=1,VLOOKUP($B105,Outputs!$T:$X,3,FALSE),"")</f>
        <v>34.35536200830883</v>
      </c>
      <c r="S105" s="256" t="str">
        <f>IF($A105=0,VLOOKUP($B105,Outputs!$T:$X,3,FALSE),"")</f>
        <v/>
      </c>
    </row>
    <row r="106" spans="1:19" x14ac:dyDescent="0.25">
      <c r="A106">
        <f>IF(VLOOKUP(B106,TOCA_current!C:AH,32,FALSE)=0,0,1)</f>
        <v>0</v>
      </c>
      <c r="B106" t="s">
        <v>132</v>
      </c>
      <c r="C106" s="256" t="str">
        <f>IF(A106=1,VLOOKUP($B106,Outputs!$B:$F,2,FALSE),"")</f>
        <v/>
      </c>
      <c r="D106" s="256">
        <f>IF(A106=0,VLOOKUP($B106,Outputs!$B:$F,2,FALSE),"")</f>
        <v>8.5345559599381282E-2</v>
      </c>
      <c r="E106" s="264"/>
      <c r="F106" s="265" t="str">
        <f>IF(A106=1,VLOOKUP($B106,Outputs!$H:$L,2,FALSE),"")</f>
        <v/>
      </c>
      <c r="G106" s="266">
        <f>IF(A106=0,VLOOKUP($B106,Outputs!$H:$L,2,FALSE),"")</f>
        <v>8.5345559599381282E-2</v>
      </c>
      <c r="H106" s="256" t="str">
        <f>IF($A106=1,VLOOKUP($B106,Outputs!$N:$R,2,FALSE),"")</f>
        <v/>
      </c>
      <c r="I106" s="256">
        <f ca="1">IF($A106=0,VLOOKUP($B106,Outputs!$N:$R,2,FALSE),"")</f>
        <v>8.1031479312983379E-2</v>
      </c>
      <c r="J106" s="259">
        <f ca="1">VLOOKUP($B106,Outputs!$T:$X,2,FALSE)</f>
        <v>7.9298842832922642E-2</v>
      </c>
      <c r="K106" s="259">
        <f>+VLOOKUP(B106,Outputs!Z:AA,2,FALSE)</f>
        <v>7.7322838095361668E-2</v>
      </c>
      <c r="L106" s="256" t="str">
        <f>IF($A106=1,VLOOKUP($B106,Outputs!$B:$F,3,FALSE),"")</f>
        <v/>
      </c>
      <c r="M106" s="256">
        <f>IF($A106=0,VLOOKUP($B106,Outputs!$B:$F,3,FALSE),"")</f>
        <v>33.605848185555239</v>
      </c>
      <c r="N106" s="256" t="str">
        <f>IF($A106=1,VLOOKUP($B106,Outputs!$H:$L,3,FALSE),"")</f>
        <v/>
      </c>
      <c r="O106" s="256">
        <f>IF($A106=0,VLOOKUP($B106,Outputs!$H:$L,3,FALSE),"")</f>
        <v>33.605848185555239</v>
      </c>
      <c r="P106" s="256" t="str">
        <f>IF($A106=1,VLOOKUP($B106,Outputs!$N:$R,3,FALSE),"")</f>
        <v/>
      </c>
      <c r="Q106" s="256">
        <f ca="1">IF($A106=0,VLOOKUP($B106,Outputs!$N:$R,3,FALSE),"")</f>
        <v>35.790203572021227</v>
      </c>
      <c r="R106" s="256" t="str">
        <f>IF($A106=1,VLOOKUP($B106,Outputs!$T:$X,3,FALSE),"")</f>
        <v/>
      </c>
      <c r="S106" s="256">
        <f ca="1">IF($A106=0,VLOOKUP($B106,Outputs!$T:$X,3,FALSE),"")</f>
        <v>33.739710226638223</v>
      </c>
    </row>
    <row r="107" spans="1:19" x14ac:dyDescent="0.25">
      <c r="A107">
        <f>IF(VLOOKUP(B107,TOCA_current!C:AH,32,FALSE)=0,0,1)</f>
        <v>0</v>
      </c>
      <c r="B107" t="s">
        <v>115</v>
      </c>
      <c r="C107" s="256" t="str">
        <f>IF(A107=1,VLOOKUP($B107,Outputs!$B:$F,2,FALSE),"")</f>
        <v/>
      </c>
      <c r="D107" s="256">
        <f>IF(A107=0,VLOOKUP($B107,Outputs!$B:$F,2,FALSE),"")</f>
        <v>6.3732466102901064E-2</v>
      </c>
      <c r="E107" s="264"/>
      <c r="F107" s="265" t="str">
        <f>IF(A107=1,VLOOKUP($B107,Outputs!$H:$L,2,FALSE),"")</f>
        <v/>
      </c>
      <c r="G107" s="266">
        <f>IF(A107=0,VLOOKUP($B107,Outputs!$H:$L,2,FALSE),"")</f>
        <v>6.3732466102901064E-2</v>
      </c>
      <c r="H107" s="256" t="str">
        <f>IF($A107=1,VLOOKUP($B107,Outputs!$N:$R,2,FALSE),"")</f>
        <v/>
      </c>
      <c r="I107" s="256">
        <f ca="1">IF($A107=0,VLOOKUP($B107,Outputs!$N:$R,2,FALSE),"")</f>
        <v>8.257589471618898E-2</v>
      </c>
      <c r="J107" s="259">
        <f ca="1">VLOOKUP($B107,Outputs!$T:$X,2,FALSE)</f>
        <v>8.022190613593469E-2</v>
      </c>
      <c r="K107" s="259">
        <f>+VLOOKUP(B107,Outputs!Z:AA,2,FALSE)</f>
        <v>6.3945553049707504E-2</v>
      </c>
      <c r="L107" s="256" t="str">
        <f>IF($A107=1,VLOOKUP($B107,Outputs!$B:$F,3,FALSE),"")</f>
        <v/>
      </c>
      <c r="M107" s="256">
        <f>IF($A107=0,VLOOKUP($B107,Outputs!$B:$F,3,FALSE),"")</f>
        <v>36.08217042420214</v>
      </c>
      <c r="N107" s="256" t="str">
        <f>IF($A107=1,VLOOKUP($B107,Outputs!$H:$L,3,FALSE),"")</f>
        <v/>
      </c>
      <c r="O107" s="256">
        <f>IF($A107=0,VLOOKUP($B107,Outputs!$H:$L,3,FALSE),"")</f>
        <v>36.08217042420214</v>
      </c>
      <c r="P107" s="256" t="str">
        <f>IF($A107=1,VLOOKUP($B107,Outputs!$N:$R,3,FALSE),"")</f>
        <v/>
      </c>
      <c r="Q107" s="256">
        <f ca="1">IF($A107=0,VLOOKUP($B107,Outputs!$N:$R,3,FALSE),"")</f>
        <v>37.490594802090818</v>
      </c>
      <c r="R107" s="256" t="str">
        <f>IF($A107=1,VLOOKUP($B107,Outputs!$T:$X,3,FALSE),"")</f>
        <v/>
      </c>
      <c r="S107" s="256">
        <f ca="1">IF($A107=0,VLOOKUP($B107,Outputs!$T:$X,3,FALSE),"")</f>
        <v>35.775521566539169</v>
      </c>
    </row>
    <row r="108" spans="1:19" x14ac:dyDescent="0.25">
      <c r="A108">
        <f>IF(VLOOKUP(B108,TOCA_current!C:AH,32,FALSE)=0,0,1)</f>
        <v>0</v>
      </c>
      <c r="B108" t="s">
        <v>40</v>
      </c>
      <c r="C108" s="256" t="str">
        <f>IF(A108=1,VLOOKUP($B108,Outputs!$B:$F,2,FALSE),"")</f>
        <v/>
      </c>
      <c r="D108" s="256">
        <f>IF(A108=0,VLOOKUP($B108,Outputs!$B:$F,2,FALSE),"")</f>
        <v>5.2443342340957599E-2</v>
      </c>
      <c r="E108" s="264"/>
      <c r="F108" s="265" t="str">
        <f>IF(A108=1,VLOOKUP($B108,Outputs!$H:$L,2,FALSE),"")</f>
        <v/>
      </c>
      <c r="G108" s="266">
        <f>IF(A108=0,VLOOKUP($B108,Outputs!$H:$L,2,FALSE),"")</f>
        <v>5.2443342340957599E-2</v>
      </c>
      <c r="H108" s="256" t="str">
        <f>IF($A108=1,VLOOKUP($B108,Outputs!$N:$R,2,FALSE),"")</f>
        <v/>
      </c>
      <c r="I108" s="256">
        <f ca="1">IF($A108=0,VLOOKUP($B108,Outputs!$N:$R,2,FALSE),"")</f>
        <v>7.4867632564631803E-2</v>
      </c>
      <c r="J108" s="259">
        <f ca="1">VLOOKUP($B108,Outputs!$T:$X,2,FALSE)</f>
        <v>7.4935729077284102E-2</v>
      </c>
      <c r="K108" s="259">
        <f>+VLOOKUP(B108,Outputs!Z:AA,2,FALSE)</f>
        <v>7.4004051051376862E-2</v>
      </c>
      <c r="L108" s="256" t="str">
        <f>IF($A108=1,VLOOKUP($B108,Outputs!$B:$F,3,FALSE),"")</f>
        <v/>
      </c>
      <c r="M108" s="256">
        <f>IF($A108=0,VLOOKUP($B108,Outputs!$B:$F,3,FALSE),"")</f>
        <v>36.133327583693358</v>
      </c>
      <c r="N108" s="256" t="str">
        <f>IF($A108=1,VLOOKUP($B108,Outputs!$H:$L,3,FALSE),"")</f>
        <v/>
      </c>
      <c r="O108" s="256">
        <f>IF($A108=0,VLOOKUP($B108,Outputs!$H:$L,3,FALSE),"")</f>
        <v>36.133327583693358</v>
      </c>
      <c r="P108" s="256" t="str">
        <f>IF($A108=1,VLOOKUP($B108,Outputs!$N:$R,3,FALSE),"")</f>
        <v/>
      </c>
      <c r="Q108" s="256">
        <f ca="1">IF($A108=0,VLOOKUP($B108,Outputs!$N:$R,3,FALSE),"")</f>
        <v>36.707328902219473</v>
      </c>
      <c r="R108" s="256" t="str">
        <f>IF($A108=1,VLOOKUP($B108,Outputs!$T:$X,3,FALSE),"")</f>
        <v/>
      </c>
      <c r="S108" s="256">
        <f ca="1">IF($A108=0,VLOOKUP($B108,Outputs!$T:$X,3,FALSE),"")</f>
        <v>36.431477672810985</v>
      </c>
    </row>
    <row r="109" spans="1:19" x14ac:dyDescent="0.25">
      <c r="A109">
        <f>IF(VLOOKUP(B109,TOCA_current!C:AH,32,FALSE)=0,0,1)</f>
        <v>0</v>
      </c>
      <c r="B109" t="s">
        <v>77</v>
      </c>
      <c r="C109" s="256" t="str">
        <f>IF(A109=1,VLOOKUP($B109,Outputs!$B:$F,2,FALSE),"")</f>
        <v/>
      </c>
      <c r="D109" s="256">
        <f>IF(A109=0,VLOOKUP($B109,Outputs!$B:$F,2,FALSE),"")</f>
        <v>5.4713466753601114E-2</v>
      </c>
      <c r="E109" s="264"/>
      <c r="F109" s="265" t="str">
        <f>IF(A109=1,VLOOKUP($B109,Outputs!$H:$L,2,FALSE),"")</f>
        <v/>
      </c>
      <c r="G109" s="266">
        <f>IF(A109=0,VLOOKUP($B109,Outputs!$H:$L,2,FALSE),"")</f>
        <v>5.4713466753601114E-2</v>
      </c>
      <c r="H109" s="256" t="str">
        <f>IF($A109=1,VLOOKUP($B109,Outputs!$N:$R,2,FALSE),"")</f>
        <v/>
      </c>
      <c r="I109" s="256">
        <f ca="1">IF($A109=0,VLOOKUP($B109,Outputs!$N:$R,2,FALSE),"")</f>
        <v>7.2268966043893546E-2</v>
      </c>
      <c r="J109" s="259">
        <f ca="1">VLOOKUP($B109,Outputs!$T:$X,2,FALSE)</f>
        <v>7.3066788933792176E-2</v>
      </c>
      <c r="K109" s="259">
        <f>+VLOOKUP(B109,Outputs!Z:AA,2,FALSE)</f>
        <v>6.9310922894517013E-2</v>
      </c>
      <c r="L109" s="256" t="str">
        <f>IF($A109=1,VLOOKUP($B109,Outputs!$B:$F,3,FALSE),"")</f>
        <v/>
      </c>
      <c r="M109" s="256">
        <f>IF($A109=0,VLOOKUP($B109,Outputs!$B:$F,3,FALSE),"")</f>
        <v>33.134061422843907</v>
      </c>
      <c r="N109" s="256" t="str">
        <f>IF($A109=1,VLOOKUP($B109,Outputs!$H:$L,3,FALSE),"")</f>
        <v/>
      </c>
      <c r="O109" s="256">
        <f>IF($A109=0,VLOOKUP($B109,Outputs!$H:$L,3,FALSE),"")</f>
        <v>33.134061422843907</v>
      </c>
      <c r="P109" s="256" t="str">
        <f>IF($A109=1,VLOOKUP($B109,Outputs!$N:$R,3,FALSE),"")</f>
        <v/>
      </c>
      <c r="Q109" s="256">
        <f ca="1">IF($A109=0,VLOOKUP($B109,Outputs!$N:$R,3,FALSE),"")</f>
        <v>37.930980766546433</v>
      </c>
      <c r="R109" s="256" t="str">
        <f>IF($A109=1,VLOOKUP($B109,Outputs!$T:$X,3,FALSE),"")</f>
        <v/>
      </c>
      <c r="S109" s="256">
        <f ca="1">IF($A109=0,VLOOKUP($B109,Outputs!$T:$X,3,FALSE),"")</f>
        <v>33.29019377456904</v>
      </c>
    </row>
    <row r="110" spans="1:19" x14ac:dyDescent="0.25">
      <c r="A110">
        <f>IF(VLOOKUP(B110,TOCA_current!C:AH,32,FALSE)=0,0,1)</f>
        <v>1</v>
      </c>
      <c r="B110" t="s">
        <v>83</v>
      </c>
      <c r="C110" s="256">
        <f>IF(A110=1,VLOOKUP($B110,Outputs!$B:$F,2,FALSE),"")</f>
        <v>6.8257615007141004E-2</v>
      </c>
      <c r="D110" s="256" t="str">
        <f>IF(A110=0,VLOOKUP($B110,Outputs!$B:$F,2,FALSE),"")</f>
        <v/>
      </c>
      <c r="E110" s="264"/>
      <c r="F110" s="265">
        <f>IF(A110=1,VLOOKUP($B110,Outputs!$H:$L,2,FALSE),"")</f>
        <v>6.7750386178015543E-2</v>
      </c>
      <c r="G110" s="266" t="str">
        <f>IF(A110=0,VLOOKUP($B110,Outputs!$H:$L,2,FALSE),"")</f>
        <v/>
      </c>
      <c r="H110" s="256">
        <f ca="1">IF($A110=1,VLOOKUP($B110,Outputs!$N:$R,2,FALSE),"")</f>
        <v>8.0411556504182524E-2</v>
      </c>
      <c r="I110" s="256" t="str">
        <f>IF($A110=0,VLOOKUP($B110,Outputs!$N:$R,2,FALSE),"")</f>
        <v/>
      </c>
      <c r="J110" s="259">
        <f ca="1">VLOOKUP($B110,Outputs!$T:$X,2,FALSE)</f>
        <v>7.8285932854832069E-2</v>
      </c>
      <c r="K110" s="259">
        <f>+VLOOKUP(B110,Outputs!Z:AA,2,FALSE)</f>
        <v>6.6618024130828735E-2</v>
      </c>
      <c r="L110" s="256">
        <f>IF($A110=1,VLOOKUP($B110,Outputs!$B:$F,3,FALSE),"")</f>
        <v>36.021868127747616</v>
      </c>
      <c r="M110" s="256" t="str">
        <f>IF($A110=0,VLOOKUP($B110,Outputs!$B:$F,3,FALSE),"")</f>
        <v/>
      </c>
      <c r="N110" s="256">
        <f>IF($A110=1,VLOOKUP($B110,Outputs!$H:$L,3,FALSE),"")</f>
        <v>32.593627311153931</v>
      </c>
      <c r="O110" s="256" t="str">
        <f>IF($A110=0,VLOOKUP($B110,Outputs!$H:$L,3,FALSE),"")</f>
        <v/>
      </c>
      <c r="P110" s="256">
        <f ca="1">IF($A110=1,VLOOKUP($B110,Outputs!$N:$R,3,FALSE),"")</f>
        <v>37.203026333468642</v>
      </c>
      <c r="Q110" s="256" t="str">
        <f>IF($A110=0,VLOOKUP($B110,Outputs!$N:$R,3,FALSE),"")</f>
        <v/>
      </c>
      <c r="R110" s="256">
        <f ca="1">IF($A110=1,VLOOKUP($B110,Outputs!$T:$X,3,FALSE),"")</f>
        <v>32.647744583611683</v>
      </c>
      <c r="S110" s="256" t="str">
        <f>IF($A110=0,VLOOKUP($B110,Outputs!$T:$X,3,FALSE),"")</f>
        <v/>
      </c>
    </row>
    <row r="111" spans="1:19" x14ac:dyDescent="0.25">
      <c r="A111">
        <f>IF(VLOOKUP(B111,TOCA_current!C:AH,32,FALSE)=0,0,1)</f>
        <v>1</v>
      </c>
      <c r="B111" t="s">
        <v>69</v>
      </c>
      <c r="C111" s="256">
        <f>IF(A111=1,VLOOKUP($B111,Outputs!$B:$F,2,FALSE),"")</f>
        <v>7.2314573547443306E-2</v>
      </c>
      <c r="D111" s="256" t="str">
        <f>IF(A111=0,VLOOKUP($B111,Outputs!$B:$F,2,FALSE),"")</f>
        <v/>
      </c>
      <c r="E111" s="264"/>
      <c r="F111" s="265">
        <f>IF(A111=1,VLOOKUP($B111,Outputs!$H:$L,2,FALSE),"")</f>
        <v>7.738324952420883E-2</v>
      </c>
      <c r="G111" s="266" t="str">
        <f>IF(A111=0,VLOOKUP($B111,Outputs!$H:$L,2,FALSE),"")</f>
        <v/>
      </c>
      <c r="H111" s="256">
        <f ca="1">IF($A111=1,VLOOKUP($B111,Outputs!$N:$R,2,FALSE),"")</f>
        <v>6.8230906630997179E-2</v>
      </c>
      <c r="I111" s="256" t="str">
        <f>IF($A111=0,VLOOKUP($B111,Outputs!$N:$R,2,FALSE),"")</f>
        <v/>
      </c>
      <c r="J111" s="259">
        <f ca="1">VLOOKUP($B111,Outputs!$T:$X,2,FALSE)</f>
        <v>6.914287497053119E-2</v>
      </c>
      <c r="K111" s="259">
        <f>+VLOOKUP(B111,Outputs!Z:AA,2,FALSE)</f>
        <v>7.7311461536901716E-2</v>
      </c>
      <c r="L111" s="256">
        <f>IF($A111=1,VLOOKUP($B111,Outputs!$B:$F,3,FALSE),"")</f>
        <v>36.015553639878668</v>
      </c>
      <c r="M111" s="256" t="str">
        <f>IF($A111=0,VLOOKUP($B111,Outputs!$B:$F,3,FALSE),"")</f>
        <v/>
      </c>
      <c r="N111" s="256">
        <f>IF($A111=1,VLOOKUP($B111,Outputs!$H:$L,3,FALSE),"")</f>
        <v>32.18709194285222</v>
      </c>
      <c r="O111" s="256" t="str">
        <f>IF($A111=0,VLOOKUP($B111,Outputs!$H:$L,3,FALSE),"")</f>
        <v/>
      </c>
      <c r="P111" s="256">
        <f ca="1">IF($A111=1,VLOOKUP($B111,Outputs!$N:$R,3,FALSE),"")</f>
        <v>27.545860629628777</v>
      </c>
      <c r="Q111" s="256" t="str">
        <f>IF($A111=0,VLOOKUP($B111,Outputs!$N:$R,3,FALSE),"")</f>
        <v/>
      </c>
      <c r="R111" s="256">
        <f ca="1">IF($A111=1,VLOOKUP($B111,Outputs!$T:$X,3,FALSE),"")</f>
        <v>32.306275000465227</v>
      </c>
      <c r="S111" s="256" t="str">
        <f>IF($A111=0,VLOOKUP($B111,Outputs!$T:$X,3,FALSE),"")</f>
        <v/>
      </c>
    </row>
    <row r="112" spans="1:19" x14ac:dyDescent="0.25">
      <c r="A112">
        <f>IF(VLOOKUP(B112,TOCA_current!C:AH,32,FALSE)=0,0,1)</f>
        <v>1</v>
      </c>
      <c r="B112" t="s">
        <v>72</v>
      </c>
      <c r="C112" s="256">
        <f>IF(A112=1,VLOOKUP($B112,Outputs!$B:$F,2,FALSE),"")</f>
        <v>6.7371725685688943E-2</v>
      </c>
      <c r="D112" s="256" t="str">
        <f>IF(A112=0,VLOOKUP($B112,Outputs!$B:$F,2,FALSE),"")</f>
        <v/>
      </c>
      <c r="E112" s="264"/>
      <c r="F112" s="265">
        <f>IF(A112=1,VLOOKUP($B112,Outputs!$H:$L,2,FALSE),"")</f>
        <v>6.6419103297101323E-2</v>
      </c>
      <c r="G112" s="266" t="str">
        <f>IF(A112=0,VLOOKUP($B112,Outputs!$H:$L,2,FALSE),"")</f>
        <v/>
      </c>
      <c r="H112" s="256">
        <f ca="1">IF($A112=1,VLOOKUP($B112,Outputs!$N:$R,2,FALSE),"")</f>
        <v>7.5755773567588891E-2</v>
      </c>
      <c r="I112" s="256" t="str">
        <f>IF($A112=0,VLOOKUP($B112,Outputs!$N:$R,2,FALSE),"")</f>
        <v/>
      </c>
      <c r="J112" s="259">
        <f ca="1">VLOOKUP($B112,Outputs!$T:$X,2,FALSE)</f>
        <v>7.5405181711511088E-2</v>
      </c>
      <c r="K112" s="259">
        <f>+VLOOKUP(B112,Outputs!Z:AA,2,FALSE)</f>
        <v>6.6200126731221554E-2</v>
      </c>
      <c r="L112" s="256">
        <f>IF($A112=1,VLOOKUP($B112,Outputs!$B:$F,3,FALSE),"")</f>
        <v>37.47348424955451</v>
      </c>
      <c r="M112" s="256" t="str">
        <f>IF($A112=0,VLOOKUP($B112,Outputs!$B:$F,3,FALSE),"")</f>
        <v/>
      </c>
      <c r="N112" s="256">
        <f>IF($A112=1,VLOOKUP($B112,Outputs!$H:$L,3,FALSE),"")</f>
        <v>34.338578952335219</v>
      </c>
      <c r="O112" s="256" t="str">
        <f>IF($A112=0,VLOOKUP($B112,Outputs!$H:$L,3,FALSE),"")</f>
        <v/>
      </c>
      <c r="P112" s="256">
        <f ca="1">IF($A112=1,VLOOKUP($B112,Outputs!$N:$R,3,FALSE),"")</f>
        <v>36.895567234711812</v>
      </c>
      <c r="Q112" s="256" t="str">
        <f>IF($A112=0,VLOOKUP($B112,Outputs!$N:$R,3,FALSE),"")</f>
        <v/>
      </c>
      <c r="R112" s="256">
        <f ca="1">IF($A112=1,VLOOKUP($B112,Outputs!$T:$X,3,FALSE),"")</f>
        <v>34.355362008308838</v>
      </c>
      <c r="S112" s="256" t="str">
        <f>IF($A112=0,VLOOKUP($B112,Outputs!$T:$X,3,FALSE),"")</f>
        <v/>
      </c>
    </row>
    <row r="113" spans="1:19" x14ac:dyDescent="0.25">
      <c r="A113">
        <f>IF(VLOOKUP(B113,TOCA_current!C:AH,32,FALSE)=0,0,1)</f>
        <v>0</v>
      </c>
      <c r="B113" t="s">
        <v>16</v>
      </c>
      <c r="C113" s="256" t="str">
        <f>IF(A113=1,VLOOKUP($B113,Outputs!$B:$F,2,FALSE),"")</f>
        <v/>
      </c>
      <c r="D113" s="256">
        <f>IF(A113=0,VLOOKUP($B113,Outputs!$B:$F,2,FALSE),"")</f>
        <v>6.9349354277997044E-2</v>
      </c>
      <c r="E113" s="264"/>
      <c r="F113" s="265" t="str">
        <f>IF(A113=1,VLOOKUP($B113,Outputs!$H:$L,2,FALSE),"")</f>
        <v/>
      </c>
      <c r="G113" s="266">
        <f>IF(A113=0,VLOOKUP($B113,Outputs!$H:$L,2,FALSE),"")</f>
        <v>6.9349354277997044E-2</v>
      </c>
      <c r="H113" s="256" t="str">
        <f>IF($A113=1,VLOOKUP($B113,Outputs!$N:$R,2,FALSE),"")</f>
        <v/>
      </c>
      <c r="I113" s="256">
        <f ca="1">IF($A113=0,VLOOKUP($B113,Outputs!$N:$R,2,FALSE),"")</f>
        <v>7.527901813094795E-2</v>
      </c>
      <c r="J113" s="259">
        <f ca="1">VLOOKUP($B113,Outputs!$T:$X,2,FALSE)</f>
        <v>7.5293560622322231E-2</v>
      </c>
      <c r="K113" s="259">
        <f>+VLOOKUP(B113,Outputs!Z:AA,2,FALSE)</f>
        <v>5.4332357041548596E-2</v>
      </c>
      <c r="L113" s="256" t="str">
        <f>IF($A113=1,VLOOKUP($B113,Outputs!$B:$F,3,FALSE),"")</f>
        <v/>
      </c>
      <c r="M113" s="256">
        <f>IF($A113=0,VLOOKUP($B113,Outputs!$B:$F,3,FALSE),"")</f>
        <v>35.700802862458509</v>
      </c>
      <c r="N113" s="256" t="str">
        <f>IF($A113=1,VLOOKUP($B113,Outputs!$H:$L,3,FALSE),"")</f>
        <v/>
      </c>
      <c r="O113" s="256">
        <f>IF($A113=0,VLOOKUP($B113,Outputs!$H:$L,3,FALSE),"")</f>
        <v>35.700802862458509</v>
      </c>
      <c r="P113" s="256" t="str">
        <f>IF($A113=1,VLOOKUP($B113,Outputs!$N:$R,3,FALSE),"")</f>
        <v/>
      </c>
      <c r="Q113" s="256">
        <f ca="1">IF($A113=0,VLOOKUP($B113,Outputs!$N:$R,3,FALSE),"")</f>
        <v>35.311837316593305</v>
      </c>
      <c r="R113" s="256" t="str">
        <f>IF($A113=1,VLOOKUP($B113,Outputs!$T:$X,3,FALSE),"")</f>
        <v/>
      </c>
      <c r="S113" s="256">
        <f ca="1">IF($A113=0,VLOOKUP($B113,Outputs!$T:$X,3,FALSE),"")</f>
        <v>35.611799681281219</v>
      </c>
    </row>
    <row r="114" spans="1:19" x14ac:dyDescent="0.25">
      <c r="A114">
        <f>IF(VLOOKUP(B114,TOCA_current!C:AH,32,FALSE)=0,0,1)</f>
        <v>0</v>
      </c>
      <c r="B114" t="s">
        <v>68</v>
      </c>
      <c r="C114" s="256" t="str">
        <f>IF(A114=1,VLOOKUP($B114,Outputs!$B:$F,2,FALSE),"")</f>
        <v/>
      </c>
      <c r="D114" s="256">
        <f>IF(A114=0,VLOOKUP($B114,Outputs!$B:$F,2,FALSE),"")</f>
        <v>6.4549588548963754E-2</v>
      </c>
      <c r="E114" s="264"/>
      <c r="F114" s="265" t="str">
        <f>IF(A114=1,VLOOKUP($B114,Outputs!$H:$L,2,FALSE),"")</f>
        <v/>
      </c>
      <c r="G114" s="266">
        <f>IF(A114=0,VLOOKUP($B114,Outputs!$H:$L,2,FALSE),"")</f>
        <v>6.4549588548963754E-2</v>
      </c>
      <c r="H114" s="256" t="str">
        <f>IF($A114=1,VLOOKUP($B114,Outputs!$N:$R,2,FALSE),"")</f>
        <v/>
      </c>
      <c r="I114" s="256">
        <f ca="1">IF($A114=0,VLOOKUP($B114,Outputs!$N:$R,2,FALSE),"")</f>
        <v>7.8506683881482964E-2</v>
      </c>
      <c r="J114" s="259">
        <f ca="1">VLOOKUP($B114,Outputs!$T:$X,2,FALSE)</f>
        <v>7.6438058029519626E-2</v>
      </c>
      <c r="K114" s="259">
        <f>+VLOOKUP(B114,Outputs!Z:AA,2,FALSE)</f>
        <v>8.7081315084775568E-2</v>
      </c>
      <c r="L114" s="256" t="str">
        <f>IF($A114=1,VLOOKUP($B114,Outputs!$B:$F,3,FALSE),"")</f>
        <v/>
      </c>
      <c r="M114" s="256">
        <f>IF($A114=0,VLOOKUP($B114,Outputs!$B:$F,3,FALSE),"")</f>
        <v>37.283881787979418</v>
      </c>
      <c r="N114" s="256" t="str">
        <f>IF($A114=1,VLOOKUP($B114,Outputs!$H:$L,3,FALSE),"")</f>
        <v/>
      </c>
      <c r="O114" s="256">
        <f>IF($A114=0,VLOOKUP($B114,Outputs!$H:$L,3,FALSE),"")</f>
        <v>37.283881787979418</v>
      </c>
      <c r="P114" s="256" t="str">
        <f>IF($A114=1,VLOOKUP($B114,Outputs!$N:$R,3,FALSE),"")</f>
        <v/>
      </c>
      <c r="Q114" s="256">
        <f ca="1">IF($A114=0,VLOOKUP($B114,Outputs!$N:$R,3,FALSE),"")</f>
        <v>37.214343732131788</v>
      </c>
      <c r="R114" s="256" t="str">
        <f>IF($A114=1,VLOOKUP($B114,Outputs!$T:$X,3,FALSE),"")</f>
        <v/>
      </c>
      <c r="S114" s="256">
        <f ca="1">IF($A114=0,VLOOKUP($B114,Outputs!$T:$X,3,FALSE),"")</f>
        <v>37.140733199785934</v>
      </c>
    </row>
    <row r="115" spans="1:19" x14ac:dyDescent="0.25">
      <c r="A115">
        <f>IF(VLOOKUP(B115,TOCA_current!C:AH,32,FALSE)=0,0,1)</f>
        <v>1</v>
      </c>
      <c r="B115" t="s">
        <v>10</v>
      </c>
      <c r="C115" s="256">
        <f>IF(A115=1,VLOOKUP($B115,Outputs!$B:$F,2,FALSE),"")</f>
        <v>7.1701859076036101E-2</v>
      </c>
      <c r="D115" s="256" t="str">
        <f>IF(A115=0,VLOOKUP($B115,Outputs!$B:$F,2,FALSE),"")</f>
        <v/>
      </c>
      <c r="E115" s="264"/>
      <c r="F115" s="265">
        <f>IF(A115=1,VLOOKUP($B115,Outputs!$H:$L,2,FALSE),"")</f>
        <v>7.6970408518193478E-2</v>
      </c>
      <c r="G115" s="266" t="str">
        <f>IF(A115=0,VLOOKUP($B115,Outputs!$H:$L,2,FALSE),"")</f>
        <v/>
      </c>
      <c r="H115" s="256">
        <f ca="1">IF($A115=1,VLOOKUP($B115,Outputs!$N:$R,2,FALSE),"")</f>
        <v>5.9780398819543556E-2</v>
      </c>
      <c r="I115" s="256" t="str">
        <f>IF($A115=0,VLOOKUP($B115,Outputs!$N:$R,2,FALSE),"")</f>
        <v/>
      </c>
      <c r="J115" s="259">
        <f ca="1">VLOOKUP($B115,Outputs!$T:$X,2,FALSE)</f>
        <v>6.2413783435916338E-2</v>
      </c>
      <c r="K115" s="259">
        <f>+VLOOKUP(B115,Outputs!Z:AA,2,FALSE)</f>
        <v>8.3804918016860963E-2</v>
      </c>
      <c r="L115" s="256">
        <f>IF($A115=1,VLOOKUP($B115,Outputs!$B:$F,3,FALSE),"")</f>
        <v>34.978166200208513</v>
      </c>
      <c r="M115" s="256" t="str">
        <f>IF($A115=0,VLOOKUP($B115,Outputs!$B:$F,3,FALSE),"")</f>
        <v/>
      </c>
      <c r="N115" s="256">
        <f>IF($A115=1,VLOOKUP($B115,Outputs!$H:$L,3,FALSE),"")</f>
        <v>30.031167147470619</v>
      </c>
      <c r="O115" s="256" t="str">
        <f>IF($A115=0,VLOOKUP($B115,Outputs!$H:$L,3,FALSE),"")</f>
        <v/>
      </c>
      <c r="P115" s="256">
        <f ca="1">IF($A115=1,VLOOKUP($B115,Outputs!$N:$R,3,FALSE),"")</f>
        <v>33.01969941525379</v>
      </c>
      <c r="Q115" s="256" t="str">
        <f>IF($A115=0,VLOOKUP($B115,Outputs!$N:$R,3,FALSE),"")</f>
        <v/>
      </c>
      <c r="R115" s="256">
        <f ca="1">IF($A115=1,VLOOKUP($B115,Outputs!$T:$X,3,FALSE),"")</f>
        <v>30.330895729533484</v>
      </c>
      <c r="S115" s="256" t="str">
        <f>IF($A115=0,VLOOKUP($B115,Outputs!$T:$X,3,FALSE),"")</f>
        <v/>
      </c>
    </row>
    <row r="116" spans="1:19" x14ac:dyDescent="0.25">
      <c r="A116">
        <f>IF(VLOOKUP(B116,TOCA_current!C:AH,32,FALSE)=0,0,1)</f>
        <v>1</v>
      </c>
      <c r="B116" t="s">
        <v>63</v>
      </c>
      <c r="C116" s="256">
        <f>IF(A116=1,VLOOKUP($B116,Outputs!$B:$F,2,FALSE),"")</f>
        <v>6.6969771196661032E-2</v>
      </c>
      <c r="D116" s="256" t="str">
        <f>IF(A116=0,VLOOKUP($B116,Outputs!$B:$F,2,FALSE),"")</f>
        <v/>
      </c>
      <c r="E116" s="264"/>
      <c r="F116" s="265">
        <f>IF(A116=1,VLOOKUP($B116,Outputs!$H:$L,2,FALSE),"")</f>
        <v>6.7676122368955038E-2</v>
      </c>
      <c r="G116" s="266" t="str">
        <f>IF(A116=0,VLOOKUP($B116,Outputs!$H:$L,2,FALSE),"")</f>
        <v/>
      </c>
      <c r="H116" s="256">
        <f ca="1">IF($A116=1,VLOOKUP($B116,Outputs!$N:$R,2,FALSE),"")</f>
        <v>7.5823077486421919E-2</v>
      </c>
      <c r="I116" s="256" t="str">
        <f>IF($A116=0,VLOOKUP($B116,Outputs!$N:$R,2,FALSE),"")</f>
        <v/>
      </c>
      <c r="J116" s="259">
        <f ca="1">VLOOKUP($B116,Outputs!$T:$X,2,FALSE)</f>
        <v>7.5405181755939826E-2</v>
      </c>
      <c r="K116" s="259">
        <f>+VLOOKUP(B116,Outputs!Z:AA,2,FALSE)</f>
        <v>6.7418485111976345E-2</v>
      </c>
      <c r="L116" s="256">
        <f>IF($A116=1,VLOOKUP($B116,Outputs!$B:$F,3,FALSE),"")</f>
        <v>37.54313082687095</v>
      </c>
      <c r="M116" s="256" t="str">
        <f>IF($A116=0,VLOOKUP($B116,Outputs!$B:$F,3,FALSE),"")</f>
        <v/>
      </c>
      <c r="N116" s="256">
        <f>IF($A116=1,VLOOKUP($B116,Outputs!$H:$L,3,FALSE),"")</f>
        <v>34.42139582105419</v>
      </c>
      <c r="O116" s="256" t="str">
        <f>IF($A116=0,VLOOKUP($B116,Outputs!$H:$L,3,FALSE),"")</f>
        <v/>
      </c>
      <c r="P116" s="256">
        <f ca="1">IF($A116=1,VLOOKUP($B116,Outputs!$N:$R,3,FALSE),"")</f>
        <v>35.795033347911072</v>
      </c>
      <c r="Q116" s="256" t="str">
        <f>IF($A116=0,VLOOKUP($B116,Outputs!$N:$R,3,FALSE),"")</f>
        <v/>
      </c>
      <c r="R116" s="256">
        <f ca="1">IF($A116=1,VLOOKUP($B116,Outputs!$T:$X,3,FALSE),"")</f>
        <v>34.355362008308838</v>
      </c>
      <c r="S116" s="256" t="str">
        <f>IF($A116=0,VLOOKUP($B116,Outputs!$T:$X,3,FALSE),"")</f>
        <v/>
      </c>
    </row>
    <row r="117" spans="1:19" x14ac:dyDescent="0.25">
      <c r="A117">
        <f>IF(VLOOKUP(B117,TOCA_current!C:AH,32,FALSE)=0,0,1)</f>
        <v>1</v>
      </c>
      <c r="B117" t="s">
        <v>46</v>
      </c>
      <c r="C117" s="256">
        <f>IF(A117=1,VLOOKUP($B117,Outputs!$B:$F,2,FALSE),"")</f>
        <v>6.574531201778E-2</v>
      </c>
      <c r="D117" s="256" t="str">
        <f>IF(A117=0,VLOOKUP($B117,Outputs!$B:$F,2,FALSE),"")</f>
        <v/>
      </c>
      <c r="E117" s="264"/>
      <c r="F117" s="265">
        <f>IF(A117=1,VLOOKUP($B117,Outputs!$H:$L,2,FALSE),"")</f>
        <v>6.4548463656181054E-2</v>
      </c>
      <c r="G117" s="266" t="str">
        <f>IF(A117=0,VLOOKUP($B117,Outputs!$H:$L,2,FALSE),"")</f>
        <v/>
      </c>
      <c r="H117" s="256">
        <f ca="1">IF($A117=1,VLOOKUP($B117,Outputs!$N:$R,2,FALSE),"")</f>
        <v>7.5319084775876899E-2</v>
      </c>
      <c r="I117" s="256" t="str">
        <f>IF($A117=0,VLOOKUP($B117,Outputs!$N:$R,2,FALSE),"")</f>
        <v/>
      </c>
      <c r="J117" s="259">
        <f ca="1">VLOOKUP($B117,Outputs!$T:$X,2,FALSE)</f>
        <v>7.5405181140033611E-2</v>
      </c>
      <c r="K117" s="259">
        <f>+VLOOKUP(B117,Outputs!Z:AA,2,FALSE)</f>
        <v>6.4260329876842937E-2</v>
      </c>
      <c r="L117" s="256">
        <f>IF($A117=1,VLOOKUP($B117,Outputs!$B:$F,3,FALSE),"")</f>
        <v>37.426382974505053</v>
      </c>
      <c r="M117" s="256" t="str">
        <f>IF($A117=0,VLOOKUP($B117,Outputs!$B:$F,3,FALSE),"")</f>
        <v/>
      </c>
      <c r="N117" s="256">
        <f>IF($A117=1,VLOOKUP($B117,Outputs!$H:$L,3,FALSE),"")</f>
        <v>34.317856889358936</v>
      </c>
      <c r="O117" s="256" t="str">
        <f>IF($A117=0,VLOOKUP($B117,Outputs!$H:$L,3,FALSE),"")</f>
        <v/>
      </c>
      <c r="P117" s="256">
        <f ca="1">IF($A117=1,VLOOKUP($B117,Outputs!$N:$R,3,FALSE),"")</f>
        <v>38.021735461880183</v>
      </c>
      <c r="Q117" s="256" t="str">
        <f>IF($A117=0,VLOOKUP($B117,Outputs!$N:$R,3,FALSE),"")</f>
        <v/>
      </c>
      <c r="R117" s="256">
        <f ca="1">IF($A117=1,VLOOKUP($B117,Outputs!$T:$X,3,FALSE),"")</f>
        <v>34.355362008308845</v>
      </c>
      <c r="S117" s="256" t="str">
        <f>IF($A117=0,VLOOKUP($B117,Outputs!$T:$X,3,FALSE),"")</f>
        <v/>
      </c>
    </row>
    <row r="118" spans="1:19" x14ac:dyDescent="0.25">
      <c r="A118">
        <f>IF(VLOOKUP(B118,TOCA_current!C:AH,32,FALSE)=0,0,1)</f>
        <v>1</v>
      </c>
      <c r="B118" t="s">
        <v>117</v>
      </c>
      <c r="C118" s="256">
        <f>IF(A118=1,VLOOKUP($B118,Outputs!$B:$F,2,FALSE),"")</f>
        <v>6.7988925743620587E-2</v>
      </c>
      <c r="D118" s="256" t="str">
        <f>IF(A118=0,VLOOKUP($B118,Outputs!$B:$F,2,FALSE),"")</f>
        <v/>
      </c>
      <c r="E118" s="264"/>
      <c r="F118" s="265">
        <f>IF(A118=1,VLOOKUP($B118,Outputs!$H:$L,2,FALSE),"")</f>
        <v>6.7840515549923541E-2</v>
      </c>
      <c r="G118" s="266" t="str">
        <f>IF(A118=0,VLOOKUP($B118,Outputs!$H:$L,2,FALSE),"")</f>
        <v/>
      </c>
      <c r="H118" s="256">
        <f ca="1">IF($A118=1,VLOOKUP($B118,Outputs!$N:$R,2,FALSE),"")</f>
        <v>7.6427627353952809E-2</v>
      </c>
      <c r="I118" s="256" t="str">
        <f>IF($A118=0,VLOOKUP($B118,Outputs!$N:$R,2,FALSE),"")</f>
        <v/>
      </c>
      <c r="J118" s="259">
        <f ca="1">VLOOKUP($B118,Outputs!$T:$X,2,FALSE)</f>
        <v>7.5405181919268927E-2</v>
      </c>
      <c r="K118" s="259">
        <f>+VLOOKUP(B118,Outputs!Z:AA,2,FALSE)</f>
        <v>6.757027979805641E-2</v>
      </c>
      <c r="L118" s="256">
        <f>IF($A118=1,VLOOKUP($B118,Outputs!$B:$F,3,FALSE),"")</f>
        <v>37.446846478571295</v>
      </c>
      <c r="M118" s="256" t="str">
        <f>IF($A118=0,VLOOKUP($B118,Outputs!$B:$F,3,FALSE),"")</f>
        <v/>
      </c>
      <c r="N118" s="256">
        <f>IF($A118=1,VLOOKUP($B118,Outputs!$H:$L,3,FALSE),"")</f>
        <v>34.301107623908884</v>
      </c>
      <c r="O118" s="256" t="str">
        <f>IF($A118=0,VLOOKUP($B118,Outputs!$H:$L,3,FALSE),"")</f>
        <v/>
      </c>
      <c r="P118" s="256">
        <f ca="1">IF($A118=1,VLOOKUP($B118,Outputs!$N:$R,3,FALSE),"")</f>
        <v>37.209599935390621</v>
      </c>
      <c r="Q118" s="256" t="str">
        <f>IF($A118=0,VLOOKUP($B118,Outputs!$N:$R,3,FALSE),"")</f>
        <v/>
      </c>
      <c r="R118" s="256">
        <f ca="1">IF($A118=1,VLOOKUP($B118,Outputs!$T:$X,3,FALSE),"")</f>
        <v>34.35536200830883</v>
      </c>
      <c r="S118" s="256" t="str">
        <f>IF($A118=0,VLOOKUP($B118,Outputs!$T:$X,3,FALSE),"")</f>
        <v/>
      </c>
    </row>
    <row r="119" spans="1:19" x14ac:dyDescent="0.25">
      <c r="A119">
        <f>IF(VLOOKUP(B119,TOCA_current!C:AH,32,FALSE)=0,0,1)</f>
        <v>0</v>
      </c>
      <c r="B119" t="s">
        <v>141</v>
      </c>
      <c r="C119" s="256" t="str">
        <f>IF(A119=1,VLOOKUP($B119,Outputs!$B:$F,2,FALSE),"")</f>
        <v/>
      </c>
      <c r="D119" s="256">
        <f>IF(A119=0,VLOOKUP($B119,Outputs!$B:$F,2,FALSE),"")</f>
        <v>7.5466584422608118E-2</v>
      </c>
      <c r="E119" s="264"/>
      <c r="F119" s="265" t="str">
        <f>IF(A119=1,VLOOKUP($B119,Outputs!$H:$L,2,FALSE),"")</f>
        <v/>
      </c>
      <c r="G119" s="266">
        <f>IF(A119=0,VLOOKUP($B119,Outputs!$H:$L,2,FALSE),"")</f>
        <v>7.5466584422608118E-2</v>
      </c>
      <c r="H119" s="256" t="str">
        <f>IF($A119=1,VLOOKUP($B119,Outputs!$N:$R,2,FALSE),"")</f>
        <v/>
      </c>
      <c r="I119" s="256">
        <f ca="1">IF($A119=0,VLOOKUP($B119,Outputs!$N:$R,2,FALSE),"")</f>
        <v>7.728549647514904E-2</v>
      </c>
      <c r="J119" s="259">
        <f ca="1">VLOOKUP($B119,Outputs!$T:$X,2,FALSE)</f>
        <v>7.5486822869049078E-2</v>
      </c>
      <c r="K119" s="259">
        <f>+VLOOKUP(B119,Outputs!Z:AA,2,FALSE)</f>
        <v>0.10896089590038205</v>
      </c>
      <c r="L119" s="256" t="str">
        <f>IF($A119=1,VLOOKUP($B119,Outputs!$B:$F,3,FALSE),"")</f>
        <v/>
      </c>
      <c r="M119" s="256">
        <f>IF($A119=0,VLOOKUP($B119,Outputs!$B:$F,3,FALSE),"")</f>
        <v>34.235164322063014</v>
      </c>
      <c r="N119" s="256" t="str">
        <f>IF($A119=1,VLOOKUP($B119,Outputs!$H:$L,3,FALSE),"")</f>
        <v/>
      </c>
      <c r="O119" s="256">
        <f>IF($A119=0,VLOOKUP($B119,Outputs!$H:$L,3,FALSE),"")</f>
        <v>34.235164322063014</v>
      </c>
      <c r="P119" s="256" t="str">
        <f>IF($A119=1,VLOOKUP($B119,Outputs!$N:$R,3,FALSE),"")</f>
        <v/>
      </c>
      <c r="Q119" s="256">
        <f ca="1">IF($A119=0,VLOOKUP($B119,Outputs!$N:$R,3,FALSE),"")</f>
        <v>33.225164049707168</v>
      </c>
      <c r="R119" s="256" t="str">
        <f>IF($A119=1,VLOOKUP($B119,Outputs!$T:$X,3,FALSE),"")</f>
        <v/>
      </c>
      <c r="S119" s="256">
        <f ca="1">IF($A119=0,VLOOKUP($B119,Outputs!$T:$X,3,FALSE),"")</f>
        <v>34.065603838171768</v>
      </c>
    </row>
    <row r="120" spans="1:19" x14ac:dyDescent="0.25">
      <c r="A120">
        <f>IF(VLOOKUP(B120,TOCA_current!C:AH,32,FALSE)=0,0,1)</f>
        <v>1</v>
      </c>
      <c r="B120" t="s">
        <v>111</v>
      </c>
      <c r="C120" s="256">
        <f>IF(A120=1,VLOOKUP($B120,Outputs!$B:$F,2,FALSE),"")</f>
        <v>4.8719619206474496E-2</v>
      </c>
      <c r="D120" s="256" t="str">
        <f>IF(A120=0,VLOOKUP($B120,Outputs!$B:$F,2,FALSE),"")</f>
        <v/>
      </c>
      <c r="E120" s="264"/>
      <c r="F120" s="265">
        <f>IF(A120=1,VLOOKUP($B120,Outputs!$H:$L,2,FALSE),"")</f>
        <v>2.8025160860587039E-2</v>
      </c>
      <c r="G120" s="266" t="str">
        <f>IF(A120=0,VLOOKUP($B120,Outputs!$H:$L,2,FALSE),"")</f>
        <v/>
      </c>
      <c r="H120" s="256">
        <f ca="1">IF($A120=1,VLOOKUP($B120,Outputs!$N:$R,2,FALSE),"")</f>
        <v>7.5685625781216181E-2</v>
      </c>
      <c r="I120" s="256" t="str">
        <f>IF($A120=0,VLOOKUP($B120,Outputs!$N:$R,2,FALSE),"")</f>
        <v/>
      </c>
      <c r="J120" s="259">
        <f ca="1">VLOOKUP($B120,Outputs!$T:$X,2,FALSE)</f>
        <v>7.5405181608097838E-2</v>
      </c>
      <c r="K120" s="259">
        <f>+VLOOKUP(B120,Outputs!Z:AA,2,FALSE)</f>
        <v>2.7851794144490905E-2</v>
      </c>
      <c r="L120" s="256">
        <f>IF($A120=1,VLOOKUP($B120,Outputs!$B:$F,3,FALSE),"")</f>
        <v>37.748576657433198</v>
      </c>
      <c r="M120" s="256" t="str">
        <f>IF($A120=0,VLOOKUP($B120,Outputs!$B:$F,3,FALSE),"")</f>
        <v/>
      </c>
      <c r="N120" s="256">
        <f>IF($A120=1,VLOOKUP($B120,Outputs!$H:$L,3,FALSE),"")</f>
        <v>35.263623667469112</v>
      </c>
      <c r="O120" s="256" t="str">
        <f>IF($A120=0,VLOOKUP($B120,Outputs!$H:$L,3,FALSE),"")</f>
        <v/>
      </c>
      <c r="P120" s="256">
        <f ca="1">IF($A120=1,VLOOKUP($B120,Outputs!$N:$R,3,FALSE),"")</f>
        <v>36.188953138440588</v>
      </c>
      <c r="Q120" s="256" t="str">
        <f>IF($A120=0,VLOOKUP($B120,Outputs!$N:$R,3,FALSE),"")</f>
        <v/>
      </c>
      <c r="R120" s="256">
        <f ca="1">IF($A120=1,VLOOKUP($B120,Outputs!$T:$X,3,FALSE),"")</f>
        <v>34.355362008308838</v>
      </c>
      <c r="S120" s="256" t="str">
        <f>IF($A120=0,VLOOKUP($B120,Outputs!$T:$X,3,FALSE),"")</f>
        <v/>
      </c>
    </row>
    <row r="121" spans="1:19" x14ac:dyDescent="0.25">
      <c r="A121">
        <f>IF(VLOOKUP(B121,TOCA_current!C:AH,32,FALSE)=0,0,1)</f>
        <v>1</v>
      </c>
      <c r="B121" t="s">
        <v>56</v>
      </c>
      <c r="C121" s="256">
        <f>IF(A121=1,VLOOKUP($B121,Outputs!$B:$F,2,FALSE),"")</f>
        <v>7.1987775104229712E-2</v>
      </c>
      <c r="D121" s="256" t="str">
        <f>IF(A121=0,VLOOKUP($B121,Outputs!$B:$F,2,FALSE),"")</f>
        <v/>
      </c>
      <c r="E121" s="264"/>
      <c r="F121" s="265">
        <f>IF(A121=1,VLOOKUP($B121,Outputs!$H:$L,2,FALSE),"")</f>
        <v>7.6904479744595688E-2</v>
      </c>
      <c r="G121" s="266" t="str">
        <f>IF(A121=0,VLOOKUP($B121,Outputs!$H:$L,2,FALSE),"")</f>
        <v/>
      </c>
      <c r="H121" s="256">
        <f ca="1">IF($A121=1,VLOOKUP($B121,Outputs!$N:$R,2,FALSE),"")</f>
        <v>7.5526102835590248E-2</v>
      </c>
      <c r="I121" s="256" t="str">
        <f>IF($A121=0,VLOOKUP($B121,Outputs!$N:$R,2,FALSE),"")</f>
        <v/>
      </c>
      <c r="J121" s="259">
        <f ca="1">VLOOKUP($B121,Outputs!$T:$X,2,FALSE)</f>
        <v>7.5405181346397593E-2</v>
      </c>
      <c r="K121" s="259">
        <f>+VLOOKUP(B121,Outputs!Z:AA,2,FALSE)</f>
        <v>7.6687908492833134E-2</v>
      </c>
      <c r="L121" s="256">
        <f>IF($A121=1,VLOOKUP($B121,Outputs!$B:$F,3,FALSE),"")</f>
        <v>37.376479505366277</v>
      </c>
      <c r="M121" s="256" t="str">
        <f>IF($A121=0,VLOOKUP($B121,Outputs!$B:$F,3,FALSE),"")</f>
        <v/>
      </c>
      <c r="N121" s="256">
        <f>IF($A121=1,VLOOKUP($B121,Outputs!$H:$L,3,FALSE),"")</f>
        <v>34.241416442715199</v>
      </c>
      <c r="O121" s="256" t="str">
        <f>IF($A121=0,VLOOKUP($B121,Outputs!$H:$L,3,FALSE),"")</f>
        <v/>
      </c>
      <c r="P121" s="256">
        <f ca="1">IF($A121=1,VLOOKUP($B121,Outputs!$N:$R,3,FALSE),"")</f>
        <v>37.416032194997236</v>
      </c>
      <c r="Q121" s="256" t="str">
        <f>IF($A121=0,VLOOKUP($B121,Outputs!$N:$R,3,FALSE),"")</f>
        <v/>
      </c>
      <c r="R121" s="256">
        <f ca="1">IF($A121=1,VLOOKUP($B121,Outputs!$T:$X,3,FALSE),"")</f>
        <v>34.35536200830883</v>
      </c>
      <c r="S121" s="256" t="str">
        <f>IF($A121=0,VLOOKUP($B121,Outputs!$T:$X,3,FALSE),"")</f>
        <v/>
      </c>
    </row>
    <row r="122" spans="1:19" ht="15.75" thickBot="1" x14ac:dyDescent="0.3">
      <c r="A122">
        <f>IF(VLOOKUP(B122,TOCA_current!C:AH,32,FALSE)=0,0,1)</f>
        <v>1</v>
      </c>
      <c r="B122" t="s">
        <v>113</v>
      </c>
      <c r="C122" s="256">
        <f>IF(A122=1,VLOOKUP($B122,Outputs!$B:$F,2,FALSE),"")</f>
        <v>6.655940983668196E-2</v>
      </c>
      <c r="D122" s="256" t="str">
        <f>IF(A122=0,VLOOKUP($B122,Outputs!$B:$F,2,FALSE),"")</f>
        <v/>
      </c>
      <c r="E122" s="267"/>
      <c r="F122" s="268">
        <f>IF(A122=1,VLOOKUP($B122,Outputs!$H:$L,2,FALSE),"")</f>
        <v>6.6790083151402335E-2</v>
      </c>
      <c r="G122" s="269" t="str">
        <f>IF(A122=0,VLOOKUP($B122,Outputs!$H:$L,2,FALSE),"")</f>
        <v/>
      </c>
      <c r="H122" s="256">
        <f ca="1">IF($A122=1,VLOOKUP($B122,Outputs!$N:$R,2,FALSE),"")</f>
        <v>7.5480932638911424E-2</v>
      </c>
      <c r="I122" s="256" t="str">
        <f>IF($A122=0,VLOOKUP($B122,Outputs!$N:$R,2,FALSE),"")</f>
        <v/>
      </c>
      <c r="J122" s="260">
        <f ca="1">VLOOKUP($B122,Outputs!$T:$X,2,FALSE)</f>
        <v>7.5405181240075822E-2</v>
      </c>
      <c r="K122" s="260">
        <f>+VLOOKUP(B122,Outputs!Z:AA,2,FALSE)</f>
        <v>6.6553059194924602E-2</v>
      </c>
      <c r="L122" s="256">
        <f>IF($A122=1,VLOOKUP($B122,Outputs!$B:$F,3,FALSE),"")</f>
        <v>37.333241480328915</v>
      </c>
      <c r="M122" s="256" t="str">
        <f>IF($A122=0,VLOOKUP($B122,Outputs!$B:$F,3,FALSE),"")</f>
        <v/>
      </c>
      <c r="N122" s="256">
        <f>IF($A122=1,VLOOKUP($B122,Outputs!$H:$L,3,FALSE),"")</f>
        <v>34.353572002005144</v>
      </c>
      <c r="O122" s="256" t="str">
        <f>IF($A122=0,VLOOKUP($B122,Outputs!$H:$L,3,FALSE),"")</f>
        <v/>
      </c>
      <c r="P122" s="256">
        <f ca="1">IF($A122=1,VLOOKUP($B122,Outputs!$N:$R,3,FALSE),"")</f>
        <v>37.446036771874255</v>
      </c>
      <c r="Q122" s="256" t="str">
        <f>IF($A122=0,VLOOKUP($B122,Outputs!$N:$R,3,FALSE),"")</f>
        <v/>
      </c>
      <c r="R122" s="256">
        <f ca="1">IF($A122=1,VLOOKUP($B122,Outputs!$T:$X,3,FALSE),"")</f>
        <v>34.35536200830883</v>
      </c>
      <c r="S122" s="256" t="str">
        <f>IF($A122=0,VLOOKUP($B122,Outputs!$T:$X,3,FALSE),"")</f>
        <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3829E77E2C8D4DB0552508A01A5B60" ma:contentTypeVersion="0" ma:contentTypeDescription="Create a new document." ma:contentTypeScope="" ma:versionID="f612b62a1c40b35b17e9b6c50713d96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B4FA2D-451D-4F9D-8EBF-48A9C5061BFD}"/>
</file>

<file path=customXml/itemProps2.xml><?xml version="1.0" encoding="utf-8"?>
<ds:datastoreItem xmlns:ds="http://schemas.openxmlformats.org/officeDocument/2006/customXml" ds:itemID="{E722B708-7160-42F1-9F9F-8874BE9C1B81}"/>
</file>

<file path=customXml/itemProps3.xml><?xml version="1.0" encoding="utf-8"?>
<ds:datastoreItem xmlns:ds="http://schemas.openxmlformats.org/officeDocument/2006/customXml" ds:itemID="{59493F0C-CBB5-4FDC-A169-4FF67AA379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3</vt:i4>
      </vt:variant>
    </vt:vector>
  </HeadingPairs>
  <TitlesOfParts>
    <vt:vector size="23" baseType="lpstr">
      <vt:lpstr>Init</vt:lpstr>
      <vt:lpstr>TOCA_previous</vt:lpstr>
      <vt:lpstr>TOCA_current</vt:lpstr>
      <vt:lpstr>LS_previous</vt:lpstr>
      <vt:lpstr>LS_current</vt:lpstr>
      <vt:lpstr>Demand_previous</vt:lpstr>
      <vt:lpstr>Demand_current</vt:lpstr>
      <vt:lpstr>Rates_previous</vt:lpstr>
      <vt:lpstr>Rates_current</vt:lpstr>
      <vt:lpstr>IRD</vt:lpstr>
      <vt:lpstr>LDD_previous</vt:lpstr>
      <vt:lpstr>LDD_current</vt:lpstr>
      <vt:lpstr>RT1SC</vt:lpstr>
      <vt:lpstr>LS_Demand_Rates_Restatement</vt:lpstr>
      <vt:lpstr>Charges_Including Slice and LS</vt:lpstr>
      <vt:lpstr>Charges_NonSlice</vt:lpstr>
      <vt:lpstr>Charges_NonSlice with Prev LS</vt:lpstr>
      <vt:lpstr>Charges_NonSlice &amp; Excl LS</vt:lpstr>
      <vt:lpstr>Outputs</vt:lpstr>
      <vt:lpstr>Restatement</vt:lpstr>
      <vt:lpstr>NonSlice Chart</vt:lpstr>
      <vt:lpstr>NonSlice Chart Effective</vt:lpstr>
      <vt:lpstr>NonSlice - Ordered Chart</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Peter Stiffler - PSR6</dc:creator>
  <cp:lastModifiedBy>Jennifer Villarreal</cp:lastModifiedBy>
  <cp:lastPrinted>2014-12-01T23:46:19Z</cp:lastPrinted>
  <dcterms:created xsi:type="dcterms:W3CDTF">2013-06-26T17:49:16Z</dcterms:created>
  <dcterms:modified xsi:type="dcterms:W3CDTF">2015-07-23T20:12:38Z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0x010100F63829E77E2C8D4DB0552508A01A5B60</vt:lpwstr>
  </property>
</Properties>
</file>